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931" firstSheet="5" activeTab="15"/>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r:id="rId9"/>
    <sheet name="附表1-数据库" sheetId="11"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1发生与预算费用总表" sheetId="18" r:id="rId17"/>
    <sheet name="2二级费项发生与预算费用" sheetId="20" r:id="rId18"/>
    <sheet name="3异常统计表" sheetId="23" r:id="rId19"/>
    <sheet name="4主要费项费项月累成本使用情况" sheetId="25" r:id="rId20"/>
    <sheet name="4-1主要费项费项月累成本使用情况 " sheetId="39" r:id="rId21"/>
    <sheet name="人工服务拆分" sheetId="41" state="hidden" r:id="rId22"/>
    <sheet name="物资过程计算表" sheetId="30" state="hidden" r:id="rId23"/>
    <sheet name="一次费项异常项统计表" sheetId="31" state="hidden" r:id="rId24"/>
    <sheet name="劳务派遣统计表" sheetId="33" state="hidden" r:id="rId25"/>
    <sheet name="自有人员计算表" sheetId="32" state="hidden" r:id="rId26"/>
    <sheet name="劳务外包表" sheetId="35" state="hidden" r:id="rId27"/>
    <sheet name="物耗拆分" sheetId="42" state="hidden" r:id="rId28"/>
    <sheet name="维改拆分" sheetId="43" state="hidden" r:id="rId29"/>
    <sheet name="三级费项月累表格" sheetId="36" state="hidden" r:id="rId30"/>
  </sheets>
  <definedNames>
    <definedName name="_xlnm._FilterDatabase" localSheetId="5" hidden="1">'1 预算编制表单'!$A$3:$BL$694</definedName>
    <definedName name="_xlnm._FilterDatabase" localSheetId="7" hidden="1">'1-2 人员岗位信息'!$A$1:$C$233</definedName>
    <definedName name="_xlnm._FilterDatabase" localSheetId="12" hidden="1">'2-2 引出数据_合同数据仓库'!$A$1:$BP$88</definedName>
    <definedName name="_xlnm._FilterDatabase" localSheetId="13" hidden="1">引用修正!$A$1:$J$856</definedName>
    <definedName name="_xlnm._FilterDatabase" localSheetId="21" hidden="1">人工服务拆分!$B$1:$B$121</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9" hidden="1">三级费项月累表格!$B$1:$B$153</definedName>
    <definedName name="切片器_二级费项2">#N/A</definedName>
    <definedName name="切片器_月份">#N/A</definedName>
    <definedName name="切片器_二级费项">#N/A</definedName>
    <definedName name="_xlnm._FilterDatabase" localSheetId="10" hidden="1">'2 过程管理表单'!$A$3:$CQ$625</definedName>
    <definedName name="_xlnm.Print_Area" localSheetId="5">'1 预算编制表单'!$A$1:$AT$694</definedName>
    <definedName name="_xlnm.Print_Area" localSheetId="1">运营成本管理看板!$A$1:$AE$94</definedName>
    <definedName name="_xlnm.Print_Area" localSheetId="2">'运营成本管理看板 (2)'!$A$1:$AE$94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3"/>
        <x14:slicerCache r:id="rId32"/>
        <x14:slicerCache r:id="rId3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<sst xmlns="http://schemas.openxmlformats.org/spreadsheetml/2006/main" count="48960" uniqueCount="7337">
  <si>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</si>
  <si>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</si>
  <si>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</si>
  <si>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</si>
  <si>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</si>
  <si>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</si>
  <si>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</si>
  <si>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</si>
  <si>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</si>
  <si>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</si>
  <si>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</si>
  <si>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</si>
  <si>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</si>
  <si>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</si>
  <si>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</si>
  <si>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</si>
  <si>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</si>
  <si>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</si>
  <si>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</si>
  <si>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</si>
  <si>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</si>
  <si>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</si>
  <si>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</si>
  <si>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</si>
  <si>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</si>
  <si>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</si>
  <si>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</si>
  <si>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</si>
  <si>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</si>
  <si>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</si>
  <si>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</si>
  <si>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</si>
  <si>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</si>
  <si>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</si>
  <si>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</si>
  <si>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</si>
  <si>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</si>
  <si>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</si>
  <si>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</si>
  <si>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</si>
  <si>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</si>
  <si>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</si>
  <si>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</si>
  <si>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</si>
  <si>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</si>
  <si>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</si>
  <si>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</si>
  <si>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</si>
  <si>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</si>
  <si>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</si>
  <si>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</si>
  <si>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</si>
  <si>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</si>
  <si>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</si>
  <si>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</si>
  <si>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</si>
  <si>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</si>
  <si>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</si>
  <si>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</si>
  <si>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</si>
  <si>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</si>
  <si>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</si>
  <si>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</si>
  <si>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</si>
  <si>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</si>
  <si>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</si>
  <si>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</si>
  <si>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</si>
  <si>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</si>
  <si>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</si>
  <si>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</si>
  <si>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</si>
  <si>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</si>
  <si>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</si>
  <si>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</si>
  <si>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</si>
  <si>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</si>
  <si>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</si>
  <si>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</si>
  <si>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</si>
  <si>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</si>
  <si>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</si>
  <si>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</si>
  <si>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</si>
  <si>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</si>
  <si>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</si>
  <si>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</si>
  <si>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</si>
  <si>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</si>
  <si>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</si>
  <si>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</si>
  <si>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</si>
  <si>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</si>
  <si>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</si>
  <si>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</si>
  <si>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</si>
  <si>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</si>
  <si>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</si>
  <si>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</si>
  <si>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</si>
  <si>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</si>
  <si>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</si>
  <si>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</si>
  <si>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</si>
  <si>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</si>
  <si>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</si>
  <si>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</si>
  <si>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</si>
  <si>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</si>
  <si>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</si>
  <si>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</si>
  <si>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</si>
  <si>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</si>
  <si>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</si>
  <si>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</si>
  <si>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</si>
  <si>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</si>
  <si>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</si>
  <si>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</si>
  <si>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</si>
  <si>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</si>
  <si>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</si>
  <si>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</si>
  <si>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</si>
  <si>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</si>
  <si>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</si>
  <si>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</si>
  <si>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</si>
  <si>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</si>
  <si>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</si>
  <si>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</si>
  <si>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</si>
  <si>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</si>
  <si>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</si>
  <si>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</si>
  <si>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</si>
  <si>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</si>
  <si>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</si>
  <si>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</si>
  <si>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</si>
  <si>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</si>
  <si>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</si>
  <si>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</si>
  <si>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</si>
  <si>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</si>
  <si>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</si>
  <si>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</si>
  <si>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</si>
  <si>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</si>
  <si>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</si>
  <si>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</si>
  <si>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</si>
  <si>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</si>
  <si>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</si>
  <si>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</si>
  <si>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</si>
  <si>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</si>
  <si>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</si>
  <si>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</si>
  <si>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</si>
  <si>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</si>
  <si>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</si>
  <si>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</si>
  <si>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</si>
  <si>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</si>
  <si>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</si>
  <si>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</si>
  <si>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</si>
  <si>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</si>
  <si>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</si>
  <si>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</si>
  <si>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</si>
  <si>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</si>
  <si>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</si>
  <si>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</si>
  <si>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</si>
  <si>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</si>
  <si>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</si>
  <si>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</si>
  <si>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</si>
  <si>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</si>
  <si>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</si>
  <si>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</si>
  <si>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</si>
  <si>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</si>
  <si>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</si>
  <si>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</si>
  <si>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</si>
  <si>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</si>
  <si>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</si>
  <si>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</si>
  <si>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</si>
  <si>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</si>
  <si>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</si>
  <si>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</si>
  <si>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</si>
  <si>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</si>
  <si>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</si>
  <si>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</si>
  <si>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</si>
  <si>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</si>
  <si>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</si>
  <si>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</si>
  <si>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</si>
  <si>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</si>
  <si>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</si>
  <si>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</si>
  <si>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</si>
  <si>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</si>
  <si>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</si>
  <si>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</si>
  <si>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</si>
  <si>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</si>
  <si>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</si>
  <si>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</si>
  <si>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</si>
  <si>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</si>
  <si>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</si>
  <si>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</si>
  <si>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</si>
  <si>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</si>
  <si>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</si>
  <si>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</si>
  <si>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</si>
  <si>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</si>
  <si>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</si>
  <si>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</si>
  <si>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</si>
  <si>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</si>
  <si>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</si>
  <si>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</si>
  <si>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</si>
  <si>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</si>
  <si>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</si>
  <si>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</si>
  <si>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</si>
  <si>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</si>
  <si>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</si>
  <si>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</si>
  <si>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</si>
  <si>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</si>
  <si>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</si>
  <si>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</si>
  <si>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</si>
  <si>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</si>
  <si>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</si>
  <si>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</si>
  <si>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</si>
  <si>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</si>
  <si>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</si>
  <si>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</si>
  <si>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</si>
  <si>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</si>
  <si>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</si>
  <si>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</si>
  <si>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</si>
  <si>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</si>
  <si>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</si>
  <si>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</si>
  <si>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</si>
  <si>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</si>
  <si>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</si>
  <si>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</si>
  <si>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</si>
  <si>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</si>
  <si>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</si>
  <si>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</si>
  <si>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</si>
  <si>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</si>
  <si>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</si>
  <si>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</si>
  <si>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</si>
  <si>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</si>
  <si>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</si>
  <si>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</si>
  <si>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</si>
  <si>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</si>
  <si>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</si>
  <si>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</si>
  <si>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</si>
  <si>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</si>
  <si>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</si>
  <si>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</si>
  <si>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</si>
  <si>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</si>
  <si>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</si>
  <si>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</si>
  <si>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</si>
  <si>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</si>
  <si>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</si>
  <si>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</si>
  <si>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</si>
  <si>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</si>
  <si>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</si>
  <si>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</si>
  <si>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</si>
  <si>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</si>
  <si>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</si>
  <si>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</si>
  <si>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</si>
  <si>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</si>
  <si>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</si>
  <si>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</si>
  <si>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</si>
  <si>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</si>
  <si>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</si>
  <si>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</si>
  <si>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</si>
  <si>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</si>
  <si>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</si>
  <si>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</si>
  <si>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</si>
  <si>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</si>
  <si>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</si>
  <si>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</si>
  <si>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</si>
  <si>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</si>
  <si>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</si>
  <si>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</si>
  <si>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</si>
  <si>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</si>
  <si>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</si>
  <si>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</si>
  <si>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</si>
  <si>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</si>
  <si>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</si>
  <si>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</si>
  <si>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</si>
  <si>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</si>
  <si>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</si>
  <si>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</si>
  <si>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</si>
  <si>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</si>
  <si>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</si>
  <si>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</si>
  <si>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</si>
  <si>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</si>
  <si>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</si>
  <si>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</si>
  <si>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</si>
  <si>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</si>
  <si>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</si>
  <si>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</si>
  <si>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</si>
  <si>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</si>
  <si>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</si>
  <si>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</si>
  <si>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</si>
  <si>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</si>
  <si>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</si>
  <si>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</si>
  <si>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</si>
  <si>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</si>
  <si>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</si>
  <si>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</si>
  <si>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</si>
  <si>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</si>
  <si>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</si>
  <si>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</si>
  <si>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</si>
  <si>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</si>
  <si>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</si>
  <si>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</si>
  <si>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</si>
  <si>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</si>
  <si>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</si>
  <si>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</si>
  <si>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</si>
  <si>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</si>
  <si>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</si>
  <si>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</si>
  <si>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</si>
  <si>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</si>
  <si>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</si>
  <si>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</si>
  <si>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</si>
  <si>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</si>
  <si>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</si>
  <si>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</si>
  <si>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</si>
  <si>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</si>
  <si>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</si>
  <si>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</si>
  <si>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</si>
  <si>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</si>
  <si>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</si>
  <si>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</si>
  <si>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</si>
  <si>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</si>
  <si>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</si>
  <si>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</si>
  <si>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</si>
  <si>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</si>
  <si>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</si>
  <si>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</si>
  <si>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</si>
  <si>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</si>
  <si>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</si>
  <si>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</si>
  <si>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</si>
  <si>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</si>
  <si>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</si>
  <si>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</si>
  <si>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</si>
  <si>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</si>
  <si>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</si>
  <si>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</si>
  <si>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</si>
  <si>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</si>
  <si>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</si>
  <si>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</si>
  <si>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</si>
  <si>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</si>
  <si>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</si>
  <si>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</si>
  <si>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</si>
  <si>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</si>
  <si>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</si>
  <si>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</si>
  <si>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</si>
  <si>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</si>
  <si>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</si>
  <si>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</si>
  <si>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</si>
  <si>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</si>
  <si>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</si>
  <si>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</si>
  <si>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</si>
  <si>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</si>
  <si>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</si>
  <si>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</si>
  <si>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</si>
  <si>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</si>
  <si>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</si>
  <si>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</si>
  <si>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</si>
  <si>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</si>
  <si>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</si>
  <si>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</si>
  <si>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</si>
  <si>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</si>
  <si>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</si>
  <si>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</si>
  <si>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</si>
  <si>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</si>
  <si>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</si>
  <si>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</si>
  <si>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</si>
  <si>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</si>
  <si>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</si>
  <si>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</si>
  <si>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</si>
  <si>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</si>
  <si>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</si>
  <si>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</si>
  <si>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</si>
  <si>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</si>
  <si>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</si>
  <si>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</si>
  <si>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</si>
  <si>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</si>
  <si>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</si>
  <si>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</si>
  <si>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</si>
  <si>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</si>
  <si>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</si>
  <si>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</si>
  <si>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</si>
  <si>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</si>
  <si>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</si>
  <si>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</si>
  <si>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</si>
  <si>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</si>
  <si>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</si>
  <si>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</si>
  <si>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</si>
  <si>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</si>
  <si>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</si>
  <si>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</si>
  <si>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</si>
  <si>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</si>
  <si>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</si>
  <si>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</si>
  <si>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</si>
  <si>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</si>
  <si>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</si>
  <si>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</si>
  <si>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</si>
  <si>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</si>
  <si>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</si>
  <si>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</si>
  <si>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</si>
  <si>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</si>
  <si>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</si>
  <si>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</si>
  <si>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</si>
  <si>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</si>
  <si>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</si>
  <si>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</si>
  <si>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</si>
  <si>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</si>
  <si>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</si>
  <si>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</si>
  <si>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</si>
  <si>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</si>
  <si>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</si>
  <si>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</si>
  <si>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</si>
  <si>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</si>
  <si>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</si>
  <si>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</si>
  <si>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</si>
  <si>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</si>
  <si>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</si>
  <si>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</si>
  <si>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</si>
  <si>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</si>
  <si>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</si>
  <si>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</si>
  <si>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</si>
  <si>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</si>
  <si>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</si>
  <si>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</si>
  <si>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</si>
  <si>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</si>
  <si>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</si>
  <si>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</si>
  <si>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</si>
  <si>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</si>
  <si>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</si>
  <si>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</si>
  <si>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</si>
  <si>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</si>
  <si>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</si>
  <si>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</si>
  <si>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</si>
  <si>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</si>
  <si>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</si>
  <si>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</si>
  <si>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</si>
  <si>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</si>
  <si>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</si>
  <si>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</si>
  <si>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</si>
  <si>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</si>
  <si>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</si>
  <si>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</si>
  <si>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</si>
  <si>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</si>
  <si>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</si>
  <si>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</si>
  <si>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</si>
  <si>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</si>
  <si>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</si>
  <si>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</si>
  <si>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</si>
  <si>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</si>
  <si>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</si>
  <si>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</si>
  <si>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</si>
  <si>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</si>
  <si>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</si>
  <si>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</si>
  <si>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</si>
  <si>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</si>
  <si>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</si>
  <si>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</si>
  <si>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</si>
  <si>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</si>
  <si>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</si>
  <si>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</si>
  <si>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</si>
  <si>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</si>
  <si>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</si>
  <si>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</si>
  <si>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</si>
  <si>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</si>
  <si>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</si>
  <si>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</si>
  <si>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</si>
  <si>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</si>
  <si>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</si>
  <si>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</si>
  <si>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</si>
  <si>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</si>
  <si>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</si>
  <si>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</si>
  <si>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</si>
  <si>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</si>
  <si>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</si>
  <si>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</si>
  <si>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</si>
  <si>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</si>
  <si>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</si>
  <si>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</si>
  <si>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</si>
  <si>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</si>
  <si>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</si>
  <si>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</si>
  <si>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</si>
  <si>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</si>
  <si>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</si>
  <si>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</si>
  <si>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</si>
  <si>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</si>
  <si>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</si>
  <si>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</si>
  <si>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</si>
  <si>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</si>
  <si>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</si>
  <si>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</si>
  <si>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</si>
  <si>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</si>
  <si>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</si>
  <si>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</si>
  <si>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</si>
  <si>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</si>
  <si>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</si>
  <si>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</si>
  <si>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</si>
  <si>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</si>
  <si>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</si>
  <si>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</si>
  <si>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</si>
  <si>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</si>
  <si>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</si>
  <si>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</si>
  <si>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</si>
  <si>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</si>
  <si>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</si>
  <si>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</si>
  <si>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</si>
  <si>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</si>
  <si>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</si>
  <si>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</si>
  <si>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</si>
  <si>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</si>
  <si>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</si>
  <si>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</si>
  <si>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</si>
  <si>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</si>
  <si>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</si>
  <si>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</si>
  <si>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</si>
  <si>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</si>
  <si>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</si>
  <si>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</si>
  <si>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</si>
  <si>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</si>
  <si>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</si>
  <si>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</si>
  <si>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</si>
  <si>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</si>
  <si>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</si>
  <si>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</si>
  <si>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</si>
  <si>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</si>
  <si>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</si>
  <si>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</si>
  <si>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</si>
  <si>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</si>
  <si>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</si>
  <si>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</si>
  <si>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</si>
  <si>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</si>
  <si>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</si>
  <si>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</si>
  <si>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</si>
  <si>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</si>
  <si>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</si>
  <si>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</si>
  <si>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</si>
  <si>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</si>
  <si>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</si>
  <si>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</si>
  <si>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</si>
  <si>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</si>
  <si>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</si>
  <si>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</si>
  <si>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</si>
  <si>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</si>
  <si>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</si>
  <si>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</si>
  <si>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</si>
  <si>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</si>
  <si>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</si>
  <si>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</si>
  <si>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</si>
  <si>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</si>
  <si>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</si>
  <si>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</si>
  <si>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</si>
  <si>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</si>
  <si>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</si>
  <si>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</si>
  <si>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</si>
  <si>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</si>
  <si>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</si>
  <si>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</si>
  <si>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</si>
  <si>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</si>
  <si>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</si>
  <si>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</si>
  <si>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</si>
  <si>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</si>
  <si>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</si>
  <si>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</si>
  <si>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</si>
  <si>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</si>
  <si>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</si>
  <si>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</si>
  <si>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</si>
  <si>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</si>
  <si>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</si>
  <si>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</si>
  <si>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</si>
  <si>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</si>
  <si>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</si>
  <si>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</si>
  <si>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</si>
  <si>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</si>
  <si>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深圳市金地博林物业服务有限公司-本部</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</si>
  <si>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</si>
  <si>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</si>
  <si>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</si>
  <si>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</si>
  <si>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</si>
  <si>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</si>
  <si>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</si>
  <si>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</si>
  <si>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</si>
  <si>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</si>
  <si>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</si>
  <si>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</si>
  <si>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</si>
  <si>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</si>
  <si>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</si>
  <si>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</si>
  <si>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</si>
  <si>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</si>
  <si>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</si>
  <si>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</si>
  <si>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</si>
  <si>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</si>
  <si>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</si>
  <si>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</si>
  <si>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</si>
  <si>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</si>
  <si>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</si>
  <si>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</si>
  <si>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</si>
  <si>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</si>
  <si>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</si>
  <si>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</si>
  <si>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</si>
  <si>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</si>
  <si>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</si>
  <si>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</si>
  <si>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</si>
  <si>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</si>
  <si>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</si>
  <si>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</si>
  <si>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</si>
  <si>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</si>
  <si>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</si>
  <si>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</si>
  <si>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</si>
  <si>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</si>
  <si>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</si>
  <si>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</si>
  <si>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</si>
  <si>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</si>
  <si>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</si>
  <si>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</si>
  <si>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</si>
  <si>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</si>
  <si>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</si>
  <si>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</si>
  <si>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</si>
  <si>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</si>
  <si>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</si>
  <si>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</si>
  <si>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</si>
  <si>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</si>
  <si>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</si>
  <si>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</si>
  <si>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</si>
  <si>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</si>
  <si>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</si>
  <si>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</si>
  <si>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</si>
  <si>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</si>
  <si>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</si>
  <si>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</si>
  <si>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</si>
  <si>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</si>
  <si>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</si>
  <si>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</si>
  <si>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</si>
  <si>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</si>
  <si>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</si>
  <si>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</si>
  <si>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</si>
  <si>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</si>
  <si>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</si>
  <si>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</si>
  <si>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</si>
  <si>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</si>
  <si>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</si>
  <si>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</si>
  <si>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</si>
  <si>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</si>
  <si>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</si>
  <si>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</si>
  <si>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</si>
  <si>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</si>
  <si>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</si>
  <si>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</si>
  <si>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</si>
  <si>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</si>
  <si>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</si>
  <si>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</si>
  <si>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</si>
  <si>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</si>
  <si>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</si>
  <si>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</si>
  <si>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</si>
  <si>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</si>
  <si>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</si>
  <si>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</si>
  <si>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</si>
  <si>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</si>
  <si>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</si>
  <si>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</si>
  <si>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</si>
  <si>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</si>
  <si>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</si>
  <si>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</si>
  <si>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</si>
  <si>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</si>
  <si>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</si>
  <si>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</si>
  <si>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</si>
  <si>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</si>
  <si>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</si>
  <si>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</si>
  <si>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</si>
  <si>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</si>
  <si>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</si>
  <si>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</si>
  <si>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</si>
  <si>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</si>
  <si>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</si>
  <si>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</si>
  <si>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</si>
  <si>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</si>
  <si>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</si>
  <si>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</si>
  <si>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</si>
  <si>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</si>
  <si>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</si>
  <si>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</si>
  <si>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</si>
  <si>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</si>
  <si>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</si>
  <si>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</si>
  <si>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</si>
  <si>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</si>
  <si>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</si>
  <si>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</si>
  <si>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</si>
  <si>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</si>
  <si>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</si>
  <si>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</si>
  <si>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</si>
  <si>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</si>
  <si>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</si>
  <si>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</si>
  <si>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</si>
  <si>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</si>
  <si>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</si>
  <si>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</si>
  <si>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</si>
  <si>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</si>
  <si>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</si>
  <si>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</si>
  <si>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</si>
  <si>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</si>
  <si>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</si>
  <si>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</si>
  <si>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</si>
  <si>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</si>
  <si>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</si>
  <si>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</si>
  <si>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</si>
  <si>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</si>
  <si>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</si>
  <si>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</si>
  <si>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</si>
  <si>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</si>
  <si>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</si>
  <si>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</si>
  <si>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</si>
  <si>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</si>
  <si>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</si>
  <si>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</si>
  <si>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</si>
  <si>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</si>
  <si>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</si>
  <si>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</si>
  <si>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</si>
  <si>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</si>
  <si>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</si>
  <si>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</si>
  <si>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</si>
  <si>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</si>
  <si>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</si>
  <si>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</si>
  <si>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</si>
  <si>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</si>
  <si>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</si>
  <si>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</si>
  <si>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</si>
  <si>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</si>
  <si>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</si>
  <si>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</si>
  <si>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</si>
  <si>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</si>
  <si>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</si>
  <si>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</si>
  <si>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</si>
  <si>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</si>
  <si>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</si>
  <si>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</si>
  <si>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</si>
  <si>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</si>
  <si>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</si>
  <si>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</si>
  <si>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</si>
  <si>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</si>
  <si>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</si>
  <si>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</si>
  <si>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</si>
  <si>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</si>
  <si>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</si>
  <si>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</si>
  <si>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</si>
  <si>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</si>
  <si>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</si>
  <si>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</si>
  <si>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</si>
  <si>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</si>
  <si>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</si>
  <si>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</si>
  <si>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</si>
  <si>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</si>
  <si>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</si>
  <si>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</si>
  <si>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</si>
  <si>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</si>
  <si>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</si>
  <si>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</si>
  <si>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</si>
  <si>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</si>
  <si>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</si>
  <si>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</si>
  <si>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</si>
  <si>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</si>
  <si>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</si>
  <si>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</si>
  <si>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</si>
  <si>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</si>
  <si>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</si>
  <si>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</si>
  <si>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</si>
  <si>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</si>
  <si>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</si>
  <si>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</si>
  <si>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</si>
  <si>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</si>
  <si>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</si>
  <si>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</si>
  <si>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</si>
  <si>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</si>
  <si>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</si>
  <si>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</si>
  <si>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</si>
  <si>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</si>
  <si>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</si>
  <si>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</si>
  <si>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</si>
  <si>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</si>
  <si>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</si>
  <si>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</si>
  <si>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</si>
  <si>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</si>
  <si>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</si>
  <si>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</si>
  <si>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</si>
  <si>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</si>
  <si>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</si>
  <si>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</si>
  <si>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</si>
  <si>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</si>
  <si>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</si>
  <si>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</si>
  <si>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</si>
  <si>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</si>
  <si>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</si>
  <si>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</si>
  <si>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</si>
  <si>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</si>
  <si>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</si>
  <si>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</si>
  <si>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</si>
  <si>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</si>
  <si>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</si>
  <si>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</si>
  <si>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</si>
  <si>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</si>
  <si>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</si>
  <si>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</si>
  <si>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</si>
  <si>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</si>
  <si>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</si>
  <si>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</si>
  <si>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</si>
  <si>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</si>
  <si>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</si>
  <si>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</si>
  <si>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</si>
  <si>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</si>
  <si>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</si>
  <si>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</si>
  <si>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</si>
  <si>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</si>
  <si>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</si>
  <si>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</si>
  <si>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</si>
  <si>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</si>
  <si>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</si>
  <si>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</si>
  <si>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</si>
  <si>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</si>
  <si>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</si>
  <si>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</si>
  <si>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</si>
  <si>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</si>
  <si>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</si>
  <si>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</si>
  <si>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</si>
  <si>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</si>
  <si>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</si>
  <si>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</si>
  <si>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</si>
  <si>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</si>
  <si>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</si>
  <si>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</si>
  <si>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</si>
  <si>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</si>
  <si>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</si>
  <si>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</si>
  <si>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</si>
  <si>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</si>
  <si>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</si>
  <si>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</si>
  <si>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</si>
  <si>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</si>
  <si>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</si>
  <si>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</si>
  <si>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</si>
  <si>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</si>
  <si>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</si>
  <si>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</si>
  <si>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</si>
  <si>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</si>
  <si>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</si>
  <si>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</si>
  <si>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</si>
  <si>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</si>
  <si>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</si>
  <si>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</si>
  <si>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</si>
  <si>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</si>
  <si>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</si>
  <si>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</si>
  <si>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</si>
  <si>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</si>
  <si>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</si>
  <si>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</si>
  <si>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</si>
  <si>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</si>
  <si>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</si>
  <si>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</si>
  <si>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</si>
  <si>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</si>
  <si>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</si>
  <si>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</si>
  <si>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</si>
  <si>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</si>
  <si>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</si>
  <si>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</si>
  <si>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</si>
  <si>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</si>
  <si>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</si>
  <si>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</si>
  <si>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</si>
  <si>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</si>
  <si>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</si>
  <si>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</si>
  <si>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</si>
  <si>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</si>
  <si>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</si>
  <si>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</si>
  <si>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</si>
  <si>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</si>
  <si>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</si>
  <si>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</si>
  <si>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</si>
  <si>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</si>
  <si>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</si>
  <si>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</si>
  <si>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</si>
  <si>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</si>
  <si>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</si>
  <si>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</si>
  <si>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</si>
  <si>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</si>
  <si>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</si>
  <si>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</si>
  <si>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</si>
  <si>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</si>
  <si>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</si>
  <si>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</si>
  <si>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</si>
  <si>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</si>
  <si>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</si>
  <si>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</si>
  <si>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</si>
  <si>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</si>
  <si>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</si>
  <si>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</si>
  <si>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</si>
  <si>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</si>
  <si>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</si>
  <si>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</si>
  <si>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</si>
  <si>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</si>
  <si>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</si>
  <si>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</si>
  <si>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</si>
  <si>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</si>
  <si>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</si>
  <si>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</si>
  <si>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</si>
  <si>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</si>
  <si>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</si>
  <si>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</si>
  <si>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</si>
  <si>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</si>
  <si>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</si>
  <si>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</si>
  <si>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</si>
  <si>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</si>
  <si>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</si>
  <si>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</si>
  <si>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</si>
  <si>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</si>
  <si>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</si>
  <si>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</si>
  <si>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</si>
  <si>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</si>
  <si>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</si>
  <si>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</si>
  <si>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</si>
  <si>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</si>
  <si>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</si>
  <si>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</si>
  <si>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</si>
  <si>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</si>
  <si>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</si>
  <si>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</si>
  <si>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</si>
  <si>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</si>
  <si>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</si>
  <si>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</si>
  <si>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</si>
  <si>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</si>
  <si>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</si>
  <si>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</si>
  <si>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</si>
  <si>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</si>
  <si>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</si>
  <si>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</si>
  <si>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</si>
  <si>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</si>
  <si>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</si>
  <si>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</si>
  <si>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</si>
  <si>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</si>
  <si>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</si>
  <si>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</si>
  <si>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</si>
  <si>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</si>
  <si>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</si>
  <si>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</si>
  <si>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</si>
  <si>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</si>
  <si>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</si>
  <si>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</si>
  <si>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</si>
  <si>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</si>
  <si>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</si>
  <si>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</si>
  <si>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</si>
  <si>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</si>
  <si>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</si>
  <si>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</si>
  <si>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</si>
  <si>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</si>
  <si>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</si>
  <si>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</si>
  <si>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</si>
  <si>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</si>
  <si>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</si>
  <si>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</si>
  <si>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</si>
  <si>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</si>
  <si>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</si>
  <si>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</si>
  <si>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</si>
  <si>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</si>
  <si>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</si>
  <si>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</si>
  <si>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</si>
  <si>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</si>
  <si>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</si>
  <si>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</si>
  <si>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</si>
  <si>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</si>
  <si>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</si>
  <si>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</si>
  <si>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</si>
  <si>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</si>
  <si>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</si>
  <si>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</si>
  <si>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</si>
  <si>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</si>
  <si>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</si>
  <si>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</si>
  <si>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</si>
  <si>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</si>
  <si>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</si>
  <si>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</si>
  <si>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</si>
  <si>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</si>
  <si>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</si>
  <si>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</si>
  <si>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</si>
  <si>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</si>
  <si>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</si>
  <si>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</si>
  <si>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</si>
  <si>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</si>
  <si>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</si>
  <si>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</si>
  <si>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</si>
  <si>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</si>
  <si>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</si>
  <si>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</si>
  <si>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</si>
  <si>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</si>
  <si>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</si>
  <si>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</si>
  <si>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</si>
  <si>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</si>
  <si>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</si>
  <si>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</si>
  <si>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</si>
  <si>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</si>
  <si>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</si>
  <si>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</si>
  <si>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</si>
  <si>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</si>
  <si>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</si>
  <si>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</si>
  <si>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</si>
  <si>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</si>
  <si>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</si>
  <si>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</si>
  <si>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</si>
  <si>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</si>
  <si>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</si>
  <si>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</si>
  <si>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</si>
  <si>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</si>
  <si>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</si>
  <si>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</si>
  <si>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</si>
  <si>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</si>
  <si>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</si>
  <si>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</si>
  <si>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</si>
  <si>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</si>
  <si>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</si>
  <si>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</si>
  <si>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</si>
  <si>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</si>
  <si>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</si>
  <si>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</si>
  <si>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</si>
  <si>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</si>
  <si>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</si>
  <si>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</si>
  <si>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</si>
  <si>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</si>
  <si>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</si>
  <si>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</si>
  <si>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</si>
  <si>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</si>
  <si>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</si>
  <si>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</si>
  <si>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</si>
  <si>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</si>
  <si>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</si>
  <si>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</si>
  <si>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</si>
  <si>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</si>
  <si>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</si>
  <si>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</si>
  <si>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</si>
  <si>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</si>
  <si>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</si>
  <si>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</si>
  <si>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</si>
  <si>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</si>
  <si>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</si>
  <si>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</si>
  <si>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</si>
  <si>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</si>
  <si>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</si>
  <si>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</si>
  <si>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</si>
  <si>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</si>
  <si>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</si>
  <si>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</si>
  <si>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</si>
  <si>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</si>
  <si>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</si>
  <si>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</si>
  <si>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</si>
  <si>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</si>
  <si>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</si>
  <si>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</si>
  <si>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</si>
  <si>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</si>
  <si>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</si>
  <si>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</si>
  <si>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</si>
  <si>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</si>
  <si>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</si>
  <si>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</si>
  <si>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</si>
  <si>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</si>
  <si>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</si>
  <si>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</si>
  <si>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</si>
  <si>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</si>
  <si>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</si>
  <si>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</si>
  <si>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</si>
  <si>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</si>
  <si>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</si>
  <si>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</si>
  <si>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</si>
  <si>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</si>
  <si>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</si>
  <si>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</si>
  <si>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</si>
  <si>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</si>
  <si>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</si>
  <si>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</si>
  <si>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</si>
  <si>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</si>
  <si>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</si>
  <si>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</si>
  <si>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</si>
  <si>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</si>
  <si>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</si>
  <si>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</si>
  <si>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</si>
  <si>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</si>
  <si>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</si>
  <si>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</si>
  <si>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</si>
  <si>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</si>
  <si>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</si>
  <si>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</si>
  <si>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</si>
  <si>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</si>
  <si>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</si>
  <si>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</si>
  <si>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</si>
  <si>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</si>
  <si>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</si>
  <si>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</si>
  <si>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</si>
  <si>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</si>
  <si>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</si>
  <si>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</si>
  <si>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</si>
  <si>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</si>
  <si>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</si>
  <si>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</si>
  <si>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</si>
  <si>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</si>
  <si>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</si>
  <si>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</si>
  <si>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</si>
  <si>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</si>
  <si>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</si>
  <si>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</si>
  <si>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</si>
  <si>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</si>
  <si>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</si>
  <si>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</si>
  <si>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</si>
  <si>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</si>
  <si>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</si>
  <si>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</si>
  <si>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</si>
  <si>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</si>
  <si>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</si>
  <si>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</si>
  <si>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</si>
  <si>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</si>
  <si>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</si>
  <si>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</si>
  <si>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</si>
  <si>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</si>
  <si>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</si>
  <si>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</si>
  <si>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</si>
  <si>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</si>
  <si>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</si>
  <si>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</si>
  <si>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</si>
  <si>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</si>
  <si>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</si>
  <si>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</si>
  <si>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</si>
  <si>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</si>
  <si>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</si>
  <si>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</si>
  <si>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</si>
  <si>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</si>
  <si>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</si>
  <si>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</si>
  <si>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</si>
  <si>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</si>
  <si>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</si>
  <si>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</si>
  <si>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</si>
  <si>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</si>
  <si>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</si>
  <si>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</si>
  <si>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</si>
  <si>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</si>
  <si>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</si>
  <si>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</si>
  <si>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</si>
  <si>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</si>
  <si>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</si>
  <si>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</si>
  <si>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</si>
  <si>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</si>
  <si>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</si>
  <si>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</si>
  <si>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</si>
  <si>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</si>
  <si>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</si>
  <si>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</si>
  <si>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</si>
  <si>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</si>
  <si>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</si>
  <si>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</si>
  <si>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</si>
  <si>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</si>
  <si>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</si>
  <si>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</si>
  <si>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</si>
  <si>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</si>
  <si>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</si>
  <si>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</si>
  <si>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</si>
  <si>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</si>
  <si>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</si>
  <si>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</si>
  <si>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</si>
  <si>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</si>
  <si>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</si>
  <si>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</si>
  <si>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</si>
  <si>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</si>
  <si>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</si>
  <si>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</si>
  <si>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</si>
  <si>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</si>
  <si>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</si>
  <si>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</si>
  <si>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</si>
  <si>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</si>
  <si>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</si>
  <si>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</si>
  <si>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</si>
  <si>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</si>
  <si>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</si>
  <si>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</si>
  <si>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</si>
  <si>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</si>
  <si>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</si>
  <si>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</si>
  <si>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</si>
  <si>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</si>
  <si>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</si>
  <si>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</si>
  <si>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</si>
  <si>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</si>
  <si>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</si>
  <si>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</si>
  <si>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</si>
  <si>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</si>
  <si>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</si>
  <si>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</si>
  <si>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</si>
  <si>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</si>
  <si>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</si>
  <si>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</si>
  <si>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</si>
  <si>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</si>
  <si>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</si>
  <si>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</si>
  <si>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</si>
  <si>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</si>
  <si>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</si>
  <si>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</si>
  <si>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</si>
  <si>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</si>
  <si>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</si>
  <si>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</si>
  <si>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</si>
  <si>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</si>
  <si>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</si>
  <si>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</si>
  <si>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</si>
  <si>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</si>
  <si>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</si>
  <si>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</si>
  <si>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</si>
  <si>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</si>
  <si>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</si>
  <si>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</si>
  <si>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</si>
  <si>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</si>
  <si>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</si>
  <si>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</si>
  <si>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</si>
  <si>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</si>
  <si>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</si>
  <si>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</si>
  <si>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</si>
  <si>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</si>
  <si>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</si>
  <si>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</si>
  <si>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</si>
  <si>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</si>
  <si>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</si>
  <si>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</si>
  <si>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</si>
  <si>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</si>
  <si>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</si>
  <si>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</si>
  <si>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</si>
  <si>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</si>
  <si>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</si>
  <si>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</si>
  <si>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</si>
  <si>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</si>
  <si>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</si>
  <si>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</si>
  <si>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</si>
  <si>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</si>
  <si>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</si>
  <si>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</si>
  <si>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</si>
  <si>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</si>
  <si>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</si>
  <si>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</si>
  <si>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</si>
  <si>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</si>
  <si>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</si>
  <si>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</si>
  <si>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</si>
  <si>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</si>
  <si>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</si>
  <si>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</si>
  <si>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</si>
  <si>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</si>
  <si>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</si>
  <si>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</si>
  <si>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</si>
  <si>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</si>
  <si>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</si>
  <si>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</si>
  <si>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</si>
  <si>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</si>
  <si>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</si>
  <si>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</si>
  <si>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</si>
  <si>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</si>
  <si>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</si>
  <si>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</si>
  <si>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</si>
  <si>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</si>
  <si>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</si>
  <si>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</si>
  <si>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</si>
  <si>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</si>
  <si>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</si>
  <si>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</si>
  <si>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</si>
  <si>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</si>
  <si>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</si>
  <si>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</si>
  <si>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</si>
  <si>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</si>
  <si>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</si>
  <si>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</si>
  <si>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</si>
  <si>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</si>
  <si>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</si>
  <si>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</si>
  <si>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</si>
  <si>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</si>
  <si>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</si>
  <si>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</si>
  <si>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</si>
  <si>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</si>
  <si>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</si>
  <si>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</si>
  <si>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</si>
  <si>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</si>
  <si>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</si>
  <si>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</si>
  <si>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</si>
  <si>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</si>
  <si>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</si>
  <si>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</si>
  <si>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</si>
  <si>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</si>
  <si>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</si>
  <si>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</si>
  <si>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</si>
  <si>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</si>
  <si>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</si>
  <si>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</si>
  <si>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</si>
  <si>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</si>
  <si>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</si>
  <si>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</si>
  <si>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</si>
  <si>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</si>
  <si>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</si>
  <si>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</si>
  <si>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</si>
  <si>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</si>
  <si>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</si>
  <si>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</si>
  <si>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</si>
  <si>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</si>
  <si>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</si>
  <si>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</si>
  <si>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</si>
  <si>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</si>
  <si>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</si>
  <si>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</si>
  <si>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</si>
  <si>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</si>
  <si>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</si>
  <si>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</si>
  <si>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</si>
  <si>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</si>
  <si>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</si>
  <si>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</si>
  <si>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</si>
  <si>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</si>
  <si>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</si>
  <si>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</si>
  <si>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</si>
  <si>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</si>
  <si>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</si>
  <si>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</si>
  <si>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</si>
  <si>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</si>
  <si>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</si>
  <si>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</si>
  <si>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</si>
  <si>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</si>
  <si>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</si>
  <si>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</si>
  <si>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</si>
  <si>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</si>
  <si>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</si>
  <si>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</si>
  <si>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</si>
  <si>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</si>
  <si>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</si>
  <si>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</si>
  <si>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</si>
  <si>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</si>
  <si>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</si>
  <si>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</si>
  <si>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</si>
  <si>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</si>
  <si>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</si>
  <si>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</si>
  <si>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</si>
  <si>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</si>
  <si>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</si>
  <si>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</si>
  <si>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</si>
  <si>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</si>
  <si>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</si>
  <si>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</si>
  <si>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</si>
  <si>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</si>
  <si>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</si>
  <si>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</si>
  <si>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</si>
  <si>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</si>
  <si>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</si>
  <si>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</si>
  <si>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</si>
  <si>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</si>
  <si>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</si>
  <si>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</si>
  <si>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</si>
  <si>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</si>
  <si>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</si>
  <si>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</si>
  <si>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</si>
  <si>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</si>
  <si>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</si>
  <si>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</si>
  <si>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</si>
  <si>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</si>
  <si>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</si>
  <si>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</si>
  <si>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</si>
  <si>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</si>
  <si>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</si>
  <si>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</si>
  <si>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</si>
  <si>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</si>
  <si>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</si>
  <si>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</si>
  <si>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</si>
  <si>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</si>
  <si>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</si>
  <si>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</si>
  <si>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</si>
  <si>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</si>
  <si>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</si>
  <si>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</si>
  <si>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</si>
  <si>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</si>
  <si>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</si>
  <si>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</si>
  <si>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</si>
  <si>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</si>
  <si>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</si>
  <si>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</si>
  <si>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</si>
  <si>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</si>
  <si>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</si>
  <si>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</si>
  <si>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</si>
  <si>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</si>
  <si>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</si>
  <si>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</si>
  <si>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</si>
  <si>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</si>
  <si>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</si>
  <si>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</si>
  <si>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</si>
  <si>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</si>
  <si>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</si>
  <si>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</si>
  <si>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</si>
  <si>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</si>
  <si>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</si>
  <si>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</si>
  <si>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</si>
  <si>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</si>
  <si>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</si>
  <si>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</si>
  <si>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</si>
  <si>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</si>
  <si>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</si>
  <si>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</si>
  <si>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</si>
  <si>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</si>
  <si>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</si>
  <si>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</si>
  <si>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</si>
  <si>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</si>
  <si>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</si>
  <si>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</si>
  <si>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</si>
  <si>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</si>
  <si>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</si>
  <si>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</si>
  <si>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</si>
  <si>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</si>
  <si>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</si>
  <si>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</si>
  <si>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</si>
  <si>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</si>
  <si>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</si>
  <si>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</si>
  <si>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</si>
  <si>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</si>
  <si>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</si>
  <si>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</si>
  <si>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</si>
  <si>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</si>
  <si>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</si>
  <si>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</si>
  <si>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</si>
  <si>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</si>
  <si>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</si>
  <si>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</si>
  <si>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</si>
  <si>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</si>
  <si>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</si>
  <si>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</si>
  <si>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</si>
  <si>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</si>
  <si>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</si>
  <si>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</si>
  <si>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</si>
  <si>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</si>
  <si>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</si>
  <si>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</si>
  <si>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</si>
  <si>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</si>
  <si>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</si>
  <si>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</si>
  <si>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</si>
  <si>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</si>
  <si>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</si>
  <si>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</si>
  <si>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</si>
  <si>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</si>
  <si>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</si>
  <si>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</si>
  <si>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</si>
  <si>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</si>
  <si>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</si>
  <si>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</si>
  <si>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</si>
  <si>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</si>
  <si>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</si>
  <si>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</si>
  <si>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</si>
  <si>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</si>
  <si>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</si>
  <si>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</si>
  <si>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</si>
  <si>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</si>
  <si>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</si>
  <si>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</si>
  <si>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</si>
  <si>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</si>
  <si>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</si>
  <si>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</si>
  <si>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</si>
  <si>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</si>
  <si>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</si>
  <si>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</si>
  <si>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</si>
  <si>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</si>
  <si>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</si>
  <si>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</si>
  <si>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</si>
  <si>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</si>
  <si>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</si>
  <si>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</si>
  <si>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</si>
  <si>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</si>
  <si>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</si>
  <si>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</si>
  <si>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</si>
  <si>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</si>
  <si>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</si>
  <si>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</si>
  <si>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</si>
  <si>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</si>
  <si>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</si>
  <si>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</si>
  <si>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</si>
  <si>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</si>
  <si>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</si>
  <si>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</si>
  <si>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</si>
  <si>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</si>
  <si>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</si>
  <si>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</si>
  <si>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</si>
  <si>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</si>
  <si>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</si>
  <si>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</si>
  <si>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</si>
  <si>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</si>
  <si>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</si>
  <si>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</si>
  <si>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</si>
  <si>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</si>
  <si>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</si>
  <si>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</si>
  <si>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</si>
  <si>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</si>
  <si>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</si>
  <si>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</si>
  <si>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</si>
  <si>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</si>
  <si>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</si>
  <si>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</si>
  <si>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</si>
  <si>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</si>
  <si>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</si>
  <si>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</si>
  <si>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</si>
  <si>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</si>
  <si>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</si>
  <si>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</si>
  <si>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</si>
  <si>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</si>
  <si>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</si>
  <si>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</si>
  <si>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</si>
  <si>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</si>
  <si>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</si>
  <si>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</si>
  <si>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</si>
  <si>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</si>
  <si>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</si>
  <si>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</si>
  <si>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</si>
  <si>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</si>
  <si>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</si>
  <si>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</si>
  <si>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</si>
  <si>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</si>
  <si>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</si>
  <si>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</si>
  <si>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</si>
  <si>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</si>
  <si>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</si>
  <si>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</si>
  <si>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</si>
  <si>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</si>
  <si>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</si>
  <si>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</si>
  <si>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</si>
  <si>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</si>
  <si>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</si>
  <si>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</si>
  <si>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</si>
  <si>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</si>
  <si>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</si>
  <si>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</si>
  <si>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</si>
  <si>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</si>
  <si>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</si>
  <si>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</si>
  <si>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</si>
  <si>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</si>
  <si>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</si>
  <si>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</si>
  <si>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</si>
  <si>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</si>
  <si>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</si>
  <si>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</si>
  <si>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</si>
  <si>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</si>
  <si>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</si>
  <si>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</si>
  <si>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</si>
  <si>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</si>
  <si>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</si>
  <si>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</si>
  <si>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</si>
  <si>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</si>
  <si>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</si>
  <si>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</si>
  <si>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</si>
  <si>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</si>
  <si>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</si>
  <si>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</si>
  <si>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</si>
  <si>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</si>
  <si>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</si>
  <si>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</si>
  <si>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</si>
  <si>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</si>
  <si>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</si>
  <si>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</si>
  <si>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</si>
  <si>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</si>
  <si>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</si>
  <si>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</si>
  <si>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</si>
  <si>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</si>
  <si>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</si>
  <si>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</si>
  <si>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</si>
  <si>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</si>
  <si>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</si>
  <si>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</si>
  <si>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</si>
  <si>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</si>
  <si>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</si>
  <si>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</si>
  <si>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</si>
  <si>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</si>
  <si>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</si>
  <si>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</si>
  <si>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</si>
  <si>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</si>
  <si>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</si>
  <si>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</si>
  <si>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</si>
  <si>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</si>
  <si>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</si>
  <si>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</si>
  <si>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</si>
  <si>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</si>
  <si>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</si>
  <si>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</si>
  <si>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</si>
  <si>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</si>
  <si>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</si>
  <si>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</si>
  <si>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</si>
  <si>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</si>
  <si>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</si>
  <si>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</si>
  <si>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</si>
  <si>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</si>
  <si>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</si>
  <si>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</si>
  <si>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</si>
  <si>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</si>
  <si>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</si>
  <si>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</si>
  <si>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</si>
  <si>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</si>
  <si>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</si>
  <si>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</si>
  <si>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</si>
  <si>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</si>
  <si>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</si>
  <si>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</si>
  <si>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</si>
  <si>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</si>
  <si>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</si>
  <si>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</si>
  <si>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</si>
  <si>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</si>
  <si>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</si>
  <si>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</si>
  <si>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</si>
  <si>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</si>
  <si>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</si>
  <si>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</si>
  <si>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</si>
  <si>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</si>
  <si>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</si>
  <si>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</si>
  <si>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</si>
  <si>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</si>
  <si>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</si>
  <si>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</si>
  <si>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</si>
  <si>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</si>
  <si>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</si>
  <si>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</si>
  <si>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</si>
  <si>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</si>
  <si>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</si>
  <si>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</si>
  <si>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</si>
  <si>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</si>
  <si>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</si>
  <si>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</si>
  <si>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</si>
  <si>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</si>
  <si>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</si>
  <si>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</si>
  <si>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</si>
  <si>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</si>
  <si>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</si>
  <si>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</si>
  <si>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</si>
  <si>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</si>
  <si>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</si>
  <si>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</si>
  <si>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</si>
  <si>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</si>
  <si>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</si>
  <si>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</si>
  <si>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</si>
  <si>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</si>
  <si>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</si>
  <si>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</si>
  <si>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</si>
  <si>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</si>
  <si>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</si>
  <si>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</si>
  <si>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</si>
  <si>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</si>
  <si>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</si>
  <si>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</si>
  <si>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</si>
  <si>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</si>
  <si>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</si>
  <si>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</si>
  <si>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</si>
  <si>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</si>
  <si>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</si>
  <si>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</si>
  <si>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</si>
  <si>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</si>
  <si>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</si>
  <si>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</si>
  <si>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</si>
  <si>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</si>
  <si>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</si>
  <si>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</si>
  <si>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</si>
  <si>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</si>
  <si>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</si>
  <si>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</si>
  <si>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</si>
  <si>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</si>
  <si>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</si>
  <si>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</si>
  <si>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</si>
  <si>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</si>
  <si>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</si>
  <si>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</si>
  <si>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</si>
  <si>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</si>
  <si>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</si>
  <si>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</si>
  <si>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</si>
  <si>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</si>
  <si>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</si>
  <si>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</si>
  <si>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</si>
  <si>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</si>
  <si>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</si>
  <si>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</si>
  <si>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</si>
  <si>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</si>
  <si>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</si>
  <si>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</si>
  <si>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</si>
  <si>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</si>
  <si>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</si>
  <si>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</si>
  <si>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</si>
  <si>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</si>
  <si>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</si>
  <si>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</si>
  <si>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</si>
  <si>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</si>
  <si>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</si>
  <si>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</si>
  <si>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</si>
  <si>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</si>
  <si>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</si>
  <si>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</si>
  <si>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</si>
  <si>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</si>
  <si>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</si>
  <si>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</si>
  <si>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</si>
  <si>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</si>
  <si>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</si>
  <si>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</si>
  <si>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</si>
  <si>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</si>
  <si>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</si>
  <si>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</si>
  <si>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</si>
  <si>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</si>
  <si>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</si>
  <si>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</si>
  <si>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</si>
  <si>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</si>
  <si>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</si>
  <si>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</si>
  <si>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</si>
  <si>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</si>
  <si>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</si>
  <si>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</si>
  <si>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</si>
  <si>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</si>
  <si>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</si>
  <si>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</si>
  <si>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</si>
  <si>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</si>
  <si>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</si>
  <si>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</si>
  <si>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</si>
  <si>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</si>
  <si>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</si>
  <si>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</si>
  <si>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</si>
  <si>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</si>
  <si>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</si>
  <si>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</si>
  <si>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</si>
  <si>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</si>
  <si>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</si>
  <si>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</si>
  <si>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</si>
  <si>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</si>
  <si>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</si>
  <si>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</si>
  <si>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</si>
  <si>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</si>
  <si>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</si>
  <si>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</si>
  <si>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</si>
  <si>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</si>
  <si>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</si>
  <si>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</si>
  <si>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</si>
  <si>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</si>
  <si>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</si>
  <si>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</si>
  <si>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</si>
  <si>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</si>
  <si>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</si>
  <si>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</si>
  <si>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</si>
  <si>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</si>
  <si>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</si>
  <si>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</si>
  <si>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</si>
  <si>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</si>
  <si>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</si>
  <si>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</si>
  <si>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</si>
  <si>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</si>
  <si>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</si>
  <si>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</si>
  <si>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</si>
  <si>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</si>
  <si>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</si>
  <si>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</si>
  <si>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</si>
  <si>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</si>
  <si>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</si>
  <si>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</si>
  <si>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</si>
  <si>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</si>
  <si>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</si>
  <si>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</si>
  <si>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</si>
  <si>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</si>
  <si>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</si>
  <si>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</si>
  <si>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</si>
  <si>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</si>
  <si>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</si>
  <si>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</si>
  <si>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</si>
  <si>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</si>
  <si>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</si>
  <si>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</si>
  <si>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</si>
  <si>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</si>
  <si>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</si>
  <si>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</si>
  <si>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</si>
  <si>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</si>
  <si>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</si>
  <si>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</si>
  <si>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</si>
  <si>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</si>
  <si>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</si>
  <si>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</si>
  <si>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</si>
  <si>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</si>
  <si>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</si>
  <si>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</si>
  <si>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</si>
  <si>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</si>
  <si>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</si>
  <si>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</si>
  <si>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</si>
  <si>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</si>
  <si>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</si>
  <si>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</si>
  <si>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</si>
  <si>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</si>
  <si>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</si>
  <si>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</si>
  <si>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</si>
  <si>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</si>
  <si>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</si>
  <si>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</si>
  <si>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</si>
  <si>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</si>
  <si>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</si>
  <si>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</si>
  <si>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</si>
  <si>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</si>
  <si>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</si>
  <si>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</si>
  <si>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</si>
  <si>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</si>
  <si>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</si>
  <si>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</si>
  <si>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</si>
  <si>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</si>
  <si>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</si>
  <si>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</si>
  <si>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</si>
  <si>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</si>
  <si>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</si>
  <si>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</si>
  <si>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</si>
  <si>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</si>
  <si>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</si>
  <si>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</si>
  <si>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</si>
  <si>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</si>
  <si>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</si>
  <si>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</si>
  <si>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</si>
  <si>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</si>
  <si>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</si>
  <si>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</si>
  <si>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</si>
  <si>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</si>
  <si>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</si>
  <si>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</si>
  <si>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</si>
  <si>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</si>
  <si>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</si>
  <si>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</si>
  <si>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</si>
  <si>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</si>
  <si>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</si>
  <si>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</si>
  <si>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</si>
  <si>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</si>
  <si>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</si>
  <si>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</si>
  <si>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</si>
  <si>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</si>
  <si>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</si>
  <si>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</si>
  <si>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</si>
  <si>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</si>
  <si>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</si>
  <si>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</si>
  <si>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</si>
  <si>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</si>
  <si>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</si>
  <si>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</si>
  <si>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</si>
  <si>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</si>
  <si>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</si>
  <si>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</si>
  <si>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</si>
  <si>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</si>
  <si>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</si>
  <si>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</si>
  <si>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</si>
  <si>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</si>
  <si>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</si>
  <si>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</si>
  <si>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深圳区域公司深圳住宅二片区运营中心</t>
  </si>
  <si>
    <t>项目ID</t>
  </si>
  <si>
    <t>U1015000238</t>
  </si>
  <si>
    <t>总户数</t>
  </si>
  <si>
    <t>项目编码</t>
  </si>
  <si>
    <t>车位总数</t>
  </si>
  <si>
    <t>深圳区域公司翠堤湾物业管理服务中心</t>
  </si>
  <si>
    <t>建筑面积</t>
  </si>
  <si>
    <t>项目类型</t>
  </si>
  <si>
    <t>住宅</t>
  </si>
  <si>
    <t>项目来源</t>
  </si>
  <si>
    <t>自有项目</t>
  </si>
  <si>
    <t>收费面积</t>
  </si>
  <si>
    <t>项目性质</t>
  </si>
  <si>
    <t>住宅小区</t>
  </si>
  <si>
    <t>业务组织</t>
  </si>
  <si>
    <t>定档</t>
  </si>
  <si>
    <t>智想荟</t>
  </si>
  <si>
    <t>接管时间</t>
  </si>
  <si>
    <t>电梯基本信息</t>
  </si>
  <si>
    <t>住宅/非住</t>
  </si>
  <si>
    <t>电梯相关信息</t>
  </si>
  <si>
    <t>电梯维保模式</t>
  </si>
  <si>
    <t>半包（含500的单价配件免费）</t>
  </si>
  <si>
    <t>电梯品牌</t>
  </si>
  <si>
    <t>奥的斯机电</t>
  </si>
  <si>
    <t>城市等级</t>
  </si>
  <si>
    <t>填写说明
项目基础信息</t>
  </si>
  <si>
    <t>1、基本信息标黄色部分需要填写：
2、电梯配置请查看附表1数据库调整电梯相关公式目前默认：非住半包，奥的斯机电 ；</t>
  </si>
  <si>
    <t>填写说明
预算主表、自有人工预算表及人员岗位信息</t>
  </si>
  <si>
    <t>1、财务表格复制粘贴替换掉原数据即可；
2、预算主表复制只复制财务表中的的
第二张表格在灰色部分按住Ctrl A全选即可，如果主表中有数据没有标黄请自行填写数据到预算编制表中；
3、自有人工预算中不包括专业外包人数
需要自行在人员岗位进行填写；</t>
  </si>
  <si>
    <t xml:space="preserve">填写说明
采购、合同、报销单填写、过程管理表
</t>
  </si>
  <si>
    <t>1、采购：系统采购订单物料明细表；
2、合同：合同引出列表；
3、引出列表：报销单直接复制即可不管表头顺序，只需注意列数正确
4、过程管理表：只需要填写已审核通过的合同编号</t>
  </si>
  <si>
    <t>岗位名称</t>
  </si>
  <si>
    <t>模式</t>
  </si>
  <si>
    <t>月均值</t>
  </si>
  <si>
    <t>合计</t>
  </si>
  <si>
    <t>绿化</t>
  </si>
  <si>
    <t>后勤</t>
  </si>
  <si>
    <t>大包</t>
  </si>
  <si>
    <t>奥的斯</t>
  </si>
  <si>
    <t>全包</t>
  </si>
  <si>
    <t>三菱</t>
  </si>
  <si>
    <t>通力</t>
  </si>
  <si>
    <t>日立</t>
  </si>
  <si>
    <t>迅达</t>
  </si>
  <si>
    <t>蒂升</t>
  </si>
  <si>
    <t>若邻荟</t>
  </si>
  <si>
    <t>荣尚荟</t>
  </si>
  <si>
    <t>类型</t>
  </si>
  <si>
    <t>速度</t>
  </si>
  <si>
    <t>层数划分</t>
  </si>
  <si>
    <t>一类城市</t>
  </si>
  <si>
    <t>二类城市</t>
  </si>
  <si>
    <t>三类城市</t>
  </si>
  <si>
    <t>非住</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</si>
  <si>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</si>
  <si>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</si>
  <si>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</si>
  <si>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</si>
  <si>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</si>
  <si>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</si>
  <si>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</si>
  <si>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</si>
  <si>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</si>
  <si>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</si>
  <si>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</si>
  <si>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</si>
  <si>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</si>
  <si>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</si>
  <si>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</si>
  <si>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</si>
  <si>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</si>
  <si>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</si>
  <si>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</si>
  <si>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</si>
  <si>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</si>
  <si>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</si>
  <si>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</si>
  <si>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</si>
  <si>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</si>
  <si>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</si>
  <si>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</si>
  <si>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</si>
  <si>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</si>
  <si>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</si>
  <si>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</si>
  <si>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</si>
  <si>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</si>
  <si>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</si>
  <si>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</si>
  <si>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</si>
  <si>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</si>
  <si>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</si>
  <si>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</si>
  <si>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</si>
  <si>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</si>
  <si>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</si>
  <si>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</si>
  <si>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</si>
  <si>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</si>
  <si>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</si>
  <si>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</si>
  <si>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</si>
  <si>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</si>
  <si>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</si>
  <si>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</si>
  <si>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</si>
  <si>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</si>
  <si>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</si>
  <si>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</si>
  <si>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</si>
  <si>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</si>
  <si>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</si>
  <si>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</si>
  <si>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</si>
  <si>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</si>
  <si>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</si>
  <si>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</si>
  <si>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</si>
  <si>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</si>
  <si>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</si>
  <si>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</si>
  <si>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</si>
  <si>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</si>
  <si>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</si>
  <si>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</si>
  <si>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</si>
  <si>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</si>
  <si>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</si>
  <si>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</si>
  <si>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</si>
  <si>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</si>
  <si>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</si>
  <si>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</si>
  <si>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</si>
  <si>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</si>
  <si>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</si>
  <si>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</si>
  <si>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</si>
  <si>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</si>
  <si>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</si>
  <si>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</si>
  <si>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</si>
  <si>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</si>
  <si>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</si>
  <si>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</si>
  <si>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</si>
  <si>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</si>
  <si>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</si>
  <si>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</si>
  <si>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</si>
  <si>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</si>
  <si>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</si>
  <si>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</si>
  <si>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</si>
  <si>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</si>
  <si>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</si>
  <si>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</si>
  <si>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</si>
  <si>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</si>
  <si>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</si>
  <si>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</si>
  <si>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</si>
  <si>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</si>
  <si>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</si>
  <si>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</si>
  <si>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</si>
  <si>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</si>
  <si>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</si>
  <si>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</si>
  <si>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</si>
  <si>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</si>
  <si>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</si>
  <si>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</si>
  <si>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</si>
  <si>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</si>
  <si>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</si>
  <si>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</si>
  <si>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</si>
  <si>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</si>
  <si>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</si>
  <si>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</si>
  <si>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</si>
  <si>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</si>
  <si>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</si>
  <si>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</si>
  <si>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</si>
  <si>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</si>
  <si>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</si>
  <si>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</si>
  <si>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</si>
  <si>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</si>
  <si>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</si>
  <si>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</si>
  <si>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</si>
  <si>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</si>
  <si>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</si>
  <si>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</si>
  <si>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</si>
  <si>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</si>
  <si>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</si>
  <si>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</si>
  <si>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</si>
  <si>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</si>
  <si>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</si>
  <si>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</si>
  <si>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</si>
  <si>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</si>
  <si>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</si>
  <si>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</si>
  <si>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</si>
  <si>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</si>
  <si>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</si>
  <si>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</si>
  <si>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</si>
  <si>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</si>
  <si>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</si>
  <si>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</si>
  <si>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</si>
  <si>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</si>
  <si>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</si>
  <si>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</si>
  <si>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</si>
  <si>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</si>
  <si>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</si>
  <si>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</si>
  <si>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</si>
  <si>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</si>
  <si>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</si>
  <si>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</si>
  <si>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</si>
  <si>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</si>
  <si>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</si>
  <si>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</si>
  <si>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</si>
  <si>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</si>
  <si>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</si>
  <si>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</si>
  <si>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</si>
  <si>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</si>
  <si>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</si>
  <si>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</si>
  <si>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</si>
  <si>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</si>
  <si>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</si>
  <si>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</si>
  <si>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</si>
  <si>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</si>
  <si>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</si>
  <si>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</si>
  <si>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</si>
  <si>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</si>
  <si>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</si>
  <si>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</si>
  <si>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</si>
  <si>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</si>
  <si>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</si>
  <si>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</si>
  <si>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</si>
  <si>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</si>
  <si>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</si>
  <si>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</si>
  <si>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</si>
  <si>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</si>
  <si>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</si>
  <si>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</si>
  <si>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</si>
  <si>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</si>
  <si>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</si>
  <si>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</si>
  <si>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</si>
  <si>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</si>
  <si>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</si>
  <si>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</si>
  <si>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</si>
  <si>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</si>
  <si>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</si>
  <si>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</si>
  <si>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</si>
  <si>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</si>
  <si>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</si>
  <si>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</si>
  <si>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</si>
  <si>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</si>
  <si>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</si>
  <si>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</si>
  <si>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</si>
  <si>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</si>
  <si>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</si>
  <si>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</si>
  <si>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</si>
  <si>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</si>
  <si>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</si>
  <si>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</si>
  <si>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</si>
  <si>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</si>
  <si>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</si>
  <si>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</si>
  <si>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</si>
  <si>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</si>
  <si>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</si>
  <si>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</si>
  <si>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</si>
  <si>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</si>
  <si>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</si>
  <si>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</si>
  <si>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</si>
  <si>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</si>
  <si>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</si>
  <si>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</si>
  <si>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</si>
  <si>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</si>
  <si>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</si>
  <si>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</si>
  <si>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</si>
  <si>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</si>
  <si>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</si>
  <si>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</si>
  <si>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</si>
  <si>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</si>
  <si>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</si>
  <si>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</si>
  <si>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</si>
  <si>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</si>
  <si>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</si>
  <si>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</si>
  <si>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</si>
  <si>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</si>
  <si>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</si>
  <si>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</si>
  <si>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</si>
  <si>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</si>
  <si>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</si>
  <si>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</si>
  <si>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</si>
  <si>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</si>
  <si>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</si>
  <si>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</si>
  <si>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</si>
  <si>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</si>
  <si>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</si>
  <si>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</si>
  <si>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</si>
  <si>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</si>
  <si>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</si>
  <si>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</si>
  <si>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</si>
  <si>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</si>
  <si>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</si>
  <si>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</si>
  <si>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</si>
  <si>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</si>
  <si>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</si>
  <si>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</si>
  <si>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</si>
  <si>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</si>
  <si>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</si>
  <si>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</si>
  <si>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</si>
  <si>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</si>
  <si>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</si>
  <si>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</si>
  <si>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</si>
  <si>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</si>
  <si>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</si>
  <si>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</si>
  <si>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</si>
  <si>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</si>
  <si>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</si>
  <si>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</si>
  <si>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</si>
  <si>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</si>
  <si>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</si>
  <si>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</si>
  <si>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</si>
  <si>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</si>
  <si>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</si>
  <si>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</si>
  <si>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</si>
  <si>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</si>
  <si>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</si>
  <si>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</si>
  <si>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</si>
  <si>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</si>
  <si>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</si>
  <si>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</si>
  <si>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</si>
  <si>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</si>
  <si>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</si>
  <si>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</si>
  <si>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</si>
  <si>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</si>
  <si>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</si>
  <si>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</si>
  <si>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</si>
  <si>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</si>
  <si>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</si>
  <si>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</si>
  <si>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</si>
  <si>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</si>
  <si>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</si>
  <si>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</si>
  <si>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</si>
  <si>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</si>
  <si>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</si>
  <si>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</si>
  <si>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</si>
  <si>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</si>
  <si>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</si>
  <si>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</si>
  <si>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</si>
  <si>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</si>
  <si>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</si>
  <si>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</si>
  <si>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</si>
  <si>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</si>
  <si>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</si>
  <si>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</si>
  <si>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</si>
  <si>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</si>
  <si>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</si>
  <si>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</si>
  <si>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</si>
  <si>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</si>
  <si>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</si>
  <si>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</si>
  <si>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</si>
  <si>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</si>
  <si>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</si>
  <si>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AQFW-Z-2025-00485</t>
  </si>
  <si>
    <t>AQFW-Z-2025-00434</t>
  </si>
  <si>
    <t>AQFW-Z-2023-0918</t>
  </si>
  <si>
    <t>HJFW-Z-2025-04002</t>
  </si>
  <si>
    <t>HJFW-Z-2024-8175</t>
  </si>
  <si>
    <t>HJFW-Z-2023-2030</t>
  </si>
  <si>
    <t>HTTZ-20230213-128451</t>
  </si>
  <si>
    <t>HTTZ-20221114-117038</t>
  </si>
  <si>
    <t>HTTZ-20220830-105829</t>
  </si>
  <si>
    <t>RLZY-Z-2023-0340</t>
  </si>
  <si>
    <t>人事外包费-报销单</t>
  </si>
  <si>
    <t>清包</t>
  </si>
  <si>
    <t>半包</t>
  </si>
  <si>
    <t>GCFW-Z-2023-3603</t>
  </si>
  <si>
    <t>HTTZ-20221114-117042</t>
  </si>
  <si>
    <t>HTTZ-20220830-105878</t>
  </si>
  <si>
    <t>GCFW-Z-2025-02615</t>
  </si>
  <si>
    <t>GCFW-Z-2023-0221</t>
  </si>
  <si>
    <t>GCFW-Z-2024-3557</t>
  </si>
  <si>
    <t>GCFW-Z-2023-0329</t>
  </si>
  <si>
    <t>GCFW-Z-2025-00019</t>
  </si>
  <si>
    <t>GCFW-Z-2024-0643</t>
  </si>
  <si>
    <t xml:space="preserve"> </t>
  </si>
  <si>
    <t>HJFW-Z-2025-03915</t>
  </si>
  <si>
    <t>HJFW-Z-2024-3338</t>
  </si>
  <si>
    <t>HJFW-Z-2023-0438</t>
  </si>
  <si>
    <t>生活垃圾清运外包-报销单</t>
  </si>
  <si>
    <t>HJFW-Z-2025-04027</t>
  </si>
  <si>
    <t>HJFW-Z-2024-4951</t>
  </si>
  <si>
    <t>HJFW-Z-2023-0441</t>
  </si>
  <si>
    <t>HJFW-Z-2025-00382</t>
  </si>
  <si>
    <t>财产保险费-报销单</t>
  </si>
  <si>
    <t>CWFW-Z-2025-00017</t>
  </si>
  <si>
    <t>咨询服务费-报销单</t>
  </si>
  <si>
    <t>1.1.2.9.2.1</t>
  </si>
  <si>
    <t>诉讼费-报销单</t>
  </si>
  <si>
    <t>GCFW-Z-2025-05309</t>
  </si>
  <si>
    <t>GCFW-Z-2024-4943</t>
  </si>
  <si>
    <t>GCFW-Z-2024-5093</t>
  </si>
  <si>
    <t>特种设备年检-报销单</t>
  </si>
  <si>
    <t>水质检测-报销单</t>
  </si>
  <si>
    <t>社区文化活动-汇总</t>
  </si>
  <si>
    <t>社区文化费用-报销单</t>
  </si>
  <si>
    <t>GCFW-Z-2024-9713</t>
  </si>
  <si>
    <t>HJFW-Z-2024-2582</t>
  </si>
  <si>
    <t>GCFW-Z-2025-06601</t>
  </si>
  <si>
    <t>GCFW-Z-2025-00512</t>
  </si>
  <si>
    <t>GCFW-Z-2023-2293</t>
  </si>
  <si>
    <t>HTTZ-20230425-137567</t>
  </si>
  <si>
    <t>办公耗材-合计</t>
  </si>
  <si>
    <t>1.5.2.1</t>
  </si>
  <si>
    <t>1.5.2.1.1</t>
  </si>
  <si>
    <t>办公费-报销单</t>
  </si>
  <si>
    <t>1.5.4.1</t>
  </si>
  <si>
    <t>物业管理费-报销单</t>
  </si>
  <si>
    <t>采购订单物料明细表</t>
  </si>
  <si>
    <t>操作时间:2025年09月01日 17时33分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</si>
  <si>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</si>
  <si>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</si>
  <si>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</si>
  <si>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</si>
  <si>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</si>
  <si>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</si>
  <si>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</si>
  <si>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</si>
  <si>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</si>
  <si>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</si>
  <si>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</si>
  <si>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</si>
  <si>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</si>
  <si>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PO250805000217</t>
  </si>
  <si>
    <t>AA1468251</t>
  </si>
  <si>
    <t>DELI/得力 树脂砂轮切割片 DL4002832L 41WA 400×2.8×32mm 绿色 1片</t>
  </si>
  <si>
    <t>工程物资/工具配件/金属切割片/木材切割片/石材切割片</t>
  </si>
  <si>
    <t>震坤行工业超市（上海）有限公司</t>
  </si>
  <si>
    <t>2025-08-11 10:50:53.0</t>
  </si>
  <si>
    <t>U金地智慧服务集团公司/UB深圳区域公司/UBL深圳区域公司深圳住宅一片区运营中心/UBLD深圳区域公司翠堤湾物业管理服务中心//</t>
  </si>
  <si>
    <t>3683151</t>
  </si>
  <si>
    <t>PO250811000215</t>
  </si>
  <si>
    <t>6020050092</t>
  </si>
  <si>
    <t>灭火器箱 干粉灭火器箱 4KGx2，厚度0.6MM 201不锈钢</t>
  </si>
  <si>
    <t>消防安保/消防器材/灭火器箱</t>
  </si>
  <si>
    <t>郑州鑫胜隆商贸有限公司</t>
  </si>
  <si>
    <t>3686765</t>
  </si>
  <si>
    <t>PO250811000214</t>
  </si>
  <si>
    <t>7050060508</t>
  </si>
  <si>
    <t>球泡灯 佛山照明 LED球泡FSL-A60 220V，5W，6500K白光，60x108MM，E27 超炫，每10个/盒</t>
  </si>
  <si>
    <t>工程物资/LED灯具/LED泛光灯/球泡灯/筒灯/探照灯</t>
  </si>
  <si>
    <t>球泡灯</t>
  </si>
  <si>
    <t>广州市鸿志机电工程有限公司</t>
  </si>
  <si>
    <t>3686764</t>
  </si>
  <si>
    <t>AA7245169</t>
  </si>
  <si>
    <t>BOSCH/博世 大功率四坑三功能无极变速电镐电锤冲击钻 GBH2-26E 800W 1台</t>
  </si>
  <si>
    <t>工程物资/电动工具/电锤/手电钻/冲击钻/水钻</t>
  </si>
  <si>
    <t>3683153</t>
  </si>
  <si>
    <t>PO250811000213</t>
  </si>
  <si>
    <t>7130130303</t>
  </si>
  <si>
    <t>圆形井盖 国产 球墨铸铁 外径800MM，内径700MM，D400，自重250斤，承重约40t 含底座</t>
  </si>
  <si>
    <t>工程物资/五金辅料/井盖/排水沟盖板</t>
  </si>
  <si>
    <t>圆形井盖</t>
  </si>
  <si>
    <t>深圳弘佳诚照明科技有限公司</t>
  </si>
  <si>
    <t>3686763</t>
  </si>
  <si>
    <t>PO250811000216</t>
  </si>
  <si>
    <t>7050090077</t>
  </si>
  <si>
    <t>T8LED灯管 熠点星火 声控双亮 功率3-10W，声控感应，有人全亮10W，无人微亮3W，长度1.2米 白光</t>
  </si>
  <si>
    <t>工程物资/LED灯具/T8LED灯管</t>
  </si>
  <si>
    <t>T8LED灯管</t>
  </si>
  <si>
    <t>东莞市星火光电科技有限公司</t>
  </si>
  <si>
    <t>3686767</t>
  </si>
  <si>
    <t>CH7747</t>
  </si>
  <si>
    <t>DONGCHENG/东成 型材切割机 J1G-FF03-355 1台</t>
  </si>
  <si>
    <t>工程物资/电动工具/切割机</t>
  </si>
  <si>
    <t>3683152</t>
  </si>
  <si>
    <t>PO250811000217</t>
  </si>
  <si>
    <t>1010080117</t>
  </si>
  <si>
    <t>台式电脑主机 联想 启天M460 主板：B760；CPU：I5-14400（2.5G，10核）；内存：16G，DDR5，5600；硬盘：1TB，SSD；显卡：集成显卡 含USB键鼠，无线网卡</t>
  </si>
  <si>
    <t>办公类/办公设备/台式电脑/一体机/主机/笔记本</t>
  </si>
  <si>
    <t>台式电脑主机</t>
  </si>
  <si>
    <t>深圳市神州动力数码有限公司</t>
  </si>
  <si>
    <t>3686768</t>
  </si>
  <si>
    <t>6020020246</t>
  </si>
  <si>
    <t>灭火器 京沪 手提式水基灭火器 3L/具 新国标GB，4351-2023；有3C认证</t>
  </si>
  <si>
    <t>消防安保/消防器材/灭火器</t>
  </si>
  <si>
    <t>3686766</t>
  </si>
  <si>
    <t>PO250731000280</t>
  </si>
  <si>
    <t>9010110001</t>
  </si>
  <si>
    <t>零星工程</t>
  </si>
  <si>
    <t>服务类/工程服务类/零星工程</t>
  </si>
  <si>
    <t>深圳市富方建筑劳务有限公司</t>
  </si>
  <si>
    <t>2025-07-10 09:43:42.0</t>
  </si>
  <si>
    <t>3671114</t>
  </si>
  <si>
    <t>PO250731000278</t>
  </si>
  <si>
    <t>深圳市艾力新装饰安装工程有限公司</t>
  </si>
  <si>
    <t>2025-07-09 15:07:00.0</t>
  </si>
  <si>
    <t>3671090</t>
  </si>
  <si>
    <t>PO250821000234</t>
  </si>
  <si>
    <t>深圳市泰盛源建筑装饰工程有限公司</t>
  </si>
  <si>
    <t>2025-07-09 10:33:53.0</t>
  </si>
  <si>
    <t>3702060</t>
  </si>
  <si>
    <t>PO250821000233</t>
  </si>
  <si>
    <t>2025-07-09 10:31:05.0</t>
  </si>
  <si>
    <t>3692628</t>
  </si>
  <si>
    <t>PO250708000154</t>
  </si>
  <si>
    <t>6080110055</t>
  </si>
  <si>
    <t>反光带 国产 橡胶反光护角（直角） 高100CMx宽10CM，厚10MM，黑黄 防撞条包角，地下停车库护墙</t>
  </si>
  <si>
    <t>消防安保/道路设施/反光带</t>
  </si>
  <si>
    <t>反光带</t>
  </si>
  <si>
    <t>深圳市致远交通设施有限公司</t>
  </si>
  <si>
    <t>2025-07-08 10:46:49.0</t>
  </si>
  <si>
    <t>3647881</t>
  </si>
  <si>
    <t>6080040047</t>
  </si>
  <si>
    <t>减速带 国产 橡胶减速带半圆头 100x35x5CM配套一对 橡胶斜坡缓冲带减速垄道路减速板坡道配套半圆头</t>
  </si>
  <si>
    <t>消防安保/道路设施/减速带</t>
  </si>
  <si>
    <t>3647883</t>
  </si>
  <si>
    <t>PO250708000152</t>
  </si>
  <si>
    <t>7100060023</t>
  </si>
  <si>
    <t xml:space="preserve">购物车 思达睿 60L </t>
  </si>
  <si>
    <t>工程物资/车辆/购物车（更新中）</t>
  </si>
  <si>
    <t>上海艾丝薇实业有限公司</t>
  </si>
  <si>
    <t>3638274</t>
  </si>
  <si>
    <t>6080020199</t>
  </si>
  <si>
    <t>雪糕筒 国产 橡胶反光方锥（带耳朵，含金地物业LOGO） 3KG，70x35x35CM，黑黄/红白可选 多字体可选择</t>
  </si>
  <si>
    <t>消防安保/道路设施/雪糕筒</t>
  </si>
  <si>
    <t>3647884</t>
  </si>
  <si>
    <t>6080110056</t>
  </si>
  <si>
    <t>反光带 国产 橡胶反光护角（直角） 高120CMx宽10CM，厚10MM，黑黄 防撞条包角，地下停车库护墙</t>
  </si>
  <si>
    <t>3647880</t>
  </si>
  <si>
    <t>6080040039</t>
  </si>
  <si>
    <t>减速带 国产 波浪形减速带 1000x380x50MM含膨胀螺丝 橡胶斜坡缓冲</t>
  </si>
  <si>
    <t>3647882</t>
  </si>
  <si>
    <t>PO250707000400</t>
  </si>
  <si>
    <t>AE9048368</t>
  </si>
  <si>
    <t>FANJIA/繁佳 警戒带 XM-LBX-红白色 宽6cm 长50m 注意安全 1卷</t>
  </si>
  <si>
    <t>消防安保/道路设施/警戒带</t>
  </si>
  <si>
    <t>3637612</t>
  </si>
  <si>
    <t>PO250708000153</t>
  </si>
  <si>
    <t>6010040042</t>
  </si>
  <si>
    <t>灭火毯 汽车灭火毯 6000x8000x0.45MM 玻纤，袋装</t>
  </si>
  <si>
    <t>消防安保/消防工具/防火毯/灭火毯/消防毯</t>
  </si>
  <si>
    <t>灭火毯</t>
  </si>
  <si>
    <t>3638275</t>
  </si>
  <si>
    <t>AE2195207</t>
  </si>
  <si>
    <t>BYQJ/白云清洁 A字告示牌 AF03042 63×30×3.5cm 小心地滑 1个</t>
  </si>
  <si>
    <t>形象视觉/标识标牌/A字牌</t>
  </si>
  <si>
    <t>3637611</t>
  </si>
  <si>
    <t>PO250704000236</t>
  </si>
  <si>
    <t>9010030001</t>
  </si>
  <si>
    <t>设备维保/施工</t>
  </si>
  <si>
    <t>服务类/工程服务类/设备维保/施工</t>
  </si>
  <si>
    <t>深圳市金地楼宇科技有限公司</t>
  </si>
  <si>
    <t>2025-07-04 12:17:33.0</t>
  </si>
  <si>
    <t>3635926</t>
  </si>
  <si>
    <t>PO250627000265</t>
  </si>
  <si>
    <t>9010020001</t>
  </si>
  <si>
    <t>消防维保/施工</t>
  </si>
  <si>
    <t>服务类/工程服务类/消防维保/施工</t>
  </si>
  <si>
    <t>深圳市永嘉禾消防设备工程有限公司</t>
  </si>
  <si>
    <t>2025-06-27 16:15:32.0</t>
  </si>
  <si>
    <t>3631238</t>
  </si>
  <si>
    <t>PO250626000173</t>
  </si>
  <si>
    <t>4080210036</t>
  </si>
  <si>
    <t>不锈钢清洁剂 超宝 DFF021 3.8升/瓶4瓶/箱 不锈钢保养剂，去污快速，有效除油污、锈迹。形成保护膜，防尘，防手指印残留</t>
  </si>
  <si>
    <t>清洁物资类/清洁耗材/清洁剂</t>
  </si>
  <si>
    <t>不锈钢清洁剂</t>
  </si>
  <si>
    <t>2025-06-26 11:52:24.0</t>
  </si>
  <si>
    <t>3630278</t>
  </si>
  <si>
    <t>PO250624000047</t>
  </si>
  <si>
    <t>GT7844</t>
  </si>
  <si>
    <t>NANFU/南孚 碱性干电池 LR6/AA 5号 2粒装 聚能环4代 1.5V 1包</t>
  </si>
  <si>
    <t>家居生活/日杂生活/生活日用</t>
  </si>
  <si>
    <t>3618853</t>
  </si>
  <si>
    <t>GT7847</t>
  </si>
  <si>
    <t>NANFU/南孚 碱性电池 LR03/AAA 7号 聚能环4代 两粒装 1包</t>
  </si>
  <si>
    <t>3618852</t>
  </si>
  <si>
    <t>AA4608536</t>
  </si>
  <si>
    <t>M&amp;G/晨光 纽扣袋 ADM95074 A4 透明 1个</t>
  </si>
  <si>
    <t>办公类/办公耗材/文件管理</t>
  </si>
  <si>
    <t>3618849</t>
  </si>
  <si>
    <t>PO250626000172</t>
  </si>
  <si>
    <t>3110040296</t>
  </si>
  <si>
    <t xml:space="preserve">客户访谈记录表 JDWY-YWKF-WI01-R02客户访谈记录表-双面 A4，70G双胶，双面黑白，100张/本，简装 </t>
  </si>
  <si>
    <t>形象视觉/表格印刷/宣传单/服务类</t>
  </si>
  <si>
    <t>客户访谈记录表</t>
  </si>
  <si>
    <t>辽宁精诚印务发展有限公司</t>
  </si>
  <si>
    <t>3628300</t>
  </si>
  <si>
    <t>AC8188681</t>
  </si>
  <si>
    <t>ZKH/震坤行 PVC警示胶带PE管芯 黄黑色 45mm×33m 1卷</t>
  </si>
  <si>
    <t>工程物资/五金辅料/警示贴/警示胶带</t>
  </si>
  <si>
    <t>3618855</t>
  </si>
  <si>
    <t>AC0507337</t>
  </si>
  <si>
    <t>M&amp;G/晨光 中性笔风速Q7 AGP30105 黑色 0.7mm 12支 1盒</t>
  </si>
  <si>
    <t>办公类/办公耗材/笔类</t>
  </si>
  <si>
    <t>3618848</t>
  </si>
  <si>
    <t>AA4700702</t>
  </si>
  <si>
    <t>DH/大焊 双电压小型电焊机 ZX7-315高配工业款 6米线套餐 1台</t>
  </si>
  <si>
    <t>3618857</t>
  </si>
  <si>
    <t>FW1312</t>
  </si>
  <si>
    <t>DELI/得力 彩色长尾票夹 8556ES 15mm 混色 60只 1筒</t>
  </si>
  <si>
    <t>办公类/办公耗材/长尾票夹/票夹</t>
  </si>
  <si>
    <t>3618851</t>
  </si>
  <si>
    <t>AC7273220</t>
  </si>
  <si>
    <t>DELI/得力 莱茵河复印纸 7401 A4 70g 500张/包 1包</t>
  </si>
  <si>
    <t>办公类/办公耗材/办公用纸</t>
  </si>
  <si>
    <t>3618850</t>
  </si>
  <si>
    <t>AC3243508</t>
  </si>
  <si>
    <t>GMT 地弹簧 N222M 最大门扇承重120kg 门扇适用宽度800~1000mm 最大开启角度116° 1台</t>
  </si>
  <si>
    <t>工程物资/五金辅料/地弹簧</t>
  </si>
  <si>
    <t>3618856</t>
  </si>
  <si>
    <t>AC3507908</t>
  </si>
  <si>
    <t>GEKRONE 地弹簧 S-1400 定位 1个</t>
  </si>
  <si>
    <t>3618858</t>
  </si>
  <si>
    <t>3110010144</t>
  </si>
  <si>
    <t xml:space="preserve">交接班记录本 JDWY-YWAQ-WI10-R01交接班记录本-A5 A5，70G双胶，双面黑白，50张/本，简装 </t>
  </si>
  <si>
    <t>形象视觉/表格印刷/宣传单/安全类</t>
  </si>
  <si>
    <t>交接班记录本</t>
  </si>
  <si>
    <t>3628299</t>
  </si>
  <si>
    <t>PO250626000171</t>
  </si>
  <si>
    <t>3110010158</t>
  </si>
  <si>
    <t>物资搬运放行条表 物业搬运放行条 210x297MM，100页/本 两联无碳无写，打码</t>
  </si>
  <si>
    <t>物资搬运放行条表</t>
  </si>
  <si>
    <t>东莞科驱实业投资有限公司</t>
  </si>
  <si>
    <t>3628298</t>
  </si>
  <si>
    <t>AC2909789</t>
  </si>
  <si>
    <t>ZKH/震坤行 便利贴 BG76764 76×76mm 400张 混色 1包</t>
  </si>
  <si>
    <t>办公类/办公耗材/本册/便签</t>
  </si>
  <si>
    <t>3618854</t>
  </si>
  <si>
    <t>PO250822000105</t>
  </si>
  <si>
    <t>2025-06-23 11:29:14.0</t>
  </si>
  <si>
    <t>3692916</t>
  </si>
  <si>
    <t>PO250708000414</t>
  </si>
  <si>
    <t>9030010001</t>
  </si>
  <si>
    <t>秩序外包</t>
  </si>
  <si>
    <t>服务类/安全服务类/秩序外包</t>
  </si>
  <si>
    <t>深圳市保安服务有限公司</t>
  </si>
  <si>
    <t>2025-06-13 16:09:46.0</t>
  </si>
  <si>
    <t>3638955</t>
  </si>
  <si>
    <t>PO250709000431</t>
  </si>
  <si>
    <t>深圳想新家科技服务有限公司福田分公司</t>
  </si>
  <si>
    <t>2025-05-22 15:25:44.0</t>
  </si>
  <si>
    <t>3639894</t>
  </si>
  <si>
    <t>PO250530000088</t>
  </si>
  <si>
    <t>2020100001</t>
  </si>
  <si>
    <t xml:space="preserve">社区文化活动 </t>
  </si>
  <si>
    <t>家居生活/日杂生活/社区文化活动</t>
  </si>
  <si>
    <t>淘宝/天猫/京东C端/其他-深圳</t>
  </si>
  <si>
    <t>2025-05-09 09:32:32.0</t>
  </si>
  <si>
    <t>3603281</t>
  </si>
  <si>
    <t>PO250512000564</t>
  </si>
  <si>
    <t>深圳市子墨装饰设计工程有限公司</t>
  </si>
  <si>
    <t>2025-04-29 14:06:40.0</t>
  </si>
  <si>
    <t>3583978</t>
  </si>
  <si>
    <t>PO250704000314</t>
  </si>
  <si>
    <t>9020070001</t>
  </si>
  <si>
    <t>生活垃圾清运</t>
  </si>
  <si>
    <t>服务类/环境服务类/生活垃圾清运</t>
  </si>
  <si>
    <t>深圳市壹城汇城市管理有限公司</t>
  </si>
  <si>
    <t>2025-04-16 15:38:29.0</t>
  </si>
  <si>
    <t>3645365</t>
  </si>
  <si>
    <t>PO250512000557</t>
  </si>
  <si>
    <t>2025-04-15 09:58:36.0</t>
  </si>
  <si>
    <t>3583967</t>
  </si>
  <si>
    <t>PO250512000562</t>
  </si>
  <si>
    <t>2025-04-15 09:54:40.0</t>
  </si>
  <si>
    <t>3583977</t>
  </si>
  <si>
    <t>PO250512000556</t>
  </si>
  <si>
    <t>2025-04-15 09:50:59.0</t>
  </si>
  <si>
    <t>3574960</t>
  </si>
  <si>
    <t>PO250414000100</t>
  </si>
  <si>
    <t>7110040060</t>
  </si>
  <si>
    <t>防水涂料 黑豹 聚合物防水涂料HB-25 25KG/桶 黑色</t>
  </si>
  <si>
    <t>工程物资/建筑材料/防水涂料</t>
  </si>
  <si>
    <t>防水涂料</t>
  </si>
  <si>
    <t>2025-04-14 10:29:50.0</t>
  </si>
  <si>
    <t>3538404</t>
  </si>
  <si>
    <t>PO250414000099</t>
  </si>
  <si>
    <t>7110320004</t>
  </si>
  <si>
    <t>木材 国产 防腐木 105x105x4000MM 樟子松</t>
  </si>
  <si>
    <t>工程物资/建筑材料/木材/板材</t>
  </si>
  <si>
    <t>木材</t>
  </si>
  <si>
    <t>3538400</t>
  </si>
  <si>
    <t>7110080028</t>
  </si>
  <si>
    <t xml:space="preserve">河沙 国产 中粗沙 1吨，按吨计价 </t>
  </si>
  <si>
    <t>工程物资/建筑材料/河沙</t>
  </si>
  <si>
    <t>河沙</t>
  </si>
  <si>
    <t>3538399</t>
  </si>
  <si>
    <t>7110010057</t>
  </si>
  <si>
    <t>黑水泥 海螺 425 50KG 袋装</t>
  </si>
  <si>
    <t>工程物资/建筑材料/水泥</t>
  </si>
  <si>
    <t>黑水泥</t>
  </si>
  <si>
    <t>3538401</t>
  </si>
  <si>
    <t>7110060111</t>
  </si>
  <si>
    <t xml:space="preserve">瓷砖 国产 60x60x1CM </t>
  </si>
  <si>
    <t>工程物资/建筑材料/砖瓦材料</t>
  </si>
  <si>
    <t>瓷砖</t>
  </si>
  <si>
    <t>3538402</t>
  </si>
  <si>
    <t>7120010105</t>
  </si>
  <si>
    <t>地坪漆 香榭丽 新型快干马路划线漆XXL-20L 20KG/桶 各色系</t>
  </si>
  <si>
    <t>工程物资/油漆/地坪漆</t>
  </si>
  <si>
    <t>地坪漆</t>
  </si>
  <si>
    <t>3538405</t>
  </si>
  <si>
    <t>7110060089</t>
  </si>
  <si>
    <t>大理石 国产 小区地铺石 300x600x50MM 五莲红光面/芝麻黑/芝麻灰火烧面/芝麻灰/砂岩荔枝面/芝麻白</t>
  </si>
  <si>
    <t>大理石</t>
  </si>
  <si>
    <t>3538398</t>
  </si>
  <si>
    <t>7110270061</t>
  </si>
  <si>
    <t>云石胶 大力士 YSJ-3 3.5KG/瓶 透明/米黄/白色</t>
  </si>
  <si>
    <t>工程物资/建筑材料/云石胶</t>
  </si>
  <si>
    <t>云石胶</t>
  </si>
  <si>
    <t>3538403</t>
  </si>
  <si>
    <t>PO250704000315</t>
  </si>
  <si>
    <t>9020030001</t>
  </si>
  <si>
    <t>四害消杀</t>
  </si>
  <si>
    <t>服务类/环境服务类/四害消杀</t>
  </si>
  <si>
    <t>深圳市火点燃科技有限公司</t>
  </si>
  <si>
    <t>2025-04-10 10:19:55.0</t>
  </si>
  <si>
    <t>3645366</t>
  </si>
  <si>
    <t>PO250402000252</t>
  </si>
  <si>
    <t>9010180001</t>
  </si>
  <si>
    <t>其他工程服务</t>
  </si>
  <si>
    <t>服务类/工程服务类/其他工程服务</t>
  </si>
  <si>
    <t>2025-03-25 10:01:17.0</t>
  </si>
  <si>
    <t>3540863</t>
  </si>
  <si>
    <t>PO250521000287</t>
  </si>
  <si>
    <t>2025-03-24 10:17:44.0</t>
  </si>
  <si>
    <t>3589301</t>
  </si>
  <si>
    <t>PO250731000274</t>
  </si>
  <si>
    <t>2025-03-24 09:43:08.0</t>
  </si>
  <si>
    <t>3680870</t>
  </si>
  <si>
    <t>PO250326000181</t>
  </si>
  <si>
    <t>2025-03-19 13:42:59.0</t>
  </si>
  <si>
    <t>3515916</t>
  </si>
  <si>
    <t>3515915</t>
  </si>
  <si>
    <t>3515917</t>
  </si>
  <si>
    <t>PO250221000005</t>
  </si>
  <si>
    <t>9020040001</t>
  </si>
  <si>
    <t>外墙清洗</t>
  </si>
  <si>
    <t>服务类/环境服务类/外墙清洗</t>
  </si>
  <si>
    <t>深圳市君烨清洁服务有限公司</t>
  </si>
  <si>
    <t>2025-01-15 14:12:49.0</t>
  </si>
  <si>
    <t>3473602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</si>
  <si>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</si>
  <si>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</si>
  <si>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</si>
  <si>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</si>
  <si>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</si>
  <si>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</si>
  <si>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</si>
  <si>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</si>
  <si>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</si>
  <si>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</si>
  <si>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</si>
  <si>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</si>
  <si>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</si>
  <si>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</si>
  <si>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</si>
  <si>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</si>
  <si>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</si>
  <si>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</si>
  <si>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</si>
  <si>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</si>
  <si>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</si>
  <si>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</si>
  <si>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</si>
  <si>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</si>
  <si>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</si>
  <si>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</si>
  <si>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</si>
  <si>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</si>
  <si>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</si>
  <si>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</si>
  <si>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</si>
  <si>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</si>
  <si>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</si>
  <si>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</si>
  <si>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</si>
  <si>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</si>
  <si>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</si>
  <si>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</si>
  <si>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</si>
  <si>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</si>
  <si>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</si>
  <si>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</si>
  <si>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</si>
  <si>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</si>
  <si>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</si>
  <si>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</si>
  <si>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</si>
  <si>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</si>
  <si>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</si>
  <si>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</si>
  <si>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</si>
  <si>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</si>
  <si>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</si>
  <si>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</si>
  <si>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</si>
  <si>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</si>
  <si>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</si>
  <si>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</si>
  <si>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</si>
  <si>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</si>
  <si>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</si>
  <si>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</si>
  <si>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</si>
  <si>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</si>
  <si>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</si>
  <si>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</si>
  <si>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</si>
  <si>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</si>
  <si>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</si>
  <si>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</si>
  <si>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</si>
  <si>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</si>
  <si>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</si>
  <si>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</si>
  <si>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</si>
  <si>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</si>
  <si>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</si>
  <si>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</si>
  <si>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</si>
  <si>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</si>
  <si>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</si>
  <si>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</si>
  <si>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</si>
  <si>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</si>
  <si>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</si>
  <si>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</si>
  <si>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</si>
  <si>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</si>
  <si>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</si>
  <si>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</si>
  <si>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</si>
  <si>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</si>
  <si>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</si>
  <si>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</si>
  <si>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</si>
  <si>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</si>
  <si>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</si>
  <si>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</si>
  <si>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</si>
  <si>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</si>
  <si>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</si>
  <si>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</si>
  <si>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</si>
  <si>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</si>
  <si>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</si>
  <si>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</si>
  <si>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</si>
  <si>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</si>
  <si>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</si>
  <si>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</si>
  <si>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</si>
  <si>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</si>
  <si>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</si>
  <si>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</si>
  <si>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</si>
  <si>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</si>
  <si>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</si>
  <si>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</si>
  <si>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</si>
  <si>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</si>
  <si>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</si>
  <si>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</si>
  <si>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</si>
  <si>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</si>
  <si>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</si>
  <si>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</si>
  <si>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</si>
  <si>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</si>
  <si>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</si>
  <si>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</si>
  <si>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</si>
  <si>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</si>
  <si>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</si>
  <si>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</si>
  <si>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</si>
  <si>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</si>
  <si>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2290622466931825664</t>
  </si>
  <si>
    <t>GCFW-Z-2025-07257</t>
  </si>
  <si>
    <t>已提交</t>
  </si>
  <si>
    <t>深圳住宅一片区翠堤湾花园电梯维护保养合同（2025年10月01日-2026年09月30日）</t>
  </si>
  <si>
    <t>2026-09-30</t>
  </si>
  <si>
    <t>主合同</t>
  </si>
  <si>
    <t>线下签署（智能+物理）</t>
  </si>
  <si>
    <t>001</t>
  </si>
  <si>
    <t>银行转账</t>
  </si>
  <si>
    <t>CNY</t>
  </si>
  <si>
    <t>人民币</t>
  </si>
  <si>
    <t/>
  </si>
  <si>
    <t>增值税专用发票</t>
  </si>
  <si>
    <t>U1015000229</t>
  </si>
  <si>
    <t>深圳区域公司</t>
  </si>
  <si>
    <t>2025-08-28</t>
  </si>
  <si>
    <t>2025-10-01</t>
  </si>
  <si>
    <t>20016515</t>
  </si>
  <si>
    <t>张凤英</t>
  </si>
  <si>
    <t>V1.0</t>
  </si>
  <si>
    <t>11501372</t>
  </si>
  <si>
    <t>皮军</t>
  </si>
  <si>
    <t>正常</t>
  </si>
  <si>
    <t>待履约</t>
  </si>
  <si>
    <t>未签章</t>
  </si>
  <si>
    <t>未归档</t>
  </si>
  <si>
    <t>JD-YWLX-060</t>
  </si>
  <si>
    <t>电梯维保/施工</t>
  </si>
  <si>
    <t>工程服务类</t>
  </si>
  <si>
    <t>2290622435952783360</t>
  </si>
  <si>
    <t>SealSign-20250827-0065</t>
  </si>
  <si>
    <t>新签</t>
  </si>
  <si>
    <t xml:space="preserve">1、电梯品牌：通力，层数：3层，运行速度：1m/s;
2、通过原厂进行维保，维保单价：1575元/月/台（全包）与总部集采价格一致；
妥否，请领导审批。
</t>
  </si>
  <si>
    <t>2025-08-27 10:50:32:435</t>
  </si>
  <si>
    <t>2025-08-27 15:51:34:098</t>
  </si>
  <si>
    <t>2290618739235769344</t>
  </si>
  <si>
    <t>fxyz_engineeringservice</t>
  </si>
  <si>
    <t>2290622466931824640</t>
  </si>
  <si>
    <t>296</t>
  </si>
  <si>
    <t>深圳市金地物业管理有限公司翠堤湾花园管理处</t>
  </si>
  <si>
    <t>2290622466931824641</t>
  </si>
  <si>
    <t>42775</t>
  </si>
  <si>
    <t>通力电梯有限公司深圳分公司</t>
  </si>
  <si>
    <t>2273960715112961024</t>
  </si>
  <si>
    <t>审核通过</t>
  </si>
  <si>
    <t>深圳住宅一片区翠堤湾花园地库加装监控镜头工程施工合同</t>
  </si>
  <si>
    <t>2025-08-31</t>
  </si>
  <si>
    <t>2025-08-04</t>
  </si>
  <si>
    <t>2025-08-08</t>
  </si>
  <si>
    <t>80106560</t>
  </si>
  <si>
    <t>欧耀春</t>
  </si>
  <si>
    <t>已签章</t>
  </si>
  <si>
    <t>已归档</t>
  </si>
  <si>
    <t>JD-YWLX-072</t>
  </si>
  <si>
    <t>2273960695995319296</t>
  </si>
  <si>
    <t>SealSign-20250804-0063</t>
  </si>
  <si>
    <t>由深圳市金地楼宇科技有限公司 承接翠堤湾花园地下车库加装监控镜头工程，中标金额为¥11912.69元，税率13%，费用由专项维修基金承担，请领导审批。</t>
  </si>
  <si>
    <t>2025-08-08 16:51:53:737</t>
  </si>
  <si>
    <t>2025-08-04 11:05:43:492</t>
  </si>
  <si>
    <t>2025-08-22 12:00:42:206</t>
  </si>
  <si>
    <t>eipuser</t>
  </si>
  <si>
    <t>EIP接口用户</t>
  </si>
  <si>
    <t>2273956540169854976</t>
  </si>
  <si>
    <t>2273960715113006080</t>
  </si>
  <si>
    <t>2273960715113006081</t>
  </si>
  <si>
    <t>42328</t>
  </si>
  <si>
    <t>2250300330971558912</t>
  </si>
  <si>
    <t>深圳住宅一片区翠堤湾花园审计付款协议书</t>
  </si>
  <si>
    <t>2025-09-30</t>
  </si>
  <si>
    <t>增值税普通发票</t>
  </si>
  <si>
    <t>2025-07-02</t>
  </si>
  <si>
    <t>11527576</t>
  </si>
  <si>
    <t>谢日容</t>
  </si>
  <si>
    <t>JD-YWLX-080</t>
  </si>
  <si>
    <t>审计</t>
  </si>
  <si>
    <t>财务服务类</t>
  </si>
  <si>
    <t>2250300304832647168</t>
  </si>
  <si>
    <t>SealSign-20250702-0234</t>
  </si>
  <si>
    <t>翠堤湾花园业主委员会通过社会公开招聘，选聘深圳震隆会计师事务所（普通合伙）对翠堤湾花园自2022年1月1日起至2025年4月30日止的各年度财务收支情况进行审计，共计63000元，妥否，请领导审批。</t>
  </si>
  <si>
    <t>2025-07-17 11:51:01:171</t>
  </si>
  <si>
    <t>2025-07-02 19:31:33:513</t>
  </si>
  <si>
    <t>2025-07-17 11:51:01:735</t>
  </si>
  <si>
    <t>2250293535142105088</t>
  </si>
  <si>
    <t>fxyz_financialservices</t>
  </si>
  <si>
    <t>2250300330971557888</t>
  </si>
  <si>
    <t>2250300330971557889</t>
  </si>
  <si>
    <t>419180</t>
  </si>
  <si>
    <t>深圳震隆会计师事务所（普通合伙）</t>
  </si>
  <si>
    <t>2248539921637723136</t>
  </si>
  <si>
    <t>深圳住宅一片区翠堤湾花园保安服务外包项目合同（2024.11.26-2025.8.31）</t>
  </si>
  <si>
    <t>2024-11-25</t>
  </si>
  <si>
    <t>2024-11-26</t>
  </si>
  <si>
    <t>20006393</t>
  </si>
  <si>
    <t>罗志雄</t>
  </si>
  <si>
    <t>JD-YWLX-073</t>
  </si>
  <si>
    <t>安全服务类</t>
  </si>
  <si>
    <t>2248539894685123584</t>
  </si>
  <si>
    <t>SealSign-20250630-0025</t>
  </si>
  <si>
    <t xml:space="preserve">翠堤湾花园保安外包服务合同续签，已完成不符合续签流程和超编流程报备，包干制项目，智享荟系列，由于按照荟系列标准项目保安编制为21人，现续签超编3人，由项目业委会出函要求岗位编制定为24人，外包为深圳市保安服务有限公司，分队长2人，7980元/人/月（与2024年保持一样价格）；保安员22人，7000元/人/月（2024年保安员单价为7140元，现调整为7000元，保安员人均单价降幅2%），岗位单价未超过指导价，本次合同续签期限自2024年11月26日起至2025年 8月31日止；项目已纳入集采并完成上会评审，合同到期后切换集采中标单位，集采外包编制调整为外包19人+自有2人，符合荟系列标准 </t>
  </si>
  <si>
    <t>2025-07-03 17:37:27:601</t>
  </si>
  <si>
    <t>2025-06-30 09:17:05:944</t>
  </si>
  <si>
    <t>2025-07-08 17:04:17:370</t>
  </si>
  <si>
    <t>2248534715743169536</t>
  </si>
  <si>
    <t>fxyz_securityservice</t>
  </si>
  <si>
    <t>2248539921637722112</t>
  </si>
  <si>
    <t>2248539921637722113</t>
  </si>
  <si>
    <t>46897</t>
  </si>
  <si>
    <t>2246477796010382336</t>
  </si>
  <si>
    <t>深圳住宅一片区翠堤湾花园公共设施设备运行及维保服务合同（2025年7月1日-2026年6月30日）</t>
  </si>
  <si>
    <t>2026-06-30</t>
  </si>
  <si>
    <t>从合同</t>
  </si>
  <si>
    <t>壹拾肆万叁仟壹佰元</t>
  </si>
  <si>
    <t>2025-06-27</t>
  </si>
  <si>
    <t>2025-07-01</t>
  </si>
  <si>
    <t>HTTZ-073304</t>
  </si>
  <si>
    <t>GCFW-Z-2025-04742</t>
  </si>
  <si>
    <t>JD-YWLX-066</t>
  </si>
  <si>
    <t>设备设施维护</t>
  </si>
  <si>
    <t>2246477789123367936</t>
  </si>
  <si>
    <t>SealSign-20250627-0178</t>
  </si>
  <si>
    <t>2025-06-30 10:37:17:979</t>
  </si>
  <si>
    <t>2025-06-27 12:29:40:013</t>
  </si>
  <si>
    <t>2025-07-04 12:17:20:903</t>
  </si>
  <si>
    <t>2246477790356492288</t>
  </si>
  <si>
    <t>2246477796010427392</t>
  </si>
  <si>
    <t>2246477796010427393</t>
  </si>
  <si>
    <t>2246342242522365952</t>
  </si>
  <si>
    <t>深圳住宅一片区翠堤湾花园生活垃圾清运项目合同（2025.7.1-2025.12.31）</t>
  </si>
  <si>
    <t>2025-12-31</t>
  </si>
  <si>
    <t>2025-06-30</t>
  </si>
  <si>
    <t>11527558</t>
  </si>
  <si>
    <t>侯金武</t>
  </si>
  <si>
    <t>JD-YWLX-055</t>
  </si>
  <si>
    <t>环境服务类</t>
  </si>
  <si>
    <t>2246342211853624320</t>
  </si>
  <si>
    <t>SealSign-20250627-0007</t>
  </si>
  <si>
    <t>深圳住宅一片区翠堤湾花园生活垃圾清运，项目结算主体为一般纳税人， 比价规则按照未含税总价最低者中标执行，有效报价供应商3家，经比价后拟定未含税总价最低的供应商深圳市壹城汇城市管理有限公司中标，定标未含税总金额为58811.88元，日均桶数为22桶，合同期至2025年12月31日，单价符合指导价标准内，税率6%，中标金额与往年合同金额对比节约1980元。</t>
  </si>
  <si>
    <t>2025-06-30 10:48:37:754</t>
  </si>
  <si>
    <t>2025-06-27 08:32:33:114</t>
  </si>
  <si>
    <t>2025-06-30 18:33:42:409</t>
  </si>
  <si>
    <t>2246337967419312128</t>
  </si>
  <si>
    <t>fxyz_environmentalservice</t>
  </si>
  <si>
    <t>2246342242522366976</t>
  </si>
  <si>
    <t>2246342242522366977</t>
  </si>
  <si>
    <t>420859</t>
  </si>
  <si>
    <t>2245918175344476160</t>
  </si>
  <si>
    <t>深圳住宅一片区翠堤湾花园清洁服务外包项目合同（2025.9.1-2025.9.30））</t>
  </si>
  <si>
    <t>肆万零贰佰陆拾元</t>
  </si>
  <si>
    <t>2025-09-01</t>
  </si>
  <si>
    <t>HTTZ-072224</t>
  </si>
  <si>
    <t>HJFW-Z-2025-03423</t>
  </si>
  <si>
    <t>履约中</t>
  </si>
  <si>
    <t>JD-YWLX-048</t>
  </si>
  <si>
    <t>保洁外包</t>
  </si>
  <si>
    <t>2245918156881195008</t>
  </si>
  <si>
    <t>SealSign-20250626-0438</t>
  </si>
  <si>
    <t>2025-06-27 17:04:38:316</t>
  </si>
  <si>
    <t>2025-06-26 18:07:05:719</t>
  </si>
  <si>
    <t>2025-07-23 16:40:48:338</t>
  </si>
  <si>
    <t>2245918157812331520</t>
  </si>
  <si>
    <t>2245918175344477184</t>
  </si>
  <si>
    <t>2245918175344477185</t>
  </si>
  <si>
    <t>431110</t>
  </si>
  <si>
    <t>南京智境环境工程有限公司深圳分公司</t>
  </si>
  <si>
    <t>2245709204918632448</t>
  </si>
  <si>
    <t>深圳住宅一片区翠堤湾花园四害消杀服务外包项目合同（2025年7月1日-2025年12月31日）</t>
  </si>
  <si>
    <t>JD-YWLX-051</t>
  </si>
  <si>
    <t>2245709168814085120</t>
  </si>
  <si>
    <t>SealSign-20250626-0175</t>
  </si>
  <si>
    <t>深圳住宅一片区翠堤湾花园四害消杀服务外包，结算主体为一般纳税人，比价规则按照含税总价最低者中标执行，有效报价供应商3家，经比价后拟定未含税总价最低的供应商深圳市火点燃科技有限公司中标，定标未含税总金额13962.26元，税率6%。费用据实结算，具体情况如下： 1、立项预算金额：17650元； 2、对比成本节约2850元；3、合同期为2025年7月1日至2025年12月31日</t>
  </si>
  <si>
    <t>2025-06-30 10:48:09:412</t>
  </si>
  <si>
    <t>2025-06-26 11:28:51:330</t>
  </si>
  <si>
    <t>2025-06-30 18:32:38:032</t>
  </si>
  <si>
    <t>2245701928304528384</t>
  </si>
  <si>
    <t>2245709204918633472</t>
  </si>
  <si>
    <t>2245709204918633473</t>
  </si>
  <si>
    <t>420691</t>
  </si>
  <si>
    <t>2243761047053862912</t>
  </si>
  <si>
    <t>深圳住宅一片区翠堤湾花园保安服务外包项目合同（2025.9.1-2026.7.31)</t>
  </si>
  <si>
    <t>2026-07-31</t>
  </si>
  <si>
    <t>壹佰叁拾柒万柒仟零叁拾伍元</t>
  </si>
  <si>
    <t>HTTZ-071524</t>
  </si>
  <si>
    <t>AQFW-Z-2025-00376</t>
  </si>
  <si>
    <t>2243761000681636864</t>
  </si>
  <si>
    <t>SealSign-20250623-0445</t>
  </si>
  <si>
    <t>2025-06-26 20:09:21:300</t>
  </si>
  <si>
    <t>2025-06-23 18:56:10:079</t>
  </si>
  <si>
    <t>2025-08-06 10:45:26:315</t>
  </si>
  <si>
    <t>2243761001444955136</t>
  </si>
  <si>
    <t>2243761047053817856</t>
  </si>
  <si>
    <t>2243761047053817857</t>
  </si>
  <si>
    <t>419332</t>
  </si>
  <si>
    <t>广东守护神保安服务有限公司</t>
  </si>
  <si>
    <t>2198002181376858112</t>
  </si>
  <si>
    <t>深圳住宅一片区翠堤湾花园消防设施维护保养合同（2025年06月01日-2026年09月30日）</t>
  </si>
  <si>
    <t>肆万玖仟玖佰贰拾叁元肆角陆分</t>
  </si>
  <si>
    <t>2025-04-21</t>
  </si>
  <si>
    <t>2025-06-01</t>
  </si>
  <si>
    <t>HTTZ-065448</t>
  </si>
  <si>
    <t>GCFW-Z-2025-02254</t>
  </si>
  <si>
    <t>JD-YWLX-061</t>
  </si>
  <si>
    <t>2198002120173575168</t>
  </si>
  <si>
    <t>SealSign-20250421-0219</t>
  </si>
  <si>
    <t>2025-04-27 09:07:02:564</t>
  </si>
  <si>
    <t>2025-04-21 15:32:50:006</t>
  </si>
  <si>
    <t>2025-05-16 15:27:21:838</t>
  </si>
  <si>
    <t>2198002122748877824</t>
  </si>
  <si>
    <t>2198002181376903168</t>
  </si>
  <si>
    <t>2198002181376903169</t>
  </si>
  <si>
    <t>415184</t>
  </si>
  <si>
    <t>2134772130536031232</t>
  </si>
  <si>
    <t>翠堤湾花园外墙清洗服务项目合同</t>
  </si>
  <si>
    <t>2025-02-28</t>
  </si>
  <si>
    <t>2025-01-16</t>
  </si>
  <si>
    <t>2025-01-17</t>
  </si>
  <si>
    <t>80022966</t>
  </si>
  <si>
    <t>方新</t>
  </si>
  <si>
    <t>JD-YWLX-053</t>
  </si>
  <si>
    <t>2134772111284174848</t>
  </si>
  <si>
    <t>SealSign-20250124-0017</t>
  </si>
  <si>
    <t>关于深圳城市公司翠堤湾花园外墙玻璃清洗采购需求，（因业委会委托采购并书面指定供应商深圳市君烨清洁服务有限公司）故采取直接委托采购方式。经业委会线下三方比价：
最终定标含税单价3.87元/㎡/次（春节前清洗整体报价偏高），税率3%，定标数量31000㎡，定标含税总金额120000元（含3%的增值税专用发票）；
妥否，请领导审批！</t>
  </si>
  <si>
    <t>ID-000028</t>
  </si>
  <si>
    <t>杨振华</t>
  </si>
  <si>
    <t>2025-02-17 23:58:28:762</t>
  </si>
  <si>
    <t>2025-01-24 09:49:04:972</t>
  </si>
  <si>
    <t>2025-04-15 02:01:08:719</t>
  </si>
  <si>
    <t>2134761025763862528</t>
  </si>
  <si>
    <t>2134772130535986176</t>
  </si>
  <si>
    <t>2134772130535986177</t>
  </si>
  <si>
    <t>429111</t>
  </si>
  <si>
    <t>2134768922119922688</t>
  </si>
  <si>
    <t>翠堤湾D区、E区公共设施维修工程施工合同</t>
  </si>
  <si>
    <t>2025-05-31</t>
  </si>
  <si>
    <t>2025-01-24</t>
  </si>
  <si>
    <t>2025-01-28</t>
  </si>
  <si>
    <t>2134768894496277504</t>
  </si>
  <si>
    <t>SealSign-20250124-0015</t>
  </si>
  <si>
    <t>翠堤湾D区、E区公共设施维修改造项目委托由深圳市金地物业服务有限公司福田分公司实施，费用共计49044.68元，费用从政府专项补贴中支出，请领导审批！</t>
  </si>
  <si>
    <t>2025-02-14 09:55:22:496</t>
  </si>
  <si>
    <t>2025-01-24 09:51:02:801</t>
  </si>
  <si>
    <t>2025-04-15 02:22:00:266</t>
  </si>
  <si>
    <t>2134762012557770752</t>
  </si>
  <si>
    <t>2134768922119967744</t>
  </si>
  <si>
    <t>2134768922119967745</t>
  </si>
  <si>
    <t>421148</t>
  </si>
  <si>
    <t>深圳市金地物业服务有限公司福田分公司</t>
  </si>
  <si>
    <t>2118846262081015808</t>
  </si>
  <si>
    <t>化粪池清掏服务合同</t>
  </si>
  <si>
    <t>2024-12-31</t>
  </si>
  <si>
    <t>2025-01-01</t>
  </si>
  <si>
    <t>JD-YWLX-062</t>
  </si>
  <si>
    <t>化粪池清淘及管道冲洗</t>
  </si>
  <si>
    <t>2118846186524817408</t>
  </si>
  <si>
    <t>SealSign-20250102-0058</t>
  </si>
  <si>
    <t>翠堤湾花园清理化粪池合同申请与深圳市润道通环保科技有限公司续签，数量3组，次数2次，1000元/组/次，合同期限为2025年1月1日-2025年12月31日，共6000元/年，请领导审批！</t>
  </si>
  <si>
    <t>2025-01-14 21:05:13:084</t>
  </si>
  <si>
    <t>2025-01-02 10:40:51:059</t>
  </si>
  <si>
    <t>2025-04-15 02:20:50:569</t>
  </si>
  <si>
    <t>2118842014559645696</t>
  </si>
  <si>
    <t>2118846262089405440</t>
  </si>
  <si>
    <t>2118846262089405441</t>
  </si>
  <si>
    <t>42701</t>
  </si>
  <si>
    <t>深圳市环能世纪环境科技有限公司</t>
  </si>
  <si>
    <t>深圳市润道通环保科技有限公司</t>
  </si>
  <si>
    <t>2107390672989371392</t>
  </si>
  <si>
    <t>清洁服务外包合同</t>
  </si>
  <si>
    <t>2024-08-31</t>
  </si>
  <si>
    <t>2024-09-01</t>
  </si>
  <si>
    <t>2107390641540443136</t>
  </si>
  <si>
    <t>SealSign-20241217-0244</t>
  </si>
  <si>
    <t>翠堤湾花园清洁承包合同续签，项目为包干制项目，定档为智享荟，保洁指导价为4250元，项目建筑面积为176000㎡，按照荟系列人员配置标准9000㎡配置一人为19.55，申请与深圳市清瑞环境科技有限公司续签单价为3250元/岗/月与上年保持不变，编制为岗位人数13人（清洁外包9人，2024年11月10日，2025年1月1日，2025年4月30日，2025年8月22日各增加一人共13人）总金额为422253元，请领导审批！</t>
  </si>
  <si>
    <t>2024-12-25 16:00:17:454</t>
  </si>
  <si>
    <t>2024-12-17 15:10:52:599</t>
  </si>
  <si>
    <t>2025-04-15 01:59:35:061</t>
  </si>
  <si>
    <t>2107381510448401408</t>
  </si>
  <si>
    <t>2107390672989370368</t>
  </si>
  <si>
    <t>2107390672989370369</t>
  </si>
  <si>
    <t>42116</t>
  </si>
  <si>
    <t>深圳市清瑞环境科技有限公司</t>
  </si>
  <si>
    <t>2102488156984117248</t>
  </si>
  <si>
    <t>翠堤湾花园老旧电梯更新工程合同</t>
  </si>
  <si>
    <t>2026-03-31</t>
  </si>
  <si>
    <t>2024-12-10</t>
  </si>
  <si>
    <t>2024-12-13</t>
  </si>
  <si>
    <t>2102488102919533568</t>
  </si>
  <si>
    <t>SealSign-20241210-0356</t>
  </si>
  <si>
    <t>翠堤湾花园2024年老旧电梯更新改造，业委会选定深圳市深日电梯工程有限公司，费用9293600元，业主大会表决结果高层电梯预算为58万元/台，低楼层34万元/台，供应商报价未超过此价格，资金来源为专项维修基金，具体金额以政府审核价格为准，因2023年4月12日业委会刚成立一天还未申请公章，街道办表示五位业委会成员签字均已签字具有法律效应，请领导审批！</t>
  </si>
  <si>
    <t>2024-12-12 19:14:43:845</t>
  </si>
  <si>
    <t>2024-12-10 20:45:31:437</t>
  </si>
  <si>
    <t>2025-04-15 02:17:44:028</t>
  </si>
  <si>
    <t>2102476513755536384</t>
  </si>
  <si>
    <t>2102488156984072192</t>
  </si>
  <si>
    <t>2102488156984072193</t>
  </si>
  <si>
    <t>418181</t>
  </si>
  <si>
    <t>深圳市深日电梯工程有限公司</t>
  </si>
  <si>
    <t>2001433654047347712</t>
  </si>
  <si>
    <t>翠堤湾花园生活垃圾清运合同</t>
  </si>
  <si>
    <t>2024-06-30</t>
  </si>
  <si>
    <t>2024-07-01</t>
  </si>
  <si>
    <t>2001433613555533824</t>
  </si>
  <si>
    <t>SealSign-20240724-0067</t>
  </si>
  <si>
    <t>已完成翠堤湾生活垃圾清运招标，根据评分规则综合评分排名第一壹城汇为中标单位，其中壹城汇税率为1%，其他两家单位税率为6%，均按不含税价进行评分，中标单位报价为122760元，低于招标限价132000元（原合同金额），节约采购成本9240元，中标单价为465元/桶（660L）符合低于指导价内，卫士美洁报价栏填写金额为月度报价统一按照年度金额进行换算，请领导审批！</t>
  </si>
  <si>
    <t>2024-08-01 11:25:17:028</t>
  </si>
  <si>
    <t>2024-07-24 10:37:17:630</t>
  </si>
  <si>
    <t>2025-04-15 01:54:30:304</t>
  </si>
  <si>
    <t>2001426554843888640</t>
  </si>
  <si>
    <t>2001433654047302656</t>
  </si>
  <si>
    <t>2001433654047302657</t>
  </si>
  <si>
    <t>2000958122029573120</t>
  </si>
  <si>
    <t>HJFW-Z-2024-4172</t>
  </si>
  <si>
    <t>关闭</t>
  </si>
  <si>
    <t>1984890160872969216</t>
  </si>
  <si>
    <t>SealSign-20240701-0111</t>
  </si>
  <si>
    <t>2024-07-01 14:50:15:972</t>
  </si>
  <si>
    <t>2025-04-15 01:53:18:084</t>
  </si>
  <si>
    <t>1984884038195808256</t>
  </si>
  <si>
    <t>2000958122029528064</t>
  </si>
  <si>
    <t>2000958122029528065</t>
  </si>
  <si>
    <t>2000957579043365888</t>
  </si>
  <si>
    <t>翠堤湾花园  小区除“四害”服务合同</t>
  </si>
  <si>
    <t>1971014511657753600</t>
  </si>
  <si>
    <t>SealSign-20240612-0102</t>
  </si>
  <si>
    <t>已完成寻源，通过比价选定最低报价单位火点燃科技为中标单位，请领导审批！</t>
  </si>
  <si>
    <t>2024-06-24 11:46:06:177</t>
  </si>
  <si>
    <t>2024-06-12 11:07:14:659</t>
  </si>
  <si>
    <t>2025-04-15 01:52:03:311</t>
  </si>
  <si>
    <t>1971001048680113152</t>
  </si>
  <si>
    <t>2000957579043320832</t>
  </si>
  <si>
    <t>2000957579043320833</t>
  </si>
  <si>
    <t>2000957081917633536</t>
  </si>
  <si>
    <t>翠堤湾花园高位树枝修剪清理合同</t>
  </si>
  <si>
    <t>2024-05-31</t>
  </si>
  <si>
    <t>2024-04-29</t>
  </si>
  <si>
    <t>2024-05-06</t>
  </si>
  <si>
    <t>异常关闭</t>
  </si>
  <si>
    <t>JD-YWLX-059</t>
  </si>
  <si>
    <t>其他环境服务</t>
  </si>
  <si>
    <t>1939246968580625408</t>
  </si>
  <si>
    <t>SealSign-20240429-0294</t>
  </si>
  <si>
    <t xml:space="preserve">
翠堤湾花园树木修剪工作，由项目业委会审批确认直接委托清瑞环境科技进行修剪，费用从公共收益支出，请领导审批！
</t>
  </si>
  <si>
    <t>ID-000021</t>
  </si>
  <si>
    <t>刘海明</t>
  </si>
  <si>
    <t>2024-05-08 18:02:25:342</t>
  </si>
  <si>
    <t>2024-04-29 15:29:19:580</t>
  </si>
  <si>
    <t>2025-08-21 11:25:55:841</t>
  </si>
  <si>
    <t>1939242827712086016</t>
  </si>
  <si>
    <t>2000957081917678592</t>
  </si>
  <si>
    <t>2000957081917678593</t>
  </si>
  <si>
    <t>2000957075835892736</t>
  </si>
  <si>
    <t>HJFW-Z-2024-2571</t>
  </si>
  <si>
    <t>1939097825530876928</t>
  </si>
  <si>
    <t>SealSign-20240429-0056</t>
  </si>
  <si>
    <t>2024-04-29 10:29:41:522</t>
  </si>
  <si>
    <t>2025-04-15 01:50:54:524</t>
  </si>
  <si>
    <t>1939092015815914496</t>
  </si>
  <si>
    <t>2000957075835937792</t>
  </si>
  <si>
    <t>2000957075835937793</t>
  </si>
  <si>
    <t>2000952418505896960</t>
  </si>
  <si>
    <t>清洁承包合同</t>
  </si>
  <si>
    <t>2023-07-27</t>
  </si>
  <si>
    <t>2023-09-01</t>
  </si>
  <si>
    <t>V2.0</t>
  </si>
  <si>
    <t>已变更</t>
  </si>
  <si>
    <t>1738544040820874240</t>
  </si>
  <si>
    <t>SealSign-20230727-219</t>
  </si>
  <si>
    <t>1、深圳市清瑞环境科技有限公司为翠堤湾保洁外包单位；
2、管理处与外包单位达成一致意见续签；
3、无涨幅续签，请项目注意外包方管控。
妥否、请领导审批！</t>
  </si>
  <si>
    <t>2023-08-01 14:51:50:694</t>
  </si>
  <si>
    <t>2023-07-27 17:21:13:127</t>
  </si>
  <si>
    <t>2025-04-15 01:40:16:682</t>
  </si>
  <si>
    <t>1738536266368024576</t>
  </si>
  <si>
    <t>2000952418505942016</t>
  </si>
  <si>
    <t>2000952418505942017</t>
  </si>
  <si>
    <t>2000951122247857152</t>
  </si>
  <si>
    <t>2023-07-01</t>
  </si>
  <si>
    <t>1692157847833465856</t>
  </si>
  <si>
    <t>SealSign-20230524-263</t>
  </si>
  <si>
    <t>项目生活垃圾清运服务合同，由原单位无变动续签，请领导审批！</t>
  </si>
  <si>
    <t>2023-05-30 14:56:06:411</t>
  </si>
  <si>
    <t>2023-05-24 17:28:57:575</t>
  </si>
  <si>
    <t>2025-08-21 11:28:35:852</t>
  </si>
  <si>
    <t>1692154515760924672</t>
  </si>
  <si>
    <t>2000951122247902208</t>
  </si>
  <si>
    <t>2000951122247902209</t>
  </si>
  <si>
    <t>44822</t>
  </si>
  <si>
    <t>深圳市沙头市政服务有限公司</t>
  </si>
  <si>
    <t>2000951120284967936</t>
  </si>
  <si>
    <t>翠堤湾花园小区除“四害”消杀有偿服务合同</t>
  </si>
  <si>
    <t>1692151809939915776</t>
  </si>
  <si>
    <t>SealSign-20230524-253</t>
  </si>
  <si>
    <t>已完成立项，项目四害消杀服务合同，由原单位无变动续签，请领导审批！</t>
  </si>
  <si>
    <t>2023-05-30 14:55:49:694</t>
  </si>
  <si>
    <t>2023-05-24 17:06:39:183</t>
  </si>
  <si>
    <t>2025-05-16 17:09:15:559</t>
  </si>
  <si>
    <t>1692143288548643840</t>
  </si>
  <si>
    <t>2000951120284922881</t>
  </si>
  <si>
    <t>2000951120284922880</t>
  </si>
  <si>
    <t>2000948826512301056</t>
  </si>
  <si>
    <t>消防系统维修保养合同</t>
  </si>
  <si>
    <t>2024-04-30</t>
  </si>
  <si>
    <t>2023-04-28</t>
  </si>
  <si>
    <t>2023-05-01</t>
  </si>
  <si>
    <t>1678233510239849472</t>
  </si>
  <si>
    <t>SealSign-20230505-029</t>
  </si>
  <si>
    <t>已完成立项，项目消防维保合同，由原单位降价进行续签，请领导审批！</t>
  </si>
  <si>
    <t>2023-05-12 11:04:12:334</t>
  </si>
  <si>
    <t>2023-05-05 12:24:25:619</t>
  </si>
  <si>
    <t>2025-04-15 01:37:28:122</t>
  </si>
  <si>
    <t>1678230500524739584</t>
  </si>
  <si>
    <t>2000948826512300032</t>
  </si>
  <si>
    <t>2000948826512300033</t>
  </si>
  <si>
    <t>42106</t>
  </si>
  <si>
    <t>深圳市天福消防工程有限公司</t>
  </si>
  <si>
    <t>2000948048577960960</t>
  </si>
  <si>
    <t>消防系统维修保养合同（翠堤湾）</t>
  </si>
  <si>
    <t>2024-05-20</t>
  </si>
  <si>
    <t>2024-06-01</t>
  </si>
  <si>
    <t>1954486782867293184</t>
  </si>
  <si>
    <t>SealSign-20240520-0281</t>
  </si>
  <si>
    <t>已完成寻源，通过比价选定最低报价单为铭泰消防为中标单位，请领导审批！</t>
  </si>
  <si>
    <t>2024-06-03 11:22:53:628</t>
  </si>
  <si>
    <t>2024-05-20 16:07:10:098</t>
  </si>
  <si>
    <t>2025-04-15 02:02:47:146</t>
  </si>
  <si>
    <t>1954482163755788288</t>
  </si>
  <si>
    <t>2000948048577959936</t>
  </si>
  <si>
    <t>2000948048577959937</t>
  </si>
  <si>
    <t>42089</t>
  </si>
  <si>
    <t>深圳市铭泰消防技术有限公司</t>
  </si>
  <si>
    <t>2000945456212876288</t>
  </si>
  <si>
    <t>翠堤湾门禁设备及停车场更新改造合同</t>
  </si>
  <si>
    <t>2023-09-29</t>
  </si>
  <si>
    <t>2023-05-10</t>
  </si>
  <si>
    <t>2023-05-15</t>
  </si>
  <si>
    <t>JD-YWLX-070</t>
  </si>
  <si>
    <t>智能化工程</t>
  </si>
  <si>
    <t>1681795872490279936</t>
  </si>
  <si>
    <t>SealSign-20230510-019</t>
  </si>
  <si>
    <t>项目门禁和停车场系统更换工程，直委由金地楼宇负责施工，请领导审批！</t>
  </si>
  <si>
    <t>2023-05-25 16:53:34:215</t>
  </si>
  <si>
    <t>2023-05-10 10:21:04:287</t>
  </si>
  <si>
    <t>2025-04-15 01:37:45:344</t>
  </si>
  <si>
    <t>1681792292366609408</t>
  </si>
  <si>
    <t>2000945456212875264</t>
  </si>
  <si>
    <t>2000945456212875265</t>
  </si>
  <si>
    <t>2000944835992755200</t>
  </si>
  <si>
    <t>开通深圳市智慧停车平台功能服务协议（翠堤湾花园）</t>
  </si>
  <si>
    <t>2024-07-25</t>
  </si>
  <si>
    <t>2024-07-15</t>
  </si>
  <si>
    <t>2024-07-16</t>
  </si>
  <si>
    <t>1990671235817726976</t>
  </si>
  <si>
    <t>SealSign-20240709-0104</t>
  </si>
  <si>
    <t>翠堤湾花园停车场管理系统与智慧停车平台数据接入，服务中心委托北京通通易联科技有限公司进行联网，请领导审批！</t>
  </si>
  <si>
    <t>2024-07-12 14:58:04:677</t>
  </si>
  <si>
    <t>2024-07-09 14:21:50:804</t>
  </si>
  <si>
    <t>2025-04-15 02:06:08:441</t>
  </si>
  <si>
    <t>1990667940000711680</t>
  </si>
  <si>
    <t>2000944835992754176</t>
  </si>
  <si>
    <t>2000944835992754177</t>
  </si>
  <si>
    <t>XDFK-20230916-843</t>
  </si>
  <si>
    <t>北京通通易联科技有限公司</t>
  </si>
  <si>
    <t>2000944481624397824</t>
  </si>
  <si>
    <t>翠堤湾花园清理化粪池合同</t>
  </si>
  <si>
    <t>2023-12-31</t>
  </si>
  <si>
    <t>2024-01-01</t>
  </si>
  <si>
    <t>1865378065819896832</t>
  </si>
  <si>
    <t>SealSign-20240118-223</t>
  </si>
  <si>
    <t>已完成寻源，通过询比价选定最低报价单位深圳市润道通环保科技有限公司为中标单位，深圳市沙头市政服务有限公司PDF盖章文件其中公章可编辑移动作无效报价处理，对此供应商警告一次，请领导审批！</t>
  </si>
  <si>
    <t>2024-01-23 10:37:57:403</t>
  </si>
  <si>
    <t>2024-01-18 16:46:45:386</t>
  </si>
  <si>
    <t>2025-04-15 01:54:49:888</t>
  </si>
  <si>
    <t>1865354674203276288</t>
  </si>
  <si>
    <t>2000944481624398848</t>
  </si>
  <si>
    <t>2000944481624398849</t>
  </si>
  <si>
    <t>2000941598745041920</t>
  </si>
  <si>
    <t>GCFW-Z-2024-3039</t>
  </si>
  <si>
    <t>暂存</t>
  </si>
  <si>
    <t>1939223542646184960</t>
  </si>
  <si>
    <t>SealSign-20240429-0247</t>
  </si>
  <si>
    <t>已完成寻源，选定最低报价为施工单位，请领导审批！</t>
  </si>
  <si>
    <t>2024-04-29 14:50:53:562</t>
  </si>
  <si>
    <t>2025-04-15 02:01:30:584</t>
  </si>
  <si>
    <t>1939223482340481024</t>
  </si>
  <si>
    <t>2000941598745040896</t>
  </si>
  <si>
    <t>2000941598745040897</t>
  </si>
  <si>
    <t>CUS342722736801615872</t>
  </si>
  <si>
    <t>深圳市协力建筑装饰工程有限公司</t>
  </si>
  <si>
    <t>2000941533943044096</t>
  </si>
  <si>
    <t>GCFW-Z-2024-3038</t>
  </si>
  <si>
    <t>1939221093181035520</t>
  </si>
  <si>
    <t>SealSign-20240429-0239</t>
  </si>
  <si>
    <t>已完成寻源，比价选定最低报价为施工单位，请领导审批！</t>
  </si>
  <si>
    <t>2024-04-29 14:45:42:074</t>
  </si>
  <si>
    <t>2025-04-15 02:01:30:459</t>
  </si>
  <si>
    <t>1939220869540747264</t>
  </si>
  <si>
    <t>2000941533943045120</t>
  </si>
  <si>
    <t>2000941533943045121</t>
  </si>
  <si>
    <t>2000941049643539456</t>
  </si>
  <si>
    <t>GCFW-Z-2023-3643</t>
  </si>
  <si>
    <t xml:space="preserve">项目电梯安全检测，直接委托由安承电梯维护，请领导审批！
</t>
  </si>
  <si>
    <t>2023-09-18 12:25:47:302</t>
  </si>
  <si>
    <t>2025-04-15 01:46:12:748</t>
  </si>
  <si>
    <t>1776800687313657856</t>
  </si>
  <si>
    <t>2000941049643538432</t>
  </si>
  <si>
    <t>2000941049643538433</t>
  </si>
  <si>
    <t>CUS342345549586001920</t>
  </si>
  <si>
    <t>深圳市安承电梯有限公司</t>
  </si>
  <si>
    <t>2000940908555541504</t>
  </si>
  <si>
    <t>翠堤湾公共设备维护管理合同</t>
  </si>
  <si>
    <t>2024-06-28</t>
  </si>
  <si>
    <t>1994865889589092352</t>
  </si>
  <si>
    <t>SealSign-20240715-0010</t>
  </si>
  <si>
    <t>翠堤湾公共设备维护管理，服务中心与深圳市金地楼宇科技有限公司续签，请领导审批！</t>
  </si>
  <si>
    <t>2024-07-24 09:49:16:096</t>
  </si>
  <si>
    <t>2024-07-15 09:07:23:328</t>
  </si>
  <si>
    <t>2025-04-15 02:06:30:232</t>
  </si>
  <si>
    <t>1994858324171955200</t>
  </si>
  <si>
    <t>2000940908555540480</t>
  </si>
  <si>
    <t>2000940908555540481</t>
  </si>
  <si>
    <t>XDFK-20230824-002</t>
  </si>
  <si>
    <t>2000940396489743360</t>
  </si>
  <si>
    <t>翠堤湾电梯维修保养合同</t>
  </si>
  <si>
    <t>2023-09-15</t>
  </si>
  <si>
    <t>2023-10-01</t>
  </si>
  <si>
    <t>1774746884611556352</t>
  </si>
  <si>
    <t>SealSign-20230915-125</t>
  </si>
  <si>
    <t>项目电梯维保到期，由安承电梯无变动续签，请领导审批！</t>
  </si>
  <si>
    <t>20000435</t>
  </si>
  <si>
    <t>吴红艳</t>
  </si>
  <si>
    <t>2023-09-20 16:02:58:572</t>
  </si>
  <si>
    <t>2023-09-15 16:11:14:855</t>
  </si>
  <si>
    <t>2025-08-11 12:51:36:166</t>
  </si>
  <si>
    <t>1774739839472652288</t>
  </si>
  <si>
    <t>2000940396489742336</t>
  </si>
  <si>
    <t>2000940396489742337</t>
  </si>
  <si>
    <t>42747</t>
  </si>
  <si>
    <t>2000938248813157376</t>
  </si>
  <si>
    <t>装饰装修工程施工合同</t>
  </si>
  <si>
    <t>2023-09-30</t>
  </si>
  <si>
    <t>2023-07-25</t>
  </si>
  <si>
    <t>1737044292356018176</t>
  </si>
  <si>
    <t>SealSign-20230725-152</t>
  </si>
  <si>
    <t>项目公共区域工程，由公司想新家直接施工，请领导审批！</t>
  </si>
  <si>
    <t>2023-07-27 15:32:37:889</t>
  </si>
  <si>
    <t>2023-07-25 15:47:54:795</t>
  </si>
  <si>
    <t>2025-04-15 01:43:08:314</t>
  </si>
  <si>
    <t>1737039752785301504</t>
  </si>
  <si>
    <t>2000938248813156352</t>
  </si>
  <si>
    <t>2000938248813156353</t>
  </si>
  <si>
    <t>43518</t>
  </si>
  <si>
    <t>1823988685230628864</t>
  </si>
  <si>
    <t>安保服务合同书</t>
  </si>
  <si>
    <t>贰佰壹拾柒万捌仟伍佰贰拾元</t>
  </si>
  <si>
    <t>2023-11-25</t>
  </si>
  <si>
    <t>2023-11-26</t>
  </si>
  <si>
    <t>1823988645544116224</t>
  </si>
  <si>
    <t>SealSign-20231122-064</t>
  </si>
  <si>
    <t>深圳市保安服务有限公司为可选供应商，服务情况良好，与服务中心沟通后，服务中心愿意增加5%服务费用续签安全外包，请领导审批！</t>
  </si>
  <si>
    <t>2023-12-27 14:22:48:144</t>
  </si>
  <si>
    <t>2023-11-22 14:33:52:081</t>
  </si>
  <si>
    <t>2025-04-15 01:40:11:411</t>
  </si>
  <si>
    <t>1823975572527704064</t>
  </si>
  <si>
    <t>1823988685230583808</t>
  </si>
  <si>
    <t>1823988685230583809</t>
  </si>
  <si>
    <t>1813864891568633856</t>
  </si>
  <si>
    <t>金地海景-消防中级培训协议</t>
  </si>
  <si>
    <t>2025-07-23</t>
  </si>
  <si>
    <t>贰仟肆佰元</t>
  </si>
  <si>
    <t>2023-11-08</t>
  </si>
  <si>
    <t>2023-07-24</t>
  </si>
  <si>
    <t>11501355</t>
  </si>
  <si>
    <t>代军勇</t>
  </si>
  <si>
    <t>HTTZ-002773</t>
  </si>
  <si>
    <t>RLZY-Z-2023-0148</t>
  </si>
  <si>
    <t>JD-YWLX-077</t>
  </si>
  <si>
    <t>培训</t>
  </si>
  <si>
    <t>人力资源类</t>
  </si>
  <si>
    <t>1813865017414533120</t>
  </si>
  <si>
    <t>SealSign-20231108-152</t>
  </si>
  <si>
    <t>2023-11-13 14:18:39:079</t>
  </si>
  <si>
    <t>2023-11-08 15:38:31:235</t>
  </si>
  <si>
    <t>2025-04-15 01:39:35:423</t>
  </si>
  <si>
    <t>1813865018463110144</t>
  </si>
  <si>
    <t>fxyz_humanresourcesclass</t>
  </si>
  <si>
    <t>1813864891568678912</t>
  </si>
  <si>
    <t>290</t>
  </si>
  <si>
    <t>深圳市金地物业管理有限公司金地海景花园管理处</t>
  </si>
  <si>
    <t>1813864891568678913</t>
  </si>
  <si>
    <t>417305</t>
  </si>
  <si>
    <t>广东省深安消防职业培训学校</t>
  </si>
  <si>
    <t>1777760761511166976</t>
  </si>
  <si>
    <t>电梯维修保养合同</t>
  </si>
  <si>
    <t>无需用印</t>
  </si>
  <si>
    <t>2022-08-30</t>
  </si>
  <si>
    <t>2022-10-01</t>
  </si>
  <si>
    <t>1777766364883207168</t>
  </si>
  <si>
    <t>SealSign-20230919-299</t>
  </si>
  <si>
    <t>深圳20230928试点上线初始化合同</t>
  </si>
  <si>
    <t>2023-09-19 20:24:34:343</t>
  </si>
  <si>
    <t>2023-09-19 20:12:43:661</t>
  </si>
  <si>
    <t>2025-04-15 01:46:28:182</t>
  </si>
  <si>
    <t>1777760555126233088</t>
  </si>
  <si>
    <t>1777760761511165952</t>
  </si>
  <si>
    <t>1777760761511165953</t>
  </si>
  <si>
    <t>1777760726614556672</t>
  </si>
  <si>
    <t>公共设施维修翻新</t>
  </si>
  <si>
    <t>2023-04-21</t>
  </si>
  <si>
    <t>1777768088926692352</t>
  </si>
  <si>
    <t>SealSign-20230919-316</t>
  </si>
  <si>
    <t>2023-09-19 20:27:56:790</t>
  </si>
  <si>
    <t>2023-09-19 20:12:43:660</t>
  </si>
  <si>
    <t>2025-04-15 01:46:26:383</t>
  </si>
  <si>
    <t>1777760535832434688</t>
  </si>
  <si>
    <t>1777760726614557696</t>
  </si>
  <si>
    <t>1777760726614557697</t>
  </si>
  <si>
    <t>46792</t>
  </si>
  <si>
    <t>深圳想新家科技服务有限公司</t>
  </si>
  <si>
    <t>1777760708746863616</t>
  </si>
  <si>
    <t>1777764832687162368</t>
  </si>
  <si>
    <t>SealSign-20230919-289</t>
  </si>
  <si>
    <t>2023-09-19 20:21:28:699</t>
  </si>
  <si>
    <t>2023-09-19 20:12:43:662</t>
  </si>
  <si>
    <t>2025-04-15 01:46:29:545</t>
  </si>
  <si>
    <t>1777760561870673920</t>
  </si>
  <si>
    <t>1777760708746818560</t>
  </si>
  <si>
    <t>1777760708746818561</t>
  </si>
  <si>
    <t>1777751164012467200</t>
  </si>
  <si>
    <t>补充协议书</t>
  </si>
  <si>
    <t>2023-01-13</t>
  </si>
  <si>
    <t>2023-02-01</t>
  </si>
  <si>
    <t>1777751360674989056</t>
  </si>
  <si>
    <t>SealSign-20230919-264</t>
  </si>
  <si>
    <t>2023-09-19 19:54:41:559</t>
  </si>
  <si>
    <t>2023-09-19 19:54:12:875</t>
  </si>
  <si>
    <t>2025-08-21 11:25:18:961</t>
  </si>
  <si>
    <t>1777751161386831872</t>
  </si>
  <si>
    <t>1777751164012466176</t>
  </si>
  <si>
    <t>1777751164012466177</t>
  </si>
  <si>
    <t>1777740915037716480</t>
  </si>
  <si>
    <t>清洁服务承包合同</t>
  </si>
  <si>
    <t>2022-09-01</t>
  </si>
  <si>
    <t>1777746237525591040</t>
  </si>
  <si>
    <t>SealSign-20230919-252</t>
  </si>
  <si>
    <t>2023-09-19 19:44:52:239</t>
  </si>
  <si>
    <t>2023-09-19 19:33:47:890</t>
  </si>
  <si>
    <t>2025-04-15 01:42:38:043</t>
  </si>
  <si>
    <t>1777740897421627392</t>
  </si>
  <si>
    <t>1777740915037717504</t>
  </si>
  <si>
    <t>1777740915037717505</t>
  </si>
  <si>
    <t>1777740846888655872</t>
  </si>
  <si>
    <t>1777746658205901824</t>
  </si>
  <si>
    <t>SealSign-20230919-255</t>
  </si>
  <si>
    <t>2023-09-19 19:45:26:896</t>
  </si>
  <si>
    <t>2023-09-19 19:33:47:891</t>
  </si>
  <si>
    <t>2025-04-15 01:42:38:339</t>
  </si>
  <si>
    <t>1777740897555846144</t>
  </si>
  <si>
    <t>1777740846888654848</t>
  </si>
  <si>
    <t>1777740846888654849</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</si>
  <si>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</si>
  <si>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</si>
  <si>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</si>
  <si>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</si>
  <si>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</si>
  <si>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</si>
  <si>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</si>
  <si>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</si>
  <si>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</si>
  <si>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</si>
  <si>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</si>
  <si>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</si>
  <si>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</si>
  <si>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</si>
  <si>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</si>
  <si>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</si>
  <si>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</si>
  <si>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</si>
  <si>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</si>
  <si>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</si>
  <si>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</si>
  <si>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</si>
  <si>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</si>
  <si>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</si>
  <si>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</si>
  <si>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</si>
  <si>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</si>
  <si>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</si>
  <si>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</si>
  <si>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</si>
  <si>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</si>
  <si>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</si>
  <si>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</si>
  <si>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</si>
  <si>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</si>
  <si>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</si>
  <si>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</si>
  <si>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</si>
  <si>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</si>
  <si>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</si>
  <si>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</si>
  <si>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</si>
  <si>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</si>
  <si>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</si>
  <si>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</si>
  <si>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</si>
  <si>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</si>
  <si>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</si>
  <si>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</si>
  <si>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</si>
  <si>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</si>
  <si>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</si>
  <si>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</si>
  <si>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</si>
  <si>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</si>
  <si>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</si>
  <si>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</si>
  <si>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</si>
  <si>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</si>
  <si>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</si>
  <si>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</si>
  <si>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</si>
  <si>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</si>
  <si>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</si>
  <si>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</si>
  <si>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</si>
  <si>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</si>
  <si>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</si>
  <si>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</si>
  <si>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</si>
  <si>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</si>
  <si>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</si>
  <si>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</si>
  <si>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</si>
  <si>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</si>
  <si>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</si>
  <si>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</si>
  <si>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</si>
  <si>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</si>
  <si>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</si>
  <si>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FK250829000280</t>
  </si>
  <si>
    <t>FK-WY.SZ.14-20250901-000243</t>
  </si>
  <si>
    <t>2025-08-29</t>
  </si>
  <si>
    <t>中国建设银行股份有限公司深圳金地支行</t>
  </si>
  <si>
    <t>44201619200052502571</t>
  </si>
  <si>
    <t>44201568800052508521</t>
  </si>
  <si>
    <t>中国建设银行股份有限公司深圳天健世纪支行</t>
  </si>
  <si>
    <t>金采易购</t>
  </si>
  <si>
    <t>深圳住宅一片区翠堤湾花园2025年7月消防维保费用报销</t>
  </si>
  <si>
    <t>采购付款</t>
  </si>
  <si>
    <t>主动付款</t>
  </si>
  <si>
    <t>外包服务费.消防维保外包</t>
  </si>
  <si>
    <t>其他付款</t>
  </si>
  <si>
    <t>CF250829000163</t>
  </si>
  <si>
    <t>AP-202508-0097853</t>
  </si>
  <si>
    <t>深圳市金地物业管理有限公司深圳本部</t>
  </si>
  <si>
    <t>1-8月报销单(无重复版).xlsx</t>
  </si>
  <si>
    <t>列表数据</t>
  </si>
  <si>
    <t>TK20250717516637</t>
  </si>
  <si>
    <t>已审核</t>
  </si>
  <si>
    <t>FK-WY.SZ.14-20250827-000239</t>
  </si>
  <si>
    <t>马钰琨</t>
  </si>
  <si>
    <t>2025-08-27</t>
  </si>
  <si>
    <t>个人客户</t>
  </si>
  <si>
    <t>6217862000002219559</t>
  </si>
  <si>
    <t>中国银行深圳市分行</t>
  </si>
  <si>
    <t>SIP</t>
  </si>
  <si>
    <t>业财用户</t>
  </si>
  <si>
    <t>退销售回款</t>
  </si>
  <si>
    <t>JT-装修押金</t>
  </si>
  <si>
    <t>保证金及押金.物业类押金</t>
  </si>
  <si>
    <t>财务应收单</t>
  </si>
  <si>
    <t>AR-240909-16326713</t>
  </si>
  <si>
    <t>客户</t>
  </si>
  <si>
    <t>退应收</t>
  </si>
  <si>
    <t>FK250826000316</t>
  </si>
  <si>
    <t>FK-WY.SZ.14-20250901-000242</t>
  </si>
  <si>
    <t>2025-08-26</t>
  </si>
  <si>
    <t>817281933210001</t>
  </si>
  <si>
    <t>招商银行股份有限公司深圳汉京中心支行</t>
  </si>
  <si>
    <t>深圳住宅一片区翠堤湾花园2025年8月份办公电脑主机的付款申请</t>
  </si>
  <si>
    <t>办公设备</t>
  </si>
  <si>
    <t>财产费用.固定资产采买</t>
  </si>
  <si>
    <t>XHWZ-Z-2024-0093</t>
  </si>
  <si>
    <t>CF250825000544</t>
  </si>
  <si>
    <t>AP-202508-0096416</t>
  </si>
  <si>
    <t>FK250826000306</t>
  </si>
  <si>
    <t>FK-WY.SZ.14-20250901-000244</t>
  </si>
  <si>
    <t>450766344103</t>
  </si>
  <si>
    <t>中国银行上海市张江支行</t>
  </si>
  <si>
    <t>深圳住宅一片区翠堤湾花园2025年8月份工程物资的付款申请</t>
  </si>
  <si>
    <t>电动工具</t>
  </si>
  <si>
    <t>ZB20210901JCWZ02</t>
  </si>
  <si>
    <t>CF250818000392</t>
  </si>
  <si>
    <t>AP-202508-0096402</t>
  </si>
  <si>
    <t>FK250826000277</t>
  </si>
  <si>
    <t>FK-WY.SZ.14-20250827-000238</t>
  </si>
  <si>
    <t>44001541714053002218</t>
  </si>
  <si>
    <t>中国建设银行股份有限公司增城新塘港口大道支行</t>
  </si>
  <si>
    <t>XHWZ-Z-2024-0232</t>
  </si>
  <si>
    <t>CF250821000317</t>
  </si>
  <si>
    <t>AP-202508-0096390</t>
  </si>
  <si>
    <t>FK250826000247</t>
  </si>
  <si>
    <t>FK-WY.SZ.14-20250827-000240</t>
  </si>
  <si>
    <t>693857741507</t>
  </si>
  <si>
    <t>中国银行股份有限公司东莞万江支行</t>
  </si>
  <si>
    <t>XHWZ-Z-2024-0203</t>
  </si>
  <si>
    <t>CF250820000590</t>
  </si>
  <si>
    <t>AP-202508-0096376</t>
  </si>
  <si>
    <t>FK250823000086</t>
  </si>
  <si>
    <t>FK-WY.SZ.14-20250828-000241</t>
  </si>
  <si>
    <t>2025-08-23</t>
  </si>
  <si>
    <t>755929956910206</t>
  </si>
  <si>
    <t>招商银行股份有限公司深圳高新园科创支行</t>
  </si>
  <si>
    <t>深圳住宅一片区翠堤湾花园2025年6月电梯维保费用报销</t>
  </si>
  <si>
    <t>外包服务费.电梯维保外包</t>
  </si>
  <si>
    <t>CF250823000059</t>
  </si>
  <si>
    <t>AP-202508-0095570</t>
  </si>
  <si>
    <t>FK250821000718</t>
  </si>
  <si>
    <t>FK-WY.SZ.14-20250825-000236</t>
  </si>
  <si>
    <t>2025-08-21</t>
  </si>
  <si>
    <t>755959760610101</t>
  </si>
  <si>
    <t>招商银行股份有限公司深圳滨河时代支行</t>
  </si>
  <si>
    <t>关于深圳住宅一片区翠堤湾花园D区儿童游乐场围栏加装付款申请</t>
  </si>
  <si>
    <t>外包服务费.工程施工外包</t>
  </si>
  <si>
    <t>CF250816000015</t>
  </si>
  <si>
    <t>AP-202508-0094979</t>
  </si>
  <si>
    <t>TK20250818891315</t>
  </si>
  <si>
    <t>FK-WY.SZ.14-20250820-000234</t>
  </si>
  <si>
    <t>童斯琦</t>
  </si>
  <si>
    <t>2025-08-20</t>
  </si>
  <si>
    <t>6227007200320605381</t>
  </si>
  <si>
    <t>中国建设银行股份有限公司深圳振华支行</t>
  </si>
  <si>
    <t>AR-241014-19430444</t>
  </si>
  <si>
    <t>FK250818000175</t>
  </si>
  <si>
    <t>FK-WY.SZ.14-20250820-000235</t>
  </si>
  <si>
    <t>2025-08-18</t>
  </si>
  <si>
    <t>44201627100052514028</t>
  </si>
  <si>
    <t>中国建设银行股份有限公司深圳民治支行</t>
  </si>
  <si>
    <t>深圳住宅一片区翠堤湾花园清洁外包服务费2025年7月的付款申请</t>
  </si>
  <si>
    <t>外包服务费.保洁外包</t>
  </si>
  <si>
    <t>CF250815000444</t>
  </si>
  <si>
    <t>AP-202508-0092930</t>
  </si>
  <si>
    <t>TK20250812447246</t>
  </si>
  <si>
    <t>FK-WY.SZ.14-20250815-000231</t>
  </si>
  <si>
    <t>王梓皓</t>
  </si>
  <si>
    <t>2025-08-15</t>
  </si>
  <si>
    <t>6214837785624481</t>
  </si>
  <si>
    <t>招商银行深圳分行营业部</t>
  </si>
  <si>
    <t>AR-240117-00908864</t>
  </si>
  <si>
    <t>FK250812001087</t>
  </si>
  <si>
    <t>FK-WY.SZ.14-20250818-000233</t>
  </si>
  <si>
    <t>2025-08-12</t>
  </si>
  <si>
    <t>44250100005000002154</t>
  </si>
  <si>
    <t>中国建设银行股份有限公司深圳爱华支行</t>
  </si>
  <si>
    <t>深圳住宅一片区翠堤湾花园39栋8A及5楼平台外墙渗水维修付款申请</t>
  </si>
  <si>
    <t>2025-08-19</t>
  </si>
  <si>
    <t>CF250812000595</t>
  </si>
  <si>
    <t>AP-202508-0090977</t>
  </si>
  <si>
    <t>FK250812001056</t>
  </si>
  <si>
    <t>FK-WY.SZ.14-20250815-000229</t>
  </si>
  <si>
    <t>深圳住宅一片区翠堤湾花园36栋28C外墙污水管渗水维修付款申请</t>
  </si>
  <si>
    <t>CF250812000588</t>
  </si>
  <si>
    <t>AP-202508-0090963</t>
  </si>
  <si>
    <t>FK250812001037</t>
  </si>
  <si>
    <t>FK-WY.SZ.14-20250817-000232</t>
  </si>
  <si>
    <t>深圳住宅一片区翠堤湾花园26栋22A外墙瓷砖脱落及33A外墙渗水维修付款申请</t>
  </si>
  <si>
    <t>CF250812000578</t>
  </si>
  <si>
    <t>AP-202508-0090956</t>
  </si>
  <si>
    <t>FK250812001019</t>
  </si>
  <si>
    <t>FK-WY.SZ.14-20250815-000230</t>
  </si>
  <si>
    <t>深圳住宅一片区翠堤湾花园25栋2A外墙渗水维修付款申请</t>
  </si>
  <si>
    <t>CF250812000509</t>
  </si>
  <si>
    <t>AP-202508-0090888</t>
  </si>
  <si>
    <t>对公报销单</t>
  </si>
  <si>
    <t>DGBX-250722-0056147</t>
  </si>
  <si>
    <t>FK-WY.SZ.14-20250804-000225</t>
  </si>
  <si>
    <t>银行托收</t>
  </si>
  <si>
    <t>付款成功</t>
  </si>
  <si>
    <t>已付款</t>
  </si>
  <si>
    <t>000100000000</t>
  </si>
  <si>
    <t>银行托收专户</t>
  </si>
  <si>
    <t>资金申请-社会保险</t>
  </si>
  <si>
    <t>林慧</t>
  </si>
  <si>
    <t>2025-08-07</t>
  </si>
  <si>
    <t>费用</t>
  </si>
  <si>
    <t>无需生成</t>
  </si>
  <si>
    <t>未生成</t>
  </si>
  <si>
    <t>项目能耗.代销水费</t>
  </si>
  <si>
    <t>2025年8期</t>
  </si>
  <si>
    <t>FK-WY.SZ.14-20250804-000223</t>
  </si>
  <si>
    <t>资金申请-税费费</t>
  </si>
  <si>
    <t>FK-WY.SZ.14-20250804-000221</t>
  </si>
  <si>
    <t>资金申请-电费</t>
  </si>
  <si>
    <t>FK-WY.SZ.14-20250804-000224</t>
  </si>
  <si>
    <t>资金申请-专项维修资金</t>
  </si>
  <si>
    <t>FK-WY.SZ.14-20250804-000222</t>
  </si>
  <si>
    <t>资金申请-水费</t>
  </si>
  <si>
    <t>FK250808000048</t>
  </si>
  <si>
    <t>FK-WY.SZ.14-20250813-000228</t>
  </si>
  <si>
    <t>15000098652529</t>
  </si>
  <si>
    <t>平安银行深圳南海支行</t>
  </si>
  <si>
    <t>深圳住宅一片区翠堤湾花园四害消杀服务费2025年7月的付款申请</t>
  </si>
  <si>
    <t>2025-08-13</t>
  </si>
  <si>
    <t>外包服务费.消杀外包</t>
  </si>
  <si>
    <t>CF250808000023</t>
  </si>
  <si>
    <t>AP-202508-0089174</t>
  </si>
  <si>
    <t>FK250805000633</t>
  </si>
  <si>
    <t>FK-WY.SZ.14-20250807-000226</t>
  </si>
  <si>
    <t>2025-08-05</t>
  </si>
  <si>
    <t>44250100003200004166</t>
  </si>
  <si>
    <t>深圳住宅一片区翠堤湾花园生活垃圾清运服务费2025年7月的付款申请</t>
  </si>
  <si>
    <t>外包服务费.生活垃圾清运外包</t>
  </si>
  <si>
    <t>CF250805000268</t>
  </si>
  <si>
    <t>AP-202508-0087861</t>
  </si>
  <si>
    <t>DGBX-250725-0048248</t>
  </si>
  <si>
    <t>FK-WY.SZ.14-20250728-000215</t>
  </si>
  <si>
    <t>2025-07-28</t>
  </si>
  <si>
    <t>6月银行手续费</t>
  </si>
  <si>
    <t>雷程霞</t>
  </si>
  <si>
    <t>2025-08-01</t>
  </si>
  <si>
    <t>办公事务.通讯费</t>
  </si>
  <si>
    <t>FK-WY.SZ.14-20250728-000213</t>
  </si>
  <si>
    <t>4月银行手续费</t>
  </si>
  <si>
    <t>FK-WY.SZ.14-20250728-000211</t>
  </si>
  <si>
    <t>2月银行手续费</t>
  </si>
  <si>
    <t>FK-WY.SZ.14-20250728-000209</t>
  </si>
  <si>
    <t>6月垃圾处理费</t>
  </si>
  <si>
    <t>FK-WY.SZ.14-20250728-000207</t>
  </si>
  <si>
    <t>6月水费</t>
  </si>
  <si>
    <t>FK-WY.SZ.14-20250728-000205</t>
  </si>
  <si>
    <t>6月电费信</t>
  </si>
  <si>
    <t>FK-WY.SZ.14-20250728-000203</t>
  </si>
  <si>
    <t>6月通讯费</t>
  </si>
  <si>
    <t>FK-WY.SZ.14-20250728-000201</t>
  </si>
  <si>
    <t>FK-WY.SZ.14-20250728-000214</t>
  </si>
  <si>
    <t>5月银行手续费</t>
  </si>
  <si>
    <t>FK-WY.SZ.14-20250728-000212</t>
  </si>
  <si>
    <t>3月银行手续费</t>
  </si>
  <si>
    <t>FK-WY.SZ.14-20250728-000210</t>
  </si>
  <si>
    <t>6月专项维修资金</t>
  </si>
  <si>
    <t>FK-WY.SZ.14-20250728-000208</t>
  </si>
  <si>
    <t>6月排水费</t>
  </si>
  <si>
    <t>FK-WY.SZ.14-20250728-000206</t>
  </si>
  <si>
    <t>6月电费</t>
  </si>
  <si>
    <t>FK-WY.SZ.14-20250728-000202</t>
  </si>
  <si>
    <t>DGBX-250710-0052916</t>
  </si>
  <si>
    <t>FK-WY.SZ.14-20250718-000187</t>
  </si>
  <si>
    <t>2025-07-18</t>
  </si>
  <si>
    <t>资金申请</t>
  </si>
  <si>
    <t>资金申请-社会保险费</t>
  </si>
  <si>
    <t>FK-WY.SZ.14-20250718-000185</t>
  </si>
  <si>
    <t>资金申请-公积金</t>
  </si>
  <si>
    <t>FK-WY.SZ.14-20250718-000183</t>
  </si>
  <si>
    <t>FK-WY.SZ.14-20250718-000188</t>
  </si>
  <si>
    <t>FK-WY.SZ.14-20250718-000186</t>
  </si>
  <si>
    <t>资金申请-税费</t>
  </si>
  <si>
    <t>FK-WY.SZ.14-20250718-000184</t>
  </si>
  <si>
    <t>YFK250804014393</t>
  </si>
  <si>
    <t>FK-WY.SZ.14-20250807-000227</t>
  </si>
  <si>
    <t>755922803810909</t>
  </si>
  <si>
    <t>关于深圳住宅一片区翠堤湾花园设备维保预付款付款申请</t>
  </si>
  <si>
    <t>EAS处理中</t>
  </si>
  <si>
    <t>WY.SZ.14-202508-0097</t>
  </si>
  <si>
    <t>0065</t>
  </si>
  <si>
    <t>预付款</t>
  </si>
  <si>
    <t>转 WY.SZ.14-202508-0097</t>
  </si>
  <si>
    <t>外包服务费.设备设施维保外包</t>
  </si>
  <si>
    <t>TK20250728410124</t>
  </si>
  <si>
    <t>FK-WY.SZ.14-20250730-000216</t>
  </si>
  <si>
    <t>刘肖月</t>
  </si>
  <si>
    <t>2025-07-30</t>
  </si>
  <si>
    <t>6222084000007317020</t>
  </si>
  <si>
    <t>中国工商银行股份有限公司深圳福民支行</t>
  </si>
  <si>
    <t>WY.SZ.14-202508-0035</t>
  </si>
  <si>
    <t>0032</t>
  </si>
  <si>
    <t>转 WY.SZ.14-202508-0035</t>
  </si>
  <si>
    <t>AR-231019-10343758</t>
  </si>
  <si>
    <t>FK250729000292</t>
  </si>
  <si>
    <t>FK-WY.SZ.14-20250731-000219</t>
  </si>
  <si>
    <t>2025-07-29</t>
  </si>
  <si>
    <t>1001249809024856192</t>
  </si>
  <si>
    <t>中国工商银行股份有限公司上海市平凉支行</t>
  </si>
  <si>
    <t>深圳住宅一片区翠堤湾花园2025年7月份安全物资的付款申请</t>
  </si>
  <si>
    <t>2025-07-31</t>
  </si>
  <si>
    <t>车辆</t>
  </si>
  <si>
    <t>XHWZ-Z-2024-0076</t>
  </si>
  <si>
    <t>CF250722000413</t>
  </si>
  <si>
    <t>AP-202507-0085314</t>
  </si>
  <si>
    <t>FK250729000291</t>
  </si>
  <si>
    <t>FK-WY.SZ.14-20250731-000217</t>
  </si>
  <si>
    <t>深圳住宅一片区翠堤湾花园2025年6月消防维保费用报销</t>
  </si>
  <si>
    <t>CF250729000180</t>
  </si>
  <si>
    <t>AP-202507-0085366</t>
  </si>
  <si>
    <t>FK250729000269</t>
  </si>
  <si>
    <t>FK-WY.SZ.14-20250731-000218</t>
  </si>
  <si>
    <t>41050167283400000866</t>
  </si>
  <si>
    <t>中国建设银行郑州花园北路支行</t>
  </si>
  <si>
    <t>XHWZ-Z-2025-00072</t>
  </si>
  <si>
    <t>CF250724000411</t>
  </si>
  <si>
    <t>AP-202507-0085309</t>
  </si>
  <si>
    <t>TK20250724220642</t>
  </si>
  <si>
    <t>FK-WY.SZ.14-20250728-000198</t>
  </si>
  <si>
    <t>宋泽彬</t>
  </si>
  <si>
    <t>6217007200123090857</t>
  </si>
  <si>
    <t>中国建设银行股份有限公司深圳上步支行</t>
  </si>
  <si>
    <t>WY.SZ.14-202508-0051</t>
  </si>
  <si>
    <t>0042</t>
  </si>
  <si>
    <t>转 WY.SZ.14-202508-0051</t>
  </si>
  <si>
    <t>AR-250305-04675605</t>
  </si>
  <si>
    <t>FK-WY.SZ.14-20250728-000204</t>
  </si>
  <si>
    <t>补5月电信费差额</t>
  </si>
  <si>
    <t>DGBX-250722-0056077</t>
  </si>
  <si>
    <t>FK-WY.SZ.14-20250728-000199</t>
  </si>
  <si>
    <t>姚丹葵</t>
  </si>
  <si>
    <t>6214997205103209</t>
  </si>
  <si>
    <t>中国建设银行股份有限公司深圳铁路支行</t>
  </si>
  <si>
    <t>翠堤湾业委会兼职秘书津贴2025年4-6月</t>
  </si>
  <si>
    <t>WY.SZ.14-202508-0036</t>
  </si>
  <si>
    <t>0034</t>
  </si>
  <si>
    <t>深圳市金地物业管理有限公司</t>
  </si>
  <si>
    <t>转 WY.SZ.14-202508-0036</t>
  </si>
  <si>
    <t>维修基金及公共收益支出.业主公共收益支出</t>
  </si>
  <si>
    <t>FK250724000419</t>
  </si>
  <si>
    <t>FK-WY.SZ.14-20250728-000194</t>
  </si>
  <si>
    <t>2025-07-24</t>
  </si>
  <si>
    <t>44201012000052532287</t>
  </si>
  <si>
    <t>中国建设银行股份有限公司深圳新城支行</t>
  </si>
  <si>
    <t>深圳住宅一片区翠堤湾花园2025年7月份工程物资的付款申请</t>
  </si>
  <si>
    <t>道路设施</t>
  </si>
  <si>
    <t>XHWZ-Z-2023-0095</t>
  </si>
  <si>
    <t>CF250723000241</t>
  </si>
  <si>
    <t>AP-202507-0083482</t>
  </si>
  <si>
    <t>FK250722000055</t>
  </si>
  <si>
    <t>FK-WY.SZ.14-20250728-000195</t>
  </si>
  <si>
    <t>2025-07-22</t>
  </si>
  <si>
    <t>337070100100236767</t>
  </si>
  <si>
    <t>兴业银行股份有限公司深圳华侨城支行</t>
  </si>
  <si>
    <t>深圳住宅一片区翠堤湾花园2025年6月保安外包服务费付款的申请</t>
  </si>
  <si>
    <t>外包服务费.安全外包</t>
  </si>
  <si>
    <t>CF250722000036</t>
  </si>
  <si>
    <t>AP-202507-0081840</t>
  </si>
  <si>
    <t>FK250722000047</t>
  </si>
  <si>
    <t>FK-WY.SZ.14-20250728-000200</t>
  </si>
  <si>
    <t>深圳住宅一片区翠堤湾花园2025年5月保安外包服务费付款的申请</t>
  </si>
  <si>
    <t>CF250722000030</t>
  </si>
  <si>
    <t>AP-202507-0081835</t>
  </si>
  <si>
    <t>FK250722000040</t>
  </si>
  <si>
    <t>FK-WY.SZ.14-20250728-000196</t>
  </si>
  <si>
    <t>深圳住宅一片区翠堤湾花园2025年4月保安外包服务费付款的申请</t>
  </si>
  <si>
    <t>CF250722000027</t>
  </si>
  <si>
    <t>AP-202507-0081831</t>
  </si>
  <si>
    <t>FK250722000033</t>
  </si>
  <si>
    <t>FK-WY.SZ.14-20250728-000197</t>
  </si>
  <si>
    <t>深圳住宅一片区翠堤湾花园2025年3月保安外包服务费付款的申请</t>
  </si>
  <si>
    <t>CF250722000021</t>
  </si>
  <si>
    <t>AP-202507-0081826</t>
  </si>
  <si>
    <t>FK-WY.SZ.14-20250718-000237</t>
  </si>
  <si>
    <t>马钰锟</t>
  </si>
  <si>
    <t>WY.SZ.14-202508-0116</t>
  </si>
  <si>
    <t>0105</t>
  </si>
  <si>
    <t>转 WY.SZ.14-202508-0116</t>
  </si>
  <si>
    <t>FK-WY.SZ.14-20250718-000181</t>
  </si>
  <si>
    <t>已退单</t>
  </si>
  <si>
    <t>WY.SZ.14-202508-0034</t>
  </si>
  <si>
    <t>0031</t>
  </si>
  <si>
    <t>转 WY.SZ.14-202508-0034</t>
  </si>
  <si>
    <t>FK250717000604</t>
  </si>
  <si>
    <t>FK-WY.SZ.14-20250718-000189</t>
  </si>
  <si>
    <t>2025-07-17</t>
  </si>
  <si>
    <t>深圳住宅一片区翠堤湾花园2025年7月份安全、保洁物资的付款申请</t>
  </si>
  <si>
    <t>CF250714000363</t>
  </si>
  <si>
    <t>AP-202507-0079760</t>
  </si>
  <si>
    <t>FK250717000346</t>
  </si>
  <si>
    <t>FK-WY.SZ.14-20250721-000192</t>
  </si>
  <si>
    <t>深圳住宅一片区翠堤湾花园2025年2月保安外包服务费付款的申请</t>
  </si>
  <si>
    <t>2025-07-21</t>
  </si>
  <si>
    <t>CF250717000179</t>
  </si>
  <si>
    <t>AP-202507-0079732</t>
  </si>
  <si>
    <t>FK250717000313</t>
  </si>
  <si>
    <t>FK-WY.SZ.14-20250721-000193</t>
  </si>
  <si>
    <t>深圳住宅一片区翠堤湾花园2025年1月保安外包服务费付款的申请</t>
  </si>
  <si>
    <t>CF250717000172</t>
  </si>
  <si>
    <t>AP-202507-0079725</t>
  </si>
  <si>
    <t>FK250717000269</t>
  </si>
  <si>
    <t>FK-WY.SZ.14-20250721-000191</t>
  </si>
  <si>
    <t>深圳住宅一片区翠堤湾花园2024年12月保安外包服务费付款的申请</t>
  </si>
  <si>
    <t>CF250717000155</t>
  </si>
  <si>
    <t>AP-202507-0079697</t>
  </si>
  <si>
    <t>FK250717000241</t>
  </si>
  <si>
    <t>FK-WY.SZ.14-20250721-000190</t>
  </si>
  <si>
    <t>深圳住宅一片区翠堤湾花园2024年11月26至2024年11月30日保安外包服务费付款的申请</t>
  </si>
  <si>
    <t>CF250717000130</t>
  </si>
  <si>
    <t>AP-202507-0079664</t>
  </si>
  <si>
    <t>FK250715000359</t>
  </si>
  <si>
    <t>FK-WY.SZ.14-20250718-000182</t>
  </si>
  <si>
    <t>2025-07-15</t>
  </si>
  <si>
    <t>758872898654</t>
  </si>
  <si>
    <t>中国银行股份有限公司深圳宝源支行</t>
  </si>
  <si>
    <t>深圳住宅一片区翠堤湾花园清理化粪池服务费用上半年的付款申请</t>
  </si>
  <si>
    <t>化粪池清掏</t>
  </si>
  <si>
    <t>CF250715000168</t>
  </si>
  <si>
    <t>AP-202507-0078054</t>
  </si>
  <si>
    <t>DGBX-250623-0047700</t>
  </si>
  <si>
    <t>FK-WY.SZ.14-20250627-000169</t>
  </si>
  <si>
    <t>翠堤湾花园2025年6月银行托收各项费用报销</t>
  </si>
  <si>
    <t>2025-07-07</t>
  </si>
  <si>
    <t>已过账</t>
  </si>
  <si>
    <t>WY.SZ.14-202507-0054</t>
  </si>
  <si>
    <t>0003</t>
  </si>
  <si>
    <t>付 WY.SZ.14-202507-0054</t>
  </si>
  <si>
    <t>2025年7期</t>
  </si>
  <si>
    <t>FK250714001208</t>
  </si>
  <si>
    <t>FK-WY.SZ.14-20250718-000180</t>
  </si>
  <si>
    <t>2025-07-14</t>
  </si>
  <si>
    <t>110120190010013071</t>
  </si>
  <si>
    <t>东莞农村商业银行股份有限公司南城支行</t>
  </si>
  <si>
    <t>深圳住宅一片区翠堤湾花园2025年6月份客服物资搬运放行条表格的付款申请</t>
  </si>
  <si>
    <t>表格印刷/宣传单</t>
  </si>
  <si>
    <t>办公事务.办公费</t>
  </si>
  <si>
    <t>XHWZ-Z-2024-0138</t>
  </si>
  <si>
    <t>CF250712000027</t>
  </si>
  <si>
    <t>AP-202507-0077826</t>
  </si>
  <si>
    <t>FK250714000178</t>
  </si>
  <si>
    <t>FK-WY.SZ.14-20250715-000178</t>
  </si>
  <si>
    <t>深圳住宅一片区翠堤湾花园清洁外包服务费2025年6月的付款申请</t>
  </si>
  <si>
    <t>WY.SZ.14-202508-0096</t>
  </si>
  <si>
    <t>0061</t>
  </si>
  <si>
    <t>转 WY.SZ.14-202508-0096</t>
  </si>
  <si>
    <t>CF250714000076</t>
  </si>
  <si>
    <t>AP-202507-0077307</t>
  </si>
  <si>
    <t>DGBX-250704-0050583</t>
  </si>
  <si>
    <t>FK-WY.SZ.14-20250714-000177</t>
  </si>
  <si>
    <t>6214836554444766</t>
  </si>
  <si>
    <t>绿化机器用油</t>
  </si>
  <si>
    <t>2025-07-25</t>
  </si>
  <si>
    <t>WY.SZ.14-202507-0081</t>
  </si>
  <si>
    <t>0080</t>
  </si>
  <si>
    <t>转 WY.SZ.14-202507-0081</t>
  </si>
  <si>
    <t>物料消耗.机器设备油费</t>
  </si>
  <si>
    <t>FK250711000803</t>
  </si>
  <si>
    <t>FK-WY.SZ.14-20250714-000175</t>
  </si>
  <si>
    <t>2025-07-11</t>
  </si>
  <si>
    <t>21050141004100000048</t>
  </si>
  <si>
    <t>中国建设银行股份有限公司沈阳东站街支行</t>
  </si>
  <si>
    <t>深圳住宅一片区翠堤湾花园2025年6月份客服、安全记录表的付款申请</t>
  </si>
  <si>
    <t>XHWZ-Z-2024-0224</t>
  </si>
  <si>
    <t>CF250711000280</t>
  </si>
  <si>
    <t>AP-202507-0076730</t>
  </si>
  <si>
    <t>FK250711000729</t>
  </si>
  <si>
    <t>FK-WY.SZ.14-20250714-000173</t>
  </si>
  <si>
    <t>深圳住宅一片区翠堤湾花园2025年6月份工程物资及办公用品的付款申请</t>
  </si>
  <si>
    <t>日杂生活</t>
  </si>
  <si>
    <t>CF250709000044</t>
  </si>
  <si>
    <t>AP-202507-0076554</t>
  </si>
  <si>
    <t>FK250711000687</t>
  </si>
  <si>
    <t>FK-WY.SZ.14-20250714-000174</t>
  </si>
  <si>
    <t>深圳住宅一片区翠堤湾花园2025年6月份保洁物资的付款申请</t>
  </si>
  <si>
    <t>清洁耗材</t>
  </si>
  <si>
    <t>CF250702000333</t>
  </si>
  <si>
    <t>AP-202507-0076555</t>
  </si>
  <si>
    <t>FK250710000833</t>
  </si>
  <si>
    <t>FK-WY.SZ.14-20250714-000176</t>
  </si>
  <si>
    <t>2025-07-10</t>
  </si>
  <si>
    <t>深圳住宅一片区翠堤湾花园生活垃圾清运服务费2025年6月的付款申请</t>
  </si>
  <si>
    <t>WY.SZ.14-202508-0093</t>
  </si>
  <si>
    <t>0059</t>
  </si>
  <si>
    <t>转 WY.SZ.14-202508-0093</t>
  </si>
  <si>
    <t>CF250710000408</t>
  </si>
  <si>
    <t>AP-202507-0075945</t>
  </si>
  <si>
    <t>FK250710000703</t>
  </si>
  <si>
    <t>FK-WY.SZ.14-20250714-000172</t>
  </si>
  <si>
    <t>深圳住宅一片区翠堤湾花园四害消杀服务费2025年6月的付款申请</t>
  </si>
  <si>
    <t>WY.SZ.14-202508-0095</t>
  </si>
  <si>
    <t>0057</t>
  </si>
  <si>
    <t>转 WY.SZ.14-202508-0095</t>
  </si>
  <si>
    <t>CF250710000356</t>
  </si>
  <si>
    <t>AP-202507-0075882</t>
  </si>
  <si>
    <t>FK250710000383</t>
  </si>
  <si>
    <t>FK-WY.SZ.14-20250715-000179</t>
  </si>
  <si>
    <t>深圳住宅一片区翠堤湾花园2025年6月设备设施维保费用报销</t>
  </si>
  <si>
    <t>WY.SZ.14-202507-0077</t>
  </si>
  <si>
    <t>0087</t>
  </si>
  <si>
    <t>转 WY.SZ.14-202507-0077</t>
  </si>
  <si>
    <t>CF250710000209</t>
  </si>
  <si>
    <t>AP-202507-0075741</t>
  </si>
  <si>
    <t>DGBX-250707-0051282</t>
  </si>
  <si>
    <t>FK-WY.SZ.14-20250709-000171</t>
  </si>
  <si>
    <t>深圳好优良创新科技有限公司</t>
  </si>
  <si>
    <t>2025-07-09</t>
  </si>
  <si>
    <t>650983906400015</t>
  </si>
  <si>
    <t>深圳福田银座村镇银行股份有限公司坂田支行</t>
  </si>
  <si>
    <t>翠堤湾员工宿舍租金（2025年4-6月）</t>
  </si>
  <si>
    <t>WY.SZ.14-202508-0008</t>
  </si>
  <si>
    <t>0027</t>
  </si>
  <si>
    <t>转 WY.SZ.14-202508-0008</t>
  </si>
  <si>
    <t>人工费用.宿舍费</t>
  </si>
  <si>
    <t>TK20250702765231</t>
  </si>
  <si>
    <t>FK-WY.SZ.14-20250703-000170</t>
  </si>
  <si>
    <t>刘文丽</t>
  </si>
  <si>
    <t>2025-07-03</t>
  </si>
  <si>
    <t>6222004000105630404</t>
  </si>
  <si>
    <t>中国工商银行股份有限公司深圳华强支行</t>
  </si>
  <si>
    <t>WY.SZ.14-202507-0080</t>
  </si>
  <si>
    <t>0081</t>
  </si>
  <si>
    <t>转 WY.SZ.14-202507-0080</t>
  </si>
  <si>
    <t>AR-240705-11206671</t>
  </si>
  <si>
    <t>FK250621000192</t>
  </si>
  <si>
    <t>FK-WY.SZ.14-20250626-000168</t>
  </si>
  <si>
    <t>林树源</t>
  </si>
  <si>
    <t>2025-06-21</t>
  </si>
  <si>
    <t>6214866550857711</t>
  </si>
  <si>
    <t>招商银行深圳福民支行</t>
  </si>
  <si>
    <t>深圳住宅一片区翠堤湾花园便民服务活动的付款申请</t>
  </si>
  <si>
    <t>2025-06-26</t>
  </si>
  <si>
    <t>2025-07-16</t>
  </si>
  <si>
    <t>WY.SZ.14-202507-0048</t>
  </si>
  <si>
    <t>0053</t>
  </si>
  <si>
    <t>转 WY.SZ.14-202507-0048</t>
  </si>
  <si>
    <t>社区及业委会费用.社区文化费用</t>
  </si>
  <si>
    <t>CF250621000070</t>
  </si>
  <si>
    <t>AP-202506-0068188</t>
  </si>
  <si>
    <t>FK250617000448</t>
  </si>
  <si>
    <t>FK-WY.SZ.14-20250621-000167</t>
  </si>
  <si>
    <t>2025-06-17</t>
  </si>
  <si>
    <t>深圳住宅一片区翠堤湾花园清洁外包服务费2025年5月的付款申请</t>
  </si>
  <si>
    <t>2025-06-23</t>
  </si>
  <si>
    <t>WY.SZ.14-202508-0033</t>
  </si>
  <si>
    <t>0036</t>
  </si>
  <si>
    <t>转 WY.SZ.14-202508-0033</t>
  </si>
  <si>
    <t>CF250617000298</t>
  </si>
  <si>
    <t>AP-202506-0066189</t>
  </si>
  <si>
    <t>DGBX-250530-0041402</t>
  </si>
  <si>
    <t>FK-WY.SZ.14-20250605-000161</t>
  </si>
  <si>
    <t>2025-06-16</t>
  </si>
  <si>
    <t>2025-06-05</t>
  </si>
  <si>
    <t>翠堤湾花园2025年5月银行托收各项费用报销</t>
  </si>
  <si>
    <t>2025-06-11</t>
  </si>
  <si>
    <t>WY.SZ.14-202506-0064</t>
  </si>
  <si>
    <t>0001</t>
  </si>
  <si>
    <t>付 WY.SZ.14-202506-0064</t>
  </si>
  <si>
    <t>2025年6期</t>
  </si>
  <si>
    <t>FK250613000410</t>
  </si>
  <si>
    <t>FK-WY.SZ.14-20250618-000166</t>
  </si>
  <si>
    <t>2025-06-13</t>
  </si>
  <si>
    <t>深圳住宅一片区翠堤湾花园2025年5月电梯维保费用报销</t>
  </si>
  <si>
    <t>2025-06-19</t>
  </si>
  <si>
    <t>WY.SZ.14-202507-0051</t>
  </si>
  <si>
    <t>0063</t>
  </si>
  <si>
    <t>转 WY.SZ.14-202507-0051</t>
  </si>
  <si>
    <t>CF250613000213</t>
  </si>
  <si>
    <t>AP-202506-0064598</t>
  </si>
  <si>
    <t>FK250610000878</t>
  </si>
  <si>
    <t>FK-WY.SZ.14-20250617-000165</t>
  </si>
  <si>
    <t>2025-06-10</t>
  </si>
  <si>
    <t>深圳住宅一片区翠堤湾花园2025年5月设备设施维保费用报销</t>
  </si>
  <si>
    <t>WY.SZ.14-202507-0050</t>
  </si>
  <si>
    <t>转 WY.SZ.14-202507-0050</t>
  </si>
  <si>
    <t>CF250610000487</t>
  </si>
  <si>
    <t>AP-202506-0062908</t>
  </si>
  <si>
    <t>FK250610000599</t>
  </si>
  <si>
    <t>FK-WY.SZ.14-20250616-000164</t>
  </si>
  <si>
    <t>41013800040035402</t>
  </si>
  <si>
    <t>中国农业银行深圳西丽支行</t>
  </si>
  <si>
    <t>深圳住宅一片区翠堤湾花园2025年5月消防维保费用报销</t>
  </si>
  <si>
    <t>WY.SZ.14-202507-0079</t>
  </si>
  <si>
    <t>0085</t>
  </si>
  <si>
    <t>转 WY.SZ.14-202507-0079</t>
  </si>
  <si>
    <t>CF250610000336</t>
  </si>
  <si>
    <t>AP-202506-0062781</t>
  </si>
  <si>
    <t>DGBX-250519-0038602</t>
  </si>
  <si>
    <t>FK-WY.SZ.14-20250523-000160</t>
  </si>
  <si>
    <t>2025-06-09</t>
  </si>
  <si>
    <t>2025-05-23</t>
  </si>
  <si>
    <t>2025-06-03</t>
  </si>
  <si>
    <t>FK-WY.SZ.14-20250523-000158</t>
  </si>
  <si>
    <t>社会保险</t>
  </si>
  <si>
    <t>FK-WY.SZ.14-20250523-000159</t>
  </si>
  <si>
    <t>专项维修资金</t>
  </si>
  <si>
    <t>FK-WY.SZ.14-20250523-000157</t>
  </si>
  <si>
    <t>FK250605000926</t>
  </si>
  <si>
    <t>FK-WY.SZ.14-20250609-000162</t>
  </si>
  <si>
    <t>深圳住宅一片区翠堤湾花园四害消杀服务费2025年5月的付款申请</t>
  </si>
  <si>
    <t>WY.SZ.14-202507-0053</t>
  </si>
  <si>
    <t>0056</t>
  </si>
  <si>
    <t>转 WY.SZ.14-202507-0053</t>
  </si>
  <si>
    <t>CF250605000352</t>
  </si>
  <si>
    <t>AP-202506-0060918</t>
  </si>
  <si>
    <t>FK250605000544</t>
  </si>
  <si>
    <t>FK-WY.SZ.14-20250611-000163</t>
  </si>
  <si>
    <t>深圳住宅一片区翠堤湾花园生活垃圾清运服务费2025年5月的付款申请</t>
  </si>
  <si>
    <t>2025-06-12</t>
  </si>
  <si>
    <t>WY.SZ.14-202507-0078</t>
  </si>
  <si>
    <t>0083</t>
  </si>
  <si>
    <t>转 WY.SZ.14-202507-0078</t>
  </si>
  <si>
    <t>CF250605000241</t>
  </si>
  <si>
    <t>AP-202506-0060738</t>
  </si>
  <si>
    <t>0ED6F8C907D37AB3F644086C3A1F7728</t>
  </si>
  <si>
    <t>FK-WY.SZ.14-20250522-000122</t>
  </si>
  <si>
    <t>2025-05-22</t>
  </si>
  <si>
    <t>755901795810104</t>
  </si>
  <si>
    <t>招商银行深圳深纺大厦支行</t>
  </si>
  <si>
    <t>拜特</t>
  </si>
  <si>
    <t>BFS资金接口用户</t>
  </si>
  <si>
    <t>WY.SZ.14-202505-0074</t>
  </si>
  <si>
    <t>0006</t>
  </si>
  <si>
    <t>250521001868</t>
  </si>
  <si>
    <t>下划</t>
  </si>
  <si>
    <t>付 WY.SZ.14-202505-0074</t>
  </si>
  <si>
    <t>下拨</t>
  </si>
  <si>
    <t>资金调拨.资金调拨</t>
  </si>
  <si>
    <t>公司</t>
  </si>
  <si>
    <t>2025年5期</t>
  </si>
  <si>
    <t>747D78EBE353AFCF8307333E5A1CB9CF</t>
  </si>
  <si>
    <t>FK-WY.SZ.14-20250522-000123</t>
  </si>
  <si>
    <t>WY.SZ.14-202505-0075</t>
  </si>
  <si>
    <t>0028</t>
  </si>
  <si>
    <t>付 WY.SZ.14-202505-0075</t>
  </si>
  <si>
    <t>7F5632937EBF0882669ED5BB08E04D44</t>
  </si>
  <si>
    <t>FK-WY.SZ.14-20250522-000126</t>
  </si>
  <si>
    <t>WY.SZ.14-202505-0078</t>
  </si>
  <si>
    <t>0035</t>
  </si>
  <si>
    <t>付 WY.SZ.14-202505-0078</t>
  </si>
  <si>
    <t>7546ECDD7A240B1F2BA980181D8A75CB</t>
  </si>
  <si>
    <t>FK-WY.SZ.14-20250522-000125</t>
  </si>
  <si>
    <t>WY.SZ.14-202505-0077</t>
  </si>
  <si>
    <t>0017</t>
  </si>
  <si>
    <t>付 WY.SZ.14-202505-0077</t>
  </si>
  <si>
    <t>64A92B5CAA4E5576AE1C69E128B34276</t>
  </si>
  <si>
    <t>FK-WY.SZ.14-20250522-000124</t>
  </si>
  <si>
    <t>WY.SZ.14-202505-0076</t>
  </si>
  <si>
    <t>0004</t>
  </si>
  <si>
    <t>付 WY.SZ.14-202505-0076</t>
  </si>
  <si>
    <t>FE5214D86746479965CB0659A158DC68</t>
  </si>
  <si>
    <t>FK-WY.SZ.14-20250522-000130</t>
  </si>
  <si>
    <t>WY.SZ.14-202505-0082</t>
  </si>
  <si>
    <t>0014</t>
  </si>
  <si>
    <t>付 WY.SZ.14-202505-0082</t>
  </si>
  <si>
    <t>F56531EB642D6F14568F363BE0CE16CD</t>
  </si>
  <si>
    <t>FK-WY.SZ.14-20250522-000129</t>
  </si>
  <si>
    <t>WY.SZ.14-202505-0081</t>
  </si>
  <si>
    <t>0033</t>
  </si>
  <si>
    <t>付 WY.SZ.14-202505-0081</t>
  </si>
  <si>
    <t>0D83EBE410492300305CD7FA5DCC1F71</t>
  </si>
  <si>
    <t>FK-WY.SZ.14-20250522-000128</t>
  </si>
  <si>
    <t>WY.SZ.14-202505-0080</t>
  </si>
  <si>
    <t>0020</t>
  </si>
  <si>
    <t>付 WY.SZ.14-202505-0080</t>
  </si>
  <si>
    <t>0A776995A301ED8B211EFDE075E0BFC3</t>
  </si>
  <si>
    <t>FK-WY.SZ.14-20250522-000127</t>
  </si>
  <si>
    <t>WY.SZ.14-202505-0079</t>
  </si>
  <si>
    <t>0021</t>
  </si>
  <si>
    <t>付 WY.SZ.14-202505-0079</t>
  </si>
  <si>
    <t>FED832F2E74A9033FEF2A78FBDBBF0E5</t>
  </si>
  <si>
    <t>FK-WY.SZ.14-20250522-000135</t>
  </si>
  <si>
    <t>WY.SZ.14-202505-0087</t>
  </si>
  <si>
    <t>0009</t>
  </si>
  <si>
    <t>付 WY.SZ.14-202505-0087</t>
  </si>
  <si>
    <t>FE5FDC8D8414E6F6BCEB28214BFFFDA4</t>
  </si>
  <si>
    <t>FK-WY.SZ.14-20250522-000134</t>
  </si>
  <si>
    <t>WY.SZ.14-202505-0086</t>
  </si>
  <si>
    <t>0016</t>
  </si>
  <si>
    <t>付 WY.SZ.14-202505-0086</t>
  </si>
  <si>
    <t>92C9D95C2754AC5F20A1B5E3D0C7C597</t>
  </si>
  <si>
    <t>FK-WY.SZ.14-20250522-000133</t>
  </si>
  <si>
    <t>WY.SZ.14-202505-0085</t>
  </si>
  <si>
    <t>付 WY.SZ.14-202505-0085</t>
  </si>
  <si>
    <t>7B378C94B69A2C9FE498468E82CDD392</t>
  </si>
  <si>
    <t>FK-WY.SZ.14-20250522-000132</t>
  </si>
  <si>
    <t>WY.SZ.14-202505-0084</t>
  </si>
  <si>
    <t>0012</t>
  </si>
  <si>
    <t>付 WY.SZ.14-202505-0084</t>
  </si>
  <si>
    <t>78D9DFBC3098502C45EBD0D93A293607</t>
  </si>
  <si>
    <t>FK-WY.SZ.14-20250522-000131</t>
  </si>
  <si>
    <t>WY.SZ.14-202505-0083</t>
  </si>
  <si>
    <t>0015</t>
  </si>
  <si>
    <t>付 WY.SZ.14-202505-0083</t>
  </si>
  <si>
    <t>BB436D99E81E54EFC625560315DCF5BE</t>
  </si>
  <si>
    <t>FK-WY.SZ.14-20250522-000140</t>
  </si>
  <si>
    <t>WY.SZ.14-202505-0092</t>
  </si>
  <si>
    <t>0030</t>
  </si>
  <si>
    <t>付 WY.SZ.14-202505-0092</t>
  </si>
  <si>
    <t>AACBF7C718458840CBA1AFCE9EC7EEA1</t>
  </si>
  <si>
    <t>FK-WY.SZ.14-20250522-000139</t>
  </si>
  <si>
    <t>WY.SZ.14-202505-0091</t>
  </si>
  <si>
    <t>0019</t>
  </si>
  <si>
    <t>付 WY.SZ.14-202505-0091</t>
  </si>
  <si>
    <t>96BC35F1FF56B41E00B796FA8C3FB1F6</t>
  </si>
  <si>
    <t>FK-WY.SZ.14-20250522-000138</t>
  </si>
  <si>
    <t>WY.SZ.14-202505-0090</t>
  </si>
  <si>
    <t>0008</t>
  </si>
  <si>
    <t>250521001850</t>
  </si>
  <si>
    <t>付 WY.SZ.14-202505-0090</t>
  </si>
  <si>
    <t>76A4B0AA87BBCDC1EF53BF4E5389E27E</t>
  </si>
  <si>
    <t>FK-WY.SZ.14-20250522-000137</t>
  </si>
  <si>
    <t>WY.SZ.14-202505-0089</t>
  </si>
  <si>
    <t>0007</t>
  </si>
  <si>
    <t>250521001853</t>
  </si>
  <si>
    <t>付 WY.SZ.14-202505-0089</t>
  </si>
  <si>
    <t>2FF4676A42F864835FF77FBA758611B2</t>
  </si>
  <si>
    <t>FK-WY.SZ.14-20250522-000136</t>
  </si>
  <si>
    <t>WY.SZ.14-202505-0088</t>
  </si>
  <si>
    <t>付 WY.SZ.14-202505-0088</t>
  </si>
  <si>
    <t>D1B2F71E0927611C25DE404358B51A52</t>
  </si>
  <si>
    <t>FK-WY.SZ.14-20250522-000144</t>
  </si>
  <si>
    <t>WY.SZ.14-202505-0096</t>
  </si>
  <si>
    <t>0010</t>
  </si>
  <si>
    <t>付 WY.SZ.14-202505-0096</t>
  </si>
  <si>
    <t>C09670F25D70C34B780F02F8E8E9669D</t>
  </si>
  <si>
    <t>FK-WY.SZ.14-20250522-000143</t>
  </si>
  <si>
    <t>WY.SZ.14-202505-0095</t>
  </si>
  <si>
    <t>0013</t>
  </si>
  <si>
    <t>250521001857</t>
  </si>
  <si>
    <t>付 WY.SZ.14-202505-0095</t>
  </si>
  <si>
    <t>A3305811BB97F65DFEE1FF002EDBCD4A</t>
  </si>
  <si>
    <t>FK-WY.SZ.14-20250522-000142</t>
  </si>
  <si>
    <t>WY.SZ.14-202505-0094</t>
  </si>
  <si>
    <t>250521001855</t>
  </si>
  <si>
    <t>付 WY.SZ.14-202505-0094</t>
  </si>
  <si>
    <t>141F7002601201540B263CD018420CF4</t>
  </si>
  <si>
    <t>FK-WY.SZ.14-20250522-000141</t>
  </si>
  <si>
    <t>WY.SZ.14-202505-0093</t>
  </si>
  <si>
    <t>0005</t>
  </si>
  <si>
    <t>付 WY.SZ.14-202505-0093</t>
  </si>
  <si>
    <t>EEC96DFCEB7F30DCE7C57DB4C9F9CF08</t>
  </si>
  <si>
    <t>FK-WY.SZ.14-20250522-000149</t>
  </si>
  <si>
    <t>WY.SZ.14-202505-0101</t>
  </si>
  <si>
    <t>0023</t>
  </si>
  <si>
    <t>付 WY.SZ.14-202505-0101</t>
  </si>
  <si>
    <t>DD0617011418CF5DFB2649A7DCE782DB</t>
  </si>
  <si>
    <t>FK-WY.SZ.14-20250522-000148</t>
  </si>
  <si>
    <t>WY.SZ.14-202505-0100</t>
  </si>
  <si>
    <t>0024</t>
  </si>
  <si>
    <t>250521001860</t>
  </si>
  <si>
    <t>付 WY.SZ.14-202505-0100</t>
  </si>
  <si>
    <t>AF7760222929D323207D51A28209F90B</t>
  </si>
  <si>
    <t>FK-WY.SZ.14-20250522-000147</t>
  </si>
  <si>
    <t>WY.SZ.14-202505-0099</t>
  </si>
  <si>
    <t>0018</t>
  </si>
  <si>
    <t>250521001861</t>
  </si>
  <si>
    <t>付 WY.SZ.14-202505-0099</t>
  </si>
  <si>
    <t>852206651012D3E12440033727A7D660</t>
  </si>
  <si>
    <t>FK-WY.SZ.14-20250522-000146</t>
  </si>
  <si>
    <t>WY.SZ.14-202505-0098</t>
  </si>
  <si>
    <t>付 WY.SZ.14-202505-0098</t>
  </si>
  <si>
    <t>083F3DD1FEEEB92C218C064049F087B0</t>
  </si>
  <si>
    <t>FK-WY.SZ.14-20250522-000145</t>
  </si>
  <si>
    <t>WY.SZ.14-202505-0097</t>
  </si>
  <si>
    <t>0025</t>
  </si>
  <si>
    <t>250521001858</t>
  </si>
  <si>
    <t>付 WY.SZ.14-202505-0097</t>
  </si>
  <si>
    <t>E9493DA62BB1DC08897673764D8A7776</t>
  </si>
  <si>
    <t>FK-WY.SZ.14-20250522-000153</t>
  </si>
  <si>
    <t>WY.SZ.14-202505-0105</t>
  </si>
  <si>
    <t>0029</t>
  </si>
  <si>
    <t>250521001865</t>
  </si>
  <si>
    <t>付 WY.SZ.14-202505-0105</t>
  </si>
  <si>
    <t>B21A9E2749510F4AB28C876DC0E75B13</t>
  </si>
  <si>
    <t>FK-WY.SZ.14-20250522-000152</t>
  </si>
  <si>
    <t>WY.SZ.14-202505-0104</t>
  </si>
  <si>
    <t>0022</t>
  </si>
  <si>
    <t>250521001863</t>
  </si>
  <si>
    <t>付 WY.SZ.14-202505-0104</t>
  </si>
  <si>
    <t>9848B11EA88F0398F7F0C12A0D03A3F6</t>
  </si>
  <si>
    <t>FK-WY.SZ.14-20250522-000151</t>
  </si>
  <si>
    <t>WY.SZ.14-202505-0103</t>
  </si>
  <si>
    <t>0026</t>
  </si>
  <si>
    <t>250521001864</t>
  </si>
  <si>
    <t>付 WY.SZ.14-202505-0103</t>
  </si>
  <si>
    <t>1EA5EFF5C8FA30A97094DC24C3EDDC7F</t>
  </si>
  <si>
    <t>FK-WY.SZ.14-20250522-000150</t>
  </si>
  <si>
    <t>WY.SZ.14-202505-0102</t>
  </si>
  <si>
    <t>0011</t>
  </si>
  <si>
    <t>250521001866</t>
  </si>
  <si>
    <t>付 WY.SZ.14-202505-0102</t>
  </si>
  <si>
    <t>9A40D918E07A9AF73D63245543F5DCB0</t>
  </si>
  <si>
    <t>FK-WY.SZ.14-20250522-000155</t>
  </si>
  <si>
    <t>WY.SZ.14-202505-0107</t>
  </si>
  <si>
    <t>付 WY.SZ.14-202505-0107</t>
  </si>
  <si>
    <t>1AF65A4CAEC3A9B520A49D286496B547</t>
  </si>
  <si>
    <t>FK-WY.SZ.14-20250522-000154</t>
  </si>
  <si>
    <t>WY.SZ.14-202505-0106</t>
  </si>
  <si>
    <t>250521001867</t>
  </si>
  <si>
    <t>付 WY.SZ.14-202505-0106</t>
  </si>
  <si>
    <t>F89A2F2FBD3AF69A9A5887F28F226452</t>
  </si>
  <si>
    <t>FK-WY.SZ.14-20250522-000120</t>
  </si>
  <si>
    <t>WY.SZ.14-202505-0073</t>
  </si>
  <si>
    <t>0038</t>
  </si>
  <si>
    <t>付 WY.SZ.14-202505-0073</t>
  </si>
  <si>
    <t>1360339A743A21CC2A01AD4FDC02ABA1</t>
  </si>
  <si>
    <t>FK-WY.SZ.14-20250522-000119</t>
  </si>
  <si>
    <t>WY.SZ.14-202505-0072</t>
  </si>
  <si>
    <t>0037</t>
  </si>
  <si>
    <t>付 WY.SZ.14-202505-0072</t>
  </si>
  <si>
    <t>DGBX-250514-0037523</t>
  </si>
  <si>
    <t>FK-WY.SZ.14-20250514-000112</t>
  </si>
  <si>
    <t>2025-05-14</t>
  </si>
  <si>
    <t>翠堤湾花园往来款费用结算</t>
  </si>
  <si>
    <t>2025-05-20</t>
  </si>
  <si>
    <t>250521001870</t>
  </si>
  <si>
    <t>内部往来.内部公司往来清理</t>
  </si>
  <si>
    <t>FK-WY.SZ.14-20250514-000110</t>
  </si>
  <si>
    <t>250521001846</t>
  </si>
  <si>
    <t>FK-WY.SZ.14-20250514-000108</t>
  </si>
  <si>
    <t>250521001851</t>
  </si>
  <si>
    <t>FK-WY.SZ.14-20250514-000106</t>
  </si>
  <si>
    <t>250521001869</t>
  </si>
  <si>
    <t>FK-WY.SZ.14-20250514-000104</t>
  </si>
  <si>
    <t>250521001836</t>
  </si>
  <si>
    <t>FK-WY.SZ.14-20250514-000102</t>
  </si>
  <si>
    <t>250521001841</t>
  </si>
  <si>
    <t>FK-WY.SZ.14-20250514-000100</t>
  </si>
  <si>
    <t>250521001843</t>
  </si>
  <si>
    <t>FK-WY.SZ.14-20250514-000098</t>
  </si>
  <si>
    <t>250521001856</t>
  </si>
  <si>
    <t>FK-WY.SZ.14-20250514-000096</t>
  </si>
  <si>
    <t>250521001849</t>
  </si>
  <si>
    <t>FK-WY.SZ.14-20250514-000094</t>
  </si>
  <si>
    <t>250521001839</t>
  </si>
  <si>
    <t>FK-WY.SZ.14-20250514-000092</t>
  </si>
  <si>
    <t>250521001842</t>
  </si>
  <si>
    <t>FK-WY.SZ.14-20250514-000090</t>
  </si>
  <si>
    <t>FK-WY.SZ.14-20250514-000088</t>
  </si>
  <si>
    <t>FK-WY.SZ.14-20250514-000086</t>
  </si>
  <si>
    <t>FK-WY.SZ.14-20250514-000084</t>
  </si>
  <si>
    <t>FK-WY.SZ.14-20250514-000082</t>
  </si>
  <si>
    <t>FK-WY.SZ.14-20250514-000080</t>
  </si>
  <si>
    <t>FK-WY.SZ.14-20250514-000078</t>
  </si>
  <si>
    <t>250521001844</t>
  </si>
  <si>
    <t>FK-WY.SZ.14-20250514-000076</t>
  </si>
  <si>
    <t>FK-WY.SZ.14-20250514-000111</t>
  </si>
  <si>
    <t>250521001852</t>
  </si>
  <si>
    <t>FK-WY.SZ.14-20250514-000109</t>
  </si>
  <si>
    <t>250521001862</t>
  </si>
  <si>
    <t>FK-WY.SZ.14-20250514-000107</t>
  </si>
  <si>
    <t>250521001838</t>
  </si>
  <si>
    <t>FK-WY.SZ.14-20250514-000105</t>
  </si>
  <si>
    <t>250521001854</t>
  </si>
  <si>
    <t>FK-WY.SZ.14-20250514-000103</t>
  </si>
  <si>
    <t>250521001835</t>
  </si>
  <si>
    <t>FK-WY.SZ.14-20250514-000101</t>
  </si>
  <si>
    <t>250521001840</t>
  </si>
  <si>
    <t>FK-WY.SZ.14-20250514-000099</t>
  </si>
  <si>
    <t>250521001847</t>
  </si>
  <si>
    <t>FK-WY.SZ.14-20250514-000095</t>
  </si>
  <si>
    <t>250521001859</t>
  </si>
  <si>
    <t>FK-WY.SZ.14-20250514-000093</t>
  </si>
  <si>
    <t>250521001837</t>
  </si>
  <si>
    <t>FK-WY.SZ.14-20250514-000091</t>
  </si>
  <si>
    <t>FK-WY.SZ.14-20250514-000089</t>
  </si>
  <si>
    <t>FK-WY.SZ.14-20250514-000087</t>
  </si>
  <si>
    <t>FK-WY.SZ.14-20250514-000085</t>
  </si>
  <si>
    <t>FK-WY.SZ.14-20250514-000083</t>
  </si>
  <si>
    <t>FK-WY.SZ.14-20250514-000081</t>
  </si>
  <si>
    <t>250521001845</t>
  </si>
  <si>
    <t>FK-WY.SZ.14-20250514-000079</t>
  </si>
  <si>
    <t>FK-WY.SZ.14-20250514-000077</t>
  </si>
  <si>
    <t>250521001848</t>
  </si>
  <si>
    <t>FK250521000459</t>
  </si>
  <si>
    <t>FK-WY.SZ.14-20250523-000156</t>
  </si>
  <si>
    <t>2025-05-21</t>
  </si>
  <si>
    <t>深圳住宅一片区翠堤湾花园2025年4月电梯维保费用报销</t>
  </si>
  <si>
    <t>WY.SZ.14-202506-0042</t>
  </si>
  <si>
    <t>转 WY.SZ.14-202506-0042</t>
  </si>
  <si>
    <t>CF250521000261</t>
  </si>
  <si>
    <t>AP-202505-0055543</t>
  </si>
  <si>
    <t>FK250520000749</t>
  </si>
  <si>
    <t>FK-WY.SZ.14-20250521-000118</t>
  </si>
  <si>
    <t>深圳住宅一片区翠堤湾花园2025年4月消防维保费用报销</t>
  </si>
  <si>
    <t>WY.SZ.14-202507-0052</t>
  </si>
  <si>
    <t>转 WY.SZ.14-202507-0052</t>
  </si>
  <si>
    <t>CF250520000463</t>
  </si>
  <si>
    <t>AP-202505-0055118</t>
  </si>
  <si>
    <t>DGBX-250515-0037811</t>
  </si>
  <si>
    <t>FK-WY.SZ.14-20250520-000115</t>
  </si>
  <si>
    <t>何禹兴</t>
  </si>
  <si>
    <t>6228480128418380175</t>
  </si>
  <si>
    <t>中国农业银行深圳香梅支行</t>
  </si>
  <si>
    <t>绿化垃圾清运服务费</t>
  </si>
  <si>
    <t>WY.SZ.14-202506-0049</t>
  </si>
  <si>
    <t>0069</t>
  </si>
  <si>
    <t>转 WY.SZ.14-202506-0049</t>
  </si>
  <si>
    <t>TK20250515512988</t>
  </si>
  <si>
    <t>FK-WY.SZ.14-20250519-000114</t>
  </si>
  <si>
    <t>夏安祥</t>
  </si>
  <si>
    <t>2025-05-19</t>
  </si>
  <si>
    <t>6222980022076261</t>
  </si>
  <si>
    <t>平安银行深圳益田支行</t>
  </si>
  <si>
    <t>WY.SZ.14-202506-0048</t>
  </si>
  <si>
    <t>转 WY.SZ.14-202506-0048</t>
  </si>
  <si>
    <t>AR-240819-14824722</t>
  </si>
  <si>
    <t>FK250514000268</t>
  </si>
  <si>
    <t>FK-WY.SZ.14-20250522-000121</t>
  </si>
  <si>
    <t>深圳住宅一片区翠堤湾花园清洁外包服务费2025年4月的付款申请</t>
  </si>
  <si>
    <t>WY.SZ.14-202507-0049</t>
  </si>
  <si>
    <t>0060</t>
  </si>
  <si>
    <t>转 WY.SZ.14-202507-0049</t>
  </si>
  <si>
    <t>CF250514000161</t>
  </si>
  <si>
    <t>AP-202505-0051980</t>
  </si>
  <si>
    <t>TK20250512601106</t>
  </si>
  <si>
    <t>FK-WY.SZ.14-20250514-000075</t>
  </si>
  <si>
    <t>李奇霖</t>
  </si>
  <si>
    <t>6214887206401266</t>
  </si>
  <si>
    <t>中国建设银行股份有限公司深圳益田支行</t>
  </si>
  <si>
    <t>WY.SZ.14-202505-0115</t>
  </si>
  <si>
    <t>0082</t>
  </si>
  <si>
    <t>转 WY.SZ.14-202505-0115</t>
  </si>
  <si>
    <t>AR-240909-16326712</t>
  </si>
  <si>
    <t>FK250514000149</t>
  </si>
  <si>
    <t>FK-WY.SZ.14-20250520-000117</t>
  </si>
  <si>
    <t>深圳住宅一片区翠堤湾花园发电机及电池维修更换费用报销</t>
  </si>
  <si>
    <t>WY.SZ.14-202506-0041</t>
  </si>
  <si>
    <t>0046</t>
  </si>
  <si>
    <t>转 WY.SZ.14-202506-0041</t>
  </si>
  <si>
    <t>CF250514000076</t>
  </si>
  <si>
    <t>AP-202505-0051923</t>
  </si>
  <si>
    <t>FK-WY.SZ.14-20250514-000097</t>
  </si>
  <si>
    <t>FK250513000857</t>
  </si>
  <si>
    <t>FK-WY.SZ.14-20250520-000116</t>
  </si>
  <si>
    <t>2025-05-13</t>
  </si>
  <si>
    <t>深圳住宅一片区翠堤湾花园2025年4月设备设施维保费用报销</t>
  </si>
  <si>
    <t>WY.SZ.14-202506-0043</t>
  </si>
  <si>
    <t>0044</t>
  </si>
  <si>
    <t>转 WY.SZ.14-202506-0043</t>
  </si>
  <si>
    <t>CF250513000497</t>
  </si>
  <si>
    <t>AP-202505-0051548</t>
  </si>
  <si>
    <t>FK250509000329</t>
  </si>
  <si>
    <t>FK-WY.SZ.14-20250513-000072</t>
  </si>
  <si>
    <t>2025-05-09</t>
  </si>
  <si>
    <t>深圳住宅一片区翠堤湾花园四害消杀服务费2025年4月的付款申请</t>
  </si>
  <si>
    <t>2025-06-20</t>
  </si>
  <si>
    <t>WY.SZ.14-202506-0070</t>
  </si>
  <si>
    <t>0088</t>
  </si>
  <si>
    <t>转 WY.SZ.14-202506-0070</t>
  </si>
  <si>
    <t>CF250509000166</t>
  </si>
  <si>
    <t>AP-202505-0049831</t>
  </si>
  <si>
    <t>FK250507000921</t>
  </si>
  <si>
    <t>FK-WY.SZ.14-20250513-000073</t>
  </si>
  <si>
    <t>2025-05-07</t>
  </si>
  <si>
    <t>深圳住宅一片区翠堤湾花园生活垃圾清运服务费2025年4月的付款申请</t>
  </si>
  <si>
    <t>WY.SZ.14-202506-0068</t>
  </si>
  <si>
    <t>0090</t>
  </si>
  <si>
    <t>转 WY.SZ.14-202506-0068</t>
  </si>
  <si>
    <t>CF250507000519</t>
  </si>
  <si>
    <t>AP-202505-0048867</t>
  </si>
  <si>
    <t>DGBX-250422-0031221</t>
  </si>
  <si>
    <t>FK-WY.SZ.14-20250427-000070</t>
  </si>
  <si>
    <t>2025-04-27</t>
  </si>
  <si>
    <t>翠堤湾花园2025年4月银行托收各项费用报销</t>
  </si>
  <si>
    <t>2025-04-30</t>
  </si>
  <si>
    <t>WY.SZ.14-202505-0043</t>
  </si>
  <si>
    <t>0002</t>
  </si>
  <si>
    <t>付 WY.SZ.14-202505-0043</t>
  </si>
  <si>
    <t>维修基金及公共收益支出.本体维修资金划拨</t>
  </si>
  <si>
    <t>DGBX-250422-0031710</t>
  </si>
  <si>
    <t>FK-WY.SZ.14-20250425-000067</t>
  </si>
  <si>
    <t>2025-04-25</t>
  </si>
  <si>
    <t>社会医疗保险费用</t>
  </si>
  <si>
    <t>DGBX-250418-0031213</t>
  </si>
  <si>
    <t>FK-WY.SZ.14-20250422-000061</t>
  </si>
  <si>
    <t>2025-04-22</t>
  </si>
  <si>
    <t>翠堤湾2025年2月银行托收专项维修费用报销</t>
  </si>
  <si>
    <t>WY.SZ.14-202505-0042</t>
  </si>
  <si>
    <t>付 WY.SZ.14-202505-0042</t>
  </si>
  <si>
    <t>FK250506000865</t>
  </si>
  <si>
    <t>FK-WY.SZ.14-20250514-000113</t>
  </si>
  <si>
    <t>2025-05-06</t>
  </si>
  <si>
    <t>11014596419008</t>
  </si>
  <si>
    <t>平安银行深圳罗岗支行</t>
  </si>
  <si>
    <t>深圳住宅一片区翠堤湾花园2025年4月份工程日常维修物料采购费用报销</t>
  </si>
  <si>
    <t>WY.SZ.14-202508-0007</t>
  </si>
  <si>
    <t>转 WY.SZ.14-202508-0007</t>
  </si>
  <si>
    <t>XHWZ-Z-2024-0118</t>
  </si>
  <si>
    <t>CF250426000004</t>
  </si>
  <si>
    <t>AP-202505-0048284,AP-202505-0048285</t>
  </si>
  <si>
    <t>FK250506000739</t>
  </si>
  <si>
    <t>FK-WY.SZ.14-20250513-000074</t>
  </si>
  <si>
    <t>755967599010995</t>
  </si>
  <si>
    <t>深圳住宅一片区翠堤湾花园D区、E区公共设施维修费用报销</t>
  </si>
  <si>
    <t>WY.SZ.14-202506-0069</t>
  </si>
  <si>
    <t>0092</t>
  </si>
  <si>
    <t>转 WY.SZ.14-202506-0069</t>
  </si>
  <si>
    <t>CF250506000355</t>
  </si>
  <si>
    <t>AP-202505-0048241</t>
  </si>
  <si>
    <t>TK20250429772561</t>
  </si>
  <si>
    <t>FK-WY.SZ.14-20250506-000071</t>
  </si>
  <si>
    <t>吴晓红</t>
  </si>
  <si>
    <t>6227007201570089391</t>
  </si>
  <si>
    <t>中国建设银行股份有限公司深圳中旅公馆支行</t>
  </si>
  <si>
    <t>2025-05-16</t>
  </si>
  <si>
    <t>WY.SZ.14-202505-0059</t>
  </si>
  <si>
    <t>0058</t>
  </si>
  <si>
    <t>转 WY.SZ.14-202505-0059</t>
  </si>
  <si>
    <t>JT-地下临时停车费</t>
  </si>
  <si>
    <t>车位服务.临时停车费</t>
  </si>
  <si>
    <t>AR-250422-08979640</t>
  </si>
  <si>
    <t>FK250428000343</t>
  </si>
  <si>
    <t>FK-WY.SZ.14-20250429-000069</t>
  </si>
  <si>
    <t>2025-04-28</t>
  </si>
  <si>
    <t>4000029809200217646</t>
  </si>
  <si>
    <t>中国工商银行股份有限公司深圳景田支行</t>
  </si>
  <si>
    <t>深圳住宅一片区翠堤湾花园老旧电梯更新第一期付款</t>
  </si>
  <si>
    <t>WY.SZ.14-202505-0119</t>
  </si>
  <si>
    <t>转 WY.SZ.14-202505-0119</t>
  </si>
  <si>
    <t>CF250427000418</t>
  </si>
  <si>
    <t>AP-202504-0046581</t>
  </si>
  <si>
    <t>FK-WY.SZ.14-20250425-000068</t>
  </si>
  <si>
    <t>FK-WY.SZ.14-20250425-000066</t>
  </si>
  <si>
    <t>税费</t>
  </si>
  <si>
    <t>维修基金及公共收益支出.专项维修资金支出</t>
  </si>
  <si>
    <t>FK-WY.SZ.14-20250425-000065</t>
  </si>
  <si>
    <t>DGBX-250324-0023289</t>
  </si>
  <si>
    <t>FK-WY.SZ.14-20250401-000050</t>
  </si>
  <si>
    <t>2025-04-18</t>
  </si>
  <si>
    <t>项目能耗.项目电费</t>
  </si>
  <si>
    <t>2025年4期</t>
  </si>
  <si>
    <t>FK-WY.SZ.14-20250401-000048</t>
  </si>
  <si>
    <t>FK-WY.SZ.14-20250401-000049</t>
  </si>
  <si>
    <t>医疗保险费</t>
  </si>
  <si>
    <t>FK-WY.SZ.14-20250401-000047</t>
  </si>
  <si>
    <t>DGBX-250325-0023515</t>
  </si>
  <si>
    <t>FK-WY.SZ.14-20250328-000045</t>
  </si>
  <si>
    <t>翠堤湾花园2025年3月银行托收各项费用报销</t>
  </si>
  <si>
    <t>WY.SZ.14-202504-0083</t>
  </si>
  <si>
    <t>付 WY.SZ.14-202504-0083</t>
  </si>
  <si>
    <t>TK20250421208590</t>
  </si>
  <si>
    <t>FK-WY.SZ.14-20250424-000064</t>
  </si>
  <si>
    <t>吴鸣</t>
  </si>
  <si>
    <t>2025-04-24</t>
  </si>
  <si>
    <t>6212264000028964464</t>
  </si>
  <si>
    <t>中国工商银行股份有限公司深圳福田支行</t>
  </si>
  <si>
    <t>WY.SZ.14-202505-0041</t>
  </si>
  <si>
    <t>转 WY.SZ.14-202505-0041</t>
  </si>
  <si>
    <t>AR-240626-10619376</t>
  </si>
  <si>
    <t>TK20250421320609</t>
  </si>
  <si>
    <t>FK-WY.SZ.14-20250424-000063</t>
  </si>
  <si>
    <t>邓昊</t>
  </si>
  <si>
    <t>6214830500483382</t>
  </si>
  <si>
    <t>招商银行股份有限公司深圳水榭花都支行</t>
  </si>
  <si>
    <t>WY.SZ.14-202505-0040</t>
  </si>
  <si>
    <t>0039</t>
  </si>
  <si>
    <t>转 WY.SZ.14-202505-0040</t>
  </si>
  <si>
    <t>AR-240827-15197980</t>
  </si>
  <si>
    <t>TK20250421194183</t>
  </si>
  <si>
    <t>FK-WY.SZ.14-20250424-000062</t>
  </si>
  <si>
    <t>刘秀凤</t>
  </si>
  <si>
    <t>6214850035051678</t>
  </si>
  <si>
    <t>WY.SZ.14-202505-0039</t>
  </si>
  <si>
    <t>转 WY.SZ.14-202505-0039</t>
  </si>
  <si>
    <t>AR-240927-17779504</t>
  </si>
  <si>
    <t>FK250422000722</t>
  </si>
  <si>
    <t>FK-WY.SZ.14-20250801-000220</t>
  </si>
  <si>
    <t>深圳住宅一片区翠堤湾花园2025年（1月-3月）电梯维保费用报销</t>
  </si>
  <si>
    <t>WY.SZ.14-202508-0094</t>
  </si>
  <si>
    <t>转 WY.SZ.14-202508-0094</t>
  </si>
  <si>
    <t>CF250422000559</t>
  </si>
  <si>
    <t>AP-202504-0043969</t>
  </si>
  <si>
    <t>日常报销单</t>
  </si>
  <si>
    <t>FYBX-WY.SZ.14-20250410-000013</t>
  </si>
  <si>
    <t>FK-WY.SZ.14-20250418-000060</t>
  </si>
  <si>
    <t>万嘉文</t>
  </si>
  <si>
    <t>4367427200862687100</t>
  </si>
  <si>
    <t>中国建设银行股份有限公司深圳景苑支行</t>
  </si>
  <si>
    <t>深圳住宅一片区翠堤湾交通费用（2025年2-3月）</t>
  </si>
  <si>
    <t>费用报销</t>
  </si>
  <si>
    <t>业务活动.市内交通费</t>
  </si>
  <si>
    <t>职员</t>
  </si>
  <si>
    <t>FK250409000031</t>
  </si>
  <si>
    <t>FK-WY.SZ.14-20250414-000057</t>
  </si>
  <si>
    <t>2025-04-09</t>
  </si>
  <si>
    <t>深圳住宅一片区翠堤湾花园2025年3月消防维保费用报销</t>
  </si>
  <si>
    <t>2025-04-14</t>
  </si>
  <si>
    <t>WY.SZ.14-202505-0116</t>
  </si>
  <si>
    <t>转 WY.SZ.14-202505-0116</t>
  </si>
  <si>
    <t>CF250409000028</t>
  </si>
  <si>
    <t>AP-202504-0036674</t>
  </si>
  <si>
    <t>FK250408001088</t>
  </si>
  <si>
    <t>FK-WY.SZ.14-20250414-000059</t>
  </si>
  <si>
    <t>2025-04-08</t>
  </si>
  <si>
    <t>深圳住宅一片区翠堤湾花园清洁外包服务费2025年3月的付款申请</t>
  </si>
  <si>
    <t>WY.SZ.14-202506-0047</t>
  </si>
  <si>
    <t>0064</t>
  </si>
  <si>
    <t>转 WY.SZ.14-202506-0047</t>
  </si>
  <si>
    <t>CF250408000482</t>
  </si>
  <si>
    <t>AP-202504-0036521</t>
  </si>
  <si>
    <t>FK250408001055</t>
  </si>
  <si>
    <t>FK-WY.SZ.14-20250414-000056</t>
  </si>
  <si>
    <t>深圳住宅一片区翠堤湾花园四害消杀服务费2025年3月的付款申请</t>
  </si>
  <si>
    <t>WY.SZ.14-202505-0118</t>
  </si>
  <si>
    <t>转 WY.SZ.14-202505-0118</t>
  </si>
  <si>
    <t>CF250408000461</t>
  </si>
  <si>
    <t>AP-202504-0036512</t>
  </si>
  <si>
    <t>FK250407000207</t>
  </si>
  <si>
    <t>FK-WY.SZ.14-20250411-000054</t>
  </si>
  <si>
    <t>2025-04-07</t>
  </si>
  <si>
    <t>深圳住宅一片区翠堤湾花园生活垃圾清运服务费2025年3月的付款申请</t>
  </si>
  <si>
    <t>WY.SZ.14-202506-0046</t>
  </si>
  <si>
    <t>0062</t>
  </si>
  <si>
    <t>转 WY.SZ.14-202506-0046</t>
  </si>
  <si>
    <t>CF250407000080</t>
  </si>
  <si>
    <t>AP-202504-0035411</t>
  </si>
  <si>
    <t>DGBX-250402-0025783</t>
  </si>
  <si>
    <t>FK-WY.SZ.14-20250407-000053</t>
  </si>
  <si>
    <t>业委会兼职秘书津贴2025年1-3月</t>
  </si>
  <si>
    <t>WY.SZ.14-202504-0058</t>
  </si>
  <si>
    <t>转 WY.SZ.14-202504-0058</t>
  </si>
  <si>
    <t>FK250403000225</t>
  </si>
  <si>
    <t>FK-WY.SZ.14-20250411-000055</t>
  </si>
  <si>
    <t>2025-04-03</t>
  </si>
  <si>
    <t>深圳住宅一片区翠堤湾花园2025年3月设备设施维保费用报销</t>
  </si>
  <si>
    <t>WY.SZ.14-202505-0055</t>
  </si>
  <si>
    <t>转 WY.SZ.14-202505-0055</t>
  </si>
  <si>
    <t>CF250403000074</t>
  </si>
  <si>
    <t>AP-202504-0034738</t>
  </si>
  <si>
    <t>FK250401000664</t>
  </si>
  <si>
    <t>FK-WY.SZ.14-20250406-000051</t>
  </si>
  <si>
    <t>2025-04-01</t>
  </si>
  <si>
    <t>758874112231</t>
  </si>
  <si>
    <t>中国银行股份有限公司深圳东乐支行</t>
  </si>
  <si>
    <t>深圳住宅一片区翠堤湾花园外墙玻璃清洗服务费的付款申请</t>
  </si>
  <si>
    <t>WY.SZ.14-202504-0073</t>
  </si>
  <si>
    <t>0055</t>
  </si>
  <si>
    <t>转 WY.SZ.14-202504-0073</t>
  </si>
  <si>
    <t>外包服务费.其他外包费</t>
  </si>
  <si>
    <t>CF250401000314</t>
  </si>
  <si>
    <t>AP-202504-0033918</t>
  </si>
  <si>
    <t>DGBX-250318-0021251</t>
  </si>
  <si>
    <t>FK-WY.SZ.14-20250331-000046</t>
  </si>
  <si>
    <t>2025-03-31</t>
  </si>
  <si>
    <t>业主大会印章服务费</t>
  </si>
  <si>
    <t>WY.SZ.14-202504-0057</t>
  </si>
  <si>
    <t>0043</t>
  </si>
  <si>
    <t>转 WY.SZ.14-202504-0057</t>
  </si>
  <si>
    <t>FK250328000151</t>
  </si>
  <si>
    <t>FK-WY.SZ.14-20250406-000052</t>
  </si>
  <si>
    <t>2025-03-28</t>
  </si>
  <si>
    <t>关于翠堤湾花园春节环境布置的付款申请</t>
  </si>
  <si>
    <t>WY.SZ.14-202504-0059</t>
  </si>
  <si>
    <t>0045</t>
  </si>
  <si>
    <t>转 WY.SZ.14-202504-0059</t>
  </si>
  <si>
    <t>CF250328000101</t>
  </si>
  <si>
    <t>AP-202503-0032652</t>
  </si>
  <si>
    <t>DGBX-250325-0023652</t>
  </si>
  <si>
    <t>FK-WY.SZ.14-20250328-000044</t>
  </si>
  <si>
    <t>富德财产保险股份有限公司深圳分公司</t>
  </si>
  <si>
    <t>41000500040030420</t>
  </si>
  <si>
    <t>中国农业银行深圳市分行营业部</t>
  </si>
  <si>
    <t>翠堤湾花园公共责任险及财产一切险保费</t>
  </si>
  <si>
    <t>2025-04-11</t>
  </si>
  <si>
    <t>WY.SZ.14-202504-0014</t>
  </si>
  <si>
    <t>转 WY.SZ.14-202504-0014</t>
  </si>
  <si>
    <t>财产费用.财产保险费</t>
  </si>
  <si>
    <t>TK20250312403109</t>
  </si>
  <si>
    <t>FK-WY.SZ.14-20250320-000043</t>
  </si>
  <si>
    <t>张双红</t>
  </si>
  <si>
    <t>2025-03-20</t>
  </si>
  <si>
    <t>6214837869007488</t>
  </si>
  <si>
    <t>招商银行深圳景田支行</t>
  </si>
  <si>
    <t>WY.SZ.14-202504-0056</t>
  </si>
  <si>
    <t>转 WY.SZ.14-202504-0056</t>
  </si>
  <si>
    <t>AR-241104-20403295</t>
  </si>
  <si>
    <t>DGBX-250312-0019061</t>
  </si>
  <si>
    <t>FK-WY.SZ.14-20250317-000041</t>
  </si>
  <si>
    <t>金地（集团）股份有限公司</t>
  </si>
  <si>
    <t>2025-03-17</t>
  </si>
  <si>
    <t>755900101410988</t>
  </si>
  <si>
    <t>深圳区域公司员工宿舍25年一季度租金</t>
  </si>
  <si>
    <t>2025-03-18</t>
  </si>
  <si>
    <t>2025-03-26</t>
  </si>
  <si>
    <t>WY.SZ.14-202503-0084</t>
  </si>
  <si>
    <t>转 WY.SZ.14-202503-0084</t>
  </si>
  <si>
    <t>2025年3期</t>
  </si>
  <si>
    <t>FK250311000044</t>
  </si>
  <si>
    <t>FK-WY.SZ.14-20250318-000042</t>
  </si>
  <si>
    <t>2025-03-11</t>
  </si>
  <si>
    <t>深圳住宅一片区翠堤湾花园2025年2月设备设施维保费用报销</t>
  </si>
  <si>
    <t>WY.SZ.14-202504-0052</t>
  </si>
  <si>
    <t>转 WY.SZ.14-202504-0052</t>
  </si>
  <si>
    <t>CF250311000021</t>
  </si>
  <si>
    <t>AP-202503-0024261</t>
  </si>
  <si>
    <t>FK250310000623</t>
  </si>
  <si>
    <t>FK-WY.SZ.14-20250414-000058</t>
  </si>
  <si>
    <t>2025-03-10</t>
  </si>
  <si>
    <t>深圳住宅一片区翠堤湾花园2025年2月消防维保费用报销</t>
  </si>
  <si>
    <t>WY.SZ.14-202505-0117</t>
  </si>
  <si>
    <t>0086</t>
  </si>
  <si>
    <t>转 WY.SZ.14-202505-0117</t>
  </si>
  <si>
    <t>CF250310000281</t>
  </si>
  <si>
    <t>AP-202503-0023982</t>
  </si>
  <si>
    <t>FK250306000808</t>
  </si>
  <si>
    <t>FK-WY.SZ.14-20250312-000040</t>
  </si>
  <si>
    <t>2025-03-06</t>
  </si>
  <si>
    <t>深圳住宅一片区翠堤湾花园清洁外包服务费2025年2月的付款申请</t>
  </si>
  <si>
    <t>2025-03-12</t>
  </si>
  <si>
    <t>WY.SZ.14-202504-0072</t>
  </si>
  <si>
    <t>0050</t>
  </si>
  <si>
    <t>转 WY.SZ.14-202504-0072</t>
  </si>
  <si>
    <t>CF250306000339</t>
  </si>
  <si>
    <t>AP-202503-0022814</t>
  </si>
  <si>
    <t>FK250306000786</t>
  </si>
  <si>
    <t>FK-WY.SZ.14-20250311-000037</t>
  </si>
  <si>
    <t>深圳住宅一片区翠堤湾花园四害消杀服务费2025年2月的付款申请</t>
  </si>
  <si>
    <t>WY.SZ.14-202504-0053</t>
  </si>
  <si>
    <t>转 WY.SZ.14-202504-0053</t>
  </si>
  <si>
    <t>CF250306000333</t>
  </si>
  <si>
    <t>AP-202503-0022803</t>
  </si>
  <si>
    <t>FK250306000063</t>
  </si>
  <si>
    <t>FK-WY.SZ.14-20250311-000038</t>
  </si>
  <si>
    <t>深圳住宅一片区翠堤湾花园水泵房中区变频器故障更换费用报销</t>
  </si>
  <si>
    <t>WY.SZ.14-202503-0068</t>
  </si>
  <si>
    <t>0072</t>
  </si>
  <si>
    <t>转 WY.SZ.14-202503-0068</t>
  </si>
  <si>
    <t>CF250306000024</t>
  </si>
  <si>
    <t>AP-202503-0022506</t>
  </si>
  <si>
    <t>FK250305000290</t>
  </si>
  <si>
    <t>FK-WY.SZ.14-20250311-000039</t>
  </si>
  <si>
    <t>2025-03-05</t>
  </si>
  <si>
    <t>深圳住宅一片区翠堤湾花园生活垃圾清运服务费2025年2月的付款申请</t>
  </si>
  <si>
    <t>WY.SZ.14-202504-0070</t>
  </si>
  <si>
    <t>0047</t>
  </si>
  <si>
    <t>转 WY.SZ.14-202504-0070</t>
  </si>
  <si>
    <t>CF250305000140</t>
  </si>
  <si>
    <t>AP-202503-0022071</t>
  </si>
  <si>
    <t>FYBX-WY.SZ.14-20250227-000012</t>
  </si>
  <si>
    <t>FK-WY.SZ.14-20250304-000032</t>
  </si>
  <si>
    <t>2025-03-04</t>
  </si>
  <si>
    <t>员工座谈费用</t>
  </si>
  <si>
    <t>2025-03-13</t>
  </si>
  <si>
    <t>WY.SZ.14-202503-0066</t>
  </si>
  <si>
    <t>转 WY.SZ.14-202503-0066</t>
  </si>
  <si>
    <t>业务活动.业务招待费</t>
  </si>
  <si>
    <t>非并表</t>
  </si>
  <si>
    <t>DGBX-250226-0014248</t>
  </si>
  <si>
    <t>FK-WY.SZ.14-20250304-000030</t>
  </si>
  <si>
    <t>0000000000</t>
  </si>
  <si>
    <t>FK-WY.SZ.14-20250304-000028</t>
  </si>
  <si>
    <t>FK-WY.SZ.14-20250304-000031</t>
  </si>
  <si>
    <t>社保费用</t>
  </si>
  <si>
    <t>税金及附加.增值税</t>
  </si>
  <si>
    <t>FK-WY.SZ.14-20250304-000029</t>
  </si>
  <si>
    <t>FK250227000187</t>
  </si>
  <si>
    <t>FK-WY.SZ.14-20250310-000036</t>
  </si>
  <si>
    <t>2025-02-27</t>
  </si>
  <si>
    <t>深圳住宅一片区翠堤湾花园安保外包2023年11月26日至2023年11月30日服务费付款的申请</t>
  </si>
  <si>
    <t>WY.SZ.14-202504-0069</t>
  </si>
  <si>
    <t>0048</t>
  </si>
  <si>
    <t>转 WY.SZ.14-202504-0069</t>
  </si>
  <si>
    <t>CF250227000143</t>
  </si>
  <si>
    <t>AP-202502-0019965</t>
  </si>
  <si>
    <t>FK250227000087</t>
  </si>
  <si>
    <t>FK-WY.SZ.14-20250305-000035</t>
  </si>
  <si>
    <t>深圳住宅一片区翠堤湾花园安保外包2023年11月及2024年11月服务费付款的申请</t>
  </si>
  <si>
    <t>WY.SZ.14-202504-0071</t>
  </si>
  <si>
    <t>0052</t>
  </si>
  <si>
    <t>转 WY.SZ.14-202504-0071</t>
  </si>
  <si>
    <t>CF250227000094</t>
  </si>
  <si>
    <t>AP-202502-0019920</t>
  </si>
  <si>
    <t>FK250221000476</t>
  </si>
  <si>
    <t>FK-WY.SZ.14-20250304-000033</t>
  </si>
  <si>
    <t>2025-02-21</t>
  </si>
  <si>
    <t>深圳住宅一片区翠堤湾花园2025年1月设备设施维保费用报销</t>
  </si>
  <si>
    <t>WY.SZ.14-202503-0069</t>
  </si>
  <si>
    <t>0073</t>
  </si>
  <si>
    <t>转 WY.SZ.14-202503-0069</t>
  </si>
  <si>
    <t>CF250221000240</t>
  </si>
  <si>
    <t>AP-202502-0018036</t>
  </si>
  <si>
    <t>FK250114000549</t>
  </si>
  <si>
    <t>FK-WY.SZ.14-20250115-000015</t>
  </si>
  <si>
    <t>2025-01-14</t>
  </si>
  <si>
    <t>翠堤湾花园电梯维保费（10月-12月）</t>
  </si>
  <si>
    <t>2025-01-15</t>
  </si>
  <si>
    <t>WY.SZ.14-202502-0077</t>
  </si>
  <si>
    <t>0075</t>
  </si>
  <si>
    <t>转 WY.SZ.14-202502-0077</t>
  </si>
  <si>
    <t>CF250114000128</t>
  </si>
  <si>
    <t>2025年2期</t>
  </si>
  <si>
    <t>AP-202501-0003117</t>
  </si>
  <si>
    <t>FK250116001507</t>
  </si>
  <si>
    <t>FK-WY.SZ.14-20250122-000020</t>
  </si>
  <si>
    <t>2025-02-20</t>
  </si>
  <si>
    <t>翠堤湾设备维保费（12月）</t>
  </si>
  <si>
    <t>2025-01-23</t>
  </si>
  <si>
    <t>WY.SZ.14-202502-0072</t>
  </si>
  <si>
    <t>转 WY.SZ.14-202502-0072</t>
  </si>
  <si>
    <t>CF250116000680</t>
  </si>
  <si>
    <t>AP-202501-0006118</t>
  </si>
  <si>
    <t>TK20250116789720</t>
  </si>
  <si>
    <t>FK-WY.SZ.14-20250117-000017</t>
  </si>
  <si>
    <t>彭小芒</t>
  </si>
  <si>
    <t>6210817200013123342</t>
  </si>
  <si>
    <t>中国建设银行股份有限公司深圳科苑支行</t>
  </si>
  <si>
    <t>WY.SZ.14-202502-0074</t>
  </si>
  <si>
    <t>转 WY.SZ.14-202502-0074</t>
  </si>
  <si>
    <t>TK20250116282182</t>
  </si>
  <si>
    <t>FK-WY.SZ.14-20250117-000016</t>
  </si>
  <si>
    <t>欧阳少卿</t>
  </si>
  <si>
    <t>6226080030877093</t>
  </si>
  <si>
    <t>招商银行深圳车公庙支行</t>
  </si>
  <si>
    <t>WY.SZ.14-202502-0073</t>
  </si>
  <si>
    <t>0068</t>
  </si>
  <si>
    <t>转 WY.SZ.14-202502-0073</t>
  </si>
  <si>
    <t>AR-240819-14824720</t>
  </si>
  <si>
    <t>FK241207000232</t>
  </si>
  <si>
    <t>FK-WY.SZ.14-20241226-000181</t>
  </si>
  <si>
    <t>2024-12-07</t>
  </si>
  <si>
    <t>40栋12D、13D主卧窗户外墙渗水维修</t>
  </si>
  <si>
    <t>2024-12-26</t>
  </si>
  <si>
    <t>WY.SZ.14-202502-0067</t>
  </si>
  <si>
    <t>0054</t>
  </si>
  <si>
    <t>转 WY.SZ.14-202502-0067</t>
  </si>
  <si>
    <t>CF241207000093</t>
  </si>
  <si>
    <t>AP-202412-0136092</t>
  </si>
  <si>
    <t>FK241207000243</t>
  </si>
  <si>
    <t>FK-WY.SZ.14-20241226-000182</t>
  </si>
  <si>
    <t>34栋10B客厅窗户外墙及玻璃幕墙渗水维修</t>
  </si>
  <si>
    <t>WY.SZ.14-202502-0064</t>
  </si>
  <si>
    <t>转 WY.SZ.14-202502-0064</t>
  </si>
  <si>
    <t>CF241207000099</t>
  </si>
  <si>
    <t>AP-202412-0136102</t>
  </si>
  <si>
    <t>FK241205001357</t>
  </si>
  <si>
    <t>FK-WY.SZ.14-20241219-000178</t>
  </si>
  <si>
    <t>2024-12-05</t>
  </si>
  <si>
    <t>翠堤湾花园2024年11月四害消杀服务费</t>
  </si>
  <si>
    <t>2024-12-20</t>
  </si>
  <si>
    <t>WY.SZ.14-202502-0071</t>
  </si>
  <si>
    <t>转 WY.SZ.14-202502-0071</t>
  </si>
  <si>
    <t>CF241205000613</t>
  </si>
  <si>
    <t>AP-202412-0134925</t>
  </si>
  <si>
    <t>FK241205000007</t>
  </si>
  <si>
    <t>FK-WY.SZ.14-20241216-000175</t>
  </si>
  <si>
    <t>翠堤湾花园2024年11月生活垃圾清运服务费</t>
  </si>
  <si>
    <t>2024-12-16</t>
  </si>
  <si>
    <t>WY.SZ.14-202502-0069</t>
  </si>
  <si>
    <t>转 WY.SZ.14-202502-0069</t>
  </si>
  <si>
    <t>CF241205000004</t>
  </si>
  <si>
    <t>AP-202412-0134323</t>
  </si>
  <si>
    <t>FK241207000119</t>
  </si>
  <si>
    <t>FK-WY.SZ.14-20241216-000172</t>
  </si>
  <si>
    <t>39栋9D外墙瓷砖脱落及39栋27D洗手间及客房四个窗户外墙渗水维修</t>
  </si>
  <si>
    <t>WY.SZ.14-202502-0066</t>
  </si>
  <si>
    <t>转 WY.SZ.14-202502-0066</t>
  </si>
  <si>
    <t>CF241207000056</t>
  </si>
  <si>
    <t>AP-202412-0136055</t>
  </si>
  <si>
    <t>FK241207000085</t>
  </si>
  <si>
    <t>FK-WY.SZ.14-20241216-000171</t>
  </si>
  <si>
    <t>26栋外墙瓷砖脱落及渗水维修</t>
  </si>
  <si>
    <t>WY.SZ.14-202502-0065</t>
  </si>
  <si>
    <t>转 WY.SZ.14-202502-0065</t>
  </si>
  <si>
    <t>CF241206000488</t>
  </si>
  <si>
    <t>AP-202412-0135761</t>
  </si>
  <si>
    <t>FK241210000844</t>
  </si>
  <si>
    <t>FK-WY.SZ.14-20241213-000170</t>
  </si>
  <si>
    <t>翠堤湾消防维保费（11月）</t>
  </si>
  <si>
    <t>2024-12-14</t>
  </si>
  <si>
    <t>WY.SZ.14-202502-0070</t>
  </si>
  <si>
    <t>转 WY.SZ.14-202502-0070</t>
  </si>
  <si>
    <t>CF241210000497</t>
  </si>
  <si>
    <t>AP-202412-0138081</t>
  </si>
  <si>
    <t>FK241030000386</t>
  </si>
  <si>
    <t>FK-WY.SZ.14-20241122-000154</t>
  </si>
  <si>
    <t>2024-10-30</t>
  </si>
  <si>
    <t>翠堤湾四季度工程日常维修物料采购</t>
  </si>
  <si>
    <t>2024-11-22</t>
  </si>
  <si>
    <t>WY.SZ.14-202502-0068</t>
  </si>
  <si>
    <t>转 WY.SZ.14-202502-0068</t>
  </si>
  <si>
    <t>XHWZ-Z-2023-0160</t>
  </si>
  <si>
    <t>CF241021000847</t>
  </si>
  <si>
    <t>AP-202410-0114879,AP-202410-0114878</t>
  </si>
  <si>
    <t>FK250217000005</t>
  </si>
  <si>
    <t>FK-WY.SZ.14-20250305-000034</t>
  </si>
  <si>
    <t>2025-02-17</t>
  </si>
  <si>
    <t>深圳住宅一片区翠堤湾花园2025年1月消防维保费用报销</t>
  </si>
  <si>
    <t>WY.SZ.14-202504-0050</t>
  </si>
  <si>
    <t>转 WY.SZ.14-202504-0050</t>
  </si>
  <si>
    <t>CF250217000004</t>
  </si>
  <si>
    <t>AP-202502-0015188</t>
  </si>
  <si>
    <t>TK20250210983691</t>
  </si>
  <si>
    <t>FK-WY.SZ.14-20250214-000021</t>
  </si>
  <si>
    <t>陈晓卉</t>
  </si>
  <si>
    <t>2025-02-14</t>
  </si>
  <si>
    <t>6214677200019827368</t>
  </si>
  <si>
    <t>中国建设银行股份有限公司深圳福田口岸支行</t>
  </si>
  <si>
    <t>WY.SZ.14-202503-0070</t>
  </si>
  <si>
    <t>0067</t>
  </si>
  <si>
    <t>转 WY.SZ.14-202503-0070</t>
  </si>
  <si>
    <t>AR-240705-11206665</t>
  </si>
  <si>
    <t>FK250214000039</t>
  </si>
  <si>
    <t>FK-WY.SZ.14-20250217-000024</t>
  </si>
  <si>
    <t>广东精诚华凯工程有限公司</t>
  </si>
  <si>
    <t>44250110995400001612</t>
  </si>
  <si>
    <t>中国建设银行股份有限公司深圳清湖支行</t>
  </si>
  <si>
    <t>深圳住宅一片区翠堤湾花园34栋外墙渗水维修费用报销</t>
  </si>
  <si>
    <t>WY.SZ.14-202504-0049</t>
  </si>
  <si>
    <t>0040</t>
  </si>
  <si>
    <t>转 WY.SZ.14-202504-0049</t>
  </si>
  <si>
    <t>CF250214000018</t>
  </si>
  <si>
    <t>AP-202502-0014429</t>
  </si>
  <si>
    <t>FK250214000021</t>
  </si>
  <si>
    <t>FK-WY.SZ.14-20250217-000023</t>
  </si>
  <si>
    <t>深圳住宅一片区翠堤湾花园26栋外墙渗水维修费用报销</t>
  </si>
  <si>
    <t>WY.SZ.14-202504-0048</t>
  </si>
  <si>
    <t>0041</t>
  </si>
  <si>
    <t>转 WY.SZ.14-202504-0048</t>
  </si>
  <si>
    <t>CF250214000007</t>
  </si>
  <si>
    <t>AP-202502-0014420</t>
  </si>
  <si>
    <t>FK250214000016</t>
  </si>
  <si>
    <t>FK-WY.SZ.14-20250222-000027</t>
  </si>
  <si>
    <t>深圳住宅一片区翠堤湾花园2025年1月清洁外包服务费</t>
  </si>
  <si>
    <t>2025-02-24</t>
  </si>
  <si>
    <t>WY.SZ.14-202505-0046</t>
  </si>
  <si>
    <t>0049</t>
  </si>
  <si>
    <t>转 WY.SZ.14-202505-0046</t>
  </si>
  <si>
    <t>CF250214000006</t>
  </si>
  <si>
    <t>AP-202502-0014417</t>
  </si>
  <si>
    <t>FK250214000013</t>
  </si>
  <si>
    <t>FK-WY.SZ.14-20250217-000022</t>
  </si>
  <si>
    <t>深圳住宅一片区翠堤湾花园2025年1月四害消杀服务费</t>
  </si>
  <si>
    <t>WY.SZ.14-202504-0051</t>
  </si>
  <si>
    <t>转 WY.SZ.14-202504-0051</t>
  </si>
  <si>
    <t>CF250214000005</t>
  </si>
  <si>
    <t>AP-202502-0014416</t>
  </si>
  <si>
    <t>FK250213001004</t>
  </si>
  <si>
    <t>FK-WY.SZ.14-20250218-000025</t>
  </si>
  <si>
    <t>2025-02-13</t>
  </si>
  <si>
    <t>深圳住宅一片区翠堤湾花园2025年1月生活垃圾清运服务费</t>
  </si>
  <si>
    <t>2025-02-19</t>
  </si>
  <si>
    <t>WY.SZ.14-202504-0054</t>
  </si>
  <si>
    <t>转 WY.SZ.14-202504-0054</t>
  </si>
  <si>
    <t>CF250213000509</t>
  </si>
  <si>
    <t>AP-202502-0014295</t>
  </si>
  <si>
    <t>FK250206000386</t>
  </si>
  <si>
    <t>FK-WY.SZ.14-20250218-000026</t>
  </si>
  <si>
    <t>2025-02-06</t>
  </si>
  <si>
    <t>翠堤湾花园2024年12月清洁外包服务费</t>
  </si>
  <si>
    <t>WY.SZ.14-202505-0047</t>
  </si>
  <si>
    <t>转 WY.SZ.14-202505-0047</t>
  </si>
  <si>
    <t>CF250103000446</t>
  </si>
  <si>
    <t>AP-202501-0001092</t>
  </si>
  <si>
    <t>借款单</t>
  </si>
  <si>
    <t>JK-WY.SZ.14-20250116-000001</t>
  </si>
  <si>
    <t>FK-WY.SZ.14-20250117-000019</t>
  </si>
  <si>
    <t>2025年开工利是费用借款</t>
  </si>
  <si>
    <t>WY.SZ.14-202502-0013</t>
  </si>
  <si>
    <t>个人借款</t>
  </si>
  <si>
    <t>转 WY.SZ.14-202502-0013</t>
  </si>
  <si>
    <t>借款.员工借款</t>
  </si>
  <si>
    <t>TK20250106752170</t>
  </si>
  <si>
    <t>FK-WY.SZ.14-20250109-000009</t>
  </si>
  <si>
    <t>刘京</t>
  </si>
  <si>
    <t>2025-01-09</t>
  </si>
  <si>
    <t>6214677200012381165</t>
  </si>
  <si>
    <t>中国建设银行股份有限公司深圳莲花山支行</t>
  </si>
  <si>
    <t>WY.SZ.14-202502-0006</t>
  </si>
  <si>
    <t>转 WY.SZ.14-202502-0006</t>
  </si>
  <si>
    <t>AR-241210-24555638</t>
  </si>
  <si>
    <t>TK20250106998614</t>
  </si>
  <si>
    <t>FK-WY.SZ.14-20250109-000008</t>
  </si>
  <si>
    <t>李林</t>
  </si>
  <si>
    <t>6217214000009064813</t>
  </si>
  <si>
    <t>中国工商银行股份有限公司深圳益田支行</t>
  </si>
  <si>
    <t>WY.SZ.14-202502-0005</t>
  </si>
  <si>
    <t>转 WY.SZ.14-202502-0005</t>
  </si>
  <si>
    <t>AR-240924-17628374</t>
  </si>
  <si>
    <t>TK20250106224132</t>
  </si>
  <si>
    <t>FK-WY.SZ.14-20250109-000007</t>
  </si>
  <si>
    <t>张惠静</t>
  </si>
  <si>
    <t>6214667200729221</t>
  </si>
  <si>
    <t>WY.SZ.14-202502-0004</t>
  </si>
  <si>
    <t>转 WY.SZ.14-202502-0004</t>
  </si>
  <si>
    <t>AR-240527-08116521</t>
  </si>
  <si>
    <t>DGBX-241223-0088118</t>
  </si>
  <si>
    <t>FK-WY.SZ.14-20250108-000004</t>
  </si>
  <si>
    <t>2025-01-08</t>
  </si>
  <si>
    <t>业委会兼职秘书津贴2024年10-12月</t>
  </si>
  <si>
    <t>WY.SZ.14-202502-0007</t>
  </si>
  <si>
    <t>转 WY.SZ.14-202502-0007</t>
  </si>
  <si>
    <t>社区及业委会费用.小区业委会费用</t>
  </si>
  <si>
    <t>FYBX-WY.SZ.14-20241230-002006</t>
  </si>
  <si>
    <t>FK-WY.SZ.14-20250107-000003</t>
  </si>
  <si>
    <t>2025-01-07</t>
  </si>
  <si>
    <t>交通费用(2024年12月)</t>
  </si>
  <si>
    <t>WY.SZ.14-202502-0002</t>
  </si>
  <si>
    <t>转 WY.SZ.14-202502-0002</t>
  </si>
  <si>
    <t>FK241226000902</t>
  </si>
  <si>
    <t>FK-WY.SZ.14-20250106-000002</t>
  </si>
  <si>
    <t>关于翠堤湾4季度便民服务活动的付款申请</t>
  </si>
  <si>
    <t>2025-01-06</t>
  </si>
  <si>
    <t>WY.SZ.14-202502-0008</t>
  </si>
  <si>
    <t>转 WY.SZ.14-202502-0008</t>
  </si>
  <si>
    <t>CF241226000055</t>
  </si>
  <si>
    <t>AP-202412-0148024</t>
  </si>
  <si>
    <t>TK20241226156486</t>
  </si>
  <si>
    <t>FK-WY.SZ.14-20250106-000001</t>
  </si>
  <si>
    <t>施春风</t>
  </si>
  <si>
    <t>6222024000039830100</t>
  </si>
  <si>
    <t>中国工商银行股份有限公司深圳振华支行</t>
  </si>
  <si>
    <t>WY.SZ.14-202502-0003</t>
  </si>
  <si>
    <t>转 WY.SZ.14-202502-0003</t>
  </si>
  <si>
    <t>FK241024001149</t>
  </si>
  <si>
    <t>FK-WY.SZ.14-20241104-000147</t>
  </si>
  <si>
    <t>深圳市迪祺实业发展有限公司</t>
  </si>
  <si>
    <t>2024-10-24</t>
  </si>
  <si>
    <t>4000020219200109208</t>
  </si>
  <si>
    <t>中国工商银行股份有限公司深圳蛇口支行</t>
  </si>
  <si>
    <t>四季度，办公用品纸巾，商城内采购。</t>
  </si>
  <si>
    <t>2024-11-04</t>
  </si>
  <si>
    <t>WY.SZ.14-202502-0010</t>
  </si>
  <si>
    <t>转 WY.SZ.14-202502-0010</t>
  </si>
  <si>
    <t>清洁纸品</t>
  </si>
  <si>
    <t>XHWZ-Z-2024-0032</t>
  </si>
  <si>
    <t>CF241023000561</t>
  </si>
  <si>
    <t>AP-202410-0113178</t>
  </si>
  <si>
    <t>FK241029000103</t>
  </si>
  <si>
    <t>FK-WY.SZ.14-20241104-000143</t>
  </si>
  <si>
    <t>2024-10-29</t>
  </si>
  <si>
    <t>四季度，办公用品，商城内采购。</t>
  </si>
  <si>
    <t>WY.SZ.14-202502-0009</t>
  </si>
  <si>
    <t>转 WY.SZ.14-202502-0009</t>
  </si>
  <si>
    <t>CF241022000805</t>
  </si>
  <si>
    <t>AP-202410-0114797</t>
  </si>
  <si>
    <t>FK241011000287</t>
  </si>
  <si>
    <t>FK-WY.SZ.14-20241129-000162</t>
  </si>
  <si>
    <t>2024-10-11</t>
  </si>
  <si>
    <t>翠堤湾花园电梯维保费（7月-9月）</t>
  </si>
  <si>
    <t>2024-11-29</t>
  </si>
  <si>
    <t>WY.SZ.14-202501-0049</t>
  </si>
  <si>
    <t>2025-01-31</t>
  </si>
  <si>
    <t>转 WY.SZ.14-202501-0049</t>
  </si>
  <si>
    <t>CF241011000155</t>
  </si>
  <si>
    <t>2025年1期</t>
  </si>
  <si>
    <t>AP-202410-0104917</t>
  </si>
  <si>
    <t>金地空间科技</t>
  </si>
  <si>
    <t>物业并表</t>
  </si>
  <si>
    <t>FK241122000550</t>
  </si>
  <si>
    <t>FK-WY.SZ.14-20241129-000161</t>
  </si>
  <si>
    <t>79010154800000591</t>
  </si>
  <si>
    <t>上海浦东发展银行深圳分行营业部</t>
  </si>
  <si>
    <t>翠堤湾花园2024年10月份保安外包服务已通过验收，现申请服务费付款。妥否，请领导审批！</t>
  </si>
  <si>
    <t>WY.SZ.14-202501-0047</t>
  </si>
  <si>
    <t>转 WY.SZ.14-202501-0047</t>
  </si>
  <si>
    <t>CF241122000288</t>
  </si>
  <si>
    <t>AP-202411-0128486</t>
  </si>
  <si>
    <t>FK241120000675</t>
  </si>
  <si>
    <t>FK-WY.SZ.14-20241129-000160</t>
  </si>
  <si>
    <t>2024-11-20</t>
  </si>
  <si>
    <t>翠堤湾消防维保费（10月）</t>
  </si>
  <si>
    <t>WY.SZ.14-202501-0048</t>
  </si>
  <si>
    <t>转 WY.SZ.14-202501-0048</t>
  </si>
  <si>
    <t>CF241120000427</t>
  </si>
  <si>
    <t>AP-202411-0127104</t>
  </si>
  <si>
    <t>FK241119000874</t>
  </si>
  <si>
    <t>FK-WY.SZ.14-20241129-000159</t>
  </si>
  <si>
    <t>2024-11-19</t>
  </si>
  <si>
    <t>翠堤湾37栋大堂玻璃更换</t>
  </si>
  <si>
    <t>WY.SZ.14-202501-0046</t>
  </si>
  <si>
    <t>转 WY.SZ.14-202501-0046</t>
  </si>
  <si>
    <t>CF241119000458</t>
  </si>
  <si>
    <t>AP-202411-0126388</t>
  </si>
  <si>
    <t>FK241119000942</t>
  </si>
  <si>
    <t>FK-WY.SZ.14-20241129-000158</t>
  </si>
  <si>
    <t>翠堤湾35栋大堂玻璃更换</t>
  </si>
  <si>
    <t>WY.SZ.14-202501-0045</t>
  </si>
  <si>
    <t>转 WY.SZ.14-202501-0045</t>
  </si>
  <si>
    <t>CF241119000642</t>
  </si>
  <si>
    <t>AP-202411-0126577</t>
  </si>
  <si>
    <t>FK241119000410</t>
  </si>
  <si>
    <t>FK-WY.SZ.14-20241129-000157</t>
  </si>
  <si>
    <t>翠堤湾25栋大堂玻璃更换</t>
  </si>
  <si>
    <t>WY.SZ.14-202501-0044</t>
  </si>
  <si>
    <t>转 WY.SZ.14-202501-0044</t>
  </si>
  <si>
    <t>CF241119000160</t>
  </si>
  <si>
    <t>AP-202411-0126223</t>
  </si>
  <si>
    <t>FK241107000255</t>
  </si>
  <si>
    <t>FK-WY.SZ.14-20241125-000155</t>
  </si>
  <si>
    <t>2024-11-07</t>
  </si>
  <si>
    <t>翠堤湾花园2024年10月四害消杀服务费</t>
  </si>
  <si>
    <t>WY.SZ.14-202501-0050</t>
  </si>
  <si>
    <t>转 WY.SZ.14-202501-0050</t>
  </si>
  <si>
    <t>CF241107000109</t>
  </si>
  <si>
    <t>AP-202411-0119513</t>
  </si>
  <si>
    <t>FK250114001438</t>
  </si>
  <si>
    <t>FK-WY.SZ.14-20250117-000018</t>
  </si>
  <si>
    <t>深圳市百德办公设备有限公司</t>
  </si>
  <si>
    <t>775757936708</t>
  </si>
  <si>
    <t>中国银行股份有限公司深圳北方大厦支行</t>
  </si>
  <si>
    <t>关于复印机租赁付款的申请</t>
  </si>
  <si>
    <t>2025-03-14</t>
  </si>
  <si>
    <t>WY.SZ.14-202503-0042</t>
  </si>
  <si>
    <t>转 WY.SZ.14-202503-0042</t>
  </si>
  <si>
    <t>设备租赁</t>
  </si>
  <si>
    <t>ZB20221207JCWZ01</t>
  </si>
  <si>
    <t>CF250114000377</t>
  </si>
  <si>
    <t>AP-202501-0003459</t>
  </si>
  <si>
    <t>FK250107000059</t>
  </si>
  <si>
    <t>FK-WY.SZ.14-20250109-000005</t>
  </si>
  <si>
    <t>翠堤湾消防维保费（12月）</t>
  </si>
  <si>
    <t>WY.SZ.14-202503-0052</t>
  </si>
  <si>
    <t>转 WY.SZ.14-202503-0052</t>
  </si>
  <si>
    <t>CF250107000029</t>
  </si>
  <si>
    <t>AP-202501-0002275</t>
  </si>
  <si>
    <t>FK250103001135</t>
  </si>
  <si>
    <t>FK-WY.SZ.14-20250109-000014</t>
  </si>
  <si>
    <t>2025-01-03</t>
  </si>
  <si>
    <t>翠堤湾花园2024年12月生活垃圾清运服务费</t>
  </si>
  <si>
    <t>WY.SZ.14-202503-0046</t>
  </si>
  <si>
    <t>转 WY.SZ.14-202503-0046</t>
  </si>
  <si>
    <t>CF250103000458</t>
  </si>
  <si>
    <t>AP-202501-0001107</t>
  </si>
  <si>
    <t>FK250103001067</t>
  </si>
  <si>
    <t>FK-WY.SZ.14-20250109-000012</t>
  </si>
  <si>
    <t>翠堤湾花园2024年11月清洁外包服务费</t>
  </si>
  <si>
    <t>WY.SZ.14-202503-0051</t>
  </si>
  <si>
    <t>转 WY.SZ.14-202503-0051</t>
  </si>
  <si>
    <t>CF250103000425</t>
  </si>
  <si>
    <t>AP-202501-0001079</t>
  </si>
  <si>
    <t>FK250103001029</t>
  </si>
  <si>
    <t>FK-WY.SZ.14-20250109-000011</t>
  </si>
  <si>
    <t>翠堤湾花园2024年10月清洁外包服务费</t>
  </si>
  <si>
    <t>WY.SZ.14-202503-0053</t>
  </si>
  <si>
    <t>转 WY.SZ.14-202503-0053</t>
  </si>
  <si>
    <t>CF250103000393</t>
  </si>
  <si>
    <t>AP-202501-0001069</t>
  </si>
  <si>
    <t>FK250103000934</t>
  </si>
  <si>
    <t>FK-WY.SZ.14-20250109-000013</t>
  </si>
  <si>
    <t>翠堤湾花园2024年9月清洁外包服务费</t>
  </si>
  <si>
    <t>WY.SZ.14-202503-0044</t>
  </si>
  <si>
    <t>转 WY.SZ.14-202503-0044</t>
  </si>
  <si>
    <t>CF250103000373</t>
  </si>
  <si>
    <t>AP-202501-0001011</t>
  </si>
  <si>
    <t>FK250103000890</t>
  </si>
  <si>
    <t>FK-WY.SZ.14-20250109-000006</t>
  </si>
  <si>
    <t>翠堤湾花园清理化粪池服务费用</t>
  </si>
  <si>
    <t>WY.SZ.14-202503-0043</t>
  </si>
  <si>
    <t>转 WY.SZ.14-202503-0043</t>
  </si>
  <si>
    <t>CF250103000358</t>
  </si>
  <si>
    <t>AP-202501-0000980</t>
  </si>
  <si>
    <t>FK250103000841</t>
  </si>
  <si>
    <t>FK-WY.SZ.14-20250109-000010</t>
  </si>
  <si>
    <t>翠堤湾花园2024年12月四害消杀服务费</t>
  </si>
  <si>
    <t>WY.SZ.14-202503-0045</t>
  </si>
  <si>
    <t>转 WY.SZ.14-202503-0045</t>
  </si>
  <si>
    <t>CF250103000350</t>
  </si>
  <si>
    <t>AP-202501-0000968</t>
  </si>
  <si>
    <t>付款单</t>
  </si>
  <si>
    <t>FK-WY.SZ.01-20250828-008967</t>
  </si>
  <si>
    <t>招商银行股份有限公司深圳华润城支行</t>
  </si>
  <si>
    <t>818380414510001</t>
  </si>
  <si>
    <t>出纳</t>
  </si>
  <si>
    <t>代付款</t>
  </si>
  <si>
    <t>FK-WY.SZ.01-20250827-008943</t>
  </si>
  <si>
    <t>FK-WY.SZ.01-20250827-008937</t>
  </si>
  <si>
    <t>退代收款</t>
  </si>
  <si>
    <t>FK-WY.SZ.01-20250827-008934</t>
  </si>
  <si>
    <t>FK-WY.SZ.01-20250826-008891</t>
  </si>
  <si>
    <t>FK-WY.SZ.01-20250821-008785</t>
  </si>
  <si>
    <t>FK-WY.SZ.01-20250808-008464</t>
  </si>
  <si>
    <t>WY.SZ.01-202508-1315</t>
  </si>
  <si>
    <t>0719</t>
  </si>
  <si>
    <t>250821001165</t>
  </si>
  <si>
    <t>付 WY.SZ.01-202508-1315</t>
  </si>
  <si>
    <t>FK-WY.SZ.01-20250804-008363</t>
  </si>
  <si>
    <t>WY.SZ.01-202508-1328</t>
  </si>
  <si>
    <t>0671</t>
  </si>
  <si>
    <t>250821001183</t>
  </si>
  <si>
    <t>付 WY.SZ.01-202508-1328</t>
  </si>
  <si>
    <t>FK-WY.SZ.01-20250715-007613</t>
  </si>
  <si>
    <t>WY.SZ.01-202508-1335</t>
  </si>
  <si>
    <t>0674</t>
  </si>
  <si>
    <t>250821001189</t>
  </si>
  <si>
    <t>付 WY.SZ.01-202508-1335</t>
  </si>
  <si>
    <t>FK-WY.SZ.01-20250715-007598</t>
  </si>
  <si>
    <t>WY.SZ.01-202508-1336</t>
  </si>
  <si>
    <t>0701</t>
  </si>
  <si>
    <t>250821001191</t>
  </si>
  <si>
    <t>付 WY.SZ.01-202508-1336</t>
  </si>
  <si>
    <t>FK-WY.SZ.01-20250715-007582</t>
  </si>
  <si>
    <t>WY.SZ.01-202508-1333</t>
  </si>
  <si>
    <t>0703</t>
  </si>
  <si>
    <t>250821001188</t>
  </si>
  <si>
    <t>付 WY.SZ.01-202508-1333</t>
  </si>
  <si>
    <t>FK-WY.SZ.01-20250820-008760</t>
  </si>
  <si>
    <t>FK-WY.SZ.01-20250819-008737</t>
  </si>
  <si>
    <t>FK-WY.SZ.01-20250818-008699</t>
  </si>
  <si>
    <t>FK-WY.SZ.01-20250815-008642</t>
  </si>
  <si>
    <t>FK-WY.SZ.01-20250815-008625</t>
  </si>
  <si>
    <t>FK-WY.SZ.01-20250815-008618</t>
  </si>
  <si>
    <t>FK-WY.SZ.01-20250728-008092</t>
  </si>
  <si>
    <t>WY.SZ.01-202508-0816</t>
  </si>
  <si>
    <t>0565</t>
  </si>
  <si>
    <t>250813000239</t>
  </si>
  <si>
    <t>付 WY.SZ.01-202508-0816</t>
  </si>
  <si>
    <t>FK-WY.SZ.01-20250813-008560</t>
  </si>
  <si>
    <t>FK-WY.SZ.01-20250808-008457</t>
  </si>
  <si>
    <t>FK-WY.SZ.01-20250730-008175</t>
  </si>
  <si>
    <t>WY.SZ.01-202508-0474</t>
  </si>
  <si>
    <t>250808002109</t>
  </si>
  <si>
    <t>付 WY.SZ.01-202508-0474</t>
  </si>
  <si>
    <t>FK-WY.SZ.01-20250728-008096</t>
  </si>
  <si>
    <t>WY.SZ.01-202508-0288</t>
  </si>
  <si>
    <t>0226</t>
  </si>
  <si>
    <t>250808001844</t>
  </si>
  <si>
    <t>付 WY.SZ.01-202508-0288</t>
  </si>
  <si>
    <t>FK-WY.SZ.01-20250718-007749</t>
  </si>
  <si>
    <t>银行退票</t>
  </si>
  <si>
    <t>WY.SZ.01-202508-0283</t>
  </si>
  <si>
    <t>0124</t>
  </si>
  <si>
    <t>250808001838</t>
  </si>
  <si>
    <t>付 WY.SZ.01-202508-0283</t>
  </si>
  <si>
    <t>FK-WY.SZ.01-20250623-006829</t>
  </si>
  <si>
    <t>WY.SZ.01-202508-0278</t>
  </si>
  <si>
    <t>0307</t>
  </si>
  <si>
    <t>250808001832</t>
  </si>
  <si>
    <t>付 WY.SZ.01-202508-0278</t>
  </si>
  <si>
    <t>FK-WY.SZ.01-20250801-008261</t>
  </si>
  <si>
    <t>FK-WY.SZ.01-20250731-008206</t>
  </si>
  <si>
    <t>FK-WY.SZ.01-20250731-008202</t>
  </si>
  <si>
    <t>FK-WY.SZ.01-20250731-008199</t>
  </si>
  <si>
    <t>FK-WY.SZ.01-20250709-007437</t>
  </si>
  <si>
    <t>WY.SZ.01-202508-0025</t>
  </si>
  <si>
    <t>250725000174</t>
  </si>
  <si>
    <t>付 WY.SZ.01-202508-0025</t>
  </si>
  <si>
    <t>FK-WY.SZ.01-20250514-005642</t>
  </si>
  <si>
    <t>WY.SZ.01-202508-0023</t>
  </si>
  <si>
    <t>250725000166</t>
  </si>
  <si>
    <t>付 WY.SZ.01-202508-0023</t>
  </si>
  <si>
    <t>FK-WY.SZ.01-20250728-008109</t>
  </si>
  <si>
    <t>FK-WY.SZ.01-20250728-008104</t>
  </si>
  <si>
    <t>FK-WY.SZ.01-20250728-008093</t>
  </si>
  <si>
    <t>FK-WY.SZ.01-20250728-008088</t>
  </si>
  <si>
    <t>FK-WY.SZ.01-20250728-008087</t>
  </si>
  <si>
    <t>FK-WY.SZ.01-20250715-007628</t>
  </si>
  <si>
    <t>WY.SZ.01-202507-1477</t>
  </si>
  <si>
    <t>0692</t>
  </si>
  <si>
    <t>250725000177</t>
  </si>
  <si>
    <t>付 WY.SZ.01-202507-1477</t>
  </si>
  <si>
    <t>FK-WY.SZ.01-20250715-007573</t>
  </si>
  <si>
    <t>WY.SZ.01-202507-1463</t>
  </si>
  <si>
    <t>0836</t>
  </si>
  <si>
    <t>250725000176</t>
  </si>
  <si>
    <t>付 WY.SZ.01-202507-1463</t>
  </si>
  <si>
    <t>FK-WY.SZ.01-20250703-007253</t>
  </si>
  <si>
    <t>WY.SZ.01-202507-1448</t>
  </si>
  <si>
    <t>0737</t>
  </si>
  <si>
    <t>250725000175</t>
  </si>
  <si>
    <t>付 WY.SZ.01-202507-1448</t>
  </si>
  <si>
    <t>FK-WY.SZ.01-20250616-006617</t>
  </si>
  <si>
    <t>WY.SZ.01-202507-1410</t>
  </si>
  <si>
    <t>0765</t>
  </si>
  <si>
    <t>250725000168</t>
  </si>
  <si>
    <t>付 WY.SZ.01-202507-1410</t>
  </si>
  <si>
    <t>FK-WY.SZ.01-20250612-006456</t>
  </si>
  <si>
    <t>WY.SZ.01-202507-1487</t>
  </si>
  <si>
    <t>0681</t>
  </si>
  <si>
    <t>250725000162</t>
  </si>
  <si>
    <t>付 WY.SZ.01-202507-1487</t>
  </si>
  <si>
    <t>FK-WY.SZ.01-20250721-007881</t>
  </si>
  <si>
    <t>FK-WY.SZ.01-20250721-007880</t>
  </si>
  <si>
    <t>FK-WY.SZ.01-20250721-007873</t>
  </si>
  <si>
    <t>FK-WY.SZ.01-20250721-007861</t>
  </si>
  <si>
    <t>FK-WY.SZ.01-20250718-007832</t>
  </si>
  <si>
    <t>FK-WY.SZ.01-20250718-007784</t>
  </si>
  <si>
    <t>FK-WY.SZ.01-20250718-007755</t>
  </si>
  <si>
    <t>FK-WY.SZ.01-20250626-006981</t>
  </si>
  <si>
    <t>WY.SZ.01-202507-0734</t>
  </si>
  <si>
    <t>0545</t>
  </si>
  <si>
    <t>250716002001</t>
  </si>
  <si>
    <t>付 WY.SZ.01-202507-0734</t>
  </si>
  <si>
    <t>FK-WY.SZ.01-20250619-006748</t>
  </si>
  <si>
    <t>WY.SZ.01-202507-0679</t>
  </si>
  <si>
    <t>0488</t>
  </si>
  <si>
    <t>250716002003</t>
  </si>
  <si>
    <t>付 WY.SZ.01-202507-0679</t>
  </si>
  <si>
    <t>FK-WY.SZ.01-20250617-006658</t>
  </si>
  <si>
    <t>WY.SZ.01-202507-0680</t>
  </si>
  <si>
    <t>0512</t>
  </si>
  <si>
    <t>250716002002</t>
  </si>
  <si>
    <t>付 WY.SZ.01-202507-0680</t>
  </si>
  <si>
    <t>FK-WY.SZ.01-20250609-006388</t>
  </si>
  <si>
    <t>2025-07-08</t>
  </si>
  <si>
    <t>WY.SZ.01-202507-0690</t>
  </si>
  <si>
    <t>0481</t>
  </si>
  <si>
    <t>250716002027</t>
  </si>
  <si>
    <t>付 WY.SZ.01-202507-0690</t>
  </si>
  <si>
    <t>FK-WY.SZ.01-20250522-005949</t>
  </si>
  <si>
    <t>WY.SZ.01-202507-0689</t>
  </si>
  <si>
    <t>0536</t>
  </si>
  <si>
    <t>250716002025</t>
  </si>
  <si>
    <t>付 WY.SZ.01-202507-0689</t>
  </si>
  <si>
    <t>FK-WY.SZ.01-20250522-005930</t>
  </si>
  <si>
    <t>WY.SZ.01-202507-0678</t>
  </si>
  <si>
    <t>0543</t>
  </si>
  <si>
    <t>250716002000</t>
  </si>
  <si>
    <t>付 WY.SZ.01-202507-0678</t>
  </si>
  <si>
    <t>FK-WY.SZ.01-20250715-007587</t>
  </si>
  <si>
    <t>FK-WY.SZ.01-20250714-007563</t>
  </si>
  <si>
    <t>FK-WY.SZ.01-20250714-007560</t>
  </si>
  <si>
    <t>FK-WY.SZ.01-20250514-005587</t>
  </si>
  <si>
    <t>WY.SZ.01-202506-1379</t>
  </si>
  <si>
    <t>0731</t>
  </si>
  <si>
    <t>250620001316</t>
  </si>
  <si>
    <t>付 WY.SZ.01-202506-1379</t>
  </si>
  <si>
    <t>FK-WY.SZ.01-20250514-005566</t>
  </si>
  <si>
    <t>WY.SZ.01-202506-1335</t>
  </si>
  <si>
    <t>0751</t>
  </si>
  <si>
    <t>250620001317</t>
  </si>
  <si>
    <t>付 WY.SZ.01-202506-1335</t>
  </si>
  <si>
    <t>FK-WY.SZ.01-20250513-005533</t>
  </si>
  <si>
    <t>WY.SZ.01-202506-1374</t>
  </si>
  <si>
    <t>0770</t>
  </si>
  <si>
    <t>250620001310</t>
  </si>
  <si>
    <t>付 WY.SZ.01-202506-1374</t>
  </si>
  <si>
    <t>FK-WY.SZ.01-20250520-005862</t>
  </si>
  <si>
    <t>2025-05-26</t>
  </si>
  <si>
    <t>WY.SZ.01-202506-0255</t>
  </si>
  <si>
    <t>0171</t>
  </si>
  <si>
    <t>250612000618</t>
  </si>
  <si>
    <t>付 WY.SZ.01-202506-0255</t>
  </si>
  <si>
    <t>FK-WY.SZ.01-20250519-005823</t>
  </si>
  <si>
    <t>WY.SZ.01-202506-0256</t>
  </si>
  <si>
    <t>250612000620</t>
  </si>
  <si>
    <t>付 WY.SZ.01-202506-0256</t>
  </si>
  <si>
    <t>FK-WY.SZ.01-20250414-004517</t>
  </si>
  <si>
    <t>2025-05-15</t>
  </si>
  <si>
    <t>WY.SZ.01-202506-0343</t>
  </si>
  <si>
    <t>0095</t>
  </si>
  <si>
    <t>250521002239</t>
  </si>
  <si>
    <t>付 WY.SZ.01-202506-0343</t>
  </si>
  <si>
    <t>FK-WY.SZ.01-20250414-004498</t>
  </si>
  <si>
    <t>WY.SZ.01-202506-0340</t>
  </si>
  <si>
    <t>0249</t>
  </si>
  <si>
    <t>250521002230</t>
  </si>
  <si>
    <t>付 WY.SZ.01-202506-0340</t>
  </si>
  <si>
    <t>FK-WY.SZ.01-20250523-005978</t>
  </si>
  <si>
    <t>WY.SZ.01-202506-0208</t>
  </si>
  <si>
    <t>250612000627</t>
  </si>
  <si>
    <t>付 WY.SZ.01-202506-0208</t>
  </si>
  <si>
    <t>FK-WY.SZ.01-20250520-005899</t>
  </si>
  <si>
    <t>WY.SZ.01-202506-0207</t>
  </si>
  <si>
    <t>250612000622</t>
  </si>
  <si>
    <t>付 WY.SZ.01-202506-0207</t>
  </si>
  <si>
    <t>FK-WY.SZ.01-20250520-005895</t>
  </si>
  <si>
    <t>WY.SZ.01-202506-0206</t>
  </si>
  <si>
    <t>250612000619</t>
  </si>
  <si>
    <t>付 WY.SZ.01-202506-0206</t>
  </si>
  <si>
    <t>FK-WY.SZ.01-20250514-005561</t>
  </si>
  <si>
    <t>WY.SZ.01-202505-1468</t>
  </si>
  <si>
    <t>0922</t>
  </si>
  <si>
    <t>250521002225</t>
  </si>
  <si>
    <t>付 WY.SZ.01-202505-1468</t>
  </si>
  <si>
    <t>FK-WY.SZ.01-20250430-005185</t>
  </si>
  <si>
    <t>WY.SZ.01-202505-1674</t>
  </si>
  <si>
    <t>0727</t>
  </si>
  <si>
    <t>250521001082</t>
  </si>
  <si>
    <t>付 WY.SZ.01-202505-1674</t>
  </si>
  <si>
    <t>FK-WY.SZ.01-20250414-004502</t>
  </si>
  <si>
    <t>WY.SZ.01-202505-1660</t>
  </si>
  <si>
    <t>250521002232</t>
  </si>
  <si>
    <t>付 WY.SZ.01-202505-1660</t>
  </si>
  <si>
    <t>FK-WY.SZ.01-20250414-004501</t>
  </si>
  <si>
    <t>WY.SZ.01-202505-1473</t>
  </si>
  <si>
    <t>0854</t>
  </si>
  <si>
    <t>250521002237</t>
  </si>
  <si>
    <t>付 WY.SZ.01-202505-1473</t>
  </si>
  <si>
    <t>FK-WY.SZ.01-20250414-004500</t>
  </si>
  <si>
    <t>WY.SZ.01-202505-1472</t>
  </si>
  <si>
    <t>0874</t>
  </si>
  <si>
    <t>250521002238</t>
  </si>
  <si>
    <t>付 WY.SZ.01-202505-1472</t>
  </si>
  <si>
    <t>FK-WY.SZ.01-20250506-005204</t>
  </si>
  <si>
    <t>2025-05-08</t>
  </si>
  <si>
    <t>WY.SZ.01-202505-0751</t>
  </si>
  <si>
    <t>0612</t>
  </si>
  <si>
    <t>250514000115</t>
  </si>
  <si>
    <t>付 WY.SZ.01-202505-0751</t>
  </si>
  <si>
    <t>FK-WY.SZ.01-20250414-004459</t>
  </si>
  <si>
    <t>WY.SZ.01-202505-0750</t>
  </si>
  <si>
    <t>0449</t>
  </si>
  <si>
    <t>250514000113</t>
  </si>
  <si>
    <t>付 WY.SZ.01-202505-0750</t>
  </si>
  <si>
    <t>FK-WY.SZ.01-20250424-004992</t>
  </si>
  <si>
    <t>WY.SZ.01-202505-0366</t>
  </si>
  <si>
    <t>0135</t>
  </si>
  <si>
    <t>250509003309</t>
  </si>
  <si>
    <t>付 WY.SZ.01-202505-0366</t>
  </si>
  <si>
    <t>FK-WY.SZ.01-20250424-004989</t>
  </si>
  <si>
    <t>WY.SZ.01-202505-0276</t>
  </si>
  <si>
    <t>0139</t>
  </si>
  <si>
    <t>250509003310</t>
  </si>
  <si>
    <t>付 WY.SZ.01-202505-0276</t>
  </si>
  <si>
    <t>FK-WY.SZ.01-20250424-004985</t>
  </si>
  <si>
    <t>WY.SZ.01-202505-0275</t>
  </si>
  <si>
    <t>0127</t>
  </si>
  <si>
    <t>250509003311</t>
  </si>
  <si>
    <t>付 WY.SZ.01-202505-0275</t>
  </si>
  <si>
    <t>FK-WY.SZ.01-20250224-002282</t>
  </si>
  <si>
    <t>WY.SZ.01-202505-0295</t>
  </si>
  <si>
    <t>0161</t>
  </si>
  <si>
    <t>250509003145</t>
  </si>
  <si>
    <t>付 WY.SZ.01-202505-0295</t>
  </si>
  <si>
    <t>FK-WY.SZ.01-20250219-001990</t>
  </si>
  <si>
    <t>WY.SZ.01-202505-0294</t>
  </si>
  <si>
    <t>250509003144</t>
  </si>
  <si>
    <t>付 WY.SZ.01-202505-0294</t>
  </si>
  <si>
    <t>FK-WY.SZ.01-20250407-004247</t>
  </si>
  <si>
    <t>WY.SZ.01-202504-1141</t>
  </si>
  <si>
    <t>250417001053</t>
  </si>
  <si>
    <t>付 WY.SZ.01-202504-1141</t>
  </si>
  <si>
    <t>FK-WY.SZ.01-20250312-003192</t>
  </si>
  <si>
    <t>WY.SZ.01-202504-1140</t>
  </si>
  <si>
    <t>0447</t>
  </si>
  <si>
    <t>250417001049</t>
  </si>
  <si>
    <t>付 WY.SZ.01-202504-1140</t>
  </si>
  <si>
    <t>FK-WY.SZ.01-20250311-003153</t>
  </si>
  <si>
    <t>WY.SZ.01-202504-1139</t>
  </si>
  <si>
    <t>0440</t>
  </si>
  <si>
    <t>250417001046</t>
  </si>
  <si>
    <t>付 WY.SZ.01-202504-1139</t>
  </si>
  <si>
    <t>FK-WY.SZ.01-20250311-003072</t>
  </si>
  <si>
    <t>WY.SZ.01-202504-1138</t>
  </si>
  <si>
    <t>0454</t>
  </si>
  <si>
    <t>250417001045</t>
  </si>
  <si>
    <t>付 WY.SZ.01-202504-1138</t>
  </si>
  <si>
    <t>FK-WY.SZ.01-20250305-002899</t>
  </si>
  <si>
    <t>WY.SZ.01-202504-1142</t>
  </si>
  <si>
    <t>0450</t>
  </si>
  <si>
    <t>250417001055</t>
  </si>
  <si>
    <t>付 WY.SZ.01-202504-1142</t>
  </si>
  <si>
    <t>FK-WY.SZ.01-20250418-004824</t>
  </si>
  <si>
    <t>FK-WY.SZ.01-20250407-004275</t>
  </si>
  <si>
    <t>WY.SZ.01-202504-1021</t>
  </si>
  <si>
    <t>0549</t>
  </si>
  <si>
    <t>250417001051</t>
  </si>
  <si>
    <t>付 WY.SZ.01-202504-1021</t>
  </si>
  <si>
    <t>FK-WY.SZ.01-20250407-004260</t>
  </si>
  <si>
    <t>WY.SZ.01-202504-1091</t>
  </si>
  <si>
    <t>0601</t>
  </si>
  <si>
    <t>250417001050</t>
  </si>
  <si>
    <t>付 WY.SZ.01-202504-1091</t>
  </si>
  <si>
    <t>FK-WY.SZ.01-20250331-003975</t>
  </si>
  <si>
    <t>WY.SZ.01-202504-1022</t>
  </si>
  <si>
    <t>0599</t>
  </si>
  <si>
    <t>250417001052</t>
  </si>
  <si>
    <t>付 WY.SZ.01-202504-1022</t>
  </si>
  <si>
    <t>FK-WY.SZ.01-20250320-003625</t>
  </si>
  <si>
    <t>WY.SZ.01-202504-1023</t>
  </si>
  <si>
    <t>0499</t>
  </si>
  <si>
    <t>250417001054</t>
  </si>
  <si>
    <t>付 WY.SZ.01-202504-1023</t>
  </si>
  <si>
    <t>FK-WY.SZ.01-20250318-003450</t>
  </si>
  <si>
    <t>WY.SZ.01-202504-1020</t>
  </si>
  <si>
    <t>0547</t>
  </si>
  <si>
    <t>250417001048</t>
  </si>
  <si>
    <t>付 WY.SZ.01-202504-1020</t>
  </si>
  <si>
    <t>FK-WY.SZ.01-20250311-003141</t>
  </si>
  <si>
    <t>WY.SZ.01-202504-1019</t>
  </si>
  <si>
    <t>0568</t>
  </si>
  <si>
    <t>250417001047</t>
  </si>
  <si>
    <t>付 WY.SZ.01-202504-1019</t>
  </si>
  <si>
    <t>FK-WY.SZ.01-20250305-002863</t>
  </si>
  <si>
    <t>WY.SZ.01-202504-1026</t>
  </si>
  <si>
    <t>0546</t>
  </si>
  <si>
    <t>250417001062</t>
  </si>
  <si>
    <t>付 WY.SZ.01-202504-1026</t>
  </si>
  <si>
    <t>FK-WY.SZ.01-20250219-001988</t>
  </si>
  <si>
    <t>WY.SZ.01-202504-1024</t>
  </si>
  <si>
    <t>0527</t>
  </si>
  <si>
    <t>250417001058</t>
  </si>
  <si>
    <t>付 WY.SZ.01-202504-1024</t>
  </si>
  <si>
    <t>FK-WY.SZ.01-20250217-001950</t>
  </si>
  <si>
    <t>WY.SZ.01-202504-1025</t>
  </si>
  <si>
    <t>0620</t>
  </si>
  <si>
    <t>250417001061</t>
  </si>
  <si>
    <t>付 WY.SZ.01-202504-1025</t>
  </si>
  <si>
    <t>FK-WY.SZ.01-20250217-001925</t>
  </si>
  <si>
    <t>WY.SZ.01-202504-1046</t>
  </si>
  <si>
    <t>0615</t>
  </si>
  <si>
    <t>250417001056</t>
  </si>
  <si>
    <t>付 WY.SZ.01-202504-1046</t>
  </si>
  <si>
    <t>FK-WY.SZ.01-20250217-001922</t>
  </si>
  <si>
    <t>WY.SZ.01-202504-1047</t>
  </si>
  <si>
    <t>0517</t>
  </si>
  <si>
    <t>250417001059</t>
  </si>
  <si>
    <t>付 WY.SZ.01-202504-1047</t>
  </si>
  <si>
    <t>FK-WY.SZ.01-20250409-004335</t>
  </si>
  <si>
    <t>WY.SZ.01-202504-0174</t>
  </si>
  <si>
    <t>250410004143</t>
  </si>
  <si>
    <t>付 WY.SZ.01-202504-0174</t>
  </si>
  <si>
    <t>FK-WY.SZ.01-20250318-003481</t>
  </si>
  <si>
    <t>WY.SZ.01-202503-2151</t>
  </si>
  <si>
    <t>0261</t>
  </si>
  <si>
    <t>250326000412</t>
  </si>
  <si>
    <t>付 WY.SZ.01-202503-2151</t>
  </si>
  <si>
    <t>FK-WY.SZ.01-20250313-003340</t>
  </si>
  <si>
    <t>WY.SZ.01-202503-2007</t>
  </si>
  <si>
    <t>1111</t>
  </si>
  <si>
    <t>250320000390</t>
  </si>
  <si>
    <t>付 WY.SZ.01-202503-2007</t>
  </si>
  <si>
    <t>FK-WY.SZ.01-20250311-003162</t>
  </si>
  <si>
    <t>WY.SZ.01-202503-2010</t>
  </si>
  <si>
    <t>1174</t>
  </si>
  <si>
    <t>250320000392</t>
  </si>
  <si>
    <t>付 WY.SZ.01-202503-2010</t>
  </si>
  <si>
    <t>FK-WY.SZ.01-20250306-002917</t>
  </si>
  <si>
    <t>WY.SZ.01-202503-2009</t>
  </si>
  <si>
    <t>1173</t>
  </si>
  <si>
    <t>250320000391</t>
  </si>
  <si>
    <t>付 WY.SZ.01-202503-2009</t>
  </si>
  <si>
    <t>FK-WY.SZ.01-20250214-001729</t>
  </si>
  <si>
    <t>WY.SZ.01-202503-2008</t>
  </si>
  <si>
    <t>1261</t>
  </si>
  <si>
    <t>250320000388</t>
  </si>
  <si>
    <t>付 WY.SZ.01-202503-2008</t>
  </si>
  <si>
    <t>FK-WY.SZ.01-20250117-000937</t>
  </si>
  <si>
    <t>WY.SZ.01-202503-0977</t>
  </si>
  <si>
    <t>0598</t>
  </si>
  <si>
    <t>250310001785</t>
  </si>
  <si>
    <t>付 WY.SZ.01-202503-0977</t>
  </si>
  <si>
    <t>FK-WY.SZ.01-20250109-000447</t>
  </si>
  <si>
    <t>WY.SZ.01-202503-0971</t>
  </si>
  <si>
    <t>250310001774</t>
  </si>
  <si>
    <t>付 WY.SZ.01-202503-0971</t>
  </si>
  <si>
    <t>FK-WY.SZ.01-20250109-000445</t>
  </si>
  <si>
    <t>WY.SZ.01-202503-0974</t>
  </si>
  <si>
    <t>0602</t>
  </si>
  <si>
    <t>250310001780</t>
  </si>
  <si>
    <t>付 WY.SZ.01-202503-0974</t>
  </si>
  <si>
    <t>FK-WY.SZ.01-20250109-000444</t>
  </si>
  <si>
    <t>WY.SZ.01-202503-0975</t>
  </si>
  <si>
    <t>250310001781</t>
  </si>
  <si>
    <t>付 WY.SZ.01-202503-0975</t>
  </si>
  <si>
    <t>FK-WY.SZ.01-20250109-000429</t>
  </si>
  <si>
    <t>WY.SZ.01-202503-1087</t>
  </si>
  <si>
    <t>0595</t>
  </si>
  <si>
    <t>250310001779</t>
  </si>
  <si>
    <t>付 WY.SZ.01-202503-1087</t>
  </si>
  <si>
    <t>FK-WY.SZ.01-20250109-000426</t>
  </si>
  <si>
    <t>WY.SZ.01-202503-0972</t>
  </si>
  <si>
    <t>0600</t>
  </si>
  <si>
    <t>250310001777</t>
  </si>
  <si>
    <t>付 WY.SZ.01-202503-0972</t>
  </si>
  <si>
    <t>FK-WY.SZ.01-20250109-000425</t>
  </si>
  <si>
    <t>WY.SZ.01-202503-1085</t>
  </si>
  <si>
    <t>0596</t>
  </si>
  <si>
    <t>250310001775</t>
  </si>
  <si>
    <t>付 WY.SZ.01-202503-1085</t>
  </si>
  <si>
    <t>FK-WY.SZ.01-20250109-000419</t>
  </si>
  <si>
    <t>WY.SZ.01-202503-1086</t>
  </si>
  <si>
    <t>0597</t>
  </si>
  <si>
    <t>250310001776</t>
  </si>
  <si>
    <t>付 WY.SZ.01-202503-1086</t>
  </si>
  <si>
    <t>FK-WY.SZ.14-20241220-000179</t>
  </si>
  <si>
    <t>FK-WY.SZ.01-20241220-005968</t>
  </si>
  <si>
    <t>浙江援邦消防科技有限公司</t>
  </si>
  <si>
    <t>201000196713584</t>
  </si>
  <si>
    <t>浙江江山农村商业银行股份有限公司中山支行</t>
  </si>
  <si>
    <t>四季度，安全消防物料，商城内采购。</t>
  </si>
  <si>
    <t>WY.SZ.01-202503-0976</t>
  </si>
  <si>
    <t>0298</t>
  </si>
  <si>
    <t>250310001783</t>
  </si>
  <si>
    <t>付 WY.SZ.01-202503-0976</t>
  </si>
  <si>
    <t>FK241206001477</t>
  </si>
  <si>
    <t>ZB20230601JCWZ01</t>
  </si>
  <si>
    <t>FK-WY.SZ.14-20241220-000180</t>
  </si>
  <si>
    <t>FK-WY.SZ.01-20241220-005964</t>
  </si>
  <si>
    <t>四季度，安全物料，商城内采购。</t>
  </si>
  <si>
    <t>WY.SZ.01-202503-1088</t>
  </si>
  <si>
    <t>0296</t>
  </si>
  <si>
    <t>250310001782</t>
  </si>
  <si>
    <t>付 WY.SZ.01-202503-1088</t>
  </si>
  <si>
    <t>FK241206001459</t>
  </si>
  <si>
    <t>ZB20221117JCWZ01</t>
  </si>
  <si>
    <t>FK-WY.SZ.14-20241217-000177</t>
  </si>
  <si>
    <t>FK-WY.SZ.01-20241217-005886</t>
  </si>
  <si>
    <t>深圳市乐华德服饰有限公司</t>
  </si>
  <si>
    <t>2024-12-17</t>
  </si>
  <si>
    <t>4000022309201717285</t>
  </si>
  <si>
    <t>中国工商银行股份有限公司深圳布吉支行</t>
  </si>
  <si>
    <t>四季度，安全和工程服装，商城内采购。</t>
  </si>
  <si>
    <t>WY.SZ.01-202503-0973</t>
  </si>
  <si>
    <t>0297</t>
  </si>
  <si>
    <t>250310001778</t>
  </si>
  <si>
    <t>付 WY.SZ.01-202503-0973</t>
  </si>
  <si>
    <t>FK241213000615</t>
  </si>
  <si>
    <t>技能序列服装</t>
  </si>
  <si>
    <t>ZB20220428JCWZ03</t>
  </si>
  <si>
    <t>FK-WY.SZ.01-20250305-002876</t>
  </si>
  <si>
    <t>星瀚处理中</t>
  </si>
  <si>
    <t>WY.SZ.01-202503-0256</t>
  </si>
  <si>
    <t>付 WY.SZ.01-202503-0256</t>
  </si>
  <si>
    <t>FK-WY.SZ.01-20250305-002875</t>
  </si>
  <si>
    <t>WY.SZ.01-202503-0255</t>
  </si>
  <si>
    <t>付 WY.SZ.01-202503-0255</t>
  </si>
  <si>
    <t>FK-WY.SZ.01-20250305-002874</t>
  </si>
  <si>
    <t>WY.SZ.01-202503-0254</t>
  </si>
  <si>
    <t>付 WY.SZ.01-202503-0254</t>
  </si>
  <si>
    <t>FK-WY.SZ.01-20250115-000736</t>
  </si>
  <si>
    <t>WY.SZ.01-202502-2038</t>
  </si>
  <si>
    <t>250109002038</t>
  </si>
  <si>
    <t>付 WY.SZ.01-202502-2038</t>
  </si>
  <si>
    <t>FK-WY.SZ.01-20250123-001268</t>
  </si>
  <si>
    <t>WY.SZ.01-202502-1858</t>
  </si>
  <si>
    <t>250220002579</t>
  </si>
  <si>
    <t>付 WY.SZ.01-202502-1858</t>
  </si>
  <si>
    <t>FK-WY.SZ.01-20250122-001140</t>
  </si>
  <si>
    <t>WY.SZ.01-202502-1853</t>
  </si>
  <si>
    <t>250220002575</t>
  </si>
  <si>
    <t>付 WY.SZ.01-202502-1853</t>
  </si>
  <si>
    <t>FK-WY.SZ.01-20250117-000931</t>
  </si>
  <si>
    <t>WY.SZ.01-202502-1854</t>
  </si>
  <si>
    <t>250220002576</t>
  </si>
  <si>
    <t>付 WY.SZ.01-202502-1854</t>
  </si>
  <si>
    <t>FK-WY.SZ.01-20241226-006018</t>
  </si>
  <si>
    <t>WY.SZ.01-202502-1851</t>
  </si>
  <si>
    <t>250220002573</t>
  </si>
  <si>
    <t>付 WY.SZ.01-202502-1851</t>
  </si>
  <si>
    <t>FK-WY.SZ.01-20241226-006016</t>
  </si>
  <si>
    <t>WY.SZ.01-202502-1850</t>
  </si>
  <si>
    <t>250220002572</t>
  </si>
  <si>
    <t>付 WY.SZ.01-202502-1850</t>
  </si>
  <si>
    <t>FK-WY.SZ.01-20241220-005938</t>
  </si>
  <si>
    <t>WY.SZ.01-202502-1852</t>
  </si>
  <si>
    <t>250220002574</t>
  </si>
  <si>
    <t>付 WY.SZ.01-202502-1852</t>
  </si>
  <si>
    <t>FK-WY.SZ.01-20241216-005882</t>
  </si>
  <si>
    <t>WY.SZ.01-202502-1855</t>
  </si>
  <si>
    <t>250220002577</t>
  </si>
  <si>
    <t>付 WY.SZ.01-202502-1855</t>
  </si>
  <si>
    <t>FK-WY.SZ.01-20241216-005860</t>
  </si>
  <si>
    <t>WY.SZ.01-202502-1849</t>
  </si>
  <si>
    <t>250220002571</t>
  </si>
  <si>
    <t>付 WY.SZ.01-202502-1849</t>
  </si>
  <si>
    <t>FK-WY.SZ.01-20241216-005858</t>
  </si>
  <si>
    <t>WY.SZ.01-202502-1847</t>
  </si>
  <si>
    <t>250220002569</t>
  </si>
  <si>
    <t>付 WY.SZ.01-202502-1847</t>
  </si>
  <si>
    <t>FK-WY.SZ.01-20241214-005854</t>
  </si>
  <si>
    <t>WY.SZ.01-202502-1856</t>
  </si>
  <si>
    <t>250220002578</t>
  </si>
  <si>
    <t>付 WY.SZ.01-202502-1856</t>
  </si>
  <si>
    <t>FK-WY.SZ.01-20241122-005453</t>
  </si>
  <si>
    <t>WY.SZ.01-202502-1848</t>
  </si>
  <si>
    <t>250220002570</t>
  </si>
  <si>
    <t>付 WY.SZ.01-202502-1848</t>
  </si>
  <si>
    <t>FK-WY.SZ.01-20250117-000975</t>
  </si>
  <si>
    <t>2025-01-20</t>
  </si>
  <si>
    <t>WY.SZ.01-202502-0430</t>
  </si>
  <si>
    <t>250123001544</t>
  </si>
  <si>
    <t>付 WY.SZ.01-202502-0430</t>
  </si>
  <si>
    <t>FK-WY.SZ.01-20250109-000397</t>
  </si>
  <si>
    <t>WY.SZ.01-202502-0167</t>
  </si>
  <si>
    <t>250116001266</t>
  </si>
  <si>
    <t>付 WY.SZ.01-202502-0167</t>
  </si>
  <si>
    <t>FK-WY.SZ.01-20250109-000394</t>
  </si>
  <si>
    <t>WY.SZ.01-202502-0169</t>
  </si>
  <si>
    <t>250116001268</t>
  </si>
  <si>
    <t>付 WY.SZ.01-202502-0169</t>
  </si>
  <si>
    <t>FK-WY.SZ.01-20250109-000393</t>
  </si>
  <si>
    <t>WY.SZ.01-202502-0166</t>
  </si>
  <si>
    <t>250116001264</t>
  </si>
  <si>
    <t>付 WY.SZ.01-202502-0166</t>
  </si>
  <si>
    <t>FK-WY.SZ.01-20250108-000310</t>
  </si>
  <si>
    <t>WY.SZ.01-202502-0168</t>
  </si>
  <si>
    <t>250116001267</t>
  </si>
  <si>
    <t>付 WY.SZ.01-202502-0168</t>
  </si>
  <si>
    <t>FK-WY.SZ.01-20250107-000170</t>
  </si>
  <si>
    <t>WY.SZ.01-202502-0164</t>
  </si>
  <si>
    <t>250116001263</t>
  </si>
  <si>
    <t>付 WY.SZ.01-202502-0164</t>
  </si>
  <si>
    <t>FK-WY.SZ.01-20250106-000073</t>
  </si>
  <si>
    <t>WY.SZ.01-202502-0163</t>
  </si>
  <si>
    <t>250116001262</t>
  </si>
  <si>
    <t>付 WY.SZ.01-202502-0163</t>
  </si>
  <si>
    <t>FK-WY.SZ.01-20250106-000054</t>
  </si>
  <si>
    <t>WY.SZ.01-202502-0165</t>
  </si>
  <si>
    <t>250116001265</t>
  </si>
  <si>
    <t>付 WY.SZ.01-202502-0165</t>
  </si>
  <si>
    <t>FK-WY.SZ.01-20241111-005086</t>
  </si>
  <si>
    <t>WY.SZ.01-202502-0331</t>
  </si>
  <si>
    <t>250116001269</t>
  </si>
  <si>
    <t>付 WY.SZ.01-202502-0331</t>
  </si>
  <si>
    <t>FK-WY.SZ.01-20241104-003558</t>
  </si>
  <si>
    <t>WY.SZ.01-202502-0332</t>
  </si>
  <si>
    <t>250116001270</t>
  </si>
  <si>
    <t>付 WY.SZ.01-202502-0332</t>
  </si>
  <si>
    <t>FK-WY.SZ.01-20241129-005544</t>
  </si>
  <si>
    <t>WY.SZ.01-202501-0210</t>
  </si>
  <si>
    <t>250109002042</t>
  </si>
  <si>
    <t>付 WY.SZ.01-202501-0210</t>
  </si>
  <si>
    <t>FK-WY.SZ.01-20241129-005543</t>
  </si>
  <si>
    <t>WY.SZ.01-202501-0209</t>
  </si>
  <si>
    <t>0089</t>
  </si>
  <si>
    <t>250109002041</t>
  </si>
  <si>
    <t>付 WY.SZ.01-202501-0209</t>
  </si>
  <si>
    <t>FK-WY.SZ.01-20241129-005540</t>
  </si>
  <si>
    <t>WY.SZ.01-202501-0168</t>
  </si>
  <si>
    <t>0128</t>
  </si>
  <si>
    <t>250109002040</t>
  </si>
  <si>
    <t>付 WY.SZ.01-202501-0168</t>
  </si>
  <si>
    <t>FK-WY.SZ.01-20241129-005538</t>
  </si>
  <si>
    <t>WY.SZ.01-202501-0169</t>
  </si>
  <si>
    <t>0117</t>
  </si>
  <si>
    <t>250109002044</t>
  </si>
  <si>
    <t>付 WY.SZ.01-202501-0169</t>
  </si>
  <si>
    <t>FK-WY.SZ.01-20241129-005530</t>
  </si>
  <si>
    <t>WY.SZ.01-202501-0208</t>
  </si>
  <si>
    <t>250109002036</t>
  </si>
  <si>
    <t>付 WY.SZ.01-202501-0208</t>
  </si>
  <si>
    <t>FK-WY.SZ.01-20241129-005529</t>
  </si>
  <si>
    <t>WY.SZ.01-202501-0166</t>
  </si>
  <si>
    <t>0111</t>
  </si>
  <si>
    <t>250220002557</t>
  </si>
  <si>
    <t>付 WY.SZ.01-202501-0166</t>
  </si>
  <si>
    <t>FK-WY.SZ.01-20241125-005457</t>
  </si>
  <si>
    <t>WY.SZ.01-202501-0167</t>
  </si>
  <si>
    <t>0070</t>
  </si>
  <si>
    <t>250109002039</t>
  </si>
  <si>
    <t>付 WY.SZ.01-202501-0167</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</si>
  <si>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</si>
  <si>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</si>
  <si>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</si>
  <si>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</si>
  <si>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</si>
  <si>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</si>
  <si>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</si>
  <si>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</si>
  <si>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</si>
  <si>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</si>
  <si>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</si>
  <si>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</si>
  <si>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</si>
  <si>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</si>
  <si>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</si>
  <si>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</si>
  <si>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</si>
  <si>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项目能耗.项目水费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</si>
  <si>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</si>
  <si>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</si>
  <si>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</si>
  <si>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</si>
  <si>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</si>
  <si>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</si>
  <si>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</si>
  <si>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</si>
  <si>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</si>
  <si>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</si>
  <si>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</si>
  <si>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</si>
  <si>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</si>
  <si>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</si>
  <si>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</si>
  <si>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</si>
  <si>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</si>
  <si>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</si>
  <si>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</si>
  <si>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</si>
  <si>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</si>
  <si>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</si>
  <si>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</si>
  <si>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</si>
  <si>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</si>
  <si>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</si>
  <si>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</si>
  <si>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</si>
  <si>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</si>
  <si>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</si>
  <si>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</si>
  <si>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</si>
  <si>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</si>
  <si>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</si>
  <si>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</si>
  <si>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</si>
  <si>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</si>
  <si>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</si>
  <si>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</si>
  <si>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</si>
  <si>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</si>
  <si>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</si>
  <si>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</si>
  <si>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</si>
  <si>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</si>
  <si>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</si>
  <si>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</si>
  <si>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</si>
  <si>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</si>
  <si>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</si>
  <si>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</si>
  <si>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</si>
  <si>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</si>
  <si>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</si>
  <si>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</si>
  <si>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</si>
  <si>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</si>
  <si>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</si>
  <si>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</si>
  <si>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</si>
  <si>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</si>
  <si>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</si>
  <si>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</si>
  <si>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</si>
  <si>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</si>
  <si>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</si>
  <si>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</si>
  <si>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</si>
  <si>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</si>
  <si>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</si>
  <si>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</si>
  <si>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</si>
  <si>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</si>
  <si>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</si>
  <si>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</si>
  <si>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</si>
  <si>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</si>
  <si>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</si>
  <si>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</si>
  <si>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</si>
  <si>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</si>
  <si>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</si>
  <si>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</si>
  <si>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</si>
  <si>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</si>
  <si>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</si>
  <si>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</si>
  <si>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</si>
  <si>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</si>
  <si>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t>
  </si>
  <si>
    <t>表单分类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</si>
  <si>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</si>
  <si>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</si>
  <si>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</si>
  <si>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</si>
  <si>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</si>
  <si>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</si>
  <si>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</si>
  <si>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</si>
  <si>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</si>
  <si>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</si>
  <si>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</si>
  <si>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</si>
  <si>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</si>
  <si>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</si>
  <si>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</si>
  <si>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</si>
  <si>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</si>
  <si>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</si>
  <si>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</si>
  <si>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</si>
  <si>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</si>
  <si>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</si>
  <si>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</si>
  <si>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</si>
  <si>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</si>
  <si>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</si>
  <si>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</si>
  <si>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</si>
  <si>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</si>
  <si>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</si>
  <si>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</si>
  <si>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</si>
  <si>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</si>
  <si>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</si>
  <si>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</si>
  <si>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</si>
  <si>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</si>
  <si>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</si>
  <si>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</si>
  <si>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</si>
  <si>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</si>
  <si>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</si>
  <si>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</si>
  <si>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</si>
  <si>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</si>
  <si>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</si>
  <si>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</si>
  <si>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</si>
  <si>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</si>
  <si>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</si>
  <si>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</si>
  <si>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</si>
  <si>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</si>
  <si>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</si>
  <si>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</si>
  <si>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</si>
  <si>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</si>
  <si>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</si>
  <si>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</si>
  <si>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</si>
  <si>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</si>
  <si>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</si>
  <si>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</si>
  <si>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</si>
  <si>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</si>
  <si>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</si>
  <si>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</si>
  <si>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</si>
  <si>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</si>
  <si>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</si>
  <si>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</si>
  <si>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</si>
  <si>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</si>
  <si>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</si>
  <si>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</si>
  <si>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</si>
  <si>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</si>
  <si>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</si>
  <si>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工程物资/LED灯具/LED吸顶灯/射灯/玉米灯/烛形灯</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</si>
  <si>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</si>
  <si>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</si>
  <si>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</si>
  <si>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</si>
  <si>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</si>
  <si>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</si>
  <si>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</si>
  <si>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</si>
  <si>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</si>
  <si>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</si>
  <si>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</si>
  <si>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</si>
  <si>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</si>
  <si>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</si>
  <si>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</si>
  <si>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</si>
  <si>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</si>
  <si>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</si>
  <si>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</si>
  <si>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</si>
  <si>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</si>
  <si>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</si>
  <si>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</si>
  <si>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</si>
  <si>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</si>
  <si>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</si>
  <si>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</si>
  <si>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</si>
  <si>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</si>
  <si>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</si>
  <si>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</si>
  <si>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</si>
  <si>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</si>
  <si>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</si>
  <si>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</si>
  <si>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</si>
  <si>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</si>
  <si>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</si>
  <si>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</si>
  <si>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</si>
  <si>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</si>
  <si>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</si>
  <si>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</si>
  <si>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</si>
  <si>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</si>
  <si>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</si>
  <si>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</si>
  <si>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</si>
  <si>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</si>
  <si>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</si>
  <si>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</si>
  <si>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</si>
  <si>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</si>
  <si>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</si>
  <si>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</si>
  <si>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</si>
  <si>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</si>
  <si>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</si>
  <si>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</si>
  <si>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</si>
  <si>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</si>
  <si>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</si>
  <si>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</si>
  <si>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</si>
  <si>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</si>
  <si>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</si>
  <si>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</si>
  <si>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</si>
  <si>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</si>
  <si>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</si>
  <si>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</si>
  <si>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</si>
  <si>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</si>
  <si>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</si>
  <si>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</si>
  <si>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</si>
  <si>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</si>
  <si>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</si>
  <si>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</si>
  <si>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</si>
  <si>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</si>
  <si>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</si>
  <si>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</si>
  <si>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</si>
  <si>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</si>
  <si>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</si>
  <si>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</si>
  <si>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</si>
  <si>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</si>
  <si>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</si>
  <si>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</si>
  <si>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</si>
  <si>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</si>
  <si>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</si>
  <si>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</si>
  <si>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</si>
  <si>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</si>
  <si>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</si>
  <si>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</si>
  <si>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</si>
  <si>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</si>
  <si>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</si>
  <si>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</si>
  <si>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</si>
  <si>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</si>
  <si>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</si>
  <si>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</si>
  <si>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</si>
  <si>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</si>
  <si>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</si>
  <si>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</si>
  <si>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</si>
  <si>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</si>
  <si>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</si>
  <si>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</si>
  <si>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</si>
  <si>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</si>
  <si>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</si>
  <si>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</si>
  <si>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</si>
  <si>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</si>
  <si>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</si>
  <si>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</si>
  <si>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</si>
  <si>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</si>
  <si>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</si>
  <si>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</si>
  <si>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</si>
  <si>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</si>
  <si>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</si>
  <si>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</si>
  <si>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</si>
  <si>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</si>
  <si>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</si>
  <si>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</si>
  <si>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</si>
  <si>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</si>
  <si>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</si>
  <si>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</si>
  <si>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</si>
  <si>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</si>
  <si>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</si>
  <si>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</si>
  <si>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</si>
  <si>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</si>
  <si>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</si>
  <si>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</si>
  <si>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</si>
  <si>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</si>
  <si>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</si>
  <si>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</si>
  <si>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</si>
  <si>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</si>
  <si>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</si>
  <si>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</si>
  <si>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</si>
  <si>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</si>
  <si>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</si>
  <si>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</si>
  <si>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工程物资/建筑材料/高速机油</t>
  </si>
  <si>
    <t>工程物资/建筑材料/滚筒</t>
  </si>
  <si>
    <t>工程物资/建筑材料/滚筒刷</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</si>
  <si>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</si>
  <si>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</si>
  <si>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</si>
  <si>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</si>
  <si>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</si>
  <si>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</si>
  <si>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</si>
  <si>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</si>
  <si>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</si>
  <si>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</si>
  <si>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</si>
  <si>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工程物资/建筑材料/腻子粉</t>
  </si>
  <si>
    <t>工程物资/建筑材料/排笔</t>
  </si>
  <si>
    <t>工程物资/建筑材料/松动剂</t>
  </si>
  <si>
    <t>工程物资/建筑材料/网格布带</t>
  </si>
  <si>
    <t>工程物资/建筑材料/原子灰</t>
  </si>
  <si>
    <t>工程物资/建筑材料/粘粉</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</si>
  <si>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</si>
  <si>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</si>
  <si>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</si>
  <si>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</si>
  <si>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</si>
  <si>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</si>
  <si>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</si>
  <si>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</si>
  <si>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</si>
  <si>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</si>
  <si>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</si>
  <si>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</si>
  <si>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</si>
  <si>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</si>
  <si>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</si>
  <si>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</si>
  <si>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</si>
  <si>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</si>
  <si>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</si>
  <si>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</si>
  <si>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</si>
  <si>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</si>
  <si>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</si>
  <si>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</si>
  <si>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</si>
  <si>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</si>
  <si>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</si>
  <si>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</si>
  <si>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</si>
  <si>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</si>
  <si>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</si>
  <si>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</si>
  <si>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</si>
  <si>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</si>
  <si>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</si>
  <si>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</si>
  <si>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</si>
  <si>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</si>
  <si>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</si>
  <si>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</si>
  <si>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</si>
  <si>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</si>
  <si>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</si>
  <si>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</si>
  <si>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</si>
  <si>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</si>
  <si>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</si>
  <si>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</si>
  <si>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</si>
  <si>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</si>
  <si>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</si>
  <si>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</si>
  <si>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</si>
  <si>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</si>
  <si>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</si>
  <si>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</si>
  <si>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</si>
  <si>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</si>
  <si>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</si>
  <si>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</si>
  <si>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</si>
  <si>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</si>
  <si>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</si>
  <si>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</si>
  <si>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</si>
  <si>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</si>
  <si>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</si>
  <si>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</si>
  <si>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</si>
  <si>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</si>
  <si>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</si>
  <si>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</si>
  <si>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</si>
  <si>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</si>
  <si>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</si>
  <si>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</si>
  <si>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</si>
  <si>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</si>
  <si>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</si>
  <si>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</si>
  <si>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</si>
  <si>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</si>
  <si>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</si>
  <si>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</si>
  <si>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</si>
  <si>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</si>
  <si>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</si>
  <si>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</si>
  <si>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</si>
  <si>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</si>
  <si>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</si>
  <si>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</si>
  <si>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</si>
  <si>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</si>
  <si>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</si>
  <si>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</si>
  <si>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</si>
  <si>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</si>
  <si>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</si>
  <si>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</si>
  <si>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</si>
  <si>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</si>
  <si>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</si>
  <si>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</si>
  <si>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</si>
  <si>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</si>
  <si>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</si>
  <si>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</si>
  <si>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</si>
  <si>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</si>
  <si>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</si>
  <si>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</si>
  <si>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</si>
  <si>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</si>
  <si>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</si>
  <si>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</si>
  <si>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</si>
  <si>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</si>
  <si>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</si>
  <si>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</si>
  <si>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</si>
  <si>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</si>
  <si>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</si>
  <si>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</si>
  <si>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</si>
  <si>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</si>
  <si>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</si>
  <si>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</si>
  <si>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</si>
  <si>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工程物资/五金辅料/井盖提钩</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</si>
  <si>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</si>
  <si>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</si>
  <si>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</si>
  <si>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</si>
  <si>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</si>
  <si>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</si>
  <si>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</si>
  <si>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</si>
  <si>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</si>
  <si>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</si>
  <si>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</si>
  <si>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</si>
  <si>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</si>
  <si>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</si>
  <si>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</si>
  <si>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</si>
  <si>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</si>
  <si>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</si>
  <si>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</si>
  <si>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</si>
  <si>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</si>
  <si>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</si>
  <si>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</si>
  <si>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</si>
  <si>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</si>
  <si>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</si>
  <si>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</si>
  <si>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</si>
  <si>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</si>
  <si>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</si>
  <si>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</si>
  <si>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</si>
  <si>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</si>
  <si>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</si>
  <si>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</si>
  <si>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</si>
  <si>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</si>
  <si>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</si>
  <si>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</si>
  <si>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</si>
  <si>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</si>
  <si>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</si>
  <si>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</si>
  <si>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</si>
  <si>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</si>
  <si>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</si>
  <si>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</si>
  <si>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</si>
  <si>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</si>
  <si>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</si>
  <si>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</si>
  <si>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</si>
  <si>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</si>
  <si>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</si>
  <si>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</si>
  <si>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</si>
  <si>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</si>
  <si>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</si>
  <si>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</si>
  <si>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</si>
  <si>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</si>
  <si>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</si>
  <si>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</si>
  <si>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</si>
  <si>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</si>
  <si>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</si>
  <si>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</si>
  <si>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</si>
  <si>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</si>
  <si>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</si>
  <si>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</si>
  <si>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</si>
  <si>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</si>
  <si>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</si>
  <si>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</si>
  <si>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</si>
  <si>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</si>
  <si>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</si>
  <si>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</si>
  <si>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</si>
  <si>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</si>
  <si>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</si>
  <si>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</si>
  <si>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</si>
  <si>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</si>
  <si>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</si>
  <si>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</si>
  <si>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</si>
  <si>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</si>
  <si>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</si>
  <si>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</si>
  <si>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</si>
  <si>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</si>
  <si>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</si>
  <si>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</si>
  <si>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</si>
  <si>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</si>
  <si>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</si>
  <si>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</si>
  <si>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</si>
  <si>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</si>
  <si>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</si>
  <si>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</si>
  <si>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</si>
  <si>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</si>
  <si>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</si>
  <si>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</si>
  <si>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</si>
  <si>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</si>
  <si>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</si>
  <si>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</si>
  <si>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</si>
  <si>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</si>
  <si>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</si>
  <si>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</si>
  <si>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</si>
  <si>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</si>
  <si>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</si>
  <si>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</si>
  <si>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</si>
  <si>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</si>
  <si>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</si>
  <si>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</si>
  <si>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</si>
  <si>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</si>
  <si>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</si>
  <si>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</si>
  <si>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</si>
  <si>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</si>
  <si>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</si>
  <si>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</si>
  <si>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</si>
  <si>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</si>
  <si>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</si>
  <si>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</si>
  <si>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</si>
  <si>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</si>
  <si>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</si>
  <si>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</si>
  <si>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</si>
  <si>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</si>
  <si>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</si>
  <si>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</si>
  <si>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</si>
  <si>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</si>
  <si>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</si>
  <si>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</si>
  <si>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</si>
  <si>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</si>
  <si>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</si>
  <si>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</si>
  <si>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</si>
  <si>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</si>
  <si>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</si>
  <si>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</si>
  <si>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</si>
  <si>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</si>
  <si>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</si>
  <si>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</si>
  <si>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</si>
  <si>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</si>
  <si>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</si>
  <si>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</si>
  <si>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</si>
  <si>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</si>
  <si>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</si>
  <si>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</si>
  <si>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</si>
  <si>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</si>
  <si>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</si>
  <si>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</si>
  <si>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</si>
  <si>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</si>
  <si>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</si>
  <si>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</si>
  <si>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</si>
  <si>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</si>
  <si>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</si>
  <si>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</si>
  <si>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</si>
  <si>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</si>
  <si>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</si>
  <si>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</si>
  <si>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</si>
  <si>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</si>
  <si>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</si>
  <si>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</si>
  <si>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</si>
  <si>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</si>
  <si>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</si>
  <si>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</si>
  <si>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</si>
  <si>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</si>
  <si>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</si>
  <si>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</si>
  <si>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</si>
  <si>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</si>
  <si>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</si>
  <si>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</si>
  <si>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</si>
  <si>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</si>
  <si>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</si>
  <si>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</si>
  <si>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</si>
  <si>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</si>
  <si>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</si>
  <si>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</si>
  <si>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</si>
  <si>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</si>
  <si>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</si>
  <si>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</si>
  <si>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</si>
  <si>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</si>
  <si>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</si>
  <si>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</si>
  <si>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</si>
  <si>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</si>
  <si>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</si>
  <si>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</si>
  <si>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</si>
  <si>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</si>
  <si>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</si>
  <si>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</si>
  <si>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</si>
  <si>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</si>
  <si>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</si>
  <si>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</si>
  <si>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</si>
  <si>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</si>
  <si>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</si>
  <si>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</si>
  <si>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</si>
  <si>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</si>
  <si>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</si>
  <si>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</si>
  <si>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</si>
  <si>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</si>
  <si>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</si>
  <si>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</si>
  <si>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</si>
  <si>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</si>
  <si>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</si>
  <si>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</si>
  <si>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</si>
  <si>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</si>
  <si>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</si>
  <si>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</si>
  <si>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</si>
  <si>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</si>
  <si>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</si>
  <si>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</si>
  <si>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</si>
  <si>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</si>
  <si>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</si>
  <si>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</si>
  <si>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</si>
  <si>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</si>
  <si>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</si>
  <si>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</si>
  <si>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</si>
  <si>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</si>
  <si>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</si>
  <si>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</si>
  <si>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</si>
  <si>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</si>
  <si>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</si>
  <si>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</si>
  <si>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</si>
  <si>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</si>
  <si>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</si>
  <si>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</si>
  <si>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</si>
  <si>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</si>
  <si>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</si>
  <si>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</si>
  <si>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</si>
  <si>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</si>
  <si>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</si>
  <si>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</si>
  <si>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</si>
  <si>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</si>
  <si>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</si>
  <si>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</si>
  <si>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</si>
  <si>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</si>
  <si>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</si>
  <si>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</si>
  <si>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</si>
  <si>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</si>
  <si>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</si>
  <si>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</si>
  <si>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</si>
  <si>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</si>
  <si>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</si>
  <si>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</si>
  <si>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</si>
  <si>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</si>
  <si>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</si>
  <si>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</si>
  <si>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</si>
  <si>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</si>
  <si>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</si>
  <si>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</si>
  <si>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</si>
  <si>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</si>
  <si>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</si>
  <si>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</si>
  <si>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</si>
  <si>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</si>
  <si>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</si>
  <si>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</si>
  <si>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</si>
  <si>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</si>
  <si>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</si>
  <si>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</si>
  <si>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</si>
  <si>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</si>
  <si>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</si>
  <si>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</si>
  <si>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</si>
  <si>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</si>
  <si>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</si>
  <si>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</si>
  <si>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</si>
  <si>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</si>
  <si>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</si>
  <si>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</si>
  <si>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</si>
  <si>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</si>
  <si>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</si>
  <si>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</si>
  <si>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</si>
  <si>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</si>
  <si>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</si>
  <si>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</si>
  <si>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</si>
  <si>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</si>
  <si>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</si>
  <si>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</si>
  <si>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</si>
  <si>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</si>
  <si>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</si>
  <si>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</si>
  <si>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</si>
  <si>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</si>
  <si>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</si>
  <si>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</si>
  <si>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</si>
  <si>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</si>
  <si>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</si>
  <si>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</si>
  <si>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</si>
  <si>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</si>
  <si>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</si>
  <si>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</si>
  <si>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</si>
  <si>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</si>
  <si>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</si>
  <si>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</si>
  <si>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</si>
  <si>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</si>
  <si>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</si>
  <si>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</si>
  <si>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</si>
  <si>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</si>
  <si>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</si>
  <si>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</si>
  <si>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</si>
  <si>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</si>
  <si>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</si>
  <si>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消防安保/道路设施/防盗刺/防爬刺</t>
  </si>
  <si>
    <t>消防安保/道路设施/防撞水马</t>
  </si>
  <si>
    <t>消防安保/道路设施/护栏</t>
  </si>
  <si>
    <t>消防安保/道路设施/活动埋地桩</t>
  </si>
  <si>
    <t>消防安保/道路设施/路桩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</si>
  <si>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</si>
  <si>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</si>
  <si>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</si>
  <si>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</si>
  <si>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</si>
  <si>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</si>
  <si>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</si>
  <si>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</si>
  <si>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</si>
  <si>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</si>
  <si>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</si>
  <si>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</si>
  <si>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</si>
  <si>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</si>
  <si>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</si>
  <si>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</si>
  <si>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</si>
  <si>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</si>
  <si>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</si>
  <si>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</si>
  <si>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</si>
  <si>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</si>
  <si>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</si>
  <si>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</si>
  <si>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</si>
  <si>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</si>
  <si>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</si>
  <si>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</si>
  <si>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</si>
  <si>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</si>
  <si>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</si>
  <si>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</si>
  <si>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</si>
  <si>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</si>
  <si>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</si>
  <si>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</si>
  <si>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</si>
  <si>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</si>
  <si>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</si>
  <si>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</si>
  <si>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</si>
  <si>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</si>
  <si>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</si>
  <si>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</si>
  <si>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</si>
  <si>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</si>
  <si>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</si>
  <si>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</si>
  <si>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</si>
  <si>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</si>
  <si>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</si>
  <si>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</si>
  <si>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</si>
  <si>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</si>
  <si>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</si>
  <si>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</si>
  <si>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</si>
  <si>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</si>
  <si>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</si>
  <si>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</si>
  <si>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</si>
  <si>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</si>
  <si>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</si>
  <si>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</si>
  <si>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</si>
  <si>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</si>
  <si>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</si>
  <si>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</si>
  <si>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</si>
  <si>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</si>
  <si>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</si>
  <si>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</si>
  <si>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</si>
  <si>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</si>
  <si>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</si>
  <si>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</si>
  <si>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</si>
  <si>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</si>
  <si>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</si>
  <si>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</si>
  <si>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</si>
  <si>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</si>
  <si>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</si>
  <si>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</si>
  <si>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</si>
  <si>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</si>
  <si>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</si>
  <si>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</si>
  <si>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</si>
  <si>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</si>
  <si>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</si>
  <si>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</si>
  <si>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</si>
  <si>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</si>
  <si>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</si>
  <si>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</si>
  <si>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</si>
  <si>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</si>
  <si>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</si>
  <si>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</si>
  <si>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</si>
  <si>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</si>
  <si>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</si>
  <si>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</si>
  <si>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</si>
  <si>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</si>
  <si>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</si>
  <si>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</si>
  <si>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</si>
  <si>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</si>
  <si>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</si>
  <si>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</si>
  <si>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</si>
  <si>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</si>
  <si>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</si>
  <si>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</si>
  <si>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</si>
  <si>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</si>
  <si>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</si>
  <si>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</si>
  <si>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</si>
  <si>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</si>
  <si>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</si>
  <si>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</si>
  <si>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</si>
  <si>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</si>
  <si>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</si>
  <si>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</si>
  <si>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</si>
  <si>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</si>
  <si>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</si>
  <si>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</si>
  <si>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</si>
  <si>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</si>
  <si>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</si>
  <si>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</si>
  <si>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</si>
  <si>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</si>
  <si>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</si>
  <si>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</si>
  <si>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</si>
  <si>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</si>
  <si>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</si>
  <si>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</si>
  <si>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</si>
  <si>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</si>
  <si>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</si>
  <si>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一级费项</t>
  </si>
  <si>
    <t>一级费项累计</t>
  </si>
  <si>
    <t>二级费项累计</t>
  </si>
  <si>
    <t>已发生金额汇总</t>
  </si>
  <si>
    <t>已发生金额月累</t>
  </si>
  <si>
    <t>目标金额汇总</t>
  </si>
  <si>
    <t>目标金额月累</t>
  </si>
  <si>
    <t>劳务外包</t>
  </si>
  <si>
    <t>物耗拆分</t>
  </si>
  <si>
    <t>绿化耗材</t>
  </si>
  <si>
    <t>安保耗材</t>
  </si>
  <si>
    <t>消防耗材</t>
  </si>
  <si>
    <t>物耗汇总</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</si>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</sst>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6">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sz val="11"/>
      <color indexed="8"/>
      <name val="宋体"/>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9"/>
      <color theme="1"/>
      <name val="宋体"/>
      <charset val="134"/>
      <scheme val="minor"/>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70">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7"/>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4" tint="0.799615466780602"/>
        <bgColor indexed="64"/>
      </patternFill>
    </fill>
    <fill>
      <patternFill patternType="solid">
        <fgColor theme="7" tint="0.799615466780602"/>
        <bgColor indexed="64"/>
      </patternFill>
    </fill>
    <fill>
      <patternFill patternType="solid">
        <fgColor theme="2" tint="-0.0999786370433668"/>
        <bgColor indexed="64"/>
      </patternFill>
    </fill>
    <fill>
      <patternFill patternType="solid">
        <fgColor theme="7" tint="0.799584948271126"/>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799615466780602"/>
        <bgColor indexed="64"/>
      </patternFill>
    </fill>
    <fill>
      <patternFill patternType="solid">
        <fgColor theme="7" tint="-0.499984740745262"/>
        <bgColor indexed="64"/>
      </patternFill>
    </fill>
    <fill>
      <patternFill patternType="solid">
        <fgColor theme="9" tint="0.799584948271126"/>
        <bgColor indexed="64"/>
      </patternFill>
    </fill>
    <fill>
      <patternFill patternType="solid">
        <fgColor theme="6" tint="0.799615466780602"/>
        <bgColor indexed="64"/>
      </patternFill>
    </fill>
    <fill>
      <patternFill patternType="solid">
        <fgColor theme="9" tint="0.399487289040803"/>
        <bgColor indexed="64"/>
      </patternFill>
    </fill>
    <fill>
      <patternFill patternType="solid">
        <fgColor theme="9" tint="0.399548326059755"/>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15466780602"/>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09363078707"/>
        <bgColor indexed="64"/>
      </patternFill>
    </fill>
    <fill>
      <patternFill patternType="solid">
        <fgColor theme="6" tint="0.799920651875362"/>
        <bgColor indexed="64"/>
      </patternFill>
    </fill>
    <fill>
      <patternFill patternType="solid">
        <fgColor theme="4" tint="0.799920651875362"/>
        <bgColor indexed="64"/>
      </patternFill>
    </fill>
    <fill>
      <patternFill patternType="solid">
        <fgColor theme="7" tint="0.799920651875362"/>
        <bgColor indexed="64"/>
      </patternFill>
    </fill>
    <fill>
      <patternFill patternType="solid">
        <fgColor rgb="FFE5E5E5"/>
        <bgColor rgb="FFE5E5E5"/>
      </patternFill>
    </fill>
    <fill>
      <patternFill patternType="solid">
        <fgColor rgb="FFFFFFFF"/>
        <bgColor rgb="FFFFFFFF"/>
      </patternFill>
    </fill>
    <fill>
      <patternFill patternType="solid">
        <fgColor theme="7" tint="0.799645985290078"/>
        <bgColor indexed="64"/>
      </patternFill>
    </fill>
    <fill>
      <patternFill patternType="solid">
        <fgColor theme="4" tint="0.799645985290078"/>
        <bgColor indexed="64"/>
      </patternFill>
    </fill>
    <fill>
      <patternFill patternType="solid">
        <fgColor theme="6" tint="0.799645985290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4"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5" borderId="38" applyNumberFormat="0" applyAlignment="0" applyProtection="0">
      <alignment vertical="center"/>
    </xf>
    <xf numFmtId="0" fontId="58" fillId="46" borderId="39" applyNumberFormat="0" applyAlignment="0" applyProtection="0">
      <alignment vertical="center"/>
    </xf>
    <xf numFmtId="0" fontId="59" fillId="46" borderId="38" applyNumberFormat="0" applyAlignment="0" applyProtection="0">
      <alignment vertical="center"/>
    </xf>
    <xf numFmtId="0" fontId="60" fillId="47"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8" borderId="0" applyNumberFormat="0" applyBorder="0" applyAlignment="0" applyProtection="0">
      <alignment vertical="center"/>
    </xf>
    <xf numFmtId="0" fontId="64" fillId="49" borderId="0" applyNumberFormat="0" applyBorder="0" applyAlignment="0" applyProtection="0">
      <alignment vertical="center"/>
    </xf>
    <xf numFmtId="0" fontId="65" fillId="50" borderId="0" applyNumberFormat="0" applyBorder="0" applyAlignment="0" applyProtection="0">
      <alignment vertical="center"/>
    </xf>
    <xf numFmtId="0" fontId="66" fillId="11" borderId="0" applyNumberFormat="0" applyBorder="0" applyAlignment="0" applyProtection="0">
      <alignment vertical="center"/>
    </xf>
    <xf numFmtId="0" fontId="67" fillId="51" borderId="0" applyNumberFormat="0" applyBorder="0" applyAlignment="0" applyProtection="0">
      <alignment vertical="center"/>
    </xf>
    <xf numFmtId="0" fontId="67" fillId="33" borderId="0" applyNumberFormat="0" applyBorder="0" applyAlignment="0" applyProtection="0">
      <alignment vertical="center"/>
    </xf>
    <xf numFmtId="0" fontId="66" fillId="52" borderId="0" applyNumberFormat="0" applyBorder="0" applyAlignment="0" applyProtection="0">
      <alignment vertical="center"/>
    </xf>
    <xf numFmtId="0" fontId="66" fillId="15" borderId="0" applyNumberFormat="0" applyBorder="0" applyAlignment="0" applyProtection="0">
      <alignment vertical="center"/>
    </xf>
    <xf numFmtId="0" fontId="67" fillId="53" borderId="0" applyNumberFormat="0" applyBorder="0" applyAlignment="0" applyProtection="0">
      <alignment vertical="center"/>
    </xf>
    <xf numFmtId="0" fontId="67" fillId="54" borderId="0" applyNumberFormat="0" applyBorder="0" applyAlignment="0" applyProtection="0">
      <alignment vertical="center"/>
    </xf>
    <xf numFmtId="0" fontId="66" fillId="55" borderId="0" applyNumberFormat="0" applyBorder="0" applyAlignment="0" applyProtection="0">
      <alignment vertical="center"/>
    </xf>
    <xf numFmtId="0" fontId="66" fillId="5" borderId="0" applyNumberFormat="0" applyBorder="0" applyAlignment="0" applyProtection="0">
      <alignment vertical="center"/>
    </xf>
    <xf numFmtId="0" fontId="67" fillId="56" borderId="0" applyNumberFormat="0" applyBorder="0" applyAlignment="0" applyProtection="0">
      <alignment vertical="center"/>
    </xf>
    <xf numFmtId="0" fontId="67" fillId="57" borderId="0" applyNumberFormat="0" applyBorder="0" applyAlignment="0" applyProtection="0">
      <alignment vertical="center"/>
    </xf>
    <xf numFmtId="0" fontId="66" fillId="58" borderId="0" applyNumberFormat="0" applyBorder="0" applyAlignment="0" applyProtection="0">
      <alignment vertical="center"/>
    </xf>
    <xf numFmtId="0" fontId="66" fillId="8" borderId="0" applyNumberFormat="0" applyBorder="0" applyAlignment="0" applyProtection="0">
      <alignment vertical="center"/>
    </xf>
    <xf numFmtId="0" fontId="67" fillId="59" borderId="0" applyNumberFormat="0" applyBorder="0" applyAlignment="0" applyProtection="0">
      <alignment vertical="center"/>
    </xf>
    <xf numFmtId="0" fontId="67"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7" fillId="63" borderId="0" applyNumberFormat="0" applyBorder="0" applyAlignment="0" applyProtection="0">
      <alignment vertical="center"/>
    </xf>
    <xf numFmtId="0" fontId="67"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7" fillId="67" borderId="0" applyNumberFormat="0" applyBorder="0" applyAlignment="0" applyProtection="0">
      <alignment vertical="center"/>
    </xf>
    <xf numFmtId="0" fontId="67" fillId="68" borderId="0" applyNumberFormat="0" applyBorder="0" applyAlignment="0" applyProtection="0">
      <alignment vertical="center"/>
    </xf>
    <xf numFmtId="0" fontId="66" fillId="69"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43" fontId="10" fillId="0" borderId="0" applyFont="0" applyFill="0" applyBorder="0" applyAlignment="0" applyProtection="0">
      <alignment vertical="center"/>
    </xf>
    <xf numFmtId="0" fontId="8" fillId="0" borderId="0" applyFill="0" applyBorder="0">
      <alignment vertical="top"/>
    </xf>
    <xf numFmtId="0" fontId="68" fillId="0" borderId="0" applyFill="0" applyBorder="0">
      <alignment vertical="top"/>
    </xf>
    <xf numFmtId="9" fontId="69" fillId="0" borderId="0" applyFont="0" applyFill="0" applyBorder="0" applyAlignment="0" applyProtection="0">
      <alignment vertical="center"/>
    </xf>
  </cellStyleXfs>
  <cellXfs count="480">
    <xf numFmtId="0" fontId="0" fillId="0" borderId="0" xfId="0">
      <alignment vertical="center"/>
    </xf>
    <xf numFmtId="0" fontId="0" fillId="0" borderId="0" xfId="0" applyFont="1">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0" fontId="0" fillId="9" borderId="0" xfId="0" applyFill="1">
      <alignment vertical="center"/>
    </xf>
    <xf numFmtId="0" fontId="0" fillId="0" borderId="0" xfId="0" applyNumberFormat="1">
      <alignment vertical="center"/>
    </xf>
    <xf numFmtId="0" fontId="0" fillId="9" borderId="0" xfId="0" applyNumberFormat="1" applyFill="1">
      <alignment vertical="center"/>
    </xf>
    <xf numFmtId="0" fontId="0" fillId="9" borderId="0" xfId="0" applyNumberFormat="1" applyFon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0" borderId="7" xfId="0" applyFill="1" applyBorder="1" applyAlignment="1">
      <alignment vertical="center"/>
    </xf>
    <xf numFmtId="0" fontId="0" fillId="9" borderId="7" xfId="0" applyFill="1" applyBorder="1" applyAlignment="1">
      <alignment horizontal="center" vertical="center"/>
    </xf>
    <xf numFmtId="0" fontId="0" fillId="9" borderId="7" xfId="0" applyFill="1" applyBorder="1" applyAlignment="1">
      <alignment horizontal="left" vertical="center"/>
    </xf>
    <xf numFmtId="0" fontId="0" fillId="9"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0" borderId="0" xfId="0" applyFont="1" applyFill="1" applyAlignment="1">
      <alignment vertical="center"/>
    </xf>
    <xf numFmtId="0" fontId="7" fillId="10" borderId="0" xfId="0" applyFont="1" applyFill="1" applyAlignment="1">
      <alignment vertical="center"/>
    </xf>
    <xf numFmtId="49" fontId="3" fillId="0" borderId="0" xfId="0" applyNumberFormat="1" applyFont="1" applyFill="1" applyAlignment="1">
      <alignment vertical="center" wrapText="1"/>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1" borderId="7" xfId="0" applyFont="1" applyFill="1" applyBorder="1" applyAlignment="1">
      <alignment horizontal="center" vertical="center" wrapText="1"/>
    </xf>
    <xf numFmtId="0" fontId="9" fillId="12"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9" borderId="7" xfId="0" applyFont="1" applyFill="1" applyBorder="1" applyAlignment="1">
      <alignment horizontal="center" vertical="center" wrapText="1"/>
    </xf>
    <xf numFmtId="0" fontId="10" fillId="9" borderId="7" xfId="0" applyFont="1" applyFill="1" applyBorder="1">
      <alignment vertical="center"/>
    </xf>
    <xf numFmtId="0" fontId="10" fillId="13"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11" fillId="3" borderId="7" xfId="0" applyFont="1" applyFill="1" applyBorder="1" applyAlignment="1">
      <alignment horizontal="left" vertical="center" wrapText="1"/>
    </xf>
    <xf numFmtId="0" fontId="9" fillId="11" borderId="8" xfId="0" applyFont="1" applyFill="1" applyBorder="1" applyAlignment="1">
      <alignment horizontal="center" vertical="center" wrapText="1"/>
    </xf>
    <xf numFmtId="0" fontId="9" fillId="14" borderId="8" xfId="0" applyFont="1" applyFill="1" applyBorder="1" applyAlignment="1">
      <alignment horizontal="center" vertical="center" wrapText="1"/>
    </xf>
    <xf numFmtId="0" fontId="9" fillId="14" borderId="7"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9" fillId="11" borderId="9" xfId="0" applyFont="1" applyFill="1" applyBorder="1" applyAlignment="1">
      <alignment horizontal="center" vertical="center" wrapText="1"/>
    </xf>
    <xf numFmtId="0" fontId="9" fillId="11" borderId="10"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1" borderId="11" xfId="0" applyFont="1" applyFill="1" applyBorder="1" applyAlignment="1">
      <alignment horizontal="center" vertical="center" wrapText="1"/>
    </xf>
    <xf numFmtId="0" fontId="9" fillId="11" borderId="12"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4" borderId="7" xfId="0" applyFont="1" applyFill="1" applyBorder="1" applyAlignment="1">
      <alignment horizontal="left" vertical="center" wrapText="1"/>
    </xf>
    <xf numFmtId="0" fontId="13" fillId="12" borderId="7" xfId="0" applyFont="1" applyFill="1" applyBorder="1" applyAlignment="1">
      <alignment horizontal="center" vertical="center" wrapText="1"/>
    </xf>
    <xf numFmtId="0" fontId="9" fillId="12" borderId="7" xfId="0" applyFont="1" applyFill="1" applyBorder="1" applyAlignment="1">
      <alignment horizontal="left" vertical="center" wrapText="1"/>
    </xf>
    <xf numFmtId="0" fontId="13" fillId="12" borderId="7" xfId="0" applyFont="1" applyFill="1" applyBorder="1" applyAlignment="1">
      <alignment horizontal="left" vertical="center" wrapText="1"/>
    </xf>
    <xf numFmtId="0" fontId="4" fillId="12" borderId="7" xfId="0" applyFont="1" applyFill="1" applyBorder="1" applyAlignment="1">
      <alignment horizontal="center" vertical="center" wrapText="1"/>
    </xf>
    <xf numFmtId="182" fontId="9" fillId="12" borderId="7" xfId="0" applyNumberFormat="1" applyFont="1" applyFill="1" applyBorder="1" applyAlignment="1">
      <alignment horizontal="right" vertical="center" wrapText="1"/>
    </xf>
    <xf numFmtId="43" fontId="4" fillId="15" borderId="7" xfId="0" applyNumberFormat="1" applyFont="1" applyFill="1" applyBorder="1" applyAlignment="1">
      <alignment horizontal="center" vertical="center" wrapText="1"/>
    </xf>
    <xf numFmtId="43" fontId="11"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4" fillId="15"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1"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11" fillId="17"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18" borderId="13" xfId="0" applyNumberFormat="1" applyFont="1" applyFill="1" applyBorder="1" applyAlignment="1">
      <alignment horizontal="left" vertical="center" wrapText="1"/>
    </xf>
    <xf numFmtId="43" fontId="4" fillId="18" borderId="14" xfId="0" applyNumberFormat="1" applyFont="1" applyFill="1" applyBorder="1" applyAlignment="1">
      <alignment horizontal="left" vertical="center" wrapText="1"/>
    </xf>
    <xf numFmtId="43" fontId="4" fillId="18" borderId="15" xfId="0" applyNumberFormat="1" applyFont="1" applyFill="1" applyBorder="1" applyAlignment="1">
      <alignment horizontal="left" vertical="center" wrapText="1"/>
    </xf>
    <xf numFmtId="182" fontId="11" fillId="18"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0" borderId="13" xfId="0" applyNumberFormat="1" applyFont="1" applyBorder="1" applyAlignment="1">
      <alignment horizontal="center" vertical="center" wrapText="1"/>
    </xf>
    <xf numFmtId="43" fontId="11" fillId="0" borderId="14" xfId="0" applyNumberFormat="1" applyFont="1" applyBorder="1" applyAlignment="1">
      <alignment horizontal="center" vertical="center" wrapText="1"/>
    </xf>
    <xf numFmtId="49" fontId="4" fillId="0" borderId="14" xfId="0" applyNumberFormat="1" applyFont="1" applyBorder="1" applyAlignment="1">
      <alignment horizontal="left" vertical="center" wrapText="1"/>
    </xf>
    <xf numFmtId="43" fontId="4" fillId="0" borderId="14" xfId="0" applyNumberFormat="1" applyFont="1" applyBorder="1" applyAlignment="1">
      <alignment horizontal="center" vertical="center" wrapText="1"/>
    </xf>
    <xf numFmtId="43" fontId="11" fillId="0" borderId="15" xfId="0" applyNumberFormat="1" applyFont="1" applyBorder="1" applyAlignment="1">
      <alignment horizontal="center" vertical="center" wrapText="1"/>
    </xf>
    <xf numFmtId="0" fontId="9" fillId="20" borderId="7"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3" borderId="9" xfId="0" applyFont="1" applyFill="1" applyBorder="1" applyAlignment="1">
      <alignment horizontal="left" vertical="center" wrapText="1"/>
    </xf>
    <xf numFmtId="0" fontId="9" fillId="8" borderId="9" xfId="0" applyFont="1" applyFill="1" applyBorder="1" applyAlignment="1">
      <alignment horizontal="left" vertical="center" wrapText="1"/>
    </xf>
    <xf numFmtId="0" fontId="9" fillId="21"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1"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2" borderId="7" xfId="0" applyNumberFormat="1" applyFont="1" applyFill="1" applyBorder="1" applyAlignment="1">
      <alignment horizontal="left" vertical="center" wrapText="1"/>
    </xf>
    <xf numFmtId="182" fontId="4" fillId="15"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16" borderId="7" xfId="0" applyNumberFormat="1" applyFont="1" applyFill="1" applyBorder="1" applyAlignment="1">
      <alignment horizontal="left" vertical="center" wrapText="1"/>
    </xf>
    <xf numFmtId="182" fontId="11" fillId="17" borderId="7" xfId="0" applyNumberFormat="1" applyFont="1" applyFill="1" applyBorder="1" applyAlignment="1">
      <alignment horizontal="left" vertical="center" wrapText="1"/>
    </xf>
    <xf numFmtId="182" fontId="11" fillId="3"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18"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49" fontId="3" fillId="3" borderId="0" xfId="0" applyNumberFormat="1" applyFont="1" applyFill="1" applyAlignment="1">
      <alignment vertical="center" wrapText="1"/>
    </xf>
    <xf numFmtId="182" fontId="11" fillId="9" borderId="7" xfId="0" applyNumberFormat="1" applyFont="1" applyFill="1" applyBorder="1" applyAlignment="1">
      <alignment horizontal="left" vertical="center" wrapText="1"/>
    </xf>
    <xf numFmtId="0" fontId="9" fillId="14"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9" borderId="7" xfId="0" applyNumberFormat="1" applyFont="1" applyFill="1" applyBorder="1" applyAlignment="1">
      <alignment horizontal="right" vertical="center" wrapText="1"/>
    </xf>
    <xf numFmtId="0" fontId="9" fillId="14" borderId="14" xfId="0" applyFont="1" applyFill="1" applyBorder="1" applyAlignment="1">
      <alignment horizontal="center" vertical="center" wrapText="1"/>
    </xf>
    <xf numFmtId="0" fontId="9" fillId="14" borderId="15" xfId="0" applyFont="1" applyFill="1" applyBorder="1" applyAlignment="1">
      <alignment horizontal="center" vertical="center" wrapText="1"/>
    </xf>
    <xf numFmtId="182" fontId="11" fillId="22"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3" borderId="13"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182" fontId="11" fillId="24" borderId="7" xfId="0" applyNumberFormat="1" applyFont="1" applyFill="1" applyBorder="1" applyAlignment="1">
      <alignment horizontal="right" vertical="center" wrapText="1"/>
    </xf>
    <xf numFmtId="49" fontId="15" fillId="3" borderId="0" xfId="0" applyNumberFormat="1" applyFont="1" applyFill="1" applyAlignment="1">
      <alignment vertical="center" wrapText="1"/>
    </xf>
    <xf numFmtId="0" fontId="11" fillId="9" borderId="7" xfId="0" applyFont="1" applyFill="1" applyBorder="1" applyAlignment="1">
      <alignment horizontal="left" vertical="center" wrapText="1"/>
    </xf>
    <xf numFmtId="182" fontId="11" fillId="15" borderId="7" xfId="0" applyNumberFormat="1" applyFont="1" applyFill="1" applyBorder="1" applyAlignment="1">
      <alignment horizontal="right" vertical="center" wrapText="1"/>
    </xf>
    <xf numFmtId="182" fontId="11" fillId="15" borderId="7" xfId="0" applyNumberFormat="1" applyFont="1" applyFill="1" applyBorder="1" applyAlignment="1">
      <alignment horizontal="left" vertical="center" wrapText="1"/>
    </xf>
    <xf numFmtId="43" fontId="4" fillId="13" borderId="7" xfId="0" applyNumberFormat="1" applyFont="1" applyFill="1" applyBorder="1" applyAlignment="1">
      <alignment horizontal="center" vertical="center" wrapText="1"/>
    </xf>
    <xf numFmtId="43" fontId="11" fillId="13" borderId="7" xfId="0" applyNumberFormat="1" applyFont="1" applyFill="1" applyBorder="1" applyAlignment="1">
      <alignment horizontal="center" vertical="center" wrapText="1"/>
    </xf>
    <xf numFmtId="49" fontId="4" fillId="13" borderId="7" xfId="0" applyNumberFormat="1" applyFont="1" applyFill="1" applyBorder="1" applyAlignment="1">
      <alignment horizontal="left" vertical="center" wrapText="1"/>
    </xf>
    <xf numFmtId="182" fontId="11" fillId="13" borderId="7" xfId="0" applyNumberFormat="1" applyFont="1" applyFill="1" applyBorder="1" applyAlignment="1">
      <alignment horizontal="right" vertical="center" wrapText="1"/>
    </xf>
    <xf numFmtId="182" fontId="11" fillId="13" borderId="7" xfId="0" applyNumberFormat="1" applyFont="1" applyFill="1" applyBorder="1" applyAlignment="1">
      <alignment horizontal="left" vertical="center" wrapText="1"/>
    </xf>
    <xf numFmtId="0" fontId="0" fillId="0" borderId="7" xfId="0" applyBorder="1">
      <alignment vertical="center"/>
    </xf>
    <xf numFmtId="43" fontId="11" fillId="25" borderId="7" xfId="0" applyNumberFormat="1" applyFont="1" applyFill="1" applyBorder="1" applyAlignment="1">
      <alignment horizontal="center" vertical="center" wrapText="1"/>
    </xf>
    <xf numFmtId="43" fontId="11" fillId="25" borderId="0" xfId="0" applyNumberFormat="1" applyFont="1" applyFill="1" applyAlignment="1">
      <alignment horizontal="center" vertical="center" wrapText="1"/>
    </xf>
    <xf numFmtId="184" fontId="16" fillId="9" borderId="7" xfId="0" applyNumberFormat="1" applyFont="1" applyFill="1" applyBorder="1" applyAlignment="1">
      <alignment horizontal="center" vertical="center" wrapText="1"/>
    </xf>
    <xf numFmtId="184" fontId="16" fillId="9" borderId="8" xfId="0" applyNumberFormat="1" applyFont="1" applyFill="1" applyBorder="1" applyAlignment="1">
      <alignment horizontal="center" vertical="center" wrapText="1"/>
    </xf>
    <xf numFmtId="184" fontId="17" fillId="9" borderId="7" xfId="0" applyNumberFormat="1" applyFont="1" applyFill="1" applyBorder="1" applyAlignment="1">
      <alignment horizontal="center" vertical="center" wrapText="1"/>
    </xf>
    <xf numFmtId="184" fontId="16" fillId="9" borderId="10" xfId="0" applyNumberFormat="1" applyFont="1" applyFill="1" applyBorder="1" applyAlignment="1">
      <alignment horizontal="center" vertical="center" wrapText="1"/>
    </xf>
    <xf numFmtId="184" fontId="16" fillId="9" borderId="12" xfId="0" applyNumberFormat="1" applyFont="1" applyFill="1" applyBorder="1" applyAlignment="1">
      <alignment horizontal="center" vertical="center" wrapText="1"/>
    </xf>
    <xf numFmtId="184" fontId="18" fillId="9" borderId="7" xfId="0" applyNumberFormat="1" applyFont="1" applyFill="1" applyBorder="1" applyAlignment="1">
      <alignment horizontal="center" vertical="center" wrapText="1"/>
    </xf>
    <xf numFmtId="184" fontId="19" fillId="9" borderId="8" xfId="0" applyNumberFormat="1" applyFont="1" applyFill="1" applyBorder="1" applyAlignment="1">
      <alignment vertical="center" wrapText="1"/>
    </xf>
    <xf numFmtId="184" fontId="20" fillId="9" borderId="8" xfId="0" applyNumberFormat="1" applyFont="1" applyFill="1" applyBorder="1" applyAlignment="1">
      <alignment vertical="center" wrapText="1"/>
    </xf>
    <xf numFmtId="184" fontId="5" fillId="9"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9"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9" borderId="7" xfId="0" applyNumberFormat="1" applyFont="1" applyFill="1" applyBorder="1" applyAlignment="1">
      <alignment vertical="center" wrapText="1"/>
    </xf>
    <xf numFmtId="184" fontId="21" fillId="9" borderId="7" xfId="0" applyNumberFormat="1" applyFont="1" applyFill="1" applyBorder="1" applyAlignment="1">
      <alignment vertical="center" wrapText="1"/>
    </xf>
    <xf numFmtId="184" fontId="20" fillId="9" borderId="13" xfId="0" applyNumberFormat="1" applyFont="1" applyFill="1" applyBorder="1" applyAlignment="1">
      <alignment vertical="center" wrapText="1"/>
    </xf>
    <xf numFmtId="184" fontId="20" fillId="9" borderId="15" xfId="0" applyNumberFormat="1" applyFont="1" applyFill="1" applyBorder="1" applyAlignment="1">
      <alignment vertical="center" wrapText="1"/>
    </xf>
    <xf numFmtId="185" fontId="5" fillId="9" borderId="7" xfId="0" applyNumberFormat="1" applyFont="1" applyFill="1" applyBorder="1" applyAlignment="1">
      <alignment horizontal="center" vertical="center"/>
    </xf>
    <xf numFmtId="184" fontId="21" fillId="9" borderId="8" xfId="0" applyNumberFormat="1" applyFont="1" applyFill="1" applyBorder="1" applyAlignment="1">
      <alignment vertical="center" wrapText="1"/>
    </xf>
    <xf numFmtId="184" fontId="20" fillId="9" borderId="16" xfId="0" applyNumberFormat="1" applyFont="1" applyFill="1" applyBorder="1" applyAlignment="1">
      <alignment vertical="center" wrapText="1"/>
    </xf>
    <xf numFmtId="184" fontId="20" fillId="9"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9"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6"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9" borderId="7" xfId="0" applyNumberFormat="1" applyFont="1" applyFill="1" applyBorder="1" applyAlignment="1">
      <alignment horizontal="center" vertical="center" wrapText="1"/>
    </xf>
    <xf numFmtId="185" fontId="26" fillId="9"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6" fillId="9"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29" borderId="7" xfId="52" applyNumberFormat="1" applyFont="1" applyFill="1" applyBorder="1" applyAlignment="1">
      <alignment horizontal="center" vertical="center" wrapText="1"/>
    </xf>
    <xf numFmtId="43" fontId="32" fillId="29" borderId="7" xfId="52" applyNumberFormat="1" applyFont="1" applyFill="1" applyBorder="1" applyAlignment="1">
      <alignment horizontal="center" vertical="center" wrapText="1"/>
    </xf>
    <xf numFmtId="176" fontId="32" fillId="29" borderId="7" xfId="52" applyFont="1" applyFill="1" applyBorder="1" applyAlignment="1">
      <alignment horizontal="center" vertical="center" wrapText="1"/>
    </xf>
    <xf numFmtId="0" fontId="9" fillId="30" borderId="7" xfId="0" applyFont="1" applyFill="1" applyBorder="1" applyAlignment="1">
      <alignment horizontal="center" vertical="center"/>
    </xf>
    <xf numFmtId="43" fontId="9" fillId="30" borderId="7" xfId="0" applyNumberFormat="1" applyFont="1" applyFill="1" applyBorder="1" applyAlignment="1">
      <alignment horizontal="center" vertical="center"/>
    </xf>
    <xf numFmtId="187" fontId="9" fillId="30" borderId="7" xfId="0" applyNumberFormat="1" applyFont="1" applyFill="1" applyBorder="1">
      <alignment vertical="center"/>
    </xf>
    <xf numFmtId="0" fontId="31" fillId="16" borderId="7" xfId="0" applyFont="1" applyFill="1" applyBorder="1" applyAlignment="1">
      <alignment horizontal="center" vertical="center"/>
    </xf>
    <xf numFmtId="43" fontId="31" fillId="16" borderId="7" xfId="0" applyNumberFormat="1" applyFont="1" applyFill="1" applyBorder="1" applyAlignment="1">
      <alignment horizontal="center" vertical="center"/>
    </xf>
    <xf numFmtId="187" fontId="31" fillId="16" borderId="7" xfId="0" applyNumberFormat="1" applyFont="1" applyFill="1" applyBorder="1">
      <alignment vertical="center"/>
    </xf>
    <xf numFmtId="0" fontId="31" fillId="31" borderId="7" xfId="0" applyFont="1" applyFill="1" applyBorder="1" applyAlignment="1">
      <alignment horizontal="center" vertical="center"/>
    </xf>
    <xf numFmtId="43" fontId="31" fillId="31" borderId="7" xfId="0" applyNumberFormat="1" applyFont="1" applyFill="1" applyBorder="1" applyAlignment="1">
      <alignment horizontal="center" vertical="center"/>
    </xf>
    <xf numFmtId="187" fontId="31" fillId="31"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9" fillId="11" borderId="7" xfId="0" applyFont="1" applyFill="1" applyBorder="1" applyAlignment="1">
      <alignment horizontal="center" vertical="center"/>
    </xf>
    <xf numFmtId="43" fontId="9" fillId="11" borderId="7" xfId="0" applyNumberFormat="1" applyFont="1" applyFill="1" applyBorder="1" applyAlignment="1">
      <alignment horizontal="center" vertical="center"/>
    </xf>
    <xf numFmtId="187" fontId="9" fillId="11" borderId="7" xfId="0" applyNumberFormat="1" applyFont="1" applyFill="1" applyBorder="1">
      <alignment vertical="center"/>
    </xf>
    <xf numFmtId="0" fontId="4" fillId="33" borderId="7" xfId="0" applyFont="1" applyFill="1" applyBorder="1" applyAlignment="1">
      <alignment horizontal="center" vertical="center" wrapText="1"/>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3" borderId="7" xfId="0" applyFont="1" applyFill="1" applyBorder="1">
      <alignment vertical="center"/>
    </xf>
    <xf numFmtId="0" fontId="31" fillId="3" borderId="7" xfId="0" applyFont="1" applyFill="1" applyBorder="1" applyProtection="1">
      <alignment vertical="center"/>
      <protection locked="0"/>
    </xf>
    <xf numFmtId="0" fontId="11" fillId="34"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4" borderId="0" xfId="0" applyFont="1" applyFill="1" applyAlignment="1">
      <alignment horizontal="center" vertical="center"/>
    </xf>
    <xf numFmtId="0" fontId="11" fillId="34" borderId="0" xfId="0" applyFont="1" applyFill="1" applyAlignment="1">
      <alignment horizontal="center" vertical="center" wrapText="1"/>
    </xf>
    <xf numFmtId="0" fontId="33" fillId="0" borderId="0" xfId="0" applyFont="1" applyAlignment="1">
      <alignment horizontal="left" vertical="center"/>
    </xf>
    <xf numFmtId="0" fontId="11" fillId="3" borderId="7" xfId="0" applyFont="1" applyFill="1" applyBorder="1" applyAlignment="1" applyProtection="1">
      <alignment horizontal="center" vertical="center" wrapText="1"/>
      <protection locked="0"/>
    </xf>
    <xf numFmtId="0" fontId="9" fillId="12" borderId="13" xfId="0" applyFont="1" applyFill="1" applyBorder="1" applyAlignment="1">
      <alignment horizontal="center" vertical="center" wrapText="1"/>
    </xf>
    <xf numFmtId="0" fontId="9" fillId="12" borderId="14"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9" fillId="12" borderId="12" xfId="0" applyFont="1" applyFill="1" applyBorder="1" applyAlignment="1">
      <alignment horizontal="center" vertical="center" wrapText="1"/>
    </xf>
    <xf numFmtId="187" fontId="11" fillId="3" borderId="7" xfId="0" applyNumberFormat="1" applyFont="1" applyFill="1" applyBorder="1" applyAlignment="1" applyProtection="1">
      <alignment horizontal="center" vertical="center" wrapText="1"/>
      <protection locked="0"/>
    </xf>
    <xf numFmtId="14" fontId="11" fillId="3" borderId="7" xfId="0" applyNumberFormat="1" applyFont="1" applyFill="1" applyBorder="1" applyAlignment="1" applyProtection="1">
      <alignment horizontal="center" vertical="center" wrapText="1"/>
      <protection locked="0"/>
    </xf>
    <xf numFmtId="0" fontId="11" fillId="35" borderId="7" xfId="0" applyFont="1" applyFill="1" applyBorder="1" applyAlignment="1" applyProtection="1">
      <alignment horizontal="center" vertical="center" wrapText="1"/>
      <protection locked="0"/>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xf>
    <xf numFmtId="0" fontId="11" fillId="0" borderId="19" xfId="0" applyFont="1" applyBorder="1" applyAlignment="1">
      <alignment horizontal="center" vertical="center" wrapText="1"/>
    </xf>
    <xf numFmtId="0" fontId="11" fillId="0" borderId="20" xfId="0" applyFont="1" applyBorder="1" applyAlignment="1">
      <alignment horizontal="center" vertical="center"/>
    </xf>
    <xf numFmtId="0" fontId="11" fillId="0" borderId="21" xfId="0" applyFont="1" applyBorder="1" applyAlignment="1">
      <alignment horizontal="center" vertical="center" wrapText="1"/>
    </xf>
    <xf numFmtId="0" fontId="9" fillId="12" borderId="15" xfId="0"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top" wrapText="1"/>
    </xf>
    <xf numFmtId="43" fontId="9" fillId="12"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2"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1" borderId="8" xfId="0" applyNumberFormat="1" applyFont="1" applyFill="1" applyBorder="1" applyAlignment="1">
      <alignment horizontal="center" vertical="center" wrapText="1"/>
    </xf>
    <xf numFmtId="43" fontId="9" fillId="14" borderId="8" xfId="0" applyNumberFormat="1" applyFont="1" applyFill="1" applyBorder="1" applyAlignment="1">
      <alignment horizontal="center" vertical="center" wrapText="1"/>
    </xf>
    <xf numFmtId="49" fontId="9" fillId="14" borderId="7" xfId="0" applyNumberFormat="1" applyFont="1" applyFill="1" applyBorder="1" applyAlignment="1">
      <alignment vertical="center" wrapText="1"/>
    </xf>
    <xf numFmtId="43" fontId="9" fillId="11" borderId="9" xfId="0" applyNumberFormat="1" applyFont="1" applyFill="1" applyBorder="1" applyAlignment="1">
      <alignment horizontal="center" vertical="center" wrapText="1"/>
    </xf>
    <xf numFmtId="43" fontId="9" fillId="11" borderId="10"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1" borderId="11" xfId="0" applyNumberFormat="1" applyFont="1" applyFill="1" applyBorder="1" applyAlignment="1">
      <alignment horizontal="center" vertical="center" wrapText="1"/>
    </xf>
    <xf numFmtId="43" fontId="9" fillId="11" borderId="12" xfId="0" applyNumberFormat="1" applyFont="1" applyFill="1" applyBorder="1" applyAlignment="1">
      <alignment horizontal="center" vertical="top" wrapText="1"/>
    </xf>
    <xf numFmtId="43" fontId="9" fillId="14" borderId="12" xfId="0" applyNumberFormat="1" applyFont="1" applyFill="1" applyBorder="1" applyAlignment="1">
      <alignment horizontal="center" vertical="top" wrapText="1"/>
    </xf>
    <xf numFmtId="49" fontId="9" fillId="14" borderId="7" xfId="0" applyNumberFormat="1" applyFont="1" applyFill="1" applyBorder="1" applyAlignment="1">
      <alignment horizontal="left" vertical="top" wrapText="1"/>
    </xf>
    <xf numFmtId="43" fontId="9" fillId="14" borderId="7" xfId="0" applyNumberFormat="1" applyFont="1" applyFill="1" applyBorder="1" applyAlignment="1">
      <alignment horizontal="center" vertical="top" wrapText="1"/>
    </xf>
    <xf numFmtId="43" fontId="13" fillId="12" borderId="7" xfId="0" applyNumberFormat="1" applyFont="1" applyFill="1" applyBorder="1" applyAlignment="1">
      <alignment horizontal="center" vertical="center" wrapText="1"/>
    </xf>
    <xf numFmtId="49" fontId="9" fillId="12" borderId="7" xfId="0" applyNumberFormat="1" applyFont="1" applyFill="1" applyBorder="1" applyAlignment="1">
      <alignment horizontal="left" vertical="center" wrapText="1"/>
    </xf>
    <xf numFmtId="43" fontId="4" fillId="12"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9" fillId="11" borderId="8" xfId="0" applyNumberFormat="1" applyFont="1" applyFill="1" applyBorder="1" applyAlignment="1">
      <alignment horizontal="center" vertical="top" wrapText="1"/>
    </xf>
    <xf numFmtId="43" fontId="9" fillId="12" borderId="15" xfId="0" applyNumberFormat="1" applyFont="1" applyFill="1" applyBorder="1" applyAlignment="1">
      <alignment horizontal="center" vertical="center" wrapText="1"/>
    </xf>
    <xf numFmtId="43" fontId="4" fillId="15"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16" borderId="15" xfId="0" applyNumberFormat="1" applyFont="1" applyFill="1" applyBorder="1" applyAlignment="1">
      <alignment horizontal="center" vertical="center" wrapText="1"/>
    </xf>
    <xf numFmtId="43" fontId="11" fillId="17" borderId="15" xfId="0" applyNumberFormat="1" applyFont="1" applyFill="1" applyBorder="1" applyAlignment="1">
      <alignment horizontal="center" vertical="center" wrapText="1"/>
    </xf>
    <xf numFmtId="43" fontId="11" fillId="25" borderId="15" xfId="0" applyNumberFormat="1" applyFont="1" applyFill="1" applyBorder="1" applyAlignment="1">
      <alignment horizontal="center" vertical="center" wrapText="1"/>
    </xf>
    <xf numFmtId="43" fontId="34" fillId="11" borderId="7" xfId="0" applyNumberFormat="1" applyFont="1" applyFill="1" applyBorder="1" applyAlignment="1">
      <alignment horizontal="center" vertical="center" wrapText="1"/>
    </xf>
    <xf numFmtId="43" fontId="9" fillId="11" borderId="12" xfId="0" applyNumberFormat="1" applyFont="1" applyFill="1" applyBorder="1" applyAlignment="1">
      <alignment horizontal="center" vertical="center" wrapText="1"/>
    </xf>
    <xf numFmtId="43" fontId="9" fillId="11" borderId="13" xfId="0" applyNumberFormat="1" applyFont="1" applyFill="1" applyBorder="1" applyAlignment="1">
      <alignment horizontal="center" vertical="center"/>
    </xf>
    <xf numFmtId="43" fontId="9" fillId="11" borderId="14" xfId="0" applyNumberFormat="1" applyFont="1" applyFill="1" applyBorder="1" applyAlignment="1">
      <alignment horizontal="center" vertical="center"/>
    </xf>
    <xf numFmtId="43" fontId="9" fillId="11" borderId="15" xfId="0" applyNumberFormat="1" applyFont="1" applyFill="1" applyBorder="1" applyAlignment="1">
      <alignment horizontal="center" vertical="center"/>
    </xf>
    <xf numFmtId="43" fontId="9" fillId="11" borderId="13" xfId="0" applyNumberFormat="1" applyFont="1" applyFill="1" applyBorder="1" applyAlignment="1">
      <alignment horizontal="center" vertical="center" wrapText="1"/>
    </xf>
    <xf numFmtId="43" fontId="34" fillId="11" borderId="7" xfId="0" applyNumberFormat="1" applyFont="1" applyFill="1" applyBorder="1" applyAlignment="1">
      <alignment horizontal="center" vertical="top" wrapText="1"/>
    </xf>
    <xf numFmtId="43" fontId="11" fillId="3" borderId="7" xfId="0" applyNumberFormat="1" applyFont="1" applyFill="1" applyBorder="1" applyAlignment="1" applyProtection="1">
      <alignment horizontal="center" vertical="center" wrapText="1"/>
      <protection locked="0"/>
    </xf>
    <xf numFmtId="43" fontId="9" fillId="11" borderId="14" xfId="0" applyNumberFormat="1" applyFont="1" applyFill="1" applyBorder="1" applyAlignment="1">
      <alignment horizontal="center" vertical="center" wrapText="1"/>
    </xf>
    <xf numFmtId="43" fontId="9" fillId="11" borderId="15" xfId="0" applyNumberFormat="1" applyFont="1" applyFill="1" applyBorder="1" applyAlignment="1">
      <alignment horizontal="center" vertical="center" wrapText="1"/>
    </xf>
    <xf numFmtId="43" fontId="9" fillId="11" borderId="13" xfId="0" applyNumberFormat="1" applyFont="1" applyFill="1" applyBorder="1" applyAlignment="1">
      <alignment horizontal="center" vertical="top" wrapText="1"/>
    </xf>
    <xf numFmtId="43" fontId="9" fillId="12" borderId="13" xfId="0" applyNumberFormat="1" applyFont="1" applyFill="1" applyBorder="1" applyAlignment="1">
      <alignment horizontal="center" vertical="center" wrapText="1"/>
    </xf>
    <xf numFmtId="43" fontId="4" fillId="15"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16" borderId="13" xfId="0" applyNumberFormat="1" applyFont="1" applyFill="1" applyBorder="1" applyAlignment="1">
      <alignment horizontal="center" vertical="center" wrapText="1"/>
    </xf>
    <xf numFmtId="43" fontId="11" fillId="17" borderId="13" xfId="0" applyNumberFormat="1" applyFont="1" applyFill="1" applyBorder="1" applyAlignment="1">
      <alignment horizontal="center" vertical="center" wrapText="1"/>
    </xf>
    <xf numFmtId="43" fontId="11" fillId="3" borderId="13" xfId="0" applyNumberFormat="1" applyFont="1" applyFill="1" applyBorder="1" applyAlignment="1" applyProtection="1">
      <alignment horizontal="center" vertical="center" wrapText="1"/>
      <protection locked="0"/>
    </xf>
    <xf numFmtId="43" fontId="9" fillId="32" borderId="10" xfId="0" applyNumberFormat="1" applyFont="1" applyFill="1" applyBorder="1" applyAlignment="1">
      <alignment horizontal="center" vertical="center" wrapText="1"/>
    </xf>
    <xf numFmtId="43" fontId="9" fillId="32" borderId="10" xfId="0" applyNumberFormat="1" applyFont="1" applyFill="1" applyBorder="1" applyAlignment="1">
      <alignment horizontal="center" vertical="top" wrapText="1"/>
    </xf>
    <xf numFmtId="43" fontId="9" fillId="11"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16"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1" fillId="3" borderId="8" xfId="0" applyNumberFormat="1" applyFont="1" applyFill="1" applyBorder="1" applyAlignment="1" applyProtection="1">
      <alignment horizontal="center" vertical="center" wrapText="1"/>
      <protection locked="0"/>
    </xf>
    <xf numFmtId="43" fontId="11" fillId="3" borderId="12" xfId="0" applyNumberFormat="1" applyFont="1" applyFill="1" applyBorder="1" applyAlignment="1" applyProtection="1">
      <alignment horizontal="center" vertical="center" wrapText="1"/>
      <protection locked="0"/>
    </xf>
    <xf numFmtId="43" fontId="11" fillId="17" borderId="7" xfId="0" applyNumberFormat="1" applyFont="1" applyFill="1" applyBorder="1" applyAlignment="1" applyProtection="1">
      <alignment horizontal="center" vertical="center" wrapText="1"/>
      <protection locked="0"/>
    </xf>
    <xf numFmtId="43" fontId="11" fillId="17" borderId="13" xfId="0" applyNumberFormat="1" applyFont="1" applyFill="1" applyBorder="1" applyAlignment="1" applyProtection="1">
      <alignment horizontal="center" vertical="center" wrapText="1"/>
      <protection locked="0"/>
    </xf>
    <xf numFmtId="43" fontId="11" fillId="25" borderId="13" xfId="0" applyNumberFormat="1" applyFont="1" applyFill="1" applyBorder="1" applyAlignment="1">
      <alignment horizontal="center" vertical="center" wrapText="1"/>
    </xf>
    <xf numFmtId="188" fontId="11" fillId="17" borderId="7" xfId="3" applyNumberFormat="1" applyFont="1" applyFill="1" applyBorder="1" applyAlignment="1">
      <alignment horizontal="center" vertical="center" wrapText="1"/>
    </xf>
    <xf numFmtId="0" fontId="4" fillId="15" borderId="7" xfId="0" applyFont="1" applyFill="1" applyBorder="1" applyAlignment="1">
      <alignment horizontal="left" vertical="center" wrapText="1"/>
    </xf>
    <xf numFmtId="43" fontId="11"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8" borderId="0" xfId="0" applyFill="1">
      <alignment vertical="center"/>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4"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4" borderId="7" xfId="0" applyFont="1" applyFill="1" applyBorder="1" applyAlignment="1">
      <alignment horizontal="right" wrapText="1"/>
    </xf>
    <xf numFmtId="187" fontId="41" fillId="9" borderId="7" xfId="0" applyNumberFormat="1" applyFont="1" applyFill="1" applyBorder="1" applyAlignment="1">
      <alignment horizontal="right"/>
    </xf>
    <xf numFmtId="0" fontId="39" fillId="14" borderId="7" xfId="0" applyFont="1" applyFill="1" applyBorder="1" applyAlignment="1">
      <alignment horizontal="right"/>
    </xf>
    <xf numFmtId="9" fontId="41" fillId="0" borderId="7" xfId="3" applyFont="1" applyFill="1" applyBorder="1" applyAlignment="1">
      <alignment horizontal="center"/>
    </xf>
    <xf numFmtId="187" fontId="41" fillId="9" borderId="8" xfId="0" applyNumberFormat="1" applyFont="1" applyFill="1" applyBorder="1" applyAlignment="1">
      <alignment horizontal="right"/>
    </xf>
    <xf numFmtId="0" fontId="39" fillId="14" borderId="13" xfId="0" applyFont="1" applyFill="1" applyBorder="1" applyAlignment="1">
      <alignment horizontal="right" wrapText="1"/>
    </xf>
    <xf numFmtId="0" fontId="41" fillId="9" borderId="13" xfId="3" applyNumberFormat="1" applyFont="1" applyFill="1" applyBorder="1" applyAlignment="1">
      <alignment horizontal="right"/>
    </xf>
    <xf numFmtId="9" fontId="42" fillId="9" borderId="15" xfId="3" applyFont="1" applyFill="1" applyBorder="1" applyAlignment="1">
      <alignment horizontal="left"/>
    </xf>
    <xf numFmtId="0" fontId="39" fillId="14" borderId="15" xfId="0" applyFont="1" applyFill="1" applyBorder="1" applyAlignment="1">
      <alignment horizontal="right" wrapText="1"/>
    </xf>
    <xf numFmtId="9" fontId="41" fillId="36" borderId="7" xfId="3" applyNumberFormat="1" applyFont="1" applyFill="1" applyBorder="1" applyAlignment="1">
      <alignment horizontal="center"/>
    </xf>
    <xf numFmtId="0" fontId="42" fillId="9" borderId="15" xfId="3" applyNumberFormat="1" applyFont="1" applyFill="1" applyBorder="1" applyAlignment="1">
      <alignment horizontal="left"/>
    </xf>
    <xf numFmtId="9" fontId="41" fillId="37" borderId="7" xfId="3" applyNumberFormat="1" applyFont="1" applyFill="1" applyBorder="1" applyAlignment="1">
      <alignment horizontal="center"/>
    </xf>
    <xf numFmtId="9" fontId="42" fillId="0" borderId="15" xfId="3" applyFont="1" applyFill="1" applyBorder="1" applyAlignment="1">
      <alignment horizontal="left"/>
    </xf>
    <xf numFmtId="9" fontId="41" fillId="38" borderId="7" xfId="3" applyNumberFormat="1" applyFont="1" applyFill="1" applyBorder="1" applyAlignment="1">
      <alignment horizontal="center"/>
    </xf>
    <xf numFmtId="0" fontId="43" fillId="9" borderId="12" xfId="0" applyNumberFormat="1" applyFont="1" applyFill="1" applyBorder="1" applyAlignment="1">
      <alignment horizontal="center"/>
    </xf>
    <xf numFmtId="0" fontId="43" fillId="9" borderId="7" xfId="0" applyNumberFormat="1" applyFont="1" applyFill="1" applyBorder="1" applyAlignment="1">
      <alignment horizontal="center" wrapText="1"/>
    </xf>
    <xf numFmtId="0" fontId="37" fillId="18" borderId="18" xfId="0" applyFont="1" applyFill="1" applyBorder="1" applyAlignment="1">
      <alignment horizontal="center" vertical="center"/>
    </xf>
    <xf numFmtId="0" fontId="36" fillId="18" borderId="0" xfId="0" applyFont="1" applyFill="1" applyBorder="1" applyAlignment="1">
      <alignment horizontal="center" vertical="center"/>
    </xf>
    <xf numFmtId="0" fontId="44" fillId="14" borderId="16" xfId="0" applyFont="1" applyFill="1" applyBorder="1" applyAlignment="1">
      <alignment horizontal="left" vertical="center"/>
    </xf>
    <xf numFmtId="0" fontId="44" fillId="14" borderId="9" xfId="0" applyFont="1" applyFill="1" applyBorder="1" applyAlignment="1">
      <alignment horizontal="left" vertical="center"/>
    </xf>
    <xf numFmtId="0" fontId="36" fillId="0" borderId="18"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18" xfId="0" applyFont="1" applyBorder="1" applyAlignment="1">
      <alignment horizontal="center" vertical="center"/>
    </xf>
    <xf numFmtId="0" fontId="36" fillId="0" borderId="0" xfId="0" applyFont="1" applyBorder="1" applyAlignment="1">
      <alignment horizontal="center" vertical="center"/>
    </xf>
    <xf numFmtId="0" fontId="36" fillId="0" borderId="20" xfId="0" applyFont="1" applyBorder="1" applyAlignment="1">
      <alignment horizontal="center" vertical="center"/>
    </xf>
    <xf numFmtId="0" fontId="36" fillId="0" borderId="11" xfId="0" applyFont="1" applyBorder="1" applyAlignment="1">
      <alignment horizontal="center" vertical="center"/>
    </xf>
    <xf numFmtId="0" fontId="36" fillId="0" borderId="20" xfId="0" applyFont="1" applyBorder="1">
      <alignment vertical="center"/>
    </xf>
    <xf numFmtId="0" fontId="36"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20"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4"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2" borderId="15" xfId="0" applyFont="1" applyFill="1" applyBorder="1">
      <alignment vertical="center"/>
    </xf>
    <xf numFmtId="0" fontId="39" fillId="14"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19" xfId="0" applyBorder="1" applyAlignment="1">
      <alignment vertical="center"/>
    </xf>
    <xf numFmtId="0" fontId="0" fillId="32" borderId="0" xfId="0" applyFill="1" applyAlignment="1">
      <alignment vertical="center"/>
    </xf>
    <xf numFmtId="0" fontId="39" fillId="11" borderId="13" xfId="0" applyFont="1" applyFill="1" applyBorder="1" applyAlignment="1">
      <alignment horizontal="center" vertical="center" wrapText="1"/>
    </xf>
    <xf numFmtId="189" fontId="35" fillId="9" borderId="22" xfId="0" applyNumberFormat="1" applyFont="1" applyFill="1" applyBorder="1" applyAlignment="1">
      <alignment horizontal="center" vertical="center"/>
    </xf>
    <xf numFmtId="9" fontId="36" fillId="0" borderId="18"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20"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21" xfId="0" applyBorder="1" applyAlignment="1">
      <alignment vertical="center"/>
    </xf>
    <xf numFmtId="187" fontId="36" fillId="0" borderId="0" xfId="0" applyNumberFormat="1" applyFont="1" applyAlignment="1">
      <alignment vertical="center"/>
    </xf>
    <xf numFmtId="9" fontId="41"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7" borderId="7" xfId="3" applyFont="1" applyFill="1" applyBorder="1" applyAlignment="1">
      <alignment horizontal="center"/>
    </xf>
    <xf numFmtId="187" fontId="36" fillId="0" borderId="0" xfId="0" applyNumberFormat="1" applyFont="1" applyAlignment="1">
      <alignment horizontal="center" vertical="center"/>
    </xf>
    <xf numFmtId="9" fontId="41" fillId="38" borderId="7" xfId="3" applyFont="1" applyFill="1" applyBorder="1" applyAlignment="1">
      <alignment horizontal="center"/>
    </xf>
    <xf numFmtId="187" fontId="0" fillId="0" borderId="0" xfId="0" applyNumberFormat="1" applyAlignment="1">
      <alignment vertical="center"/>
    </xf>
    <xf numFmtId="0" fontId="43" fillId="9" borderId="7" xfId="0" applyNumberFormat="1" applyFont="1" applyFill="1" applyBorder="1" applyAlignment="1">
      <alignment horizontal="center"/>
    </xf>
    <xf numFmtId="0" fontId="36" fillId="32" borderId="0" xfId="0" applyFont="1" applyFill="1" applyAlignment="1">
      <alignment horizontal="center" vertical="center"/>
    </xf>
    <xf numFmtId="187" fontId="36" fillId="0" borderId="11" xfId="0" applyNumberFormat="1" applyFont="1" applyBorder="1" applyAlignment="1">
      <alignment horizontal="center" vertical="center"/>
    </xf>
    <xf numFmtId="0" fontId="37" fillId="18" borderId="0" xfId="0" applyFont="1" applyFill="1" applyBorder="1" applyAlignment="1">
      <alignment horizontal="center" vertical="center"/>
    </xf>
    <xf numFmtId="0" fontId="36" fillId="18" borderId="0" xfId="0" applyFont="1" applyFill="1" applyBorder="1">
      <alignment vertical="center"/>
    </xf>
    <xf numFmtId="0" fontId="36" fillId="18" borderId="0" xfId="0" applyFont="1" applyFill="1" applyAlignment="1">
      <alignment horizontal="center" vertical="center"/>
    </xf>
    <xf numFmtId="0" fontId="36" fillId="18" borderId="0" xfId="0" applyFont="1" applyFill="1">
      <alignment vertical="center"/>
    </xf>
    <xf numFmtId="49" fontId="39" fillId="11" borderId="7" xfId="0" applyNumberFormat="1" applyFont="1" applyFill="1" applyBorder="1" applyAlignment="1">
      <alignment horizontal="center" vertical="center" wrapText="1"/>
    </xf>
    <xf numFmtId="43" fontId="39" fillId="11" borderId="7" xfId="0" applyNumberFormat="1" applyFont="1" applyFill="1" applyBorder="1" applyAlignment="1">
      <alignment horizontal="center" vertical="center" wrapText="1"/>
    </xf>
    <xf numFmtId="49" fontId="33" fillId="15" borderId="7" xfId="0" applyNumberFormat="1" applyFont="1" applyFill="1" applyBorder="1" applyAlignment="1">
      <alignment horizontal="center" vertical="center" wrapText="1"/>
    </xf>
    <xf numFmtId="43" fontId="33" fillId="15" borderId="7" xfId="0" applyNumberFormat="1" applyFont="1" applyFill="1" applyBorder="1" applyAlignment="1">
      <alignment horizontal="center" vertical="center" wrapText="1"/>
    </xf>
    <xf numFmtId="190" fontId="46" fillId="9" borderId="7" xfId="0" applyNumberFormat="1" applyFont="1" applyFill="1" applyBorder="1" applyAlignment="1">
      <alignment horizontal="center" vertical="center"/>
    </xf>
    <xf numFmtId="0" fontId="33" fillId="15"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4" borderId="15" xfId="0" applyFont="1" applyFill="1" applyBorder="1" applyAlignment="1">
      <alignment horizontal="center" vertical="center"/>
    </xf>
    <xf numFmtId="0" fontId="39" fillId="11" borderId="14" xfId="0" applyFont="1" applyFill="1" applyBorder="1" applyAlignment="1">
      <alignment horizontal="center" vertical="center" wrapText="1"/>
    </xf>
    <xf numFmtId="0" fontId="35" fillId="9" borderId="22" xfId="0" applyFont="1" applyFill="1" applyBorder="1" applyAlignment="1">
      <alignment horizontal="center" vertical="center"/>
    </xf>
    <xf numFmtId="0" fontId="35" fillId="9" borderId="15" xfId="0" applyFont="1" applyFill="1" applyBorder="1" applyAlignment="1">
      <alignment horizontal="center" vertical="center"/>
    </xf>
    <xf numFmtId="0" fontId="36" fillId="0" borderId="0" xfId="0" applyFont="1" applyAlignment="1">
      <alignment vertical="center"/>
    </xf>
    <xf numFmtId="187" fontId="36" fillId="0" borderId="9" xfId="0" applyNumberFormat="1" applyFont="1" applyBorder="1" applyAlignment="1">
      <alignment vertical="center"/>
    </xf>
    <xf numFmtId="0" fontId="36" fillId="0" borderId="19" xfId="0" applyFont="1" applyBorder="1" applyAlignment="1">
      <alignment vertical="center"/>
    </xf>
    <xf numFmtId="187" fontId="36" fillId="0" borderId="11" xfId="0" applyNumberFormat="1" applyFont="1" applyBorder="1" applyAlignment="1">
      <alignment vertical="center"/>
    </xf>
    <xf numFmtId="0" fontId="36" fillId="0" borderId="21" xfId="0" applyFont="1" applyBorder="1" applyAlignment="1">
      <alignment vertical="center"/>
    </xf>
    <xf numFmtId="0" fontId="36" fillId="18" borderId="19" xfId="0" applyFont="1" applyFill="1" applyBorder="1">
      <alignment vertical="center"/>
    </xf>
    <xf numFmtId="0" fontId="44" fillId="14" borderId="17" xfId="0" applyFont="1" applyFill="1" applyBorder="1" applyAlignment="1">
      <alignment horizontal="left" vertical="center"/>
    </xf>
    <xf numFmtId="0" fontId="36" fillId="0" borderId="19" xfId="0" applyFont="1" applyBorder="1">
      <alignment vertical="center"/>
    </xf>
    <xf numFmtId="0" fontId="36" fillId="0" borderId="19" xfId="0" applyFont="1" applyBorder="1" applyAlignment="1">
      <alignment horizontal="center" vertical="center"/>
    </xf>
    <xf numFmtId="0" fontId="36" fillId="0" borderId="21" xfId="0" applyFont="1" applyBorder="1" applyAlignment="1">
      <alignment horizontal="center" vertical="center"/>
    </xf>
    <xf numFmtId="0" fontId="36" fillId="0" borderId="21"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19" xfId="0" applyFont="1" applyFill="1" applyBorder="1">
      <alignment vertical="center"/>
    </xf>
    <xf numFmtId="0" fontId="35" fillId="0" borderId="0" xfId="0" applyFont="1" applyAlignment="1">
      <alignment vertical="center"/>
    </xf>
    <xf numFmtId="0" fontId="0" fillId="0" borderId="7" xfId="0" applyBorder="1" applyAlignment="1">
      <alignment horizontal="center" vertical="center"/>
    </xf>
    <xf numFmtId="4" fontId="47" fillId="39" borderId="23" xfId="0" applyNumberFormat="1" applyFont="1" applyFill="1" applyBorder="1" applyAlignment="1" applyProtection="1">
      <alignment horizontal="center" vertical="center"/>
      <protection locked="0"/>
    </xf>
    <xf numFmtId="0" fontId="47"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39" borderId="26" xfId="0" applyNumberFormat="1" applyFont="1" applyFill="1" applyBorder="1" applyAlignment="1" applyProtection="1">
      <alignment horizontal="center" vertical="center"/>
      <protection locked="0"/>
    </xf>
    <xf numFmtId="0" fontId="47"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5" borderId="7" xfId="0" applyNumberFormat="1" applyFont="1" applyFill="1" applyBorder="1" applyAlignment="1">
      <alignment horizontal="center" vertical="center" wrapText="1"/>
    </xf>
    <xf numFmtId="4" fontId="48" fillId="40" borderId="26" xfId="0" applyNumberFormat="1" applyFont="1" applyFill="1" applyBorder="1" applyAlignment="1" applyProtection="1">
      <alignment horizontal="center" vertical="center"/>
      <protection locked="0"/>
    </xf>
    <xf numFmtId="0" fontId="48"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8" fillId="40" borderId="29" xfId="0" applyNumberFormat="1" applyFont="1" applyFill="1" applyBorder="1" applyAlignment="1" applyProtection="1">
      <alignment horizontal="center" vertical="center"/>
      <protection locked="0"/>
    </xf>
    <xf numFmtId="0" fontId="48"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8" fillId="40" borderId="23" xfId="0" applyNumberFormat="1" applyFont="1" applyFill="1" applyBorder="1" applyAlignment="1" applyProtection="1">
      <alignment horizontal="center" vertical="center"/>
      <protection locked="0"/>
    </xf>
    <xf numFmtId="0" fontId="48" fillId="40" borderId="31" xfId="0" applyFont="1" applyFill="1" applyBorder="1" applyAlignment="1" applyProtection="1">
      <alignment horizontal="center" vertical="center"/>
      <protection locked="0"/>
    </xf>
    <xf numFmtId="0" fontId="48"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0" borderId="33" xfId="0" applyNumberFormat="1" applyFont="1" applyFill="1" applyBorder="1" applyAlignment="1" applyProtection="1">
      <alignment horizontal="center" vertical="center"/>
      <protection locked="0"/>
    </xf>
    <xf numFmtId="0" fontId="48"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千位分隔 10" xfId="53"/>
    <cellStyle name="样式 1" xfId="54"/>
    <cellStyle name="样式 2" xfId="55"/>
    <cellStyle name="百分比 3" xfId="56"/>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microsoft.com/office/2007/relationships/slicerCache" Target="slicerCaches/slicerCache3.xml"/><Relationship Id="rId32" Type="http://schemas.microsoft.com/office/2007/relationships/slicerCache" Target="slicerCaches/slicerCache2.xml"/><Relationship Id="rId31" Type="http://schemas.microsoft.com/office/2007/relationships/slicerCache" Target="slicerCaches/slicerCach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9</c:v>
                </c:pt>
                <c:pt idx="2">
                  <c:v>11</c:v>
                </c:pt>
                <c:pt idx="3">
                  <c:v>10</c:v>
                </c:pt>
                <c:pt idx="4">
                  <c:v>12</c:v>
                </c:pt>
                <c:pt idx="5">
                  <c:v>10</c:v>
                </c:pt>
                <c:pt idx="6">
                  <c:v>9</c:v>
                </c:pt>
                <c:pt idx="7">
                  <c:v>7</c:v>
                </c:pt>
                <c:pt idx="8">
                  <c:v>9</c:v>
                </c:pt>
                <c:pt idx="9">
                  <c:v>9</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3</c:v>
                </c:pt>
                <c:pt idx="4">
                  <c:v>0</c:v>
                </c:pt>
                <c:pt idx="5">
                  <c:v>6</c:v>
                </c:pt>
                <c:pt idx="6">
                  <c:v>7</c:v>
                </c:pt>
                <c:pt idx="7">
                  <c:v>5</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1</c:v>
                </c:pt>
                <c:pt idx="1">
                  <c:v>2</c:v>
                </c:pt>
                <c:pt idx="2">
                  <c:v>2</c:v>
                </c:pt>
                <c:pt idx="3">
                  <c:v>2</c:v>
                </c:pt>
                <c:pt idx="4">
                  <c:v>2</c:v>
                </c:pt>
                <c:pt idx="5">
                  <c:v>1</c:v>
                </c:pt>
                <c:pt idx="6">
                  <c:v>1</c:v>
                </c:pt>
                <c:pt idx="7">
                  <c:v>2</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1</c:v>
                </c:pt>
                <c:pt idx="3">
                  <c:v>1</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1</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13</c:v>
                </c:pt>
                <c:pt idx="1">
                  <c:v>11</c:v>
                </c:pt>
                <c:pt idx="2">
                  <c:v>15</c:v>
                </c:pt>
                <c:pt idx="3">
                  <c:v>16</c:v>
                </c:pt>
                <c:pt idx="4">
                  <c:v>14</c:v>
                </c:pt>
                <c:pt idx="5">
                  <c:v>18</c:v>
                </c:pt>
                <c:pt idx="6">
                  <c:v>18</c:v>
                </c:pt>
                <c:pt idx="7">
                  <c:v>16</c:v>
                </c:pt>
                <c:pt idx="8">
                  <c:v>10</c:v>
                </c:pt>
                <c:pt idx="9">
                  <c:v>10</c:v>
                </c:pt>
                <c:pt idx="10">
                  <c:v>5</c:v>
                </c:pt>
                <c:pt idx="11">
                  <c:v>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0.861583760106988</c:v>
                </c:pt>
                <c:pt idx="1">
                  <c:v>0.138416239893012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1.72316752021398</c:v>
                </c:pt>
                <c:pt idx="1">
                  <c:v>-0.723167520213976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0.000255524954694026</c:v>
                </c:pt>
                <c:pt idx="1">
                  <c:v>0.999744475045306</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0.468740768424339</c:v>
                </c:pt>
                <c:pt idx="1">
                  <c:v>0.531259231575661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24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11</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4</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9</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1.65932545483364</c:v>
                </c:pt>
                <c:pt idx="1">
                  <c:v>1.62448754455676</c:v>
                </c:pt>
                <c:pt idx="2">
                  <c:v>1.6919911065026</c:v>
                </c:pt>
                <c:pt idx="3">
                  <c:v>1.72972327043318</c:v>
                </c:pt>
                <c:pt idx="4">
                  <c:v>1.70517324200345</c:v>
                </c:pt>
                <c:pt idx="5">
                  <c:v>1.72316752021398</c:v>
                </c:pt>
                <c:pt idx="6">
                  <c:v>1.72983336856702</c:v>
                </c:pt>
                <c:pt idx="7">
                  <c:v>1.74594202678127</c:v>
                </c:pt>
                <c:pt idx="8">
                  <c:v>1.71488125118714</c:v>
                </c:pt>
                <c:pt idx="9">
                  <c:v>1.68235481012893</c:v>
                </c:pt>
                <c:pt idx="10">
                  <c:v>1.65166714474522</c:v>
                </c:pt>
                <c:pt idx="11">
                  <c:v>1.62982961940021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912236.040094357</c:v>
                </c:pt>
                <c:pt idx="1">
                  <c:v>1786166.87945359</c:v>
                </c:pt>
                <c:pt idx="2">
                  <c:v>2790583.23798006</c:v>
                </c:pt>
                <c:pt idx="3">
                  <c:v>3803752.66848954</c:v>
                </c:pt>
                <c:pt idx="4">
                  <c:v>4687207.32701601</c:v>
                </c:pt>
                <c:pt idx="5">
                  <c:v>5684004.34217459</c:v>
                </c:pt>
                <c:pt idx="6">
                  <c:v>6656990.86515854</c:v>
                </c:pt>
                <c:pt idx="7">
                  <c:v>7678837.13761234</c:v>
                </c:pt>
                <c:pt idx="8">
                  <c:v>8485007.14270466</c:v>
                </c:pt>
                <c:pt idx="9">
                  <c:v>9248967.31714137</c:v>
                </c:pt>
                <c:pt idx="10">
                  <c:v>9988283.61498335</c:v>
                </c:pt>
                <c:pt idx="11">
                  <c:v>10752243.7894201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549763.18083773</c:v>
                </c:pt>
                <c:pt idx="1">
                  <c:v>1099526.36167546</c:v>
                </c:pt>
                <c:pt idx="2">
                  <c:v>1649289.54251319</c:v>
                </c:pt>
                <c:pt idx="3">
                  <c:v>2199052.72335092</c:v>
                </c:pt>
                <c:pt idx="4">
                  <c:v>2748815.90418865</c:v>
                </c:pt>
                <c:pt idx="5">
                  <c:v>3298579.08502638</c:v>
                </c:pt>
                <c:pt idx="6">
                  <c:v>3848342.26586411</c:v>
                </c:pt>
                <c:pt idx="7">
                  <c:v>4398105.44670184</c:v>
                </c:pt>
                <c:pt idx="8">
                  <c:v>4947868.62753957</c:v>
                </c:pt>
                <c:pt idx="9">
                  <c:v>5497631.8083773</c:v>
                </c:pt>
                <c:pt idx="10">
                  <c:v>6047394.98921503</c:v>
                </c:pt>
                <c:pt idx="11">
                  <c:v>6597158.17005276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538.538084672987</c:v>
                </c:pt>
                <c:pt idx="1">
                  <c:v>14.322449490733</c:v>
                </c:pt>
                <c:pt idx="2">
                  <c:v>24.3820296757648</c:v>
                </c:pt>
                <c:pt idx="3">
                  <c:v>54.2128739582439</c:v>
                </c:pt>
                <c:pt idx="4">
                  <c:v>3.12</c:v>
                </c:pt>
                <c:pt idx="5">
                  <c:v>25.1403792075472</c:v>
                </c:pt>
                <c:pt idx="6">
                  <c:v>487.045440438186</c:v>
                </c:pt>
                <c:pt idx="7">
                  <c:v>51.4926442348008</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269.269042336494</c:v>
                </c:pt>
                <c:pt idx="1">
                  <c:v>7.16122474536651</c:v>
                </c:pt>
                <c:pt idx="2">
                  <c:v>12.1910148378824</c:v>
                </c:pt>
                <c:pt idx="3">
                  <c:v>27.1064369791219</c:v>
                </c:pt>
                <c:pt idx="4">
                  <c:v>1.56</c:v>
                </c:pt>
                <c:pt idx="5">
                  <c:v>12.5701896037736</c:v>
                </c:pt>
                <c:pt idx="6">
                  <c:v>243.522720219093</c:v>
                </c:pt>
                <c:pt idx="7">
                  <c:v>0</c:v>
                </c:pt>
                <c:pt idx="8">
                  <c:v>25.7463221174004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165.809486124632</c:v>
                </c:pt>
                <c:pt idx="1">
                  <c:v>1.663952</c:v>
                </c:pt>
                <c:pt idx="2">
                  <c:v>58.820253164557</c:v>
                </c:pt>
                <c:pt idx="3">
                  <c:v>25.315636</c:v>
                </c:pt>
                <c:pt idx="4">
                  <c:v>15.824698</c:v>
                </c:pt>
                <c:pt idx="5">
                  <c:v>0</c:v>
                </c:pt>
                <c:pt idx="6">
                  <c:v>119.346096993671</c:v>
                </c:pt>
                <c:pt idx="7">
                  <c:v>0</c:v>
                </c:pt>
                <c:pt idx="8">
                  <c:v>43.3830236541177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0.307888134272464</c:v>
                </c:pt>
                <c:pt idx="1">
                  <c:v>0.116177892690536</c:v>
                </c:pt>
                <c:pt idx="2">
                  <c:v>2.41244285019565</c:v>
                </c:pt>
                <c:pt idx="3">
                  <c:v>0.466967237698904</c:v>
                </c:pt>
                <c:pt idx="4">
                  <c:v>5.07201858974359</c:v>
                </c:pt>
                <c:pt idx="5">
                  <c:v>0</c:v>
                </c:pt>
                <c:pt idx="6">
                  <c:v>0.245040990192409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0.615776268544927</c:v>
                </c:pt>
                <c:pt idx="1">
                  <c:v>0.232355785381072</c:v>
                </c:pt>
                <c:pt idx="2">
                  <c:v>4.8248857003913</c:v>
                </c:pt>
                <c:pt idx="3">
                  <c:v>0.93393447539781</c:v>
                </c:pt>
                <c:pt idx="4">
                  <c:v>10.1440371794872</c:v>
                </c:pt>
                <c:pt idx="5">
                  <c:v>0</c:v>
                </c:pt>
                <c:pt idx="6">
                  <c:v>0.490081980384818</c:v>
                </c:pt>
                <c:pt idx="7">
                  <c:v>0</c:v>
                </c:pt>
                <c:pt idx="8">
                  <c:v>1.68501828945881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1.65932545483364</c:v>
                </c:pt>
                <c:pt idx="1">
                  <c:v>1.58964963427987</c:v>
                </c:pt>
                <c:pt idx="2">
                  <c:v>1.82699823039428</c:v>
                </c:pt>
                <c:pt idx="3">
                  <c:v>1.84291976222491</c:v>
                </c:pt>
                <c:pt idx="4">
                  <c:v>1.60697312828454</c:v>
                </c:pt>
                <c:pt idx="5">
                  <c:v>1.8131389112666</c:v>
                </c:pt>
                <c:pt idx="6">
                  <c:v>1.76982845868526</c:v>
                </c:pt>
                <c:pt idx="7">
                  <c:v>1.85870263428102</c:v>
                </c:pt>
                <c:pt idx="8">
                  <c:v>1.46639504643414</c:v>
                </c:pt>
                <c:pt idx="9">
                  <c:v>1.38961684060505</c:v>
                </c:pt>
                <c:pt idx="10">
                  <c:v>1.34479049090812</c:v>
                </c:pt>
                <c:pt idx="11">
                  <c:v>1.38961684060505</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1.65932545483364</c:v>
                      </c:pt>
                      <c:pt idx="1">
                        <c:v>1.62448754455676</c:v>
                      </c:pt>
                      <c:pt idx="2">
                        <c:v>1.6919911065026</c:v>
                      </c:pt>
                      <c:pt idx="3">
                        <c:v>1.72972327043318</c:v>
                      </c:pt>
                      <c:pt idx="4">
                        <c:v>1.70517324200345</c:v>
                      </c:pt>
                      <c:pt idx="5">
                        <c:v>1.72316752021398</c:v>
                      </c:pt>
                      <c:pt idx="6">
                        <c:v>1.72983336856702</c:v>
                      </c:pt>
                      <c:pt idx="7">
                        <c:v>1.74594202678127</c:v>
                      </c:pt>
                      <c:pt idx="8">
                        <c:v>1.71488125118714</c:v>
                      </c:pt>
                      <c:pt idx="9">
                        <c:v>1.68235481012893</c:v>
                      </c:pt>
                      <c:pt idx="10">
                        <c:v>1.65166714474522</c:v>
                      </c:pt>
                      <c:pt idx="11">
                        <c:v>1.62982961940021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912236.040094357</c:v>
                </c:pt>
                <c:pt idx="1">
                  <c:v>873930.839359237</c:v>
                </c:pt>
                <c:pt idx="2">
                  <c:v>1004416.35852647</c:v>
                </c:pt>
                <c:pt idx="3">
                  <c:v>1013169.43050948</c:v>
                </c:pt>
                <c:pt idx="4">
                  <c:v>883454.658526465</c:v>
                </c:pt>
                <c:pt idx="5">
                  <c:v>996797.015158587</c:v>
                </c:pt>
                <c:pt idx="6">
                  <c:v>972986.522983943</c:v>
                </c:pt>
                <c:pt idx="7">
                  <c:v>1021846.2724538</c:v>
                </c:pt>
                <c:pt idx="8">
                  <c:v>806170.005092321</c:v>
                </c:pt>
                <c:pt idx="9">
                  <c:v>763960.174436711</c:v>
                </c:pt>
                <c:pt idx="10">
                  <c:v>739316.297841979</c:v>
                </c:pt>
                <c:pt idx="11">
                  <c:v>763960.174436711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549763.18083773</c:v>
                </c:pt>
                <c:pt idx="1">
                  <c:v>549763.18083773</c:v>
                </c:pt>
                <c:pt idx="2">
                  <c:v>549763.18083773</c:v>
                </c:pt>
                <c:pt idx="3">
                  <c:v>549763.18083773</c:v>
                </c:pt>
                <c:pt idx="4">
                  <c:v>549763.18083773</c:v>
                </c:pt>
                <c:pt idx="5">
                  <c:v>549763.18083773</c:v>
                </c:pt>
                <c:pt idx="6">
                  <c:v>549763.18083773</c:v>
                </c:pt>
                <c:pt idx="7">
                  <c:v>549763.18083773</c:v>
                </c:pt>
                <c:pt idx="8">
                  <c:v>549763.18083773</c:v>
                </c:pt>
                <c:pt idx="9">
                  <c:v>549763.18083773</c:v>
                </c:pt>
                <c:pt idx="10">
                  <c:v>549763.18083773</c:v>
                </c:pt>
                <c:pt idx="11">
                  <c:v>549763.18083773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302844.670942322</c:v>
                </c:pt>
                <c:pt idx="1">
                  <c:v>313867.204662082</c:v>
                </c:pt>
                <c:pt idx="2">
                  <c:v>272707.435826043</c:v>
                </c:pt>
                <c:pt idx="3">
                  <c:v>252565.360476816</c:v>
                </c:pt>
                <c:pt idx="4">
                  <c:v>263384.205826043</c:v>
                </c:pt>
                <c:pt idx="5">
                  <c:v>252725.983513017</c:v>
                </c:pt>
                <c:pt idx="6">
                  <c:v>260201.070283521</c:v>
                </c:pt>
                <c:pt idx="7">
                  <c:v>258968.699753378</c:v>
                </c:pt>
                <c:pt idx="8">
                  <c:v>217967.473446751</c:v>
                </c:pt>
                <c:pt idx="9">
                  <c:v>156150.891736289</c:v>
                </c:pt>
                <c:pt idx="10">
                  <c:v>151113.766196409</c:v>
                </c:pt>
                <c:pt idx="11">
                  <c:v>763960.174436711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254979.907227489</c:v>
                </c:pt>
                <c:pt idx="1">
                  <c:v>254979.907227489</c:v>
                </c:pt>
                <c:pt idx="2">
                  <c:v>254979.907227489</c:v>
                </c:pt>
                <c:pt idx="3">
                  <c:v>254979.907227489</c:v>
                </c:pt>
                <c:pt idx="4">
                  <c:v>254979.907227489</c:v>
                </c:pt>
                <c:pt idx="5">
                  <c:v>254979.907227489</c:v>
                </c:pt>
                <c:pt idx="6">
                  <c:v>254979.907227489</c:v>
                </c:pt>
                <c:pt idx="7">
                  <c:v>254979.907227489</c:v>
                </c:pt>
                <c:pt idx="8">
                  <c:v>254979.907227489</c:v>
                </c:pt>
                <c:pt idx="9">
                  <c:v>254979.907227489</c:v>
                </c:pt>
                <c:pt idx="10">
                  <c:v>254979.907227489</c:v>
                </c:pt>
                <c:pt idx="11">
                  <c:v>254979.907227489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9</c:v>
                </c:pt>
                <c:pt idx="2">
                  <c:v>11</c:v>
                </c:pt>
                <c:pt idx="3">
                  <c:v>10</c:v>
                </c:pt>
                <c:pt idx="4">
                  <c:v>12</c:v>
                </c:pt>
                <c:pt idx="5">
                  <c:v>10</c:v>
                </c:pt>
                <c:pt idx="6">
                  <c:v>9</c:v>
                </c:pt>
                <c:pt idx="7">
                  <c:v>7</c:v>
                </c:pt>
                <c:pt idx="8">
                  <c:v>9</c:v>
                </c:pt>
                <c:pt idx="9">
                  <c:v>9</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3</c:v>
                </c:pt>
                <c:pt idx="4">
                  <c:v>0</c:v>
                </c:pt>
                <c:pt idx="5">
                  <c:v>6</c:v>
                </c:pt>
                <c:pt idx="6">
                  <c:v>7</c:v>
                </c:pt>
                <c:pt idx="7">
                  <c:v>5</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1</c:v>
                </c:pt>
                <c:pt idx="1">
                  <c:v>2</c:v>
                </c:pt>
                <c:pt idx="2">
                  <c:v>2</c:v>
                </c:pt>
                <c:pt idx="3">
                  <c:v>2</c:v>
                </c:pt>
                <c:pt idx="4">
                  <c:v>2</c:v>
                </c:pt>
                <c:pt idx="5">
                  <c:v>1</c:v>
                </c:pt>
                <c:pt idx="6">
                  <c:v>1</c:v>
                </c:pt>
                <c:pt idx="7">
                  <c:v>2</c:v>
                </c:pt>
                <c:pt idx="8">
                  <c:v>1</c:v>
                </c:pt>
                <c:pt idx="9">
                  <c:v>1</c:v>
                </c:pt>
                <c:pt idx="10">
                  <c:v>1</c:v>
                </c:pt>
                <c:pt idx="11">
                  <c:v>1</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1</c:v>
                </c:pt>
                <c:pt idx="3">
                  <c:v>1</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1</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1</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13</c:v>
                </c:pt>
                <c:pt idx="1">
                  <c:v>11</c:v>
                </c:pt>
                <c:pt idx="2">
                  <c:v>15</c:v>
                </c:pt>
                <c:pt idx="3">
                  <c:v>16</c:v>
                </c:pt>
                <c:pt idx="4">
                  <c:v>14</c:v>
                </c:pt>
                <c:pt idx="5">
                  <c:v>18</c:v>
                </c:pt>
                <c:pt idx="6">
                  <c:v>18</c:v>
                </c:pt>
                <c:pt idx="7">
                  <c:v>16</c:v>
                </c:pt>
                <c:pt idx="8">
                  <c:v>10</c:v>
                </c:pt>
                <c:pt idx="9">
                  <c:v>10</c:v>
                </c:pt>
                <c:pt idx="10">
                  <c:v>5</c:v>
                </c:pt>
                <c:pt idx="11">
                  <c:v>5</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1.09719579498173</c:v>
                </c:pt>
                <c:pt idx="1">
                  <c:v>-0.0971957949817288</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2.63326990795615</c:v>
                </c:pt>
                <c:pt idx="1">
                  <c:v>-1.63326990795615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0.000213172752258552</c:v>
                </c:pt>
                <c:pt idx="1">
                  <c:v>0.999786827247741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0.391048928354007</c:v>
                </c:pt>
                <c:pt idx="1">
                  <c:v>0.608951071645993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24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11</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4</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4</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9</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1.65932545483364</c:v>
                </c:pt>
                <c:pt idx="1">
                  <c:v>1.62448754455676</c:v>
                </c:pt>
                <c:pt idx="2">
                  <c:v>1.6919911065026</c:v>
                </c:pt>
                <c:pt idx="3">
                  <c:v>1.72972327043318</c:v>
                </c:pt>
                <c:pt idx="4">
                  <c:v>1.70517324200345</c:v>
                </c:pt>
                <c:pt idx="5">
                  <c:v>1.72316752021398</c:v>
                </c:pt>
                <c:pt idx="6">
                  <c:v>1.72983336856702</c:v>
                </c:pt>
                <c:pt idx="7">
                  <c:v>1.74594202678127</c:v>
                </c:pt>
                <c:pt idx="8">
                  <c:v>1.71488125118714</c:v>
                </c:pt>
                <c:pt idx="9">
                  <c:v>1.68235481012893</c:v>
                </c:pt>
                <c:pt idx="10">
                  <c:v>1.65166714474522</c:v>
                </c:pt>
                <c:pt idx="11">
                  <c:v>1.62982961940021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912236.040094357</c:v>
                </c:pt>
                <c:pt idx="1">
                  <c:v>1786166.87945359</c:v>
                </c:pt>
                <c:pt idx="2">
                  <c:v>2790583.23798006</c:v>
                </c:pt>
                <c:pt idx="3">
                  <c:v>3803752.66848954</c:v>
                </c:pt>
                <c:pt idx="4">
                  <c:v>4687207.32701601</c:v>
                </c:pt>
                <c:pt idx="5">
                  <c:v>5684004.34217459</c:v>
                </c:pt>
                <c:pt idx="6">
                  <c:v>6656990.86515854</c:v>
                </c:pt>
                <c:pt idx="7">
                  <c:v>7678837.13761234</c:v>
                </c:pt>
                <c:pt idx="8">
                  <c:v>8485007.14270466</c:v>
                </c:pt>
                <c:pt idx="9">
                  <c:v>9248967.31714137</c:v>
                </c:pt>
                <c:pt idx="10">
                  <c:v>9988283.61498335</c:v>
                </c:pt>
                <c:pt idx="11">
                  <c:v>10752243.7894201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549763.18083773</c:v>
                </c:pt>
                <c:pt idx="1">
                  <c:v>1099526.36167546</c:v>
                </c:pt>
                <c:pt idx="2">
                  <c:v>1649289.54251319</c:v>
                </c:pt>
                <c:pt idx="3">
                  <c:v>2199052.72335092</c:v>
                </c:pt>
                <c:pt idx="4">
                  <c:v>2748815.90418865</c:v>
                </c:pt>
                <c:pt idx="5">
                  <c:v>3298579.08502638</c:v>
                </c:pt>
                <c:pt idx="6">
                  <c:v>3848342.26586411</c:v>
                </c:pt>
                <c:pt idx="7">
                  <c:v>4398105.44670184</c:v>
                </c:pt>
                <c:pt idx="8">
                  <c:v>4947868.62753957</c:v>
                </c:pt>
                <c:pt idx="9">
                  <c:v>5497631.8083773</c:v>
                </c:pt>
                <c:pt idx="10">
                  <c:v>6047394.98921503</c:v>
                </c:pt>
                <c:pt idx="11">
                  <c:v>6597158.17005276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538.538084672987</c:v>
                </c:pt>
                <c:pt idx="1">
                  <c:v>14.322449490733</c:v>
                </c:pt>
                <c:pt idx="2">
                  <c:v>24.3820296757648</c:v>
                </c:pt>
                <c:pt idx="3">
                  <c:v>54.2128739582439</c:v>
                </c:pt>
                <c:pt idx="4">
                  <c:v>3.12</c:v>
                </c:pt>
                <c:pt idx="5">
                  <c:v>25.1403792075472</c:v>
                </c:pt>
                <c:pt idx="6">
                  <c:v>487.045440438186</c:v>
                </c:pt>
                <c:pt idx="7">
                  <c:v>51.4926442348008</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127.489953613744</c:v>
                </c:pt>
                <c:pt idx="1">
                  <c:v>5.96768728780545</c:v>
                </c:pt>
                <c:pt idx="2">
                  <c:v>10.1591790315686</c:v>
                </c:pt>
                <c:pt idx="3">
                  <c:v>22.5886974826016</c:v>
                </c:pt>
                <c:pt idx="4">
                  <c:v>1.3</c:v>
                </c:pt>
                <c:pt idx="5">
                  <c:v>10.4751580031446</c:v>
                </c:pt>
                <c:pt idx="6">
                  <c:v>106.034685182577</c:v>
                </c:pt>
                <c:pt idx="7">
                  <c:v>0</c:v>
                </c:pt>
                <c:pt idx="8">
                  <c:v>21.455268431167</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140.487311849938</c:v>
                </c:pt>
                <c:pt idx="1">
                  <c:v>1.334</c:v>
                </c:pt>
                <c:pt idx="2">
                  <c:v>62.0070452700422</c:v>
                </c:pt>
                <c:pt idx="3">
                  <c:v>25.315636</c:v>
                </c:pt>
                <c:pt idx="4">
                  <c:v>0.5678</c:v>
                </c:pt>
                <c:pt idx="5">
                  <c:v>0</c:v>
                </c:pt>
                <c:pt idx="6">
                  <c:v>99.5154000216037</c:v>
                </c:pt>
                <c:pt idx="7">
                  <c:v>0</c:v>
                </c:pt>
                <c:pt idx="8">
                  <c:v>37.8915463514907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0.260867923454745</c:v>
                </c:pt>
                <c:pt idx="1">
                  <c:v>0.0931404925437603</c:v>
                </c:pt>
                <c:pt idx="2">
                  <c:v>2.54314534493721</c:v>
                </c:pt>
                <c:pt idx="3">
                  <c:v>0.466967237698904</c:v>
                </c:pt>
                <c:pt idx="4">
                  <c:v>0.181987179487179</c:v>
                </c:pt>
                <c:pt idx="5">
                  <c:v>0</c:v>
                </c:pt>
                <c:pt idx="6">
                  <c:v>0.204324672318196</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1.10194809761695</c:v>
                </c:pt>
                <c:pt idx="1">
                  <c:v>0.223537182105023</c:v>
                </c:pt>
                <c:pt idx="2">
                  <c:v>6.10354882784932</c:v>
                </c:pt>
                <c:pt idx="3">
                  <c:v>1.12072137047737</c:v>
                </c:pt>
                <c:pt idx="4">
                  <c:v>0.436769230769231</c:v>
                </c:pt>
                <c:pt idx="5">
                  <c:v>0</c:v>
                </c:pt>
                <c:pt idx="6">
                  <c:v>0.938517428049623</c:v>
                </c:pt>
                <c:pt idx="7">
                  <c:v>0</c:v>
                </c:pt>
                <c:pt idx="8">
                  <c:v>1.76607188453758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1.65932545483364</c:v>
                </c:pt>
                <c:pt idx="1">
                  <c:v>1.58964963427987</c:v>
                </c:pt>
                <c:pt idx="2">
                  <c:v>1.82699823039428</c:v>
                </c:pt>
                <c:pt idx="3">
                  <c:v>1.84291976222491</c:v>
                </c:pt>
                <c:pt idx="4">
                  <c:v>1.60697312828454</c:v>
                </c:pt>
                <c:pt idx="5">
                  <c:v>1.8131389112666</c:v>
                </c:pt>
                <c:pt idx="6">
                  <c:v>1.76982845868526</c:v>
                </c:pt>
                <c:pt idx="7">
                  <c:v>1.85870263428102</c:v>
                </c:pt>
                <c:pt idx="8">
                  <c:v>1.46639504643414</c:v>
                </c:pt>
                <c:pt idx="9">
                  <c:v>1.38961684060505</c:v>
                </c:pt>
                <c:pt idx="10">
                  <c:v>1.34479049090812</c:v>
                </c:pt>
                <c:pt idx="11">
                  <c:v>1.38961684060505</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912236.040094357</c:v>
                </c:pt>
                <c:pt idx="1">
                  <c:v>873930.839359237</c:v>
                </c:pt>
                <c:pt idx="2">
                  <c:v>1004416.35852647</c:v>
                </c:pt>
                <c:pt idx="3">
                  <c:v>1013169.43050948</c:v>
                </c:pt>
                <c:pt idx="4">
                  <c:v>883454.658526465</c:v>
                </c:pt>
                <c:pt idx="5">
                  <c:v>996797.015158587</c:v>
                </c:pt>
                <c:pt idx="6">
                  <c:v>972986.522983943</c:v>
                </c:pt>
                <c:pt idx="7">
                  <c:v>1021846.2724538</c:v>
                </c:pt>
                <c:pt idx="8">
                  <c:v>806170.005092321</c:v>
                </c:pt>
                <c:pt idx="9">
                  <c:v>763960.174436711</c:v>
                </c:pt>
                <c:pt idx="10">
                  <c:v>739316.297841979</c:v>
                </c:pt>
                <c:pt idx="11">
                  <c:v>763960.174436711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549763.18083773</c:v>
                </c:pt>
                <c:pt idx="1">
                  <c:v>549763.18083773</c:v>
                </c:pt>
                <c:pt idx="2">
                  <c:v>549763.18083773</c:v>
                </c:pt>
                <c:pt idx="3">
                  <c:v>549763.18083773</c:v>
                </c:pt>
                <c:pt idx="4">
                  <c:v>549763.18083773</c:v>
                </c:pt>
                <c:pt idx="5">
                  <c:v>549763.18083773</c:v>
                </c:pt>
                <c:pt idx="6">
                  <c:v>549763.18083773</c:v>
                </c:pt>
                <c:pt idx="7">
                  <c:v>549763.18083773</c:v>
                </c:pt>
                <c:pt idx="8">
                  <c:v>549763.18083773</c:v>
                </c:pt>
                <c:pt idx="9">
                  <c:v>549763.18083773</c:v>
                </c:pt>
                <c:pt idx="10">
                  <c:v>549763.18083773</c:v>
                </c:pt>
                <c:pt idx="11">
                  <c:v>549763.18083773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302844.670942322</c:v>
                </c:pt>
                <c:pt idx="1">
                  <c:v>313867.204662082</c:v>
                </c:pt>
                <c:pt idx="2">
                  <c:v>272707.435826043</c:v>
                </c:pt>
                <c:pt idx="3">
                  <c:v>252565.360476816</c:v>
                </c:pt>
                <c:pt idx="4">
                  <c:v>263384.205826043</c:v>
                </c:pt>
                <c:pt idx="5">
                  <c:v>252725.983513017</c:v>
                </c:pt>
                <c:pt idx="6">
                  <c:v>260201.070283521</c:v>
                </c:pt>
                <c:pt idx="7">
                  <c:v>258968.699753378</c:v>
                </c:pt>
                <c:pt idx="8">
                  <c:v>217967.473446751</c:v>
                </c:pt>
                <c:pt idx="9">
                  <c:v>156150.891736289</c:v>
                </c:pt>
                <c:pt idx="10">
                  <c:v>151113.766196409</c:v>
                </c:pt>
                <c:pt idx="11">
                  <c:v>763960.174436711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254979.907227489</c:v>
                </c:pt>
                <c:pt idx="1">
                  <c:v>254979.907227489</c:v>
                </c:pt>
                <c:pt idx="2">
                  <c:v>254979.907227489</c:v>
                </c:pt>
                <c:pt idx="3">
                  <c:v>254979.907227489</c:v>
                </c:pt>
                <c:pt idx="4">
                  <c:v>254979.907227489</c:v>
                </c:pt>
                <c:pt idx="5">
                  <c:v>254979.907227489</c:v>
                </c:pt>
                <c:pt idx="6">
                  <c:v>254979.907227489</c:v>
                </c:pt>
                <c:pt idx="7">
                  <c:v>254979.907227489</c:v>
                </c:pt>
                <c:pt idx="8">
                  <c:v>254979.907227489</c:v>
                </c:pt>
                <c:pt idx="9">
                  <c:v>254979.907227489</c:v>
                </c:pt>
                <c:pt idx="10">
                  <c:v>254979.907227489</c:v>
                </c:pt>
                <c:pt idx="11">
                  <c:v>254979.907227489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302844.670942322</c:v>
                </c:pt>
                <c:pt idx="1">
                  <c:v>313867.204662082</c:v>
                </c:pt>
                <c:pt idx="2">
                  <c:v>272707.435826043</c:v>
                </c:pt>
                <c:pt idx="3">
                  <c:v>252565.360476816</c:v>
                </c:pt>
                <c:pt idx="4">
                  <c:v>263384.205826043</c:v>
                </c:pt>
                <c:pt idx="5">
                  <c:v>252725.983513017</c:v>
                </c:pt>
                <c:pt idx="6">
                  <c:v>260201.070283521</c:v>
                </c:pt>
                <c:pt idx="7">
                  <c:v>258968.699753378</c:v>
                </c:pt>
                <c:pt idx="8">
                  <c:v>217967.473446751</c:v>
                </c:pt>
                <c:pt idx="9">
                  <c:v>156150.891736289</c:v>
                </c:pt>
                <c:pt idx="10">
                  <c:v>151113.766196409</c:v>
                </c:pt>
                <c:pt idx="11">
                  <c:v>763960.174436711</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302844.670942322</c:v>
                      </c:pt>
                      <c:pt idx="1">
                        <c:v>616711.875604404</c:v>
                      </c:pt>
                      <c:pt idx="2">
                        <c:v>889419.311430447</c:v>
                      </c:pt>
                      <c:pt idx="3">
                        <c:v>1141984.67190726</c:v>
                      </c:pt>
                      <c:pt idx="4">
                        <c:v>1405368.87773331</c:v>
                      </c:pt>
                      <c:pt idx="5">
                        <c:v>1658094.86124632</c:v>
                      </c:pt>
                      <c:pt idx="6">
                        <c:v>1918295.93152984</c:v>
                      </c:pt>
                      <c:pt idx="7">
                        <c:v>2177264.63128322</c:v>
                      </c:pt>
                      <c:pt idx="8">
                        <c:v>2395232.10472997</c:v>
                      </c:pt>
                      <c:pt idx="9">
                        <c:v>2551382.99646626</c:v>
                      </c:pt>
                      <c:pt idx="10">
                        <c:v>2702496.76266267</c:v>
                      </c:pt>
                      <c:pt idx="11">
                        <c:v>3466456.93709938</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254979.907227489</c:v>
                      </c:pt>
                      <c:pt idx="1">
                        <c:v>509959.814454979</c:v>
                      </c:pt>
                      <c:pt idx="2">
                        <c:v>764939.721682468</c:v>
                      </c:pt>
                      <c:pt idx="3">
                        <c:v>1019919.62890996</c:v>
                      </c:pt>
                      <c:pt idx="4">
                        <c:v>1274899.53613745</c:v>
                      </c:pt>
                      <c:pt idx="5">
                        <c:v>1529879.44336494</c:v>
                      </c:pt>
                      <c:pt idx="6">
                        <c:v>1784859.35059243</c:v>
                      </c:pt>
                      <c:pt idx="7">
                        <c:v>2039839.25781991</c:v>
                      </c:pt>
                      <c:pt idx="8">
                        <c:v>2294819.1650474</c:v>
                      </c:pt>
                      <c:pt idx="9">
                        <c:v>2549799.07227489</c:v>
                      </c:pt>
                      <c:pt idx="10">
                        <c:v>2804778.97950238</c:v>
                      </c:pt>
                      <c:pt idx="11">
                        <c:v>3059758.88672987</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254979.907227489</c:v>
                </c:pt>
                <c:pt idx="1">
                  <c:v>254979.907227489</c:v>
                </c:pt>
                <c:pt idx="2">
                  <c:v>254979.907227489</c:v>
                </c:pt>
                <c:pt idx="3">
                  <c:v>254979.907227489</c:v>
                </c:pt>
                <c:pt idx="4">
                  <c:v>254979.907227489</c:v>
                </c:pt>
                <c:pt idx="5">
                  <c:v>254979.907227489</c:v>
                </c:pt>
                <c:pt idx="6">
                  <c:v>254979.907227489</c:v>
                </c:pt>
                <c:pt idx="7">
                  <c:v>254979.907227489</c:v>
                </c:pt>
                <c:pt idx="8">
                  <c:v>254979.907227489</c:v>
                </c:pt>
                <c:pt idx="9">
                  <c:v>254979.907227489</c:v>
                </c:pt>
                <c:pt idx="10">
                  <c:v>254979.907227489</c:v>
                </c:pt>
                <c:pt idx="11">
                  <c:v>254979.907227489</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29"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3"/>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39370</xdr:colOff>
      <xdr:row>27</xdr:row>
      <xdr:rowOff>133350</xdr:rowOff>
    </xdr:from>
    <xdr:to>
      <xdr:col>21</xdr:col>
      <xdr:colOff>89535</xdr:colOff>
      <xdr:row>43</xdr:row>
      <xdr:rowOff>124460</xdr:rowOff>
    </xdr:to>
    <xdr:graphicFrame>
      <xdr:nvGraphicFramePr>
        <xdr:cNvPr id="11" name="图表 2"/>
        <xdr:cNvGraphicFramePr/>
      </xdr:nvGraphicFramePr>
      <xdr:xfrm>
        <a:off x="1058545" y="1366329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xdr:colOff>
      <xdr:row>19</xdr:row>
      <xdr:rowOff>20320</xdr:rowOff>
    </xdr:from>
    <xdr:to>
      <xdr:col>19</xdr:col>
      <xdr:colOff>453390</xdr:colOff>
      <xdr:row>33</xdr:row>
      <xdr:rowOff>153670</xdr:rowOff>
    </xdr:to>
    <xdr:graphicFrame>
      <xdr:nvGraphicFramePr>
        <xdr:cNvPr id="13" name="图表 2"/>
        <xdr:cNvGraphicFramePr/>
      </xdr:nvGraphicFramePr>
      <xdr:xfrm>
        <a:off x="635" y="1086040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1" cache="切片器_二级费项" caption="二级费项" rowHeight="225425"/>
  <slicer name="二级费项 5" cache="切片器_二级费项2"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 cache="切片器_二级费项" caption="二级费项" rowHeight="225425"/>
  <slicer name="二级费项 3" cache="切片器_二级费项2"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8" customWidth="1"/>
    <col min="2" max="2" width="26.2583333333333" style="38" customWidth="1"/>
    <col min="3" max="4" width="21.7583333333333" style="38" customWidth="1"/>
    <col min="6" max="6" width="28.625" customWidth="1"/>
  </cols>
  <sheetData>
    <row r="1" spans="1:4">
      <c r="A1" s="452" t="s">
        <v>0</v>
      </c>
      <c r="B1" s="452"/>
      <c r="C1" s="452" t="s">
        <v>1</v>
      </c>
      <c r="D1" s="452"/>
    </row>
    <row r="2" spans="1:4">
      <c r="A2" s="452" t="s">
        <v>2</v>
      </c>
      <c r="B2" s="452" t="s">
        <v>3</v>
      </c>
      <c r="C2" s="452" t="s">
        <v>2</v>
      </c>
      <c r="D2" s="452" t="s">
        <v>3</v>
      </c>
    </row>
    <row r="3" ht="16.5" spans="1:4">
      <c r="A3" s="453">
        <v>6400</v>
      </c>
      <c r="B3" s="454" t="s">
        <v>4</v>
      </c>
      <c r="C3" s="455"/>
      <c r="D3" s="456"/>
    </row>
    <row r="4" ht="16.5" spans="1:4">
      <c r="A4" s="457">
        <v>6401</v>
      </c>
      <c r="B4" s="458" t="s">
        <v>5</v>
      </c>
      <c r="C4" s="459"/>
      <c r="D4" s="452"/>
    </row>
    <row r="5" ht="16.5" spans="1:4">
      <c r="A5" s="457">
        <v>6401.03</v>
      </c>
      <c r="B5" s="458" t="s">
        <v>6</v>
      </c>
      <c r="C5" s="459"/>
      <c r="D5" s="452"/>
    </row>
    <row r="6" ht="16.5" spans="1:4">
      <c r="A6" s="460" t="s">
        <v>7</v>
      </c>
      <c r="B6" s="461" t="s">
        <v>8</v>
      </c>
      <c r="C6" s="462">
        <v>1.2</v>
      </c>
      <c r="D6" s="104" t="s">
        <v>9</v>
      </c>
    </row>
    <row r="7" ht="16.5" spans="1:4">
      <c r="A7" s="457" t="s">
        <v>10</v>
      </c>
      <c r="B7" s="458" t="s">
        <v>11</v>
      </c>
      <c r="C7" s="459"/>
      <c r="D7" s="452"/>
    </row>
    <row r="8" ht="16.5" spans="1:4">
      <c r="A8" s="463" t="s">
        <v>12</v>
      </c>
      <c r="B8" s="464" t="s">
        <v>13</v>
      </c>
      <c r="C8" s="465" t="s">
        <v>14</v>
      </c>
      <c r="D8" s="115" t="s">
        <v>15</v>
      </c>
    </row>
    <row r="9" ht="16.5" spans="1:4">
      <c r="A9" s="463" t="s">
        <v>16</v>
      </c>
      <c r="B9" s="464" t="s">
        <v>17</v>
      </c>
      <c r="C9" s="465" t="s">
        <v>18</v>
      </c>
      <c r="D9" s="115" t="s">
        <v>19</v>
      </c>
    </row>
    <row r="10" ht="16.5" spans="1:4">
      <c r="A10" s="466" t="s">
        <v>20</v>
      </c>
      <c r="B10" s="467" t="s">
        <v>21</v>
      </c>
      <c r="C10" s="468" t="s">
        <v>22</v>
      </c>
      <c r="D10" s="469" t="s">
        <v>23</v>
      </c>
    </row>
    <row r="11" ht="16.5" spans="1:4">
      <c r="A11" s="470"/>
      <c r="B11" s="471"/>
      <c r="C11" s="468" t="s">
        <v>24</v>
      </c>
      <c r="D11" s="469" t="s">
        <v>25</v>
      </c>
    </row>
    <row r="12" ht="16.5" spans="1:4">
      <c r="A12" s="463" t="s">
        <v>26</v>
      </c>
      <c r="B12" s="464" t="s">
        <v>27</v>
      </c>
      <c r="C12" s="468" t="s">
        <v>28</v>
      </c>
      <c r="D12" s="469" t="s">
        <v>29</v>
      </c>
    </row>
    <row r="13" ht="16.5" spans="1:4">
      <c r="A13" s="463" t="s">
        <v>30</v>
      </c>
      <c r="B13" s="472" t="s">
        <v>31</v>
      </c>
      <c r="C13" s="473" t="s">
        <v>32</v>
      </c>
      <c r="D13" s="474" t="s">
        <v>33</v>
      </c>
    </row>
    <row r="14" ht="16.5" spans="1:4">
      <c r="A14" s="466" t="s">
        <v>34</v>
      </c>
      <c r="B14" s="467" t="s">
        <v>35</v>
      </c>
      <c r="C14" s="473" t="s">
        <v>36</v>
      </c>
      <c r="D14" s="474" t="s">
        <v>37</v>
      </c>
    </row>
    <row r="15" ht="16.5" spans="1:4">
      <c r="A15" s="475"/>
      <c r="B15" s="476"/>
      <c r="C15" s="473" t="s">
        <v>38</v>
      </c>
      <c r="D15" s="474" t="s">
        <v>39</v>
      </c>
    </row>
    <row r="16" ht="16.5" spans="1:4">
      <c r="A16" s="475"/>
      <c r="B16" s="476"/>
      <c r="C16" s="473" t="s">
        <v>40</v>
      </c>
      <c r="D16" s="474" t="s">
        <v>41</v>
      </c>
    </row>
    <row r="17" ht="16.5" spans="1:4">
      <c r="A17" s="470"/>
      <c r="B17" s="471"/>
      <c r="C17" s="473" t="s">
        <v>42</v>
      </c>
      <c r="D17" s="474" t="s">
        <v>43</v>
      </c>
    </row>
    <row r="18" ht="16.5" spans="1:4">
      <c r="A18" s="463" t="s">
        <v>44</v>
      </c>
      <c r="B18" s="464" t="s">
        <v>45</v>
      </c>
      <c r="C18" s="473" t="s">
        <v>46</v>
      </c>
      <c r="D18" s="474" t="s">
        <v>47</v>
      </c>
    </row>
    <row r="19" ht="33" spans="1:4">
      <c r="A19" s="466" t="s">
        <v>48</v>
      </c>
      <c r="B19" s="467" t="s">
        <v>49</v>
      </c>
      <c r="C19" s="477" t="s">
        <v>50</v>
      </c>
      <c r="D19" s="478" t="s">
        <v>51</v>
      </c>
    </row>
    <row r="20" ht="33" spans="1:4">
      <c r="A20" s="470"/>
      <c r="B20" s="471"/>
      <c r="C20" s="477" t="s">
        <v>52</v>
      </c>
      <c r="D20" s="478" t="s">
        <v>53</v>
      </c>
    </row>
    <row r="21" ht="16.5" spans="1:4">
      <c r="A21" s="466" t="s">
        <v>54</v>
      </c>
      <c r="B21" s="467" t="s">
        <v>55</v>
      </c>
      <c r="C21" s="477" t="s">
        <v>56</v>
      </c>
      <c r="D21" s="478" t="s">
        <v>57</v>
      </c>
    </row>
    <row r="22" ht="16.5" spans="1:4">
      <c r="A22" s="475"/>
      <c r="B22" s="476"/>
      <c r="C22" s="477" t="s">
        <v>58</v>
      </c>
      <c r="D22" s="478" t="s">
        <v>59</v>
      </c>
    </row>
    <row r="23" ht="16.5" spans="1:4">
      <c r="A23" s="470"/>
      <c r="B23" s="471"/>
      <c r="C23" s="477" t="s">
        <v>60</v>
      </c>
      <c r="D23" s="478" t="s">
        <v>61</v>
      </c>
    </row>
    <row r="24" ht="16.5" spans="1:4">
      <c r="A24" s="463" t="s">
        <v>62</v>
      </c>
      <c r="B24" s="464" t="s">
        <v>63</v>
      </c>
      <c r="C24" s="462">
        <v>1.3</v>
      </c>
      <c r="D24" s="104" t="s">
        <v>64</v>
      </c>
    </row>
    <row r="25" ht="16.5" spans="1:4">
      <c r="A25" s="466" t="s">
        <v>65</v>
      </c>
      <c r="B25" s="467" t="s">
        <v>66</v>
      </c>
      <c r="C25" s="468" t="s">
        <v>67</v>
      </c>
      <c r="D25" s="469" t="s">
        <v>68</v>
      </c>
    </row>
    <row r="26" ht="16.5" spans="1:4">
      <c r="A26" s="475"/>
      <c r="B26" s="476"/>
      <c r="C26" s="468" t="s">
        <v>69</v>
      </c>
      <c r="D26" s="469" t="s">
        <v>68</v>
      </c>
    </row>
    <row r="27" ht="16.5" spans="1:4">
      <c r="A27" s="475"/>
      <c r="B27" s="476"/>
      <c r="C27" s="468" t="s">
        <v>70</v>
      </c>
      <c r="D27" s="469" t="s">
        <v>68</v>
      </c>
    </row>
    <row r="28" ht="16.5" spans="1:4">
      <c r="A28" s="475"/>
      <c r="B28" s="476"/>
      <c r="C28" s="468" t="s">
        <v>71</v>
      </c>
      <c r="D28" s="469" t="s">
        <v>68</v>
      </c>
    </row>
    <row r="29" ht="16.5" spans="1:4">
      <c r="A29" s="475"/>
      <c r="B29" s="476"/>
      <c r="C29" s="468" t="s">
        <v>72</v>
      </c>
      <c r="D29" s="469" t="s">
        <v>68</v>
      </c>
    </row>
    <row r="30" ht="16.5" spans="1:4">
      <c r="A30" s="475"/>
      <c r="B30" s="476"/>
      <c r="C30" s="468" t="s">
        <v>73</v>
      </c>
      <c r="D30" s="469" t="s">
        <v>68</v>
      </c>
    </row>
    <row r="31" ht="16.5" spans="1:4">
      <c r="A31" s="475"/>
      <c r="B31" s="476"/>
      <c r="C31" s="468" t="s">
        <v>74</v>
      </c>
      <c r="D31" s="469" t="s">
        <v>68</v>
      </c>
    </row>
    <row r="32" ht="16.5" spans="1:4">
      <c r="A32" s="470"/>
      <c r="B32" s="471"/>
      <c r="C32" s="468" t="s">
        <v>75</v>
      </c>
      <c r="D32" s="469" t="s">
        <v>68</v>
      </c>
    </row>
    <row r="33" ht="16.5" spans="1:4">
      <c r="A33" s="460" t="s">
        <v>76</v>
      </c>
      <c r="B33" s="461" t="s">
        <v>77</v>
      </c>
      <c r="C33" s="21" t="s">
        <v>78</v>
      </c>
      <c r="D33" s="22" t="s">
        <v>79</v>
      </c>
    </row>
    <row r="34" ht="16.5" spans="1:2">
      <c r="A34" s="457" t="s">
        <v>80</v>
      </c>
      <c r="B34" s="458" t="s">
        <v>81</v>
      </c>
    </row>
    <row r="35" ht="16.5" spans="1:4">
      <c r="A35" s="463" t="s">
        <v>82</v>
      </c>
      <c r="B35" s="464" t="s">
        <v>83</v>
      </c>
      <c r="C35" s="21" t="s">
        <v>84</v>
      </c>
      <c r="D35" s="22" t="s">
        <v>85</v>
      </c>
    </row>
    <row r="36" ht="16.5" spans="1:6">
      <c r="A36" s="463" t="s">
        <v>86</v>
      </c>
      <c r="B36" s="464" t="s">
        <v>87</v>
      </c>
      <c r="C36" s="21" t="s">
        <v>88</v>
      </c>
      <c r="D36" s="22" t="s">
        <v>89</v>
      </c>
      <c r="F36" s="1"/>
    </row>
    <row r="37" ht="16.5" spans="1:6">
      <c r="A37" s="463" t="s">
        <v>90</v>
      </c>
      <c r="B37" s="464" t="s">
        <v>91</v>
      </c>
      <c r="C37" s="21" t="s">
        <v>92</v>
      </c>
      <c r="D37" s="22" t="s">
        <v>93</v>
      </c>
      <c r="F37" s="1"/>
    </row>
    <row r="38" ht="16.5" spans="1:4">
      <c r="A38" s="463" t="s">
        <v>94</v>
      </c>
      <c r="B38" s="464" t="s">
        <v>95</v>
      </c>
      <c r="C38" s="21" t="s">
        <v>96</v>
      </c>
      <c r="D38" s="22" t="s">
        <v>97</v>
      </c>
    </row>
    <row r="39" ht="16.5" spans="1:4">
      <c r="A39" s="466" t="s">
        <v>98</v>
      </c>
      <c r="B39" s="467" t="s">
        <v>99</v>
      </c>
      <c r="C39" s="21" t="s">
        <v>100</v>
      </c>
      <c r="D39" s="22" t="s">
        <v>101</v>
      </c>
    </row>
    <row r="40" ht="16.5" spans="1:4">
      <c r="A40" s="470"/>
      <c r="B40" s="471"/>
      <c r="C40" s="21" t="s">
        <v>102</v>
      </c>
      <c r="D40" s="22" t="s">
        <v>103</v>
      </c>
    </row>
    <row r="41" ht="16.5" spans="1:2">
      <c r="A41" s="457" t="s">
        <v>104</v>
      </c>
      <c r="B41" s="458" t="s">
        <v>105</v>
      </c>
    </row>
    <row r="42" ht="16.5" spans="1:4">
      <c r="A42" s="463" t="s">
        <v>106</v>
      </c>
      <c r="B42" s="464" t="s">
        <v>107</v>
      </c>
      <c r="C42" s="468" t="s">
        <v>108</v>
      </c>
      <c r="D42" s="469" t="s">
        <v>109</v>
      </c>
    </row>
    <row r="43" ht="16.5" spans="1:4">
      <c r="A43" s="463" t="s">
        <v>110</v>
      </c>
      <c r="B43" s="464" t="s">
        <v>111</v>
      </c>
      <c r="C43" s="468" t="s">
        <v>112</v>
      </c>
      <c r="D43" s="469" t="s">
        <v>109</v>
      </c>
    </row>
    <row r="44" ht="16.5" spans="1:4">
      <c r="A44" s="463" t="s">
        <v>113</v>
      </c>
      <c r="B44" s="464" t="s">
        <v>114</v>
      </c>
      <c r="C44" s="468" t="s">
        <v>115</v>
      </c>
      <c r="D44" s="469" t="s">
        <v>109</v>
      </c>
    </row>
    <row r="45" ht="16.5" spans="1:4">
      <c r="A45" s="463" t="s">
        <v>116</v>
      </c>
      <c r="B45" s="464" t="s">
        <v>117</v>
      </c>
      <c r="C45" s="468" t="s">
        <v>118</v>
      </c>
      <c r="D45" s="469" t="s">
        <v>109</v>
      </c>
    </row>
    <row r="46" ht="16.5" spans="1:4">
      <c r="A46" s="463" t="s">
        <v>119</v>
      </c>
      <c r="B46" s="464" t="s">
        <v>120</v>
      </c>
      <c r="C46" s="468" t="s">
        <v>121</v>
      </c>
      <c r="D46" s="469" t="s">
        <v>109</v>
      </c>
    </row>
    <row r="47" ht="16.5" spans="1:4">
      <c r="A47" s="463" t="s">
        <v>122</v>
      </c>
      <c r="B47" s="464" t="s">
        <v>123</v>
      </c>
      <c r="C47" s="468" t="s">
        <v>124</v>
      </c>
      <c r="D47" s="469" t="s">
        <v>109</v>
      </c>
    </row>
    <row r="48" ht="16.5" spans="1:4">
      <c r="A48" s="463" t="s">
        <v>125</v>
      </c>
      <c r="B48" s="464" t="s">
        <v>126</v>
      </c>
      <c r="C48" s="468" t="s">
        <v>127</v>
      </c>
      <c r="D48" s="469" t="s">
        <v>109</v>
      </c>
    </row>
    <row r="49" ht="16.5" spans="1:4">
      <c r="A49" s="463" t="s">
        <v>128</v>
      </c>
      <c r="B49" s="464" t="s">
        <v>129</v>
      </c>
      <c r="C49" s="468" t="s">
        <v>130</v>
      </c>
      <c r="D49" s="469" t="s">
        <v>109</v>
      </c>
    </row>
    <row r="50" ht="16.5" spans="1:2">
      <c r="A50" s="457" t="s">
        <v>131</v>
      </c>
      <c r="B50" s="458" t="s">
        <v>132</v>
      </c>
    </row>
    <row r="51" ht="16.5" spans="1:4">
      <c r="A51" s="466" t="s">
        <v>133</v>
      </c>
      <c r="B51" s="467" t="s">
        <v>134</v>
      </c>
      <c r="C51" s="21" t="s">
        <v>135</v>
      </c>
      <c r="D51" s="479" t="s">
        <v>136</v>
      </c>
    </row>
    <row r="52" ht="16.5" spans="1:4">
      <c r="A52" s="470"/>
      <c r="B52" s="471"/>
      <c r="C52" s="21" t="s">
        <v>137</v>
      </c>
      <c r="D52" s="22" t="s">
        <v>138</v>
      </c>
    </row>
    <row r="53" ht="16.5" spans="1:4">
      <c r="A53" s="466" t="s">
        <v>139</v>
      </c>
      <c r="B53" s="467" t="s">
        <v>140</v>
      </c>
      <c r="C53" s="21" t="s">
        <v>141</v>
      </c>
      <c r="D53" s="22" t="s">
        <v>142</v>
      </c>
    </row>
    <row r="54" ht="16.5" spans="1:4">
      <c r="A54" s="470"/>
      <c r="B54" s="471"/>
      <c r="C54" s="21" t="s">
        <v>143</v>
      </c>
      <c r="D54" s="479" t="s">
        <v>144</v>
      </c>
    </row>
    <row r="55" ht="16.5" spans="1:4">
      <c r="A55" s="463" t="s">
        <v>145</v>
      </c>
      <c r="B55" s="464" t="s">
        <v>146</v>
      </c>
      <c r="C55" s="21" t="s">
        <v>147</v>
      </c>
      <c r="D55" s="22" t="s">
        <v>148</v>
      </c>
    </row>
    <row r="56" ht="16.5" spans="1:2">
      <c r="A56" s="457" t="s">
        <v>149</v>
      </c>
      <c r="B56" s="458" t="s">
        <v>150</v>
      </c>
    </row>
    <row r="57" ht="16.5" spans="1:4">
      <c r="A57" s="463" t="s">
        <v>151</v>
      </c>
      <c r="B57" s="464" t="s">
        <v>152</v>
      </c>
      <c r="C57" s="21" t="s">
        <v>153</v>
      </c>
      <c r="D57" s="22" t="s">
        <v>154</v>
      </c>
    </row>
    <row r="58" ht="16.5" spans="1:4">
      <c r="A58" s="463" t="s">
        <v>155</v>
      </c>
      <c r="B58" s="464" t="s">
        <v>156</v>
      </c>
      <c r="C58" s="21" t="s">
        <v>157</v>
      </c>
      <c r="D58" s="22" t="s">
        <v>158</v>
      </c>
    </row>
    <row r="59" ht="16.5" spans="1:2">
      <c r="A59" s="463" t="s">
        <v>159</v>
      </c>
      <c r="B59" s="464" t="s">
        <v>160</v>
      </c>
    </row>
    <row r="60" ht="16.5" spans="1:2">
      <c r="A60" s="463" t="s">
        <v>161</v>
      </c>
      <c r="B60" s="464" t="s">
        <v>162</v>
      </c>
    </row>
    <row r="61" ht="16.5" spans="1:2">
      <c r="A61" s="463" t="s">
        <v>163</v>
      </c>
      <c r="B61" s="464" t="s">
        <v>164</v>
      </c>
    </row>
    <row r="62" ht="16.5" spans="1:2">
      <c r="A62" s="463" t="s">
        <v>165</v>
      </c>
      <c r="B62" s="464" t="s">
        <v>166</v>
      </c>
    </row>
    <row r="63" ht="16.5" spans="1:2">
      <c r="A63" s="463" t="s">
        <v>167</v>
      </c>
      <c r="B63" s="46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5" activePane="bottomLeft" state="frozen"/>
      <selection/>
      <selection pane="bottomLeft" activeCell="R52" sqref="R52"/>
    </sheetView>
  </sheetViews>
  <sheetFormatPr defaultColWidth="9" defaultRowHeight="15"/>
  <cols>
    <col min="1" max="1" width="1.5" style="345" customWidth="1"/>
    <col min="2" max="2" width="11.875" style="346" customWidth="1"/>
    <col min="3" max="3" width="13.7583333333333" style="346" customWidth="1"/>
    <col min="4" max="4" width="12.625" style="346" customWidth="1"/>
    <col min="5" max="5" width="10.7583333333333" style="346" customWidth="1"/>
    <col min="6" max="13" width="12.625" style="346" customWidth="1"/>
    <col min="14" max="14" width="9.5" style="344" customWidth="1"/>
    <col min="15" max="15" width="17.625" style="344" customWidth="1"/>
    <col min="16" max="20" width="17.625" style="346" customWidth="1"/>
    <col min="21" max="21" width="1.5" style="346" customWidth="1"/>
    <col min="22" max="16384" width="9" style="346"/>
  </cols>
  <sheetData>
    <row r="1" s="341" customFormat="1" ht="8.1" customHeight="1" spans="1:33">
      <c r="A1" s="345"/>
      <c r="B1" s="347"/>
      <c r="C1" s="348"/>
      <c r="D1" s="348"/>
      <c r="E1" s="348"/>
      <c r="F1" s="348"/>
      <c r="G1" s="348"/>
      <c r="H1" s="348"/>
      <c r="I1" s="347"/>
      <c r="J1" s="348"/>
      <c r="K1" s="347"/>
      <c r="L1" s="348"/>
      <c r="M1" s="388"/>
      <c r="N1" s="377"/>
      <c r="O1" s="377"/>
      <c r="P1" s="345"/>
      <c r="Q1" s="345"/>
      <c r="R1" s="345"/>
      <c r="S1" s="345"/>
      <c r="T1" s="345"/>
      <c r="U1" s="345"/>
      <c r="V1" s="345"/>
      <c r="W1" s="345"/>
      <c r="X1" s="345"/>
      <c r="Y1" s="345"/>
      <c r="Z1" s="345"/>
      <c r="AA1" s="345"/>
      <c r="AB1" s="345"/>
      <c r="AC1" s="345"/>
      <c r="AD1" s="345"/>
      <c r="AE1" s="345"/>
      <c r="AF1" s="345"/>
      <c r="AG1" s="345"/>
    </row>
    <row r="2" ht="51" customHeight="1" spans="2:20">
      <c r="B2" s="349" t="s">
        <v>169</v>
      </c>
      <c r="C2" s="349"/>
      <c r="D2" s="350"/>
      <c r="E2" s="350"/>
      <c r="F2" s="350"/>
      <c r="G2" s="350"/>
      <c r="H2" s="350"/>
      <c r="I2" s="350"/>
      <c r="J2" s="350"/>
      <c r="K2" s="350"/>
      <c r="L2" s="350"/>
      <c r="M2" s="350"/>
      <c r="N2" s="350"/>
      <c r="O2" s="349"/>
      <c r="P2" s="349"/>
      <c r="Q2" s="349"/>
      <c r="R2" s="349"/>
      <c r="S2" s="349"/>
      <c r="T2" s="349"/>
    </row>
    <row r="3" s="342" customFormat="1" ht="47.1" customHeight="1" spans="1:29">
      <c r="A3" s="351"/>
      <c r="B3" s="352" t="s">
        <v>170</v>
      </c>
      <c r="C3" s="352"/>
      <c r="D3" s="353" t="str">
        <f>'1-1 项目基础信息'!D8</f>
        <v>深圳区域公司翠堤湾物业管理服务中心</v>
      </c>
      <c r="E3" s="353"/>
      <c r="F3" s="353"/>
      <c r="G3" s="353"/>
      <c r="H3" s="353"/>
      <c r="I3" s="352" t="s">
        <v>171</v>
      </c>
      <c r="J3" s="353">
        <v>2025</v>
      </c>
      <c r="K3" s="389" t="s">
        <v>172</v>
      </c>
      <c r="L3" s="390">
        <v>6</v>
      </c>
      <c r="M3" s="391" t="s">
        <v>173</v>
      </c>
      <c r="N3" s="392"/>
      <c r="O3" s="389" t="s">
        <v>174</v>
      </c>
      <c r="P3" s="393"/>
      <c r="Q3" s="393"/>
      <c r="R3" s="393"/>
      <c r="S3" s="393"/>
      <c r="T3" s="433"/>
      <c r="AC3" s="451"/>
    </row>
    <row r="4" s="343" customFormat="1" ht="74.1" customHeight="1" spans="1:33">
      <c r="A4" s="354"/>
      <c r="B4" s="355" t="s">
        <v>175</v>
      </c>
      <c r="C4" s="355"/>
      <c r="D4" s="356">
        <f>'2 过程管理表单'!H4/10000</f>
        <v>659.715817005276</v>
      </c>
      <c r="E4" s="356"/>
      <c r="F4" s="355" t="s">
        <v>176</v>
      </c>
      <c r="G4" s="357"/>
      <c r="H4" s="358">
        <f>L3/12</f>
        <v>0.5</v>
      </c>
      <c r="I4" s="358"/>
      <c r="J4" s="394">
        <f t="shared" ref="J4:J9" si="0">H4</f>
        <v>0.5</v>
      </c>
      <c r="K4" s="395">
        <f t="shared" ref="K4:K9" si="1">1-J4</f>
        <v>0.5</v>
      </c>
      <c r="L4" s="396"/>
      <c r="M4" s="397"/>
      <c r="N4" s="398"/>
      <c r="O4" s="399" t="s">
        <v>177</v>
      </c>
      <c r="P4" s="400">
        <f>SUM(P6:P10)</f>
        <v>17</v>
      </c>
      <c r="Q4" s="434" t="s">
        <v>178</v>
      </c>
      <c r="R4" s="435">
        <f>SUM(Q6:Q10)</f>
        <v>0</v>
      </c>
      <c r="S4" s="434" t="s">
        <v>179</v>
      </c>
      <c r="T4" s="436">
        <f>SUM(R6:R10)</f>
        <v>35</v>
      </c>
      <c r="U4" s="437"/>
      <c r="V4" s="437"/>
      <c r="W4" s="437"/>
      <c r="X4" s="437"/>
      <c r="Y4" s="437"/>
      <c r="Z4" s="437"/>
      <c r="AA4" s="437"/>
      <c r="AB4" s="437"/>
      <c r="AC4" s="437"/>
      <c r="AD4" s="437"/>
      <c r="AE4" s="437"/>
      <c r="AF4" s="437"/>
      <c r="AG4" s="437"/>
    </row>
    <row r="5" s="343" customFormat="1" ht="74.1" customHeight="1" spans="1:33">
      <c r="A5" s="354"/>
      <c r="B5" s="355" t="s">
        <v>180</v>
      </c>
      <c r="C5" s="355"/>
      <c r="D5" s="356">
        <f>INDEX('4主要费项费项月累成本使用情况'!C38:N38,MATCH($L$3&amp;"月",表3_3[[#Headers],[1月]:[12月]],0))/10000</f>
        <v>329.857908502638</v>
      </c>
      <c r="E5" s="356"/>
      <c r="F5" s="355" t="s">
        <v>181</v>
      </c>
      <c r="G5" s="357"/>
      <c r="H5" s="358">
        <f>D6/D4</f>
        <v>0.861583760106988</v>
      </c>
      <c r="I5" s="358"/>
      <c r="J5" s="401">
        <f t="shared" si="0"/>
        <v>0.861583760106988</v>
      </c>
      <c r="K5" s="402">
        <f t="shared" si="1"/>
        <v>0.138416239893012</v>
      </c>
      <c r="L5" s="396"/>
      <c r="M5" s="397"/>
      <c r="N5" s="398"/>
      <c r="O5" s="403"/>
      <c r="P5" s="404" t="s">
        <v>182</v>
      </c>
      <c r="Q5" s="404" t="s">
        <v>183</v>
      </c>
      <c r="R5" s="404" t="s">
        <v>184</v>
      </c>
      <c r="S5" s="438"/>
      <c r="T5" s="412"/>
      <c r="U5" s="437"/>
      <c r="Y5" s="437"/>
      <c r="Z5" s="437"/>
      <c r="AA5" s="437"/>
      <c r="AB5" s="437"/>
      <c r="AC5" s="437"/>
      <c r="AD5" s="437"/>
      <c r="AE5" s="437"/>
      <c r="AF5" s="437"/>
      <c r="AG5" s="437"/>
    </row>
    <row r="6" s="343" customFormat="1" ht="74.1" customHeight="1" spans="1:33">
      <c r="A6" s="354"/>
      <c r="B6" s="355" t="s">
        <v>185</v>
      </c>
      <c r="C6" s="355"/>
      <c r="D6" s="359">
        <f>INDEX('4主要费项费项月累成本使用情况'!C39:N39,MATCH($L$3&amp;"月",表3_3[[#Headers],[1月]:[12月]],0))/10000</f>
        <v>568.400434217459</v>
      </c>
      <c r="E6" s="359"/>
      <c r="F6" s="355" t="s">
        <v>186</v>
      </c>
      <c r="G6" s="357"/>
      <c r="H6" s="358">
        <f>D6/D5</f>
        <v>1.72316752021398</v>
      </c>
      <c r="I6" s="358"/>
      <c r="J6" s="405">
        <f t="shared" si="0"/>
        <v>1.72316752021398</v>
      </c>
      <c r="K6" s="406">
        <f t="shared" si="1"/>
        <v>-0.723167520213976</v>
      </c>
      <c r="L6" s="407"/>
      <c r="M6" s="408"/>
      <c r="N6" s="398"/>
      <c r="O6" s="378" t="s">
        <v>187</v>
      </c>
      <c r="P6" s="409">
        <f>'1-2 人员岗位信息'!D7</f>
        <v>0</v>
      </c>
      <c r="Q6" s="409">
        <f>'1-2 人员岗位信息'!D8</f>
        <v>0</v>
      </c>
      <c r="R6" s="409">
        <f>'1-2 人员岗位信息'!D9</f>
        <v>24</v>
      </c>
      <c r="S6" s="409"/>
      <c r="T6" s="397"/>
      <c r="U6" s="437"/>
      <c r="Y6" s="437"/>
      <c r="Z6" s="437"/>
      <c r="AA6" s="437"/>
      <c r="AB6" s="437"/>
      <c r="AC6" s="437"/>
      <c r="AD6" s="437"/>
      <c r="AE6" s="437"/>
      <c r="AF6" s="437"/>
      <c r="AG6" s="437"/>
    </row>
    <row r="7" s="343" customFormat="1" ht="74.1" customHeight="1" spans="1:33">
      <c r="A7" s="354"/>
      <c r="B7" s="355" t="s">
        <v>188</v>
      </c>
      <c r="C7" s="360"/>
      <c r="D7" s="361">
        <f>INDEX('4主要费项费项月累成本使用情况'!C48:N48,MATCH($L$3&amp;"月",表3_3[[#Headers],[1月]:[12月]],0))</f>
        <v>0</v>
      </c>
      <c r="E7" s="362" t="s">
        <v>189</v>
      </c>
      <c r="F7" s="363" t="s">
        <v>190</v>
      </c>
      <c r="G7" s="355"/>
      <c r="H7" s="364">
        <f>IFERROR(INDEX(自有人员计算表!C35:N35,MATCH($L$3&amp;"月",自有人员计算表!C1:N1,0))/自有人员计算表!N37,"无目标值")</f>
        <v>0.000255524954694026</v>
      </c>
      <c r="I7" s="410"/>
      <c r="J7" s="394">
        <f t="shared" si="0"/>
        <v>0.000255524954694026</v>
      </c>
      <c r="K7" s="395">
        <f t="shared" si="1"/>
        <v>0.999744475045306</v>
      </c>
      <c r="L7" s="411"/>
      <c r="M7" s="412"/>
      <c r="N7" s="398"/>
      <c r="O7" s="378" t="s">
        <v>191</v>
      </c>
      <c r="P7" s="409">
        <f>'1-2 人员岗位信息'!D71</f>
        <v>0</v>
      </c>
      <c r="Q7" s="409">
        <f>'1-2 人员岗位信息'!D72</f>
        <v>0</v>
      </c>
      <c r="R7" s="409">
        <f>'1-2 人员岗位信息'!D73</f>
        <v>11</v>
      </c>
      <c r="S7" s="409"/>
      <c r="T7" s="439"/>
      <c r="U7" s="437"/>
      <c r="Y7" s="437"/>
      <c r="Z7" s="437"/>
      <c r="AA7" s="437"/>
      <c r="AB7" s="437"/>
      <c r="AC7" s="437"/>
      <c r="AD7" s="437"/>
      <c r="AE7" s="437"/>
      <c r="AF7" s="437"/>
      <c r="AG7" s="437"/>
    </row>
    <row r="8" s="343" customFormat="1" ht="74.1" customHeight="1" spans="1:33">
      <c r="A8" s="354"/>
      <c r="B8" s="355" t="s">
        <v>192</v>
      </c>
      <c r="C8" s="360"/>
      <c r="D8" s="361">
        <f>INDEX(三级费项月累表格!C195:N195,MATCH($L$3&amp;"月",表3_3[[#Headers],[1月]:[12月]],0))</f>
        <v>27</v>
      </c>
      <c r="E8" s="365" t="s">
        <v>193</v>
      </c>
      <c r="F8" s="363" t="s">
        <v>194</v>
      </c>
      <c r="G8" s="355"/>
      <c r="H8" s="366" t="str">
        <f>IFERROR(INDEX(劳务派遣统计表!C35:N35,MATCH($L$3&amp;"月",劳务派遣统计表!C1:N1,0))/劳务派遣统计表!N37,"无目标值")</f>
        <v>无目标值</v>
      </c>
      <c r="I8" s="413"/>
      <c r="J8" s="401" t="str">
        <f t="shared" si="0"/>
        <v>无目标值</v>
      </c>
      <c r="K8" s="402" t="e">
        <f t="shared" si="1"/>
        <v>#VALUE!</v>
      </c>
      <c r="L8" s="396"/>
      <c r="M8" s="397"/>
      <c r="N8" s="398"/>
      <c r="O8" s="378" t="s">
        <v>195</v>
      </c>
      <c r="P8" s="414">
        <f>'1-2 人员岗位信息'!D115</f>
        <v>4</v>
      </c>
      <c r="Q8" s="409">
        <f>'1-2 人员岗位信息'!D116</f>
        <v>0</v>
      </c>
      <c r="R8" s="409">
        <f>'1-2 人员岗位信息'!D117</f>
        <v>0</v>
      </c>
      <c r="S8" s="416"/>
      <c r="T8" s="397"/>
      <c r="U8" s="437"/>
      <c r="V8" s="437"/>
      <c r="W8" s="437"/>
      <c r="X8" s="437"/>
      <c r="Y8" s="437"/>
      <c r="Z8" s="437"/>
      <c r="AA8" s="437"/>
      <c r="AB8" s="437"/>
      <c r="AC8" s="437"/>
      <c r="AD8" s="437"/>
      <c r="AE8" s="437"/>
      <c r="AF8" s="437"/>
      <c r="AG8" s="437"/>
    </row>
    <row r="9" s="343" customFormat="1" ht="74.1" customHeight="1" spans="1:33">
      <c r="A9" s="354"/>
      <c r="B9" s="355" t="s">
        <v>196</v>
      </c>
      <c r="C9" s="360"/>
      <c r="D9" s="361">
        <f>INDEX('4主要费项费项月累成本使用情况'!C52:N52,MATCH($L$3&amp;"月",表3_3[[#Headers],[1月]:[12月]],0))</f>
        <v>15</v>
      </c>
      <c r="E9" s="367" t="s">
        <v>197</v>
      </c>
      <c r="F9" s="363" t="s">
        <v>198</v>
      </c>
      <c r="G9" s="357"/>
      <c r="H9" s="368">
        <f>IFERROR(INDEX(劳务外包表!C47:N47,MATCH($L$3&amp;"月",劳务外包表!C1:N1,0))/劳务外包表!N49,"无目标值")</f>
        <v>0.468740768424339</v>
      </c>
      <c r="I9" s="415"/>
      <c r="J9" s="405">
        <f t="shared" si="0"/>
        <v>0.468740768424339</v>
      </c>
      <c r="K9" s="406">
        <f t="shared" si="1"/>
        <v>0.531259231575661</v>
      </c>
      <c r="L9" s="407"/>
      <c r="M9" s="408"/>
      <c r="N9" s="398"/>
      <c r="O9" s="378" t="s">
        <v>199</v>
      </c>
      <c r="P9" s="416">
        <f>'1-2 人员岗位信息'!D155</f>
        <v>4</v>
      </c>
      <c r="Q9" s="416">
        <f>'1-2 人员岗位信息'!D156</f>
        <v>0</v>
      </c>
      <c r="R9" s="416">
        <f>'1-2 人员岗位信息'!D157</f>
        <v>0</v>
      </c>
      <c r="S9" s="409"/>
      <c r="T9" s="439"/>
      <c r="U9" s="437"/>
      <c r="V9" s="437"/>
      <c r="W9" s="437"/>
      <c r="X9" s="437"/>
      <c r="Y9" s="437"/>
      <c r="Z9" s="437"/>
      <c r="AA9" s="437"/>
      <c r="AB9" s="437"/>
      <c r="AC9" s="437"/>
      <c r="AD9" s="437"/>
      <c r="AE9" s="437"/>
      <c r="AF9" s="437"/>
      <c r="AG9" s="437"/>
    </row>
    <row r="10" s="343" customFormat="1" ht="74.1" customHeight="1" spans="1:33">
      <c r="A10" s="354"/>
      <c r="B10" s="355" t="s">
        <v>200</v>
      </c>
      <c r="C10" s="355"/>
      <c r="D10" s="369" cm="1">
        <f t="array" ref="D10">SUMPRODUCT((TEXT('2-2 引出数据_合同数据仓库'!$E:$E,"yyyymm")&lt;=TEXT(DATE(2025,$L$3+1,0),"yyyymm"))*(('2-2 引出数据_合同数据仓库'!$C:$C="审核通过")))</f>
        <v>22</v>
      </c>
      <c r="E10" s="369"/>
      <c r="F10" s="355" t="s">
        <v>201</v>
      </c>
      <c r="G10" s="355"/>
      <c r="H10" s="370" cm="1">
        <f t="array" ref="H10">SUMPRODUCT(--(LEFT('2-1 采购订单物料明细表报表导出'!$K:$K,7)&lt;&gt;"")*--(LEFT('2-1 采购订单物料明细表报表导出'!$K:$K,7)&lt;=TEXT(DATE(2025,$L$3,1),"yyyy-mm")))</f>
        <v>41</v>
      </c>
      <c r="I10" s="417"/>
      <c r="J10" s="355" t="s">
        <v>202</v>
      </c>
      <c r="K10" s="355"/>
      <c r="L10" s="370" cm="1">
        <f t="array" ref="L10">SUMPRODUCT((TEXT('2-3 引出列表'!$N:$N,"yyyymm")&lt;=TEXT(DATE(2025,$L$3+1,0),"yyyymm"))*(('2-3 引出列表'!$L:$L="已审核")+('2-3 引出列表'!$L:$L="已付款")))</f>
        <v>279</v>
      </c>
      <c r="M10" s="417"/>
      <c r="N10" s="418"/>
      <c r="O10" s="380" t="s">
        <v>203</v>
      </c>
      <c r="P10" s="419">
        <f>'1-2 人员岗位信息'!D35</f>
        <v>9</v>
      </c>
      <c r="Q10" s="440">
        <f>'1-2 人员岗位信息'!D36</f>
        <v>0</v>
      </c>
      <c r="R10" s="440">
        <f>'1-2 人员岗位信息'!D37</f>
        <v>0</v>
      </c>
      <c r="S10" s="440"/>
      <c r="T10" s="441"/>
      <c r="U10" s="437"/>
      <c r="V10" s="437"/>
      <c r="W10" s="437"/>
      <c r="X10" s="437"/>
      <c r="Y10" s="437"/>
      <c r="Z10" s="437"/>
      <c r="AA10" s="437"/>
      <c r="AB10" s="437"/>
      <c r="AC10" s="437"/>
      <c r="AD10" s="437"/>
      <c r="AE10" s="437"/>
      <c r="AF10" s="437"/>
      <c r="AG10" s="437"/>
    </row>
    <row r="11" ht="9" customHeight="1" spans="2:20">
      <c r="B11" s="371"/>
      <c r="C11" s="372"/>
      <c r="D11" s="372"/>
      <c r="E11" s="372"/>
      <c r="F11" s="372"/>
      <c r="G11" s="372"/>
      <c r="H11" s="372"/>
      <c r="I11" s="420"/>
      <c r="J11" s="372"/>
      <c r="K11" s="420"/>
      <c r="L11" s="372"/>
      <c r="M11" s="421"/>
      <c r="N11" s="422"/>
      <c r="O11" s="422"/>
      <c r="P11" s="423"/>
      <c r="Q11" s="423"/>
      <c r="R11" s="423"/>
      <c r="S11" s="423"/>
      <c r="T11" s="442"/>
    </row>
    <row r="12" ht="27.95" customHeight="1" spans="2:20">
      <c r="B12" s="373" t="s">
        <v>204</v>
      </c>
      <c r="C12" s="374"/>
      <c r="D12" s="374"/>
      <c r="E12" s="374"/>
      <c r="F12" s="374"/>
      <c r="G12" s="374"/>
      <c r="H12" s="374"/>
      <c r="I12" s="374"/>
      <c r="J12" s="374"/>
      <c r="K12" s="374"/>
      <c r="L12" s="374"/>
      <c r="M12" s="374"/>
      <c r="N12" s="374"/>
      <c r="O12" s="374"/>
      <c r="P12" s="374"/>
      <c r="Q12" s="374"/>
      <c r="R12" s="374"/>
      <c r="S12" s="374"/>
      <c r="T12" s="443"/>
    </row>
    <row r="13" ht="17.1" customHeight="1" spans="2:20">
      <c r="B13" s="375"/>
      <c r="C13" s="376"/>
      <c r="D13" s="376"/>
      <c r="E13" s="376"/>
      <c r="F13" s="376"/>
      <c r="G13" s="376"/>
      <c r="H13" s="376"/>
      <c r="I13" s="376"/>
      <c r="J13" s="376"/>
      <c r="K13" s="376"/>
      <c r="L13" s="376"/>
      <c r="M13" s="376"/>
      <c r="T13" s="444"/>
    </row>
    <row r="14" s="344" customFormat="1" ht="29.1" customHeight="1" spans="1:20">
      <c r="A14" s="377"/>
      <c r="B14" s="378"/>
      <c r="C14" s="379"/>
      <c r="D14" s="379"/>
      <c r="E14" s="379"/>
      <c r="F14" s="379"/>
      <c r="G14" s="379"/>
      <c r="H14" s="379"/>
      <c r="I14" s="379"/>
      <c r="J14" s="379"/>
      <c r="K14" s="379"/>
      <c r="L14" s="379"/>
      <c r="M14" s="379"/>
      <c r="T14" s="445"/>
    </row>
    <row r="15" s="344" customFormat="1" ht="29.1" customHeight="1" spans="1:20">
      <c r="A15" s="377"/>
      <c r="B15" s="378"/>
      <c r="C15" s="379"/>
      <c r="D15" s="379"/>
      <c r="E15" s="379"/>
      <c r="F15" s="379"/>
      <c r="G15" s="379"/>
      <c r="H15" s="379"/>
      <c r="I15" s="379"/>
      <c r="J15" s="379"/>
      <c r="K15" s="379"/>
      <c r="L15" s="379"/>
      <c r="M15" s="379"/>
      <c r="T15" s="445"/>
    </row>
    <row r="16" s="344" customFormat="1" ht="29.1" customHeight="1" spans="1:20">
      <c r="A16" s="377"/>
      <c r="B16" s="378"/>
      <c r="C16" s="379"/>
      <c r="D16" s="379"/>
      <c r="E16" s="379"/>
      <c r="F16" s="379"/>
      <c r="G16" s="379"/>
      <c r="H16" s="379"/>
      <c r="I16" s="379"/>
      <c r="J16" s="379"/>
      <c r="K16" s="379"/>
      <c r="L16" s="379"/>
      <c r="M16" s="379"/>
      <c r="T16" s="445"/>
    </row>
    <row r="17" s="344" customFormat="1" ht="29.1" customHeight="1" spans="1:20">
      <c r="A17" s="377"/>
      <c r="B17" s="378"/>
      <c r="C17" s="379"/>
      <c r="D17" s="379"/>
      <c r="E17" s="379"/>
      <c r="F17" s="379"/>
      <c r="G17" s="379"/>
      <c r="H17" s="379"/>
      <c r="I17" s="379"/>
      <c r="J17" s="379"/>
      <c r="K17" s="379"/>
      <c r="L17" s="379"/>
      <c r="M17" s="379"/>
      <c r="T17" s="445"/>
    </row>
    <row r="18" s="344" customFormat="1" ht="29.1" customHeight="1" spans="1:20">
      <c r="A18" s="377"/>
      <c r="B18" s="378"/>
      <c r="C18" s="379"/>
      <c r="D18" s="379"/>
      <c r="E18" s="379"/>
      <c r="F18" s="379"/>
      <c r="G18" s="379"/>
      <c r="H18" s="379"/>
      <c r="I18" s="379"/>
      <c r="J18" s="379"/>
      <c r="K18" s="379"/>
      <c r="L18" s="379"/>
      <c r="M18" s="379"/>
      <c r="T18" s="445"/>
    </row>
    <row r="19" s="344" customFormat="1" ht="29.1" customHeight="1" spans="1:20">
      <c r="A19" s="377"/>
      <c r="B19" s="378"/>
      <c r="C19" s="379"/>
      <c r="D19" s="379"/>
      <c r="E19" s="379"/>
      <c r="F19" s="379"/>
      <c r="G19" s="379"/>
      <c r="H19" s="379"/>
      <c r="I19" s="379"/>
      <c r="J19" s="379"/>
      <c r="K19" s="379"/>
      <c r="L19" s="379"/>
      <c r="M19" s="379"/>
      <c r="T19" s="445"/>
    </row>
    <row r="20" s="344" customFormat="1" ht="29.1" customHeight="1" spans="1:20">
      <c r="A20" s="377"/>
      <c r="B20" s="378"/>
      <c r="C20" s="379"/>
      <c r="D20" s="379"/>
      <c r="E20" s="379"/>
      <c r="F20" s="379"/>
      <c r="G20" s="379"/>
      <c r="H20" s="379"/>
      <c r="I20" s="379"/>
      <c r="J20" s="379"/>
      <c r="K20" s="379"/>
      <c r="L20" s="379"/>
      <c r="M20" s="379"/>
      <c r="T20" s="445"/>
    </row>
    <row r="21" s="344" customFormat="1" ht="29.1" customHeight="1" spans="1:20">
      <c r="A21" s="377"/>
      <c r="B21" s="378"/>
      <c r="C21" s="379"/>
      <c r="D21" s="379"/>
      <c r="E21" s="379"/>
      <c r="F21" s="379"/>
      <c r="G21" s="379"/>
      <c r="H21" s="379"/>
      <c r="I21" s="379"/>
      <c r="J21" s="379"/>
      <c r="K21" s="379"/>
      <c r="L21" s="379"/>
      <c r="M21" s="379"/>
      <c r="T21" s="445"/>
    </row>
    <row r="22" s="344" customFormat="1" ht="29.1" customHeight="1" spans="1:20">
      <c r="A22" s="377"/>
      <c r="B22" s="378"/>
      <c r="C22" s="379"/>
      <c r="D22" s="379"/>
      <c r="E22" s="379"/>
      <c r="F22" s="379"/>
      <c r="G22" s="379"/>
      <c r="H22" s="379"/>
      <c r="I22" s="379"/>
      <c r="J22" s="379"/>
      <c r="K22" s="379"/>
      <c r="L22" s="379"/>
      <c r="M22" s="379"/>
      <c r="T22" s="445"/>
    </row>
    <row r="23" s="344" customFormat="1" ht="29.1" customHeight="1" spans="1:20">
      <c r="A23" s="377"/>
      <c r="B23" s="378"/>
      <c r="C23" s="379"/>
      <c r="D23" s="379"/>
      <c r="E23" s="379"/>
      <c r="F23" s="379"/>
      <c r="G23" s="379"/>
      <c r="H23" s="379"/>
      <c r="I23" s="379"/>
      <c r="J23" s="379"/>
      <c r="K23" s="379"/>
      <c r="L23" s="379"/>
      <c r="M23" s="379"/>
      <c r="T23" s="445"/>
    </row>
    <row r="24" s="344" customFormat="1" ht="29.1" customHeight="1" spans="1:20">
      <c r="A24" s="377"/>
      <c r="B24" s="380"/>
      <c r="C24" s="381"/>
      <c r="D24" s="381"/>
      <c r="E24" s="381"/>
      <c r="F24" s="381"/>
      <c r="G24" s="381"/>
      <c r="H24" s="381"/>
      <c r="I24" s="381"/>
      <c r="J24" s="381"/>
      <c r="K24" s="381"/>
      <c r="L24" s="381"/>
      <c r="M24" s="381"/>
      <c r="N24" s="381"/>
      <c r="O24" s="381"/>
      <c r="P24" s="381"/>
      <c r="Q24" s="381"/>
      <c r="R24" s="381"/>
      <c r="S24" s="381"/>
      <c r="T24" s="446"/>
    </row>
    <row r="25" s="344" customFormat="1" ht="29.1" customHeight="1" spans="1:20">
      <c r="A25" s="377"/>
      <c r="B25" s="373" t="s">
        <v>205</v>
      </c>
      <c r="C25" s="374"/>
      <c r="D25" s="374"/>
      <c r="E25" s="374"/>
      <c r="F25" s="374"/>
      <c r="G25" s="374"/>
      <c r="H25" s="374"/>
      <c r="I25" s="374"/>
      <c r="J25" s="374"/>
      <c r="K25" s="374"/>
      <c r="L25" s="374"/>
      <c r="M25" s="374"/>
      <c r="N25" s="374"/>
      <c r="O25" s="374"/>
      <c r="P25" s="374"/>
      <c r="Q25" s="374"/>
      <c r="R25" s="374"/>
      <c r="S25" s="374"/>
      <c r="T25" s="443"/>
    </row>
    <row r="26" s="344" customFormat="1" ht="17.1" customHeight="1" spans="1:30">
      <c r="A26" s="345"/>
      <c r="B26" s="375"/>
      <c r="C26" s="376"/>
      <c r="D26" s="376"/>
      <c r="E26" s="376"/>
      <c r="F26" s="376"/>
      <c r="G26" s="376"/>
      <c r="H26" s="376"/>
      <c r="I26" s="376"/>
      <c r="J26" s="376"/>
      <c r="K26" s="376"/>
      <c r="L26" s="376"/>
      <c r="M26" s="376"/>
      <c r="T26" s="445"/>
      <c r="X26" s="346"/>
      <c r="Y26" s="346"/>
      <c r="Z26" s="346"/>
      <c r="AA26" s="346"/>
      <c r="AB26" s="346"/>
      <c r="AC26" s="346"/>
      <c r="AD26" s="346"/>
    </row>
    <row r="27" s="344" customFormat="1" ht="20.1" customHeight="1" spans="1:20">
      <c r="A27" s="377"/>
      <c r="B27" s="378"/>
      <c r="C27" s="379"/>
      <c r="D27" s="379"/>
      <c r="E27" s="379"/>
      <c r="F27" s="379"/>
      <c r="G27" s="379"/>
      <c r="H27" s="379"/>
      <c r="I27" s="379"/>
      <c r="J27" s="379"/>
      <c r="K27" s="379"/>
      <c r="L27" s="379"/>
      <c r="M27" s="379"/>
      <c r="T27" s="445"/>
    </row>
    <row r="28" s="344" customFormat="1" ht="20.1" customHeight="1" spans="1:20">
      <c r="A28" s="377"/>
      <c r="B28" s="378"/>
      <c r="C28" s="379"/>
      <c r="D28" s="379"/>
      <c r="E28" s="379"/>
      <c r="F28" s="379"/>
      <c r="G28" s="379"/>
      <c r="H28" s="379"/>
      <c r="I28" s="379"/>
      <c r="J28" s="379"/>
      <c r="K28" s="379"/>
      <c r="L28" s="379"/>
      <c r="M28" s="379"/>
      <c r="T28" s="445"/>
    </row>
    <row r="29" s="344" customFormat="1" ht="20.1" customHeight="1" spans="1:20">
      <c r="A29" s="377"/>
      <c r="B29" s="378"/>
      <c r="C29" s="379"/>
      <c r="D29" s="379"/>
      <c r="E29" s="379"/>
      <c r="F29" s="379"/>
      <c r="G29" s="379"/>
      <c r="H29" s="379"/>
      <c r="I29" s="379"/>
      <c r="J29" s="379"/>
      <c r="K29" s="379"/>
      <c r="L29" s="379"/>
      <c r="M29" s="379"/>
      <c r="T29" s="445"/>
    </row>
    <row r="30" s="344" customFormat="1" ht="20.1" customHeight="1" spans="1:20">
      <c r="A30" s="377"/>
      <c r="B30" s="378"/>
      <c r="C30" s="379"/>
      <c r="D30" s="379"/>
      <c r="E30" s="379"/>
      <c r="F30" s="379"/>
      <c r="G30" s="379"/>
      <c r="H30" s="379"/>
      <c r="I30" s="379"/>
      <c r="J30" s="379"/>
      <c r="K30" s="379"/>
      <c r="L30" s="379"/>
      <c r="M30" s="379"/>
      <c r="T30" s="445"/>
    </row>
    <row r="31" s="344" customFormat="1" ht="20.1" customHeight="1" spans="1:20">
      <c r="A31" s="377"/>
      <c r="B31" s="378"/>
      <c r="C31" s="379"/>
      <c r="D31" s="379"/>
      <c r="E31" s="379"/>
      <c r="F31" s="379"/>
      <c r="G31" s="379"/>
      <c r="H31" s="379"/>
      <c r="I31" s="379"/>
      <c r="J31" s="379"/>
      <c r="K31" s="379"/>
      <c r="L31" s="379"/>
      <c r="M31" s="379"/>
      <c r="T31" s="445"/>
    </row>
    <row r="32" s="344" customFormat="1" ht="20.1" customHeight="1" spans="1:20">
      <c r="A32" s="377"/>
      <c r="B32" s="378"/>
      <c r="C32" s="379"/>
      <c r="D32" s="379"/>
      <c r="E32" s="379"/>
      <c r="F32" s="379"/>
      <c r="G32" s="379"/>
      <c r="H32" s="379"/>
      <c r="I32" s="379"/>
      <c r="J32" s="379"/>
      <c r="K32" s="379"/>
      <c r="L32" s="379"/>
      <c r="M32" s="379"/>
      <c r="T32" s="445"/>
    </row>
    <row r="33" s="344" customFormat="1" ht="20.1" customHeight="1" spans="1:20">
      <c r="A33" s="377"/>
      <c r="B33" s="378"/>
      <c r="C33" s="379"/>
      <c r="D33" s="379"/>
      <c r="E33" s="379"/>
      <c r="F33" s="379"/>
      <c r="G33" s="379"/>
      <c r="H33" s="379"/>
      <c r="I33" s="379"/>
      <c r="J33" s="379"/>
      <c r="K33" s="379"/>
      <c r="L33" s="379"/>
      <c r="M33" s="379"/>
      <c r="T33" s="445"/>
    </row>
    <row r="34" s="344" customFormat="1" ht="20.1" customHeight="1" spans="1:20">
      <c r="A34" s="377"/>
      <c r="B34" s="378"/>
      <c r="C34" s="379"/>
      <c r="D34" s="379"/>
      <c r="E34" s="379"/>
      <c r="F34" s="379"/>
      <c r="G34" s="379"/>
      <c r="H34" s="379"/>
      <c r="I34" s="379"/>
      <c r="J34" s="379"/>
      <c r="K34" s="379"/>
      <c r="L34" s="379"/>
      <c r="M34" s="379"/>
      <c r="T34" s="445"/>
    </row>
    <row r="35" s="344" customFormat="1" ht="20.1" customHeight="1" spans="1:20">
      <c r="A35" s="377"/>
      <c r="B35" s="378"/>
      <c r="C35" s="379"/>
      <c r="D35" s="379"/>
      <c r="E35" s="379"/>
      <c r="F35" s="379"/>
      <c r="G35" s="379"/>
      <c r="H35" s="379"/>
      <c r="I35" s="379"/>
      <c r="J35" s="379"/>
      <c r="K35" s="379"/>
      <c r="L35" s="379"/>
      <c r="M35" s="379"/>
      <c r="T35" s="445"/>
    </row>
    <row r="36" ht="20.1" customHeight="1" spans="2:20">
      <c r="B36" s="375"/>
      <c r="C36" s="376"/>
      <c r="D36" s="376"/>
      <c r="E36" s="376"/>
      <c r="F36" s="376"/>
      <c r="G36" s="376"/>
      <c r="H36" s="376"/>
      <c r="I36" s="376"/>
      <c r="J36" s="376"/>
      <c r="K36" s="376"/>
      <c r="L36" s="376"/>
      <c r="M36" s="376"/>
      <c r="T36" s="444"/>
    </row>
    <row r="37" ht="20.1" customHeight="1" spans="2:20">
      <c r="B37" s="375"/>
      <c r="C37" s="376"/>
      <c r="D37" s="376"/>
      <c r="E37" s="376"/>
      <c r="F37" s="376"/>
      <c r="G37" s="376"/>
      <c r="H37" s="376"/>
      <c r="I37" s="376"/>
      <c r="J37" s="376"/>
      <c r="K37" s="376"/>
      <c r="L37" s="376"/>
      <c r="M37" s="376"/>
      <c r="T37" s="444"/>
    </row>
    <row r="38" ht="20.1" customHeight="1" spans="2:20">
      <c r="B38" s="375"/>
      <c r="C38" s="376"/>
      <c r="D38" s="376"/>
      <c r="E38" s="376"/>
      <c r="F38" s="376"/>
      <c r="G38" s="376"/>
      <c r="H38" s="376"/>
      <c r="I38" s="376"/>
      <c r="J38" s="376"/>
      <c r="K38" s="376"/>
      <c r="L38" s="376"/>
      <c r="M38" s="376"/>
      <c r="T38" s="444"/>
    </row>
    <row r="39" ht="20.1" customHeight="1" spans="2:20">
      <c r="B39" s="375"/>
      <c r="C39" s="376"/>
      <c r="D39" s="376"/>
      <c r="E39" s="376"/>
      <c r="F39" s="376"/>
      <c r="G39" s="376"/>
      <c r="H39" s="376"/>
      <c r="I39" s="376"/>
      <c r="J39" s="376"/>
      <c r="K39" s="376"/>
      <c r="L39" s="376"/>
      <c r="M39" s="376"/>
      <c r="T39" s="444"/>
    </row>
    <row r="40" ht="20.1" customHeight="1" spans="2:20">
      <c r="B40" s="375"/>
      <c r="C40" s="376"/>
      <c r="D40" s="376"/>
      <c r="E40" s="376"/>
      <c r="F40" s="376"/>
      <c r="G40" s="376"/>
      <c r="H40" s="376"/>
      <c r="I40" s="376"/>
      <c r="J40" s="376"/>
      <c r="K40" s="376"/>
      <c r="L40" s="376"/>
      <c r="M40" s="376"/>
      <c r="T40" s="444"/>
    </row>
    <row r="41" ht="20.1" customHeight="1" spans="2:20">
      <c r="B41" s="375"/>
      <c r="C41" s="376"/>
      <c r="D41" s="376"/>
      <c r="E41" s="376"/>
      <c r="F41" s="376"/>
      <c r="G41" s="376"/>
      <c r="H41" s="376"/>
      <c r="I41" s="376"/>
      <c r="J41" s="376"/>
      <c r="K41" s="376"/>
      <c r="L41" s="376"/>
      <c r="M41" s="376"/>
      <c r="T41" s="444"/>
    </row>
    <row r="42" ht="20.1" customHeight="1" spans="2:20">
      <c r="B42" s="375"/>
      <c r="C42" s="376"/>
      <c r="D42" s="376"/>
      <c r="E42" s="376"/>
      <c r="F42" s="376"/>
      <c r="G42" s="376"/>
      <c r="H42" s="376"/>
      <c r="I42" s="376"/>
      <c r="J42" s="376"/>
      <c r="K42" s="376"/>
      <c r="L42" s="376"/>
      <c r="M42" s="376"/>
      <c r="T42" s="444"/>
    </row>
    <row r="43" ht="20.1" customHeight="1" spans="2:20">
      <c r="B43" s="375"/>
      <c r="C43" s="376"/>
      <c r="D43" s="376"/>
      <c r="E43" s="376"/>
      <c r="F43" s="376"/>
      <c r="G43" s="376"/>
      <c r="H43" s="376"/>
      <c r="I43" s="376"/>
      <c r="J43" s="376"/>
      <c r="K43" s="376"/>
      <c r="L43" s="376"/>
      <c r="M43" s="376"/>
      <c r="T43" s="444"/>
    </row>
    <row r="44" ht="20.1" customHeight="1" spans="2:20">
      <c r="B44" s="382"/>
      <c r="C44" s="383"/>
      <c r="D44" s="383"/>
      <c r="E44" s="383"/>
      <c r="F44" s="383"/>
      <c r="G44" s="383"/>
      <c r="H44" s="383"/>
      <c r="I44" s="383"/>
      <c r="J44" s="383"/>
      <c r="K44" s="383"/>
      <c r="L44" s="383"/>
      <c r="M44" s="383"/>
      <c r="N44" s="381"/>
      <c r="O44" s="381"/>
      <c r="P44" s="383"/>
      <c r="Q44" s="383"/>
      <c r="R44" s="383"/>
      <c r="S44" s="383"/>
      <c r="T44" s="447"/>
    </row>
    <row r="45" ht="27.95" customHeight="1" spans="2:20">
      <c r="B45" s="373" t="s">
        <v>206</v>
      </c>
      <c r="C45" s="374"/>
      <c r="D45" s="374"/>
      <c r="E45" s="374"/>
      <c r="F45" s="374"/>
      <c r="G45" s="374"/>
      <c r="H45" s="374"/>
      <c r="I45" s="374"/>
      <c r="J45" s="374"/>
      <c r="K45" s="374"/>
      <c r="L45" s="374"/>
      <c r="M45" s="374"/>
      <c r="N45" s="374"/>
      <c r="O45" s="374"/>
      <c r="P45" s="374"/>
      <c r="Q45" s="374"/>
      <c r="R45" s="374"/>
      <c r="S45" s="374"/>
      <c r="T45" s="443"/>
    </row>
    <row r="46" s="345" customFormat="1" ht="27.95" customHeight="1" spans="2:20">
      <c r="B46" s="384"/>
      <c r="C46" s="385"/>
      <c r="D46" s="385"/>
      <c r="E46" s="385"/>
      <c r="F46" s="385"/>
      <c r="G46" s="385"/>
      <c r="H46" s="385"/>
      <c r="I46" s="385"/>
      <c r="J46" s="385"/>
      <c r="K46" s="385"/>
      <c r="L46" s="385"/>
      <c r="M46" s="385"/>
      <c r="N46" s="424" t="s">
        <v>207</v>
      </c>
      <c r="O46" s="425" t="s">
        <v>208</v>
      </c>
      <c r="P46" s="425" t="s">
        <v>209</v>
      </c>
      <c r="Q46" s="425" t="s">
        <v>210</v>
      </c>
      <c r="R46" s="425" t="s">
        <v>211</v>
      </c>
      <c r="S46" s="425" t="s">
        <v>212</v>
      </c>
      <c r="T46" s="425" t="s">
        <v>213</v>
      </c>
    </row>
    <row r="47" s="345" customFormat="1" ht="33.95" customHeight="1" spans="2:20">
      <c r="B47" s="384"/>
      <c r="C47" s="385"/>
      <c r="D47" s="385"/>
      <c r="E47" s="385"/>
      <c r="F47" s="385"/>
      <c r="G47" s="385"/>
      <c r="H47" s="385"/>
      <c r="I47" s="385"/>
      <c r="J47" s="385"/>
      <c r="K47" s="385"/>
      <c r="L47" s="385"/>
      <c r="M47" s="385"/>
      <c r="N47" s="424"/>
      <c r="O47" s="425"/>
      <c r="P47" s="425"/>
      <c r="Q47" s="425"/>
      <c r="R47" s="425"/>
      <c r="S47" s="425"/>
      <c r="T47" s="425"/>
    </row>
    <row r="48" s="345" customFormat="1" ht="27.95" customHeight="1" spans="2:20">
      <c r="B48" s="384"/>
      <c r="C48" s="385"/>
      <c r="D48" s="385"/>
      <c r="E48" s="385"/>
      <c r="F48" s="385"/>
      <c r="G48" s="385"/>
      <c r="H48" s="385"/>
      <c r="I48" s="385"/>
      <c r="J48" s="385"/>
      <c r="K48" s="385"/>
      <c r="L48" s="385"/>
      <c r="M48" s="385"/>
      <c r="N48" s="426">
        <v>1.1</v>
      </c>
      <c r="O48" s="427" t="s">
        <v>214</v>
      </c>
      <c r="P48" s="428">
        <f>'2 过程管理表单'!H5/10000</f>
        <v>538.538084672987</v>
      </c>
      <c r="Q48" s="428">
        <f>INDEX('4主要费项费项月累成本使用情况'!C5:N5,MATCH($L$3&amp;"月",表3_3[[#Headers],[1月]:[12月]],0))/10000</f>
        <v>269.269042336494</v>
      </c>
      <c r="R48" s="428">
        <f>INDEX('4主要费项费项月累成本使用情况'!C3:N3,MATCH($L$3&amp;"月",表3_3[[#Headers],[1月]:[12月]],0))/10000</f>
        <v>165.809486124632</v>
      </c>
      <c r="S48" s="448">
        <f t="shared" ref="S48:S56" si="2">IFERROR(R48/P48,"无年度目标")</f>
        <v>0.307888134272464</v>
      </c>
      <c r="T48" s="449">
        <f t="shared" ref="T48:T56" si="3">IFERROR(R48/Q48,"无月度目标")</f>
        <v>0.615776268544927</v>
      </c>
    </row>
    <row r="49" s="345" customFormat="1" ht="27.95" customHeight="1" spans="2:20">
      <c r="B49" s="384"/>
      <c r="C49" s="385"/>
      <c r="D49" s="385"/>
      <c r="E49" s="385"/>
      <c r="F49" s="385"/>
      <c r="G49" s="385"/>
      <c r="H49" s="385"/>
      <c r="I49" s="385"/>
      <c r="J49" s="385"/>
      <c r="K49" s="385"/>
      <c r="L49" s="385"/>
      <c r="M49" s="385"/>
      <c r="N49" s="426">
        <v>1.2</v>
      </c>
      <c r="O49" s="427" t="s">
        <v>9</v>
      </c>
      <c r="P49" s="428">
        <f>'2 过程管理表单'!H511/10000</f>
        <v>14.322449490733</v>
      </c>
      <c r="Q49" s="428">
        <f>INDEX('4主要费项费项月累成本使用情况'!C9:N9,MATCH($L$3&amp;"月",表3_3[[#Headers],[1月]:[12月]],0))/10000</f>
        <v>7.16122474536651</v>
      </c>
      <c r="R49" s="428">
        <f>INDEX('4主要费项费项月累成本使用情况'!C7:N7,MATCH($L$3&amp;"月",表3_3[[#Headers],[1月]:[12月]],0))/10000</f>
        <v>1.663952</v>
      </c>
      <c r="S49" s="448">
        <f t="shared" si="2"/>
        <v>0.116177892690536</v>
      </c>
      <c r="T49" s="449">
        <f t="shared" si="3"/>
        <v>0.232355785381072</v>
      </c>
    </row>
    <row r="50" s="345" customFormat="1" ht="27.95" customHeight="1" spans="2:20">
      <c r="B50" s="384"/>
      <c r="C50" s="385"/>
      <c r="D50" s="385"/>
      <c r="E50" s="385"/>
      <c r="F50" s="385"/>
      <c r="G50" s="385"/>
      <c r="H50" s="385"/>
      <c r="I50" s="385"/>
      <c r="J50" s="385"/>
      <c r="K50" s="385"/>
      <c r="L50" s="385"/>
      <c r="M50" s="385"/>
      <c r="N50" s="426">
        <v>1.3</v>
      </c>
      <c r="O50" s="426" t="s">
        <v>64</v>
      </c>
      <c r="P50" s="428">
        <f>'2 过程管理表单'!H539/10000</f>
        <v>24.3820296757648</v>
      </c>
      <c r="Q50" s="428">
        <f>INDEX('4主要费项费项月累成本使用情况'!C13:N13,MATCH($L$3&amp;"月",表3_3[[#Headers],[1月]:[12月]],0))/10000</f>
        <v>12.1910148378824</v>
      </c>
      <c r="R50" s="428">
        <f>INDEX('4主要费项费项月累成本使用情况'!C10:N10,MATCH($L$3&amp;"月",表3_3[[#Headers],[1月]:[12月]],0))/10000</f>
        <v>58.820253164557</v>
      </c>
      <c r="S50" s="448">
        <f t="shared" si="2"/>
        <v>2.41244285019565</v>
      </c>
      <c r="T50" s="449">
        <f t="shared" si="3"/>
        <v>4.8248857003913</v>
      </c>
    </row>
    <row r="51" s="345" customFormat="1" ht="27.95" customHeight="1" spans="2:20">
      <c r="B51" s="384"/>
      <c r="C51" s="385"/>
      <c r="D51" s="385"/>
      <c r="E51" s="385"/>
      <c r="F51" s="385"/>
      <c r="G51" s="385"/>
      <c r="H51" s="385"/>
      <c r="I51" s="385"/>
      <c r="J51" s="385"/>
      <c r="K51" s="385"/>
      <c r="L51" s="385"/>
      <c r="M51" s="385"/>
      <c r="N51" s="426">
        <v>1.4</v>
      </c>
      <c r="O51" s="427" t="s">
        <v>215</v>
      </c>
      <c r="P51" s="428">
        <f>'2 过程管理表单'!H601/10000</f>
        <v>54.2128739582439</v>
      </c>
      <c r="Q51" s="428">
        <f>INDEX('4主要费项费项月累成本使用情况'!C17:N17,MATCH($L$3&amp;"月",表3_3[[#Headers],[1月]:[12月]],0))/10000</f>
        <v>27.1064369791219</v>
      </c>
      <c r="R51" s="428">
        <f>INDEX('4主要费项费项月累成本使用情况'!C15:N15,MATCH($L$3&amp;"月",表3_3[[#Headers],[1月]:[12月]],0))/10000</f>
        <v>25.315636</v>
      </c>
      <c r="S51" s="448">
        <f t="shared" si="2"/>
        <v>0.466967237698904</v>
      </c>
      <c r="T51" s="449">
        <f t="shared" si="3"/>
        <v>0.93393447539781</v>
      </c>
    </row>
    <row r="52" s="345" customFormat="1" ht="27.95" customHeight="1" spans="2:20">
      <c r="B52" s="384"/>
      <c r="C52" s="385"/>
      <c r="D52" s="385"/>
      <c r="E52" s="385"/>
      <c r="F52" s="385"/>
      <c r="G52" s="385"/>
      <c r="H52" s="385"/>
      <c r="I52" s="385"/>
      <c r="J52" s="385"/>
      <c r="K52" s="385"/>
      <c r="L52" s="385"/>
      <c r="M52" s="385"/>
      <c r="N52" s="429">
        <v>1.5</v>
      </c>
      <c r="O52" s="427" t="s">
        <v>216</v>
      </c>
      <c r="P52" s="428">
        <f>'2 过程管理表单'!H607/10000</f>
        <v>3.12</v>
      </c>
      <c r="Q52" s="428">
        <f>INDEX('4主要费项费项月累成本使用情况'!C21:N21,MATCH($L$3&amp;"月",表3_3[[#Headers],[1月]:[12月]],0))/10000</f>
        <v>1.56</v>
      </c>
      <c r="R52" s="428">
        <f>INDEX('4主要费项费项月累成本使用情况'!C19:N19,MATCH($L$3&amp;"月",表3_3[[#Headers],[1月]:[12月]],0))/10000</f>
        <v>15.824698</v>
      </c>
      <c r="S52" s="448">
        <f t="shared" si="2"/>
        <v>5.07201858974359</v>
      </c>
      <c r="T52" s="449">
        <f t="shared" si="3"/>
        <v>10.1440371794872</v>
      </c>
    </row>
    <row r="53" s="345" customFormat="1" ht="27.95" customHeight="1" spans="2:20">
      <c r="B53" s="384"/>
      <c r="C53" s="385"/>
      <c r="D53" s="385"/>
      <c r="E53" s="385"/>
      <c r="F53" s="385"/>
      <c r="G53" s="385"/>
      <c r="H53" s="385"/>
      <c r="I53" s="385"/>
      <c r="J53" s="385"/>
      <c r="K53" s="385"/>
      <c r="L53" s="385"/>
      <c r="M53" s="385"/>
      <c r="N53" s="426">
        <v>1.6</v>
      </c>
      <c r="O53" s="427" t="s">
        <v>217</v>
      </c>
      <c r="P53" s="428">
        <f>'2 过程管理表单'!H620/10000</f>
        <v>25.1403792075472</v>
      </c>
      <c r="Q53" s="428">
        <f>INDEX('4主要费项费项月累成本使用情况'!C25:N25,MATCH($L$3&amp;"月",表3_3[[#Headers],[1月]:[12月]],0))/10000</f>
        <v>12.5701896037736</v>
      </c>
      <c r="R53" s="428">
        <f>INDEX('4主要费项费项月累成本使用情况'!C23:N23,MATCH($L$3&amp;"月",表3_3[[#Headers],[1月]:[12月]],0))/10000</f>
        <v>0</v>
      </c>
      <c r="S53" s="448">
        <f t="shared" si="2"/>
        <v>0</v>
      </c>
      <c r="T53" s="449">
        <f t="shared" si="3"/>
        <v>0</v>
      </c>
    </row>
    <row r="54" s="345" customFormat="1" ht="27.95" customHeight="1" spans="2:20">
      <c r="B54" s="384"/>
      <c r="C54" s="385"/>
      <c r="D54" s="385"/>
      <c r="E54" s="385"/>
      <c r="F54" s="385"/>
      <c r="G54" s="385"/>
      <c r="H54" s="385"/>
      <c r="I54" s="385"/>
      <c r="J54" s="385"/>
      <c r="K54" s="385"/>
      <c r="L54" s="385"/>
      <c r="M54" s="385"/>
      <c r="N54" s="430" t="s">
        <v>218</v>
      </c>
      <c r="O54" s="431" t="s">
        <v>219</v>
      </c>
      <c r="P54" s="428">
        <f>'2 过程管理表单'!H6/10000</f>
        <v>487.045440438186</v>
      </c>
      <c r="Q54" s="428">
        <f>INDEX('4主要费项费项月累成本使用情况'!C29:N29,MATCH($L$3&amp;"月",表3_3[[#Headers],[1月]:[12月]],0))/10000</f>
        <v>243.522720219093</v>
      </c>
      <c r="R54" s="428">
        <f>INDEX('4主要费项费项月累成本使用情况'!C27:N27,MATCH($L$3&amp;"月",表3_3[[#Headers],[1月]:[12月]],0))/10000</f>
        <v>119.346096993671</v>
      </c>
      <c r="S54" s="448">
        <f t="shared" si="2"/>
        <v>0.245040990192409</v>
      </c>
      <c r="T54" s="449">
        <f t="shared" si="3"/>
        <v>0.490081980384818</v>
      </c>
    </row>
    <row r="55" s="345" customFormat="1" ht="27.95" customHeight="1" spans="2:20">
      <c r="B55" s="384"/>
      <c r="C55" s="385"/>
      <c r="D55" s="385"/>
      <c r="E55" s="385"/>
      <c r="F55" s="385"/>
      <c r="G55" s="385"/>
      <c r="H55" s="385"/>
      <c r="I55" s="385"/>
      <c r="J55" s="385"/>
      <c r="K55" s="385"/>
      <c r="L55" s="385"/>
      <c r="M55" s="385"/>
      <c r="N55" s="430" t="s">
        <v>220</v>
      </c>
      <c r="O55" s="431" t="s">
        <v>221</v>
      </c>
      <c r="P55" s="428">
        <f>'2 过程管理表单'!H180/10000</f>
        <v>51.4926442348008</v>
      </c>
      <c r="Q55" s="428">
        <f>INDEX('4主要费项费项月累成本使用情况'!C33:N33,MATCH($L$3&amp;"月",表3_3[[#Headers],[1月]:[12月]],0))/10000</f>
        <v>0</v>
      </c>
      <c r="R55" s="428">
        <f>INDEX('4主要费项费项月累成本使用情况'!C31:N31,MATCH($L$3&amp;"月",表3_3[[#Headers],[1月]:[12月]],0))/10000</f>
        <v>0</v>
      </c>
      <c r="S55" s="448">
        <f t="shared" si="2"/>
        <v>0</v>
      </c>
      <c r="T55" s="449" t="str">
        <f t="shared" si="3"/>
        <v>无月度目标</v>
      </c>
    </row>
    <row r="56" s="345" customFormat="1" ht="27.95" customHeight="1" spans="2:20">
      <c r="B56" s="384"/>
      <c r="C56" s="385"/>
      <c r="D56" s="385"/>
      <c r="E56" s="385"/>
      <c r="F56" s="385"/>
      <c r="G56" s="385"/>
      <c r="H56" s="385"/>
      <c r="I56" s="385"/>
      <c r="J56" s="385"/>
      <c r="K56" s="385"/>
      <c r="L56" s="385"/>
      <c r="M56" s="385"/>
      <c r="N56" s="430" t="s">
        <v>222</v>
      </c>
      <c r="O56" s="431" t="s">
        <v>223</v>
      </c>
      <c r="P56" s="428">
        <f>'2 过程管理表单'!H431/10000</f>
        <v>0</v>
      </c>
      <c r="Q56" s="428">
        <f>INDEX('4主要费项费项月累成本使用情况'!C37:N37,MATCH($L$3&amp;"月",表3_3[[#Headers],[1月]:[12月]],0))/10000</f>
        <v>25.7463221174004</v>
      </c>
      <c r="R56" s="428">
        <f>INDEX('4主要费项费项月累成本使用情况'!C35:N35,MATCH($L$3&amp;"月",表3_3[[#Headers],[1月]:[12月]],0))/10000</f>
        <v>43.3830236541177</v>
      </c>
      <c r="S56" s="448" t="str">
        <f t="shared" si="2"/>
        <v>无年度目标</v>
      </c>
      <c r="T56" s="449">
        <f t="shared" si="3"/>
        <v>1.68501828945881</v>
      </c>
    </row>
    <row r="57" s="345" customFormat="1" ht="27.95" customHeight="1" spans="2:20">
      <c r="B57" s="386"/>
      <c r="C57" s="387"/>
      <c r="D57" s="387"/>
      <c r="E57" s="387"/>
      <c r="F57" s="387"/>
      <c r="G57" s="387"/>
      <c r="H57" s="387"/>
      <c r="I57" s="387"/>
      <c r="J57" s="387"/>
      <c r="K57" s="387"/>
      <c r="L57" s="387">
        <v>0</v>
      </c>
      <c r="M57" s="387"/>
      <c r="N57" s="432"/>
      <c r="O57" s="432"/>
      <c r="P57" s="381"/>
      <c r="Q57" s="381"/>
      <c r="R57" s="381"/>
      <c r="S57" s="381"/>
      <c r="T57" s="446"/>
    </row>
    <row r="58" s="345" customFormat="1" ht="27.95" customHeight="1" spans="2:20">
      <c r="B58" s="373" t="s">
        <v>224</v>
      </c>
      <c r="C58" s="374"/>
      <c r="D58" s="374"/>
      <c r="E58" s="374"/>
      <c r="F58" s="374"/>
      <c r="G58" s="374"/>
      <c r="H58" s="374"/>
      <c r="I58" s="374"/>
      <c r="J58" s="374"/>
      <c r="K58" s="374"/>
      <c r="L58" s="374"/>
      <c r="M58" s="374"/>
      <c r="N58" s="374"/>
      <c r="O58" s="374"/>
      <c r="P58" s="374"/>
      <c r="Q58" s="374"/>
      <c r="R58" s="374"/>
      <c r="S58" s="374"/>
      <c r="T58" s="443"/>
    </row>
    <row r="59" s="345" customFormat="1" ht="27.95" customHeight="1" spans="2:20">
      <c r="B59" s="384"/>
      <c r="C59" s="385"/>
      <c r="D59" s="385"/>
      <c r="E59" s="385"/>
      <c r="F59" s="385"/>
      <c r="G59" s="385"/>
      <c r="H59" s="385"/>
      <c r="I59" s="385"/>
      <c r="J59" s="385"/>
      <c r="K59" s="385"/>
      <c r="L59" s="385"/>
      <c r="M59" s="385"/>
      <c r="T59" s="450"/>
    </row>
    <row r="60" s="345" customFormat="1" ht="27.95" customHeight="1" spans="2:20">
      <c r="B60" s="384"/>
      <c r="C60" s="385"/>
      <c r="D60" s="385"/>
      <c r="E60" s="385"/>
      <c r="F60" s="385"/>
      <c r="G60" s="385"/>
      <c r="H60" s="385"/>
      <c r="I60" s="385"/>
      <c r="J60" s="385"/>
      <c r="K60" s="385"/>
      <c r="L60" s="385"/>
      <c r="M60" s="385"/>
      <c r="T60" s="450"/>
    </row>
    <row r="61" s="345" customFormat="1" ht="27.95" customHeight="1" spans="2:20">
      <c r="B61" s="384"/>
      <c r="C61" s="385"/>
      <c r="D61" s="385"/>
      <c r="E61" s="385"/>
      <c r="F61" s="385"/>
      <c r="G61" s="385"/>
      <c r="H61" s="385"/>
      <c r="I61" s="385"/>
      <c r="J61" s="385"/>
      <c r="K61" s="385"/>
      <c r="L61" s="385"/>
      <c r="M61" s="385"/>
      <c r="T61" s="450"/>
    </row>
    <row r="62" s="345" customFormat="1" ht="27.95" customHeight="1" spans="2:20">
      <c r="B62" s="384"/>
      <c r="C62" s="385"/>
      <c r="D62" s="385"/>
      <c r="E62" s="385"/>
      <c r="F62" s="385"/>
      <c r="G62" s="385"/>
      <c r="H62" s="385"/>
      <c r="I62" s="385"/>
      <c r="J62" s="385"/>
      <c r="K62" s="385"/>
      <c r="L62" s="385"/>
      <c r="M62" s="385"/>
      <c r="T62" s="450"/>
    </row>
    <row r="63" s="345" customFormat="1" ht="27.95" customHeight="1" spans="2:20">
      <c r="B63" s="384"/>
      <c r="C63" s="385"/>
      <c r="D63" s="385"/>
      <c r="E63" s="385"/>
      <c r="F63" s="385"/>
      <c r="G63" s="385"/>
      <c r="H63" s="385"/>
      <c r="I63" s="385"/>
      <c r="J63" s="385"/>
      <c r="K63" s="385"/>
      <c r="L63" s="385"/>
      <c r="M63" s="385"/>
      <c r="T63" s="450"/>
    </row>
    <row r="64" s="345" customFormat="1" ht="27.95" customHeight="1" spans="2:20">
      <c r="B64" s="384"/>
      <c r="C64" s="385"/>
      <c r="D64" s="385"/>
      <c r="E64" s="385"/>
      <c r="F64" s="385"/>
      <c r="G64" s="385"/>
      <c r="H64" s="385"/>
      <c r="I64" s="385"/>
      <c r="J64" s="385"/>
      <c r="K64" s="385"/>
      <c r="L64" s="385"/>
      <c r="M64" s="385"/>
      <c r="N64" s="377"/>
      <c r="O64" s="377"/>
      <c r="T64" s="450"/>
    </row>
    <row r="65" spans="2:20">
      <c r="B65" s="375"/>
      <c r="C65" s="376"/>
      <c r="D65" s="376"/>
      <c r="E65" s="376"/>
      <c r="F65" s="376"/>
      <c r="G65" s="376"/>
      <c r="H65" s="376"/>
      <c r="I65" s="376"/>
      <c r="J65" s="376"/>
      <c r="K65" s="376"/>
      <c r="L65" s="376"/>
      <c r="M65" s="376"/>
      <c r="T65" s="444"/>
    </row>
    <row r="66" ht="27.95" customHeight="1" spans="1:20">
      <c r="A66" s="344"/>
      <c r="B66" s="378"/>
      <c r="C66" s="344"/>
      <c r="D66" s="344"/>
      <c r="E66" s="344"/>
      <c r="F66" s="344"/>
      <c r="G66" s="344"/>
      <c r="H66" s="344"/>
      <c r="I66" s="344"/>
      <c r="J66" s="344"/>
      <c r="K66" s="344"/>
      <c r="L66" s="344"/>
      <c r="M66" s="344"/>
      <c r="T66" s="444"/>
    </row>
    <row r="67" spans="2:20">
      <c r="B67" s="375"/>
      <c r="C67" s="376"/>
      <c r="D67" s="376"/>
      <c r="E67" s="376"/>
      <c r="F67" s="376"/>
      <c r="G67" s="376"/>
      <c r="H67" s="376"/>
      <c r="I67" s="376"/>
      <c r="J67" s="376"/>
      <c r="K67" s="376"/>
      <c r="L67" s="376"/>
      <c r="M67" s="376"/>
      <c r="T67" s="444"/>
    </row>
    <row r="68" spans="2:20">
      <c r="B68" s="375"/>
      <c r="C68" s="376"/>
      <c r="D68" s="376"/>
      <c r="E68" s="376"/>
      <c r="F68" s="376"/>
      <c r="G68" s="376"/>
      <c r="H68" s="376"/>
      <c r="I68" s="376"/>
      <c r="J68" s="376"/>
      <c r="K68" s="376"/>
      <c r="L68" s="376"/>
      <c r="M68" s="376"/>
      <c r="T68" s="444"/>
    </row>
    <row r="69" spans="2:20">
      <c r="B69" s="375"/>
      <c r="C69" s="376"/>
      <c r="D69" s="376"/>
      <c r="E69" s="376"/>
      <c r="F69" s="376"/>
      <c r="G69" s="376"/>
      <c r="H69" s="376"/>
      <c r="I69" s="376"/>
      <c r="J69" s="376"/>
      <c r="K69" s="376"/>
      <c r="L69" s="376"/>
      <c r="M69" s="376"/>
      <c r="T69" s="444"/>
    </row>
    <row r="70" spans="2:20">
      <c r="B70" s="382"/>
      <c r="C70" s="383"/>
      <c r="D70" s="383"/>
      <c r="E70" s="383"/>
      <c r="F70" s="383"/>
      <c r="G70" s="383"/>
      <c r="H70" s="383"/>
      <c r="I70" s="383"/>
      <c r="J70" s="383"/>
      <c r="K70" s="383"/>
      <c r="L70" s="383"/>
      <c r="M70" s="383"/>
      <c r="N70" s="381"/>
      <c r="O70" s="381"/>
      <c r="P70" s="383"/>
      <c r="Q70" s="383"/>
      <c r="R70" s="383"/>
      <c r="S70" s="383"/>
      <c r="T70" s="447"/>
    </row>
    <row r="71" ht="27.95" customHeight="1" spans="2:20">
      <c r="B71" s="373" t="s">
        <v>225</v>
      </c>
      <c r="C71" s="374"/>
      <c r="D71" s="374"/>
      <c r="E71" s="374"/>
      <c r="F71" s="374"/>
      <c r="G71" s="374"/>
      <c r="H71" s="374"/>
      <c r="I71" s="374"/>
      <c r="J71" s="374"/>
      <c r="K71" s="374"/>
      <c r="L71" s="374"/>
      <c r="M71" s="374"/>
      <c r="N71" s="374"/>
      <c r="O71" s="374"/>
      <c r="P71" s="374"/>
      <c r="Q71" s="374"/>
      <c r="R71" s="374"/>
      <c r="S71" s="374"/>
      <c r="T71" s="443"/>
    </row>
    <row r="72" spans="2:20">
      <c r="B72" s="375"/>
      <c r="C72" s="376"/>
      <c r="D72" s="376"/>
      <c r="E72" s="376"/>
      <c r="F72" s="376"/>
      <c r="G72" s="376"/>
      <c r="H72" s="376"/>
      <c r="I72" s="376"/>
      <c r="J72" s="376"/>
      <c r="K72" s="376"/>
      <c r="L72" s="376"/>
      <c r="M72" s="376"/>
      <c r="T72" s="444"/>
    </row>
    <row r="73" spans="2:20">
      <c r="B73" s="375"/>
      <c r="C73" s="376"/>
      <c r="D73" s="376"/>
      <c r="E73" s="376"/>
      <c r="F73" s="376"/>
      <c r="G73" s="376"/>
      <c r="H73" s="376"/>
      <c r="I73" s="376"/>
      <c r="J73" s="376"/>
      <c r="K73" s="376"/>
      <c r="L73" s="376"/>
      <c r="M73" s="376"/>
      <c r="T73" s="444"/>
    </row>
    <row r="74" spans="2:20">
      <c r="B74" s="375"/>
      <c r="C74" s="376"/>
      <c r="D74" s="376"/>
      <c r="E74" s="376"/>
      <c r="F74" s="376"/>
      <c r="G74" s="376"/>
      <c r="H74" s="376"/>
      <c r="I74" s="376"/>
      <c r="J74" s="376"/>
      <c r="K74" s="376"/>
      <c r="L74" s="376"/>
      <c r="M74" s="376"/>
      <c r="T74" s="444"/>
    </row>
    <row r="75" spans="2:20">
      <c r="B75" s="375"/>
      <c r="C75" s="376"/>
      <c r="D75" s="376"/>
      <c r="E75" s="376"/>
      <c r="F75" s="376"/>
      <c r="G75" s="376"/>
      <c r="H75" s="376"/>
      <c r="I75" s="376"/>
      <c r="J75" s="376"/>
      <c r="K75" s="376"/>
      <c r="L75" s="376"/>
      <c r="M75" s="376"/>
      <c r="T75" s="444"/>
    </row>
    <row r="76" spans="2:20">
      <c r="B76" s="375"/>
      <c r="C76" s="376"/>
      <c r="D76" s="376"/>
      <c r="E76" s="376"/>
      <c r="F76" s="376"/>
      <c r="G76" s="376"/>
      <c r="H76" s="376"/>
      <c r="I76" s="376"/>
      <c r="J76" s="376"/>
      <c r="K76" s="376"/>
      <c r="L76" s="376"/>
      <c r="M76" s="376"/>
      <c r="T76" s="444"/>
    </row>
    <row r="77" spans="2:20">
      <c r="B77" s="375"/>
      <c r="C77" s="376"/>
      <c r="D77" s="376"/>
      <c r="E77" s="376"/>
      <c r="F77" s="376"/>
      <c r="G77" s="376"/>
      <c r="H77" s="376"/>
      <c r="I77" s="376"/>
      <c r="J77" s="376"/>
      <c r="K77" s="376"/>
      <c r="L77" s="376"/>
      <c r="M77" s="376"/>
      <c r="T77" s="444"/>
    </row>
    <row r="78" spans="2:20">
      <c r="B78" s="375"/>
      <c r="C78" s="376"/>
      <c r="D78" s="376"/>
      <c r="E78" s="376"/>
      <c r="F78" s="376"/>
      <c r="G78" s="376"/>
      <c r="H78" s="376"/>
      <c r="I78" s="376"/>
      <c r="J78" s="376"/>
      <c r="K78" s="376"/>
      <c r="L78" s="376"/>
      <c r="M78" s="376"/>
      <c r="T78" s="444"/>
    </row>
    <row r="79" spans="2:20">
      <c r="B79" s="375"/>
      <c r="C79" s="376"/>
      <c r="D79" s="376"/>
      <c r="E79" s="376"/>
      <c r="F79" s="376"/>
      <c r="G79" s="376"/>
      <c r="H79" s="376"/>
      <c r="I79" s="376"/>
      <c r="J79" s="376"/>
      <c r="K79" s="376"/>
      <c r="L79" s="376"/>
      <c r="M79" s="376"/>
      <c r="T79" s="444"/>
    </row>
    <row r="80" spans="2:20">
      <c r="B80" s="375"/>
      <c r="C80" s="376"/>
      <c r="D80" s="376"/>
      <c r="E80" s="376"/>
      <c r="F80" s="376"/>
      <c r="G80" s="376"/>
      <c r="H80" s="376"/>
      <c r="I80" s="376"/>
      <c r="J80" s="376"/>
      <c r="K80" s="376"/>
      <c r="L80" s="376"/>
      <c r="M80" s="376"/>
      <c r="T80" s="444"/>
    </row>
    <row r="81" spans="2:20">
      <c r="B81" s="375"/>
      <c r="C81" s="376"/>
      <c r="D81" s="376"/>
      <c r="E81" s="376"/>
      <c r="F81" s="376"/>
      <c r="G81" s="376"/>
      <c r="H81" s="376"/>
      <c r="I81" s="376"/>
      <c r="J81" s="376"/>
      <c r="K81" s="376"/>
      <c r="L81" s="376"/>
      <c r="M81" s="376"/>
      <c r="T81" s="444"/>
    </row>
    <row r="82" spans="2:20">
      <c r="B82" s="375"/>
      <c r="C82" s="376"/>
      <c r="D82" s="376"/>
      <c r="E82" s="376"/>
      <c r="F82" s="376"/>
      <c r="G82" s="376"/>
      <c r="H82" s="376"/>
      <c r="I82" s="376"/>
      <c r="J82" s="376"/>
      <c r="K82" s="376"/>
      <c r="L82" s="376"/>
      <c r="M82" s="376"/>
      <c r="T82" s="444"/>
    </row>
    <row r="83" spans="2:20">
      <c r="B83" s="375"/>
      <c r="C83" s="376"/>
      <c r="D83" s="376"/>
      <c r="E83" s="376"/>
      <c r="F83" s="376"/>
      <c r="G83" s="376"/>
      <c r="H83" s="376"/>
      <c r="I83" s="376"/>
      <c r="J83" s="376"/>
      <c r="K83" s="376"/>
      <c r="L83" s="376"/>
      <c r="M83" s="376"/>
      <c r="T83" s="444"/>
    </row>
    <row r="84" spans="2:20">
      <c r="B84" s="375"/>
      <c r="C84" s="376"/>
      <c r="D84" s="376"/>
      <c r="E84" s="376"/>
      <c r="F84" s="376"/>
      <c r="G84" s="376"/>
      <c r="H84" s="376"/>
      <c r="I84" s="376"/>
      <c r="J84" s="376"/>
      <c r="K84" s="376"/>
      <c r="L84" s="376"/>
      <c r="M84" s="376"/>
      <c r="T84" s="444"/>
    </row>
    <row r="85" spans="2:20">
      <c r="B85" s="375"/>
      <c r="C85" s="376"/>
      <c r="D85" s="376"/>
      <c r="E85" s="376"/>
      <c r="F85" s="376"/>
      <c r="G85" s="376"/>
      <c r="H85" s="376"/>
      <c r="I85" s="376"/>
      <c r="J85" s="376"/>
      <c r="K85" s="376"/>
      <c r="L85" s="376"/>
      <c r="M85" s="376"/>
      <c r="T85" s="444"/>
    </row>
    <row r="86" spans="2:20">
      <c r="B86" s="375"/>
      <c r="C86" s="376"/>
      <c r="D86" s="376"/>
      <c r="E86" s="376"/>
      <c r="F86" s="376"/>
      <c r="G86" s="376"/>
      <c r="H86" s="376"/>
      <c r="I86" s="376"/>
      <c r="J86" s="376"/>
      <c r="K86" s="376"/>
      <c r="L86" s="376"/>
      <c r="M86" s="376"/>
      <c r="T86" s="444"/>
    </row>
    <row r="87" spans="2:20">
      <c r="B87" s="382"/>
      <c r="C87" s="383"/>
      <c r="D87" s="383"/>
      <c r="E87" s="383"/>
      <c r="F87" s="383"/>
      <c r="G87" s="383"/>
      <c r="H87" s="383"/>
      <c r="I87" s="383"/>
      <c r="J87" s="383"/>
      <c r="K87" s="383"/>
      <c r="L87" s="383"/>
      <c r="M87" s="383"/>
      <c r="N87" s="381"/>
      <c r="O87" s="381"/>
      <c r="P87" s="383"/>
      <c r="Q87" s="383"/>
      <c r="R87" s="383"/>
      <c r="S87" s="383"/>
      <c r="T87" s="44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5"/>
  </sheetPr>
  <dimension ref="A1:AG87"/>
  <sheetViews>
    <sheetView showGridLines="0" zoomScale="55" zoomScaleNormal="55" zoomScaleSheetLayoutView="70" workbookViewId="0">
      <pane ySplit="3" topLeftCell="A4" activePane="bottomLeft" state="frozen"/>
      <selection/>
      <selection pane="bottomLeft" activeCell="D5" sqref="D5:E5"/>
    </sheetView>
  </sheetViews>
  <sheetFormatPr defaultColWidth="9" defaultRowHeight="15"/>
  <cols>
    <col min="1" max="1" width="1.5" style="345" customWidth="1"/>
    <col min="2" max="2" width="11.875" style="346" customWidth="1"/>
    <col min="3" max="3" width="13.7583333333333" style="346" customWidth="1"/>
    <col min="4" max="4" width="12.625" style="346" customWidth="1"/>
    <col min="5" max="5" width="10.7583333333333" style="346" customWidth="1"/>
    <col min="6" max="13" width="12.625" style="346" customWidth="1"/>
    <col min="14" max="14" width="9.5" style="344" customWidth="1"/>
    <col min="15" max="15" width="17.625" style="344" customWidth="1"/>
    <col min="16" max="20" width="17.625" style="346" customWidth="1"/>
    <col min="21" max="21" width="1.5" style="346" customWidth="1"/>
    <col min="22" max="16384" width="9" style="346"/>
  </cols>
  <sheetData>
    <row r="1" s="341" customFormat="1" ht="8.1" customHeight="1" spans="1:33">
      <c r="A1" s="345"/>
      <c r="B1" s="347"/>
      <c r="C1" s="348"/>
      <c r="D1" s="348"/>
      <c r="E1" s="348"/>
      <c r="F1" s="348"/>
      <c r="G1" s="348"/>
      <c r="H1" s="348"/>
      <c r="I1" s="347"/>
      <c r="J1" s="348"/>
      <c r="K1" s="347"/>
      <c r="L1" s="348"/>
      <c r="M1" s="388"/>
      <c r="N1" s="377"/>
      <c r="O1" s="377"/>
      <c r="P1" s="345"/>
      <c r="Q1" s="345"/>
      <c r="R1" s="345"/>
      <c r="S1" s="345"/>
      <c r="T1" s="345"/>
      <c r="U1" s="345"/>
      <c r="V1" s="345"/>
      <c r="W1" s="345"/>
      <c r="X1" s="345"/>
      <c r="Y1" s="345"/>
      <c r="Z1" s="345"/>
      <c r="AA1" s="345"/>
      <c r="AB1" s="345"/>
      <c r="AC1" s="345"/>
      <c r="AD1" s="345"/>
      <c r="AE1" s="345"/>
      <c r="AF1" s="345"/>
      <c r="AG1" s="345"/>
    </row>
    <row r="2" ht="51" customHeight="1" spans="2:20">
      <c r="B2" s="349" t="s">
        <v>169</v>
      </c>
      <c r="C2" s="349"/>
      <c r="D2" s="350"/>
      <c r="E2" s="350"/>
      <c r="F2" s="350"/>
      <c r="G2" s="350"/>
      <c r="H2" s="350"/>
      <c r="I2" s="350"/>
      <c r="J2" s="350"/>
      <c r="K2" s="350"/>
      <c r="L2" s="350"/>
      <c r="M2" s="350"/>
      <c r="N2" s="350"/>
      <c r="O2" s="349"/>
      <c r="P2" s="349"/>
      <c r="Q2" s="349"/>
      <c r="R2" s="349"/>
      <c r="S2" s="349"/>
      <c r="T2" s="349"/>
    </row>
    <row r="3" s="342" customFormat="1" ht="47.1" customHeight="1" spans="1:29">
      <c r="A3" s="351"/>
      <c r="B3" s="352" t="s">
        <v>170</v>
      </c>
      <c r="C3" s="352"/>
      <c r="D3" s="353" t="str">
        <f>'1-1 项目基础信息'!D8</f>
        <v>深圳区域公司翠堤湾物业管理服务中心</v>
      </c>
      <c r="E3" s="353"/>
      <c r="F3" s="353"/>
      <c r="G3" s="353"/>
      <c r="H3" s="353"/>
      <c r="I3" s="352" t="s">
        <v>171</v>
      </c>
      <c r="J3" s="353">
        <v>2025</v>
      </c>
      <c r="K3" s="389" t="s">
        <v>172</v>
      </c>
      <c r="L3" s="390">
        <v>5</v>
      </c>
      <c r="M3" s="391" t="s">
        <v>173</v>
      </c>
      <c r="N3" s="392"/>
      <c r="O3" s="389" t="s">
        <v>174</v>
      </c>
      <c r="P3" s="393"/>
      <c r="Q3" s="393"/>
      <c r="R3" s="393"/>
      <c r="S3" s="393"/>
      <c r="T3" s="433"/>
      <c r="AC3" s="451"/>
    </row>
    <row r="4" s="343" customFormat="1" ht="74.1" customHeight="1" spans="1:33">
      <c r="A4" s="354"/>
      <c r="B4" s="355" t="s">
        <v>175</v>
      </c>
      <c r="C4" s="355"/>
      <c r="D4" s="356">
        <f>'4-1主要费项费项月累成本使用情况 '!N38/10000</f>
        <v>427.153621005276</v>
      </c>
      <c r="E4" s="356"/>
      <c r="F4" s="355" t="s">
        <v>176</v>
      </c>
      <c r="G4" s="357"/>
      <c r="H4" s="358">
        <f>L3/12</f>
        <v>0.416666666666667</v>
      </c>
      <c r="I4" s="358"/>
      <c r="J4" s="394">
        <f t="shared" ref="J4:J9" si="0">H4</f>
        <v>0.416666666666667</v>
      </c>
      <c r="K4" s="395">
        <f t="shared" ref="K4:K9" si="1">1-J4</f>
        <v>0.583333333333333</v>
      </c>
      <c r="L4" s="396"/>
      <c r="M4" s="397"/>
      <c r="N4" s="398"/>
      <c r="O4" s="399" t="s">
        <v>177</v>
      </c>
      <c r="P4" s="400">
        <f>SUM(P6:P10)</f>
        <v>17</v>
      </c>
      <c r="Q4" s="434" t="s">
        <v>178</v>
      </c>
      <c r="R4" s="435">
        <f>SUM(Q6:Q10)</f>
        <v>0</v>
      </c>
      <c r="S4" s="434" t="s">
        <v>179</v>
      </c>
      <c r="T4" s="436">
        <f>SUM(R6:R10)</f>
        <v>35</v>
      </c>
      <c r="U4" s="437"/>
      <c r="V4" s="437"/>
      <c r="W4" s="437"/>
      <c r="X4" s="437"/>
      <c r="Y4" s="437"/>
      <c r="Z4" s="437"/>
      <c r="AA4" s="437"/>
      <c r="AB4" s="437"/>
      <c r="AC4" s="437"/>
      <c r="AD4" s="437"/>
      <c r="AE4" s="437"/>
      <c r="AF4" s="437"/>
      <c r="AG4" s="437"/>
    </row>
    <row r="5" s="343" customFormat="1" ht="74.1" customHeight="1" spans="1:33">
      <c r="A5" s="354"/>
      <c r="B5" s="355" t="s">
        <v>180</v>
      </c>
      <c r="C5" s="355"/>
      <c r="D5" s="356">
        <f>INDEX('4-1主要费项费项月累成本使用情况 '!C38:N38,MATCH($L$3&amp;"月",表3_3[[#Headers],[1月]:[12月]],0))/10000</f>
        <v>177.980675418865</v>
      </c>
      <c r="E5" s="356"/>
      <c r="F5" s="355" t="s">
        <v>181</v>
      </c>
      <c r="G5" s="357"/>
      <c r="H5" s="358">
        <f>D6/D4</f>
        <v>1.09719579498173</v>
      </c>
      <c r="I5" s="358"/>
      <c r="J5" s="401">
        <f t="shared" si="0"/>
        <v>1.09719579498173</v>
      </c>
      <c r="K5" s="402">
        <f t="shared" si="1"/>
        <v>-0.0971957949817288</v>
      </c>
      <c r="L5" s="396"/>
      <c r="M5" s="397"/>
      <c r="N5" s="398"/>
      <c r="O5" s="403"/>
      <c r="P5" s="404" t="s">
        <v>182</v>
      </c>
      <c r="Q5" s="404" t="s">
        <v>183</v>
      </c>
      <c r="R5" s="404" t="s">
        <v>184</v>
      </c>
      <c r="S5" s="438"/>
      <c r="T5" s="412"/>
      <c r="U5" s="437"/>
      <c r="Y5" s="437"/>
      <c r="Z5" s="437"/>
      <c r="AA5" s="437"/>
      <c r="AB5" s="437"/>
      <c r="AC5" s="437"/>
      <c r="AD5" s="437"/>
      <c r="AE5" s="437"/>
      <c r="AF5" s="437"/>
      <c r="AG5" s="437"/>
    </row>
    <row r="6" s="343" customFormat="1" ht="74.1" customHeight="1" spans="1:33">
      <c r="A6" s="354"/>
      <c r="B6" s="355" t="s">
        <v>185</v>
      </c>
      <c r="C6" s="355"/>
      <c r="D6" s="359">
        <f>INDEX('4-1主要费项费项月累成本使用情况 '!C39:N39,MATCH($L$3&amp;"月",表3_3[[#Headers],[1月]:[12月]],0))/10000</f>
        <v>468.671156778208</v>
      </c>
      <c r="E6" s="359"/>
      <c r="F6" s="355" t="s">
        <v>186</v>
      </c>
      <c r="G6" s="357"/>
      <c r="H6" s="358">
        <f>D6/D5</f>
        <v>2.63326990795615</v>
      </c>
      <c r="I6" s="358"/>
      <c r="J6" s="405">
        <f t="shared" si="0"/>
        <v>2.63326990795615</v>
      </c>
      <c r="K6" s="406">
        <f t="shared" si="1"/>
        <v>-1.63326990795615</v>
      </c>
      <c r="L6" s="407"/>
      <c r="M6" s="408"/>
      <c r="N6" s="398"/>
      <c r="O6" s="378" t="s">
        <v>187</v>
      </c>
      <c r="P6" s="409">
        <f>'1-2 人员岗位信息'!D7</f>
        <v>0</v>
      </c>
      <c r="Q6" s="409">
        <f>'1-2 人员岗位信息'!D8</f>
        <v>0</v>
      </c>
      <c r="R6" s="409">
        <f>'1-2 人员岗位信息'!D9</f>
        <v>24</v>
      </c>
      <c r="S6" s="409"/>
      <c r="T6" s="397"/>
      <c r="U6" s="437"/>
      <c r="Y6" s="437"/>
      <c r="Z6" s="437"/>
      <c r="AA6" s="437"/>
      <c r="AB6" s="437"/>
      <c r="AC6" s="437"/>
      <c r="AD6" s="437"/>
      <c r="AE6" s="437"/>
      <c r="AF6" s="437"/>
      <c r="AG6" s="437"/>
    </row>
    <row r="7" s="343" customFormat="1" ht="74.1" customHeight="1" spans="1:33">
      <c r="A7" s="354"/>
      <c r="B7" s="355" t="s">
        <v>188</v>
      </c>
      <c r="C7" s="360"/>
      <c r="D7" s="361">
        <f>INDEX('4-1主要费项费项月累成本使用情况 '!C48:N48,MATCH($L$3&amp;"月",表3_3[[#Headers],[1月]:[12月]],0))</f>
        <v>0</v>
      </c>
      <c r="E7" s="362" t="s">
        <v>189</v>
      </c>
      <c r="F7" s="363" t="s">
        <v>190</v>
      </c>
      <c r="G7" s="355"/>
      <c r="H7" s="364">
        <f>IFERROR(INDEX(自有人员计算表!C35:N35,MATCH($L$3&amp;"月",自有人员计算表!C1:N1,0))/自有人员计算表!N37,"无目标值")</f>
        <v>0.000213172752258552</v>
      </c>
      <c r="I7" s="410"/>
      <c r="J7" s="394">
        <f t="shared" si="0"/>
        <v>0.000213172752258552</v>
      </c>
      <c r="K7" s="395">
        <f t="shared" si="1"/>
        <v>0.999786827247741</v>
      </c>
      <c r="L7" s="411"/>
      <c r="M7" s="412"/>
      <c r="N7" s="398"/>
      <c r="O7" s="378" t="s">
        <v>191</v>
      </c>
      <c r="P7" s="409">
        <f>'1-2 人员岗位信息'!D71</f>
        <v>0</v>
      </c>
      <c r="Q7" s="409">
        <f>'1-2 人员岗位信息'!D72</f>
        <v>0</v>
      </c>
      <c r="R7" s="409">
        <f>'1-2 人员岗位信息'!D73</f>
        <v>11</v>
      </c>
      <c r="S7" s="409"/>
      <c r="T7" s="439"/>
      <c r="U7" s="437"/>
      <c r="Y7" s="437"/>
      <c r="Z7" s="437"/>
      <c r="AA7" s="437"/>
      <c r="AB7" s="437"/>
      <c r="AC7" s="437"/>
      <c r="AD7" s="437"/>
      <c r="AE7" s="437"/>
      <c r="AF7" s="437"/>
      <c r="AG7" s="437"/>
    </row>
    <row r="8" s="343" customFormat="1" ht="74.1" customHeight="1" spans="1:33">
      <c r="A8" s="354"/>
      <c r="B8" s="355" t="s">
        <v>192</v>
      </c>
      <c r="C8" s="360"/>
      <c r="D8" s="361">
        <f>INDEX(三级费项月累表格!C195:N195,MATCH($L$3&amp;"月",表3_3[[#Headers],[1月]:[12月]],0))</f>
        <v>20</v>
      </c>
      <c r="E8" s="365" t="s">
        <v>193</v>
      </c>
      <c r="F8" s="363" t="s">
        <v>194</v>
      </c>
      <c r="G8" s="355"/>
      <c r="H8" s="366" t="str">
        <f>IFERROR(INDEX(劳务派遣统计表!C35:N35,MATCH($L$3&amp;"月",劳务派遣统计表!C1:N1,0))/劳务派遣统计表!N37,"无目标值")</f>
        <v>无目标值</v>
      </c>
      <c r="I8" s="413"/>
      <c r="J8" s="401" t="str">
        <f t="shared" si="0"/>
        <v>无目标值</v>
      </c>
      <c r="K8" s="402" t="e">
        <f t="shared" si="1"/>
        <v>#VALUE!</v>
      </c>
      <c r="L8" s="396"/>
      <c r="M8" s="397"/>
      <c r="N8" s="398"/>
      <c r="O8" s="378" t="s">
        <v>195</v>
      </c>
      <c r="P8" s="414">
        <f>'1-2 人员岗位信息'!D115</f>
        <v>4</v>
      </c>
      <c r="Q8" s="409">
        <f>'1-2 人员岗位信息'!D116</f>
        <v>0</v>
      </c>
      <c r="R8" s="409">
        <f>'1-2 人员岗位信息'!D117</f>
        <v>0</v>
      </c>
      <c r="S8" s="416"/>
      <c r="T8" s="397"/>
      <c r="U8" s="437"/>
      <c r="V8" s="437"/>
      <c r="W8" s="437"/>
      <c r="X8" s="437"/>
      <c r="Y8" s="437"/>
      <c r="Z8" s="437"/>
      <c r="AA8" s="437"/>
      <c r="AB8" s="437"/>
      <c r="AC8" s="437"/>
      <c r="AD8" s="437"/>
      <c r="AE8" s="437"/>
      <c r="AF8" s="437"/>
      <c r="AG8" s="437"/>
    </row>
    <row r="9" s="343" customFormat="1" ht="74.1" customHeight="1" spans="1:33">
      <c r="A9" s="354"/>
      <c r="B9" s="355" t="s">
        <v>196</v>
      </c>
      <c r="C9" s="360"/>
      <c r="D9" s="361">
        <f>INDEX('4-1主要费项费项月累成本使用情况 '!C52:N52,MATCH($L$3&amp;"月",表3_3[[#Headers],[1月]:[12月]],0))</f>
        <v>17</v>
      </c>
      <c r="E9" s="367" t="s">
        <v>197</v>
      </c>
      <c r="F9" s="363" t="s">
        <v>198</v>
      </c>
      <c r="G9" s="357"/>
      <c r="H9" s="368">
        <f>IFERROR(INDEX(劳务外包表!C47:N47,MATCH($L$3&amp;"月",劳务外包表!C1:N1,0))/劳务外包表!N49,"无目标值")</f>
        <v>0.391048928354007</v>
      </c>
      <c r="I9" s="415"/>
      <c r="J9" s="405">
        <f t="shared" si="0"/>
        <v>0.391048928354007</v>
      </c>
      <c r="K9" s="406">
        <f t="shared" si="1"/>
        <v>0.608951071645993</v>
      </c>
      <c r="L9" s="407"/>
      <c r="M9" s="408"/>
      <c r="N9" s="398"/>
      <c r="O9" s="378" t="s">
        <v>199</v>
      </c>
      <c r="P9" s="416">
        <f>'1-2 人员岗位信息'!D155</f>
        <v>4</v>
      </c>
      <c r="Q9" s="416">
        <f>'1-2 人员岗位信息'!D156</f>
        <v>0</v>
      </c>
      <c r="R9" s="416">
        <f>'1-2 人员岗位信息'!D157</f>
        <v>0</v>
      </c>
      <c r="S9" s="409"/>
      <c r="T9" s="439"/>
      <c r="U9" s="437"/>
      <c r="V9" s="437"/>
      <c r="W9" s="437"/>
      <c r="X9" s="437"/>
      <c r="Y9" s="437"/>
      <c r="Z9" s="437"/>
      <c r="AA9" s="437"/>
      <c r="AB9" s="437"/>
      <c r="AC9" s="437"/>
      <c r="AD9" s="437"/>
      <c r="AE9" s="437"/>
      <c r="AF9" s="437"/>
      <c r="AG9" s="437"/>
    </row>
    <row r="10" s="343" customFormat="1" ht="74.1" customHeight="1" spans="1:33">
      <c r="A10" s="354"/>
      <c r="B10" s="355" t="s">
        <v>200</v>
      </c>
      <c r="C10" s="355"/>
      <c r="D10" s="369" cm="1">
        <f t="array" ref="D10">SUMPRODUCT((TEXT('2-2 引出数据_合同数据仓库'!$E:$E,"yyyymm")&lt;=TEXT(DATE(2025,$L$3+1,0),"yyyymm"))*(('2-2 引出数据_合同数据仓库'!$C:$C="审核通过")))</f>
        <v>19</v>
      </c>
      <c r="E10" s="369"/>
      <c r="F10" s="355" t="s">
        <v>201</v>
      </c>
      <c r="G10" s="355"/>
      <c r="H10" s="370" cm="1">
        <f t="array" ref="H10">SUMPRODUCT(--(LEFT('2-1 采购订单物料明细表报表导出'!$K:$K,7)&lt;&gt;"")*--(LEFT('2-1 采购订单物料明细表报表导出'!$K:$K,7)&lt;=TEXT(DATE(2025,$L$3,1),"yyyy-mm")))</f>
        <v>23</v>
      </c>
      <c r="I10" s="417"/>
      <c r="J10" s="355" t="s">
        <v>202</v>
      </c>
      <c r="K10" s="355"/>
      <c r="L10" s="370" cm="1">
        <f t="array" ref="L10">SUMPRODUCT((TEXT('2-3 引出列表'!$N:$N,"yyyymm")&lt;=TEXT(DATE(2025,$L$3+1,0),"yyyymm"))*(('2-3 引出列表'!$L:$L="已审核")+('2-3 引出列表'!$L:$L="已付款")))</f>
        <v>263</v>
      </c>
      <c r="M10" s="417"/>
      <c r="N10" s="418"/>
      <c r="O10" s="380" t="s">
        <v>203</v>
      </c>
      <c r="P10" s="419">
        <f>'1-2 人员岗位信息'!D35</f>
        <v>9</v>
      </c>
      <c r="Q10" s="440">
        <f>'1-2 人员岗位信息'!D36</f>
        <v>0</v>
      </c>
      <c r="R10" s="440">
        <f>'1-2 人员岗位信息'!D37</f>
        <v>0</v>
      </c>
      <c r="S10" s="440"/>
      <c r="T10" s="441"/>
      <c r="U10" s="437"/>
      <c r="V10" s="437"/>
      <c r="W10" s="437"/>
      <c r="X10" s="437"/>
      <c r="Y10" s="437"/>
      <c r="Z10" s="437"/>
      <c r="AA10" s="437"/>
      <c r="AB10" s="437"/>
      <c r="AC10" s="437"/>
      <c r="AD10" s="437"/>
      <c r="AE10" s="437"/>
      <c r="AF10" s="437"/>
      <c r="AG10" s="437"/>
    </row>
    <row r="11" ht="9" customHeight="1" spans="2:20">
      <c r="B11" s="371"/>
      <c r="C11" s="372"/>
      <c r="D11" s="372"/>
      <c r="E11" s="372"/>
      <c r="F11" s="372"/>
      <c r="G11" s="372"/>
      <c r="H11" s="372"/>
      <c r="I11" s="420"/>
      <c r="J11" s="372"/>
      <c r="K11" s="420"/>
      <c r="L11" s="372"/>
      <c r="M11" s="421"/>
      <c r="N11" s="422"/>
      <c r="O11" s="422"/>
      <c r="P11" s="423"/>
      <c r="Q11" s="423"/>
      <c r="R11" s="423"/>
      <c r="S11" s="423"/>
      <c r="T11" s="442"/>
    </row>
    <row r="12" ht="27.95" customHeight="1" spans="2:20">
      <c r="B12" s="373" t="s">
        <v>204</v>
      </c>
      <c r="C12" s="374"/>
      <c r="D12" s="374"/>
      <c r="E12" s="374"/>
      <c r="F12" s="374"/>
      <c r="G12" s="374"/>
      <c r="H12" s="374"/>
      <c r="I12" s="374"/>
      <c r="J12" s="374"/>
      <c r="K12" s="374"/>
      <c r="L12" s="374"/>
      <c r="M12" s="374"/>
      <c r="N12" s="374"/>
      <c r="O12" s="374"/>
      <c r="P12" s="374"/>
      <c r="Q12" s="374"/>
      <c r="R12" s="374"/>
      <c r="S12" s="374"/>
      <c r="T12" s="443"/>
    </row>
    <row r="13" ht="17.1" customHeight="1" spans="2:20">
      <c r="B13" s="375"/>
      <c r="C13" s="376"/>
      <c r="D13" s="376"/>
      <c r="E13" s="376"/>
      <c r="F13" s="376"/>
      <c r="G13" s="376"/>
      <c r="H13" s="376"/>
      <c r="I13" s="376"/>
      <c r="J13" s="376"/>
      <c r="K13" s="376"/>
      <c r="L13" s="376"/>
      <c r="M13" s="376"/>
      <c r="T13" s="444"/>
    </row>
    <row r="14" s="344" customFormat="1" ht="29.1" customHeight="1" spans="1:20">
      <c r="A14" s="377"/>
      <c r="B14" s="378"/>
      <c r="C14" s="379"/>
      <c r="D14" s="379"/>
      <c r="E14" s="379"/>
      <c r="F14" s="379"/>
      <c r="G14" s="379"/>
      <c r="H14" s="379"/>
      <c r="I14" s="379"/>
      <c r="J14" s="379"/>
      <c r="K14" s="379"/>
      <c r="L14" s="379"/>
      <c r="M14" s="379"/>
      <c r="T14" s="445"/>
    </row>
    <row r="15" s="344" customFormat="1" ht="29.1" customHeight="1" spans="1:20">
      <c r="A15" s="377"/>
      <c r="B15" s="378"/>
      <c r="C15" s="379"/>
      <c r="D15" s="379"/>
      <c r="E15" s="379"/>
      <c r="F15" s="379"/>
      <c r="G15" s="379"/>
      <c r="H15" s="379"/>
      <c r="I15" s="379"/>
      <c r="J15" s="379"/>
      <c r="K15" s="379"/>
      <c r="L15" s="379"/>
      <c r="M15" s="379"/>
      <c r="T15" s="445"/>
    </row>
    <row r="16" s="344" customFormat="1" ht="29.1" customHeight="1" spans="1:20">
      <c r="A16" s="377"/>
      <c r="B16" s="378"/>
      <c r="C16" s="379"/>
      <c r="D16" s="379"/>
      <c r="E16" s="379"/>
      <c r="F16" s="379"/>
      <c r="G16" s="379"/>
      <c r="H16" s="379"/>
      <c r="I16" s="379"/>
      <c r="J16" s="379"/>
      <c r="K16" s="379"/>
      <c r="L16" s="379"/>
      <c r="M16" s="379"/>
      <c r="T16" s="445"/>
    </row>
    <row r="17" s="344" customFormat="1" ht="29.1" customHeight="1" spans="1:20">
      <c r="A17" s="377"/>
      <c r="B17" s="378"/>
      <c r="C17" s="379"/>
      <c r="D17" s="379"/>
      <c r="E17" s="379"/>
      <c r="F17" s="379"/>
      <c r="G17" s="379"/>
      <c r="H17" s="379"/>
      <c r="I17" s="379"/>
      <c r="J17" s="379"/>
      <c r="K17" s="379"/>
      <c r="L17" s="379"/>
      <c r="M17" s="379"/>
      <c r="T17" s="445"/>
    </row>
    <row r="18" s="344" customFormat="1" ht="29.1" customHeight="1" spans="1:20">
      <c r="A18" s="377"/>
      <c r="B18" s="378"/>
      <c r="C18" s="379"/>
      <c r="D18" s="379"/>
      <c r="E18" s="379"/>
      <c r="F18" s="379"/>
      <c r="G18" s="379"/>
      <c r="H18" s="379"/>
      <c r="I18" s="379"/>
      <c r="J18" s="379"/>
      <c r="K18" s="379"/>
      <c r="L18" s="379"/>
      <c r="M18" s="379"/>
      <c r="T18" s="445"/>
    </row>
    <row r="19" s="344" customFormat="1" ht="29.1" customHeight="1" spans="1:20">
      <c r="A19" s="377"/>
      <c r="B19" s="378"/>
      <c r="C19" s="379"/>
      <c r="D19" s="379"/>
      <c r="E19" s="379"/>
      <c r="F19" s="379"/>
      <c r="G19" s="379"/>
      <c r="H19" s="379"/>
      <c r="I19" s="379"/>
      <c r="J19" s="379"/>
      <c r="K19" s="379"/>
      <c r="L19" s="379"/>
      <c r="M19" s="379"/>
      <c r="T19" s="445"/>
    </row>
    <row r="20" s="344" customFormat="1" ht="29.1" customHeight="1" spans="1:20">
      <c r="A20" s="377"/>
      <c r="B20" s="378"/>
      <c r="C20" s="379"/>
      <c r="D20" s="379"/>
      <c r="E20" s="379"/>
      <c r="F20" s="379"/>
      <c r="G20" s="379"/>
      <c r="H20" s="379"/>
      <c r="I20" s="379"/>
      <c r="J20" s="379"/>
      <c r="K20" s="379"/>
      <c r="L20" s="379"/>
      <c r="M20" s="379"/>
      <c r="T20" s="445"/>
    </row>
    <row r="21" s="344" customFormat="1" ht="29.1" customHeight="1" spans="1:20">
      <c r="A21" s="377"/>
      <c r="B21" s="378"/>
      <c r="C21" s="379"/>
      <c r="D21" s="379"/>
      <c r="E21" s="379"/>
      <c r="F21" s="379"/>
      <c r="G21" s="379"/>
      <c r="H21" s="379"/>
      <c r="I21" s="379"/>
      <c r="J21" s="379"/>
      <c r="K21" s="379"/>
      <c r="L21" s="379"/>
      <c r="M21" s="379"/>
      <c r="T21" s="445"/>
    </row>
    <row r="22" s="344" customFormat="1" ht="29.1" customHeight="1" spans="1:20">
      <c r="A22" s="377"/>
      <c r="B22" s="378"/>
      <c r="C22" s="379"/>
      <c r="D22" s="379"/>
      <c r="E22" s="379"/>
      <c r="F22" s="379"/>
      <c r="G22" s="379"/>
      <c r="H22" s="379"/>
      <c r="I22" s="379"/>
      <c r="J22" s="379"/>
      <c r="K22" s="379"/>
      <c r="L22" s="379"/>
      <c r="M22" s="379"/>
      <c r="T22" s="445"/>
    </row>
    <row r="23" s="344" customFormat="1" ht="29.1" customHeight="1" spans="1:20">
      <c r="A23" s="377"/>
      <c r="B23" s="378"/>
      <c r="C23" s="379"/>
      <c r="D23" s="379"/>
      <c r="E23" s="379"/>
      <c r="F23" s="379"/>
      <c r="G23" s="379"/>
      <c r="H23" s="379"/>
      <c r="I23" s="379"/>
      <c r="J23" s="379"/>
      <c r="K23" s="379"/>
      <c r="L23" s="379"/>
      <c r="M23" s="379"/>
      <c r="T23" s="445"/>
    </row>
    <row r="24" s="344" customFormat="1" ht="29.1" customHeight="1" spans="1:20">
      <c r="A24" s="377"/>
      <c r="B24" s="380"/>
      <c r="C24" s="381"/>
      <c r="D24" s="381"/>
      <c r="E24" s="381"/>
      <c r="F24" s="381"/>
      <c r="G24" s="381"/>
      <c r="H24" s="381"/>
      <c r="I24" s="381"/>
      <c r="J24" s="381"/>
      <c r="K24" s="381"/>
      <c r="L24" s="381"/>
      <c r="M24" s="381"/>
      <c r="N24" s="381"/>
      <c r="O24" s="381"/>
      <c r="P24" s="381"/>
      <c r="Q24" s="381"/>
      <c r="R24" s="381"/>
      <c r="S24" s="381"/>
      <c r="T24" s="446"/>
    </row>
    <row r="25" s="344" customFormat="1" ht="29.1" customHeight="1" spans="1:20">
      <c r="A25" s="377"/>
      <c r="B25" s="373" t="s">
        <v>205</v>
      </c>
      <c r="C25" s="374"/>
      <c r="D25" s="374"/>
      <c r="E25" s="374"/>
      <c r="F25" s="374"/>
      <c r="G25" s="374"/>
      <c r="H25" s="374"/>
      <c r="I25" s="374"/>
      <c r="J25" s="374"/>
      <c r="K25" s="374"/>
      <c r="L25" s="374"/>
      <c r="M25" s="374"/>
      <c r="N25" s="374"/>
      <c r="O25" s="374"/>
      <c r="P25" s="374"/>
      <c r="Q25" s="374"/>
      <c r="R25" s="374"/>
      <c r="S25" s="374"/>
      <c r="T25" s="443"/>
    </row>
    <row r="26" s="344" customFormat="1" ht="17.1" customHeight="1" spans="1:30">
      <c r="A26" s="345"/>
      <c r="B26" s="375"/>
      <c r="C26" s="376"/>
      <c r="D26" s="376"/>
      <c r="E26" s="376"/>
      <c r="F26" s="376"/>
      <c r="G26" s="376"/>
      <c r="H26" s="376"/>
      <c r="I26" s="376"/>
      <c r="J26" s="376"/>
      <c r="K26" s="376"/>
      <c r="L26" s="376"/>
      <c r="M26" s="376"/>
      <c r="T26" s="445"/>
      <c r="X26" s="346"/>
      <c r="Y26" s="346"/>
      <c r="Z26" s="346"/>
      <c r="AA26" s="346"/>
      <c r="AB26" s="346"/>
      <c r="AC26" s="346"/>
      <c r="AD26" s="346"/>
    </row>
    <row r="27" s="344" customFormat="1" ht="20.1" customHeight="1" spans="1:20">
      <c r="A27" s="377"/>
      <c r="B27" s="378"/>
      <c r="C27" s="379"/>
      <c r="D27" s="379"/>
      <c r="E27" s="379"/>
      <c r="F27" s="379"/>
      <c r="G27" s="379"/>
      <c r="H27" s="379"/>
      <c r="I27" s="379"/>
      <c r="J27" s="379"/>
      <c r="K27" s="379"/>
      <c r="L27" s="379"/>
      <c r="M27" s="379"/>
      <c r="T27" s="445"/>
    </row>
    <row r="28" s="344" customFormat="1" ht="20.1" customHeight="1" spans="1:20">
      <c r="A28" s="377"/>
      <c r="B28" s="378"/>
      <c r="C28" s="379"/>
      <c r="D28" s="379"/>
      <c r="E28" s="379"/>
      <c r="F28" s="379"/>
      <c r="G28" s="379"/>
      <c r="H28" s="379"/>
      <c r="I28" s="379"/>
      <c r="J28" s="379"/>
      <c r="K28" s="379"/>
      <c r="L28" s="379"/>
      <c r="M28" s="379"/>
      <c r="T28" s="445"/>
    </row>
    <row r="29" s="344" customFormat="1" ht="20.1" customHeight="1" spans="1:20">
      <c r="A29" s="377"/>
      <c r="B29" s="378"/>
      <c r="C29" s="379"/>
      <c r="D29" s="379"/>
      <c r="E29" s="379"/>
      <c r="F29" s="379"/>
      <c r="G29" s="379"/>
      <c r="H29" s="379"/>
      <c r="I29" s="379"/>
      <c r="J29" s="379"/>
      <c r="K29" s="379"/>
      <c r="L29" s="379"/>
      <c r="M29" s="379"/>
      <c r="T29" s="445"/>
    </row>
    <row r="30" s="344" customFormat="1" ht="20.1" customHeight="1" spans="1:20">
      <c r="A30" s="377"/>
      <c r="B30" s="378"/>
      <c r="C30" s="379"/>
      <c r="D30" s="379"/>
      <c r="E30" s="379"/>
      <c r="F30" s="379"/>
      <c r="G30" s="379"/>
      <c r="H30" s="379"/>
      <c r="I30" s="379"/>
      <c r="J30" s="379"/>
      <c r="K30" s="379"/>
      <c r="L30" s="379"/>
      <c r="M30" s="379"/>
      <c r="T30" s="445"/>
    </row>
    <row r="31" s="344" customFormat="1" ht="20.1" customHeight="1" spans="1:20">
      <c r="A31" s="377"/>
      <c r="B31" s="378"/>
      <c r="C31" s="379"/>
      <c r="D31" s="379"/>
      <c r="E31" s="379"/>
      <c r="F31" s="379"/>
      <c r="G31" s="379"/>
      <c r="H31" s="379"/>
      <c r="I31" s="379"/>
      <c r="J31" s="379"/>
      <c r="K31" s="379"/>
      <c r="L31" s="379"/>
      <c r="M31" s="379"/>
      <c r="T31" s="445"/>
    </row>
    <row r="32" s="344" customFormat="1" ht="20.1" customHeight="1" spans="1:20">
      <c r="A32" s="377"/>
      <c r="B32" s="378"/>
      <c r="C32" s="379"/>
      <c r="D32" s="379"/>
      <c r="E32" s="379"/>
      <c r="F32" s="379"/>
      <c r="G32" s="379"/>
      <c r="H32" s="379"/>
      <c r="I32" s="379"/>
      <c r="J32" s="379"/>
      <c r="K32" s="379"/>
      <c r="L32" s="379"/>
      <c r="M32" s="379"/>
      <c r="T32" s="445"/>
    </row>
    <row r="33" s="344" customFormat="1" ht="20.1" customHeight="1" spans="1:20">
      <c r="A33" s="377"/>
      <c r="B33" s="378"/>
      <c r="C33" s="379"/>
      <c r="D33" s="379"/>
      <c r="E33" s="379"/>
      <c r="F33" s="379"/>
      <c r="G33" s="379"/>
      <c r="H33" s="379"/>
      <c r="I33" s="379"/>
      <c r="J33" s="379"/>
      <c r="K33" s="379"/>
      <c r="L33" s="379"/>
      <c r="M33" s="379"/>
      <c r="T33" s="445"/>
    </row>
    <row r="34" s="344" customFormat="1" ht="20.1" customHeight="1" spans="1:20">
      <c r="A34" s="377"/>
      <c r="B34" s="378"/>
      <c r="C34" s="379"/>
      <c r="D34" s="379"/>
      <c r="E34" s="379"/>
      <c r="F34" s="379"/>
      <c r="G34" s="379"/>
      <c r="H34" s="379"/>
      <c r="I34" s="379"/>
      <c r="J34" s="379"/>
      <c r="K34" s="379"/>
      <c r="L34" s="379"/>
      <c r="M34" s="379"/>
      <c r="T34" s="445"/>
    </row>
    <row r="35" s="344" customFormat="1" ht="20.1" customHeight="1" spans="1:20">
      <c r="A35" s="377"/>
      <c r="B35" s="378"/>
      <c r="C35" s="379"/>
      <c r="D35" s="379"/>
      <c r="E35" s="379"/>
      <c r="F35" s="379"/>
      <c r="G35" s="379"/>
      <c r="H35" s="379"/>
      <c r="I35" s="379"/>
      <c r="J35" s="379"/>
      <c r="K35" s="379"/>
      <c r="L35" s="379"/>
      <c r="M35" s="379"/>
      <c r="T35" s="445"/>
    </row>
    <row r="36" ht="20.1" customHeight="1" spans="2:20">
      <c r="B36" s="375"/>
      <c r="C36" s="376"/>
      <c r="D36" s="376"/>
      <c r="E36" s="376"/>
      <c r="F36" s="376"/>
      <c r="G36" s="376"/>
      <c r="H36" s="376"/>
      <c r="I36" s="376"/>
      <c r="J36" s="376"/>
      <c r="K36" s="376"/>
      <c r="L36" s="376"/>
      <c r="M36" s="376"/>
      <c r="T36" s="444"/>
    </row>
    <row r="37" ht="20.1" customHeight="1" spans="2:20">
      <c r="B37" s="375"/>
      <c r="C37" s="376"/>
      <c r="D37" s="376"/>
      <c r="E37" s="376"/>
      <c r="F37" s="376"/>
      <c r="G37" s="376"/>
      <c r="H37" s="376"/>
      <c r="I37" s="376"/>
      <c r="J37" s="376"/>
      <c r="K37" s="376"/>
      <c r="L37" s="376"/>
      <c r="M37" s="376"/>
      <c r="T37" s="444"/>
    </row>
    <row r="38" ht="20.1" customHeight="1" spans="2:20">
      <c r="B38" s="375"/>
      <c r="C38" s="376"/>
      <c r="D38" s="376"/>
      <c r="E38" s="376"/>
      <c r="F38" s="376"/>
      <c r="G38" s="376"/>
      <c r="H38" s="376"/>
      <c r="I38" s="376"/>
      <c r="J38" s="376"/>
      <c r="K38" s="376"/>
      <c r="L38" s="376"/>
      <c r="M38" s="376"/>
      <c r="T38" s="444"/>
    </row>
    <row r="39" ht="20.1" customHeight="1" spans="2:20">
      <c r="B39" s="375"/>
      <c r="C39" s="376"/>
      <c r="D39" s="376"/>
      <c r="E39" s="376"/>
      <c r="F39" s="376"/>
      <c r="G39" s="376"/>
      <c r="H39" s="376"/>
      <c r="I39" s="376"/>
      <c r="J39" s="376"/>
      <c r="K39" s="376"/>
      <c r="L39" s="376"/>
      <c r="M39" s="376"/>
      <c r="T39" s="444"/>
    </row>
    <row r="40" ht="20.1" customHeight="1" spans="2:20">
      <c r="B40" s="375"/>
      <c r="C40" s="376"/>
      <c r="D40" s="376"/>
      <c r="E40" s="376"/>
      <c r="F40" s="376"/>
      <c r="G40" s="376"/>
      <c r="H40" s="376"/>
      <c r="I40" s="376"/>
      <c r="J40" s="376"/>
      <c r="K40" s="376"/>
      <c r="L40" s="376"/>
      <c r="M40" s="376"/>
      <c r="T40" s="444"/>
    </row>
    <row r="41" ht="20.1" customHeight="1" spans="2:20">
      <c r="B41" s="375"/>
      <c r="C41" s="376"/>
      <c r="D41" s="376"/>
      <c r="E41" s="376"/>
      <c r="F41" s="376"/>
      <c r="G41" s="376"/>
      <c r="H41" s="376"/>
      <c r="I41" s="376"/>
      <c r="J41" s="376"/>
      <c r="K41" s="376"/>
      <c r="L41" s="376"/>
      <c r="M41" s="376"/>
      <c r="T41" s="444"/>
    </row>
    <row r="42" ht="20.1" customHeight="1" spans="2:20">
      <c r="B42" s="375"/>
      <c r="C42" s="376"/>
      <c r="D42" s="376"/>
      <c r="E42" s="376"/>
      <c r="F42" s="376"/>
      <c r="G42" s="376"/>
      <c r="H42" s="376"/>
      <c r="I42" s="376"/>
      <c r="J42" s="376"/>
      <c r="K42" s="376"/>
      <c r="L42" s="376"/>
      <c r="M42" s="376"/>
      <c r="T42" s="444"/>
    </row>
    <row r="43" ht="20.1" customHeight="1" spans="2:20">
      <c r="B43" s="375"/>
      <c r="C43" s="376"/>
      <c r="D43" s="376"/>
      <c r="E43" s="376"/>
      <c r="F43" s="376"/>
      <c r="G43" s="376"/>
      <c r="H43" s="376"/>
      <c r="I43" s="376"/>
      <c r="J43" s="376"/>
      <c r="K43" s="376"/>
      <c r="L43" s="376"/>
      <c r="M43" s="376"/>
      <c r="T43" s="444"/>
    </row>
    <row r="44" ht="20.1" customHeight="1" spans="2:20">
      <c r="B44" s="382"/>
      <c r="C44" s="383"/>
      <c r="D44" s="383"/>
      <c r="E44" s="383"/>
      <c r="F44" s="383"/>
      <c r="G44" s="383"/>
      <c r="H44" s="383"/>
      <c r="I44" s="383"/>
      <c r="J44" s="383"/>
      <c r="K44" s="383"/>
      <c r="L44" s="383"/>
      <c r="M44" s="383"/>
      <c r="N44" s="381"/>
      <c r="O44" s="381"/>
      <c r="P44" s="383"/>
      <c r="Q44" s="383"/>
      <c r="R44" s="383"/>
      <c r="S44" s="383"/>
      <c r="T44" s="447"/>
    </row>
    <row r="45" ht="27.95" customHeight="1" spans="2:20">
      <c r="B45" s="373" t="s">
        <v>206</v>
      </c>
      <c r="C45" s="374"/>
      <c r="D45" s="374"/>
      <c r="E45" s="374"/>
      <c r="F45" s="374"/>
      <c r="G45" s="374"/>
      <c r="H45" s="374"/>
      <c r="I45" s="374"/>
      <c r="J45" s="374"/>
      <c r="K45" s="374"/>
      <c r="L45" s="374"/>
      <c r="M45" s="374"/>
      <c r="N45" s="374"/>
      <c r="O45" s="374"/>
      <c r="P45" s="374"/>
      <c r="Q45" s="374"/>
      <c r="R45" s="374"/>
      <c r="S45" s="374"/>
      <c r="T45" s="443"/>
    </row>
    <row r="46" s="345" customFormat="1" ht="27.95" customHeight="1" spans="2:20">
      <c r="B46" s="384"/>
      <c r="C46" s="385"/>
      <c r="D46" s="385"/>
      <c r="E46" s="385"/>
      <c r="F46" s="385"/>
      <c r="G46" s="385"/>
      <c r="H46" s="385"/>
      <c r="I46" s="385"/>
      <c r="J46" s="385"/>
      <c r="K46" s="385"/>
      <c r="L46" s="385"/>
      <c r="M46" s="385"/>
      <c r="N46" s="424" t="s">
        <v>207</v>
      </c>
      <c r="O46" s="425" t="s">
        <v>208</v>
      </c>
      <c r="P46" s="425" t="s">
        <v>209</v>
      </c>
      <c r="Q46" s="425" t="s">
        <v>210</v>
      </c>
      <c r="R46" s="425" t="s">
        <v>211</v>
      </c>
      <c r="S46" s="425" t="s">
        <v>212</v>
      </c>
      <c r="T46" s="425" t="s">
        <v>213</v>
      </c>
    </row>
    <row r="47" s="345" customFormat="1" ht="33.95" customHeight="1" spans="2:20">
      <c r="B47" s="384"/>
      <c r="C47" s="385"/>
      <c r="D47" s="385"/>
      <c r="E47" s="385"/>
      <c r="F47" s="385"/>
      <c r="G47" s="385"/>
      <c r="H47" s="385"/>
      <c r="I47" s="385"/>
      <c r="J47" s="385"/>
      <c r="K47" s="385"/>
      <c r="L47" s="385"/>
      <c r="M47" s="385"/>
      <c r="N47" s="424"/>
      <c r="O47" s="425"/>
      <c r="P47" s="425"/>
      <c r="Q47" s="425"/>
      <c r="R47" s="425"/>
      <c r="S47" s="425"/>
      <c r="T47" s="425"/>
    </row>
    <row r="48" s="345" customFormat="1" ht="27.95" customHeight="1" spans="2:20">
      <c r="B48" s="384"/>
      <c r="C48" s="385"/>
      <c r="D48" s="385"/>
      <c r="E48" s="385"/>
      <c r="F48" s="385"/>
      <c r="G48" s="385"/>
      <c r="H48" s="385"/>
      <c r="I48" s="385"/>
      <c r="J48" s="385"/>
      <c r="K48" s="385"/>
      <c r="L48" s="385"/>
      <c r="M48" s="385"/>
      <c r="N48" s="426">
        <v>1.1</v>
      </c>
      <c r="O48" s="427" t="s">
        <v>214</v>
      </c>
      <c r="P48" s="428">
        <f>'2 过程管理表单'!H5/10000</f>
        <v>538.538084672987</v>
      </c>
      <c r="Q48" s="428">
        <f>INDEX('4-1主要费项费项月累成本使用情况 '!C5:N5,MATCH($L$3&amp;"月",表3_3[[#Headers],[1月]:[12月]],0))/10000</f>
        <v>127.489953613744</v>
      </c>
      <c r="R48" s="428">
        <f>INDEX('4-1主要费项费项月累成本使用情况 '!C3:N3,MATCH($L$3&amp;"月",表3_3[[#Headers],[1月]:[12月]],0))/10000</f>
        <v>140.487311849938</v>
      </c>
      <c r="S48" s="448">
        <f t="shared" ref="S48:S56" si="2">IFERROR(R48/P48,"无年度目标")</f>
        <v>0.260867923454745</v>
      </c>
      <c r="T48" s="449">
        <f t="shared" ref="T48:T56" si="3">IFERROR(R48/Q48,"无月度目标")</f>
        <v>1.10194809761695</v>
      </c>
    </row>
    <row r="49" s="345" customFormat="1" ht="27.95" customHeight="1" spans="2:20">
      <c r="B49" s="384"/>
      <c r="C49" s="385"/>
      <c r="D49" s="385"/>
      <c r="E49" s="385"/>
      <c r="F49" s="385"/>
      <c r="G49" s="385"/>
      <c r="H49" s="385"/>
      <c r="I49" s="385"/>
      <c r="J49" s="385"/>
      <c r="K49" s="385"/>
      <c r="L49" s="385"/>
      <c r="M49" s="385"/>
      <c r="N49" s="426">
        <v>1.2</v>
      </c>
      <c r="O49" s="427" t="s">
        <v>9</v>
      </c>
      <c r="P49" s="428">
        <f>'2 过程管理表单'!H511/10000</f>
        <v>14.322449490733</v>
      </c>
      <c r="Q49" s="428">
        <f>INDEX('4-1主要费项费项月累成本使用情况 '!C9:N9,MATCH($L$3&amp;"月",表3_3[[#Headers],[1月]:[12月]],0))/10000</f>
        <v>5.96768728780545</v>
      </c>
      <c r="R49" s="428">
        <f>INDEX('4-1主要费项费项月累成本使用情况 '!C7:N7,MATCH($L$3&amp;"月",表3_3[[#Headers],[1月]:[12月]],0))/10000</f>
        <v>1.334</v>
      </c>
      <c r="S49" s="448">
        <f t="shared" si="2"/>
        <v>0.0931404925437603</v>
      </c>
      <c r="T49" s="449">
        <f t="shared" si="3"/>
        <v>0.223537182105023</v>
      </c>
    </row>
    <row r="50" s="345" customFormat="1" ht="27.95" customHeight="1" spans="2:20">
      <c r="B50" s="384"/>
      <c r="C50" s="385"/>
      <c r="D50" s="385"/>
      <c r="E50" s="385"/>
      <c r="F50" s="385"/>
      <c r="G50" s="385"/>
      <c r="H50" s="385"/>
      <c r="I50" s="385"/>
      <c r="J50" s="385"/>
      <c r="K50" s="385"/>
      <c r="L50" s="385"/>
      <c r="M50" s="385"/>
      <c r="N50" s="426">
        <v>1.3</v>
      </c>
      <c r="O50" s="426" t="s">
        <v>64</v>
      </c>
      <c r="P50" s="428">
        <f>'2 过程管理表单'!H539/10000</f>
        <v>24.3820296757648</v>
      </c>
      <c r="Q50" s="428">
        <f>INDEX('4-1主要费项费项月累成本使用情况 '!C13:N13,MATCH($L$3&amp;"月",表3_3[[#Headers],[1月]:[12月]],0))/10000</f>
        <v>10.1591790315686</v>
      </c>
      <c r="R50" s="428">
        <f>INDEX('4-1主要费项费项月累成本使用情况 '!C10:N10,MATCH($L$3&amp;"月",表3_3[[#Headers],[1月]:[12月]],0))/10000</f>
        <v>62.0070452700422</v>
      </c>
      <c r="S50" s="448">
        <f t="shared" si="2"/>
        <v>2.54314534493721</v>
      </c>
      <c r="T50" s="449">
        <f t="shared" si="3"/>
        <v>6.10354882784932</v>
      </c>
    </row>
    <row r="51" s="345" customFormat="1" ht="27.95" customHeight="1" spans="2:20">
      <c r="B51" s="384"/>
      <c r="C51" s="385"/>
      <c r="D51" s="385"/>
      <c r="E51" s="385"/>
      <c r="F51" s="385"/>
      <c r="G51" s="385"/>
      <c r="H51" s="385"/>
      <c r="I51" s="385"/>
      <c r="J51" s="385"/>
      <c r="K51" s="385"/>
      <c r="L51" s="385"/>
      <c r="M51" s="385"/>
      <c r="N51" s="426">
        <v>1.4</v>
      </c>
      <c r="O51" s="427" t="s">
        <v>215</v>
      </c>
      <c r="P51" s="428">
        <f>'2 过程管理表单'!H601/10000</f>
        <v>54.2128739582439</v>
      </c>
      <c r="Q51" s="428">
        <f>INDEX('4-1主要费项费项月累成本使用情况 '!C17:N17,MATCH($L$3&amp;"月",表3_3[[#Headers],[1月]:[12月]],0))/10000</f>
        <v>22.5886974826016</v>
      </c>
      <c r="R51" s="428">
        <f>INDEX('4-1主要费项费项月累成本使用情况 '!C15:N15,MATCH($L$3&amp;"月",表3_3[[#Headers],[1月]:[12月]],0))/10000</f>
        <v>25.315636</v>
      </c>
      <c r="S51" s="448">
        <f t="shared" si="2"/>
        <v>0.466967237698904</v>
      </c>
      <c r="T51" s="449">
        <f t="shared" si="3"/>
        <v>1.12072137047737</v>
      </c>
    </row>
    <row r="52" s="345" customFormat="1" ht="27.95" customHeight="1" spans="2:20">
      <c r="B52" s="384"/>
      <c r="C52" s="385"/>
      <c r="D52" s="385"/>
      <c r="E52" s="385"/>
      <c r="F52" s="385"/>
      <c r="G52" s="385"/>
      <c r="H52" s="385"/>
      <c r="I52" s="385"/>
      <c r="J52" s="385"/>
      <c r="K52" s="385"/>
      <c r="L52" s="385"/>
      <c r="M52" s="385"/>
      <c r="N52" s="429">
        <v>1.5</v>
      </c>
      <c r="O52" s="427" t="s">
        <v>216</v>
      </c>
      <c r="P52" s="428">
        <f>'2 过程管理表单'!H607/10000</f>
        <v>3.12</v>
      </c>
      <c r="Q52" s="428">
        <f>INDEX('4-1主要费项费项月累成本使用情况 '!C21:N21,MATCH($L$3&amp;"月",表3_3[[#Headers],[1月]:[12月]],0))/10000</f>
        <v>1.3</v>
      </c>
      <c r="R52" s="428">
        <f>INDEX('4-1主要费项费项月累成本使用情况 '!C19:N19,MATCH($L$3&amp;"月",表3_3[[#Headers],[1月]:[12月]],0))/10000</f>
        <v>0.5678</v>
      </c>
      <c r="S52" s="448">
        <f t="shared" si="2"/>
        <v>0.181987179487179</v>
      </c>
      <c r="T52" s="449">
        <f t="shared" si="3"/>
        <v>0.436769230769231</v>
      </c>
    </row>
    <row r="53" s="345" customFormat="1" ht="27.95" customHeight="1" spans="2:20">
      <c r="B53" s="384"/>
      <c r="C53" s="385"/>
      <c r="D53" s="385"/>
      <c r="E53" s="385"/>
      <c r="F53" s="385"/>
      <c r="G53" s="385"/>
      <c r="H53" s="385"/>
      <c r="I53" s="385"/>
      <c r="J53" s="385"/>
      <c r="K53" s="385"/>
      <c r="L53" s="385"/>
      <c r="M53" s="385"/>
      <c r="N53" s="426">
        <v>1.6</v>
      </c>
      <c r="O53" s="427" t="s">
        <v>217</v>
      </c>
      <c r="P53" s="428">
        <f>'2 过程管理表单'!H620/10000</f>
        <v>25.1403792075472</v>
      </c>
      <c r="Q53" s="428">
        <f>INDEX('4-1主要费项费项月累成本使用情况 '!C25:N25,MATCH($L$3&amp;"月",表3_3[[#Headers],[1月]:[12月]],0))/10000</f>
        <v>10.4751580031446</v>
      </c>
      <c r="R53" s="428">
        <f>INDEX('4-1主要费项费项月累成本使用情况 '!C23:N23,MATCH($L$3&amp;"月",表3_3[[#Headers],[1月]:[12月]],0))/10000</f>
        <v>0</v>
      </c>
      <c r="S53" s="448">
        <f t="shared" si="2"/>
        <v>0</v>
      </c>
      <c r="T53" s="449">
        <f t="shared" si="3"/>
        <v>0</v>
      </c>
    </row>
    <row r="54" s="345" customFormat="1" ht="27.95" customHeight="1" spans="2:20">
      <c r="B54" s="384"/>
      <c r="C54" s="385"/>
      <c r="D54" s="385"/>
      <c r="E54" s="385"/>
      <c r="F54" s="385"/>
      <c r="G54" s="385"/>
      <c r="H54" s="385"/>
      <c r="I54" s="385"/>
      <c r="J54" s="385"/>
      <c r="K54" s="385"/>
      <c r="L54" s="385"/>
      <c r="M54" s="385"/>
      <c r="N54" s="430" t="s">
        <v>218</v>
      </c>
      <c r="O54" s="431" t="s">
        <v>219</v>
      </c>
      <c r="P54" s="428">
        <f>'2 过程管理表单'!H6/10000</f>
        <v>487.045440438186</v>
      </c>
      <c r="Q54" s="428">
        <f>INDEX('4-1主要费项费项月累成本使用情况 '!C29:N29,MATCH($L$3&amp;"月",表3_3[[#Headers],[1月]:[12月]],0))/10000</f>
        <v>106.034685182577</v>
      </c>
      <c r="R54" s="428">
        <f>INDEX('4-1主要费项费项月累成本使用情况 '!C27:N27,MATCH($L$3&amp;"月",表3_3[[#Headers],[1月]:[12月]],0))/10000</f>
        <v>99.5154000216037</v>
      </c>
      <c r="S54" s="448">
        <f t="shared" si="2"/>
        <v>0.204324672318196</v>
      </c>
      <c r="T54" s="449">
        <f t="shared" si="3"/>
        <v>0.938517428049623</v>
      </c>
    </row>
    <row r="55" s="345" customFormat="1" ht="27.95" customHeight="1" spans="2:20">
      <c r="B55" s="384"/>
      <c r="C55" s="385"/>
      <c r="D55" s="385"/>
      <c r="E55" s="385"/>
      <c r="F55" s="385"/>
      <c r="G55" s="385"/>
      <c r="H55" s="385"/>
      <c r="I55" s="385"/>
      <c r="J55" s="385"/>
      <c r="K55" s="385"/>
      <c r="L55" s="385"/>
      <c r="M55" s="385"/>
      <c r="N55" s="430" t="s">
        <v>220</v>
      </c>
      <c r="O55" s="431" t="s">
        <v>221</v>
      </c>
      <c r="P55" s="428">
        <f>'2 过程管理表单'!H180/10000</f>
        <v>51.4926442348008</v>
      </c>
      <c r="Q55" s="428">
        <f>INDEX('4-1主要费项费项月累成本使用情况 '!C33:N33,MATCH($L$3&amp;"月",表3_3[[#Headers],[1月]:[12月]],0))/10000</f>
        <v>0</v>
      </c>
      <c r="R55" s="428">
        <f>INDEX('4-1主要费项费项月累成本使用情况 '!C31:N31,MATCH($L$3&amp;"月",表3_3[[#Headers],[1月]:[12月]],0))/10000</f>
        <v>0</v>
      </c>
      <c r="S55" s="448">
        <f t="shared" si="2"/>
        <v>0</v>
      </c>
      <c r="T55" s="449" t="str">
        <f t="shared" si="3"/>
        <v>无月度目标</v>
      </c>
    </row>
    <row r="56" s="345" customFormat="1" ht="27.95" customHeight="1" spans="2:20">
      <c r="B56" s="384"/>
      <c r="C56" s="385"/>
      <c r="D56" s="385"/>
      <c r="E56" s="385"/>
      <c r="F56" s="385"/>
      <c r="G56" s="385"/>
      <c r="H56" s="385"/>
      <c r="I56" s="385"/>
      <c r="J56" s="385"/>
      <c r="K56" s="385"/>
      <c r="L56" s="385"/>
      <c r="M56" s="385"/>
      <c r="N56" s="430" t="s">
        <v>222</v>
      </c>
      <c r="O56" s="431" t="s">
        <v>223</v>
      </c>
      <c r="P56" s="428">
        <f>'2 过程管理表单'!H431/10000</f>
        <v>0</v>
      </c>
      <c r="Q56" s="428">
        <f>INDEX('4-1主要费项费项月累成本使用情况 '!C37:N37,MATCH($L$3&amp;"月",表3_3[[#Headers],[1月]:[12月]],0))/10000</f>
        <v>21.455268431167</v>
      </c>
      <c r="R56" s="428">
        <f>INDEX('4-1主要费项费项月累成本使用情况 '!C35:N35,MATCH($L$3&amp;"月",表3_3[[#Headers],[1月]:[12月]],0))/10000</f>
        <v>37.8915463514907</v>
      </c>
      <c r="S56" s="448" t="str">
        <f t="shared" si="2"/>
        <v>无年度目标</v>
      </c>
      <c r="T56" s="449">
        <f t="shared" si="3"/>
        <v>1.76607188453758</v>
      </c>
    </row>
    <row r="57" s="345" customFormat="1" ht="27.95" customHeight="1" spans="2:20">
      <c r="B57" s="386"/>
      <c r="C57" s="387"/>
      <c r="D57" s="387"/>
      <c r="E57" s="387"/>
      <c r="F57" s="387"/>
      <c r="G57" s="387"/>
      <c r="H57" s="387"/>
      <c r="I57" s="387"/>
      <c r="J57" s="387"/>
      <c r="K57" s="387"/>
      <c r="L57" s="387">
        <v>0</v>
      </c>
      <c r="M57" s="387"/>
      <c r="N57" s="432"/>
      <c r="O57" s="432"/>
      <c r="P57" s="381"/>
      <c r="Q57" s="381"/>
      <c r="R57" s="381"/>
      <c r="S57" s="381"/>
      <c r="T57" s="446"/>
    </row>
    <row r="58" s="345" customFormat="1" ht="27.95" customHeight="1" spans="2:20">
      <c r="B58" s="373" t="s">
        <v>224</v>
      </c>
      <c r="C58" s="374"/>
      <c r="D58" s="374"/>
      <c r="E58" s="374"/>
      <c r="F58" s="374"/>
      <c r="G58" s="374"/>
      <c r="H58" s="374"/>
      <c r="I58" s="374"/>
      <c r="J58" s="374"/>
      <c r="K58" s="374"/>
      <c r="L58" s="374"/>
      <c r="M58" s="374"/>
      <c r="N58" s="374"/>
      <c r="O58" s="374"/>
      <c r="P58" s="374"/>
      <c r="Q58" s="374"/>
      <c r="R58" s="374"/>
      <c r="S58" s="374"/>
      <c r="T58" s="443"/>
    </row>
    <row r="59" s="345" customFormat="1" ht="27.95" customHeight="1" spans="2:20">
      <c r="B59" s="384"/>
      <c r="C59" s="385"/>
      <c r="D59" s="385"/>
      <c r="E59" s="385"/>
      <c r="F59" s="385"/>
      <c r="G59" s="385"/>
      <c r="H59" s="385"/>
      <c r="I59" s="385"/>
      <c r="J59" s="385"/>
      <c r="K59" s="385"/>
      <c r="L59" s="385"/>
      <c r="M59" s="385"/>
      <c r="T59" s="450"/>
    </row>
    <row r="60" s="345" customFormat="1" ht="27.95" customHeight="1" spans="2:20">
      <c r="B60" s="384"/>
      <c r="C60" s="385"/>
      <c r="D60" s="385"/>
      <c r="E60" s="385"/>
      <c r="F60" s="385"/>
      <c r="G60" s="385"/>
      <c r="H60" s="385"/>
      <c r="I60" s="385"/>
      <c r="J60" s="385"/>
      <c r="K60" s="385"/>
      <c r="L60" s="385"/>
      <c r="M60" s="385"/>
      <c r="T60" s="450"/>
    </row>
    <row r="61" s="345" customFormat="1" ht="27.95" customHeight="1" spans="2:20">
      <c r="B61" s="384"/>
      <c r="C61" s="385"/>
      <c r="D61" s="385"/>
      <c r="E61" s="385"/>
      <c r="F61" s="385"/>
      <c r="G61" s="385"/>
      <c r="H61" s="385"/>
      <c r="I61" s="385"/>
      <c r="J61" s="385"/>
      <c r="K61" s="385"/>
      <c r="L61" s="385"/>
      <c r="M61" s="385"/>
      <c r="T61" s="450"/>
    </row>
    <row r="62" s="345" customFormat="1" ht="27.95" customHeight="1" spans="2:20">
      <c r="B62" s="384"/>
      <c r="C62" s="385"/>
      <c r="D62" s="385"/>
      <c r="E62" s="385"/>
      <c r="F62" s="385"/>
      <c r="G62" s="385"/>
      <c r="H62" s="385"/>
      <c r="I62" s="385"/>
      <c r="J62" s="385"/>
      <c r="K62" s="385"/>
      <c r="L62" s="385"/>
      <c r="M62" s="385"/>
      <c r="T62" s="450"/>
    </row>
    <row r="63" s="345" customFormat="1" ht="27.95" customHeight="1" spans="2:20">
      <c r="B63" s="384"/>
      <c r="C63" s="385"/>
      <c r="D63" s="385"/>
      <c r="E63" s="385"/>
      <c r="F63" s="385"/>
      <c r="G63" s="385"/>
      <c r="H63" s="385"/>
      <c r="I63" s="385"/>
      <c r="J63" s="385"/>
      <c r="K63" s="385"/>
      <c r="L63" s="385"/>
      <c r="M63" s="385"/>
      <c r="T63" s="450"/>
    </row>
    <row r="64" s="345" customFormat="1" ht="27.95" customHeight="1" spans="2:20">
      <c r="B64" s="384"/>
      <c r="C64" s="385"/>
      <c r="D64" s="385"/>
      <c r="E64" s="385"/>
      <c r="F64" s="385"/>
      <c r="G64" s="385"/>
      <c r="H64" s="385"/>
      <c r="I64" s="385"/>
      <c r="J64" s="385"/>
      <c r="K64" s="385"/>
      <c r="L64" s="385"/>
      <c r="M64" s="385"/>
      <c r="N64" s="377"/>
      <c r="O64" s="377"/>
      <c r="T64" s="450"/>
    </row>
    <row r="65" spans="2:20">
      <c r="B65" s="375"/>
      <c r="C65" s="376"/>
      <c r="D65" s="376"/>
      <c r="E65" s="376"/>
      <c r="F65" s="376"/>
      <c r="G65" s="376"/>
      <c r="H65" s="376"/>
      <c r="I65" s="376"/>
      <c r="J65" s="376"/>
      <c r="K65" s="376"/>
      <c r="L65" s="376"/>
      <c r="M65" s="376"/>
      <c r="T65" s="444"/>
    </row>
    <row r="66" ht="27.95" customHeight="1" spans="1:20">
      <c r="A66" s="344"/>
      <c r="B66" s="378"/>
      <c r="C66" s="344"/>
      <c r="D66" s="344"/>
      <c r="E66" s="344"/>
      <c r="F66" s="344"/>
      <c r="G66" s="344"/>
      <c r="H66" s="344"/>
      <c r="I66" s="344"/>
      <c r="J66" s="344"/>
      <c r="K66" s="344"/>
      <c r="L66" s="344"/>
      <c r="M66" s="344"/>
      <c r="T66" s="444"/>
    </row>
    <row r="67" spans="2:20">
      <c r="B67" s="375"/>
      <c r="C67" s="376"/>
      <c r="D67" s="376"/>
      <c r="E67" s="376"/>
      <c r="F67" s="376"/>
      <c r="G67" s="376"/>
      <c r="H67" s="376"/>
      <c r="I67" s="376"/>
      <c r="J67" s="376"/>
      <c r="K67" s="376"/>
      <c r="L67" s="376"/>
      <c r="M67" s="376"/>
      <c r="T67" s="444"/>
    </row>
    <row r="68" spans="2:20">
      <c r="B68" s="375"/>
      <c r="C68" s="376"/>
      <c r="D68" s="376"/>
      <c r="E68" s="376"/>
      <c r="F68" s="376"/>
      <c r="G68" s="376"/>
      <c r="H68" s="376"/>
      <c r="I68" s="376"/>
      <c r="J68" s="376"/>
      <c r="K68" s="376"/>
      <c r="L68" s="376"/>
      <c r="M68" s="376"/>
      <c r="T68" s="444"/>
    </row>
    <row r="69" spans="2:20">
      <c r="B69" s="375"/>
      <c r="C69" s="376"/>
      <c r="D69" s="376"/>
      <c r="E69" s="376"/>
      <c r="F69" s="376"/>
      <c r="G69" s="376"/>
      <c r="H69" s="376"/>
      <c r="I69" s="376"/>
      <c r="J69" s="376"/>
      <c r="K69" s="376"/>
      <c r="L69" s="376"/>
      <c r="M69" s="376"/>
      <c r="T69" s="444"/>
    </row>
    <row r="70" spans="2:20">
      <c r="B70" s="382"/>
      <c r="C70" s="383"/>
      <c r="D70" s="383"/>
      <c r="E70" s="383"/>
      <c r="F70" s="383"/>
      <c r="G70" s="383"/>
      <c r="H70" s="383"/>
      <c r="I70" s="383"/>
      <c r="J70" s="383"/>
      <c r="K70" s="383"/>
      <c r="L70" s="383"/>
      <c r="M70" s="383"/>
      <c r="N70" s="381"/>
      <c r="O70" s="381"/>
      <c r="P70" s="383"/>
      <c r="Q70" s="383"/>
      <c r="R70" s="383"/>
      <c r="S70" s="383"/>
      <c r="T70" s="447"/>
    </row>
    <row r="71" ht="27.95" customHeight="1" spans="2:20">
      <c r="B71" s="373" t="s">
        <v>225</v>
      </c>
      <c r="C71" s="374"/>
      <c r="D71" s="374"/>
      <c r="E71" s="374"/>
      <c r="F71" s="374"/>
      <c r="G71" s="374"/>
      <c r="H71" s="374"/>
      <c r="I71" s="374"/>
      <c r="J71" s="374"/>
      <c r="K71" s="374"/>
      <c r="L71" s="374"/>
      <c r="M71" s="374"/>
      <c r="N71" s="374"/>
      <c r="O71" s="374"/>
      <c r="P71" s="374"/>
      <c r="Q71" s="374"/>
      <c r="R71" s="374"/>
      <c r="S71" s="374"/>
      <c r="T71" s="443"/>
    </row>
    <row r="72" spans="2:20">
      <c r="B72" s="375"/>
      <c r="C72" s="376"/>
      <c r="D72" s="376"/>
      <c r="E72" s="376"/>
      <c r="F72" s="376"/>
      <c r="G72" s="376"/>
      <c r="H72" s="376"/>
      <c r="I72" s="376"/>
      <c r="J72" s="376"/>
      <c r="K72" s="376"/>
      <c r="L72" s="376"/>
      <c r="M72" s="376"/>
      <c r="T72" s="444"/>
    </row>
    <row r="73" spans="2:20">
      <c r="B73" s="375"/>
      <c r="C73" s="376"/>
      <c r="D73" s="376"/>
      <c r="E73" s="376"/>
      <c r="F73" s="376"/>
      <c r="G73" s="376"/>
      <c r="H73" s="376"/>
      <c r="I73" s="376"/>
      <c r="J73" s="376"/>
      <c r="K73" s="376"/>
      <c r="L73" s="376"/>
      <c r="M73" s="376"/>
      <c r="T73" s="444"/>
    </row>
    <row r="74" spans="2:20">
      <c r="B74" s="375"/>
      <c r="C74" s="376"/>
      <c r="D74" s="376"/>
      <c r="E74" s="376"/>
      <c r="F74" s="376"/>
      <c r="G74" s="376"/>
      <c r="H74" s="376"/>
      <c r="I74" s="376"/>
      <c r="J74" s="376"/>
      <c r="K74" s="376"/>
      <c r="L74" s="376"/>
      <c r="M74" s="376"/>
      <c r="T74" s="444"/>
    </row>
    <row r="75" spans="2:20">
      <c r="B75" s="375"/>
      <c r="C75" s="376"/>
      <c r="D75" s="376"/>
      <c r="E75" s="376"/>
      <c r="F75" s="376"/>
      <c r="G75" s="376"/>
      <c r="H75" s="376"/>
      <c r="I75" s="376"/>
      <c r="J75" s="376"/>
      <c r="K75" s="376"/>
      <c r="L75" s="376"/>
      <c r="M75" s="376"/>
      <c r="T75" s="444"/>
    </row>
    <row r="76" spans="2:20">
      <c r="B76" s="375"/>
      <c r="C76" s="376"/>
      <c r="D76" s="376"/>
      <c r="E76" s="376"/>
      <c r="F76" s="376"/>
      <c r="G76" s="376"/>
      <c r="H76" s="376"/>
      <c r="I76" s="376"/>
      <c r="J76" s="376"/>
      <c r="K76" s="376"/>
      <c r="L76" s="376"/>
      <c r="M76" s="376"/>
      <c r="T76" s="444"/>
    </row>
    <row r="77" spans="2:20">
      <c r="B77" s="375"/>
      <c r="C77" s="376"/>
      <c r="D77" s="376"/>
      <c r="E77" s="376"/>
      <c r="F77" s="376"/>
      <c r="G77" s="376"/>
      <c r="H77" s="376"/>
      <c r="I77" s="376"/>
      <c r="J77" s="376"/>
      <c r="K77" s="376"/>
      <c r="L77" s="376"/>
      <c r="M77" s="376"/>
      <c r="T77" s="444"/>
    </row>
    <row r="78" spans="2:20">
      <c r="B78" s="375"/>
      <c r="C78" s="376"/>
      <c r="D78" s="376"/>
      <c r="E78" s="376"/>
      <c r="F78" s="376"/>
      <c r="G78" s="376"/>
      <c r="H78" s="376"/>
      <c r="I78" s="376"/>
      <c r="J78" s="376"/>
      <c r="K78" s="376"/>
      <c r="L78" s="376"/>
      <c r="M78" s="376"/>
      <c r="T78" s="444"/>
    </row>
    <row r="79" spans="2:20">
      <c r="B79" s="375"/>
      <c r="C79" s="376"/>
      <c r="D79" s="376"/>
      <c r="E79" s="376"/>
      <c r="F79" s="376"/>
      <c r="G79" s="376"/>
      <c r="H79" s="376"/>
      <c r="I79" s="376"/>
      <c r="J79" s="376"/>
      <c r="K79" s="376"/>
      <c r="L79" s="376"/>
      <c r="M79" s="376"/>
      <c r="T79" s="444"/>
    </row>
    <row r="80" spans="2:20">
      <c r="B80" s="375"/>
      <c r="C80" s="376"/>
      <c r="D80" s="376"/>
      <c r="E80" s="376"/>
      <c r="F80" s="376"/>
      <c r="G80" s="376"/>
      <c r="H80" s="376"/>
      <c r="I80" s="376"/>
      <c r="J80" s="376"/>
      <c r="K80" s="376"/>
      <c r="L80" s="376"/>
      <c r="M80" s="376"/>
      <c r="T80" s="444"/>
    </row>
    <row r="81" spans="2:20">
      <c r="B81" s="375"/>
      <c r="C81" s="376"/>
      <c r="D81" s="376"/>
      <c r="E81" s="376"/>
      <c r="F81" s="376"/>
      <c r="G81" s="376"/>
      <c r="H81" s="376"/>
      <c r="I81" s="376"/>
      <c r="J81" s="376"/>
      <c r="K81" s="376"/>
      <c r="L81" s="376"/>
      <c r="M81" s="376"/>
      <c r="T81" s="444"/>
    </row>
    <row r="82" spans="2:20">
      <c r="B82" s="375"/>
      <c r="C82" s="376"/>
      <c r="D82" s="376"/>
      <c r="E82" s="376"/>
      <c r="F82" s="376"/>
      <c r="G82" s="376"/>
      <c r="H82" s="376"/>
      <c r="I82" s="376"/>
      <c r="J82" s="376"/>
      <c r="K82" s="376"/>
      <c r="L82" s="376"/>
      <c r="M82" s="376"/>
      <c r="T82" s="444"/>
    </row>
    <row r="83" spans="2:20">
      <c r="B83" s="375"/>
      <c r="C83" s="376"/>
      <c r="D83" s="376"/>
      <c r="E83" s="376"/>
      <c r="F83" s="376"/>
      <c r="G83" s="376"/>
      <c r="H83" s="376"/>
      <c r="I83" s="376"/>
      <c r="J83" s="376"/>
      <c r="K83" s="376"/>
      <c r="L83" s="376"/>
      <c r="M83" s="376"/>
      <c r="T83" s="444"/>
    </row>
    <row r="84" spans="2:20">
      <c r="B84" s="375"/>
      <c r="C84" s="376"/>
      <c r="D84" s="376"/>
      <c r="E84" s="376"/>
      <c r="F84" s="376"/>
      <c r="G84" s="376"/>
      <c r="H84" s="376"/>
      <c r="I84" s="376"/>
      <c r="J84" s="376"/>
      <c r="K84" s="376"/>
      <c r="L84" s="376"/>
      <c r="M84" s="376"/>
      <c r="T84" s="444"/>
    </row>
    <row r="85" spans="2:20">
      <c r="B85" s="375"/>
      <c r="C85" s="376"/>
      <c r="D85" s="376"/>
      <c r="E85" s="376"/>
      <c r="F85" s="376"/>
      <c r="G85" s="376"/>
      <c r="H85" s="376"/>
      <c r="I85" s="376"/>
      <c r="J85" s="376"/>
      <c r="K85" s="376"/>
      <c r="L85" s="376"/>
      <c r="M85" s="376"/>
      <c r="T85" s="444"/>
    </row>
    <row r="86" spans="2:20">
      <c r="B86" s="375"/>
      <c r="C86" s="376"/>
      <c r="D86" s="376"/>
      <c r="E86" s="376"/>
      <c r="F86" s="376"/>
      <c r="G86" s="376"/>
      <c r="H86" s="376"/>
      <c r="I86" s="376"/>
      <c r="J86" s="376"/>
      <c r="K86" s="376"/>
      <c r="L86" s="376"/>
      <c r="M86" s="376"/>
      <c r="T86" s="444"/>
    </row>
    <row r="87" spans="2:20">
      <c r="B87" s="382"/>
      <c r="C87" s="383"/>
      <c r="D87" s="383"/>
      <c r="E87" s="383"/>
      <c r="F87" s="383"/>
      <c r="G87" s="383"/>
      <c r="H87" s="383"/>
      <c r="I87" s="383"/>
      <c r="J87" s="383"/>
      <c r="K87" s="383"/>
      <c r="L87" s="383"/>
      <c r="M87" s="383"/>
      <c r="N87" s="381"/>
      <c r="O87" s="381"/>
      <c r="P87" s="383"/>
      <c r="Q87" s="383"/>
      <c r="R87" s="383"/>
      <c r="S87" s="383"/>
      <c r="T87" s="447"/>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FFFF00"/>
  </sheetPr>
  <dimension ref="A1:BJ366"/>
  <sheetViews>
    <sheetView zoomScale="85" zoomScaleNormal="85" topLeftCell="A69" workbookViewId="0">
      <selection activeCell="P80" sqref="P80"/>
    </sheetView>
  </sheetViews>
  <sheetFormatPr defaultColWidth="9" defaultRowHeight="13.5"/>
  <cols>
    <col min="1" max="1" width="23.7583333333333" customWidth="1"/>
    <col min="2" max="2" width="17.5" customWidth="1"/>
    <col min="3" max="14" width="9" hidden="1" customWidth="1"/>
    <col min="15" max="15" width="12.625" hidden="1" customWidth="1"/>
    <col min="16" max="16" width="12.625"/>
    <col min="17" max="17" width="12.625" customWidth="1"/>
    <col min="18" max="27" width="12.625"/>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6194224.73</v>
      </c>
      <c r="D3">
        <v>359038.96</v>
      </c>
      <c r="E3">
        <v>447815.84</v>
      </c>
      <c r="F3">
        <v>701505.67</v>
      </c>
      <c r="G3">
        <v>484110.64</v>
      </c>
      <c r="H3">
        <v>499010.32</v>
      </c>
      <c r="I3">
        <v>645207.09</v>
      </c>
      <c r="J3">
        <v>455771.55</v>
      </c>
      <c r="K3">
        <v>478210.96</v>
      </c>
      <c r="L3">
        <v>704212.79</v>
      </c>
      <c r="M3">
        <v>437634.09</v>
      </c>
      <c r="N3">
        <v>483201.53</v>
      </c>
      <c r="O3">
        <v>498505.29</v>
      </c>
      <c r="P3">
        <v>6420742.54777197</v>
      </c>
      <c r="Q3">
        <v>555691.521119362</v>
      </c>
      <c r="R3">
        <v>532686.456968419</v>
      </c>
      <c r="S3">
        <v>533686.456968419</v>
      </c>
      <c r="T3">
        <v>532686.456968419</v>
      </c>
      <c r="U3">
        <v>532686.456968419</v>
      </c>
      <c r="V3">
        <v>534186.456968418</v>
      </c>
      <c r="W3">
        <v>532686.456968419</v>
      </c>
      <c r="X3">
        <v>532686.456968419</v>
      </c>
      <c r="Y3">
        <v>534186.456968419</v>
      </c>
      <c r="Z3">
        <v>533186.456968419</v>
      </c>
      <c r="AA3">
        <v>533186.456968418</v>
      </c>
      <c r="AB3">
        <v>533186.456968419</v>
      </c>
    </row>
    <row r="4" spans="1:28">
      <c r="A4">
        <v>6001</v>
      </c>
      <c r="B4" t="s">
        <v>256</v>
      </c>
      <c r="C4">
        <v>6194224.73</v>
      </c>
      <c r="D4">
        <v>359038.96</v>
      </c>
      <c r="E4">
        <v>447815.84</v>
      </c>
      <c r="F4">
        <v>701505.67</v>
      </c>
      <c r="G4">
        <v>484110.64</v>
      </c>
      <c r="H4">
        <v>499010.32</v>
      </c>
      <c r="I4">
        <v>645207.09</v>
      </c>
      <c r="J4">
        <v>455771.55</v>
      </c>
      <c r="K4">
        <v>478210.96</v>
      </c>
      <c r="L4">
        <v>704212.79</v>
      </c>
      <c r="M4">
        <v>437634.09</v>
      </c>
      <c r="N4">
        <v>483201.53</v>
      </c>
      <c r="O4">
        <v>498505.29</v>
      </c>
      <c r="P4">
        <v>6420742.54777197</v>
      </c>
      <c r="Q4">
        <v>555691.521119362</v>
      </c>
      <c r="R4">
        <v>532686.456968419</v>
      </c>
      <c r="S4">
        <v>533686.456968419</v>
      </c>
      <c r="T4">
        <v>532686.456968419</v>
      </c>
      <c r="U4">
        <v>532686.456968419</v>
      </c>
      <c r="V4">
        <v>534186.456968418</v>
      </c>
      <c r="W4">
        <v>532686.456968419</v>
      </c>
      <c r="X4">
        <v>532686.456968419</v>
      </c>
      <c r="Y4">
        <v>534186.456968419</v>
      </c>
      <c r="Z4">
        <v>533186.456968419</v>
      </c>
      <c r="AA4">
        <v>533186.456968418</v>
      </c>
      <c r="AB4">
        <v>533186.456968419</v>
      </c>
    </row>
    <row r="5" spans="1:28">
      <c r="A5">
        <v>6001.03</v>
      </c>
      <c r="B5" t="s">
        <v>257</v>
      </c>
      <c r="C5">
        <v>6194224.73</v>
      </c>
      <c r="D5">
        <v>359038.96</v>
      </c>
      <c r="E5">
        <v>447815.84</v>
      </c>
      <c r="F5">
        <v>701505.67</v>
      </c>
      <c r="G5">
        <v>484110.64</v>
      </c>
      <c r="H5">
        <v>499010.32</v>
      </c>
      <c r="I5">
        <v>645207.09</v>
      </c>
      <c r="J5">
        <v>455771.55</v>
      </c>
      <c r="K5">
        <v>478210.96</v>
      </c>
      <c r="L5">
        <v>704212.79</v>
      </c>
      <c r="M5">
        <v>437634.09</v>
      </c>
      <c r="N5">
        <v>483201.53</v>
      </c>
      <c r="O5">
        <v>498505.29</v>
      </c>
      <c r="P5">
        <v>6420742.54777197</v>
      </c>
      <c r="Q5">
        <v>555691.521119362</v>
      </c>
      <c r="R5">
        <v>532686.456968419</v>
      </c>
      <c r="S5">
        <v>533686.456968419</v>
      </c>
      <c r="T5">
        <v>532686.456968419</v>
      </c>
      <c r="U5">
        <v>532686.456968419</v>
      </c>
      <c r="V5">
        <v>534186.456968418</v>
      </c>
      <c r="W5">
        <v>532686.456968419</v>
      </c>
      <c r="X5">
        <v>532686.456968419</v>
      </c>
      <c r="Y5">
        <v>534186.456968419</v>
      </c>
      <c r="Z5">
        <v>533186.456968419</v>
      </c>
      <c r="AA5">
        <v>533186.456968418</v>
      </c>
      <c r="AB5">
        <v>533186.456968419</v>
      </c>
    </row>
    <row r="6" spans="1:28">
      <c r="A6" t="s">
        <v>258</v>
      </c>
      <c r="B6" t="s">
        <v>259</v>
      </c>
      <c r="C6">
        <v>6177215.58</v>
      </c>
      <c r="D6">
        <v>357402.8</v>
      </c>
      <c r="E6">
        <v>445919.61</v>
      </c>
      <c r="F6">
        <v>700246.24</v>
      </c>
      <c r="G6">
        <v>481383.29</v>
      </c>
      <c r="H6">
        <v>497325.41</v>
      </c>
      <c r="I6">
        <v>643258.97</v>
      </c>
      <c r="J6">
        <v>454847.02</v>
      </c>
      <c r="K6">
        <v>477384.54</v>
      </c>
      <c r="L6">
        <v>703014.04</v>
      </c>
      <c r="M6">
        <v>436752.01</v>
      </c>
      <c r="N6">
        <v>482375.11</v>
      </c>
      <c r="O6">
        <v>497306.54</v>
      </c>
      <c r="P6">
        <v>6396742.54777197</v>
      </c>
      <c r="Q6">
        <v>553691.521119362</v>
      </c>
      <c r="R6">
        <v>531186.456968419</v>
      </c>
      <c r="S6">
        <v>531186.456968419</v>
      </c>
      <c r="T6">
        <v>531186.456968419</v>
      </c>
      <c r="U6">
        <v>531186.456968419</v>
      </c>
      <c r="V6">
        <v>531186.456968418</v>
      </c>
      <c r="W6">
        <v>531186.456968419</v>
      </c>
      <c r="X6">
        <v>531186.456968419</v>
      </c>
      <c r="Y6">
        <v>531186.456968419</v>
      </c>
      <c r="Z6">
        <v>531186.456968419</v>
      </c>
      <c r="AA6">
        <v>531186.456968418</v>
      </c>
      <c r="AB6">
        <v>531186.456968419</v>
      </c>
    </row>
    <row r="7" spans="1:28">
      <c r="A7" t="s">
        <v>260</v>
      </c>
      <c r="B7" t="s">
        <v>261</v>
      </c>
      <c r="C7">
        <v>5189242.54</v>
      </c>
      <c r="D7">
        <v>397180.38</v>
      </c>
      <c r="E7">
        <v>364492.37</v>
      </c>
      <c r="F7">
        <v>570290.36</v>
      </c>
      <c r="G7">
        <v>410105.29</v>
      </c>
      <c r="H7">
        <v>409734.36</v>
      </c>
      <c r="I7">
        <v>533951.87</v>
      </c>
      <c r="J7">
        <v>383581.58</v>
      </c>
      <c r="K7">
        <v>393751.61</v>
      </c>
      <c r="L7">
        <v>554320.07</v>
      </c>
      <c r="M7">
        <v>368348.68</v>
      </c>
      <c r="N7">
        <v>393751.61</v>
      </c>
      <c r="O7">
        <v>409734.36</v>
      </c>
      <c r="P7">
        <v>5368936.61785283</v>
      </c>
      <c r="Q7">
        <v>468041.026959434</v>
      </c>
      <c r="R7">
        <v>445535.962808491</v>
      </c>
      <c r="S7">
        <v>445535.96280849</v>
      </c>
      <c r="T7">
        <v>445535.962808491</v>
      </c>
      <c r="U7">
        <v>445535.962808491</v>
      </c>
      <c r="V7">
        <v>445535.96280849</v>
      </c>
      <c r="W7">
        <v>445535.962808491</v>
      </c>
      <c r="X7">
        <v>445535.962808491</v>
      </c>
      <c r="Y7">
        <v>445535.962808491</v>
      </c>
      <c r="Z7">
        <v>445535.962808491</v>
      </c>
      <c r="AA7">
        <v>445535.96280849</v>
      </c>
      <c r="AB7">
        <v>445535.962808491</v>
      </c>
    </row>
    <row r="8" spans="1:28">
      <c r="A8" t="s">
        <v>262</v>
      </c>
      <c r="B8" t="s">
        <v>263</v>
      </c>
      <c r="C8">
        <v>259057.14</v>
      </c>
      <c r="D8">
        <v>20300</v>
      </c>
      <c r="E8">
        <v>18650.49</v>
      </c>
      <c r="F8">
        <v>25920.79</v>
      </c>
      <c r="G8">
        <v>21280</v>
      </c>
      <c r="H8">
        <v>20090</v>
      </c>
      <c r="I8">
        <v>26412.18</v>
      </c>
      <c r="J8">
        <v>21350</v>
      </c>
      <c r="K8">
        <v>20510</v>
      </c>
      <c r="L8">
        <v>24413.68</v>
      </c>
      <c r="M8">
        <v>19530</v>
      </c>
      <c r="N8">
        <v>20510</v>
      </c>
      <c r="O8">
        <v>20090</v>
      </c>
      <c r="P8">
        <v>254377.358490566</v>
      </c>
      <c r="Q8">
        <v>21198.1132075472</v>
      </c>
      <c r="R8">
        <v>21198.1132075472</v>
      </c>
      <c r="S8">
        <v>21198.1132075472</v>
      </c>
      <c r="T8">
        <v>21198.1132075472</v>
      </c>
      <c r="U8">
        <v>21198.1132075472</v>
      </c>
      <c r="V8">
        <v>21198.1132075472</v>
      </c>
      <c r="W8">
        <v>21198.1132075472</v>
      </c>
      <c r="X8">
        <v>21198.1132075472</v>
      </c>
      <c r="Y8">
        <v>21198.1132075472</v>
      </c>
      <c r="Z8">
        <v>21198.1132075472</v>
      </c>
      <c r="AA8">
        <v>21198.1132075472</v>
      </c>
      <c r="AB8">
        <v>21198.1132075472</v>
      </c>
    </row>
    <row r="9" spans="1:28">
      <c r="A9" t="s">
        <v>264</v>
      </c>
      <c r="B9" t="s">
        <v>265</v>
      </c>
      <c r="C9">
        <v>768161.73</v>
      </c>
      <c r="D9">
        <v>51982.75</v>
      </c>
      <c r="E9">
        <v>62776.75</v>
      </c>
      <c r="F9">
        <v>81242.64</v>
      </c>
      <c r="G9">
        <v>49669.24</v>
      </c>
      <c r="H9">
        <v>62203.88</v>
      </c>
      <c r="I9">
        <v>82894.92</v>
      </c>
      <c r="J9">
        <v>49915.44</v>
      </c>
      <c r="K9">
        <v>63113.5</v>
      </c>
      <c r="L9">
        <v>90171.9</v>
      </c>
      <c r="M9">
        <v>48873.33</v>
      </c>
      <c r="N9">
        <v>63113.5</v>
      </c>
      <c r="O9">
        <v>62203.88</v>
      </c>
      <c r="P9">
        <v>773428.571428571</v>
      </c>
      <c r="Q9">
        <v>64452.3809523809</v>
      </c>
      <c r="R9">
        <v>64452.3809523809</v>
      </c>
      <c r="S9">
        <v>64452.3809523809</v>
      </c>
      <c r="T9">
        <v>64452.3809523809</v>
      </c>
      <c r="U9">
        <v>64452.3809523809</v>
      </c>
      <c r="V9">
        <v>64452.3809523809</v>
      </c>
      <c r="W9">
        <v>64452.3809523809</v>
      </c>
      <c r="X9">
        <v>64452.3809523809</v>
      </c>
      <c r="Y9">
        <v>64452.3809523809</v>
      </c>
      <c r="Z9">
        <v>64452.3809523809</v>
      </c>
      <c r="AA9">
        <v>64452.3809523809</v>
      </c>
      <c r="AB9">
        <v>64452.3809523809</v>
      </c>
    </row>
    <row r="10" spans="1:28">
      <c r="A10" t="s">
        <v>266</v>
      </c>
      <c r="B10" t="s">
        <v>267</v>
      </c>
      <c r="C10">
        <v>-39528.84</v>
      </c>
      <c r="D10">
        <v>-112098.06</v>
      </c>
      <c r="E10">
        <v>0</v>
      </c>
      <c r="F10">
        <v>22641.51</v>
      </c>
      <c r="G10">
        <v>262.72</v>
      </c>
      <c r="H10">
        <v>5278.3</v>
      </c>
      <c r="I10">
        <v>0</v>
      </c>
      <c r="J10">
        <v>0</v>
      </c>
      <c r="K10">
        <v>0</v>
      </c>
      <c r="L10">
        <v>34108.39</v>
      </c>
      <c r="M10">
        <v>0</v>
      </c>
      <c r="N10">
        <v>5000</v>
      </c>
      <c r="O10">
        <v>5278.3</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283.01</v>
      </c>
      <c r="D19">
        <v>37.73</v>
      </c>
      <c r="E19">
        <v>0</v>
      </c>
      <c r="F19">
        <v>150.94</v>
      </c>
      <c r="G19">
        <v>66.04</v>
      </c>
      <c r="H19">
        <v>18.87</v>
      </c>
      <c r="I19">
        <v>0</v>
      </c>
      <c r="J19">
        <v>0</v>
      </c>
      <c r="K19">
        <v>9.43</v>
      </c>
      <c r="L19">
        <v>0</v>
      </c>
      <c r="M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48" t="s">
        <v>296</v>
      </c>
      <c r="B25" s="48" t="s">
        <v>297</v>
      </c>
      <c r="C25" s="48">
        <v>0</v>
      </c>
      <c r="D25" s="48"/>
      <c r="E25" s="48"/>
      <c r="F25" s="48"/>
      <c r="G25" s="48"/>
      <c r="H25" s="48"/>
      <c r="I25" s="48"/>
      <c r="J25" s="48"/>
      <c r="K25" s="48"/>
      <c r="L25" s="48"/>
      <c r="M25" s="48"/>
      <c r="N25" s="48"/>
      <c r="O25" s="48"/>
      <c r="P25" s="48">
        <v>0</v>
      </c>
      <c r="Q25" s="48">
        <v>0</v>
      </c>
      <c r="R25" s="48">
        <v>0</v>
      </c>
      <c r="S25" s="48">
        <v>0</v>
      </c>
      <c r="T25" s="48">
        <v>0</v>
      </c>
      <c r="U25" s="48">
        <v>0</v>
      </c>
      <c r="V25" s="48">
        <v>0</v>
      </c>
      <c r="W25" s="48">
        <v>0</v>
      </c>
      <c r="X25" s="48">
        <v>0</v>
      </c>
      <c r="Y25" s="48">
        <v>0</v>
      </c>
      <c r="Z25" s="48">
        <v>0</v>
      </c>
      <c r="AA25" s="48">
        <v>0</v>
      </c>
      <c r="AB25" s="48">
        <v>0</v>
      </c>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row>
    <row r="26" spans="1:62">
      <c r="A26" s="48" t="s">
        <v>298</v>
      </c>
      <c r="B26" s="48" t="s">
        <v>299</v>
      </c>
      <c r="C26" s="48">
        <v>0</v>
      </c>
      <c r="D26" s="48"/>
      <c r="E26" s="48"/>
      <c r="F26" s="48"/>
      <c r="G26" s="48"/>
      <c r="H26" s="48"/>
      <c r="I26" s="48"/>
      <c r="J26" s="48"/>
      <c r="K26" s="48"/>
      <c r="L26" s="48"/>
      <c r="M26" s="48"/>
      <c r="N26" s="48"/>
      <c r="O26" s="48"/>
      <c r="P26" s="48">
        <v>0</v>
      </c>
      <c r="Q26" s="48">
        <v>0</v>
      </c>
      <c r="R26" s="48">
        <v>0</v>
      </c>
      <c r="S26" s="48">
        <v>0</v>
      </c>
      <c r="T26" s="48">
        <v>0</v>
      </c>
      <c r="U26" s="48">
        <v>0</v>
      </c>
      <c r="V26" s="48">
        <v>0</v>
      </c>
      <c r="W26" s="48">
        <v>0</v>
      </c>
      <c r="X26" s="48">
        <v>0</v>
      </c>
      <c r="Y26" s="48">
        <v>0</v>
      </c>
      <c r="Z26" s="48">
        <v>0</v>
      </c>
      <c r="AA26" s="48">
        <v>0</v>
      </c>
      <c r="AB26" s="48">
        <v>0</v>
      </c>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row>
    <row r="27" customHeight="1" spans="1:62">
      <c r="A27" s="48" t="s">
        <v>300</v>
      </c>
      <c r="B27" s="48" t="s">
        <v>301</v>
      </c>
      <c r="C27" s="48">
        <v>0</v>
      </c>
      <c r="D27" s="48"/>
      <c r="E27" s="48"/>
      <c r="F27" s="48"/>
      <c r="G27" s="48"/>
      <c r="H27" s="48"/>
      <c r="I27" s="48"/>
      <c r="J27" s="48"/>
      <c r="K27" s="48"/>
      <c r="L27" s="48"/>
      <c r="M27" s="48"/>
      <c r="N27" s="48"/>
      <c r="O27" s="48"/>
      <c r="P27" s="48">
        <v>0</v>
      </c>
      <c r="Q27" s="48">
        <v>0</v>
      </c>
      <c r="R27" s="48">
        <v>0</v>
      </c>
      <c r="S27" s="48">
        <v>0</v>
      </c>
      <c r="T27" s="48">
        <v>0</v>
      </c>
      <c r="U27" s="48">
        <v>0</v>
      </c>
      <c r="V27" s="48">
        <v>0</v>
      </c>
      <c r="W27" s="48">
        <v>0</v>
      </c>
      <c r="X27" s="48">
        <v>0</v>
      </c>
      <c r="Y27" s="48">
        <v>0</v>
      </c>
      <c r="Z27" s="48">
        <v>0</v>
      </c>
      <c r="AA27" s="48">
        <v>0</v>
      </c>
      <c r="AB27" s="48">
        <v>0</v>
      </c>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row>
    <row r="28" spans="1:62">
      <c r="A28" s="48" t="s">
        <v>302</v>
      </c>
      <c r="B28" s="48" t="s">
        <v>303</v>
      </c>
      <c r="C28" s="48">
        <v>0</v>
      </c>
      <c r="D28" s="48">
        <v>0</v>
      </c>
      <c r="E28" s="48">
        <v>0</v>
      </c>
      <c r="F28" s="48">
        <v>0</v>
      </c>
      <c r="G28" s="48">
        <v>0</v>
      </c>
      <c r="H28" s="48">
        <v>0</v>
      </c>
      <c r="I28" s="48">
        <v>0</v>
      </c>
      <c r="J28" s="48">
        <v>0</v>
      </c>
      <c r="K28" s="48">
        <v>0</v>
      </c>
      <c r="L28" s="48">
        <v>0</v>
      </c>
      <c r="M28" s="48">
        <v>0</v>
      </c>
      <c r="N28" s="48">
        <v>0</v>
      </c>
      <c r="O28" s="48">
        <v>0</v>
      </c>
      <c r="P28" s="48">
        <v>0</v>
      </c>
      <c r="Q28" s="48">
        <v>0</v>
      </c>
      <c r="R28" s="48">
        <v>0</v>
      </c>
      <c r="S28" s="48">
        <v>0</v>
      </c>
      <c r="T28" s="48">
        <v>0</v>
      </c>
      <c r="U28" s="48">
        <v>0</v>
      </c>
      <c r="V28" s="48">
        <v>0</v>
      </c>
      <c r="W28" s="48">
        <v>0</v>
      </c>
      <c r="X28" s="48">
        <v>0</v>
      </c>
      <c r="Y28" s="48">
        <v>0</v>
      </c>
      <c r="Z28" s="48">
        <v>0</v>
      </c>
      <c r="AA28" s="48">
        <v>0</v>
      </c>
      <c r="AB28" s="48">
        <v>0</v>
      </c>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row>
    <row r="29" spans="1:62">
      <c r="A29" s="48" t="s">
        <v>304</v>
      </c>
      <c r="B29" s="48" t="s">
        <v>305</v>
      </c>
      <c r="C29" s="48">
        <v>0</v>
      </c>
      <c r="D29" s="48"/>
      <c r="E29" s="48"/>
      <c r="F29" s="48"/>
      <c r="G29" s="48"/>
      <c r="H29" s="48"/>
      <c r="I29" s="48"/>
      <c r="J29" s="48"/>
      <c r="K29" s="48"/>
      <c r="L29" s="48"/>
      <c r="M29" s="48"/>
      <c r="N29" s="48"/>
      <c r="O29" s="48"/>
      <c r="P29" s="48">
        <v>0</v>
      </c>
      <c r="Q29" s="48">
        <v>0</v>
      </c>
      <c r="R29" s="48">
        <v>0</v>
      </c>
      <c r="S29" s="48">
        <v>0</v>
      </c>
      <c r="T29" s="48">
        <v>0</v>
      </c>
      <c r="U29" s="48">
        <v>0</v>
      </c>
      <c r="V29" s="48">
        <v>0</v>
      </c>
      <c r="W29" s="48">
        <v>0</v>
      </c>
      <c r="X29" s="48">
        <v>0</v>
      </c>
      <c r="Y29" s="48">
        <v>0</v>
      </c>
      <c r="Z29" s="48">
        <v>0</v>
      </c>
      <c r="AA29" s="48">
        <v>0</v>
      </c>
      <c r="AB29" s="48">
        <v>0</v>
      </c>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row>
    <row r="30" spans="1:62">
      <c r="A30" s="48" t="s">
        <v>306</v>
      </c>
      <c r="B30" s="48" t="s">
        <v>301</v>
      </c>
      <c r="C30" s="48">
        <v>0</v>
      </c>
      <c r="D30" s="48"/>
      <c r="E30" s="48"/>
      <c r="F30" s="48"/>
      <c r="G30" s="48"/>
      <c r="H30" s="48"/>
      <c r="I30" s="48"/>
      <c r="J30" s="48"/>
      <c r="K30" s="48"/>
      <c r="L30" s="48"/>
      <c r="M30" s="48"/>
      <c r="N30" s="48"/>
      <c r="O30" s="48"/>
      <c r="P30" s="48">
        <v>0</v>
      </c>
      <c r="Q30" s="48">
        <v>0</v>
      </c>
      <c r="R30" s="48">
        <v>0</v>
      </c>
      <c r="S30" s="48">
        <v>0</v>
      </c>
      <c r="T30" s="48">
        <v>0</v>
      </c>
      <c r="U30" s="48">
        <v>0</v>
      </c>
      <c r="V30" s="48">
        <v>0</v>
      </c>
      <c r="W30" s="48">
        <v>0</v>
      </c>
      <c r="X30" s="48">
        <v>0</v>
      </c>
      <c r="Y30" s="48">
        <v>0</v>
      </c>
      <c r="Z30" s="48">
        <v>0</v>
      </c>
      <c r="AA30" s="48">
        <v>0</v>
      </c>
      <c r="AB30" s="48">
        <v>0</v>
      </c>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row>
    <row r="31" spans="1:62">
      <c r="A31" s="48" t="s">
        <v>307</v>
      </c>
      <c r="B31" s="48" t="s">
        <v>308</v>
      </c>
      <c r="C31" s="48">
        <v>17009.15</v>
      </c>
      <c r="D31" s="48">
        <v>1636.16</v>
      </c>
      <c r="E31" s="48">
        <v>1896.23</v>
      </c>
      <c r="F31" s="48">
        <v>1259.43</v>
      </c>
      <c r="G31" s="48">
        <v>2727.35</v>
      </c>
      <c r="H31" s="48">
        <v>1684.91</v>
      </c>
      <c r="I31" s="48">
        <v>1948.12</v>
      </c>
      <c r="J31" s="48">
        <v>924.53</v>
      </c>
      <c r="K31" s="48">
        <v>826.42</v>
      </c>
      <c r="L31" s="48">
        <v>1198.75</v>
      </c>
      <c r="M31" s="48">
        <v>882.08</v>
      </c>
      <c r="N31" s="48">
        <v>826.42</v>
      </c>
      <c r="O31" s="48">
        <v>1198.75</v>
      </c>
      <c r="P31" s="48">
        <v>24000</v>
      </c>
      <c r="Q31" s="48">
        <v>2000</v>
      </c>
      <c r="R31" s="48">
        <v>1500</v>
      </c>
      <c r="S31" s="48">
        <v>2500</v>
      </c>
      <c r="T31" s="48">
        <v>1500</v>
      </c>
      <c r="U31" s="48">
        <v>1500</v>
      </c>
      <c r="V31" s="48">
        <v>3000</v>
      </c>
      <c r="W31" s="48">
        <v>1500</v>
      </c>
      <c r="X31" s="48">
        <v>1500</v>
      </c>
      <c r="Y31" s="48">
        <v>3000</v>
      </c>
      <c r="Z31" s="48">
        <v>2000</v>
      </c>
      <c r="AA31" s="48">
        <v>2000</v>
      </c>
      <c r="AB31" s="48">
        <v>2000</v>
      </c>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row>
    <row r="32" spans="1:62">
      <c r="A32" s="48" t="s">
        <v>309</v>
      </c>
      <c r="B32" s="48" t="s">
        <v>310</v>
      </c>
      <c r="C32" s="48">
        <v>17009.15</v>
      </c>
      <c r="D32" s="48">
        <v>1636.16</v>
      </c>
      <c r="E32" s="48">
        <v>1896.23</v>
      </c>
      <c r="F32" s="48">
        <v>1259.43</v>
      </c>
      <c r="G32" s="48">
        <v>2727.35</v>
      </c>
      <c r="H32" s="48">
        <v>1684.91</v>
      </c>
      <c r="I32" s="48">
        <v>1948.12</v>
      </c>
      <c r="J32" s="48">
        <v>924.53</v>
      </c>
      <c r="K32" s="48">
        <v>826.42</v>
      </c>
      <c r="L32" s="48">
        <v>1198.75</v>
      </c>
      <c r="M32" s="48">
        <v>882.08</v>
      </c>
      <c r="N32" s="48">
        <v>826.42</v>
      </c>
      <c r="O32" s="48">
        <v>1198.75</v>
      </c>
      <c r="P32" s="48">
        <v>0</v>
      </c>
      <c r="Q32" s="48">
        <v>0</v>
      </c>
      <c r="R32" s="48">
        <v>0</v>
      </c>
      <c r="S32" s="48">
        <v>0</v>
      </c>
      <c r="T32" s="48">
        <v>0</v>
      </c>
      <c r="U32" s="48">
        <v>0</v>
      </c>
      <c r="V32" s="48">
        <v>0</v>
      </c>
      <c r="W32" s="48">
        <v>0</v>
      </c>
      <c r="X32" s="48">
        <v>0</v>
      </c>
      <c r="Y32" s="48">
        <v>0</v>
      </c>
      <c r="Z32" s="48">
        <v>0</v>
      </c>
      <c r="AA32" s="48">
        <v>0</v>
      </c>
      <c r="AB32" s="48">
        <v>0</v>
      </c>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row>
    <row r="33" spans="1:62">
      <c r="A33" s="48" t="s">
        <v>311</v>
      </c>
      <c r="B33" s="48" t="s">
        <v>312</v>
      </c>
      <c r="C33" s="48">
        <v>0</v>
      </c>
      <c r="D33" s="48">
        <v>0</v>
      </c>
      <c r="E33" s="48">
        <v>0</v>
      </c>
      <c r="F33" s="48">
        <v>0</v>
      </c>
      <c r="G33" s="48">
        <v>0</v>
      </c>
      <c r="H33" s="48">
        <v>0</v>
      </c>
      <c r="I33" s="48">
        <v>0</v>
      </c>
      <c r="J33" s="48">
        <v>0</v>
      </c>
      <c r="K33" s="48">
        <v>0</v>
      </c>
      <c r="L33" s="48">
        <v>0</v>
      </c>
      <c r="M33" s="48">
        <v>0</v>
      </c>
      <c r="N33" s="48"/>
      <c r="O33" s="48"/>
      <c r="P33" s="48">
        <v>24000</v>
      </c>
      <c r="Q33" s="48">
        <v>2000</v>
      </c>
      <c r="R33" s="48">
        <v>1500</v>
      </c>
      <c r="S33" s="48">
        <v>2500</v>
      </c>
      <c r="T33" s="48">
        <v>1500</v>
      </c>
      <c r="U33" s="48">
        <v>1500</v>
      </c>
      <c r="V33" s="48">
        <v>3000</v>
      </c>
      <c r="W33" s="48">
        <v>1500</v>
      </c>
      <c r="X33" s="48">
        <v>1500</v>
      </c>
      <c r="Y33" s="48">
        <v>3000</v>
      </c>
      <c r="Z33" s="48">
        <v>2000</v>
      </c>
      <c r="AA33" s="48">
        <v>2000</v>
      </c>
      <c r="AB33" s="48">
        <v>2000</v>
      </c>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row>
    <row r="34" spans="1:62">
      <c r="A34" s="48" t="s">
        <v>313</v>
      </c>
      <c r="B34" s="48" t="s">
        <v>314</v>
      </c>
      <c r="C34" s="48">
        <v>0</v>
      </c>
      <c r="D34" s="48">
        <v>0</v>
      </c>
      <c r="E34" s="48">
        <v>0</v>
      </c>
      <c r="F34" s="48">
        <v>0</v>
      </c>
      <c r="G34" s="48">
        <v>0</v>
      </c>
      <c r="H34" s="48">
        <v>0</v>
      </c>
      <c r="I34" s="48">
        <v>0</v>
      </c>
      <c r="J34" s="48">
        <v>0</v>
      </c>
      <c r="K34" s="48">
        <v>0</v>
      </c>
      <c r="L34" s="48">
        <v>0</v>
      </c>
      <c r="M34" s="48">
        <v>0</v>
      </c>
      <c r="N34" s="48">
        <v>0</v>
      </c>
      <c r="O34" s="48">
        <v>0</v>
      </c>
      <c r="P34" s="48">
        <v>0</v>
      </c>
      <c r="Q34" s="48">
        <v>0</v>
      </c>
      <c r="R34" s="48">
        <v>0</v>
      </c>
      <c r="S34" s="48">
        <v>0</v>
      </c>
      <c r="T34" s="48">
        <v>0</v>
      </c>
      <c r="U34" s="48">
        <v>0</v>
      </c>
      <c r="V34" s="48">
        <v>0</v>
      </c>
      <c r="W34" s="48">
        <v>0</v>
      </c>
      <c r="X34" s="48">
        <v>0</v>
      </c>
      <c r="Y34" s="48">
        <v>0</v>
      </c>
      <c r="Z34" s="48">
        <v>0</v>
      </c>
      <c r="AA34" s="48">
        <v>0</v>
      </c>
      <c r="AB34" s="48">
        <v>0</v>
      </c>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row>
    <row r="35" spans="1:62">
      <c r="A35" s="48" t="s">
        <v>315</v>
      </c>
      <c r="B35" s="48" t="s">
        <v>316</v>
      </c>
      <c r="C35" s="48">
        <v>0</v>
      </c>
      <c r="D35" s="48"/>
      <c r="E35" s="48"/>
      <c r="F35" s="48"/>
      <c r="G35" s="48"/>
      <c r="H35" s="48"/>
      <c r="I35" s="48"/>
      <c r="J35" s="48"/>
      <c r="K35" s="48"/>
      <c r="L35" s="48"/>
      <c r="M35" s="48"/>
      <c r="N35" s="48"/>
      <c r="O35" s="48"/>
      <c r="P35" s="48">
        <v>0</v>
      </c>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row>
    <row r="36" spans="1:62">
      <c r="A36" s="48" t="s">
        <v>317</v>
      </c>
      <c r="B36" s="48" t="s">
        <v>318</v>
      </c>
      <c r="C36" s="48">
        <v>0</v>
      </c>
      <c r="D36" s="48"/>
      <c r="E36" s="48"/>
      <c r="F36" s="48"/>
      <c r="G36" s="48"/>
      <c r="H36" s="48"/>
      <c r="I36" s="48"/>
      <c r="J36" s="48"/>
      <c r="K36" s="48"/>
      <c r="L36" s="48"/>
      <c r="M36" s="48"/>
      <c r="N36" s="48"/>
      <c r="O36" s="48"/>
      <c r="P36" s="48">
        <v>0</v>
      </c>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row>
    <row r="37" spans="1:62">
      <c r="A37" s="48" t="s">
        <v>319</v>
      </c>
      <c r="B37" s="48" t="s">
        <v>320</v>
      </c>
      <c r="C37" s="48">
        <v>0</v>
      </c>
      <c r="D37" s="48"/>
      <c r="E37" s="48"/>
      <c r="F37" s="48"/>
      <c r="G37" s="48"/>
      <c r="H37" s="48"/>
      <c r="I37" s="48"/>
      <c r="J37" s="48"/>
      <c r="K37" s="48"/>
      <c r="L37" s="48"/>
      <c r="M37" s="48"/>
      <c r="N37" s="48"/>
      <c r="O37" s="48"/>
      <c r="P37" s="48">
        <v>0</v>
      </c>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row>
    <row r="38" spans="1:62">
      <c r="A38" s="48" t="s">
        <v>321</v>
      </c>
      <c r="B38" s="48" t="s">
        <v>322</v>
      </c>
      <c r="C38" s="48">
        <v>0</v>
      </c>
      <c r="D38" s="48">
        <v>0</v>
      </c>
      <c r="E38" s="48">
        <v>0</v>
      </c>
      <c r="F38" s="48">
        <v>0</v>
      </c>
      <c r="G38" s="48">
        <v>0</v>
      </c>
      <c r="H38" s="48">
        <v>0</v>
      </c>
      <c r="I38" s="48">
        <v>0</v>
      </c>
      <c r="J38" s="48">
        <v>0</v>
      </c>
      <c r="K38" s="48">
        <v>0</v>
      </c>
      <c r="L38" s="48">
        <v>0</v>
      </c>
      <c r="M38" s="48">
        <v>0</v>
      </c>
      <c r="N38" s="48">
        <v>0</v>
      </c>
      <c r="O38" s="48">
        <v>0</v>
      </c>
      <c r="P38" s="48">
        <v>0</v>
      </c>
      <c r="Q38" s="48">
        <v>0</v>
      </c>
      <c r="R38" s="48">
        <v>0</v>
      </c>
      <c r="S38" s="48">
        <v>0</v>
      </c>
      <c r="T38" s="48">
        <v>0</v>
      </c>
      <c r="U38" s="48">
        <v>0</v>
      </c>
      <c r="V38" s="48">
        <v>0</v>
      </c>
      <c r="W38" s="48">
        <v>0</v>
      </c>
      <c r="X38" s="48">
        <v>0</v>
      </c>
      <c r="Y38" s="48">
        <v>0</v>
      </c>
      <c r="Z38" s="48">
        <v>0</v>
      </c>
      <c r="AA38" s="48">
        <v>0</v>
      </c>
      <c r="AB38" s="48">
        <v>0</v>
      </c>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row>
    <row r="39" spans="1:62">
      <c r="A39" s="48" t="s">
        <v>323</v>
      </c>
      <c r="B39" s="48" t="s">
        <v>316</v>
      </c>
      <c r="C39" s="48">
        <v>0</v>
      </c>
      <c r="D39" s="48"/>
      <c r="E39" s="48"/>
      <c r="F39" s="48"/>
      <c r="G39" s="48"/>
      <c r="H39" s="48"/>
      <c r="I39" s="48"/>
      <c r="J39" s="48"/>
      <c r="K39" s="48"/>
      <c r="L39" s="48"/>
      <c r="M39" s="48"/>
      <c r="N39" s="48"/>
      <c r="O39" s="48"/>
      <c r="P39" s="48">
        <v>0</v>
      </c>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row>
    <row r="40" spans="1:62">
      <c r="A40" s="48" t="s">
        <v>324</v>
      </c>
      <c r="B40" s="48" t="s">
        <v>325</v>
      </c>
      <c r="C40" s="48">
        <v>0</v>
      </c>
      <c r="D40" s="48"/>
      <c r="E40" s="48"/>
      <c r="F40" s="48"/>
      <c r="G40" s="48"/>
      <c r="H40" s="48"/>
      <c r="I40" s="48"/>
      <c r="J40" s="48"/>
      <c r="K40" s="48"/>
      <c r="L40" s="48"/>
      <c r="M40" s="48"/>
      <c r="N40" s="48"/>
      <c r="O40" s="48"/>
      <c r="P40" s="48">
        <v>0</v>
      </c>
      <c r="Q40" s="48"/>
      <c r="R40" s="48"/>
      <c r="S40" s="48"/>
      <c r="T40" s="48"/>
      <c r="U40" s="48"/>
      <c r="V40" s="48"/>
      <c r="W40" s="48"/>
      <c r="X40" s="48"/>
      <c r="Y40" s="48"/>
      <c r="Z40" s="48"/>
      <c r="AA40" s="48"/>
      <c r="AB40" s="48"/>
      <c r="AC40" s="48"/>
      <c r="AD40" s="48"/>
      <c r="AE40" s="48"/>
      <c r="AF40" s="48"/>
      <c r="AG40" s="48"/>
      <c r="AH40" s="48"/>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row>
    <row r="41" spans="1:62">
      <c r="A41" s="48" t="s">
        <v>326</v>
      </c>
      <c r="B41" s="48" t="s">
        <v>327</v>
      </c>
      <c r="C41" s="48">
        <v>0</v>
      </c>
      <c r="D41" s="48"/>
      <c r="E41" s="48"/>
      <c r="F41" s="48"/>
      <c r="G41" s="48"/>
      <c r="H41" s="48"/>
      <c r="I41" s="48"/>
      <c r="J41" s="48"/>
      <c r="K41" s="48"/>
      <c r="L41" s="48"/>
      <c r="M41" s="48"/>
      <c r="N41" s="48"/>
      <c r="O41" s="48"/>
      <c r="P41" s="48">
        <v>0</v>
      </c>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row>
    <row r="42" spans="1:62">
      <c r="A42" s="48" t="s">
        <v>328</v>
      </c>
      <c r="B42" s="48" t="s">
        <v>329</v>
      </c>
      <c r="C42" s="48">
        <v>0</v>
      </c>
      <c r="D42" s="48"/>
      <c r="E42" s="48"/>
      <c r="F42" s="48"/>
      <c r="G42" s="48"/>
      <c r="H42" s="48"/>
      <c r="I42" s="48"/>
      <c r="J42" s="48"/>
      <c r="K42" s="48"/>
      <c r="L42" s="48"/>
      <c r="M42" s="48"/>
      <c r="N42" s="48"/>
      <c r="O42" s="48"/>
      <c r="P42" s="48">
        <v>0</v>
      </c>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row>
    <row r="43" spans="1:62">
      <c r="A43" s="48" t="s">
        <v>330</v>
      </c>
      <c r="B43" s="48" t="s">
        <v>331</v>
      </c>
      <c r="C43" s="48">
        <v>0</v>
      </c>
      <c r="D43" s="48">
        <v>0</v>
      </c>
      <c r="E43" s="48">
        <v>0</v>
      </c>
      <c r="F43" s="48">
        <v>0</v>
      </c>
      <c r="G43" s="48">
        <v>0</v>
      </c>
      <c r="H43" s="48">
        <v>0</v>
      </c>
      <c r="I43" s="48">
        <v>0</v>
      </c>
      <c r="J43" s="48">
        <v>0</v>
      </c>
      <c r="K43" s="48">
        <v>0</v>
      </c>
      <c r="L43" s="48">
        <v>0</v>
      </c>
      <c r="M43" s="48">
        <v>0</v>
      </c>
      <c r="N43" s="48">
        <v>0</v>
      </c>
      <c r="O43" s="48">
        <v>0</v>
      </c>
      <c r="P43" s="48">
        <v>0</v>
      </c>
      <c r="Q43" s="48">
        <v>0</v>
      </c>
      <c r="R43" s="48">
        <v>0</v>
      </c>
      <c r="S43" s="48">
        <v>0</v>
      </c>
      <c r="T43" s="48">
        <v>0</v>
      </c>
      <c r="U43" s="48">
        <v>0</v>
      </c>
      <c r="V43" s="48">
        <v>0</v>
      </c>
      <c r="W43" s="48">
        <v>0</v>
      </c>
      <c r="X43" s="48">
        <v>0</v>
      </c>
      <c r="Y43" s="48">
        <v>0</v>
      </c>
      <c r="Z43" s="48">
        <v>0</v>
      </c>
      <c r="AA43" s="48">
        <v>0</v>
      </c>
      <c r="AB43" s="48">
        <v>0</v>
      </c>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row>
    <row r="44" spans="1:62">
      <c r="A44" s="48" t="s">
        <v>332</v>
      </c>
      <c r="B44" s="48" t="s">
        <v>333</v>
      </c>
      <c r="C44" s="48">
        <v>0</v>
      </c>
      <c r="D44" s="48"/>
      <c r="E44" s="48"/>
      <c r="F44" s="48"/>
      <c r="G44" s="48"/>
      <c r="H44" s="48"/>
      <c r="I44" s="48"/>
      <c r="J44" s="48"/>
      <c r="K44" s="48"/>
      <c r="L44" s="48"/>
      <c r="M44" s="48"/>
      <c r="N44" s="48"/>
      <c r="O44" s="48"/>
      <c r="P44" s="48">
        <v>0</v>
      </c>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row>
    <row r="45" spans="1:62">
      <c r="A45" s="48" t="s">
        <v>334</v>
      </c>
      <c r="B45" s="48" t="s">
        <v>335</v>
      </c>
      <c r="C45" s="48">
        <v>0</v>
      </c>
      <c r="D45" s="48"/>
      <c r="E45" s="48"/>
      <c r="F45" s="48"/>
      <c r="G45" s="48"/>
      <c r="H45" s="48"/>
      <c r="I45" s="48"/>
      <c r="J45" s="48"/>
      <c r="K45" s="48"/>
      <c r="L45" s="48"/>
      <c r="M45" s="48"/>
      <c r="N45" s="48"/>
      <c r="O45" s="48"/>
      <c r="P45" s="48">
        <v>0</v>
      </c>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row>
    <row r="46" spans="1:62">
      <c r="A46" s="48">
        <v>6001.1</v>
      </c>
      <c r="B46" s="48" t="s">
        <v>336</v>
      </c>
      <c r="C46" s="48">
        <v>0</v>
      </c>
      <c r="D46" s="48">
        <v>0</v>
      </c>
      <c r="E46" s="48">
        <v>0</v>
      </c>
      <c r="F46" s="48">
        <v>0</v>
      </c>
      <c r="G46" s="48">
        <v>0</v>
      </c>
      <c r="H46" s="48">
        <v>0</v>
      </c>
      <c r="I46" s="48">
        <v>0</v>
      </c>
      <c r="J46" s="48">
        <v>0</v>
      </c>
      <c r="K46" s="48">
        <v>0</v>
      </c>
      <c r="L46" s="48">
        <v>0</v>
      </c>
      <c r="M46" s="48">
        <v>0</v>
      </c>
      <c r="N46" s="48">
        <v>0</v>
      </c>
      <c r="O46" s="48">
        <v>0</v>
      </c>
      <c r="P46" s="48">
        <v>0</v>
      </c>
      <c r="Q46" s="48">
        <v>0</v>
      </c>
      <c r="R46" s="48">
        <v>0</v>
      </c>
      <c r="S46" s="48">
        <v>0</v>
      </c>
      <c r="T46" s="48">
        <v>0</v>
      </c>
      <c r="U46" s="48">
        <v>0</v>
      </c>
      <c r="V46" s="48">
        <v>0</v>
      </c>
      <c r="W46" s="48">
        <v>0</v>
      </c>
      <c r="X46" s="48">
        <v>0</v>
      </c>
      <c r="Y46" s="48">
        <v>0</v>
      </c>
      <c r="Z46" s="48">
        <v>0</v>
      </c>
      <c r="AA46" s="48">
        <v>0</v>
      </c>
      <c r="AB46" s="48">
        <v>0</v>
      </c>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row>
    <row r="47" spans="1:62">
      <c r="A47" s="48" t="s">
        <v>337</v>
      </c>
      <c r="B47" s="48" t="s">
        <v>338</v>
      </c>
      <c r="C47" s="48">
        <v>0</v>
      </c>
      <c r="D47" s="48"/>
      <c r="E47" s="48"/>
      <c r="F47" s="48"/>
      <c r="G47" s="48"/>
      <c r="H47" s="48"/>
      <c r="I47" s="48"/>
      <c r="J47" s="48"/>
      <c r="K47" s="48"/>
      <c r="L47" s="48"/>
      <c r="M47" s="48"/>
      <c r="N47" s="48"/>
      <c r="O47" s="48"/>
      <c r="P47" s="48">
        <v>0</v>
      </c>
      <c r="Q47" s="48">
        <v>0</v>
      </c>
      <c r="R47" s="48">
        <v>0</v>
      </c>
      <c r="S47" s="48">
        <v>0</v>
      </c>
      <c r="T47" s="48">
        <v>0</v>
      </c>
      <c r="U47" s="48">
        <v>0</v>
      </c>
      <c r="V47" s="48">
        <v>0</v>
      </c>
      <c r="W47" s="48">
        <v>0</v>
      </c>
      <c r="X47" s="48">
        <v>0</v>
      </c>
      <c r="Y47" s="48">
        <v>0</v>
      </c>
      <c r="Z47" s="48">
        <v>0</v>
      </c>
      <c r="AA47" s="48">
        <v>0</v>
      </c>
      <c r="AB47" s="48">
        <v>0</v>
      </c>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row>
    <row r="48" spans="1:62">
      <c r="A48" s="48" t="s">
        <v>339</v>
      </c>
      <c r="B48" s="48" t="s">
        <v>340</v>
      </c>
      <c r="C48" s="48">
        <v>0</v>
      </c>
      <c r="D48" s="48">
        <v>0</v>
      </c>
      <c r="E48" s="48">
        <v>0</v>
      </c>
      <c r="F48" s="48">
        <v>0</v>
      </c>
      <c r="G48" s="48">
        <v>0</v>
      </c>
      <c r="H48" s="48">
        <v>0</v>
      </c>
      <c r="I48" s="48">
        <v>0</v>
      </c>
      <c r="J48" s="48">
        <v>0</v>
      </c>
      <c r="K48" s="48">
        <v>0</v>
      </c>
      <c r="L48" s="48">
        <v>0</v>
      </c>
      <c r="M48" s="48">
        <v>0</v>
      </c>
      <c r="N48" s="48">
        <v>0</v>
      </c>
      <c r="O48" s="48">
        <v>0</v>
      </c>
      <c r="P48" s="48">
        <v>0</v>
      </c>
      <c r="Q48" s="48">
        <v>0</v>
      </c>
      <c r="R48" s="48">
        <v>0</v>
      </c>
      <c r="S48" s="48">
        <v>0</v>
      </c>
      <c r="T48" s="48">
        <v>0</v>
      </c>
      <c r="U48" s="48">
        <v>0</v>
      </c>
      <c r="V48" s="48">
        <v>0</v>
      </c>
      <c r="W48" s="48">
        <v>0</v>
      </c>
      <c r="X48" s="48">
        <v>0</v>
      </c>
      <c r="Y48" s="48">
        <v>0</v>
      </c>
      <c r="Z48" s="48">
        <v>0</v>
      </c>
      <c r="AA48" s="48">
        <v>0</v>
      </c>
      <c r="AB48" s="48">
        <v>0</v>
      </c>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row>
    <row r="49" s="36" customFormat="1" spans="1:62">
      <c r="A49" s="48" t="s">
        <v>341</v>
      </c>
      <c r="B49" s="48" t="s">
        <v>342</v>
      </c>
      <c r="C49" s="48">
        <v>0</v>
      </c>
      <c r="D49" s="48"/>
      <c r="E49" s="48"/>
      <c r="F49" s="48"/>
      <c r="G49" s="48"/>
      <c r="H49" s="48"/>
      <c r="I49" s="48"/>
      <c r="J49" s="48"/>
      <c r="K49" s="48"/>
      <c r="L49" s="48"/>
      <c r="M49" s="48"/>
      <c r="N49" s="48"/>
      <c r="O49" s="48"/>
      <c r="P49" s="48">
        <v>0</v>
      </c>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row>
    <row r="50" spans="1:62">
      <c r="A50" s="48" t="s">
        <v>343</v>
      </c>
      <c r="B50" s="48" t="s">
        <v>344</v>
      </c>
      <c r="C50" s="48">
        <v>0</v>
      </c>
      <c r="D50" s="48"/>
      <c r="E50" s="48"/>
      <c r="F50" s="48"/>
      <c r="G50" s="48"/>
      <c r="H50" s="48"/>
      <c r="I50" s="48"/>
      <c r="J50" s="48"/>
      <c r="K50" s="48"/>
      <c r="L50" s="48"/>
      <c r="M50" s="48"/>
      <c r="N50" s="48"/>
      <c r="O50" s="48"/>
      <c r="P50" s="48">
        <v>0</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row>
    <row r="51" spans="1:62">
      <c r="A51" s="48" t="s">
        <v>345</v>
      </c>
      <c r="B51" s="48" t="s">
        <v>346</v>
      </c>
      <c r="C51" s="48">
        <v>0</v>
      </c>
      <c r="D51" s="48"/>
      <c r="E51" s="48"/>
      <c r="F51" s="48"/>
      <c r="G51" s="48"/>
      <c r="H51" s="48"/>
      <c r="I51" s="48"/>
      <c r="J51" s="48"/>
      <c r="K51" s="48"/>
      <c r="L51" s="48"/>
      <c r="M51" s="48"/>
      <c r="N51" s="48"/>
      <c r="O51" s="48"/>
      <c r="P51" s="48">
        <v>0</v>
      </c>
      <c r="Q51" s="48">
        <v>0</v>
      </c>
      <c r="R51" s="48">
        <v>0</v>
      </c>
      <c r="S51" s="48">
        <v>0</v>
      </c>
      <c r="T51" s="48">
        <v>0</v>
      </c>
      <c r="U51" s="48">
        <v>0</v>
      </c>
      <c r="V51" s="48">
        <v>0</v>
      </c>
      <c r="W51" s="48">
        <v>0</v>
      </c>
      <c r="X51" s="48">
        <v>0</v>
      </c>
      <c r="Y51" s="48">
        <v>0</v>
      </c>
      <c r="Z51" s="48">
        <v>0</v>
      </c>
      <c r="AA51" s="48">
        <v>0</v>
      </c>
      <c r="AB51" s="48">
        <v>0</v>
      </c>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row>
    <row r="52" spans="1:62">
      <c r="A52" s="48">
        <v>6001.13</v>
      </c>
      <c r="B52" s="48" t="s">
        <v>347</v>
      </c>
      <c r="C52" s="48">
        <v>0</v>
      </c>
      <c r="D52" s="48">
        <v>0</v>
      </c>
      <c r="E52" s="48">
        <v>0</v>
      </c>
      <c r="F52" s="48">
        <v>0</v>
      </c>
      <c r="G52" s="48">
        <v>0</v>
      </c>
      <c r="H52" s="48">
        <v>0</v>
      </c>
      <c r="I52" s="48">
        <v>0</v>
      </c>
      <c r="J52" s="48">
        <v>0</v>
      </c>
      <c r="K52" s="48">
        <v>0</v>
      </c>
      <c r="L52" s="48">
        <v>0</v>
      </c>
      <c r="M52" s="48">
        <v>0</v>
      </c>
      <c r="N52" s="48">
        <v>0</v>
      </c>
      <c r="O52" s="48">
        <v>0</v>
      </c>
      <c r="P52" s="48">
        <v>0</v>
      </c>
      <c r="Q52" s="48">
        <v>0</v>
      </c>
      <c r="R52" s="48">
        <v>0</v>
      </c>
      <c r="S52" s="48">
        <v>0</v>
      </c>
      <c r="T52" s="48">
        <v>0</v>
      </c>
      <c r="U52" s="48">
        <v>0</v>
      </c>
      <c r="V52" s="48">
        <v>0</v>
      </c>
      <c r="W52" s="48">
        <v>0</v>
      </c>
      <c r="X52" s="48">
        <v>0</v>
      </c>
      <c r="Y52" s="48">
        <v>0</v>
      </c>
      <c r="Z52" s="48">
        <v>0</v>
      </c>
      <c r="AA52" s="48">
        <v>0</v>
      </c>
      <c r="AB52" s="48">
        <v>0</v>
      </c>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row>
    <row r="53" spans="1:62">
      <c r="A53" s="48" t="s">
        <v>348</v>
      </c>
      <c r="B53" s="48" t="s">
        <v>349</v>
      </c>
      <c r="C53" s="48">
        <v>0</v>
      </c>
      <c r="D53" s="48">
        <v>0</v>
      </c>
      <c r="E53" s="48">
        <v>0</v>
      </c>
      <c r="F53" s="48">
        <v>0</v>
      </c>
      <c r="G53" s="48">
        <v>0</v>
      </c>
      <c r="H53" s="48">
        <v>0</v>
      </c>
      <c r="I53" s="48">
        <v>0</v>
      </c>
      <c r="J53" s="48">
        <v>0</v>
      </c>
      <c r="K53" s="48">
        <v>0</v>
      </c>
      <c r="L53" s="48">
        <v>0</v>
      </c>
      <c r="M53" s="48">
        <v>0</v>
      </c>
      <c r="N53" s="48">
        <v>0</v>
      </c>
      <c r="O53" s="48">
        <v>0</v>
      </c>
      <c r="P53" s="48">
        <v>0</v>
      </c>
      <c r="Q53" s="48">
        <v>0</v>
      </c>
      <c r="R53" s="48">
        <v>0</v>
      </c>
      <c r="S53" s="48">
        <v>0</v>
      </c>
      <c r="T53" s="48">
        <v>0</v>
      </c>
      <c r="U53" s="48">
        <v>0</v>
      </c>
      <c r="V53" s="48">
        <v>0</v>
      </c>
      <c r="W53" s="48">
        <v>0</v>
      </c>
      <c r="X53" s="48">
        <v>0</v>
      </c>
      <c r="Y53" s="48">
        <v>0</v>
      </c>
      <c r="Z53" s="48">
        <v>0</v>
      </c>
      <c r="AA53" s="48">
        <v>0</v>
      </c>
      <c r="AB53" s="48">
        <v>0</v>
      </c>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row>
    <row r="54" spans="1:62">
      <c r="A54" s="48" t="s">
        <v>350</v>
      </c>
      <c r="B54" s="48" t="s">
        <v>351</v>
      </c>
      <c r="C54" s="48">
        <v>0</v>
      </c>
      <c r="D54" s="48"/>
      <c r="E54" s="48"/>
      <c r="F54" s="48"/>
      <c r="G54" s="48"/>
      <c r="H54" s="48"/>
      <c r="I54" s="48"/>
      <c r="J54" s="48"/>
      <c r="K54" s="48"/>
      <c r="L54" s="48"/>
      <c r="M54" s="48"/>
      <c r="N54" s="48"/>
      <c r="O54" s="48"/>
      <c r="P54" s="48">
        <v>0</v>
      </c>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row>
    <row r="55" spans="1:62">
      <c r="A55" s="48" t="s">
        <v>352</v>
      </c>
      <c r="B55" s="48" t="s">
        <v>353</v>
      </c>
      <c r="C55" s="48">
        <v>0</v>
      </c>
      <c r="D55" s="48"/>
      <c r="E55" s="48"/>
      <c r="F55" s="48"/>
      <c r="G55" s="48"/>
      <c r="H55" s="48"/>
      <c r="I55" s="48"/>
      <c r="J55" s="48"/>
      <c r="K55" s="48"/>
      <c r="L55" s="48"/>
      <c r="M55" s="48"/>
      <c r="N55" s="48"/>
      <c r="O55" s="48"/>
      <c r="P55" s="48">
        <v>0</v>
      </c>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row>
    <row r="56" spans="1:62">
      <c r="A56" s="48" t="s">
        <v>354</v>
      </c>
      <c r="B56" s="48" t="s">
        <v>355</v>
      </c>
      <c r="C56" s="48">
        <v>0</v>
      </c>
      <c r="D56" s="48"/>
      <c r="E56" s="48"/>
      <c r="F56" s="48"/>
      <c r="G56" s="48"/>
      <c r="H56" s="48"/>
      <c r="I56" s="48"/>
      <c r="J56" s="48"/>
      <c r="K56" s="48"/>
      <c r="L56" s="48"/>
      <c r="M56" s="48"/>
      <c r="N56" s="48"/>
      <c r="O56" s="48"/>
      <c r="P56" s="48">
        <v>0</v>
      </c>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row>
    <row r="57" spans="1:62">
      <c r="A57" s="48" t="s">
        <v>356</v>
      </c>
      <c r="B57" s="48" t="s">
        <v>357</v>
      </c>
      <c r="C57" s="48">
        <v>0</v>
      </c>
      <c r="D57" s="48"/>
      <c r="E57" s="48"/>
      <c r="F57" s="48"/>
      <c r="G57" s="48"/>
      <c r="H57" s="48"/>
      <c r="I57" s="48"/>
      <c r="J57" s="48"/>
      <c r="K57" s="48"/>
      <c r="L57" s="48"/>
      <c r="M57" s="48"/>
      <c r="N57" s="48"/>
      <c r="O57" s="48"/>
      <c r="P57" s="48">
        <v>0</v>
      </c>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row>
    <row r="58" spans="1:62">
      <c r="A58" s="48" t="s">
        <v>358</v>
      </c>
      <c r="B58" s="48" t="s">
        <v>359</v>
      </c>
      <c r="C58" s="48">
        <v>0</v>
      </c>
      <c r="D58" s="48">
        <v>0</v>
      </c>
      <c r="E58" s="48">
        <v>0</v>
      </c>
      <c r="F58" s="48">
        <v>0</v>
      </c>
      <c r="G58" s="48">
        <v>0</v>
      </c>
      <c r="H58" s="48">
        <v>0</v>
      </c>
      <c r="I58" s="48">
        <v>0</v>
      </c>
      <c r="J58" s="48">
        <v>0</v>
      </c>
      <c r="K58" s="48">
        <v>0</v>
      </c>
      <c r="L58" s="48">
        <v>0</v>
      </c>
      <c r="M58" s="48">
        <v>0</v>
      </c>
      <c r="N58" s="48">
        <v>0</v>
      </c>
      <c r="O58" s="48">
        <v>0</v>
      </c>
      <c r="P58" s="48">
        <v>0</v>
      </c>
      <c r="Q58" s="48">
        <v>0</v>
      </c>
      <c r="R58" s="48">
        <v>0</v>
      </c>
      <c r="S58" s="48">
        <v>0</v>
      </c>
      <c r="T58" s="48">
        <v>0</v>
      </c>
      <c r="U58" s="48">
        <v>0</v>
      </c>
      <c r="V58" s="48">
        <v>0</v>
      </c>
      <c r="W58" s="48">
        <v>0</v>
      </c>
      <c r="X58" s="48">
        <v>0</v>
      </c>
      <c r="Y58" s="48">
        <v>0</v>
      </c>
      <c r="Z58" s="48">
        <v>0</v>
      </c>
      <c r="AA58" s="48">
        <v>0</v>
      </c>
      <c r="AB58" s="48">
        <v>0</v>
      </c>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row>
    <row r="59" spans="1:62">
      <c r="A59" s="48" t="s">
        <v>360</v>
      </c>
      <c r="B59" s="48" t="s">
        <v>361</v>
      </c>
      <c r="C59" s="48">
        <v>0</v>
      </c>
      <c r="D59" s="48"/>
      <c r="E59" s="48"/>
      <c r="F59" s="48"/>
      <c r="G59" s="48"/>
      <c r="H59" s="48"/>
      <c r="I59" s="48"/>
      <c r="J59" s="48"/>
      <c r="K59" s="48"/>
      <c r="L59" s="48"/>
      <c r="M59" s="48"/>
      <c r="N59" s="48"/>
      <c r="O59" s="48"/>
      <c r="P59" s="48">
        <v>0</v>
      </c>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row>
    <row r="60" spans="1:62">
      <c r="A60" s="48" t="s">
        <v>362</v>
      </c>
      <c r="B60" s="48" t="s">
        <v>363</v>
      </c>
      <c r="C60" s="48">
        <v>0</v>
      </c>
      <c r="D60" s="48"/>
      <c r="E60" s="48"/>
      <c r="F60" s="48"/>
      <c r="G60" s="48"/>
      <c r="H60" s="48"/>
      <c r="I60" s="48"/>
      <c r="J60" s="48"/>
      <c r="K60" s="48"/>
      <c r="L60" s="48"/>
      <c r="M60" s="48"/>
      <c r="N60" s="48"/>
      <c r="O60" s="48"/>
      <c r="P60" s="48">
        <v>0</v>
      </c>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row>
    <row r="61" spans="1:62">
      <c r="A61" s="48" t="s">
        <v>364</v>
      </c>
      <c r="B61" s="48" t="s">
        <v>365</v>
      </c>
      <c r="C61" s="48">
        <v>0</v>
      </c>
      <c r="D61" s="48"/>
      <c r="E61" s="48"/>
      <c r="F61" s="48"/>
      <c r="G61" s="48"/>
      <c r="H61" s="48"/>
      <c r="I61" s="48"/>
      <c r="J61" s="48"/>
      <c r="K61" s="48"/>
      <c r="L61" s="48"/>
      <c r="M61" s="48"/>
      <c r="N61" s="48"/>
      <c r="O61" s="48"/>
      <c r="P61" s="48">
        <v>0</v>
      </c>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row>
    <row r="62" spans="1:62">
      <c r="A62" s="48" t="s">
        <v>366</v>
      </c>
      <c r="B62" s="48" t="s">
        <v>367</v>
      </c>
      <c r="C62" s="48">
        <v>0</v>
      </c>
      <c r="D62" s="48"/>
      <c r="E62" s="48"/>
      <c r="F62" s="48"/>
      <c r="G62" s="48"/>
      <c r="H62" s="48"/>
      <c r="I62" s="48"/>
      <c r="J62" s="48"/>
      <c r="K62" s="48"/>
      <c r="L62" s="48"/>
      <c r="M62" s="48"/>
      <c r="N62" s="48"/>
      <c r="O62" s="48"/>
      <c r="P62" s="48">
        <v>0</v>
      </c>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row>
    <row r="63" spans="1:62">
      <c r="A63" s="48">
        <v>6001.14</v>
      </c>
      <c r="B63" s="48" t="s">
        <v>368</v>
      </c>
      <c r="C63" s="48">
        <v>0</v>
      </c>
      <c r="D63" s="48">
        <v>0</v>
      </c>
      <c r="E63" s="48">
        <v>0</v>
      </c>
      <c r="F63" s="48">
        <v>0</v>
      </c>
      <c r="G63" s="48">
        <v>0</v>
      </c>
      <c r="H63" s="48">
        <v>0</v>
      </c>
      <c r="I63" s="48">
        <v>0</v>
      </c>
      <c r="J63" s="48">
        <v>0</v>
      </c>
      <c r="K63" s="48">
        <v>0</v>
      </c>
      <c r="L63" s="48">
        <v>0</v>
      </c>
      <c r="M63" s="48">
        <v>0</v>
      </c>
      <c r="N63" s="48">
        <v>0</v>
      </c>
      <c r="O63" s="48">
        <v>0</v>
      </c>
      <c r="P63" s="48">
        <v>0</v>
      </c>
      <c r="Q63" s="48">
        <v>0</v>
      </c>
      <c r="R63" s="48">
        <v>0</v>
      </c>
      <c r="S63" s="48">
        <v>0</v>
      </c>
      <c r="T63" s="48">
        <v>0</v>
      </c>
      <c r="U63" s="48">
        <v>0</v>
      </c>
      <c r="V63" s="48">
        <v>0</v>
      </c>
      <c r="W63" s="48">
        <v>0</v>
      </c>
      <c r="X63" s="48">
        <v>0</v>
      </c>
      <c r="Y63" s="48">
        <v>0</v>
      </c>
      <c r="Z63" s="48">
        <v>0</v>
      </c>
      <c r="AA63" s="48">
        <v>0</v>
      </c>
      <c r="AB63" s="48">
        <v>0</v>
      </c>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row>
    <row r="64" spans="1:62">
      <c r="A64" s="48" t="s">
        <v>369</v>
      </c>
      <c r="B64" s="48" t="s">
        <v>370</v>
      </c>
      <c r="C64" s="48">
        <v>0</v>
      </c>
      <c r="D64" s="48"/>
      <c r="E64" s="48"/>
      <c r="F64" s="48"/>
      <c r="G64" s="48"/>
      <c r="H64" s="48"/>
      <c r="I64" s="48"/>
      <c r="J64" s="48"/>
      <c r="K64" s="48"/>
      <c r="L64" s="48"/>
      <c r="M64" s="48"/>
      <c r="N64" s="48"/>
      <c r="O64" s="48"/>
      <c r="P64" s="48">
        <v>0</v>
      </c>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row>
    <row r="65" spans="1:16">
      <c r="A65" t="s">
        <v>371</v>
      </c>
      <c r="B65" t="s">
        <v>372</v>
      </c>
      <c r="C65">
        <v>0</v>
      </c>
      <c r="O65" s="340"/>
      <c r="P65">
        <v>0</v>
      </c>
    </row>
    <row r="66" spans="1:16">
      <c r="A66" t="s">
        <v>373</v>
      </c>
      <c r="B66" t="s">
        <v>374</v>
      </c>
      <c r="C66">
        <v>0</v>
      </c>
      <c r="O66" s="340"/>
      <c r="P66">
        <v>0</v>
      </c>
    </row>
    <row r="67" spans="1:16">
      <c r="A67" t="s">
        <v>375</v>
      </c>
      <c r="B67" t="s">
        <v>376</v>
      </c>
      <c r="C67">
        <v>0</v>
      </c>
      <c r="O67" s="340"/>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40"/>
      <c r="P70">
        <v>0</v>
      </c>
    </row>
    <row r="71" spans="1:16">
      <c r="A71" t="s">
        <v>382</v>
      </c>
      <c r="B71" t="s">
        <v>383</v>
      </c>
      <c r="C71">
        <v>0</v>
      </c>
      <c r="O71" s="340"/>
      <c r="P71">
        <v>0</v>
      </c>
    </row>
    <row r="72" spans="1:16">
      <c r="A72" t="s">
        <v>384</v>
      </c>
      <c r="B72" t="s">
        <v>385</v>
      </c>
      <c r="C72">
        <v>0</v>
      </c>
      <c r="O72" s="340"/>
      <c r="P72">
        <v>0</v>
      </c>
    </row>
    <row r="73" spans="1:16">
      <c r="A73">
        <v>6051</v>
      </c>
      <c r="B73" t="s">
        <v>386</v>
      </c>
      <c r="C73">
        <v>0</v>
      </c>
      <c r="O73" s="340"/>
      <c r="P73">
        <v>0</v>
      </c>
    </row>
    <row r="74" s="36" customFormat="1" spans="1:28">
      <c r="A74" s="36">
        <v>6400</v>
      </c>
      <c r="B74" s="36" t="s">
        <v>4</v>
      </c>
      <c r="C74" s="36">
        <v>6508871.86</v>
      </c>
      <c r="D74" s="36">
        <v>554221.16</v>
      </c>
      <c r="E74" s="36">
        <v>622879.08</v>
      </c>
      <c r="F74" s="36">
        <v>497412.61</v>
      </c>
      <c r="G74" s="36">
        <v>552418.43</v>
      </c>
      <c r="H74" s="36">
        <v>501762.48</v>
      </c>
      <c r="I74" s="36">
        <v>538296.03</v>
      </c>
      <c r="J74" s="36">
        <v>550947.7</v>
      </c>
      <c r="K74" s="36">
        <v>527029.13</v>
      </c>
      <c r="L74" s="36">
        <v>516049.54</v>
      </c>
      <c r="M74" s="36">
        <v>551948.95</v>
      </c>
      <c r="N74" s="36">
        <v>537970.47</v>
      </c>
      <c r="O74" s="36">
        <v>557936.28</v>
      </c>
      <c r="P74" s="36">
        <v>6597158.17005276</v>
      </c>
      <c r="Q74" s="36">
        <v>788924.140398561</v>
      </c>
      <c r="R74" s="36">
        <v>506870.337002334</v>
      </c>
      <c r="S74" s="36">
        <v>520044.406129067</v>
      </c>
      <c r="T74" s="36">
        <v>555738.261530636</v>
      </c>
      <c r="U74" s="36">
        <v>520882.281446779</v>
      </c>
      <c r="V74" s="36">
        <v>536106.152460304</v>
      </c>
      <c r="W74" s="36">
        <v>510819.705975081</v>
      </c>
      <c r="X74" s="36">
        <v>553385.74371093</v>
      </c>
      <c r="Y74" s="36">
        <v>516732.454347096</v>
      </c>
      <c r="Z74" s="36">
        <v>526926.309748666</v>
      </c>
      <c r="AA74" s="36">
        <v>516916.875786401</v>
      </c>
      <c r="AB74" s="36">
        <v>543811.501516907</v>
      </c>
    </row>
    <row r="75" spans="1:28">
      <c r="A75">
        <v>6401</v>
      </c>
      <c r="B75" t="s">
        <v>5</v>
      </c>
      <c r="C75">
        <v>6508871.86</v>
      </c>
      <c r="D75">
        <v>554221.16</v>
      </c>
      <c r="E75">
        <v>622879.08</v>
      </c>
      <c r="F75">
        <v>497412.61</v>
      </c>
      <c r="G75">
        <v>552418.43</v>
      </c>
      <c r="H75">
        <v>501762.48</v>
      </c>
      <c r="I75">
        <v>538296.03</v>
      </c>
      <c r="J75">
        <v>550947.7</v>
      </c>
      <c r="K75">
        <v>527029.13</v>
      </c>
      <c r="L75">
        <v>516049.54</v>
      </c>
      <c r="M75">
        <v>551948.95</v>
      </c>
      <c r="N75">
        <v>537970.47</v>
      </c>
      <c r="O75" s="340">
        <v>557936.28</v>
      </c>
      <c r="P75">
        <v>6597158.17005276</v>
      </c>
      <c r="Q75">
        <v>788924.140398561</v>
      </c>
      <c r="R75">
        <v>506870.337002334</v>
      </c>
      <c r="S75">
        <v>520044.406129067</v>
      </c>
      <c r="T75">
        <v>555738.261530636</v>
      </c>
      <c r="U75">
        <v>520882.281446779</v>
      </c>
      <c r="V75">
        <v>536106.152460304</v>
      </c>
      <c r="W75">
        <v>510819.705975081</v>
      </c>
      <c r="X75">
        <v>553385.74371093</v>
      </c>
      <c r="Y75">
        <v>516732.454347096</v>
      </c>
      <c r="Z75">
        <v>526926.309748666</v>
      </c>
      <c r="AA75">
        <v>516916.875786401</v>
      </c>
      <c r="AB75">
        <v>543811.501516907</v>
      </c>
    </row>
    <row r="76" spans="1:28">
      <c r="A76">
        <v>6401.03</v>
      </c>
      <c r="B76" t="s">
        <v>6</v>
      </c>
      <c r="C76">
        <v>6508871.86</v>
      </c>
      <c r="D76">
        <v>554221.16</v>
      </c>
      <c r="E76">
        <v>622879.08</v>
      </c>
      <c r="F76">
        <v>497412.61</v>
      </c>
      <c r="G76">
        <v>552418.43</v>
      </c>
      <c r="H76">
        <v>501762.48</v>
      </c>
      <c r="I76">
        <v>538296.03</v>
      </c>
      <c r="J76">
        <v>550947.7</v>
      </c>
      <c r="K76">
        <v>527029.13</v>
      </c>
      <c r="L76">
        <v>516049.54</v>
      </c>
      <c r="M76">
        <v>551948.95</v>
      </c>
      <c r="N76">
        <v>537970.47</v>
      </c>
      <c r="O76" s="340">
        <v>557936.28</v>
      </c>
      <c r="P76">
        <v>6597158.17005276</v>
      </c>
      <c r="Q76">
        <v>788924.140398561</v>
      </c>
      <c r="R76">
        <v>506870.337002334</v>
      </c>
      <c r="S76">
        <v>520044.406129067</v>
      </c>
      <c r="T76">
        <v>555738.261530636</v>
      </c>
      <c r="U76">
        <v>520882.281446779</v>
      </c>
      <c r="V76">
        <v>536106.152460304</v>
      </c>
      <c r="W76">
        <v>510819.705975081</v>
      </c>
      <c r="X76">
        <v>553385.74371093</v>
      </c>
      <c r="Y76">
        <v>516732.454347096</v>
      </c>
      <c r="Z76">
        <v>526926.309748666</v>
      </c>
      <c r="AA76">
        <v>516916.875786401</v>
      </c>
      <c r="AB76">
        <v>543811.501516907</v>
      </c>
    </row>
    <row r="77" spans="1:28">
      <c r="A77" t="s">
        <v>7</v>
      </c>
      <c r="B77" t="s">
        <v>8</v>
      </c>
      <c r="C77">
        <v>13096.06</v>
      </c>
      <c r="D77">
        <v>300</v>
      </c>
      <c r="E77">
        <v>0</v>
      </c>
      <c r="F77">
        <v>-7431.05</v>
      </c>
      <c r="G77">
        <v>537.38</v>
      </c>
      <c r="H77">
        <v>0</v>
      </c>
      <c r="I77">
        <v>3200</v>
      </c>
      <c r="J77">
        <v>12655.76</v>
      </c>
      <c r="K77">
        <v>317.86</v>
      </c>
      <c r="L77">
        <v>-483.89</v>
      </c>
      <c r="M77">
        <v>0</v>
      </c>
      <c r="N77">
        <v>3000</v>
      </c>
      <c r="O77" s="340">
        <v>1000</v>
      </c>
      <c r="P77" s="36">
        <v>84724.4949073301</v>
      </c>
      <c r="Q77">
        <v>5296.37669059943</v>
      </c>
      <c r="R77">
        <v>5296.37669059943</v>
      </c>
      <c r="S77">
        <v>6649.69110035064</v>
      </c>
      <c r="T77">
        <v>15013.3578226749</v>
      </c>
      <c r="U77">
        <v>5296.37669059943</v>
      </c>
      <c r="V77">
        <v>5517.61562865253</v>
      </c>
      <c r="W77">
        <v>5296.37669059943</v>
      </c>
      <c r="X77">
        <v>5296.37669059943</v>
      </c>
      <c r="Y77">
        <v>7027.04959091668</v>
      </c>
      <c r="Z77">
        <v>13220.9049924862</v>
      </c>
      <c r="AA77">
        <v>5296.37669059943</v>
      </c>
      <c r="AB77">
        <v>5517.61562865253</v>
      </c>
    </row>
    <row r="78" spans="1:28">
      <c r="A78" t="s">
        <v>10</v>
      </c>
      <c r="B78" t="s">
        <v>11</v>
      </c>
      <c r="C78">
        <v>3181667.31</v>
      </c>
      <c r="D78">
        <v>265253.81</v>
      </c>
      <c r="E78">
        <v>236652.32</v>
      </c>
      <c r="F78">
        <v>266741.36</v>
      </c>
      <c r="G78">
        <v>283877.34</v>
      </c>
      <c r="H78">
        <v>271385.45</v>
      </c>
      <c r="I78">
        <v>286786.6</v>
      </c>
      <c r="J78">
        <v>265884</v>
      </c>
      <c r="K78">
        <v>258092.52</v>
      </c>
      <c r="L78">
        <v>278883.9</v>
      </c>
      <c r="M78">
        <v>251924.97</v>
      </c>
      <c r="N78">
        <v>258092.52</v>
      </c>
      <c r="O78" s="340">
        <v>258092.52</v>
      </c>
      <c r="P78">
        <v>3446974.1939697</v>
      </c>
      <c r="Q78">
        <v>425439.278742758</v>
      </c>
      <c r="R78">
        <v>261288.335346532</v>
      </c>
      <c r="S78">
        <v>264118.524025777</v>
      </c>
      <c r="T78">
        <v>300439.278742758</v>
      </c>
      <c r="U78">
        <v>273788.335346532</v>
      </c>
      <c r="V78">
        <v>267269.467422003</v>
      </c>
      <c r="W78">
        <v>264725.759874834</v>
      </c>
      <c r="X78">
        <v>306791.797610683</v>
      </c>
      <c r="Y78">
        <v>268907.835346532</v>
      </c>
      <c r="Z78">
        <v>268907.835346532</v>
      </c>
      <c r="AA78">
        <v>270322.929686154</v>
      </c>
      <c r="AB78">
        <v>274974.816478607</v>
      </c>
    </row>
    <row r="79" spans="1:28">
      <c r="A79" t="s">
        <v>12</v>
      </c>
      <c r="B79" t="s">
        <v>13</v>
      </c>
      <c r="C79">
        <v>277594.67</v>
      </c>
      <c r="D79">
        <v>21462.26</v>
      </c>
      <c r="E79">
        <v>21462.26</v>
      </c>
      <c r="F79">
        <v>21462.26</v>
      </c>
      <c r="G79">
        <v>21462.26</v>
      </c>
      <c r="H79">
        <v>21462.26</v>
      </c>
      <c r="I79">
        <v>25617.93</v>
      </c>
      <c r="J79">
        <v>24528.3</v>
      </c>
      <c r="K79">
        <v>21462.26</v>
      </c>
      <c r="L79">
        <v>28156.02</v>
      </c>
      <c r="M79">
        <v>27594.34</v>
      </c>
      <c r="N79">
        <v>21462.26</v>
      </c>
      <c r="O79" s="340">
        <v>21462.26</v>
      </c>
      <c r="P79" s="36">
        <v>458021.698113208</v>
      </c>
      <c r="Q79">
        <v>33726.4150943396</v>
      </c>
      <c r="R79">
        <v>33726.4150943396</v>
      </c>
      <c r="S79">
        <v>33726.4150943396</v>
      </c>
      <c r="T79">
        <v>33726.4150943396</v>
      </c>
      <c r="U79">
        <v>36792.4528301887</v>
      </c>
      <c r="V79">
        <v>39707.5471698113</v>
      </c>
      <c r="W79">
        <v>36792.4528301887</v>
      </c>
      <c r="X79">
        <v>39858.4905660377</v>
      </c>
      <c r="Y79">
        <v>40974.5283018868</v>
      </c>
      <c r="Z79">
        <v>40974.5283018868</v>
      </c>
      <c r="AA79">
        <v>40974.5283018868</v>
      </c>
      <c r="AB79">
        <v>47041.5094339623</v>
      </c>
    </row>
    <row r="80" spans="1:28">
      <c r="A80" t="s">
        <v>16</v>
      </c>
      <c r="B80" t="s">
        <v>17</v>
      </c>
      <c r="C80">
        <v>2250119.75</v>
      </c>
      <c r="D80">
        <v>186425</v>
      </c>
      <c r="E80">
        <v>156335.96</v>
      </c>
      <c r="F80">
        <v>186425</v>
      </c>
      <c r="G80">
        <v>203561</v>
      </c>
      <c r="H80">
        <v>194213.75</v>
      </c>
      <c r="I80">
        <v>202671.28</v>
      </c>
      <c r="J80">
        <v>186029.9</v>
      </c>
      <c r="K80">
        <v>186425</v>
      </c>
      <c r="L80">
        <v>203265.43</v>
      </c>
      <c r="M80">
        <v>171917.43</v>
      </c>
      <c r="N80">
        <v>186425</v>
      </c>
      <c r="O80" s="340">
        <v>186425</v>
      </c>
      <c r="P80" s="36">
        <v>2086810.74626866</v>
      </c>
      <c r="Q80">
        <v>173900.895522388</v>
      </c>
      <c r="R80">
        <v>173900.895522388</v>
      </c>
      <c r="S80">
        <v>173900.895522388</v>
      </c>
      <c r="T80">
        <v>173900.895522388</v>
      </c>
      <c r="U80">
        <v>173900.895522388</v>
      </c>
      <c r="V80">
        <v>173900.895522388</v>
      </c>
      <c r="W80">
        <v>173900.895522388</v>
      </c>
      <c r="X80">
        <v>173900.895522388</v>
      </c>
      <c r="Y80">
        <v>173900.895522388</v>
      </c>
      <c r="Z80">
        <v>173900.895522388</v>
      </c>
      <c r="AA80">
        <v>173900.895522388</v>
      </c>
      <c r="AB80">
        <v>173900.895522388</v>
      </c>
    </row>
    <row r="81" spans="1:28">
      <c r="A81" t="s">
        <v>20</v>
      </c>
      <c r="B81" t="s">
        <v>21</v>
      </c>
      <c r="C81">
        <v>2400</v>
      </c>
      <c r="D81">
        <v>2400</v>
      </c>
      <c r="E81">
        <v>0</v>
      </c>
      <c r="F81">
        <v>0</v>
      </c>
      <c r="G81">
        <v>0</v>
      </c>
      <c r="H81">
        <v>0</v>
      </c>
      <c r="I81">
        <v>0</v>
      </c>
      <c r="J81">
        <v>0</v>
      </c>
      <c r="K81">
        <v>0</v>
      </c>
      <c r="L81">
        <v>0</v>
      </c>
      <c r="M81">
        <v>0</v>
      </c>
      <c r="N81">
        <v>0</v>
      </c>
      <c r="O81" s="36">
        <v>0</v>
      </c>
      <c r="P81" s="36">
        <v>0</v>
      </c>
      <c r="Q81">
        <v>0</v>
      </c>
      <c r="R81">
        <v>0</v>
      </c>
      <c r="S81">
        <v>0</v>
      </c>
      <c r="T81">
        <v>0</v>
      </c>
      <c r="U81">
        <v>0</v>
      </c>
      <c r="V81">
        <v>0</v>
      </c>
      <c r="W81">
        <v>0</v>
      </c>
      <c r="X81">
        <v>0</v>
      </c>
      <c r="Y81">
        <v>0</v>
      </c>
      <c r="Z81">
        <v>0</v>
      </c>
      <c r="AA81">
        <v>0</v>
      </c>
      <c r="AB81">
        <v>0</v>
      </c>
    </row>
    <row r="82" spans="1:28">
      <c r="A82" t="s">
        <v>26</v>
      </c>
      <c r="B82" t="s">
        <v>27</v>
      </c>
      <c r="C82">
        <v>33630.18</v>
      </c>
      <c r="D82">
        <v>2830.19</v>
      </c>
      <c r="E82">
        <v>2830.19</v>
      </c>
      <c r="F82">
        <v>2830.19</v>
      </c>
      <c r="G82">
        <v>2830.19</v>
      </c>
      <c r="H82">
        <v>2830.19</v>
      </c>
      <c r="I82">
        <v>2830.19</v>
      </c>
      <c r="J82">
        <v>2774.84</v>
      </c>
      <c r="K82">
        <v>2774.84</v>
      </c>
      <c r="L82">
        <v>2774.84</v>
      </c>
      <c r="M82">
        <v>2774.84</v>
      </c>
      <c r="N82">
        <v>2774.84</v>
      </c>
      <c r="O82" s="36">
        <v>2774.84</v>
      </c>
      <c r="P82" s="36">
        <v>33794.320754717</v>
      </c>
      <c r="Q82">
        <v>2774.83962264151</v>
      </c>
      <c r="R82">
        <v>2774.83962264151</v>
      </c>
      <c r="S82">
        <v>2774.83962264151</v>
      </c>
      <c r="T82">
        <v>2774.83962264151</v>
      </c>
      <c r="U82">
        <v>2774.83962264151</v>
      </c>
      <c r="V82">
        <v>2774.83962264151</v>
      </c>
      <c r="W82">
        <v>2857.54716981132</v>
      </c>
      <c r="X82">
        <v>2857.54716981132</v>
      </c>
      <c r="Y82">
        <v>2857.54716981132</v>
      </c>
      <c r="Z82">
        <v>2857.54716981132</v>
      </c>
      <c r="AA82">
        <v>2857.54716981132</v>
      </c>
      <c r="AB82">
        <v>2857.54716981132</v>
      </c>
    </row>
    <row r="83" spans="1:28">
      <c r="A83" t="s">
        <v>30</v>
      </c>
      <c r="B83" t="s">
        <v>31</v>
      </c>
      <c r="C83">
        <v>305660.41</v>
      </c>
      <c r="D83">
        <v>25471.7</v>
      </c>
      <c r="E83">
        <v>25471.7</v>
      </c>
      <c r="F83">
        <v>25471.7</v>
      </c>
      <c r="G83">
        <v>25471.7</v>
      </c>
      <c r="H83">
        <v>25471.7</v>
      </c>
      <c r="I83">
        <v>25471.7</v>
      </c>
      <c r="J83">
        <v>25471.7</v>
      </c>
      <c r="K83">
        <v>25471.7</v>
      </c>
      <c r="L83">
        <v>25471.71</v>
      </c>
      <c r="M83">
        <v>25471.7</v>
      </c>
      <c r="N83">
        <v>25471.7</v>
      </c>
      <c r="O83" s="36">
        <v>25471.7</v>
      </c>
      <c r="P83" s="36">
        <v>305660.37735849</v>
      </c>
      <c r="Q83">
        <v>25471.6981132075</v>
      </c>
      <c r="R83">
        <v>25471.6981132075</v>
      </c>
      <c r="S83">
        <v>25471.6981132075</v>
      </c>
      <c r="T83">
        <v>25471.6981132075</v>
      </c>
      <c r="U83">
        <v>25471.6981132075</v>
      </c>
      <c r="V83">
        <v>25471.6981132075</v>
      </c>
      <c r="W83">
        <v>25471.6981132075</v>
      </c>
      <c r="X83">
        <v>25471.6981132075</v>
      </c>
      <c r="Y83">
        <v>25471.6981132075</v>
      </c>
      <c r="Z83">
        <v>25471.6981132075</v>
      </c>
      <c r="AA83">
        <v>25471.6981132075</v>
      </c>
      <c r="AB83">
        <v>25471.6981132075</v>
      </c>
    </row>
    <row r="84" spans="1:28">
      <c r="A84" t="s">
        <v>34</v>
      </c>
      <c r="B84" t="s">
        <v>35</v>
      </c>
      <c r="C84">
        <v>162869.06</v>
      </c>
      <c r="D84">
        <v>10218.11</v>
      </c>
      <c r="E84">
        <v>17030.19</v>
      </c>
      <c r="F84">
        <v>17030.19</v>
      </c>
      <c r="G84">
        <v>17030.19</v>
      </c>
      <c r="H84">
        <v>17030.19</v>
      </c>
      <c r="I84">
        <v>17030.19</v>
      </c>
      <c r="J84">
        <v>11250</v>
      </c>
      <c r="K84">
        <v>11250</v>
      </c>
      <c r="L84">
        <v>11250</v>
      </c>
      <c r="M84">
        <v>11250</v>
      </c>
      <c r="N84">
        <v>11250</v>
      </c>
      <c r="O84" s="36">
        <v>11250</v>
      </c>
      <c r="P84" s="36">
        <v>158914.636380289</v>
      </c>
      <c r="Q84">
        <v>12220.8737864078</v>
      </c>
      <c r="R84">
        <v>12220.8737864078</v>
      </c>
      <c r="S84">
        <v>15051.062465653</v>
      </c>
      <c r="T84">
        <v>12220.8737864078</v>
      </c>
      <c r="U84">
        <v>21654.8360505587</v>
      </c>
      <c r="V84">
        <v>12220.8737864078</v>
      </c>
      <c r="W84">
        <v>12220.8737864078</v>
      </c>
      <c r="X84">
        <v>12220.8737864078</v>
      </c>
      <c r="Y84">
        <v>12220.8737864078</v>
      </c>
      <c r="Z84">
        <v>12220.8737864078</v>
      </c>
      <c r="AA84">
        <v>12220.8737864078</v>
      </c>
      <c r="AB84">
        <v>12220.8737864078</v>
      </c>
    </row>
    <row r="85" spans="1:28">
      <c r="A85" t="s">
        <v>44</v>
      </c>
      <c r="B85" t="s">
        <v>45</v>
      </c>
      <c r="C85">
        <v>32094.16</v>
      </c>
      <c r="D85">
        <v>3144.66</v>
      </c>
      <c r="E85">
        <v>3144.66</v>
      </c>
      <c r="F85">
        <v>3144.66</v>
      </c>
      <c r="G85">
        <v>3144.64</v>
      </c>
      <c r="H85">
        <v>0</v>
      </c>
      <c r="I85">
        <v>2787.95</v>
      </c>
      <c r="J85">
        <v>2787.93</v>
      </c>
      <c r="K85">
        <v>2787.93</v>
      </c>
      <c r="L85">
        <v>2787.92</v>
      </c>
      <c r="M85">
        <v>2787.95</v>
      </c>
      <c r="N85">
        <v>2787.93</v>
      </c>
      <c r="O85" s="36">
        <v>2787.93</v>
      </c>
      <c r="P85" s="36">
        <v>33455.4339622641</v>
      </c>
      <c r="Q85">
        <v>2787.95283018868</v>
      </c>
      <c r="R85">
        <v>2787.95283018868</v>
      </c>
      <c r="S85">
        <v>2787.95283018868</v>
      </c>
      <c r="T85">
        <v>2787.95283018868</v>
      </c>
      <c r="U85">
        <v>2787.95283018868</v>
      </c>
      <c r="V85">
        <v>2787.95283018868</v>
      </c>
      <c r="W85">
        <v>2787.95283018868</v>
      </c>
      <c r="X85">
        <v>2787.95283018868</v>
      </c>
      <c r="Y85">
        <v>2787.95283018868</v>
      </c>
      <c r="Z85">
        <v>2787.95283018868</v>
      </c>
      <c r="AA85">
        <v>2787.95283018868</v>
      </c>
      <c r="AB85">
        <v>2787.95283018868</v>
      </c>
    </row>
    <row r="86" spans="1:28">
      <c r="A86" t="s">
        <v>48</v>
      </c>
      <c r="B86" t="s">
        <v>49</v>
      </c>
      <c r="C86">
        <v>0</v>
      </c>
      <c r="D86">
        <v>0</v>
      </c>
      <c r="E86">
        <v>0</v>
      </c>
      <c r="F86">
        <v>0</v>
      </c>
      <c r="G86">
        <v>0</v>
      </c>
      <c r="H86">
        <v>0</v>
      </c>
      <c r="I86">
        <v>0</v>
      </c>
      <c r="J86">
        <v>0</v>
      </c>
      <c r="K86">
        <v>0</v>
      </c>
      <c r="L86">
        <v>0</v>
      </c>
      <c r="M86">
        <v>0</v>
      </c>
      <c r="N86">
        <v>0</v>
      </c>
      <c r="O86" s="36">
        <v>0</v>
      </c>
      <c r="P86" s="36">
        <v>11886.7924528302</v>
      </c>
      <c r="Q86">
        <v>754.716981132075</v>
      </c>
      <c r="R86">
        <v>754.716981132075</v>
      </c>
      <c r="S86">
        <v>754.716981132075</v>
      </c>
      <c r="T86">
        <v>2169.81132075472</v>
      </c>
      <c r="U86">
        <v>754.716981132075</v>
      </c>
      <c r="V86">
        <v>754.716981132075</v>
      </c>
      <c r="W86">
        <v>754.716981132075</v>
      </c>
      <c r="X86">
        <v>754.716981132075</v>
      </c>
      <c r="Y86">
        <v>754.716981132075</v>
      </c>
      <c r="Z86">
        <v>754.716981132075</v>
      </c>
      <c r="AA86">
        <v>2169.81132075472</v>
      </c>
      <c r="AB86">
        <v>754.716981132075</v>
      </c>
    </row>
    <row r="87" spans="1:28">
      <c r="A87" t="s">
        <v>54</v>
      </c>
      <c r="B87" t="s">
        <v>55</v>
      </c>
      <c r="C87">
        <v>114204.74</v>
      </c>
      <c r="D87">
        <v>10377.36</v>
      </c>
      <c r="E87">
        <v>10377.36</v>
      </c>
      <c r="F87">
        <v>10377.36</v>
      </c>
      <c r="G87">
        <v>10377.36</v>
      </c>
      <c r="H87">
        <v>10377.36</v>
      </c>
      <c r="I87">
        <v>10377.36</v>
      </c>
      <c r="J87">
        <v>10128.71</v>
      </c>
      <c r="K87">
        <v>7920.79</v>
      </c>
      <c r="L87">
        <v>7920.79</v>
      </c>
      <c r="M87">
        <v>10128.71</v>
      </c>
      <c r="N87">
        <v>7920.79</v>
      </c>
      <c r="O87" s="36">
        <v>7920.79</v>
      </c>
      <c r="P87" s="36">
        <v>117543.396226415</v>
      </c>
      <c r="Q87">
        <v>9650.94339622641</v>
      </c>
      <c r="R87">
        <v>9650.94339622641</v>
      </c>
      <c r="S87">
        <v>9650.94339622641</v>
      </c>
      <c r="T87">
        <v>9650.94339622641</v>
      </c>
      <c r="U87">
        <v>9650.94339622641</v>
      </c>
      <c r="V87">
        <v>9650.94339622641</v>
      </c>
      <c r="W87">
        <v>9939.62264150943</v>
      </c>
      <c r="X87">
        <v>9939.62264150943</v>
      </c>
      <c r="Y87">
        <v>9939.62264150943</v>
      </c>
      <c r="Z87">
        <v>9939.62264150943</v>
      </c>
      <c r="AA87">
        <v>9939.62264150943</v>
      </c>
      <c r="AB87">
        <v>9939.62264150943</v>
      </c>
    </row>
    <row r="88" spans="1:28">
      <c r="A88" t="s">
        <v>62</v>
      </c>
      <c r="B88" t="s">
        <v>63</v>
      </c>
      <c r="C88">
        <v>3094.34</v>
      </c>
      <c r="D88">
        <v>2924.53</v>
      </c>
      <c r="E88">
        <v>0</v>
      </c>
      <c r="F88">
        <v>0</v>
      </c>
      <c r="G88">
        <v>0</v>
      </c>
      <c r="H88">
        <v>0</v>
      </c>
      <c r="I88">
        <v>0</v>
      </c>
      <c r="J88">
        <v>2912.62</v>
      </c>
      <c r="K88">
        <v>0</v>
      </c>
      <c r="L88">
        <v>-2742.81</v>
      </c>
      <c r="M88">
        <v>0</v>
      </c>
      <c r="N88">
        <v>0</v>
      </c>
      <c r="O88" s="36">
        <v>0</v>
      </c>
      <c r="P88" s="36">
        <v>84905.6603773585</v>
      </c>
      <c r="Q88">
        <v>47169.8113207547</v>
      </c>
      <c r="R88">
        <v>0</v>
      </c>
      <c r="S88">
        <v>0</v>
      </c>
      <c r="T88">
        <v>37735.8490566038</v>
      </c>
      <c r="U88">
        <v>0</v>
      </c>
      <c r="V88">
        <v>0</v>
      </c>
      <c r="W88">
        <v>0</v>
      </c>
      <c r="X88">
        <v>0</v>
      </c>
      <c r="Y88">
        <v>0</v>
      </c>
      <c r="Z88">
        <v>0</v>
      </c>
      <c r="AA88">
        <v>0</v>
      </c>
      <c r="AB88">
        <v>0</v>
      </c>
    </row>
    <row r="89" spans="1:28">
      <c r="A89" t="s">
        <v>65</v>
      </c>
      <c r="B89" t="s">
        <v>66</v>
      </c>
      <c r="C89">
        <v>0</v>
      </c>
      <c r="O89" s="36"/>
      <c r="P89" s="36">
        <v>0</v>
      </c>
      <c r="Q89">
        <v>0</v>
      </c>
      <c r="R89">
        <v>0</v>
      </c>
      <c r="S89">
        <v>0</v>
      </c>
      <c r="T89">
        <v>0</v>
      </c>
      <c r="U89">
        <v>0</v>
      </c>
      <c r="V89">
        <v>0</v>
      </c>
      <c r="W89">
        <v>0</v>
      </c>
      <c r="X89">
        <v>0</v>
      </c>
      <c r="Y89">
        <v>0</v>
      </c>
      <c r="Z89">
        <v>0</v>
      </c>
      <c r="AA89">
        <v>0</v>
      </c>
      <c r="AB89">
        <v>0</v>
      </c>
    </row>
    <row r="90" spans="1:16">
      <c r="A90" t="s">
        <v>387</v>
      </c>
      <c r="B90" t="s">
        <v>388</v>
      </c>
      <c r="C90">
        <v>0</v>
      </c>
      <c r="O90" s="48"/>
      <c r="P90">
        <v>0</v>
      </c>
    </row>
    <row r="91" spans="1:16">
      <c r="A91" t="s">
        <v>389</v>
      </c>
      <c r="B91" t="s">
        <v>390</v>
      </c>
      <c r="C91">
        <v>0</v>
      </c>
      <c r="O91" s="36"/>
      <c r="P91">
        <v>0</v>
      </c>
    </row>
    <row r="92" spans="1:16">
      <c r="A92" t="s">
        <v>391</v>
      </c>
      <c r="B92" t="s">
        <v>392</v>
      </c>
      <c r="C92">
        <v>0</v>
      </c>
      <c r="O92" s="36"/>
      <c r="P92">
        <v>0</v>
      </c>
    </row>
    <row r="93" spans="1:28">
      <c r="A93" t="s">
        <v>393</v>
      </c>
      <c r="B93" t="s">
        <v>394</v>
      </c>
      <c r="C93">
        <v>0</v>
      </c>
      <c r="O93" s="340"/>
      <c r="P93" s="36">
        <v>155981.132075472</v>
      </c>
      <c r="Q93">
        <v>116981.132075472</v>
      </c>
      <c r="R93">
        <v>0</v>
      </c>
      <c r="S93">
        <v>0</v>
      </c>
      <c r="T93">
        <v>0</v>
      </c>
      <c r="U93">
        <v>0</v>
      </c>
      <c r="V93">
        <v>0</v>
      </c>
      <c r="W93">
        <v>0</v>
      </c>
      <c r="X93">
        <v>39000</v>
      </c>
      <c r="Y93">
        <v>0</v>
      </c>
      <c r="Z93">
        <v>0</v>
      </c>
      <c r="AA93">
        <v>0</v>
      </c>
      <c r="AB93">
        <v>0</v>
      </c>
    </row>
    <row r="94" spans="1:28">
      <c r="A94" t="s">
        <v>395</v>
      </c>
      <c r="B94" t="s">
        <v>396</v>
      </c>
      <c r="C94">
        <v>26998</v>
      </c>
      <c r="I94">
        <v>6000</v>
      </c>
      <c r="J94">
        <v>13377.13</v>
      </c>
      <c r="K94">
        <v>0</v>
      </c>
      <c r="L94">
        <v>6000</v>
      </c>
      <c r="M94">
        <v>1620.87</v>
      </c>
      <c r="N94">
        <v>0</v>
      </c>
      <c r="O94" s="36"/>
      <c r="P94" s="36">
        <v>58500</v>
      </c>
      <c r="Q94">
        <v>18000</v>
      </c>
      <c r="R94">
        <v>3000</v>
      </c>
      <c r="S94">
        <v>3500</v>
      </c>
      <c r="T94">
        <v>3000</v>
      </c>
      <c r="U94">
        <v>4000</v>
      </c>
      <c r="V94">
        <v>3500</v>
      </c>
      <c r="W94">
        <v>3000</v>
      </c>
      <c r="X94">
        <v>3500</v>
      </c>
      <c r="Y94">
        <v>3000</v>
      </c>
      <c r="Z94">
        <v>7000</v>
      </c>
      <c r="AA94">
        <v>3500</v>
      </c>
      <c r="AB94">
        <v>3500</v>
      </c>
    </row>
    <row r="95" spans="1:16">
      <c r="A95" t="s">
        <v>397</v>
      </c>
      <c r="B95" t="s">
        <v>398</v>
      </c>
      <c r="C95">
        <v>0</v>
      </c>
      <c r="O95" s="340"/>
      <c r="P95" s="36">
        <v>0</v>
      </c>
    </row>
    <row r="96" spans="1:28">
      <c r="A96" t="s">
        <v>399</v>
      </c>
      <c r="B96" t="s">
        <v>400</v>
      </c>
      <c r="C96">
        <v>0</v>
      </c>
      <c r="O96" s="340"/>
      <c r="P96">
        <v>0</v>
      </c>
      <c r="Q96">
        <v>0</v>
      </c>
      <c r="R96">
        <v>0</v>
      </c>
      <c r="S96">
        <v>0</v>
      </c>
      <c r="T96">
        <v>0</v>
      </c>
      <c r="U96">
        <v>0</v>
      </c>
      <c r="V96">
        <v>0</v>
      </c>
      <c r="W96">
        <v>0</v>
      </c>
      <c r="X96">
        <v>0</v>
      </c>
      <c r="Y96">
        <v>0</v>
      </c>
      <c r="Z96">
        <v>0</v>
      </c>
      <c r="AA96">
        <v>0</v>
      </c>
      <c r="AB96">
        <v>0</v>
      </c>
    </row>
    <row r="97" spans="1:16">
      <c r="A97" t="s">
        <v>401</v>
      </c>
      <c r="B97" t="s">
        <v>402</v>
      </c>
      <c r="C97">
        <v>0</v>
      </c>
      <c r="O97" s="340"/>
      <c r="P97">
        <v>0</v>
      </c>
    </row>
    <row r="98" spans="1:16">
      <c r="A98" t="s">
        <v>76</v>
      </c>
      <c r="B98" t="s">
        <v>77</v>
      </c>
      <c r="C98">
        <v>3632.14</v>
      </c>
      <c r="J98">
        <v>918.72</v>
      </c>
      <c r="K98">
        <v>0</v>
      </c>
      <c r="L98">
        <v>973.72</v>
      </c>
      <c r="M98">
        <v>864.35</v>
      </c>
      <c r="N98">
        <v>875.35</v>
      </c>
      <c r="O98" s="340"/>
      <c r="P98" s="36">
        <v>0</v>
      </c>
    </row>
    <row r="99" spans="1:28">
      <c r="A99" t="s">
        <v>80</v>
      </c>
      <c r="B99" t="s">
        <v>81</v>
      </c>
      <c r="C99">
        <v>532236.68</v>
      </c>
      <c r="D99">
        <v>52135.47</v>
      </c>
      <c r="E99">
        <v>46450.14</v>
      </c>
      <c r="F99">
        <v>11695.42</v>
      </c>
      <c r="G99">
        <v>33874.62</v>
      </c>
      <c r="H99">
        <v>49158.98</v>
      </c>
      <c r="I99">
        <v>6510.69</v>
      </c>
      <c r="J99">
        <v>49852.94</v>
      </c>
      <c r="K99">
        <v>57149.78</v>
      </c>
      <c r="L99">
        <v>27614.54</v>
      </c>
      <c r="M99">
        <v>70322.16</v>
      </c>
      <c r="N99">
        <v>57149.78</v>
      </c>
      <c r="O99">
        <v>70322.16</v>
      </c>
      <c r="P99">
        <v>542128.739582438</v>
      </c>
      <c r="Q99">
        <v>45177.3949652032</v>
      </c>
      <c r="R99">
        <v>45177.3949652032</v>
      </c>
      <c r="S99">
        <v>45177.3949652032</v>
      </c>
      <c r="T99">
        <v>45177.3949652032</v>
      </c>
      <c r="U99">
        <v>45177.3949652032</v>
      </c>
      <c r="V99">
        <v>45177.3949652032</v>
      </c>
      <c r="W99">
        <v>45177.3949652032</v>
      </c>
      <c r="X99">
        <v>45177.3949652032</v>
      </c>
      <c r="Y99">
        <v>45177.3949652032</v>
      </c>
      <c r="Z99">
        <v>45177.3949652032</v>
      </c>
      <c r="AA99">
        <v>45177.3949652032</v>
      </c>
      <c r="AB99">
        <v>45177.3949652032</v>
      </c>
    </row>
    <row r="100" spans="1:28">
      <c r="A100" t="s">
        <v>82</v>
      </c>
      <c r="B100" t="s">
        <v>83</v>
      </c>
      <c r="C100">
        <v>-1105.38</v>
      </c>
      <c r="D100">
        <v>0</v>
      </c>
      <c r="E100">
        <v>0</v>
      </c>
      <c r="F100">
        <v>0</v>
      </c>
      <c r="G100">
        <v>-1105.38</v>
      </c>
      <c r="H100">
        <v>0</v>
      </c>
      <c r="I100">
        <v>0</v>
      </c>
      <c r="J100">
        <v>0</v>
      </c>
      <c r="K100">
        <v>0</v>
      </c>
      <c r="L100">
        <v>0</v>
      </c>
      <c r="M100">
        <v>0</v>
      </c>
      <c r="N100">
        <v>0</v>
      </c>
      <c r="O100" s="36">
        <v>0</v>
      </c>
      <c r="P100" s="36">
        <v>21774.7572815534</v>
      </c>
      <c r="Q100">
        <v>1814.56310679612</v>
      </c>
      <c r="R100">
        <v>1814.56310679612</v>
      </c>
      <c r="S100">
        <v>1814.56310679612</v>
      </c>
      <c r="T100">
        <v>1814.56310679612</v>
      </c>
      <c r="U100">
        <v>1814.56310679612</v>
      </c>
      <c r="V100">
        <v>1814.56310679612</v>
      </c>
      <c r="W100">
        <v>1814.56310679612</v>
      </c>
      <c r="X100">
        <v>1814.56310679612</v>
      </c>
      <c r="Y100">
        <v>1814.56310679612</v>
      </c>
      <c r="Z100">
        <v>1814.56310679612</v>
      </c>
      <c r="AA100">
        <v>1814.56310679612</v>
      </c>
      <c r="AB100">
        <v>1814.56310679612</v>
      </c>
    </row>
    <row r="101" spans="1:28">
      <c r="A101" t="s">
        <v>86</v>
      </c>
      <c r="B101" t="s">
        <v>87</v>
      </c>
      <c r="C101">
        <v>569113.64</v>
      </c>
      <c r="D101">
        <v>44116.32</v>
      </c>
      <c r="E101">
        <v>41972.54</v>
      </c>
      <c r="F101">
        <v>26795.99</v>
      </c>
      <c r="G101">
        <v>37376.19</v>
      </c>
      <c r="H101">
        <v>44005.36</v>
      </c>
      <c r="I101">
        <v>43537.35</v>
      </c>
      <c r="J101">
        <v>44229.57</v>
      </c>
      <c r="K101">
        <v>60740.55</v>
      </c>
      <c r="L101">
        <v>50227.56</v>
      </c>
      <c r="M101">
        <v>57685.83</v>
      </c>
      <c r="N101">
        <v>60740.55</v>
      </c>
      <c r="O101">
        <v>57685.83</v>
      </c>
      <c r="P101" s="36">
        <v>520353.982300885</v>
      </c>
      <c r="Q101">
        <v>43362.8318584071</v>
      </c>
      <c r="R101">
        <v>43362.8318584071</v>
      </c>
      <c r="S101">
        <v>43362.8318584071</v>
      </c>
      <c r="T101">
        <v>43362.8318584071</v>
      </c>
      <c r="U101">
        <v>43362.8318584071</v>
      </c>
      <c r="V101">
        <v>43362.8318584071</v>
      </c>
      <c r="W101">
        <v>43362.8318584071</v>
      </c>
      <c r="X101">
        <v>43362.8318584071</v>
      </c>
      <c r="Y101">
        <v>43362.8318584071</v>
      </c>
      <c r="Z101">
        <v>43362.8318584071</v>
      </c>
      <c r="AA101">
        <v>43362.8318584071</v>
      </c>
      <c r="AB101">
        <v>43362.8318584071</v>
      </c>
    </row>
    <row r="102" spans="1:28">
      <c r="A102" t="s">
        <v>90</v>
      </c>
      <c r="B102" t="s">
        <v>91</v>
      </c>
      <c r="C102">
        <v>0</v>
      </c>
      <c r="D102">
        <v>0</v>
      </c>
      <c r="E102">
        <v>0</v>
      </c>
      <c r="F102">
        <v>0</v>
      </c>
      <c r="G102">
        <v>0</v>
      </c>
      <c r="H102">
        <v>0</v>
      </c>
      <c r="I102">
        <v>0</v>
      </c>
      <c r="J102">
        <v>0</v>
      </c>
      <c r="K102">
        <v>0</v>
      </c>
      <c r="L102">
        <v>0</v>
      </c>
      <c r="M102">
        <v>0</v>
      </c>
      <c r="N102">
        <v>0</v>
      </c>
      <c r="O102" s="36">
        <v>0</v>
      </c>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row>
    <row r="104" spans="1:28">
      <c r="A104" t="s">
        <v>403</v>
      </c>
      <c r="B104" t="s">
        <v>404</v>
      </c>
      <c r="C104">
        <v>-35771.58</v>
      </c>
      <c r="D104">
        <v>8019.15</v>
      </c>
      <c r="E104">
        <v>4477.6</v>
      </c>
      <c r="F104">
        <v>-15100.57</v>
      </c>
      <c r="G104">
        <v>-2396.19</v>
      </c>
      <c r="H104">
        <v>5153.62</v>
      </c>
      <c r="I104">
        <v>-37026.66</v>
      </c>
      <c r="J104">
        <v>5623.37</v>
      </c>
      <c r="K104">
        <v>-3590.77</v>
      </c>
      <c r="L104">
        <v>-22613.02</v>
      </c>
      <c r="M104">
        <v>12636.33</v>
      </c>
      <c r="N104">
        <v>-3590.77</v>
      </c>
      <c r="O104">
        <v>12636.33</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N105">
        <v>0</v>
      </c>
      <c r="O105" s="36">
        <v>0</v>
      </c>
      <c r="P105">
        <v>0</v>
      </c>
      <c r="Q105">
        <v>0</v>
      </c>
      <c r="R105">
        <v>0</v>
      </c>
      <c r="S105">
        <v>0</v>
      </c>
      <c r="T105">
        <v>0</v>
      </c>
      <c r="U105">
        <v>0</v>
      </c>
      <c r="V105">
        <v>0</v>
      </c>
      <c r="W105">
        <v>0</v>
      </c>
      <c r="X105">
        <v>0</v>
      </c>
      <c r="Y105">
        <v>0</v>
      </c>
      <c r="Z105">
        <v>0</v>
      </c>
      <c r="AA105">
        <v>0</v>
      </c>
      <c r="AB105">
        <v>0</v>
      </c>
    </row>
    <row r="106" spans="1:28">
      <c r="A106" t="s">
        <v>104</v>
      </c>
      <c r="B106" t="s">
        <v>105</v>
      </c>
      <c r="C106">
        <v>2701625.68</v>
      </c>
      <c r="D106">
        <v>234243.23</v>
      </c>
      <c r="E106">
        <v>335199.13</v>
      </c>
      <c r="F106">
        <v>218188.85</v>
      </c>
      <c r="G106">
        <v>223290.15</v>
      </c>
      <c r="H106">
        <v>179599.35</v>
      </c>
      <c r="I106">
        <v>233051.65</v>
      </c>
      <c r="J106">
        <v>206505.64</v>
      </c>
      <c r="K106">
        <v>208563.72</v>
      </c>
      <c r="L106">
        <v>195911.6</v>
      </c>
      <c r="M106">
        <v>225580.38</v>
      </c>
      <c r="N106">
        <v>215911.6</v>
      </c>
      <c r="O106">
        <v>225580.38</v>
      </c>
      <c r="P106" s="36">
        <v>2325621.96</v>
      </c>
      <c r="Q106">
        <v>275630.73</v>
      </c>
      <c r="R106">
        <v>182358.93</v>
      </c>
      <c r="S106">
        <v>182358.93</v>
      </c>
      <c r="T106">
        <v>182358.93</v>
      </c>
      <c r="U106">
        <v>182358.93</v>
      </c>
      <c r="V106">
        <v>204380.43</v>
      </c>
      <c r="W106">
        <v>182358.93</v>
      </c>
      <c r="X106">
        <v>182358.93</v>
      </c>
      <c r="Y106">
        <v>182358.93</v>
      </c>
      <c r="Z106">
        <v>182358.93</v>
      </c>
      <c r="AA106">
        <v>182358.93</v>
      </c>
      <c r="AB106">
        <v>204380.43</v>
      </c>
    </row>
    <row r="107" spans="1:28">
      <c r="A107" t="s">
        <v>106</v>
      </c>
      <c r="B107" t="s">
        <v>107</v>
      </c>
      <c r="C107">
        <v>1830654.64</v>
      </c>
      <c r="D107">
        <v>160538.8</v>
      </c>
      <c r="E107">
        <v>172189.18</v>
      </c>
      <c r="F107">
        <v>151475.61</v>
      </c>
      <c r="G107">
        <v>158624.09</v>
      </c>
      <c r="H107">
        <v>127377.15</v>
      </c>
      <c r="I107">
        <v>167424.94</v>
      </c>
      <c r="J107">
        <v>151726.69</v>
      </c>
      <c r="K107">
        <v>154678.64</v>
      </c>
      <c r="L107">
        <v>132969.68</v>
      </c>
      <c r="M107">
        <v>160340.09</v>
      </c>
      <c r="N107">
        <v>132969.68</v>
      </c>
      <c r="O107" s="36">
        <v>160340.09</v>
      </c>
      <c r="P107" s="36">
        <v>1769867.64</v>
      </c>
      <c r="Q107">
        <v>147488.97</v>
      </c>
      <c r="R107">
        <v>147488.97</v>
      </c>
      <c r="S107">
        <v>147488.97</v>
      </c>
      <c r="T107">
        <v>147488.97</v>
      </c>
      <c r="U107">
        <v>147488.97</v>
      </c>
      <c r="V107">
        <v>147488.97</v>
      </c>
      <c r="W107">
        <v>147488.97</v>
      </c>
      <c r="X107">
        <v>147488.97</v>
      </c>
      <c r="Y107">
        <v>147488.97</v>
      </c>
      <c r="Z107">
        <v>147488.97</v>
      </c>
      <c r="AA107">
        <v>147488.97</v>
      </c>
      <c r="AB107">
        <v>147488.97</v>
      </c>
    </row>
    <row r="108" spans="1:28">
      <c r="A108" t="s">
        <v>110</v>
      </c>
      <c r="B108" t="s">
        <v>111</v>
      </c>
      <c r="C108">
        <v>403967.84</v>
      </c>
      <c r="D108">
        <v>31180.42</v>
      </c>
      <c r="E108">
        <v>135028.73</v>
      </c>
      <c r="F108">
        <v>31897.61</v>
      </c>
      <c r="G108">
        <v>24694.09</v>
      </c>
      <c r="H108">
        <v>25237.21</v>
      </c>
      <c r="I108">
        <v>25128.34</v>
      </c>
      <c r="J108">
        <v>24987.15</v>
      </c>
      <c r="K108">
        <v>24638.39</v>
      </c>
      <c r="L108">
        <v>24871.27</v>
      </c>
      <c r="M108">
        <v>15716.68</v>
      </c>
      <c r="N108">
        <v>24871.27</v>
      </c>
      <c r="O108">
        <v>15716.68</v>
      </c>
      <c r="P108" s="36">
        <v>85537.32</v>
      </c>
      <c r="Q108">
        <v>85537.32</v>
      </c>
      <c r="R108">
        <v>0</v>
      </c>
      <c r="S108">
        <v>0</v>
      </c>
      <c r="T108">
        <v>0</v>
      </c>
      <c r="U108">
        <v>0</v>
      </c>
      <c r="V108">
        <v>0</v>
      </c>
      <c r="W108">
        <v>0</v>
      </c>
      <c r="X108">
        <v>0</v>
      </c>
      <c r="Y108">
        <v>0</v>
      </c>
      <c r="Z108">
        <v>0</v>
      </c>
      <c r="AA108">
        <v>0</v>
      </c>
      <c r="AB108">
        <v>0</v>
      </c>
    </row>
    <row r="109" spans="1:28">
      <c r="A109" t="s">
        <v>113</v>
      </c>
      <c r="B109" t="s">
        <v>114</v>
      </c>
      <c r="C109">
        <v>65884.69</v>
      </c>
      <c r="D109">
        <v>1409.19</v>
      </c>
      <c r="E109">
        <v>1500.01</v>
      </c>
      <c r="F109">
        <v>3964.42</v>
      </c>
      <c r="G109">
        <v>10172.39</v>
      </c>
      <c r="H109">
        <v>0</v>
      </c>
      <c r="I109">
        <v>13320.66</v>
      </c>
      <c r="J109">
        <v>2806.81</v>
      </c>
      <c r="K109">
        <v>2841.09</v>
      </c>
      <c r="L109">
        <v>11665.05</v>
      </c>
      <c r="M109">
        <v>3270.01</v>
      </c>
      <c r="N109">
        <v>11665.05</v>
      </c>
      <c r="O109">
        <v>3270.01</v>
      </c>
      <c r="P109" s="36">
        <v>116592</v>
      </c>
      <c r="Q109">
        <v>9716</v>
      </c>
      <c r="R109">
        <v>9716</v>
      </c>
      <c r="S109">
        <v>9716</v>
      </c>
      <c r="T109">
        <v>9716</v>
      </c>
      <c r="U109">
        <v>9716</v>
      </c>
      <c r="V109">
        <v>9716</v>
      </c>
      <c r="W109">
        <v>9716</v>
      </c>
      <c r="X109">
        <v>9716</v>
      </c>
      <c r="Y109">
        <v>9716</v>
      </c>
      <c r="Z109">
        <v>9716</v>
      </c>
      <c r="AA109">
        <v>9716</v>
      </c>
      <c r="AB109">
        <v>9716</v>
      </c>
    </row>
    <row r="110" spans="1:28">
      <c r="A110" t="s">
        <v>116</v>
      </c>
      <c r="B110" t="s">
        <v>117</v>
      </c>
      <c r="C110">
        <v>293160.33</v>
      </c>
      <c r="D110">
        <v>23363.18</v>
      </c>
      <c r="E110">
        <v>22585.43</v>
      </c>
      <c r="F110">
        <v>22585.43</v>
      </c>
      <c r="G110">
        <v>22680.2</v>
      </c>
      <c r="H110">
        <v>23089.21</v>
      </c>
      <c r="I110">
        <v>23218.57</v>
      </c>
      <c r="J110">
        <v>23089.21</v>
      </c>
      <c r="K110">
        <v>22509.82</v>
      </c>
      <c r="L110">
        <v>22509.82</v>
      </c>
      <c r="M110">
        <v>22509.82</v>
      </c>
      <c r="N110">
        <v>42509.82</v>
      </c>
      <c r="O110">
        <v>22509.82</v>
      </c>
      <c r="P110" s="36">
        <v>238684.8</v>
      </c>
      <c r="Q110">
        <v>19890.4</v>
      </c>
      <c r="R110">
        <v>19890.4</v>
      </c>
      <c r="S110">
        <v>19890.4</v>
      </c>
      <c r="T110">
        <v>19890.4</v>
      </c>
      <c r="U110">
        <v>19890.4</v>
      </c>
      <c r="V110">
        <v>19890.4</v>
      </c>
      <c r="W110">
        <v>19890.4</v>
      </c>
      <c r="X110">
        <v>19890.4</v>
      </c>
      <c r="Y110">
        <v>19890.4</v>
      </c>
      <c r="Z110">
        <v>19890.4</v>
      </c>
      <c r="AA110">
        <v>19890.4</v>
      </c>
      <c r="AB110">
        <v>19890.4</v>
      </c>
    </row>
    <row r="111" spans="1:28">
      <c r="A111" t="s">
        <v>119</v>
      </c>
      <c r="B111" t="s">
        <v>120</v>
      </c>
      <c r="C111">
        <v>105840.32</v>
      </c>
      <c r="D111">
        <v>16161.78</v>
      </c>
      <c r="E111">
        <v>3895.78</v>
      </c>
      <c r="F111">
        <v>8265.78</v>
      </c>
      <c r="G111">
        <v>7119.38</v>
      </c>
      <c r="H111">
        <v>3895.78</v>
      </c>
      <c r="I111">
        <v>3959.14</v>
      </c>
      <c r="J111">
        <v>3895.78</v>
      </c>
      <c r="K111">
        <v>3895.78</v>
      </c>
      <c r="L111">
        <v>3895.78</v>
      </c>
      <c r="M111">
        <v>23479.78</v>
      </c>
      <c r="N111">
        <v>3895.78</v>
      </c>
      <c r="O111">
        <v>23479.78</v>
      </c>
      <c r="P111" s="36">
        <v>107205.72</v>
      </c>
      <c r="Q111">
        <v>5263.56</v>
      </c>
      <c r="R111">
        <v>5263.56</v>
      </c>
      <c r="S111">
        <v>5263.56</v>
      </c>
      <c r="T111">
        <v>5263.56</v>
      </c>
      <c r="U111">
        <v>5263.56</v>
      </c>
      <c r="V111">
        <v>27285.06</v>
      </c>
      <c r="W111">
        <v>5263.56</v>
      </c>
      <c r="X111">
        <v>5263.56</v>
      </c>
      <c r="Y111">
        <v>5263.56</v>
      </c>
      <c r="Z111">
        <v>5263.56</v>
      </c>
      <c r="AA111">
        <v>5263.56</v>
      </c>
      <c r="AB111">
        <v>27285.06</v>
      </c>
    </row>
    <row r="112" spans="1:28">
      <c r="A112" t="s">
        <v>122</v>
      </c>
      <c r="B112" t="s">
        <v>123</v>
      </c>
      <c r="C112">
        <v>0</v>
      </c>
      <c r="D112">
        <v>0</v>
      </c>
      <c r="E112">
        <v>0</v>
      </c>
      <c r="F112">
        <v>0</v>
      </c>
      <c r="G112">
        <v>0</v>
      </c>
      <c r="H112">
        <v>0</v>
      </c>
      <c r="I112">
        <v>0</v>
      </c>
      <c r="J112">
        <v>0</v>
      </c>
      <c r="K112">
        <v>0</v>
      </c>
      <c r="L112">
        <v>0</v>
      </c>
      <c r="M112">
        <v>0</v>
      </c>
      <c r="N112">
        <v>0</v>
      </c>
      <c r="O112">
        <v>0</v>
      </c>
      <c r="P112" s="3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N113">
        <v>0</v>
      </c>
      <c r="O113">
        <v>0</v>
      </c>
      <c r="P113" s="36">
        <v>0</v>
      </c>
      <c r="Q113">
        <v>0</v>
      </c>
      <c r="R113">
        <v>0</v>
      </c>
      <c r="S113">
        <v>0</v>
      </c>
      <c r="T113">
        <v>0</v>
      </c>
      <c r="U113">
        <v>0</v>
      </c>
      <c r="V113">
        <v>0</v>
      </c>
      <c r="W113">
        <v>0</v>
      </c>
      <c r="X113">
        <v>0</v>
      </c>
      <c r="Y113">
        <v>0</v>
      </c>
      <c r="Z113">
        <v>0</v>
      </c>
      <c r="AA113">
        <v>0</v>
      </c>
      <c r="AB113">
        <v>0</v>
      </c>
    </row>
    <row r="114" spans="1:28">
      <c r="A114" t="s">
        <v>128</v>
      </c>
      <c r="B114" t="s">
        <v>129</v>
      </c>
      <c r="C114">
        <v>2117.86</v>
      </c>
      <c r="D114">
        <v>1589.86</v>
      </c>
      <c r="E114">
        <v>0</v>
      </c>
      <c r="F114">
        <v>0</v>
      </c>
      <c r="G114">
        <v>0</v>
      </c>
      <c r="H114">
        <v>0</v>
      </c>
      <c r="I114">
        <v>0</v>
      </c>
      <c r="J114">
        <v>0</v>
      </c>
      <c r="K114">
        <v>0</v>
      </c>
      <c r="L114">
        <v>0</v>
      </c>
      <c r="M114">
        <v>264</v>
      </c>
      <c r="N114">
        <v>0</v>
      </c>
      <c r="O114">
        <v>264</v>
      </c>
      <c r="P114" s="36">
        <v>7734.48</v>
      </c>
      <c r="Q114">
        <v>7734.48</v>
      </c>
      <c r="R114">
        <v>0</v>
      </c>
      <c r="S114">
        <v>0</v>
      </c>
      <c r="T114">
        <v>0</v>
      </c>
      <c r="U114">
        <v>0</v>
      </c>
      <c r="V114">
        <v>0</v>
      </c>
      <c r="W114">
        <v>0</v>
      </c>
      <c r="X114">
        <v>0</v>
      </c>
      <c r="Y114">
        <v>0</v>
      </c>
      <c r="Z114">
        <v>0</v>
      </c>
      <c r="AA114">
        <v>0</v>
      </c>
      <c r="AB114">
        <v>0</v>
      </c>
    </row>
    <row r="115" spans="1:28">
      <c r="A115" t="s">
        <v>131</v>
      </c>
      <c r="B115" t="s">
        <v>132</v>
      </c>
      <c r="C115">
        <v>16780.23</v>
      </c>
      <c r="D115">
        <v>1034.84</v>
      </c>
      <c r="E115">
        <v>3801.68</v>
      </c>
      <c r="F115">
        <v>1442.2</v>
      </c>
      <c r="G115">
        <v>1066.34</v>
      </c>
      <c r="H115">
        <v>1029.69</v>
      </c>
      <c r="I115">
        <v>2072.84</v>
      </c>
      <c r="J115">
        <v>1079.26</v>
      </c>
      <c r="K115">
        <v>925.97</v>
      </c>
      <c r="L115">
        <v>1166.94</v>
      </c>
      <c r="M115">
        <v>1053.49</v>
      </c>
      <c r="N115">
        <v>1053.49</v>
      </c>
      <c r="O115">
        <v>1053.49</v>
      </c>
      <c r="P115">
        <v>44640</v>
      </c>
      <c r="Q115">
        <v>3720</v>
      </c>
      <c r="R115">
        <v>3720</v>
      </c>
      <c r="S115">
        <v>3720</v>
      </c>
      <c r="T115">
        <v>3720</v>
      </c>
      <c r="U115">
        <v>3720</v>
      </c>
      <c r="V115">
        <v>3720</v>
      </c>
      <c r="W115">
        <v>3720</v>
      </c>
      <c r="X115">
        <v>3720</v>
      </c>
      <c r="Y115">
        <v>3720</v>
      </c>
      <c r="Z115">
        <v>3720</v>
      </c>
      <c r="AA115">
        <v>3720</v>
      </c>
      <c r="AB115">
        <v>3720</v>
      </c>
    </row>
    <row r="116" spans="1:28">
      <c r="A116" t="s">
        <v>133</v>
      </c>
      <c r="B116" t="s">
        <v>134</v>
      </c>
      <c r="C116">
        <v>3175.41</v>
      </c>
      <c r="D116">
        <v>0</v>
      </c>
      <c r="E116">
        <v>1964.6</v>
      </c>
      <c r="F116">
        <v>380.62</v>
      </c>
      <c r="G116">
        <v>0</v>
      </c>
      <c r="H116">
        <v>0</v>
      </c>
      <c r="I116">
        <v>830.19</v>
      </c>
      <c r="J116">
        <v>0</v>
      </c>
      <c r="K116">
        <v>0</v>
      </c>
      <c r="L116">
        <v>0</v>
      </c>
      <c r="M116">
        <v>0</v>
      </c>
      <c r="N116">
        <v>0</v>
      </c>
      <c r="O116">
        <v>0</v>
      </c>
      <c r="P116" s="36">
        <v>12000</v>
      </c>
      <c r="Q116">
        <v>1000</v>
      </c>
      <c r="R116">
        <v>1000</v>
      </c>
      <c r="S116">
        <v>1000</v>
      </c>
      <c r="T116">
        <v>1000</v>
      </c>
      <c r="U116">
        <v>1000</v>
      </c>
      <c r="V116">
        <v>1000</v>
      </c>
      <c r="W116">
        <v>1000</v>
      </c>
      <c r="X116">
        <v>1000</v>
      </c>
      <c r="Y116">
        <v>1000</v>
      </c>
      <c r="Z116">
        <v>1000</v>
      </c>
      <c r="AA116">
        <v>1000</v>
      </c>
      <c r="AB116">
        <v>1000</v>
      </c>
    </row>
    <row r="117" spans="1:28">
      <c r="A117" t="s">
        <v>139</v>
      </c>
      <c r="B117" t="s">
        <v>140</v>
      </c>
      <c r="C117">
        <v>0</v>
      </c>
      <c r="D117">
        <v>0</v>
      </c>
      <c r="E117">
        <v>0</v>
      </c>
      <c r="F117">
        <v>0</v>
      </c>
      <c r="G117">
        <v>0</v>
      </c>
      <c r="H117">
        <v>0</v>
      </c>
      <c r="I117">
        <v>0</v>
      </c>
      <c r="J117">
        <v>0</v>
      </c>
      <c r="K117">
        <v>0</v>
      </c>
      <c r="L117">
        <v>0</v>
      </c>
      <c r="M117">
        <v>0</v>
      </c>
      <c r="N117">
        <v>0</v>
      </c>
      <c r="O117">
        <v>0</v>
      </c>
      <c r="P117" s="36">
        <v>0</v>
      </c>
      <c r="Q117">
        <v>0</v>
      </c>
      <c r="R117">
        <v>0</v>
      </c>
      <c r="S117">
        <v>0</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13604.82</v>
      </c>
      <c r="D119">
        <v>1034.84</v>
      </c>
      <c r="E119">
        <v>1837.08</v>
      </c>
      <c r="F119">
        <v>1061.58</v>
      </c>
      <c r="G119">
        <v>1066.34</v>
      </c>
      <c r="H119">
        <v>1029.69</v>
      </c>
      <c r="I119">
        <v>1242.65</v>
      </c>
      <c r="J119">
        <v>1079.26</v>
      </c>
      <c r="K119">
        <v>925.97</v>
      </c>
      <c r="L119">
        <v>1166.94</v>
      </c>
      <c r="M119">
        <v>1053.49</v>
      </c>
      <c r="N119">
        <v>1053.49</v>
      </c>
      <c r="O119">
        <v>1053.49</v>
      </c>
      <c r="P119" s="36">
        <v>13200</v>
      </c>
      <c r="Q119">
        <v>1100</v>
      </c>
      <c r="R119">
        <v>1100</v>
      </c>
      <c r="S119">
        <v>1100</v>
      </c>
      <c r="T119">
        <v>1100</v>
      </c>
      <c r="U119">
        <v>1100</v>
      </c>
      <c r="V119">
        <v>1100</v>
      </c>
      <c r="W119">
        <v>1100</v>
      </c>
      <c r="X119">
        <v>1100</v>
      </c>
      <c r="Y119">
        <v>1100</v>
      </c>
      <c r="Z119">
        <v>1100</v>
      </c>
      <c r="AA119">
        <v>1100</v>
      </c>
      <c r="AB119">
        <v>1100</v>
      </c>
    </row>
    <row r="120" spans="1:28">
      <c r="A120" t="s">
        <v>407</v>
      </c>
      <c r="B120" t="s">
        <v>408</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N123">
        <v>0</v>
      </c>
      <c r="O123">
        <v>0</v>
      </c>
      <c r="P123" s="36">
        <v>19440</v>
      </c>
      <c r="Q123">
        <v>1620</v>
      </c>
      <c r="R123">
        <v>1620</v>
      </c>
      <c r="S123">
        <v>1620</v>
      </c>
      <c r="T123">
        <v>1620</v>
      </c>
      <c r="U123">
        <v>1620</v>
      </c>
      <c r="V123">
        <v>1620</v>
      </c>
      <c r="W123">
        <v>1620</v>
      </c>
      <c r="X123">
        <v>1620</v>
      </c>
      <c r="Y123">
        <v>1620</v>
      </c>
      <c r="Z123">
        <v>1620</v>
      </c>
      <c r="AA123">
        <v>1620</v>
      </c>
      <c r="AB123">
        <v>1620</v>
      </c>
    </row>
    <row r="124" spans="1:28">
      <c r="A124" t="s">
        <v>149</v>
      </c>
      <c r="B124" t="s">
        <v>150</v>
      </c>
      <c r="C124">
        <v>16743</v>
      </c>
      <c r="D124">
        <v>478</v>
      </c>
      <c r="E124">
        <v>0</v>
      </c>
      <c r="F124">
        <v>6000</v>
      </c>
      <c r="G124">
        <v>950</v>
      </c>
      <c r="H124">
        <v>0</v>
      </c>
      <c r="I124">
        <v>0</v>
      </c>
      <c r="J124">
        <v>0</v>
      </c>
      <c r="K124">
        <v>1305</v>
      </c>
      <c r="L124">
        <v>5400</v>
      </c>
      <c r="M124">
        <v>0</v>
      </c>
      <c r="N124">
        <v>1305</v>
      </c>
      <c r="O124">
        <v>1305</v>
      </c>
      <c r="P124">
        <v>15631</v>
      </c>
      <c r="Q124">
        <v>10131</v>
      </c>
      <c r="R124">
        <v>500</v>
      </c>
      <c r="S124">
        <v>500</v>
      </c>
      <c r="T124">
        <v>500</v>
      </c>
      <c r="U124">
        <v>500</v>
      </c>
      <c r="V124">
        <v>500</v>
      </c>
      <c r="W124">
        <v>500</v>
      </c>
      <c r="X124">
        <v>500</v>
      </c>
      <c r="Y124">
        <v>500</v>
      </c>
      <c r="Z124">
        <v>500</v>
      </c>
      <c r="AA124">
        <v>500</v>
      </c>
      <c r="AB124">
        <v>500</v>
      </c>
    </row>
    <row r="125" spans="1:28">
      <c r="A125" t="s">
        <v>151</v>
      </c>
      <c r="B125" t="s">
        <v>152</v>
      </c>
      <c r="C125">
        <v>0</v>
      </c>
      <c r="D125">
        <v>0</v>
      </c>
      <c r="E125">
        <v>0</v>
      </c>
      <c r="F125">
        <v>0</v>
      </c>
      <c r="G125">
        <v>0</v>
      </c>
      <c r="H125">
        <v>0</v>
      </c>
      <c r="I125">
        <v>0</v>
      </c>
      <c r="J125">
        <v>0</v>
      </c>
      <c r="K125">
        <v>0</v>
      </c>
      <c r="L125">
        <v>0</v>
      </c>
      <c r="M125">
        <v>0</v>
      </c>
      <c r="N125">
        <v>0</v>
      </c>
      <c r="O125">
        <v>0</v>
      </c>
      <c r="P125" s="3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155</v>
      </c>
      <c r="B127" t="s">
        <v>156</v>
      </c>
      <c r="C127">
        <v>5343</v>
      </c>
      <c r="D127">
        <v>478</v>
      </c>
      <c r="E127">
        <v>0</v>
      </c>
      <c r="F127">
        <v>0</v>
      </c>
      <c r="G127">
        <v>950</v>
      </c>
      <c r="H127">
        <v>0</v>
      </c>
      <c r="I127">
        <v>0</v>
      </c>
      <c r="J127">
        <v>0</v>
      </c>
      <c r="K127">
        <v>1305</v>
      </c>
      <c r="L127">
        <v>0</v>
      </c>
      <c r="M127">
        <v>0</v>
      </c>
      <c r="N127">
        <v>1305</v>
      </c>
      <c r="O127">
        <v>1305</v>
      </c>
      <c r="P127" s="36">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D128">
        <v>0</v>
      </c>
      <c r="E128">
        <v>0</v>
      </c>
      <c r="F128">
        <v>0</v>
      </c>
      <c r="G128">
        <v>0</v>
      </c>
      <c r="H128">
        <v>0</v>
      </c>
      <c r="I128">
        <v>0</v>
      </c>
      <c r="J128">
        <v>0</v>
      </c>
      <c r="K128">
        <v>0</v>
      </c>
      <c r="L128">
        <v>0</v>
      </c>
      <c r="M128">
        <v>0</v>
      </c>
      <c r="N128">
        <v>0</v>
      </c>
      <c r="O128">
        <v>0</v>
      </c>
      <c r="P128" s="36">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167</v>
      </c>
      <c r="B132" t="s">
        <v>168</v>
      </c>
      <c r="C132">
        <v>11400</v>
      </c>
      <c r="D132">
        <v>0</v>
      </c>
      <c r="E132">
        <v>0</v>
      </c>
      <c r="F132">
        <v>6000</v>
      </c>
      <c r="G132">
        <v>0</v>
      </c>
      <c r="H132">
        <v>0</v>
      </c>
      <c r="I132">
        <v>0</v>
      </c>
      <c r="J132">
        <v>0</v>
      </c>
      <c r="K132">
        <v>0</v>
      </c>
      <c r="L132">
        <v>5400</v>
      </c>
      <c r="M132">
        <v>0</v>
      </c>
      <c r="N132">
        <v>0</v>
      </c>
      <c r="O132">
        <v>0</v>
      </c>
      <c r="P132" s="36">
        <v>9631</v>
      </c>
      <c r="Q132">
        <v>9631</v>
      </c>
      <c r="R132">
        <v>0</v>
      </c>
      <c r="S132">
        <v>0</v>
      </c>
      <c r="T132">
        <v>0</v>
      </c>
      <c r="U132">
        <v>0</v>
      </c>
      <c r="V132">
        <v>0</v>
      </c>
      <c r="W132">
        <v>0</v>
      </c>
      <c r="X132">
        <v>0</v>
      </c>
      <c r="Y132">
        <v>0</v>
      </c>
      <c r="Z132">
        <v>0</v>
      </c>
      <c r="AA132">
        <v>0</v>
      </c>
      <c r="AB132">
        <v>0</v>
      </c>
    </row>
    <row r="133" spans="1:28">
      <c r="A133" t="s">
        <v>417</v>
      </c>
      <c r="B133" t="s">
        <v>418</v>
      </c>
      <c r="C133">
        <v>16092.76</v>
      </c>
      <c r="D133">
        <v>775.81</v>
      </c>
      <c r="E133">
        <v>775.81</v>
      </c>
      <c r="F133">
        <v>775.83</v>
      </c>
      <c r="G133">
        <v>8822.6</v>
      </c>
      <c r="H133">
        <v>589.01</v>
      </c>
      <c r="I133">
        <v>674.25</v>
      </c>
      <c r="J133">
        <v>674.25</v>
      </c>
      <c r="K133">
        <v>674.28</v>
      </c>
      <c r="L133">
        <v>582.73</v>
      </c>
      <c r="M133">
        <v>582.73</v>
      </c>
      <c r="N133">
        <v>582.73</v>
      </c>
      <c r="O133">
        <v>582.73</v>
      </c>
      <c r="P133">
        <v>78937.7815932914</v>
      </c>
      <c r="Q133">
        <v>5529.36</v>
      </c>
      <c r="R133">
        <v>5529.3</v>
      </c>
      <c r="S133">
        <v>14019.8660377359</v>
      </c>
      <c r="T133">
        <v>5529.3</v>
      </c>
      <c r="U133">
        <v>6041.24444444444</v>
      </c>
      <c r="V133">
        <v>6041.24444444444</v>
      </c>
      <c r="W133">
        <v>6041.24444444444</v>
      </c>
      <c r="X133">
        <v>6041.24444444444</v>
      </c>
      <c r="Y133">
        <v>6041.24444444444</v>
      </c>
      <c r="Z133">
        <v>6041.24444444444</v>
      </c>
      <c r="AA133">
        <v>6041.24444444444</v>
      </c>
      <c r="AB133">
        <v>6041.24444444444</v>
      </c>
    </row>
    <row r="134" spans="1:28">
      <c r="A134" t="s">
        <v>419</v>
      </c>
      <c r="B134" t="s">
        <v>420</v>
      </c>
      <c r="C134">
        <v>7859.17</v>
      </c>
      <c r="D134">
        <v>775.81</v>
      </c>
      <c r="E134">
        <v>775.81</v>
      </c>
      <c r="F134">
        <v>775.83</v>
      </c>
      <c r="G134">
        <v>589.01</v>
      </c>
      <c r="H134">
        <v>589.01</v>
      </c>
      <c r="I134">
        <v>674.25</v>
      </c>
      <c r="J134">
        <v>674.25</v>
      </c>
      <c r="K134">
        <v>674.28</v>
      </c>
      <c r="L134">
        <v>582.73</v>
      </c>
      <c r="M134">
        <v>582.73</v>
      </c>
      <c r="N134">
        <v>582.73</v>
      </c>
      <c r="O134">
        <v>582.73</v>
      </c>
      <c r="P134" s="36">
        <v>4095.55555555556</v>
      </c>
      <c r="Q134">
        <v>0</v>
      </c>
      <c r="R134">
        <v>0</v>
      </c>
      <c r="S134">
        <v>0</v>
      </c>
      <c r="T134">
        <v>0</v>
      </c>
      <c r="U134">
        <v>511.944444444444</v>
      </c>
      <c r="V134">
        <v>511.944444444444</v>
      </c>
      <c r="W134">
        <v>511.944444444444</v>
      </c>
      <c r="X134">
        <v>511.944444444444</v>
      </c>
      <c r="Y134">
        <v>511.944444444444</v>
      </c>
      <c r="Z134">
        <v>511.944444444444</v>
      </c>
      <c r="AA134">
        <v>511.944444444444</v>
      </c>
      <c r="AB134">
        <v>511.944444444444</v>
      </c>
    </row>
    <row r="135" spans="1:28">
      <c r="A135" t="s">
        <v>421</v>
      </c>
      <c r="B135" t="s">
        <v>422</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N136">
        <v>0</v>
      </c>
      <c r="O136">
        <v>0</v>
      </c>
      <c r="P136">
        <v>66351.66</v>
      </c>
      <c r="Q136">
        <v>5529.36</v>
      </c>
      <c r="R136">
        <v>5529.3</v>
      </c>
      <c r="S136">
        <v>5529.3</v>
      </c>
      <c r="T136">
        <v>5529.3</v>
      </c>
      <c r="U136">
        <v>5529.3</v>
      </c>
      <c r="V136">
        <v>5529.3</v>
      </c>
      <c r="W136">
        <v>5529.3</v>
      </c>
      <c r="X136">
        <v>5529.3</v>
      </c>
      <c r="Y136">
        <v>5529.3</v>
      </c>
      <c r="Z136">
        <v>5529.3</v>
      </c>
      <c r="AA136">
        <v>5529.3</v>
      </c>
      <c r="AB136">
        <v>5529.3</v>
      </c>
    </row>
    <row r="137" spans="1:28">
      <c r="A137" t="s">
        <v>425</v>
      </c>
      <c r="B137" t="s">
        <v>426</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row>
    <row r="140" spans="1:28">
      <c r="A140" t="s">
        <v>431</v>
      </c>
      <c r="B140" t="s">
        <v>432</v>
      </c>
      <c r="C140">
        <v>8233.59</v>
      </c>
      <c r="D140">
        <v>0</v>
      </c>
      <c r="E140">
        <v>0</v>
      </c>
      <c r="F140">
        <v>0</v>
      </c>
      <c r="G140">
        <v>8233.59</v>
      </c>
      <c r="H140">
        <v>0</v>
      </c>
      <c r="I140">
        <v>0</v>
      </c>
      <c r="J140">
        <v>0</v>
      </c>
      <c r="K140">
        <v>0</v>
      </c>
      <c r="L140">
        <v>0</v>
      </c>
      <c r="M140">
        <v>0</v>
      </c>
      <c r="N140">
        <v>0</v>
      </c>
      <c r="O140">
        <v>0</v>
      </c>
      <c r="P140" s="36">
        <v>8490.56603773585</v>
      </c>
      <c r="Q140">
        <v>0</v>
      </c>
      <c r="R140">
        <v>0</v>
      </c>
      <c r="S140">
        <v>8490.56603773585</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24786.0746459085</v>
      </c>
      <c r="Q332">
        <v>1214.07555074383</v>
      </c>
      <c r="R332">
        <v>2233.92631330987</v>
      </c>
      <c r="S332">
        <v>2140.81460851775</v>
      </c>
      <c r="T332">
        <v>1882.0772567061</v>
      </c>
      <c r="U332">
        <v>2143.92631330988</v>
      </c>
      <c r="V332">
        <v>2187.41083493285</v>
      </c>
      <c r="W332">
        <v>2209.1768567061</v>
      </c>
      <c r="X332">
        <v>2187.10138500799</v>
      </c>
      <c r="Y332">
        <v>2164.74666134795</v>
      </c>
      <c r="Z332">
        <v>2122.00930953629</v>
      </c>
      <c r="AA332">
        <v>2168.87723406459</v>
      </c>
      <c r="AB332">
        <v>2131.9323217253</v>
      </c>
    </row>
    <row r="333" spans="1:28">
      <c r="A333">
        <v>6404</v>
      </c>
      <c r="B333" t="s">
        <v>674</v>
      </c>
      <c r="C333">
        <v>-314647.13</v>
      </c>
      <c r="D333">
        <v>-195182.2</v>
      </c>
      <c r="E333">
        <v>-175063.24</v>
      </c>
      <c r="F333">
        <v>204093.06</v>
      </c>
      <c r="G333">
        <v>-68307.79</v>
      </c>
      <c r="H333">
        <v>-2752.16000000003</v>
      </c>
      <c r="I333">
        <v>106911.06</v>
      </c>
      <c r="J333">
        <v>-95176.1499999999</v>
      </c>
      <c r="K333">
        <v>-48818.1700000002</v>
      </c>
      <c r="L333">
        <v>188163.25</v>
      </c>
      <c r="M333">
        <v>-114314.86</v>
      </c>
      <c r="N333">
        <v>-54768.94</v>
      </c>
      <c r="O333">
        <v>-59430.99</v>
      </c>
      <c r="P333">
        <v>-201201.696926701</v>
      </c>
      <c r="Q333">
        <v>-234446.694829942</v>
      </c>
      <c r="R333">
        <v>23582.1936527745</v>
      </c>
      <c r="S333">
        <v>11501.2362308341</v>
      </c>
      <c r="T333">
        <v>-24933.8818189237</v>
      </c>
      <c r="U333">
        <v>9660.24920833046</v>
      </c>
      <c r="V333">
        <v>-4107.10632681803</v>
      </c>
      <c r="W333">
        <v>19657.5741366321</v>
      </c>
      <c r="X333">
        <v>-22886.3881275188</v>
      </c>
      <c r="Y333">
        <v>15289.2559599753</v>
      </c>
      <c r="Z333">
        <v>4138.13791021695</v>
      </c>
      <c r="AA333">
        <v>14100.7039479519</v>
      </c>
      <c r="AB333">
        <v>-12756.9768702139</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123468.29</v>
      </c>
      <c r="D336">
        <v>1849.84</v>
      </c>
      <c r="E336">
        <v>2382.53</v>
      </c>
      <c r="F336">
        <v>2938.38</v>
      </c>
      <c r="G336">
        <v>2598.66</v>
      </c>
      <c r="H336">
        <v>-92273.62</v>
      </c>
      <c r="I336">
        <v>197402.62</v>
      </c>
      <c r="J336">
        <v>2018.67</v>
      </c>
      <c r="K336">
        <v>1937.53</v>
      </c>
      <c r="L336">
        <v>2791.9</v>
      </c>
      <c r="M336">
        <v>1821.78</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96198.77</v>
      </c>
      <c r="D338">
        <v>0</v>
      </c>
      <c r="E338">
        <v>0</v>
      </c>
      <c r="F338">
        <v>-95.27</v>
      </c>
      <c r="G338">
        <v>0</v>
      </c>
      <c r="H338">
        <v>-97514.59</v>
      </c>
      <c r="I338">
        <v>194613.93</v>
      </c>
      <c r="J338">
        <v>0</v>
      </c>
      <c r="K338">
        <v>0</v>
      </c>
      <c r="L338">
        <v>-805.3</v>
      </c>
      <c r="M338">
        <v>0</v>
      </c>
      <c r="P338">
        <v>0</v>
      </c>
    </row>
    <row r="339" spans="1:16">
      <c r="A339">
        <v>6603.99</v>
      </c>
      <c r="B339" t="s">
        <v>680</v>
      </c>
      <c r="C339">
        <v>27269.52</v>
      </c>
      <c r="D339">
        <v>1849.84</v>
      </c>
      <c r="E339">
        <v>2382.53</v>
      </c>
      <c r="F339">
        <v>3033.65</v>
      </c>
      <c r="G339">
        <v>2598.66</v>
      </c>
      <c r="H339">
        <v>5240.97</v>
      </c>
      <c r="I339">
        <v>2788.69</v>
      </c>
      <c r="J339">
        <v>2018.67</v>
      </c>
      <c r="K339">
        <v>1937.53</v>
      </c>
      <c r="L339">
        <v>3597.2</v>
      </c>
      <c r="M339">
        <v>1821.78</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P341">
        <v>0</v>
      </c>
    </row>
    <row r="342" spans="1:16">
      <c r="A342">
        <v>6604.02</v>
      </c>
      <c r="B342" t="s">
        <v>683</v>
      </c>
      <c r="C342">
        <v>0</v>
      </c>
      <c r="D342">
        <v>0</v>
      </c>
      <c r="E342">
        <v>0</v>
      </c>
      <c r="F342">
        <v>0</v>
      </c>
      <c r="G342">
        <v>0</v>
      </c>
      <c r="H342">
        <v>0</v>
      </c>
      <c r="I342">
        <v>0</v>
      </c>
      <c r="J342">
        <v>0</v>
      </c>
      <c r="K342">
        <v>0</v>
      </c>
      <c r="L342">
        <v>0</v>
      </c>
      <c r="M342">
        <v>0</v>
      </c>
      <c r="P342">
        <v>0</v>
      </c>
    </row>
    <row r="343" spans="1:16">
      <c r="A343">
        <v>6605</v>
      </c>
      <c r="B343" t="s">
        <v>684</v>
      </c>
      <c r="C343">
        <v>-105.07</v>
      </c>
      <c r="D343">
        <v>229.35</v>
      </c>
      <c r="E343">
        <v>-184.94</v>
      </c>
      <c r="F343">
        <v>5.84</v>
      </c>
      <c r="G343">
        <v>118.04</v>
      </c>
      <c r="H343">
        <v>-239.02</v>
      </c>
      <c r="I343">
        <v>212.05</v>
      </c>
      <c r="J343">
        <v>-215.36</v>
      </c>
      <c r="K343">
        <v>254.54</v>
      </c>
      <c r="L343">
        <v>-278.2</v>
      </c>
      <c r="M343">
        <v>-7.37</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50000</v>
      </c>
      <c r="D346">
        <v>451.8</v>
      </c>
      <c r="E346">
        <v>-451.8</v>
      </c>
      <c r="F346">
        <v>0</v>
      </c>
      <c r="G346">
        <v>0</v>
      </c>
      <c r="H346">
        <v>0</v>
      </c>
      <c r="I346">
        <v>0</v>
      </c>
      <c r="J346">
        <v>0</v>
      </c>
      <c r="K346">
        <v>50000</v>
      </c>
      <c r="L346">
        <v>0</v>
      </c>
      <c r="M346">
        <v>0</v>
      </c>
      <c r="P346">
        <v>0</v>
      </c>
    </row>
    <row r="347" spans="1:28">
      <c r="A347">
        <v>6113</v>
      </c>
      <c r="B347" t="s">
        <v>688</v>
      </c>
      <c r="C347">
        <v>-388010.35</v>
      </c>
      <c r="D347">
        <v>-196809.59</v>
      </c>
      <c r="E347">
        <v>-177712.63</v>
      </c>
      <c r="F347">
        <v>201148.84</v>
      </c>
      <c r="G347">
        <v>-71024.49</v>
      </c>
      <c r="H347">
        <v>89760.48</v>
      </c>
      <c r="I347">
        <v>-90703.6099999998</v>
      </c>
      <c r="J347">
        <v>-96979.4599999999</v>
      </c>
      <c r="K347">
        <v>-1010.24000000016</v>
      </c>
      <c r="L347">
        <v>185649.55</v>
      </c>
      <c r="M347">
        <v>-116129.27</v>
      </c>
      <c r="N347">
        <v>-54768.94</v>
      </c>
      <c r="O347">
        <v>-59430.99</v>
      </c>
      <c r="P347">
        <v>-201201.696926701</v>
      </c>
      <c r="Q347">
        <v>-234446.694829942</v>
      </c>
      <c r="R347">
        <v>23582.1936527745</v>
      </c>
      <c r="S347">
        <v>11501.2362308341</v>
      </c>
      <c r="T347">
        <v>-24933.8818189237</v>
      </c>
      <c r="U347">
        <v>9660.24920833046</v>
      </c>
      <c r="V347">
        <v>-4107.10632681803</v>
      </c>
      <c r="W347">
        <v>19657.5741366321</v>
      </c>
      <c r="X347">
        <v>-22886.3881275188</v>
      </c>
      <c r="Y347">
        <v>15289.2559599753</v>
      </c>
      <c r="Z347">
        <v>4138.13791021695</v>
      </c>
      <c r="AA347">
        <v>14100.7039479519</v>
      </c>
      <c r="AB347">
        <v>-12756.9768702139</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-388010.35</v>
      </c>
      <c r="D351">
        <v>-196809.59</v>
      </c>
      <c r="E351">
        <v>-177712.63</v>
      </c>
      <c r="F351">
        <v>201148.84</v>
      </c>
      <c r="G351">
        <v>-71024.49</v>
      </c>
      <c r="H351">
        <v>89760.48</v>
      </c>
      <c r="I351">
        <v>-90703.6099999998</v>
      </c>
      <c r="J351">
        <v>-96979.4599999999</v>
      </c>
      <c r="K351">
        <v>-1010.24000000016</v>
      </c>
      <c r="L351">
        <v>185649.55</v>
      </c>
      <c r="M351">
        <v>-116129.27</v>
      </c>
      <c r="N351">
        <v>-54768.94</v>
      </c>
      <c r="O351">
        <v>-59430.99</v>
      </c>
      <c r="P351">
        <v>-201201.696926701</v>
      </c>
      <c r="Q351">
        <v>-234446.694829942</v>
      </c>
      <c r="R351">
        <v>23582.1936527745</v>
      </c>
      <c r="S351">
        <v>11501.2362308341</v>
      </c>
      <c r="T351">
        <v>-24933.8818189237</v>
      </c>
      <c r="U351">
        <v>9660.24920833046</v>
      </c>
      <c r="V351">
        <v>-4107.10632681803</v>
      </c>
      <c r="W351">
        <v>19657.5741366321</v>
      </c>
      <c r="X351">
        <v>-22886.3881275188</v>
      </c>
      <c r="Y351">
        <v>15289.2559599753</v>
      </c>
      <c r="Z351">
        <v>4138.13791021695</v>
      </c>
      <c r="AA351">
        <v>14100.7039479519</v>
      </c>
      <c r="AB351">
        <v>-12756.9768702139</v>
      </c>
    </row>
    <row r="352" spans="1:28">
      <c r="A352">
        <v>6714</v>
      </c>
      <c r="B352" t="s">
        <v>693</v>
      </c>
      <c r="C352">
        <v>-388010.35</v>
      </c>
      <c r="D352">
        <v>-196809.59</v>
      </c>
      <c r="E352">
        <v>-177712.63</v>
      </c>
      <c r="F352">
        <v>201148.84</v>
      </c>
      <c r="G352">
        <v>-71024.49</v>
      </c>
      <c r="H352">
        <v>89760.48</v>
      </c>
      <c r="I352">
        <v>-90703.6099999998</v>
      </c>
      <c r="J352">
        <v>-96979.4599999999</v>
      </c>
      <c r="K352">
        <v>-1010.24000000016</v>
      </c>
      <c r="L352">
        <v>185649.55</v>
      </c>
      <c r="M352">
        <v>-116129.27</v>
      </c>
      <c r="N352">
        <v>-54768.94</v>
      </c>
      <c r="O352">
        <v>-59430.99</v>
      </c>
      <c r="P352">
        <v>-201201.696926701</v>
      </c>
      <c r="Q352">
        <v>-234446.694829942</v>
      </c>
      <c r="R352">
        <v>23582.1936527745</v>
      </c>
      <c r="S352">
        <v>11501.2362308341</v>
      </c>
      <c r="T352">
        <v>-24933.8818189237</v>
      </c>
      <c r="U352">
        <v>9660.24920833046</v>
      </c>
      <c r="V352">
        <v>-4107.10632681803</v>
      </c>
      <c r="W352">
        <v>19657.5741366321</v>
      </c>
      <c r="X352">
        <v>-22886.3881275188</v>
      </c>
      <c r="Y352">
        <v>15289.2559599753</v>
      </c>
      <c r="Z352">
        <v>4138.13791021695</v>
      </c>
      <c r="AA352">
        <v>14100.7039479519</v>
      </c>
      <c r="AB352">
        <v>-12756.9768702139</v>
      </c>
    </row>
    <row r="353" spans="1:16">
      <c r="A353">
        <v>6801</v>
      </c>
      <c r="B353" t="s">
        <v>694</v>
      </c>
      <c r="C353">
        <v>0</v>
      </c>
      <c r="P353">
        <v>0</v>
      </c>
    </row>
    <row r="354" spans="1:28">
      <c r="A354">
        <v>6715</v>
      </c>
      <c r="B354" t="s">
        <v>695</v>
      </c>
      <c r="C354">
        <v>-388010.35</v>
      </c>
      <c r="D354">
        <v>-196809.59</v>
      </c>
      <c r="E354">
        <v>-177712.63</v>
      </c>
      <c r="F354">
        <v>201148.84</v>
      </c>
      <c r="G354">
        <v>-71024.49</v>
      </c>
      <c r="H354">
        <v>89760.48</v>
      </c>
      <c r="I354">
        <v>-90703.6099999998</v>
      </c>
      <c r="J354">
        <v>-96979.4599999999</v>
      </c>
      <c r="K354">
        <v>-1010.24000000016</v>
      </c>
      <c r="L354">
        <v>185649.55</v>
      </c>
      <c r="M354">
        <v>-116129.27</v>
      </c>
      <c r="N354">
        <v>-54768.94</v>
      </c>
      <c r="O354">
        <v>-59430.99</v>
      </c>
      <c r="P354">
        <v>-201201.696926701</v>
      </c>
      <c r="Q354">
        <v>-234446.694829942</v>
      </c>
      <c r="R354">
        <v>23582.1936527745</v>
      </c>
      <c r="S354">
        <v>11501.2362308341</v>
      </c>
      <c r="T354">
        <v>-24933.8818189237</v>
      </c>
      <c r="U354">
        <v>9660.24920833046</v>
      </c>
      <c r="V354">
        <v>-4107.10632681803</v>
      </c>
      <c r="W354">
        <v>19657.5741366321</v>
      </c>
      <c r="X354">
        <v>-22886.3881275188</v>
      </c>
      <c r="Y354">
        <v>15289.2559599753</v>
      </c>
      <c r="Z354">
        <v>4138.13791021695</v>
      </c>
      <c r="AA354">
        <v>14100.7039479519</v>
      </c>
      <c r="AB354">
        <v>-12756.9768702139</v>
      </c>
    </row>
    <row r="355" spans="1:16">
      <c r="A355">
        <v>6716</v>
      </c>
      <c r="B355" t="s">
        <v>696</v>
      </c>
      <c r="C355">
        <v>0</v>
      </c>
      <c r="P355">
        <v>0</v>
      </c>
    </row>
    <row r="356" spans="1:28">
      <c r="A356" t="s">
        <v>697</v>
      </c>
      <c r="B356" t="s">
        <v>698</v>
      </c>
      <c r="C356">
        <v>-0.0507968541205964</v>
      </c>
      <c r="D356">
        <v>-0.543624012279893</v>
      </c>
      <c r="E356">
        <v>-0.390926859576919</v>
      </c>
      <c r="F356">
        <v>0.290935724012038</v>
      </c>
      <c r="G356">
        <v>-0.14109954286483</v>
      </c>
      <c r="H356">
        <v>-0.00551523663879343</v>
      </c>
      <c r="I356">
        <v>0.165700380012873</v>
      </c>
      <c r="J356">
        <v>-0.208824245392236</v>
      </c>
      <c r="K356">
        <v>-0.102085008674833</v>
      </c>
      <c r="L356">
        <v>0.267196581306057</v>
      </c>
      <c r="M356">
        <v>-0.261211049623671</v>
      </c>
      <c r="N356">
        <v>-0.113345957327577</v>
      </c>
      <c r="O356">
        <v>-0.119218373790978</v>
      </c>
      <c r="P356">
        <v>-0.0274758909842928</v>
      </c>
      <c r="Q356">
        <v>-0.419715994243325</v>
      </c>
      <c r="R356">
        <v>0.0484640065996927</v>
      </c>
      <c r="S356">
        <v>0.0255619206019297</v>
      </c>
      <c r="T356">
        <v>-0.0432746210470754</v>
      </c>
      <c r="U356">
        <v>0.0221597064600052</v>
      </c>
      <c r="V356">
        <v>-0.00359368057134904</v>
      </c>
      <c r="W356">
        <v>0.0410499473138184</v>
      </c>
      <c r="X356">
        <v>-0.0388582936016675</v>
      </c>
      <c r="Y356">
        <v>0.0326739893788718</v>
      </c>
      <c r="Z356">
        <v>0.0117410094310104</v>
      </c>
      <c r="AA356">
        <v>0.0305138680275597</v>
      </c>
      <c r="AB356">
        <v>-0.0199274464113366</v>
      </c>
    </row>
    <row r="357" spans="2:28">
      <c r="B357" t="s">
        <v>697</v>
      </c>
      <c r="C357">
        <v>-0.0626406639915372</v>
      </c>
      <c r="D357">
        <v>-0.548156640159609</v>
      </c>
      <c r="E357">
        <v>-0.396843108542119</v>
      </c>
      <c r="F357">
        <v>0.286738723009894</v>
      </c>
      <c r="G357">
        <v>-0.146711276579255</v>
      </c>
      <c r="H357">
        <v>0.179877001341375</v>
      </c>
      <c r="I357">
        <v>-0.140580615752378</v>
      </c>
      <c r="J357">
        <v>-0.212780854794469</v>
      </c>
      <c r="K357">
        <v>-0.00211254045704046</v>
      </c>
      <c r="L357">
        <v>0.263627063632287</v>
      </c>
      <c r="M357">
        <v>-0.265357001782014</v>
      </c>
      <c r="N357">
        <v>-0.113345957327577</v>
      </c>
      <c r="O357">
        <v>-0.119218373790978</v>
      </c>
      <c r="P357">
        <v>-0.0313362037847974</v>
      </c>
      <c r="Q357">
        <v>-0.421900795530734</v>
      </c>
      <c r="R357">
        <v>0.0442703082540967</v>
      </c>
      <c r="S357">
        <v>0.0215505491673264</v>
      </c>
      <c r="T357">
        <v>-0.0468078012736147</v>
      </c>
      <c r="U357">
        <v>0.0181349630386852</v>
      </c>
      <c r="V357">
        <v>-0.00768852574459941</v>
      </c>
      <c r="W357">
        <v>0.0369027105522931</v>
      </c>
      <c r="X357">
        <v>-0.0429640885893138</v>
      </c>
      <c r="Y357">
        <v>0.0286215716638418</v>
      </c>
      <c r="Z357">
        <v>0.00776114594835266</v>
      </c>
      <c r="AA357">
        <v>0.0264461029789193</v>
      </c>
      <c r="AB357">
        <v>-0.0239259206671288</v>
      </c>
    </row>
    <row r="358" spans="2:28">
      <c r="B358" t="s">
        <v>699</v>
      </c>
      <c r="C358">
        <v>-0.0626406639915372</v>
      </c>
      <c r="D358">
        <v>-0.548156640159609</v>
      </c>
      <c r="E358">
        <v>-0.396843108542119</v>
      </c>
      <c r="F358">
        <v>0.286738723009894</v>
      </c>
      <c r="G358">
        <v>-0.146711276579255</v>
      </c>
      <c r="H358">
        <v>0.179877001341375</v>
      </c>
      <c r="I358">
        <v>-0.140580615752378</v>
      </c>
      <c r="J358">
        <v>-0.212780854794469</v>
      </c>
      <c r="K358">
        <v>-0.00211254045704046</v>
      </c>
      <c r="L358">
        <v>0.263627063632287</v>
      </c>
      <c r="M358">
        <v>-0.265357001782014</v>
      </c>
      <c r="N358">
        <v>-0.113345957327577</v>
      </c>
      <c r="O358">
        <v>-0.119218373790978</v>
      </c>
      <c r="P358">
        <v>-0.0313362037847974</v>
      </c>
      <c r="Q358">
        <v>-0.421900795530734</v>
      </c>
      <c r="R358">
        <v>0.0442703082540967</v>
      </c>
      <c r="S358">
        <v>0.0215505491673264</v>
      </c>
      <c r="T358">
        <v>-0.0468078012736147</v>
      </c>
      <c r="U358">
        <v>0.0181349630386852</v>
      </c>
      <c r="V358">
        <v>-0.00768852574459941</v>
      </c>
      <c r="W358">
        <v>0.0369027105522931</v>
      </c>
      <c r="X358">
        <v>-0.0429640885893138</v>
      </c>
      <c r="Y358">
        <v>0.0286215716638418</v>
      </c>
      <c r="Z358">
        <v>0.00776114594835266</v>
      </c>
      <c r="AA358">
        <v>0.0264461029789193</v>
      </c>
      <c r="AB358">
        <v>-0.0239259206671288</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211400.28</v>
      </c>
      <c r="D360">
        <v>22941.27</v>
      </c>
      <c r="E360">
        <v>22941.27</v>
      </c>
      <c r="F360">
        <v>24067.53</v>
      </c>
      <c r="G360">
        <v>15716.69</v>
      </c>
      <c r="H360">
        <v>15716.69</v>
      </c>
      <c r="I360">
        <v>15716.69</v>
      </c>
      <c r="J360">
        <v>15716.69</v>
      </c>
      <c r="K360">
        <v>15716.69</v>
      </c>
      <c r="L360">
        <v>15716.69</v>
      </c>
      <c r="M360">
        <v>15716.69</v>
      </c>
      <c r="N360">
        <v>15716.69</v>
      </c>
      <c r="O360">
        <v>15716.69</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211400.28</v>
      </c>
      <c r="D366">
        <v>22941.27</v>
      </c>
      <c r="E366">
        <v>22941.27</v>
      </c>
      <c r="F366">
        <v>24067.53</v>
      </c>
      <c r="G366">
        <v>15716.69</v>
      </c>
      <c r="H366">
        <v>15716.69</v>
      </c>
      <c r="I366">
        <v>15716.69</v>
      </c>
      <c r="J366">
        <v>15716.69</v>
      </c>
      <c r="K366">
        <v>15716.69</v>
      </c>
      <c r="L366">
        <v>15716.69</v>
      </c>
      <c r="M366">
        <v>15716.69</v>
      </c>
      <c r="N366">
        <v>15716.69</v>
      </c>
      <c r="O366">
        <v>15716.69</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FFFF00"/>
  </sheetPr>
  <dimension ref="A1:V260"/>
  <sheetViews>
    <sheetView topLeftCell="A10" workbookViewId="0">
      <selection activeCell="L16" sqref="L16"/>
    </sheetView>
  </sheetViews>
  <sheetFormatPr defaultColWidth="9" defaultRowHeight="13.5"/>
  <cols>
    <col min="3" max="3" width="12.875" customWidth="1"/>
    <col min="4" max="4" width="12.875" hidden="1" customWidth="1"/>
    <col min="5" max="6" width="9.375"/>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0</v>
      </c>
      <c r="E9">
        <v>4</v>
      </c>
      <c r="F9">
        <v>4</v>
      </c>
      <c r="G9">
        <v>4</v>
      </c>
      <c r="H9">
        <v>4</v>
      </c>
      <c r="I9">
        <v>4</v>
      </c>
      <c r="J9">
        <v>4</v>
      </c>
      <c r="K9">
        <v>4</v>
      </c>
      <c r="L9">
        <v>4</v>
      </c>
      <c r="M9">
        <v>4</v>
      </c>
      <c r="N9">
        <v>4</v>
      </c>
      <c r="O9">
        <v>4</v>
      </c>
      <c r="P9">
        <v>4</v>
      </c>
    </row>
    <row r="10" customHeight="1" spans="2:16">
      <c r="B10" t="s">
        <v>195</v>
      </c>
      <c r="C10" t="s">
        <v>733</v>
      </c>
      <c r="D10">
        <v>0</v>
      </c>
      <c r="E10">
        <v>4</v>
      </c>
      <c r="F10">
        <v>4</v>
      </c>
      <c r="G10">
        <v>4</v>
      </c>
      <c r="H10">
        <v>4</v>
      </c>
      <c r="I10">
        <v>4</v>
      </c>
      <c r="J10">
        <v>4</v>
      </c>
      <c r="K10">
        <v>4</v>
      </c>
      <c r="L10">
        <v>4</v>
      </c>
      <c r="M10">
        <v>4</v>
      </c>
      <c r="N10">
        <v>4</v>
      </c>
      <c r="O10">
        <v>4</v>
      </c>
      <c r="P10">
        <v>4</v>
      </c>
    </row>
    <row r="11" customHeight="1" spans="2:16">
      <c r="B11" t="s">
        <v>734</v>
      </c>
      <c r="C11" t="s">
        <v>735</v>
      </c>
      <c r="D11">
        <v>0</v>
      </c>
      <c r="E11">
        <v>0</v>
      </c>
      <c r="F11">
        <v>0</v>
      </c>
      <c r="G11">
        <v>0</v>
      </c>
      <c r="H11">
        <v>0</v>
      </c>
      <c r="I11">
        <v>0</v>
      </c>
      <c r="J11">
        <v>0</v>
      </c>
      <c r="K11">
        <v>0</v>
      </c>
      <c r="L11">
        <v>0</v>
      </c>
      <c r="M11">
        <v>0</v>
      </c>
      <c r="N11">
        <v>0</v>
      </c>
      <c r="O11">
        <v>0</v>
      </c>
      <c r="P11">
        <v>0</v>
      </c>
    </row>
    <row r="12" customHeight="1" spans="2:16">
      <c r="B12" t="s">
        <v>736</v>
      </c>
      <c r="C12" t="s">
        <v>737</v>
      </c>
      <c r="D12">
        <v>0</v>
      </c>
      <c r="E12">
        <v>7</v>
      </c>
      <c r="F12">
        <v>7</v>
      </c>
      <c r="G12">
        <v>7</v>
      </c>
      <c r="H12">
        <v>7</v>
      </c>
      <c r="I12">
        <v>7</v>
      </c>
      <c r="J12">
        <v>7</v>
      </c>
      <c r="K12">
        <v>7</v>
      </c>
      <c r="L12">
        <v>7</v>
      </c>
      <c r="M12">
        <v>7</v>
      </c>
      <c r="N12">
        <v>7</v>
      </c>
      <c r="O12">
        <v>7</v>
      </c>
      <c r="P12">
        <v>7</v>
      </c>
    </row>
    <row r="13" customHeight="1" spans="2:16">
      <c r="B13" t="s">
        <v>203</v>
      </c>
      <c r="C13" t="s">
        <v>738</v>
      </c>
      <c r="D13">
        <v>0</v>
      </c>
      <c r="E13">
        <v>9</v>
      </c>
      <c r="F13">
        <v>9</v>
      </c>
      <c r="G13">
        <v>9</v>
      </c>
      <c r="H13">
        <v>9</v>
      </c>
      <c r="I13">
        <v>9</v>
      </c>
      <c r="J13">
        <v>9</v>
      </c>
      <c r="K13">
        <v>9</v>
      </c>
      <c r="L13">
        <v>9</v>
      </c>
      <c r="M13">
        <v>9</v>
      </c>
      <c r="N13">
        <v>9</v>
      </c>
      <c r="O13">
        <v>9</v>
      </c>
      <c r="P13">
        <v>9</v>
      </c>
    </row>
    <row r="14" customHeight="1" spans="2:16">
      <c r="B14" t="s">
        <v>739</v>
      </c>
      <c r="C14" t="s">
        <v>740</v>
      </c>
      <c r="D14">
        <v>0</v>
      </c>
      <c r="E14">
        <v>2</v>
      </c>
      <c r="F14">
        <v>2</v>
      </c>
      <c r="G14">
        <v>2</v>
      </c>
      <c r="H14">
        <v>2</v>
      </c>
      <c r="I14">
        <v>2</v>
      </c>
      <c r="J14">
        <v>2</v>
      </c>
      <c r="K14">
        <v>2</v>
      </c>
      <c r="L14">
        <v>2</v>
      </c>
      <c r="M14">
        <v>2</v>
      </c>
      <c r="N14">
        <v>2</v>
      </c>
      <c r="O14">
        <v>2</v>
      </c>
      <c r="P14">
        <v>2</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0</v>
      </c>
      <c r="E20">
        <v>0</v>
      </c>
      <c r="F20">
        <v>0</v>
      </c>
      <c r="G20">
        <v>0</v>
      </c>
      <c r="H20">
        <v>0</v>
      </c>
      <c r="I20">
        <v>0</v>
      </c>
      <c r="J20">
        <v>0</v>
      </c>
      <c r="K20">
        <v>0</v>
      </c>
      <c r="L20">
        <v>0</v>
      </c>
      <c r="M20">
        <v>0</v>
      </c>
      <c r="N20">
        <v>0</v>
      </c>
      <c r="O20">
        <v>0</v>
      </c>
      <c r="P20">
        <v>0</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731</v>
      </c>
      <c r="C24" s="36" t="s">
        <v>732</v>
      </c>
      <c r="D24" s="36">
        <v>0</v>
      </c>
      <c r="E24" s="36">
        <f>预算主表!P106/12</f>
        <v>193801.83</v>
      </c>
      <c r="F24" s="36">
        <f t="shared" ref="F24:P24" si="0">E24</f>
        <v>193801.83</v>
      </c>
      <c r="G24" s="36">
        <f t="shared" si="0"/>
        <v>193801.83</v>
      </c>
      <c r="H24" s="36">
        <f t="shared" si="0"/>
        <v>193801.83</v>
      </c>
      <c r="I24" s="36">
        <f t="shared" si="0"/>
        <v>193801.83</v>
      </c>
      <c r="J24" s="36">
        <f t="shared" si="0"/>
        <v>193801.83</v>
      </c>
      <c r="K24" s="36">
        <f t="shared" si="0"/>
        <v>193801.83</v>
      </c>
      <c r="L24" s="36">
        <f t="shared" si="0"/>
        <v>193801.83</v>
      </c>
      <c r="M24" s="36">
        <f t="shared" si="0"/>
        <v>193801.83</v>
      </c>
      <c r="N24" s="36">
        <f t="shared" si="0"/>
        <v>193801.83</v>
      </c>
      <c r="O24" s="36">
        <f t="shared" si="0"/>
        <v>193801.83</v>
      </c>
      <c r="P24" s="36">
        <f t="shared" si="0"/>
        <v>193801.83</v>
      </c>
    </row>
    <row r="25" s="36" customFormat="1" spans="2:16">
      <c r="B25" s="36" t="s">
        <v>195</v>
      </c>
      <c r="C25" s="36" t="s">
        <v>733</v>
      </c>
      <c r="D25" s="36">
        <v>0</v>
      </c>
      <c r="E25" s="36">
        <v>0</v>
      </c>
      <c r="F25" s="36">
        <v>0</v>
      </c>
      <c r="G25" s="36">
        <v>0</v>
      </c>
      <c r="H25" s="36">
        <v>0</v>
      </c>
      <c r="I25" s="36">
        <v>0</v>
      </c>
      <c r="J25" s="36">
        <v>0</v>
      </c>
      <c r="K25" s="36">
        <v>0</v>
      </c>
      <c r="L25" s="36">
        <v>0</v>
      </c>
      <c r="M25" s="36">
        <v>0</v>
      </c>
      <c r="N25" s="36">
        <v>0</v>
      </c>
      <c r="O25" s="36">
        <v>0</v>
      </c>
      <c r="P25" s="36">
        <v>0</v>
      </c>
    </row>
    <row r="26" s="36" customFormat="1" spans="2:16">
      <c r="B26" s="36" t="s">
        <v>734</v>
      </c>
      <c r="C26" s="36" t="s">
        <v>735</v>
      </c>
      <c r="D26" s="36">
        <v>0</v>
      </c>
      <c r="E26" s="36">
        <v>0</v>
      </c>
      <c r="F26" s="36">
        <v>0</v>
      </c>
      <c r="G26" s="36">
        <v>0</v>
      </c>
      <c r="H26" s="36">
        <v>0</v>
      </c>
      <c r="I26" s="36">
        <v>0</v>
      </c>
      <c r="J26" s="36">
        <v>0</v>
      </c>
      <c r="K26" s="36">
        <v>0</v>
      </c>
      <c r="L26" s="36">
        <v>0</v>
      </c>
      <c r="M26" s="36">
        <v>0</v>
      </c>
      <c r="N26" s="36">
        <v>0</v>
      </c>
      <c r="O26" s="36">
        <v>0</v>
      </c>
      <c r="P26" s="36">
        <v>0</v>
      </c>
    </row>
    <row r="27" s="36" customFormat="1" spans="2:16">
      <c r="B27" s="36" t="s">
        <v>736</v>
      </c>
      <c r="C27" s="36" t="s">
        <v>737</v>
      </c>
      <c r="D27" s="36">
        <v>0</v>
      </c>
      <c r="E27" s="36">
        <v>0</v>
      </c>
      <c r="F27" s="36">
        <v>0</v>
      </c>
      <c r="G27" s="36">
        <v>0</v>
      </c>
      <c r="H27" s="36">
        <v>0</v>
      </c>
      <c r="I27" s="36">
        <v>0</v>
      </c>
      <c r="J27" s="36">
        <v>0</v>
      </c>
      <c r="K27" s="36">
        <v>0</v>
      </c>
      <c r="L27" s="36">
        <v>0</v>
      </c>
      <c r="M27" s="36">
        <v>0</v>
      </c>
      <c r="N27" s="36">
        <v>0</v>
      </c>
      <c r="O27" s="36">
        <v>0</v>
      </c>
      <c r="P27" s="36">
        <v>0</v>
      </c>
    </row>
    <row r="28" s="36" customFormat="1" spans="2:16">
      <c r="B28" s="36" t="s">
        <v>203</v>
      </c>
      <c r="C28" s="36" t="s">
        <v>738</v>
      </c>
      <c r="D28" s="36">
        <v>0</v>
      </c>
      <c r="E28" s="36">
        <v>0</v>
      </c>
      <c r="F28" s="36">
        <v>0</v>
      </c>
      <c r="G28" s="36">
        <v>0</v>
      </c>
      <c r="H28" s="36">
        <v>0</v>
      </c>
      <c r="I28" s="36">
        <v>0</v>
      </c>
      <c r="J28" s="36">
        <v>0</v>
      </c>
      <c r="K28" s="36">
        <v>0</v>
      </c>
      <c r="L28" s="36">
        <v>0</v>
      </c>
      <c r="M28" s="36">
        <v>0</v>
      </c>
      <c r="N28" s="36">
        <v>0</v>
      </c>
      <c r="O28" s="36">
        <v>0</v>
      </c>
      <c r="P28" s="36">
        <v>0</v>
      </c>
    </row>
    <row r="29" s="36" customFormat="1" spans="2:16">
      <c r="B29" s="36" t="s">
        <v>739</v>
      </c>
      <c r="C29" s="36" t="s">
        <v>740</v>
      </c>
      <c r="D29" s="36">
        <v>0</v>
      </c>
      <c r="E29" s="36">
        <v>0</v>
      </c>
      <c r="F29" s="36">
        <v>0</v>
      </c>
      <c r="G29" s="36">
        <v>0</v>
      </c>
      <c r="H29" s="36">
        <v>0</v>
      </c>
      <c r="I29" s="36">
        <v>0</v>
      </c>
      <c r="J29" s="36">
        <v>0</v>
      </c>
      <c r="K29" s="36">
        <v>0</v>
      </c>
      <c r="L29" s="36">
        <v>0</v>
      </c>
      <c r="M29" s="36">
        <v>0</v>
      </c>
      <c r="N29" s="36">
        <v>0</v>
      </c>
      <c r="O29" s="36">
        <v>0</v>
      </c>
      <c r="P29" s="36">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0</v>
      </c>
      <c r="E35">
        <v>0</v>
      </c>
      <c r="F35">
        <v>0</v>
      </c>
      <c r="G35">
        <v>0</v>
      </c>
      <c r="H35">
        <v>0</v>
      </c>
      <c r="I35">
        <v>0</v>
      </c>
      <c r="J35">
        <v>0</v>
      </c>
      <c r="K35">
        <v>0</v>
      </c>
      <c r="L35">
        <v>0</v>
      </c>
      <c r="M35">
        <v>0</v>
      </c>
      <c r="N35">
        <v>0</v>
      </c>
      <c r="O35">
        <v>0</v>
      </c>
      <c r="P35">
        <v>0</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4">
      <c r="B40" t="s">
        <v>195</v>
      </c>
      <c r="C40" t="s">
        <v>733</v>
      </c>
      <c r="D40">
        <v>0</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0</v>
      </c>
      <c r="E50">
        <v>0</v>
      </c>
      <c r="F50">
        <v>0</v>
      </c>
      <c r="G50">
        <v>0</v>
      </c>
      <c r="H50">
        <v>0</v>
      </c>
      <c r="I50">
        <v>0</v>
      </c>
      <c r="J50">
        <v>0</v>
      </c>
      <c r="K50">
        <v>0</v>
      </c>
      <c r="L50">
        <v>0</v>
      </c>
      <c r="M50">
        <v>0</v>
      </c>
      <c r="N50">
        <v>0</v>
      </c>
      <c r="O50">
        <v>0</v>
      </c>
      <c r="P50">
        <v>0</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4">
      <c r="B70" t="s">
        <v>195</v>
      </c>
      <c r="C70" t="s">
        <v>733</v>
      </c>
      <c r="D70">
        <v>0</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0</v>
      </c>
      <c r="E80">
        <v>0</v>
      </c>
      <c r="F80">
        <v>0</v>
      </c>
      <c r="G80">
        <v>0</v>
      </c>
      <c r="H80">
        <v>0</v>
      </c>
      <c r="I80">
        <v>0</v>
      </c>
      <c r="J80">
        <v>0</v>
      </c>
      <c r="K80">
        <v>0</v>
      </c>
      <c r="L80">
        <v>0</v>
      </c>
      <c r="M80">
        <v>0</v>
      </c>
      <c r="N80">
        <v>0</v>
      </c>
      <c r="O80">
        <v>0</v>
      </c>
      <c r="P80">
        <v>0</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0</v>
      </c>
      <c r="E95">
        <v>0</v>
      </c>
      <c r="F95">
        <v>0</v>
      </c>
      <c r="G95">
        <v>0</v>
      </c>
      <c r="H95">
        <v>0</v>
      </c>
      <c r="I95">
        <v>0</v>
      </c>
      <c r="J95">
        <v>0</v>
      </c>
      <c r="K95">
        <v>0</v>
      </c>
      <c r="L95">
        <v>0</v>
      </c>
      <c r="M95">
        <v>0</v>
      </c>
      <c r="N95">
        <v>0</v>
      </c>
      <c r="O95">
        <v>0</v>
      </c>
      <c r="P95">
        <v>0</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0</v>
      </c>
      <c r="E110">
        <v>0</v>
      </c>
      <c r="F110">
        <v>0</v>
      </c>
      <c r="G110">
        <v>0</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0</v>
      </c>
      <c r="E125">
        <v>0</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H1" workbookViewId="0">
      <pane xSplit="22095" topLeftCell="AO1" activePane="topLeft"/>
      <selection activeCell="P306" sqref="P306:Z380"/>
      <selection pane="topRight"/>
    </sheetView>
  </sheetViews>
  <sheetFormatPr defaultColWidth="8.75833333333333" defaultRowHeight="16.5"/>
  <cols>
    <col min="1" max="1" width="8.75833333333333" style="277"/>
    <col min="2" max="2" width="10.5" style="119" customWidth="1"/>
    <col min="3" max="3" width="12.875" style="121" customWidth="1"/>
    <col min="4" max="4" width="25.125" style="119" customWidth="1"/>
    <col min="5" max="6" width="32.875" style="119" customWidth="1"/>
    <col min="7" max="7" width="16.375" style="120" customWidth="1"/>
    <col min="8" max="8" width="16.875" style="278" customWidth="1"/>
    <col min="9" max="9" width="13.125" style="278" customWidth="1" outlineLevel="1"/>
    <col min="10" max="13" width="12.375" style="120" customWidth="1" outlineLevel="1"/>
    <col min="14" max="14" width="15.5" style="120" customWidth="1"/>
    <col min="15" max="26" width="7.125" style="120" customWidth="1" outlineLevel="1"/>
    <col min="27" max="27" width="11.2583333333333" style="120" customWidth="1"/>
    <col min="28" max="28" width="18" style="120" customWidth="1"/>
    <col min="29" max="29" width="17.625" style="120" customWidth="1" outlineLevel="1"/>
    <col min="30" max="31" width="13.5" style="120" customWidth="1" outlineLevel="2"/>
    <col min="32" max="32" width="13.5" style="120" customWidth="1" outlineLevel="1"/>
    <col min="33" max="34" width="13.5" style="120" customWidth="1" outlineLevel="2"/>
    <col min="35" max="35" width="13.5" style="120" customWidth="1" outlineLevel="1"/>
    <col min="36" max="37" width="13.5" style="120" customWidth="1" outlineLevel="2"/>
    <col min="38" max="38" width="13.5" style="120" customWidth="1" outlineLevel="1"/>
    <col min="39" max="40" width="13.5" style="120" customWidth="1" outlineLevel="2"/>
    <col min="41" max="41" width="13.5" style="120" customWidth="1" outlineLevel="1"/>
    <col min="42" max="43" width="13.5" style="120" customWidth="1" outlineLevel="2"/>
    <col min="44" max="44" width="13.5" style="120" customWidth="1" outlineLevel="1"/>
    <col min="45" max="46" width="13.5" style="120" customWidth="1" outlineLevel="2"/>
    <col min="47" max="47" width="13.5" style="120" customWidth="1" outlineLevel="1"/>
    <col min="48" max="49" width="13.5" style="120" customWidth="1" outlineLevel="2"/>
    <col min="50" max="50" width="13.5" style="120" customWidth="1" outlineLevel="1"/>
    <col min="51" max="52" width="13.5" style="120" customWidth="1" outlineLevel="2"/>
    <col min="53" max="53" width="13.5" style="120" customWidth="1" outlineLevel="1"/>
    <col min="54" max="55" width="13.5" style="120" customWidth="1" outlineLevel="2"/>
    <col min="56" max="56" width="13.5" style="120" customWidth="1" outlineLevel="1"/>
    <col min="57" max="58" width="13.5" style="120" customWidth="1" outlineLevel="2"/>
    <col min="59" max="59" width="13.5" style="120" customWidth="1" outlineLevel="1"/>
    <col min="60" max="61" width="13.5" style="120" customWidth="1" outlineLevel="2"/>
    <col min="62" max="62" width="13.5" style="120" customWidth="1" outlineLevel="1"/>
    <col min="63" max="63" width="13.5" style="120" customWidth="1" outlineLevel="2"/>
    <col min="64" max="64" width="13.5" style="279" customWidth="1" outlineLevel="2"/>
    <col min="65" max="65" width="4.625" style="280" customWidth="1"/>
    <col min="66" max="66" width="8.75833333333333" style="281"/>
    <col min="67" max="16384" width="8.75833333333333" style="277"/>
  </cols>
  <sheetData>
    <row r="1" s="273" customFormat="1" ht="23.1" customHeight="1" spans="1:66">
      <c r="A1" s="282" t="s">
        <v>762</v>
      </c>
      <c r="B1" s="283" t="s">
        <v>763</v>
      </c>
      <c r="C1" s="284" t="s">
        <v>764</v>
      </c>
      <c r="D1" s="284"/>
      <c r="E1" s="284"/>
      <c r="F1" s="284"/>
      <c r="G1" s="284"/>
      <c r="H1" s="285" t="s">
        <v>719</v>
      </c>
      <c r="I1" s="285"/>
      <c r="J1" s="285"/>
      <c r="K1" s="285"/>
      <c r="L1" s="285"/>
      <c r="M1" s="285"/>
      <c r="N1" s="285"/>
      <c r="O1" s="285" t="s">
        <v>765</v>
      </c>
      <c r="P1" s="285"/>
      <c r="Q1" s="285"/>
      <c r="R1" s="285"/>
      <c r="S1" s="285"/>
      <c r="T1" s="285"/>
      <c r="U1" s="285"/>
      <c r="V1" s="285"/>
      <c r="W1" s="285"/>
      <c r="X1" s="285"/>
      <c r="Y1" s="285"/>
      <c r="Z1" s="285"/>
      <c r="AA1" s="304"/>
      <c r="AB1" s="282" t="s">
        <v>719</v>
      </c>
      <c r="AC1" s="273" t="s">
        <v>719</v>
      </c>
      <c r="AF1" s="273" t="s">
        <v>719</v>
      </c>
      <c r="AI1" s="273" t="s">
        <v>719</v>
      </c>
      <c r="AL1" s="273" t="s">
        <v>719</v>
      </c>
      <c r="AO1" s="273" t="s">
        <v>719</v>
      </c>
      <c r="AR1" s="273" t="s">
        <v>719</v>
      </c>
      <c r="AU1" s="273" t="s">
        <v>719</v>
      </c>
      <c r="AX1" s="273" t="s">
        <v>719</v>
      </c>
      <c r="BA1" s="273" t="s">
        <v>719</v>
      </c>
      <c r="BD1" s="273" t="s">
        <v>719</v>
      </c>
      <c r="BG1" s="273" t="s">
        <v>719</v>
      </c>
      <c r="BJ1" s="273" t="s">
        <v>719</v>
      </c>
      <c r="BL1" s="309"/>
      <c r="BM1" s="321"/>
      <c r="BN1" s="313"/>
    </row>
    <row r="2" s="273" customFormat="1" ht="23.1" customHeight="1" spans="1:66">
      <c r="A2" s="286"/>
      <c r="B2" s="287"/>
      <c r="C2" s="284"/>
      <c r="D2" s="284"/>
      <c r="E2" s="284"/>
      <c r="F2" s="284"/>
      <c r="G2" s="284"/>
      <c r="H2" s="288"/>
      <c r="I2" s="288"/>
      <c r="J2" s="288"/>
      <c r="K2" s="288"/>
      <c r="L2" s="288"/>
      <c r="M2" s="288"/>
      <c r="N2" s="288"/>
      <c r="O2" s="288"/>
      <c r="P2" s="288"/>
      <c r="Q2" s="288"/>
      <c r="R2" s="288"/>
      <c r="S2" s="288"/>
      <c r="T2" s="288"/>
      <c r="U2" s="288"/>
      <c r="V2" s="288"/>
      <c r="W2" s="288"/>
      <c r="X2" s="288"/>
      <c r="Y2" s="288"/>
      <c r="Z2" s="288"/>
      <c r="AA2" s="304"/>
      <c r="AB2" s="305"/>
      <c r="AC2" s="306" t="s">
        <v>766</v>
      </c>
      <c r="AD2" s="307"/>
      <c r="AE2" s="308"/>
      <c r="AF2" s="309" t="s">
        <v>767</v>
      </c>
      <c r="AG2" s="312"/>
      <c r="AH2" s="313"/>
      <c r="AI2" s="309" t="s">
        <v>768</v>
      </c>
      <c r="AJ2" s="312"/>
      <c r="AK2" s="313"/>
      <c r="AL2" s="309" t="s">
        <v>769</v>
      </c>
      <c r="AM2" s="312" t="s">
        <v>769</v>
      </c>
      <c r="AN2" s="313" t="s">
        <v>769</v>
      </c>
      <c r="AO2" s="309" t="s">
        <v>770</v>
      </c>
      <c r="AP2" s="312" t="s">
        <v>770</v>
      </c>
      <c r="AQ2" s="313" t="s">
        <v>770</v>
      </c>
      <c r="AR2" s="309" t="s">
        <v>771</v>
      </c>
      <c r="AS2" s="312" t="s">
        <v>771</v>
      </c>
      <c r="AT2" s="313" t="s">
        <v>771</v>
      </c>
      <c r="AU2" s="309" t="s">
        <v>772</v>
      </c>
      <c r="AV2" s="312" t="s">
        <v>772</v>
      </c>
      <c r="AW2" s="313" t="s">
        <v>772</v>
      </c>
      <c r="AX2" s="309" t="s">
        <v>773</v>
      </c>
      <c r="AY2" s="312" t="s">
        <v>773</v>
      </c>
      <c r="AZ2" s="313" t="s">
        <v>773</v>
      </c>
      <c r="BA2" s="309" t="s">
        <v>774</v>
      </c>
      <c r="BB2" s="312" t="s">
        <v>774</v>
      </c>
      <c r="BC2" s="313" t="s">
        <v>774</v>
      </c>
      <c r="BD2" s="309" t="s">
        <v>775</v>
      </c>
      <c r="BE2" s="312" t="s">
        <v>775</v>
      </c>
      <c r="BF2" s="313" t="s">
        <v>775</v>
      </c>
      <c r="BG2" s="309" t="s">
        <v>776</v>
      </c>
      <c r="BH2" s="312" t="s">
        <v>776</v>
      </c>
      <c r="BI2" s="313" t="s">
        <v>776</v>
      </c>
      <c r="BJ2" s="309" t="s">
        <v>777</v>
      </c>
      <c r="BK2" s="312" t="s">
        <v>777</v>
      </c>
      <c r="BL2" s="312" t="s">
        <v>777</v>
      </c>
      <c r="BM2" s="321"/>
      <c r="BN2" s="313"/>
    </row>
    <row r="3" s="274" customFormat="1" ht="53.1" customHeight="1" spans="1:66">
      <c r="A3" s="289"/>
      <c r="B3" s="290"/>
      <c r="C3" s="291" t="s">
        <v>778</v>
      </c>
      <c r="D3" s="292" t="s">
        <v>3</v>
      </c>
      <c r="E3" s="292" t="s">
        <v>779</v>
      </c>
      <c r="F3" s="292" t="s">
        <v>780</v>
      </c>
      <c r="G3" s="292" t="s">
        <v>781</v>
      </c>
      <c r="H3" s="274" t="s">
        <v>782</v>
      </c>
      <c r="I3" s="274" t="s">
        <v>783</v>
      </c>
      <c r="J3" s="274" t="s">
        <v>784</v>
      </c>
      <c r="K3" s="274" t="s">
        <v>785</v>
      </c>
      <c r="L3" s="274" t="s">
        <v>786</v>
      </c>
      <c r="M3" s="274" t="s">
        <v>787</v>
      </c>
      <c r="N3" s="274" t="s">
        <v>788</v>
      </c>
      <c r="O3" s="297" t="s">
        <v>766</v>
      </c>
      <c r="P3" s="297" t="s">
        <v>767</v>
      </c>
      <c r="Q3" s="297" t="s">
        <v>768</v>
      </c>
      <c r="R3" s="297" t="s">
        <v>769</v>
      </c>
      <c r="S3" s="297" t="s">
        <v>770</v>
      </c>
      <c r="T3" s="297" t="s">
        <v>771</v>
      </c>
      <c r="U3" s="297" t="s">
        <v>772</v>
      </c>
      <c r="V3" s="297" t="s">
        <v>773</v>
      </c>
      <c r="W3" s="297" t="s">
        <v>774</v>
      </c>
      <c r="X3" s="297" t="s">
        <v>775</v>
      </c>
      <c r="Y3" s="297" t="s">
        <v>776</v>
      </c>
      <c r="Z3" s="297" t="s">
        <v>777</v>
      </c>
      <c r="AA3" s="310" t="s">
        <v>789</v>
      </c>
      <c r="AB3" s="274" t="s">
        <v>790</v>
      </c>
      <c r="AC3" s="274" t="s">
        <v>791</v>
      </c>
      <c r="AD3" s="274" t="s">
        <v>792</v>
      </c>
      <c r="AE3" s="274" t="s">
        <v>793</v>
      </c>
      <c r="AF3" s="274" t="s">
        <v>791</v>
      </c>
      <c r="AG3" s="274" t="s">
        <v>792</v>
      </c>
      <c r="AH3" s="274" t="s">
        <v>793</v>
      </c>
      <c r="AI3" s="274" t="s">
        <v>791</v>
      </c>
      <c r="AJ3" s="274" t="s">
        <v>792</v>
      </c>
      <c r="AK3" s="274" t="s">
        <v>793</v>
      </c>
      <c r="AL3" s="274" t="s">
        <v>791</v>
      </c>
      <c r="AM3" s="274" t="s">
        <v>792</v>
      </c>
      <c r="AN3" s="274" t="s">
        <v>793</v>
      </c>
      <c r="AO3" s="274" t="s">
        <v>791</v>
      </c>
      <c r="AP3" s="274" t="s">
        <v>792</v>
      </c>
      <c r="AQ3" s="274" t="s">
        <v>793</v>
      </c>
      <c r="AR3" s="274" t="s">
        <v>791</v>
      </c>
      <c r="AS3" s="274" t="s">
        <v>792</v>
      </c>
      <c r="AT3" s="274" t="s">
        <v>793</v>
      </c>
      <c r="AU3" s="274" t="s">
        <v>791</v>
      </c>
      <c r="AV3" s="274" t="s">
        <v>792</v>
      </c>
      <c r="AW3" s="274" t="s">
        <v>793</v>
      </c>
      <c r="AX3" s="274" t="s">
        <v>791</v>
      </c>
      <c r="AY3" s="274" t="s">
        <v>792</v>
      </c>
      <c r="AZ3" s="274" t="s">
        <v>793</v>
      </c>
      <c r="BA3" s="274" t="s">
        <v>791</v>
      </c>
      <c r="BB3" s="274" t="s">
        <v>792</v>
      </c>
      <c r="BC3" s="274" t="s">
        <v>793</v>
      </c>
      <c r="BD3" s="274" t="s">
        <v>791</v>
      </c>
      <c r="BE3" s="274" t="s">
        <v>792</v>
      </c>
      <c r="BF3" s="274" t="s">
        <v>793</v>
      </c>
      <c r="BG3" s="274" t="s">
        <v>791</v>
      </c>
      <c r="BH3" s="274" t="s">
        <v>792</v>
      </c>
      <c r="BI3" s="274" t="s">
        <v>793</v>
      </c>
      <c r="BJ3" s="274" t="s">
        <v>791</v>
      </c>
      <c r="BK3" s="274" t="s">
        <v>792</v>
      </c>
      <c r="BL3" s="314" t="s">
        <v>793</v>
      </c>
      <c r="BM3" s="322"/>
      <c r="BN3" s="323"/>
    </row>
    <row r="4" s="275" customFormat="1" ht="33.95" hidden="1" customHeight="1" spans="2:66">
      <c r="B4" s="293" t="s">
        <v>794</v>
      </c>
      <c r="C4" s="294">
        <v>1</v>
      </c>
      <c r="D4" s="275" t="s">
        <v>795</v>
      </c>
      <c r="E4" s="275" t="s">
        <v>796</v>
      </c>
      <c r="G4" s="295"/>
      <c r="H4" s="275">
        <f>H5+H381+H582+H652+H658+H668</f>
        <v>6597158.17005276</v>
      </c>
      <c r="P4" s="298"/>
      <c r="Q4" s="298"/>
      <c r="R4" s="298"/>
      <c r="S4" s="298"/>
      <c r="T4" s="298"/>
      <c r="U4" s="298"/>
      <c r="V4" s="298"/>
      <c r="W4" s="298"/>
      <c r="X4" s="298"/>
      <c r="Y4" s="298"/>
      <c r="Z4" s="298"/>
      <c r="AA4" s="298"/>
      <c r="AB4" s="275">
        <f t="shared" ref="AB4:AF4" si="0">AB5+AB381+AB582+AB652+AB658+AB668</f>
        <v>6597158.17005276</v>
      </c>
      <c r="AC4" s="275">
        <f t="shared" si="0"/>
        <v>549763.18083773</v>
      </c>
      <c r="AF4" s="275">
        <f t="shared" si="0"/>
        <v>549763.18083773</v>
      </c>
      <c r="AI4" s="275">
        <f>AI5+AI381+AI582+AI652+AI658+AI668</f>
        <v>549763.18083773</v>
      </c>
      <c r="AL4" s="275">
        <f>AL5+AL381+AL582+AL652+AL658+AL668</f>
        <v>549763.18083773</v>
      </c>
      <c r="AO4" s="275">
        <f>AO5+AO381+AO582+AO652+AO658+AO668</f>
        <v>549763.18083773</v>
      </c>
      <c r="AR4" s="275">
        <f>AR5+AR381+AR582+AR652+AR658+AR668</f>
        <v>549763.18083773</v>
      </c>
      <c r="AU4" s="275">
        <f>AU5+AU381+AU582+AU652+AU658+AU668</f>
        <v>549763.18083773</v>
      </c>
      <c r="AX4" s="275">
        <f>AX5+AX381+AX582+AX652+AX658+AX668</f>
        <v>549763.18083773</v>
      </c>
      <c r="BA4" s="275">
        <f>BA5+BA381+BA582+BA652+BA658+BA668</f>
        <v>549763.18083773</v>
      </c>
      <c r="BD4" s="275">
        <f>BD5+BD381+BD582+BD652+BD658+BD668</f>
        <v>549763.18083773</v>
      </c>
      <c r="BG4" s="275">
        <f>BG5+BG381+BG582+BG652+BG658+BG668</f>
        <v>549763.18083773</v>
      </c>
      <c r="BJ4" s="275">
        <f>BJ5+BJ381+BJ582+BJ652+BJ658+BJ668</f>
        <v>549763.18083773</v>
      </c>
      <c r="BL4" s="315"/>
      <c r="BM4" s="321"/>
      <c r="BN4" s="298"/>
    </row>
    <row r="5" s="104" customFormat="1" ht="33.95" hidden="1" customHeight="1" outlineLevel="1" spans="2:66">
      <c r="B5" s="105" t="s">
        <v>794</v>
      </c>
      <c r="C5" s="106">
        <v>1.1</v>
      </c>
      <c r="D5" s="104" t="s">
        <v>214</v>
      </c>
      <c r="E5" s="105"/>
      <c r="F5" s="105"/>
      <c r="H5" s="104">
        <f>H6+H208+H308</f>
        <v>5385380.84672987</v>
      </c>
      <c r="P5" s="299"/>
      <c r="Q5" s="299"/>
      <c r="R5" s="299"/>
      <c r="S5" s="299"/>
      <c r="T5" s="299"/>
      <c r="U5" s="299"/>
      <c r="V5" s="299"/>
      <c r="W5" s="299"/>
      <c r="X5" s="299"/>
      <c r="Y5" s="299"/>
      <c r="Z5" s="299"/>
      <c r="AA5" s="299"/>
      <c r="AB5" s="104">
        <f t="shared" ref="AB5:AF5" si="1">AB6+AB208+AB308</f>
        <v>5385380.84672987</v>
      </c>
      <c r="AC5" s="104">
        <f t="shared" si="1"/>
        <v>448781.737227489</v>
      </c>
      <c r="AF5" s="104">
        <f t="shared" si="1"/>
        <v>448781.737227489</v>
      </c>
      <c r="AI5" s="104">
        <f>AI6+AI208+AI308</f>
        <v>448781.737227489</v>
      </c>
      <c r="AL5" s="104">
        <f>AL6+AL208+AL308</f>
        <v>448781.737227489</v>
      </c>
      <c r="AO5" s="104">
        <f>AO6+AO208+AO308</f>
        <v>448781.737227489</v>
      </c>
      <c r="AR5" s="104">
        <f>AR6+AR208+AR308</f>
        <v>448781.737227489</v>
      </c>
      <c r="AU5" s="104">
        <f>AU6+AU208+AU308</f>
        <v>448781.737227489</v>
      </c>
      <c r="AX5" s="104">
        <f>AX6+AX208+AX308</f>
        <v>448781.737227489</v>
      </c>
      <c r="BA5" s="104">
        <f>BA6+BA208+BA308</f>
        <v>448781.737227489</v>
      </c>
      <c r="BD5" s="104">
        <f>BD6+BD208+BD308</f>
        <v>448781.737227489</v>
      </c>
      <c r="BG5" s="104">
        <f>BG6+BG208+BG308</f>
        <v>448781.737227489</v>
      </c>
      <c r="BJ5" s="104">
        <f>BJ6+BJ208+BJ308</f>
        <v>448781.737227489</v>
      </c>
      <c r="BL5" s="316"/>
      <c r="BM5" s="324"/>
      <c r="BN5" s="299"/>
    </row>
    <row r="6" s="22" customFormat="1" ht="33.95" hidden="1" customHeight="1" outlineLevel="2" collapsed="1" spans="2:66">
      <c r="B6" s="108" t="s">
        <v>794</v>
      </c>
      <c r="C6" s="109" t="s">
        <v>218</v>
      </c>
      <c r="D6" s="22" t="s">
        <v>219</v>
      </c>
      <c r="E6" s="108"/>
      <c r="F6" s="108"/>
      <c r="G6" s="108"/>
      <c r="H6" s="108">
        <f>H7+H29+H57+H111+H143+H159+H176+H189</f>
        <v>4870454.40438187</v>
      </c>
      <c r="I6" s="108"/>
      <c r="J6" s="108"/>
      <c r="K6" s="108"/>
      <c r="L6" s="108"/>
      <c r="M6" s="108"/>
      <c r="N6" s="108"/>
      <c r="O6" s="108"/>
      <c r="P6" s="300"/>
      <c r="Q6" s="300"/>
      <c r="R6" s="300"/>
      <c r="S6" s="300"/>
      <c r="T6" s="300"/>
      <c r="U6" s="300"/>
      <c r="V6" s="300"/>
      <c r="W6" s="300"/>
      <c r="X6" s="300"/>
      <c r="Y6" s="300"/>
      <c r="Z6" s="300"/>
      <c r="AA6" s="300"/>
      <c r="AB6" s="108">
        <f t="shared" ref="AB6:AF6" si="2">AB7+AB29+AB57+AB111+AB143+AB159+AB176+AB189</f>
        <v>4870454.40438187</v>
      </c>
      <c r="AC6" s="108">
        <f t="shared" si="2"/>
        <v>405871.200365155</v>
      </c>
      <c r="AD6" s="108"/>
      <c r="AE6" s="108"/>
      <c r="AF6" s="108">
        <f t="shared" si="2"/>
        <v>405871.200365155</v>
      </c>
      <c r="AG6" s="108"/>
      <c r="AH6" s="108"/>
      <c r="AI6" s="108">
        <f>AI7+AI29+AI57+AI111+AI143+AI159+AI176+AI189</f>
        <v>405871.200365155</v>
      </c>
      <c r="AJ6" s="108"/>
      <c r="AK6" s="108"/>
      <c r="AL6" s="108">
        <f>AL7+AL29+AL57+AL111+AL143+AL159+AL176+AL189</f>
        <v>405871.200365155</v>
      </c>
      <c r="AM6" s="108"/>
      <c r="AN6" s="108"/>
      <c r="AO6" s="108">
        <f>AO7+AO29+AO57+AO111+AO143+AO159+AO176+AO189</f>
        <v>405871.200365155</v>
      </c>
      <c r="AP6" s="108"/>
      <c r="AQ6" s="108"/>
      <c r="AR6" s="108">
        <f>AR7+AR29+AR57+AR111+AR143+AR159+AR176+AR189</f>
        <v>405871.200365155</v>
      </c>
      <c r="AS6" s="108"/>
      <c r="AT6" s="108"/>
      <c r="AU6" s="108">
        <f>AU7+AU29+AU57+AU111+AU143+AU159+AU176+AU189</f>
        <v>405871.200365155</v>
      </c>
      <c r="AV6" s="108"/>
      <c r="AW6" s="108"/>
      <c r="AX6" s="108">
        <f>AX7+AX29+AX57+AX111+AX143+AX159+AX176+AX189</f>
        <v>405871.200365155</v>
      </c>
      <c r="AY6" s="108"/>
      <c r="AZ6" s="108"/>
      <c r="BA6" s="108">
        <f>BA7+BA29+BA57+BA111+BA143+BA159+BA176+BA189</f>
        <v>405871.200365155</v>
      </c>
      <c r="BB6" s="108"/>
      <c r="BC6" s="108"/>
      <c r="BD6" s="108">
        <f>BD7+BD29+BD57+BD111+BD143+BD159+BD176+BD189</f>
        <v>405871.200365155</v>
      </c>
      <c r="BE6" s="108"/>
      <c r="BF6" s="108"/>
      <c r="BG6" s="108">
        <f>BG7+BG29+BG57+BG111+BG143+BG159+BG176+BG189</f>
        <v>405871.200365155</v>
      </c>
      <c r="BH6" s="108"/>
      <c r="BI6" s="108"/>
      <c r="BJ6" s="108">
        <f>BJ7+BJ29+BJ57+BJ111+BJ143+BJ159+BJ176+BJ189</f>
        <v>405871.200365155</v>
      </c>
      <c r="BK6" s="108"/>
      <c r="BL6" s="317"/>
      <c r="BM6" s="324"/>
      <c r="BN6" s="325"/>
    </row>
    <row r="7" s="111" customFormat="1" ht="33.95" hidden="1" customHeight="1" outlineLevel="3" collapsed="1" spans="2:66">
      <c r="B7" s="112" t="s">
        <v>794</v>
      </c>
      <c r="C7" s="113" t="s">
        <v>797</v>
      </c>
      <c r="D7" s="111" t="s">
        <v>798</v>
      </c>
      <c r="E7" s="112"/>
      <c r="F7" s="112"/>
      <c r="G7" s="112"/>
      <c r="H7" s="112">
        <f>H8+H15+H22</f>
        <v>2086810.74626866</v>
      </c>
      <c r="I7" s="112"/>
      <c r="J7" s="112"/>
      <c r="K7" s="112"/>
      <c r="L7" s="112"/>
      <c r="M7" s="112"/>
      <c r="N7" s="112"/>
      <c r="O7" s="112"/>
      <c r="P7" s="301"/>
      <c r="Q7" s="301"/>
      <c r="R7" s="301"/>
      <c r="S7" s="301"/>
      <c r="T7" s="301"/>
      <c r="U7" s="301"/>
      <c r="V7" s="301"/>
      <c r="W7" s="301"/>
      <c r="X7" s="301"/>
      <c r="Y7" s="301"/>
      <c r="Z7" s="301"/>
      <c r="AA7" s="301"/>
      <c r="AB7" s="112">
        <f t="shared" ref="AB7:AF7" si="3">AB8+AB15+AB22</f>
        <v>2086810.74626866</v>
      </c>
      <c r="AC7" s="112">
        <f t="shared" si="3"/>
        <v>173900.895522388</v>
      </c>
      <c r="AD7" s="112"/>
      <c r="AE7" s="112"/>
      <c r="AF7" s="112">
        <f t="shared" si="3"/>
        <v>173900.895522388</v>
      </c>
      <c r="AG7" s="112"/>
      <c r="AH7" s="112"/>
      <c r="AI7" s="112">
        <f>AI8+AI15+AI22</f>
        <v>173900.895522388</v>
      </c>
      <c r="AJ7" s="112"/>
      <c r="AK7" s="112"/>
      <c r="AL7" s="112">
        <f>AL8+AL15+AL22</f>
        <v>173900.895522388</v>
      </c>
      <c r="AM7" s="112"/>
      <c r="AN7" s="112"/>
      <c r="AO7" s="112">
        <f>AO8+AO15+AO22</f>
        <v>173900.895522388</v>
      </c>
      <c r="AP7" s="112"/>
      <c r="AQ7" s="112"/>
      <c r="AR7" s="112">
        <f>AR8+AR15+AR22</f>
        <v>173900.895522388</v>
      </c>
      <c r="AS7" s="112"/>
      <c r="AT7" s="112"/>
      <c r="AU7" s="112">
        <f>AU8+AU15+AU22</f>
        <v>173900.895522388</v>
      </c>
      <c r="AV7" s="112"/>
      <c r="AW7" s="112"/>
      <c r="AX7" s="112">
        <f>AX8+AX15+AX22</f>
        <v>173900.895522388</v>
      </c>
      <c r="AY7" s="112"/>
      <c r="AZ7" s="112"/>
      <c r="BA7" s="112">
        <f>BA8+BA15+BA22</f>
        <v>173900.895522388</v>
      </c>
      <c r="BB7" s="112"/>
      <c r="BC7" s="112"/>
      <c r="BD7" s="112">
        <f>BD8+BD15+BD22</f>
        <v>173900.895522388</v>
      </c>
      <c r="BE7" s="112"/>
      <c r="BF7" s="112"/>
      <c r="BG7" s="112">
        <f>BG8+BG15+BG22</f>
        <v>173900.895522388</v>
      </c>
      <c r="BH7" s="112"/>
      <c r="BI7" s="112"/>
      <c r="BJ7" s="112">
        <f>BJ8+BJ15+BJ22</f>
        <v>173900.895522388</v>
      </c>
      <c r="BK7" s="112"/>
      <c r="BL7" s="318"/>
      <c r="BM7" s="324"/>
      <c r="BN7" s="326"/>
    </row>
    <row r="8" s="115" customFormat="1" ht="33.95" hidden="1" customHeight="1" outlineLevel="4" collapsed="1" spans="2:66">
      <c r="B8" s="116" t="s">
        <v>794</v>
      </c>
      <c r="C8" s="117" t="s">
        <v>108</v>
      </c>
      <c r="D8" s="115" t="s">
        <v>109</v>
      </c>
      <c r="E8" s="116"/>
      <c r="F8" s="116"/>
      <c r="G8" s="116"/>
      <c r="H8" s="116">
        <f>SUM(H9:H14)</f>
        <v>0</v>
      </c>
      <c r="I8" s="116"/>
      <c r="J8" s="116"/>
      <c r="K8" s="116"/>
      <c r="L8" s="116"/>
      <c r="M8" s="116"/>
      <c r="N8" s="116"/>
      <c r="O8" s="116"/>
      <c r="P8" s="302"/>
      <c r="Q8" s="302"/>
      <c r="R8" s="302"/>
      <c r="S8" s="302"/>
      <c r="T8" s="302"/>
      <c r="U8" s="302"/>
      <c r="V8" s="302"/>
      <c r="W8" s="302"/>
      <c r="X8" s="302"/>
      <c r="Y8" s="302"/>
      <c r="Z8" s="302"/>
      <c r="AA8" s="302"/>
      <c r="AB8" s="116">
        <f>SUM(AB9:AB14)</f>
        <v>0</v>
      </c>
      <c r="AC8" s="116">
        <f t="shared" ref="AC8:AF8" si="4">SUM(AC9:AC14)</f>
        <v>0</v>
      </c>
      <c r="AD8" s="116"/>
      <c r="AE8" s="116"/>
      <c r="AF8" s="116">
        <f t="shared" si="4"/>
        <v>0</v>
      </c>
      <c r="AG8" s="116"/>
      <c r="AH8" s="116"/>
      <c r="AI8" s="116">
        <f>SUM(AI9:AI14)</f>
        <v>0</v>
      </c>
      <c r="AJ8" s="116"/>
      <c r="AK8" s="116"/>
      <c r="AL8" s="116">
        <f>SUM(AL9:AL14)</f>
        <v>0</v>
      </c>
      <c r="AM8" s="116"/>
      <c r="AN8" s="116"/>
      <c r="AO8" s="116">
        <f>SUM(AO9:AO14)</f>
        <v>0</v>
      </c>
      <c r="AP8" s="116"/>
      <c r="AQ8" s="116"/>
      <c r="AR8" s="116">
        <f>SUM(AR9:AR14)</f>
        <v>0</v>
      </c>
      <c r="AS8" s="116"/>
      <c r="AT8" s="116"/>
      <c r="AU8" s="116">
        <f>SUM(AU9:AU14)</f>
        <v>0</v>
      </c>
      <c r="AV8" s="116"/>
      <c r="AW8" s="116"/>
      <c r="AX8" s="116">
        <f>SUM(AX9:AX14)</f>
        <v>0</v>
      </c>
      <c r="AY8" s="116"/>
      <c r="AZ8" s="116"/>
      <c r="BA8" s="116">
        <f>SUM(BA9:BA14)</f>
        <v>0</v>
      </c>
      <c r="BB8" s="116"/>
      <c r="BC8" s="116"/>
      <c r="BD8" s="116">
        <f>SUM(BD9:BD14)</f>
        <v>0</v>
      </c>
      <c r="BE8" s="116"/>
      <c r="BF8" s="116"/>
      <c r="BG8" s="116">
        <f>SUM(BG9:BG14)</f>
        <v>0</v>
      </c>
      <c r="BH8" s="116"/>
      <c r="BI8" s="116"/>
      <c r="BJ8" s="116">
        <f>SUM(BJ9:BJ14)</f>
        <v>0</v>
      </c>
      <c r="BK8" s="116"/>
      <c r="BL8" s="319"/>
      <c r="BM8" s="324"/>
      <c r="BN8" s="327"/>
    </row>
    <row r="9" s="276" customFormat="1" ht="33.95" hidden="1" customHeight="1" outlineLevel="5" spans="2:66">
      <c r="B9" s="181" t="s">
        <v>799</v>
      </c>
      <c r="C9" s="296" t="s">
        <v>800</v>
      </c>
      <c r="D9" s="276" t="s">
        <v>801</v>
      </c>
      <c r="E9" s="181" t="s">
        <v>802</v>
      </c>
      <c r="F9" s="181"/>
      <c r="G9" s="181" t="s">
        <v>803</v>
      </c>
      <c r="H9" s="181">
        <f t="shared" ref="H9:H14" si="5">AB9</f>
        <v>0</v>
      </c>
      <c r="I9" s="181" t="s">
        <v>804</v>
      </c>
      <c r="J9" s="181" t="e">
        <f t="shared" ref="J9:J14" si="6">SUM(AD9,AG9,AJ9,AM9,AP9,AS9,AV9,AY9,BB9,BE9,BH9,BK9)/N9</f>
        <v>#DIV/0!</v>
      </c>
      <c r="K9" s="181" t="s">
        <v>805</v>
      </c>
      <c r="L9" s="181" t="e">
        <f t="shared" ref="L9:L14" si="7">H9/N9/J9</f>
        <v>#DIV/0!</v>
      </c>
      <c r="M9" s="181" t="s">
        <v>806</v>
      </c>
      <c r="N9" s="181">
        <f t="shared" ref="N9:N14" si="8">COUNTIF(AD9,"&gt;0")+COUNTIF(AG9,"&gt;0")+COUNTIF(AJ9,"&gt;0")+COUNTIF(AM9,"&gt;0")+COUNTIF(AP9,"&gt;0")+COUNTIF(AS9,"&gt;0")+COUNTIF(AV9,"&gt;0")+COUNTIF(AY9,"&gt;0")+COUNTIF(BB9,"&gt;0")+COUNTIF(BE9,"&gt;0")+COUNTIF(BH9,"&gt;0")+COUNTIF(BK9,"&gt;0")</f>
        <v>0</v>
      </c>
      <c r="O9" s="181"/>
      <c r="P9" s="303"/>
      <c r="Q9" s="303"/>
      <c r="R9" s="303"/>
      <c r="S9" s="303"/>
      <c r="T9" s="303"/>
      <c r="U9" s="303"/>
      <c r="V9" s="303"/>
      <c r="W9" s="303"/>
      <c r="X9" s="303"/>
      <c r="Y9" s="303"/>
      <c r="Z9" s="303"/>
      <c r="AA9" s="303"/>
      <c r="AB9" s="181">
        <f>SUM(AC9,AF9,AI9,AL9,AO9,AR9,AU9,AX9,BA9,BD9,BG9,BJ9)</f>
        <v>0</v>
      </c>
      <c r="AC9" s="181">
        <f>AD9*AE9</f>
        <v>0</v>
      </c>
      <c r="AD9" s="181">
        <f>'1-2 人员岗位信息'!F11</f>
        <v>0</v>
      </c>
      <c r="AE9" s="311">
        <f>IFERROR(自有人工预算!E26/AD9,0)</f>
        <v>0</v>
      </c>
      <c r="AF9" s="181">
        <f t="shared" ref="AF9:AF14" si="9">AG9*AH9</f>
        <v>0</v>
      </c>
      <c r="AG9" s="181">
        <f>SUMIFS('1-2 人员岗位信息'!G:G,'1-2 人员岗位信息'!$C:$C,"自有人员",'1-2 人员岗位信息'!$B:$B,$D9)</f>
        <v>0</v>
      </c>
      <c r="AH9" s="311">
        <f>IFERROR(自有人工预算!F26/AG9,0)</f>
        <v>0</v>
      </c>
      <c r="AI9" s="181">
        <f t="shared" ref="AI9:AI14" si="10">AJ9*AK9</f>
        <v>0</v>
      </c>
      <c r="AJ9" s="181">
        <f>SUMIFS('1-2 人员岗位信息'!H:H,'1-2 人员岗位信息'!$C:$C,"自有人员",'1-2 人员岗位信息'!$B:$B,$D9)</f>
        <v>0</v>
      </c>
      <c r="AK9" s="311">
        <f>IFERROR(自有人工预算!G26/AJ9,0)</f>
        <v>0</v>
      </c>
      <c r="AL9" s="181">
        <f>AM9*AN9</f>
        <v>0</v>
      </c>
      <c r="AM9" s="181">
        <f>SUMIFS('1-2 人员岗位信息'!I:I,'1-2 人员岗位信息'!$C:$C,"自有人员",'1-2 人员岗位信息'!$B:$B,$D9)</f>
        <v>0</v>
      </c>
      <c r="AN9" s="311">
        <f>IFERROR(自有人工预算!H26/AM9,0)</f>
        <v>0</v>
      </c>
      <c r="AO9" s="181">
        <f t="shared" ref="AO9:AO14" si="11">AP9*AQ9</f>
        <v>0</v>
      </c>
      <c r="AP9" s="181">
        <f>SUMIFS('1-2 人员岗位信息'!J:J,'1-2 人员岗位信息'!$C:$C,"自有人员",'1-2 人员岗位信息'!$B:$B,$D9)</f>
        <v>0</v>
      </c>
      <c r="AQ9" s="311">
        <f>IFERROR(自有人工预算!I26/AP9,0)</f>
        <v>0</v>
      </c>
      <c r="AR9" s="181">
        <f>AS9*AT9</f>
        <v>0</v>
      </c>
      <c r="AS9" s="181">
        <f>SUMIFS('1-2 人员岗位信息'!K:K,'1-2 人员岗位信息'!$C:$C,"自有人员",'1-2 人员岗位信息'!$B:$B,$D9)</f>
        <v>0</v>
      </c>
      <c r="AT9" s="311">
        <f>IFERROR(自有人工预算!J26/AS9,0)</f>
        <v>0</v>
      </c>
      <c r="AU9" s="181">
        <f t="shared" ref="AU9:AU14" si="12">AV9*AW9</f>
        <v>0</v>
      </c>
      <c r="AV9" s="181">
        <f>SUMIFS('1-2 人员岗位信息'!L:L,'1-2 人员岗位信息'!$C:$C,"自有人员",'1-2 人员岗位信息'!$B:$B,$D9)</f>
        <v>0</v>
      </c>
      <c r="AW9" s="311">
        <f>IFERROR(自有人工预算!K26/AV9,0)</f>
        <v>0</v>
      </c>
      <c r="AX9" s="181">
        <f t="shared" ref="AX9:AX14" si="13">AY9*AZ9</f>
        <v>0</v>
      </c>
      <c r="AY9" s="181">
        <f>SUMIFS('1-2 人员岗位信息'!M:M,'1-2 人员岗位信息'!$C:$C,"自有人员",'1-2 人员岗位信息'!$B:$B,$D9)</f>
        <v>0</v>
      </c>
      <c r="AZ9" s="311">
        <f>IFERROR(自有人工预算!L26/AY9,0)</f>
        <v>0</v>
      </c>
      <c r="BA9" s="181">
        <f t="shared" ref="BA9:BA14" si="14">BB9*BC9</f>
        <v>0</v>
      </c>
      <c r="BB9" s="181">
        <f>SUMIFS('1-2 人员岗位信息'!N:N,'1-2 人员岗位信息'!$C:$C,"自有人员",'1-2 人员岗位信息'!$B:$B,$D9)</f>
        <v>0</v>
      </c>
      <c r="BC9" s="311">
        <f>IFERROR(自有人工预算!M26/BB9,0)</f>
        <v>0</v>
      </c>
      <c r="BD9" s="181">
        <f t="shared" ref="BD9:BD14" si="15">BE9*BF9</f>
        <v>0</v>
      </c>
      <c r="BE9" s="181">
        <f>SUMIFS('1-2 人员岗位信息'!O:O,'1-2 人员岗位信息'!$C:$C,"自有人员",'1-2 人员岗位信息'!$B:$B,$D9)</f>
        <v>0</v>
      </c>
      <c r="BF9" s="311">
        <f>IFERROR(自有人工预算!N26/BE9,0)</f>
        <v>0</v>
      </c>
      <c r="BG9" s="181">
        <f t="shared" ref="BG9:BG14" si="16">BH9*BI9</f>
        <v>0</v>
      </c>
      <c r="BH9" s="181">
        <f>SUMIFS('1-2 人员岗位信息'!P:P,'1-2 人员岗位信息'!$C:$C,"自有人员",'1-2 人员岗位信息'!$B:$B,$D9)</f>
        <v>0</v>
      </c>
      <c r="BI9" s="311">
        <f>IFERROR(自有人工预算!O26/BH9,0)</f>
        <v>0</v>
      </c>
      <c r="BJ9" s="181">
        <f t="shared" ref="BJ9:BJ14" si="17">BK9*BL9</f>
        <v>0</v>
      </c>
      <c r="BK9" s="181">
        <f>SUMIFS('1-2 人员岗位信息'!Q:Q,'1-2 人员岗位信息'!$C:$C,"自有人员",'1-2 人员岗位信息'!$B:$B,$D9)</f>
        <v>0</v>
      </c>
      <c r="BL9" s="311">
        <f>IFERROR(自有人工预算!P26/BK9,0)</f>
        <v>0</v>
      </c>
      <c r="BM9" s="324"/>
      <c r="BN9" s="328"/>
    </row>
    <row r="10" s="276" customFormat="1" ht="33.95" hidden="1" customHeight="1" outlineLevel="5" spans="2:66">
      <c r="B10" s="181" t="s">
        <v>799</v>
      </c>
      <c r="C10" s="296" t="s">
        <v>807</v>
      </c>
      <c r="D10" s="276" t="s">
        <v>808</v>
      </c>
      <c r="E10" s="181" t="s">
        <v>809</v>
      </c>
      <c r="F10" s="181"/>
      <c r="G10" s="181" t="s">
        <v>803</v>
      </c>
      <c r="H10" s="181">
        <f t="shared" si="5"/>
        <v>0</v>
      </c>
      <c r="I10" s="181" t="s">
        <v>804</v>
      </c>
      <c r="J10" s="181" t="e">
        <f t="shared" si="6"/>
        <v>#DIV/0!</v>
      </c>
      <c r="K10" s="181" t="s">
        <v>805</v>
      </c>
      <c r="L10" s="181" t="e">
        <f t="shared" si="7"/>
        <v>#DIV/0!</v>
      </c>
      <c r="M10" s="181" t="s">
        <v>806</v>
      </c>
      <c r="N10" s="181">
        <f t="shared" si="8"/>
        <v>0</v>
      </c>
      <c r="O10" s="181"/>
      <c r="P10" s="303"/>
      <c r="Q10" s="303"/>
      <c r="R10" s="303"/>
      <c r="S10" s="303"/>
      <c r="T10" s="303"/>
      <c r="U10" s="303"/>
      <c r="V10" s="303"/>
      <c r="W10" s="303"/>
      <c r="X10" s="303"/>
      <c r="Y10" s="303"/>
      <c r="Z10" s="303"/>
      <c r="AA10" s="303"/>
      <c r="AB10" s="181">
        <f t="shared" ref="AB10:AB14" si="18">SUM(AC10,AF10,AI10,AL10,AO10,AR10,AU10,AX10,BA10,BD10,BG10,BJ10)</f>
        <v>0</v>
      </c>
      <c r="AC10" s="181">
        <f t="shared" ref="AC10:AC14" si="19">AD10*AE10</f>
        <v>0</v>
      </c>
      <c r="AD10" s="181">
        <f>'1-2 人员岗位信息'!F15</f>
        <v>0</v>
      </c>
      <c r="AE10" s="311"/>
      <c r="AF10" s="181">
        <f t="shared" si="9"/>
        <v>0</v>
      </c>
      <c r="AG10" s="181">
        <f>SUMIFS('1-2 人员岗位信息'!G:G,'1-2 人员岗位信息'!$C:$C,"自有人员",'1-2 人员岗位信息'!$B:$B,$D10)</f>
        <v>0</v>
      </c>
      <c r="AH10" s="311"/>
      <c r="AI10" s="181">
        <f t="shared" si="10"/>
        <v>0</v>
      </c>
      <c r="AJ10" s="181">
        <f>SUMIFS('1-2 人员岗位信息'!H:H,'1-2 人员岗位信息'!$C:$C,"自有人员",'1-2 人员岗位信息'!$B:$B,$D10)</f>
        <v>0</v>
      </c>
      <c r="AK10" s="311"/>
      <c r="AL10" s="181">
        <f t="shared" ref="AL10:AL14" si="20">AM10*AN10</f>
        <v>0</v>
      </c>
      <c r="AM10" s="181">
        <f>SUMIFS('1-2 人员岗位信息'!I:I,'1-2 人员岗位信息'!$C:$C,"自有人员",'1-2 人员岗位信息'!$B:$B,$D10)</f>
        <v>0</v>
      </c>
      <c r="AN10" s="311"/>
      <c r="AO10" s="181">
        <f t="shared" si="11"/>
        <v>0</v>
      </c>
      <c r="AP10" s="181">
        <f>SUMIFS('1-2 人员岗位信息'!J:J,'1-2 人员岗位信息'!$C:$C,"自有人员",'1-2 人员岗位信息'!$B:$B,$D10)</f>
        <v>0</v>
      </c>
      <c r="AQ10" s="311"/>
      <c r="AR10" s="181">
        <f t="shared" ref="AR10:AR14" si="21">AS10*AT10</f>
        <v>0</v>
      </c>
      <c r="AS10" s="181">
        <f>SUMIFS('1-2 人员岗位信息'!K:K,'1-2 人员岗位信息'!$C:$C,"自有人员",'1-2 人员岗位信息'!$B:$B,$D10)</f>
        <v>0</v>
      </c>
      <c r="AT10" s="311"/>
      <c r="AU10" s="181">
        <f t="shared" si="12"/>
        <v>0</v>
      </c>
      <c r="AV10" s="181">
        <f>SUMIFS('1-2 人员岗位信息'!L:L,'1-2 人员岗位信息'!$C:$C,"自有人员",'1-2 人员岗位信息'!$B:$B,$D10)</f>
        <v>0</v>
      </c>
      <c r="AW10" s="311"/>
      <c r="AX10" s="181">
        <f t="shared" si="13"/>
        <v>0</v>
      </c>
      <c r="AY10" s="181">
        <f>SUMIFS('1-2 人员岗位信息'!M:M,'1-2 人员岗位信息'!$C:$C,"自有人员",'1-2 人员岗位信息'!$B:$B,$D10)</f>
        <v>0</v>
      </c>
      <c r="AZ10" s="311"/>
      <c r="BA10" s="181">
        <f t="shared" si="14"/>
        <v>0</v>
      </c>
      <c r="BB10" s="181">
        <f>SUMIFS('1-2 人员岗位信息'!N:N,'1-2 人员岗位信息'!$C:$C,"自有人员",'1-2 人员岗位信息'!$B:$B,$D10)</f>
        <v>0</v>
      </c>
      <c r="BC10" s="311"/>
      <c r="BD10" s="181">
        <f t="shared" si="15"/>
        <v>0</v>
      </c>
      <c r="BE10" s="181">
        <f>SUMIFS('1-2 人员岗位信息'!O:O,'1-2 人员岗位信息'!$C:$C,"自有人员",'1-2 人员岗位信息'!$B:$B,$D10)</f>
        <v>0</v>
      </c>
      <c r="BF10" s="311"/>
      <c r="BG10" s="181">
        <f t="shared" si="16"/>
        <v>0</v>
      </c>
      <c r="BH10" s="181">
        <f>SUMIFS('1-2 人员岗位信息'!P:P,'1-2 人员岗位信息'!$C:$C,"自有人员",'1-2 人员岗位信息'!$B:$B,$D10)</f>
        <v>0</v>
      </c>
      <c r="BI10" s="311"/>
      <c r="BJ10" s="181">
        <f t="shared" si="17"/>
        <v>0</v>
      </c>
      <c r="BK10" s="181">
        <f>SUMIFS('1-2 人员岗位信息'!Q:Q,'1-2 人员岗位信息'!$C:$C,"自有人员",'1-2 人员岗位信息'!$B:$B,$D10)</f>
        <v>0</v>
      </c>
      <c r="BL10" s="320"/>
      <c r="BM10" s="324"/>
      <c r="BN10" s="328"/>
    </row>
    <row r="11" s="276" customFormat="1" ht="33.95" hidden="1" customHeight="1" outlineLevel="5" spans="2:66">
      <c r="B11" s="181" t="s">
        <v>799</v>
      </c>
      <c r="C11" s="296" t="s">
        <v>810</v>
      </c>
      <c r="D11" s="276" t="s">
        <v>811</v>
      </c>
      <c r="E11" s="181" t="s">
        <v>812</v>
      </c>
      <c r="F11" s="181"/>
      <c r="G11" s="181" t="s">
        <v>803</v>
      </c>
      <c r="H11" s="181">
        <f t="shared" si="5"/>
        <v>0</v>
      </c>
      <c r="I11" s="181" t="s">
        <v>804</v>
      </c>
      <c r="J11" s="181" t="e">
        <f t="shared" si="6"/>
        <v>#DIV/0!</v>
      </c>
      <c r="K11" s="181" t="s">
        <v>805</v>
      </c>
      <c r="L11" s="181" t="e">
        <f t="shared" si="7"/>
        <v>#DIV/0!</v>
      </c>
      <c r="M11" s="181" t="s">
        <v>806</v>
      </c>
      <c r="N11" s="181">
        <f t="shared" si="8"/>
        <v>0</v>
      </c>
      <c r="O11" s="181"/>
      <c r="P11" s="303"/>
      <c r="Q11" s="303"/>
      <c r="R11" s="303"/>
      <c r="S11" s="303"/>
      <c r="T11" s="303"/>
      <c r="U11" s="303"/>
      <c r="V11" s="303"/>
      <c r="W11" s="303"/>
      <c r="X11" s="303"/>
      <c r="Y11" s="303"/>
      <c r="Z11" s="303"/>
      <c r="AA11" s="303"/>
      <c r="AB11" s="181">
        <f t="shared" si="18"/>
        <v>0</v>
      </c>
      <c r="AC11" s="181">
        <f t="shared" si="19"/>
        <v>0</v>
      </c>
      <c r="AD11" s="181">
        <f>'1-2 人员岗位信息'!F19</f>
        <v>0</v>
      </c>
      <c r="AE11" s="311"/>
      <c r="AF11" s="181">
        <f t="shared" si="9"/>
        <v>0</v>
      </c>
      <c r="AG11" s="181">
        <f>SUMIFS('1-2 人员岗位信息'!G:G,'1-2 人员岗位信息'!$C:$C,"自有人员",'1-2 人员岗位信息'!$B:$B,$D11)</f>
        <v>0</v>
      </c>
      <c r="AH11" s="311"/>
      <c r="AI11" s="181">
        <f t="shared" si="10"/>
        <v>0</v>
      </c>
      <c r="AJ11" s="181">
        <f>SUMIFS('1-2 人员岗位信息'!H:H,'1-2 人员岗位信息'!$C:$C,"自有人员",'1-2 人员岗位信息'!$B:$B,$D11)</f>
        <v>0</v>
      </c>
      <c r="AK11" s="311"/>
      <c r="AL11" s="181">
        <f t="shared" si="20"/>
        <v>0</v>
      </c>
      <c r="AM11" s="181">
        <f>SUMIFS('1-2 人员岗位信息'!I:I,'1-2 人员岗位信息'!$C:$C,"自有人员",'1-2 人员岗位信息'!$B:$B,$D11)</f>
        <v>0</v>
      </c>
      <c r="AN11" s="311"/>
      <c r="AO11" s="181">
        <f t="shared" si="11"/>
        <v>0</v>
      </c>
      <c r="AP11" s="181">
        <f>SUMIFS('1-2 人员岗位信息'!J:J,'1-2 人员岗位信息'!$C:$C,"自有人员",'1-2 人员岗位信息'!$B:$B,$D11)</f>
        <v>0</v>
      </c>
      <c r="AQ11" s="311"/>
      <c r="AR11" s="181">
        <f t="shared" si="21"/>
        <v>0</v>
      </c>
      <c r="AS11" s="181">
        <f>SUMIFS('1-2 人员岗位信息'!K:K,'1-2 人员岗位信息'!$C:$C,"自有人员",'1-2 人员岗位信息'!$B:$B,$D11)</f>
        <v>0</v>
      </c>
      <c r="AT11" s="311"/>
      <c r="AU11" s="181">
        <f t="shared" si="12"/>
        <v>0</v>
      </c>
      <c r="AV11" s="181">
        <f>SUMIFS('1-2 人员岗位信息'!L:L,'1-2 人员岗位信息'!$C:$C,"自有人员",'1-2 人员岗位信息'!$B:$B,$D11)</f>
        <v>0</v>
      </c>
      <c r="AW11" s="311"/>
      <c r="AX11" s="181">
        <f t="shared" si="13"/>
        <v>0</v>
      </c>
      <c r="AY11" s="181">
        <f>SUMIFS('1-2 人员岗位信息'!M:M,'1-2 人员岗位信息'!$C:$C,"自有人员",'1-2 人员岗位信息'!$B:$B,$D11)</f>
        <v>0</v>
      </c>
      <c r="AZ11" s="311"/>
      <c r="BA11" s="181">
        <f t="shared" si="14"/>
        <v>0</v>
      </c>
      <c r="BB11" s="181">
        <f>SUMIFS('1-2 人员岗位信息'!N:N,'1-2 人员岗位信息'!$C:$C,"自有人员",'1-2 人员岗位信息'!$B:$B,$D11)</f>
        <v>0</v>
      </c>
      <c r="BC11" s="311"/>
      <c r="BD11" s="181">
        <f t="shared" si="15"/>
        <v>0</v>
      </c>
      <c r="BE11" s="181">
        <f>SUMIFS('1-2 人员岗位信息'!O:O,'1-2 人员岗位信息'!$C:$C,"自有人员",'1-2 人员岗位信息'!$B:$B,$D11)</f>
        <v>0</v>
      </c>
      <c r="BF11" s="311"/>
      <c r="BG11" s="181">
        <f t="shared" si="16"/>
        <v>0</v>
      </c>
      <c r="BH11" s="181">
        <f>SUMIFS('1-2 人员岗位信息'!P:P,'1-2 人员岗位信息'!$C:$C,"自有人员",'1-2 人员岗位信息'!$B:$B,$D11)</f>
        <v>0</v>
      </c>
      <c r="BI11" s="311"/>
      <c r="BJ11" s="181">
        <f t="shared" si="17"/>
        <v>0</v>
      </c>
      <c r="BK11" s="181">
        <f>SUMIFS('1-2 人员岗位信息'!Q:Q,'1-2 人员岗位信息'!$C:$C,"自有人员",'1-2 人员岗位信息'!$B:$B,$D11)</f>
        <v>0</v>
      </c>
      <c r="BL11" s="320"/>
      <c r="BM11" s="324"/>
      <c r="BN11" s="328"/>
    </row>
    <row r="12" s="276" customFormat="1" ht="33.95" hidden="1" customHeight="1" outlineLevel="5" spans="2:66">
      <c r="B12" s="181" t="s">
        <v>799</v>
      </c>
      <c r="C12" s="296" t="s">
        <v>813</v>
      </c>
      <c r="D12" s="276" t="s">
        <v>814</v>
      </c>
      <c r="E12" s="181" t="s">
        <v>815</v>
      </c>
      <c r="F12" s="181"/>
      <c r="G12" s="181" t="s">
        <v>803</v>
      </c>
      <c r="H12" s="181">
        <f t="shared" si="5"/>
        <v>0</v>
      </c>
      <c r="I12" s="181" t="s">
        <v>804</v>
      </c>
      <c r="J12" s="181" t="e">
        <f t="shared" si="6"/>
        <v>#DIV/0!</v>
      </c>
      <c r="K12" s="181" t="s">
        <v>805</v>
      </c>
      <c r="L12" s="181" t="e">
        <f t="shared" si="7"/>
        <v>#DIV/0!</v>
      </c>
      <c r="M12" s="181" t="s">
        <v>806</v>
      </c>
      <c r="N12" s="181">
        <f t="shared" si="8"/>
        <v>0</v>
      </c>
      <c r="O12" s="181"/>
      <c r="P12" s="303"/>
      <c r="Q12" s="303"/>
      <c r="R12" s="303"/>
      <c r="S12" s="303"/>
      <c r="T12" s="303"/>
      <c r="U12" s="303"/>
      <c r="V12" s="303"/>
      <c r="W12" s="303"/>
      <c r="X12" s="303"/>
      <c r="Y12" s="303"/>
      <c r="Z12" s="303"/>
      <c r="AA12" s="303"/>
      <c r="AB12" s="181">
        <f t="shared" si="18"/>
        <v>0</v>
      </c>
      <c r="AC12" s="181">
        <f t="shared" si="19"/>
        <v>0</v>
      </c>
      <c r="AD12" s="181">
        <f>'1-2 人员岗位信息'!F23</f>
        <v>0</v>
      </c>
      <c r="AE12" s="311"/>
      <c r="AF12" s="181">
        <f t="shared" si="9"/>
        <v>0</v>
      </c>
      <c r="AG12" s="181">
        <f>SUMIFS('1-2 人员岗位信息'!G:G,'1-2 人员岗位信息'!$C:$C,"自有人员",'1-2 人员岗位信息'!$B:$B,$D12)</f>
        <v>0</v>
      </c>
      <c r="AH12" s="311"/>
      <c r="AI12" s="181">
        <f t="shared" si="10"/>
        <v>0</v>
      </c>
      <c r="AJ12" s="181">
        <f>SUMIFS('1-2 人员岗位信息'!H:H,'1-2 人员岗位信息'!$C:$C,"自有人员",'1-2 人员岗位信息'!$B:$B,$D12)</f>
        <v>0</v>
      </c>
      <c r="AK12" s="311"/>
      <c r="AL12" s="181">
        <f t="shared" si="20"/>
        <v>0</v>
      </c>
      <c r="AM12" s="181">
        <f>SUMIFS('1-2 人员岗位信息'!I:I,'1-2 人员岗位信息'!$C:$C,"自有人员",'1-2 人员岗位信息'!$B:$B,$D12)</f>
        <v>0</v>
      </c>
      <c r="AN12" s="311"/>
      <c r="AO12" s="181">
        <f t="shared" si="11"/>
        <v>0</v>
      </c>
      <c r="AP12" s="181">
        <f>SUMIFS('1-2 人员岗位信息'!J:J,'1-2 人员岗位信息'!$C:$C,"自有人员",'1-2 人员岗位信息'!$B:$B,$D12)</f>
        <v>0</v>
      </c>
      <c r="AQ12" s="311"/>
      <c r="AR12" s="181">
        <f t="shared" si="21"/>
        <v>0</v>
      </c>
      <c r="AS12" s="181">
        <f>SUMIFS('1-2 人员岗位信息'!K:K,'1-2 人员岗位信息'!$C:$C,"自有人员",'1-2 人员岗位信息'!$B:$B,$D12)</f>
        <v>0</v>
      </c>
      <c r="AT12" s="311"/>
      <c r="AU12" s="181">
        <f t="shared" si="12"/>
        <v>0</v>
      </c>
      <c r="AV12" s="181">
        <f>SUMIFS('1-2 人员岗位信息'!L:L,'1-2 人员岗位信息'!$C:$C,"自有人员",'1-2 人员岗位信息'!$B:$B,$D12)</f>
        <v>0</v>
      </c>
      <c r="AW12" s="311"/>
      <c r="AX12" s="181">
        <f t="shared" si="13"/>
        <v>0</v>
      </c>
      <c r="AY12" s="181">
        <f>SUMIFS('1-2 人员岗位信息'!M:M,'1-2 人员岗位信息'!$C:$C,"自有人员",'1-2 人员岗位信息'!$B:$B,$D12)</f>
        <v>0</v>
      </c>
      <c r="AZ12" s="311"/>
      <c r="BA12" s="181">
        <f t="shared" si="14"/>
        <v>0</v>
      </c>
      <c r="BB12" s="181">
        <f>SUMIFS('1-2 人员岗位信息'!N:N,'1-2 人员岗位信息'!$C:$C,"自有人员",'1-2 人员岗位信息'!$B:$B,$D12)</f>
        <v>0</v>
      </c>
      <c r="BC12" s="311"/>
      <c r="BD12" s="181">
        <f t="shared" si="15"/>
        <v>0</v>
      </c>
      <c r="BE12" s="181">
        <f>SUMIFS('1-2 人员岗位信息'!O:O,'1-2 人员岗位信息'!$C:$C,"自有人员",'1-2 人员岗位信息'!$B:$B,$D12)</f>
        <v>0</v>
      </c>
      <c r="BF12" s="311"/>
      <c r="BG12" s="181">
        <f t="shared" si="16"/>
        <v>0</v>
      </c>
      <c r="BH12" s="181">
        <f>SUMIFS('1-2 人员岗位信息'!P:P,'1-2 人员岗位信息'!$C:$C,"自有人员",'1-2 人员岗位信息'!$B:$B,$D12)</f>
        <v>0</v>
      </c>
      <c r="BI12" s="311"/>
      <c r="BJ12" s="181">
        <f t="shared" si="17"/>
        <v>0</v>
      </c>
      <c r="BK12" s="181">
        <f>SUMIFS('1-2 人员岗位信息'!Q:Q,'1-2 人员岗位信息'!$C:$C,"自有人员",'1-2 人员岗位信息'!$B:$B,$D12)</f>
        <v>0</v>
      </c>
      <c r="BL12" s="320"/>
      <c r="BM12" s="324"/>
      <c r="BN12" s="328"/>
    </row>
    <row r="13" s="276" customFormat="1" ht="33.95" hidden="1" customHeight="1" outlineLevel="5" spans="2:66">
      <c r="B13" s="181" t="s">
        <v>799</v>
      </c>
      <c r="C13" s="296" t="s">
        <v>816</v>
      </c>
      <c r="D13" s="276" t="s">
        <v>817</v>
      </c>
      <c r="E13" s="181" t="s">
        <v>818</v>
      </c>
      <c r="F13" s="181"/>
      <c r="G13" s="181" t="s">
        <v>803</v>
      </c>
      <c r="H13" s="181">
        <f t="shared" si="5"/>
        <v>0</v>
      </c>
      <c r="I13" s="181" t="s">
        <v>804</v>
      </c>
      <c r="J13" s="181" t="e">
        <f t="shared" si="6"/>
        <v>#DIV/0!</v>
      </c>
      <c r="K13" s="181" t="s">
        <v>805</v>
      </c>
      <c r="L13" s="181" t="e">
        <f t="shared" si="7"/>
        <v>#DIV/0!</v>
      </c>
      <c r="M13" s="181" t="s">
        <v>806</v>
      </c>
      <c r="N13" s="181">
        <f t="shared" si="8"/>
        <v>0</v>
      </c>
      <c r="O13" s="181"/>
      <c r="P13" s="303"/>
      <c r="Q13" s="303"/>
      <c r="R13" s="303"/>
      <c r="S13" s="303"/>
      <c r="T13" s="303"/>
      <c r="U13" s="303"/>
      <c r="V13" s="303"/>
      <c r="W13" s="303"/>
      <c r="X13" s="303"/>
      <c r="Y13" s="303"/>
      <c r="Z13" s="303"/>
      <c r="AA13" s="303"/>
      <c r="AB13" s="181">
        <f t="shared" si="18"/>
        <v>0</v>
      </c>
      <c r="AC13" s="181">
        <f t="shared" si="19"/>
        <v>0</v>
      </c>
      <c r="AD13" s="181">
        <f>'1-2 人员岗位信息'!F27</f>
        <v>0</v>
      </c>
      <c r="AE13" s="311"/>
      <c r="AF13" s="181">
        <f t="shared" si="9"/>
        <v>0</v>
      </c>
      <c r="AG13" s="181">
        <f>SUMIFS('1-2 人员岗位信息'!G:G,'1-2 人员岗位信息'!$C:$C,"自有人员",'1-2 人员岗位信息'!$B:$B,$D13)</f>
        <v>0</v>
      </c>
      <c r="AH13" s="311"/>
      <c r="AI13" s="181">
        <f t="shared" si="10"/>
        <v>0</v>
      </c>
      <c r="AJ13" s="181">
        <f>SUMIFS('1-2 人员岗位信息'!H:H,'1-2 人员岗位信息'!$C:$C,"自有人员",'1-2 人员岗位信息'!$B:$B,$D13)</f>
        <v>0</v>
      </c>
      <c r="AK13" s="311"/>
      <c r="AL13" s="181">
        <f t="shared" si="20"/>
        <v>0</v>
      </c>
      <c r="AM13" s="181">
        <f>SUMIFS('1-2 人员岗位信息'!I:I,'1-2 人员岗位信息'!$C:$C,"自有人员",'1-2 人员岗位信息'!$B:$B,$D13)</f>
        <v>0</v>
      </c>
      <c r="AN13" s="311"/>
      <c r="AO13" s="181">
        <f t="shared" si="11"/>
        <v>0</v>
      </c>
      <c r="AP13" s="181">
        <f>SUMIFS('1-2 人员岗位信息'!J:J,'1-2 人员岗位信息'!$C:$C,"自有人员",'1-2 人员岗位信息'!$B:$B,$D13)</f>
        <v>0</v>
      </c>
      <c r="AQ13" s="311"/>
      <c r="AR13" s="181">
        <f t="shared" si="21"/>
        <v>0</v>
      </c>
      <c r="AS13" s="181">
        <f>SUMIFS('1-2 人员岗位信息'!K:K,'1-2 人员岗位信息'!$C:$C,"自有人员",'1-2 人员岗位信息'!$B:$B,$D13)</f>
        <v>0</v>
      </c>
      <c r="AT13" s="311"/>
      <c r="AU13" s="181">
        <f t="shared" si="12"/>
        <v>0</v>
      </c>
      <c r="AV13" s="181">
        <f>SUMIFS('1-2 人员岗位信息'!L:L,'1-2 人员岗位信息'!$C:$C,"自有人员",'1-2 人员岗位信息'!$B:$B,$D13)</f>
        <v>0</v>
      </c>
      <c r="AW13" s="311"/>
      <c r="AX13" s="181">
        <f t="shared" si="13"/>
        <v>0</v>
      </c>
      <c r="AY13" s="181">
        <f>SUMIFS('1-2 人员岗位信息'!M:M,'1-2 人员岗位信息'!$C:$C,"自有人员",'1-2 人员岗位信息'!$B:$B,$D13)</f>
        <v>0</v>
      </c>
      <c r="AZ13" s="311"/>
      <c r="BA13" s="181">
        <f t="shared" si="14"/>
        <v>0</v>
      </c>
      <c r="BB13" s="181">
        <f>SUMIFS('1-2 人员岗位信息'!N:N,'1-2 人员岗位信息'!$C:$C,"自有人员",'1-2 人员岗位信息'!$B:$B,$D13)</f>
        <v>0</v>
      </c>
      <c r="BC13" s="311"/>
      <c r="BD13" s="181">
        <f t="shared" si="15"/>
        <v>0</v>
      </c>
      <c r="BE13" s="181">
        <f>SUMIFS('1-2 人员岗位信息'!O:O,'1-2 人员岗位信息'!$C:$C,"自有人员",'1-2 人员岗位信息'!$B:$B,$D13)</f>
        <v>0</v>
      </c>
      <c r="BF13" s="311"/>
      <c r="BG13" s="181">
        <f t="shared" si="16"/>
        <v>0</v>
      </c>
      <c r="BH13" s="181">
        <f>SUMIFS('1-2 人员岗位信息'!P:P,'1-2 人员岗位信息'!$C:$C,"自有人员",'1-2 人员岗位信息'!$B:$B,$D13)</f>
        <v>0</v>
      </c>
      <c r="BI13" s="311"/>
      <c r="BJ13" s="181">
        <f t="shared" si="17"/>
        <v>0</v>
      </c>
      <c r="BK13" s="181">
        <f>SUMIFS('1-2 人员岗位信息'!Q:Q,'1-2 人员岗位信息'!$C:$C,"自有人员",'1-2 人员岗位信息'!$B:$B,$D13)</f>
        <v>0</v>
      </c>
      <c r="BL13" s="320"/>
      <c r="BM13" s="324"/>
      <c r="BN13" s="328"/>
    </row>
    <row r="14" s="276" customFormat="1" ht="33.95" hidden="1" customHeight="1" outlineLevel="5" spans="2:66">
      <c r="B14" s="181" t="s">
        <v>799</v>
      </c>
      <c r="C14" s="296" t="s">
        <v>819</v>
      </c>
      <c r="D14" s="276" t="s">
        <v>820</v>
      </c>
      <c r="E14" s="181" t="s">
        <v>821</v>
      </c>
      <c r="F14" s="181"/>
      <c r="G14" s="181" t="s">
        <v>803</v>
      </c>
      <c r="H14" s="181">
        <f t="shared" si="5"/>
        <v>0</v>
      </c>
      <c r="I14" s="181" t="s">
        <v>804</v>
      </c>
      <c r="J14" s="181" t="e">
        <f t="shared" si="6"/>
        <v>#DIV/0!</v>
      </c>
      <c r="K14" s="181" t="s">
        <v>805</v>
      </c>
      <c r="L14" s="181" t="e">
        <f t="shared" si="7"/>
        <v>#DIV/0!</v>
      </c>
      <c r="M14" s="181" t="s">
        <v>806</v>
      </c>
      <c r="N14" s="181">
        <f t="shared" si="8"/>
        <v>0</v>
      </c>
      <c r="O14" s="181"/>
      <c r="P14" s="303"/>
      <c r="Q14" s="303"/>
      <c r="R14" s="303"/>
      <c r="S14" s="303"/>
      <c r="T14" s="303"/>
      <c r="U14" s="303"/>
      <c r="V14" s="303"/>
      <c r="W14" s="303"/>
      <c r="X14" s="303"/>
      <c r="Y14" s="303"/>
      <c r="Z14" s="303"/>
      <c r="AA14" s="303"/>
      <c r="AB14" s="181">
        <f t="shared" si="18"/>
        <v>0</v>
      </c>
      <c r="AC14" s="181">
        <f t="shared" si="19"/>
        <v>0</v>
      </c>
      <c r="AD14" s="181">
        <f>'1-2 人员岗位信息'!F31</f>
        <v>0</v>
      </c>
      <c r="AE14" s="311"/>
      <c r="AF14" s="181">
        <f t="shared" si="9"/>
        <v>0</v>
      </c>
      <c r="AG14" s="181">
        <f>SUMIFS('1-2 人员岗位信息'!G:G,'1-2 人员岗位信息'!$C:$C,"自有人员",'1-2 人员岗位信息'!$B:$B,$D14)</f>
        <v>0</v>
      </c>
      <c r="AH14" s="311"/>
      <c r="AI14" s="181">
        <f t="shared" si="10"/>
        <v>0</v>
      </c>
      <c r="AJ14" s="181">
        <f>SUMIFS('1-2 人员岗位信息'!H:H,'1-2 人员岗位信息'!$C:$C,"自有人员",'1-2 人员岗位信息'!$B:$B,$D14)</f>
        <v>0</v>
      </c>
      <c r="AK14" s="311"/>
      <c r="AL14" s="181">
        <f t="shared" si="20"/>
        <v>0</v>
      </c>
      <c r="AM14" s="181">
        <f>SUMIFS('1-2 人员岗位信息'!I:I,'1-2 人员岗位信息'!$C:$C,"自有人员",'1-2 人员岗位信息'!$B:$B,$D14)</f>
        <v>0</v>
      </c>
      <c r="AN14" s="311"/>
      <c r="AO14" s="181">
        <f t="shared" si="11"/>
        <v>0</v>
      </c>
      <c r="AP14" s="181">
        <f>SUMIFS('1-2 人员岗位信息'!J:J,'1-2 人员岗位信息'!$C:$C,"自有人员",'1-2 人员岗位信息'!$B:$B,$D14)</f>
        <v>0</v>
      </c>
      <c r="AQ14" s="311"/>
      <c r="AR14" s="181">
        <f t="shared" si="21"/>
        <v>0</v>
      </c>
      <c r="AS14" s="181">
        <f>SUMIFS('1-2 人员岗位信息'!K:K,'1-2 人员岗位信息'!$C:$C,"自有人员",'1-2 人员岗位信息'!$B:$B,$D14)</f>
        <v>0</v>
      </c>
      <c r="AT14" s="311"/>
      <c r="AU14" s="181">
        <f t="shared" si="12"/>
        <v>0</v>
      </c>
      <c r="AV14" s="181">
        <f>SUMIFS('1-2 人员岗位信息'!L:L,'1-2 人员岗位信息'!$C:$C,"自有人员",'1-2 人员岗位信息'!$B:$B,$D14)</f>
        <v>0</v>
      </c>
      <c r="AW14" s="311"/>
      <c r="AX14" s="181">
        <f t="shared" si="13"/>
        <v>0</v>
      </c>
      <c r="AY14" s="181">
        <f>SUMIFS('1-2 人员岗位信息'!M:M,'1-2 人员岗位信息'!$C:$C,"自有人员",'1-2 人员岗位信息'!$B:$B,$D14)</f>
        <v>0</v>
      </c>
      <c r="AZ14" s="311"/>
      <c r="BA14" s="181">
        <f t="shared" si="14"/>
        <v>0</v>
      </c>
      <c r="BB14" s="181">
        <f>SUMIFS('1-2 人员岗位信息'!N:N,'1-2 人员岗位信息'!$C:$C,"自有人员",'1-2 人员岗位信息'!$B:$B,$D14)</f>
        <v>0</v>
      </c>
      <c r="BC14" s="311"/>
      <c r="BD14" s="181">
        <f t="shared" si="15"/>
        <v>0</v>
      </c>
      <c r="BE14" s="181">
        <f>SUMIFS('1-2 人员岗位信息'!O:O,'1-2 人员岗位信息'!$C:$C,"自有人员",'1-2 人员岗位信息'!$B:$B,$D14)</f>
        <v>0</v>
      </c>
      <c r="BF14" s="311"/>
      <c r="BG14" s="181">
        <f t="shared" si="16"/>
        <v>0</v>
      </c>
      <c r="BH14" s="181">
        <f>SUMIFS('1-2 人员岗位信息'!P:P,'1-2 人员岗位信息'!$C:$C,"自有人员",'1-2 人员岗位信息'!$B:$B,$D14)</f>
        <v>0</v>
      </c>
      <c r="BI14" s="311"/>
      <c r="BJ14" s="181">
        <f t="shared" si="17"/>
        <v>0</v>
      </c>
      <c r="BK14" s="181">
        <f>SUMIFS('1-2 人员岗位信息'!Q:Q,'1-2 人员岗位信息'!$C:$C,"自有人员",'1-2 人员岗位信息'!$B:$B,$D14)</f>
        <v>0</v>
      </c>
      <c r="BL14" s="320"/>
      <c r="BM14" s="324"/>
      <c r="BN14" s="328"/>
    </row>
    <row r="15" s="115" customFormat="1" ht="33.95" hidden="1" customHeight="1" outlineLevel="4" collapsed="1" spans="2:66">
      <c r="B15" s="116" t="s">
        <v>794</v>
      </c>
      <c r="C15" s="117" t="s">
        <v>67</v>
      </c>
      <c r="D15" s="115" t="s">
        <v>68</v>
      </c>
      <c r="E15" s="116"/>
      <c r="F15" s="116"/>
      <c r="G15" s="116"/>
      <c r="H15" s="116">
        <f>SUM(H16:H21)</f>
        <v>0</v>
      </c>
      <c r="I15" s="116"/>
      <c r="J15" s="116"/>
      <c r="K15" s="116"/>
      <c r="L15" s="116"/>
      <c r="M15" s="116"/>
      <c r="N15" s="116"/>
      <c r="O15" s="116"/>
      <c r="P15" s="302"/>
      <c r="Q15" s="302"/>
      <c r="R15" s="302"/>
      <c r="S15" s="302"/>
      <c r="T15" s="302"/>
      <c r="U15" s="302"/>
      <c r="V15" s="302"/>
      <c r="W15" s="302"/>
      <c r="X15" s="302"/>
      <c r="Y15" s="302"/>
      <c r="Z15" s="302"/>
      <c r="AA15" s="302"/>
      <c r="AB15" s="116">
        <f t="shared" ref="AB15:AF15" si="22">SUM(AB16:AB21)</f>
        <v>0</v>
      </c>
      <c r="AC15" s="116">
        <f t="shared" si="22"/>
        <v>0</v>
      </c>
      <c r="AD15" s="116"/>
      <c r="AE15" s="116"/>
      <c r="AF15" s="116">
        <f t="shared" si="22"/>
        <v>0</v>
      </c>
      <c r="AG15" s="116"/>
      <c r="AH15" s="116"/>
      <c r="AI15" s="116">
        <f>SUM(AI16:AI21)</f>
        <v>0</v>
      </c>
      <c r="AJ15" s="116"/>
      <c r="AK15" s="116"/>
      <c r="AL15" s="116">
        <f>SUM(AL16:AL21)</f>
        <v>0</v>
      </c>
      <c r="AM15" s="116"/>
      <c r="AN15" s="116"/>
      <c r="AO15" s="116">
        <f>SUM(AO16:AO21)</f>
        <v>0</v>
      </c>
      <c r="AP15" s="116"/>
      <c r="AQ15" s="116"/>
      <c r="AR15" s="116">
        <f>SUM(AR16:AR21)</f>
        <v>0</v>
      </c>
      <c r="AS15" s="116"/>
      <c r="AT15" s="116"/>
      <c r="AU15" s="116">
        <f>SUM(AU16:AU21)</f>
        <v>0</v>
      </c>
      <c r="AV15" s="116"/>
      <c r="AW15" s="116"/>
      <c r="AX15" s="116">
        <f>SUM(AX16:AX21)</f>
        <v>0</v>
      </c>
      <c r="AY15" s="116"/>
      <c r="AZ15" s="116"/>
      <c r="BA15" s="116">
        <f>SUM(BA16:BA21)</f>
        <v>0</v>
      </c>
      <c r="BB15" s="116"/>
      <c r="BC15" s="116"/>
      <c r="BD15" s="116">
        <f>SUM(BD16:BD21)</f>
        <v>0</v>
      </c>
      <c r="BE15" s="116"/>
      <c r="BF15" s="116"/>
      <c r="BG15" s="116">
        <f>SUM(BG16:BG21)</f>
        <v>0</v>
      </c>
      <c r="BH15" s="116"/>
      <c r="BI15" s="116"/>
      <c r="BJ15" s="116">
        <f>SUM(BJ16:BJ21)</f>
        <v>0</v>
      </c>
      <c r="BK15" s="116"/>
      <c r="BL15" s="319"/>
      <c r="BM15" s="324"/>
      <c r="BN15" s="327"/>
    </row>
    <row r="16" s="276" customFormat="1" ht="33.95" hidden="1" customHeight="1" outlineLevel="5" spans="2:66">
      <c r="B16" s="181" t="s">
        <v>799</v>
      </c>
      <c r="C16" s="296" t="s">
        <v>822</v>
      </c>
      <c r="D16" s="276" t="s">
        <v>801</v>
      </c>
      <c r="E16" s="181" t="s">
        <v>823</v>
      </c>
      <c r="F16" s="181"/>
      <c r="G16" s="181" t="s">
        <v>803</v>
      </c>
      <c r="H16" s="181">
        <f t="shared" ref="H16:H21" si="23">AB16</f>
        <v>0</v>
      </c>
      <c r="I16" s="181" t="s">
        <v>804</v>
      </c>
      <c r="J16" s="181" t="e">
        <f t="shared" ref="J16:J21" si="24">SUM(AD16,AG16,AJ16,AM16,AP16,AS16,AV16,AY16,BB16,BE16,BH16,BK16)/N16</f>
        <v>#DIV/0!</v>
      </c>
      <c r="K16" s="181" t="s">
        <v>805</v>
      </c>
      <c r="L16" s="181" t="e">
        <f t="shared" ref="L16:L21" si="25">H16/N16/J16</f>
        <v>#DIV/0!</v>
      </c>
      <c r="M16" s="181" t="s">
        <v>806</v>
      </c>
      <c r="N16" s="181">
        <f t="shared" ref="N16:N21" si="26">COUNTIF(AD16,"&gt;0")+COUNTIF(AG16,"&gt;0")+COUNTIF(AJ16,"&gt;0")+COUNTIF(AM16,"&gt;0")+COUNTIF(AP16,"&gt;0")+COUNTIF(AS16,"&gt;0")+COUNTIF(AV16,"&gt;0")+COUNTIF(AY16,"&gt;0")+COUNTIF(BB16,"&gt;0")+COUNTIF(BE16,"&gt;0")+COUNTIF(BH16,"&gt;0")+COUNTIF(BK16,"&gt;0")</f>
        <v>0</v>
      </c>
      <c r="O16" s="181"/>
      <c r="P16" s="303"/>
      <c r="Q16" s="303"/>
      <c r="R16" s="303"/>
      <c r="S16" s="303"/>
      <c r="T16" s="303"/>
      <c r="U16" s="303"/>
      <c r="V16" s="303"/>
      <c r="W16" s="303"/>
      <c r="X16" s="303"/>
      <c r="Y16" s="303"/>
      <c r="Z16" s="303"/>
      <c r="AA16" s="303"/>
      <c r="AB16" s="181">
        <f t="shared" ref="AB16:AB21" si="27">SUM(AC16,AF16,AI16,AL16,AO16,AR16,AU16,AX16,BA16,BD16,BG16,BJ16)</f>
        <v>0</v>
      </c>
      <c r="AC16" s="181">
        <f t="shared" ref="AC16:AC21" si="28">AD16*AE16</f>
        <v>0</v>
      </c>
      <c r="AD16" s="181">
        <f>'1-2 人员岗位信息'!F12</f>
        <v>0</v>
      </c>
      <c r="AE16" s="311"/>
      <c r="AF16" s="181">
        <f t="shared" ref="AF16:AF21" si="29">AG16*AH16</f>
        <v>0</v>
      </c>
      <c r="AG16" s="181">
        <f>SUMIFS('1-2 人员岗位信息'!G:G,'1-2 人员岗位信息'!$C:$C,"劳务派遣",'1-2 人员岗位信息'!$B:$B,$D16)</f>
        <v>0</v>
      </c>
      <c r="AH16" s="311"/>
      <c r="AI16" s="181">
        <f t="shared" ref="AI16:AI21" si="30">AJ16*AK16</f>
        <v>0</v>
      </c>
      <c r="AJ16" s="181">
        <f>SUMIFS('1-2 人员岗位信息'!H:H,'1-2 人员岗位信息'!$C:$C,"劳务派遣",'1-2 人员岗位信息'!$B:$B,$D16)</f>
        <v>0</v>
      </c>
      <c r="AK16" s="311"/>
      <c r="AL16" s="181">
        <f t="shared" ref="AL16:AL21" si="31">AM16*AN16</f>
        <v>0</v>
      </c>
      <c r="AM16" s="181">
        <f>SUMIFS('1-2 人员岗位信息'!I:I,'1-2 人员岗位信息'!$C:$C,"劳务派遣",'1-2 人员岗位信息'!$B:$B,$D16)</f>
        <v>0</v>
      </c>
      <c r="AN16" s="311"/>
      <c r="AO16" s="181">
        <f t="shared" ref="AO16:AO21" si="32">AP16*AQ16</f>
        <v>0</v>
      </c>
      <c r="AP16" s="181">
        <f>SUMIFS('1-2 人员岗位信息'!J:J,'1-2 人员岗位信息'!$C:$C,"劳务派遣",'1-2 人员岗位信息'!$B:$B,$D16)</f>
        <v>0</v>
      </c>
      <c r="AQ16" s="311"/>
      <c r="AR16" s="181">
        <f t="shared" ref="AR16:AR21" si="33">AS16*AT16</f>
        <v>0</v>
      </c>
      <c r="AS16" s="181">
        <f>SUMIFS('1-2 人员岗位信息'!K:K,'1-2 人员岗位信息'!$C:$C,"劳务派遣",'1-2 人员岗位信息'!$B:$B,$D16)</f>
        <v>0</v>
      </c>
      <c r="AT16" s="311"/>
      <c r="AU16" s="181">
        <f t="shared" ref="AU16:AU21" si="34">AV16*AW16</f>
        <v>0</v>
      </c>
      <c r="AV16" s="181">
        <f>SUMIFS('1-2 人员岗位信息'!L:L,'1-2 人员岗位信息'!$C:$C,"劳务派遣",'1-2 人员岗位信息'!$B:$B,$D16)</f>
        <v>0</v>
      </c>
      <c r="AW16" s="311"/>
      <c r="AX16" s="181">
        <f t="shared" ref="AX16:AX21" si="35">AY16*AZ16</f>
        <v>0</v>
      </c>
      <c r="AY16" s="181">
        <f>SUMIFS('1-2 人员岗位信息'!M:M,'1-2 人员岗位信息'!$C:$C,"劳务派遣",'1-2 人员岗位信息'!$B:$B,$D16)</f>
        <v>0</v>
      </c>
      <c r="AZ16" s="311"/>
      <c r="BA16" s="181">
        <f t="shared" ref="BA16:BA21" si="36">BB16*BC16</f>
        <v>0</v>
      </c>
      <c r="BB16" s="181">
        <f>SUMIFS('1-2 人员岗位信息'!N:N,'1-2 人员岗位信息'!$C:$C,"劳务派遣",'1-2 人员岗位信息'!$B:$B,$D16)</f>
        <v>0</v>
      </c>
      <c r="BC16" s="311"/>
      <c r="BD16" s="181">
        <f t="shared" ref="BD16:BD21" si="37">BE16*BF16</f>
        <v>0</v>
      </c>
      <c r="BE16" s="181">
        <f>SUMIFS('1-2 人员岗位信息'!O:O,'1-2 人员岗位信息'!$C:$C,"劳务派遣",'1-2 人员岗位信息'!$B:$B,$D16)</f>
        <v>0</v>
      </c>
      <c r="BF16" s="311"/>
      <c r="BG16" s="181">
        <f t="shared" ref="BG16:BG21" si="38">BH16*BI16</f>
        <v>0</v>
      </c>
      <c r="BH16" s="181">
        <f>SUMIFS('1-2 人员岗位信息'!P:P,'1-2 人员岗位信息'!$C:$C,"劳务派遣",'1-2 人员岗位信息'!$B:$B,$D16)</f>
        <v>0</v>
      </c>
      <c r="BI16" s="311"/>
      <c r="BJ16" s="181">
        <f t="shared" ref="BJ16:BJ20" si="39">BK16*BL16</f>
        <v>0</v>
      </c>
      <c r="BK16" s="181">
        <f>SUMIFS('1-2 人员岗位信息'!Q:Q,'1-2 人员岗位信息'!$C:$C,"劳务派遣",'1-2 人员岗位信息'!$B:$B,$D16)</f>
        <v>0</v>
      </c>
      <c r="BL16" s="320"/>
      <c r="BM16" s="324"/>
      <c r="BN16" s="328"/>
    </row>
    <row r="17" s="276" customFormat="1" ht="33.95" hidden="1" customHeight="1" outlineLevel="5" spans="2:66">
      <c r="B17" s="181" t="s">
        <v>799</v>
      </c>
      <c r="C17" s="296" t="s">
        <v>824</v>
      </c>
      <c r="D17" s="276" t="s">
        <v>808</v>
      </c>
      <c r="E17" s="181" t="s">
        <v>825</v>
      </c>
      <c r="F17" s="181"/>
      <c r="G17" s="181" t="s">
        <v>803</v>
      </c>
      <c r="H17" s="181">
        <f t="shared" si="23"/>
        <v>0</v>
      </c>
      <c r="I17" s="181" t="s">
        <v>804</v>
      </c>
      <c r="J17" s="181" t="e">
        <f t="shared" si="24"/>
        <v>#DIV/0!</v>
      </c>
      <c r="K17" s="181" t="s">
        <v>805</v>
      </c>
      <c r="L17" s="181" t="e">
        <f t="shared" si="25"/>
        <v>#DIV/0!</v>
      </c>
      <c r="M17" s="181" t="s">
        <v>806</v>
      </c>
      <c r="N17" s="181">
        <f t="shared" si="26"/>
        <v>0</v>
      </c>
      <c r="O17" s="181"/>
      <c r="P17" s="303"/>
      <c r="Q17" s="303"/>
      <c r="R17" s="303"/>
      <c r="S17" s="303"/>
      <c r="T17" s="303"/>
      <c r="U17" s="303"/>
      <c r="V17" s="303"/>
      <c r="W17" s="303"/>
      <c r="X17" s="303"/>
      <c r="Y17" s="303"/>
      <c r="Z17" s="303"/>
      <c r="AA17" s="303"/>
      <c r="AB17" s="181">
        <f t="shared" si="27"/>
        <v>0</v>
      </c>
      <c r="AC17" s="181">
        <f t="shared" si="28"/>
        <v>0</v>
      </c>
      <c r="AD17" s="181">
        <f>'1-2 人员岗位信息'!F16</f>
        <v>0</v>
      </c>
      <c r="AE17" s="311"/>
      <c r="AF17" s="181">
        <f t="shared" si="29"/>
        <v>0</v>
      </c>
      <c r="AG17" s="181">
        <f>SUMIFS('1-2 人员岗位信息'!G:G,'1-2 人员岗位信息'!$C:$C,"劳务派遣",'1-2 人员岗位信息'!$B:$B,$D17)</f>
        <v>0</v>
      </c>
      <c r="AH17" s="311"/>
      <c r="AI17" s="181">
        <f t="shared" si="30"/>
        <v>0</v>
      </c>
      <c r="AJ17" s="181">
        <f>SUMIFS('1-2 人员岗位信息'!H:H,'1-2 人员岗位信息'!$C:$C,"劳务派遣",'1-2 人员岗位信息'!$B:$B,$D17)</f>
        <v>0</v>
      </c>
      <c r="AK17" s="311"/>
      <c r="AL17" s="181">
        <f t="shared" si="31"/>
        <v>0</v>
      </c>
      <c r="AM17" s="181">
        <f>SUMIFS('1-2 人员岗位信息'!I:I,'1-2 人员岗位信息'!$C:$C,"劳务派遣",'1-2 人员岗位信息'!$B:$B,$D17)</f>
        <v>0</v>
      </c>
      <c r="AN17" s="311"/>
      <c r="AO17" s="181">
        <f t="shared" si="32"/>
        <v>0</v>
      </c>
      <c r="AP17" s="181">
        <f>SUMIFS('1-2 人员岗位信息'!J:J,'1-2 人员岗位信息'!$C:$C,"劳务派遣",'1-2 人员岗位信息'!$B:$B,$D17)</f>
        <v>0</v>
      </c>
      <c r="AQ17" s="311"/>
      <c r="AR17" s="181">
        <f t="shared" si="33"/>
        <v>0</v>
      </c>
      <c r="AS17" s="181">
        <f>SUMIFS('1-2 人员岗位信息'!K:K,'1-2 人员岗位信息'!$C:$C,"劳务派遣",'1-2 人员岗位信息'!$B:$B,$D17)</f>
        <v>0</v>
      </c>
      <c r="AT17" s="311"/>
      <c r="AU17" s="181">
        <f t="shared" si="34"/>
        <v>0</v>
      </c>
      <c r="AV17" s="181">
        <f>SUMIFS('1-2 人员岗位信息'!L:L,'1-2 人员岗位信息'!$C:$C,"劳务派遣",'1-2 人员岗位信息'!$B:$B,$D17)</f>
        <v>0</v>
      </c>
      <c r="AW17" s="311"/>
      <c r="AX17" s="181">
        <f t="shared" si="35"/>
        <v>0</v>
      </c>
      <c r="AY17" s="181">
        <f>SUMIFS('1-2 人员岗位信息'!M:M,'1-2 人员岗位信息'!$C:$C,"劳务派遣",'1-2 人员岗位信息'!$B:$B,$D17)</f>
        <v>0</v>
      </c>
      <c r="AZ17" s="311"/>
      <c r="BA17" s="181">
        <f t="shared" si="36"/>
        <v>0</v>
      </c>
      <c r="BB17" s="181">
        <f>SUMIFS('1-2 人员岗位信息'!N:N,'1-2 人员岗位信息'!$C:$C,"劳务派遣",'1-2 人员岗位信息'!$B:$B,$D17)</f>
        <v>0</v>
      </c>
      <c r="BC17" s="311"/>
      <c r="BD17" s="181">
        <f t="shared" si="37"/>
        <v>0</v>
      </c>
      <c r="BE17" s="181">
        <f>SUMIFS('1-2 人员岗位信息'!O:O,'1-2 人员岗位信息'!$C:$C,"劳务派遣",'1-2 人员岗位信息'!$B:$B,$D17)</f>
        <v>0</v>
      </c>
      <c r="BF17" s="311"/>
      <c r="BG17" s="181">
        <f t="shared" si="38"/>
        <v>0</v>
      </c>
      <c r="BH17" s="181">
        <f>SUMIFS('1-2 人员岗位信息'!P:P,'1-2 人员岗位信息'!$C:$C,"劳务派遣",'1-2 人员岗位信息'!$B:$B,$D17)</f>
        <v>0</v>
      </c>
      <c r="BI17" s="311"/>
      <c r="BJ17" s="181">
        <f t="shared" si="39"/>
        <v>0</v>
      </c>
      <c r="BK17" s="181">
        <f>SUMIFS('1-2 人员岗位信息'!Q:Q,'1-2 人员岗位信息'!$C:$C,"劳务派遣",'1-2 人员岗位信息'!$B:$B,$D17)</f>
        <v>0</v>
      </c>
      <c r="BL17" s="320"/>
      <c r="BM17" s="324"/>
      <c r="BN17" s="328"/>
    </row>
    <row r="18" s="276" customFormat="1" ht="33.95" hidden="1" customHeight="1" outlineLevel="5" spans="2:66">
      <c r="B18" s="181" t="s">
        <v>799</v>
      </c>
      <c r="C18" s="296" t="s">
        <v>826</v>
      </c>
      <c r="D18" s="276" t="s">
        <v>811</v>
      </c>
      <c r="E18" s="181" t="s">
        <v>812</v>
      </c>
      <c r="F18" s="181"/>
      <c r="G18" s="181" t="s">
        <v>803</v>
      </c>
      <c r="H18" s="181">
        <f t="shared" si="23"/>
        <v>0</v>
      </c>
      <c r="I18" s="181" t="s">
        <v>804</v>
      </c>
      <c r="J18" s="181" t="e">
        <f t="shared" si="24"/>
        <v>#DIV/0!</v>
      </c>
      <c r="K18" s="181" t="s">
        <v>805</v>
      </c>
      <c r="L18" s="181" t="e">
        <f t="shared" si="25"/>
        <v>#DIV/0!</v>
      </c>
      <c r="M18" s="181" t="s">
        <v>806</v>
      </c>
      <c r="N18" s="181">
        <f t="shared" si="26"/>
        <v>0</v>
      </c>
      <c r="O18" s="181"/>
      <c r="P18" s="303"/>
      <c r="Q18" s="303"/>
      <c r="R18" s="303"/>
      <c r="S18" s="303"/>
      <c r="T18" s="303"/>
      <c r="U18" s="303"/>
      <c r="V18" s="303"/>
      <c r="W18" s="303"/>
      <c r="X18" s="303"/>
      <c r="Y18" s="303"/>
      <c r="Z18" s="303"/>
      <c r="AA18" s="303"/>
      <c r="AB18" s="181">
        <f t="shared" si="27"/>
        <v>0</v>
      </c>
      <c r="AC18" s="181">
        <f t="shared" si="28"/>
        <v>0</v>
      </c>
      <c r="AD18" s="181">
        <f>'1-2 人员岗位信息'!F20</f>
        <v>0</v>
      </c>
      <c r="AE18" s="311"/>
      <c r="AF18" s="181">
        <f t="shared" si="29"/>
        <v>0</v>
      </c>
      <c r="AG18" s="181">
        <f>SUMIFS('1-2 人员岗位信息'!G:G,'1-2 人员岗位信息'!$C:$C,"劳务派遣",'1-2 人员岗位信息'!$B:$B,$D18)</f>
        <v>0</v>
      </c>
      <c r="AH18" s="311"/>
      <c r="AI18" s="181">
        <f t="shared" si="30"/>
        <v>0</v>
      </c>
      <c r="AJ18" s="181">
        <f>SUMIFS('1-2 人员岗位信息'!H:H,'1-2 人员岗位信息'!$C:$C,"劳务派遣",'1-2 人员岗位信息'!$B:$B,$D18)</f>
        <v>0</v>
      </c>
      <c r="AK18" s="311"/>
      <c r="AL18" s="181">
        <f t="shared" si="31"/>
        <v>0</v>
      </c>
      <c r="AM18" s="181">
        <f>SUMIFS('1-2 人员岗位信息'!I:I,'1-2 人员岗位信息'!$C:$C,"劳务派遣",'1-2 人员岗位信息'!$B:$B,$D18)</f>
        <v>0</v>
      </c>
      <c r="AN18" s="311"/>
      <c r="AO18" s="181">
        <f t="shared" si="32"/>
        <v>0</v>
      </c>
      <c r="AP18" s="181">
        <f>SUMIFS('1-2 人员岗位信息'!J:J,'1-2 人员岗位信息'!$C:$C,"劳务派遣",'1-2 人员岗位信息'!$B:$B,$D18)</f>
        <v>0</v>
      </c>
      <c r="AQ18" s="311"/>
      <c r="AR18" s="181">
        <f t="shared" si="33"/>
        <v>0</v>
      </c>
      <c r="AS18" s="181">
        <f>SUMIFS('1-2 人员岗位信息'!K:K,'1-2 人员岗位信息'!$C:$C,"劳务派遣",'1-2 人员岗位信息'!$B:$B,$D18)</f>
        <v>0</v>
      </c>
      <c r="AT18" s="311"/>
      <c r="AU18" s="181">
        <f t="shared" si="34"/>
        <v>0</v>
      </c>
      <c r="AV18" s="181">
        <f>SUMIFS('1-2 人员岗位信息'!L:L,'1-2 人员岗位信息'!$C:$C,"劳务派遣",'1-2 人员岗位信息'!$B:$B,$D18)</f>
        <v>0</v>
      </c>
      <c r="AW18" s="311"/>
      <c r="AX18" s="181">
        <f t="shared" si="35"/>
        <v>0</v>
      </c>
      <c r="AY18" s="181">
        <f>SUMIFS('1-2 人员岗位信息'!M:M,'1-2 人员岗位信息'!$C:$C,"劳务派遣",'1-2 人员岗位信息'!$B:$B,$D18)</f>
        <v>0</v>
      </c>
      <c r="AZ18" s="311"/>
      <c r="BA18" s="181">
        <f t="shared" si="36"/>
        <v>0</v>
      </c>
      <c r="BB18" s="181">
        <f>SUMIFS('1-2 人员岗位信息'!N:N,'1-2 人员岗位信息'!$C:$C,"劳务派遣",'1-2 人员岗位信息'!$B:$B,$D18)</f>
        <v>0</v>
      </c>
      <c r="BC18" s="311"/>
      <c r="BD18" s="181">
        <f t="shared" si="37"/>
        <v>0</v>
      </c>
      <c r="BE18" s="181">
        <f>SUMIFS('1-2 人员岗位信息'!O:O,'1-2 人员岗位信息'!$C:$C,"劳务派遣",'1-2 人员岗位信息'!$B:$B,$D18)</f>
        <v>0</v>
      </c>
      <c r="BF18" s="311"/>
      <c r="BG18" s="181">
        <f t="shared" si="38"/>
        <v>0</v>
      </c>
      <c r="BH18" s="181">
        <f>SUMIFS('1-2 人员岗位信息'!P:P,'1-2 人员岗位信息'!$C:$C,"劳务派遣",'1-2 人员岗位信息'!$B:$B,$D18)</f>
        <v>0</v>
      </c>
      <c r="BI18" s="311"/>
      <c r="BJ18" s="181">
        <f t="shared" si="39"/>
        <v>0</v>
      </c>
      <c r="BK18" s="181">
        <f>SUMIFS('1-2 人员岗位信息'!Q:Q,'1-2 人员岗位信息'!$C:$C,"劳务派遣",'1-2 人员岗位信息'!$B:$B,$D18)</f>
        <v>0</v>
      </c>
      <c r="BL18" s="311"/>
      <c r="BM18" s="324"/>
      <c r="BN18" s="328"/>
    </row>
    <row r="19" s="276" customFormat="1" ht="33.95" hidden="1" customHeight="1" outlineLevel="5" spans="2:66">
      <c r="B19" s="181" t="s">
        <v>799</v>
      </c>
      <c r="C19" s="296" t="s">
        <v>827</v>
      </c>
      <c r="D19" s="276" t="s">
        <v>814</v>
      </c>
      <c r="E19" s="181" t="s">
        <v>815</v>
      </c>
      <c r="F19" s="181"/>
      <c r="G19" s="181" t="s">
        <v>803</v>
      </c>
      <c r="H19" s="181">
        <f t="shared" si="23"/>
        <v>0</v>
      </c>
      <c r="I19" s="181" t="s">
        <v>804</v>
      </c>
      <c r="J19" s="181" t="e">
        <f t="shared" si="24"/>
        <v>#DIV/0!</v>
      </c>
      <c r="K19" s="181" t="s">
        <v>805</v>
      </c>
      <c r="L19" s="181" t="e">
        <f t="shared" si="25"/>
        <v>#DIV/0!</v>
      </c>
      <c r="M19" s="181" t="s">
        <v>806</v>
      </c>
      <c r="N19" s="181">
        <f t="shared" si="26"/>
        <v>0</v>
      </c>
      <c r="O19" s="181"/>
      <c r="P19" s="303"/>
      <c r="Q19" s="303"/>
      <c r="R19" s="303"/>
      <c r="S19" s="303"/>
      <c r="T19" s="303"/>
      <c r="U19" s="303"/>
      <c r="V19" s="303"/>
      <c r="W19" s="303"/>
      <c r="X19" s="303"/>
      <c r="Y19" s="303"/>
      <c r="Z19" s="303"/>
      <c r="AA19" s="303"/>
      <c r="AB19" s="181">
        <f t="shared" si="27"/>
        <v>0</v>
      </c>
      <c r="AC19" s="181">
        <f t="shared" si="28"/>
        <v>0</v>
      </c>
      <c r="AD19" s="181">
        <f>'1-2 人员岗位信息'!F24</f>
        <v>0</v>
      </c>
      <c r="AE19" s="311"/>
      <c r="AF19" s="181">
        <f t="shared" si="29"/>
        <v>0</v>
      </c>
      <c r="AG19" s="181">
        <f>SUMIFS('1-2 人员岗位信息'!G:G,'1-2 人员岗位信息'!$C:$C,"劳务派遣",'1-2 人员岗位信息'!$B:$B,$D19)</f>
        <v>0</v>
      </c>
      <c r="AH19" s="311"/>
      <c r="AI19" s="181">
        <f t="shared" si="30"/>
        <v>0</v>
      </c>
      <c r="AJ19" s="181">
        <f>SUMIFS('1-2 人员岗位信息'!H:H,'1-2 人员岗位信息'!$C:$C,"劳务派遣",'1-2 人员岗位信息'!$B:$B,$D19)</f>
        <v>0</v>
      </c>
      <c r="AK19" s="311"/>
      <c r="AL19" s="181">
        <f t="shared" si="31"/>
        <v>0</v>
      </c>
      <c r="AM19" s="181">
        <f>SUMIFS('1-2 人员岗位信息'!I:I,'1-2 人员岗位信息'!$C:$C,"劳务派遣",'1-2 人员岗位信息'!$B:$B,$D19)</f>
        <v>0</v>
      </c>
      <c r="AN19" s="311"/>
      <c r="AO19" s="181">
        <f t="shared" si="32"/>
        <v>0</v>
      </c>
      <c r="AP19" s="181">
        <f>SUMIFS('1-2 人员岗位信息'!J:J,'1-2 人员岗位信息'!$C:$C,"劳务派遣",'1-2 人员岗位信息'!$B:$B,$D19)</f>
        <v>0</v>
      </c>
      <c r="AQ19" s="311"/>
      <c r="AR19" s="181">
        <f t="shared" si="33"/>
        <v>0</v>
      </c>
      <c r="AS19" s="181">
        <f>SUMIFS('1-2 人员岗位信息'!K:K,'1-2 人员岗位信息'!$C:$C,"劳务派遣",'1-2 人员岗位信息'!$B:$B,$D19)</f>
        <v>0</v>
      </c>
      <c r="AT19" s="311"/>
      <c r="AU19" s="181">
        <f t="shared" si="34"/>
        <v>0</v>
      </c>
      <c r="AV19" s="181">
        <f>SUMIFS('1-2 人员岗位信息'!L:L,'1-2 人员岗位信息'!$C:$C,"劳务派遣",'1-2 人员岗位信息'!$B:$B,$D19)</f>
        <v>0</v>
      </c>
      <c r="AW19" s="311"/>
      <c r="AX19" s="181">
        <f t="shared" si="35"/>
        <v>0</v>
      </c>
      <c r="AY19" s="181">
        <f>SUMIFS('1-2 人员岗位信息'!M:M,'1-2 人员岗位信息'!$C:$C,"劳务派遣",'1-2 人员岗位信息'!$B:$B,$D19)</f>
        <v>0</v>
      </c>
      <c r="AZ19" s="311"/>
      <c r="BA19" s="181">
        <f t="shared" si="36"/>
        <v>0</v>
      </c>
      <c r="BB19" s="181">
        <f>SUMIFS('1-2 人员岗位信息'!N:N,'1-2 人员岗位信息'!$C:$C,"劳务派遣",'1-2 人员岗位信息'!$B:$B,$D19)</f>
        <v>0</v>
      </c>
      <c r="BC19" s="311"/>
      <c r="BD19" s="181">
        <f t="shared" si="37"/>
        <v>0</v>
      </c>
      <c r="BE19" s="181">
        <f>SUMIFS('1-2 人员岗位信息'!O:O,'1-2 人员岗位信息'!$C:$C,"劳务派遣",'1-2 人员岗位信息'!$B:$B,$D19)</f>
        <v>0</v>
      </c>
      <c r="BF19" s="311"/>
      <c r="BG19" s="181">
        <f t="shared" si="38"/>
        <v>0</v>
      </c>
      <c r="BH19" s="181">
        <f>SUMIFS('1-2 人员岗位信息'!P:P,'1-2 人员岗位信息'!$C:$C,"劳务派遣",'1-2 人员岗位信息'!$B:$B,$D19)</f>
        <v>0</v>
      </c>
      <c r="BI19" s="311"/>
      <c r="BJ19" s="181">
        <f t="shared" si="39"/>
        <v>0</v>
      </c>
      <c r="BK19" s="181">
        <f>SUMIFS('1-2 人员岗位信息'!Q:Q,'1-2 人员岗位信息'!$C:$C,"劳务派遣",'1-2 人员岗位信息'!$B:$B,$D19)</f>
        <v>0</v>
      </c>
      <c r="BL19" s="320"/>
      <c r="BM19" s="324"/>
      <c r="BN19" s="328"/>
    </row>
    <row r="20" s="276" customFormat="1" ht="33.95" hidden="1" customHeight="1" outlineLevel="5" spans="2:66">
      <c r="B20" s="181" t="s">
        <v>799</v>
      </c>
      <c r="C20" s="296" t="s">
        <v>828</v>
      </c>
      <c r="D20" s="276" t="s">
        <v>817</v>
      </c>
      <c r="E20" s="181" t="s">
        <v>818</v>
      </c>
      <c r="F20" s="181"/>
      <c r="G20" s="181" t="s">
        <v>803</v>
      </c>
      <c r="H20" s="181">
        <f t="shared" si="23"/>
        <v>0</v>
      </c>
      <c r="I20" s="181" t="s">
        <v>804</v>
      </c>
      <c r="J20" s="181" t="e">
        <f t="shared" si="24"/>
        <v>#DIV/0!</v>
      </c>
      <c r="K20" s="181" t="s">
        <v>805</v>
      </c>
      <c r="L20" s="181" t="e">
        <f t="shared" si="25"/>
        <v>#DIV/0!</v>
      </c>
      <c r="M20" s="181" t="s">
        <v>806</v>
      </c>
      <c r="N20" s="181">
        <f t="shared" si="26"/>
        <v>0</v>
      </c>
      <c r="O20" s="181"/>
      <c r="P20" s="303"/>
      <c r="Q20" s="303"/>
      <c r="R20" s="303"/>
      <c r="S20" s="303"/>
      <c r="T20" s="303"/>
      <c r="U20" s="303"/>
      <c r="V20" s="303"/>
      <c r="W20" s="303"/>
      <c r="X20" s="303"/>
      <c r="Y20" s="303"/>
      <c r="Z20" s="303"/>
      <c r="AA20" s="303"/>
      <c r="AB20" s="181">
        <f t="shared" si="27"/>
        <v>0</v>
      </c>
      <c r="AC20" s="181">
        <f t="shared" si="28"/>
        <v>0</v>
      </c>
      <c r="AD20" s="181">
        <f>'1-2 人员岗位信息'!F28</f>
        <v>0</v>
      </c>
      <c r="AE20" s="311"/>
      <c r="AF20" s="181">
        <f t="shared" si="29"/>
        <v>0</v>
      </c>
      <c r="AG20" s="181">
        <f>SUMIFS('1-2 人员岗位信息'!G:G,'1-2 人员岗位信息'!$C:$C,"劳务派遣",'1-2 人员岗位信息'!$B:$B,$D20)</f>
        <v>0</v>
      </c>
      <c r="AH20" s="311"/>
      <c r="AI20" s="181">
        <f t="shared" si="30"/>
        <v>0</v>
      </c>
      <c r="AJ20" s="181">
        <f>SUMIFS('1-2 人员岗位信息'!H:H,'1-2 人员岗位信息'!$C:$C,"劳务派遣",'1-2 人员岗位信息'!$B:$B,$D20)</f>
        <v>0</v>
      </c>
      <c r="AK20" s="311"/>
      <c r="AL20" s="181">
        <f t="shared" si="31"/>
        <v>0</v>
      </c>
      <c r="AM20" s="181">
        <f>SUMIFS('1-2 人员岗位信息'!I:I,'1-2 人员岗位信息'!$C:$C,"劳务派遣",'1-2 人员岗位信息'!$B:$B,$D20)</f>
        <v>0</v>
      </c>
      <c r="AN20" s="311"/>
      <c r="AO20" s="181">
        <f t="shared" si="32"/>
        <v>0</v>
      </c>
      <c r="AP20" s="181">
        <f>SUMIFS('1-2 人员岗位信息'!J:J,'1-2 人员岗位信息'!$C:$C,"劳务派遣",'1-2 人员岗位信息'!$B:$B,$D20)</f>
        <v>0</v>
      </c>
      <c r="AQ20" s="311"/>
      <c r="AR20" s="181">
        <f t="shared" si="33"/>
        <v>0</v>
      </c>
      <c r="AS20" s="181">
        <f>SUMIFS('1-2 人员岗位信息'!K:K,'1-2 人员岗位信息'!$C:$C,"劳务派遣",'1-2 人员岗位信息'!$B:$B,$D20)</f>
        <v>0</v>
      </c>
      <c r="AT20" s="311"/>
      <c r="AU20" s="181">
        <f t="shared" si="34"/>
        <v>0</v>
      </c>
      <c r="AV20" s="181">
        <f>SUMIFS('1-2 人员岗位信息'!L:L,'1-2 人员岗位信息'!$C:$C,"劳务派遣",'1-2 人员岗位信息'!$B:$B,$D20)</f>
        <v>0</v>
      </c>
      <c r="AW20" s="311"/>
      <c r="AX20" s="181">
        <f t="shared" si="35"/>
        <v>0</v>
      </c>
      <c r="AY20" s="181">
        <f>SUMIFS('1-2 人员岗位信息'!M:M,'1-2 人员岗位信息'!$C:$C,"劳务派遣",'1-2 人员岗位信息'!$B:$B,$D20)</f>
        <v>0</v>
      </c>
      <c r="AZ20" s="311"/>
      <c r="BA20" s="181">
        <f t="shared" si="36"/>
        <v>0</v>
      </c>
      <c r="BB20" s="181">
        <f>SUMIFS('1-2 人员岗位信息'!N:N,'1-2 人员岗位信息'!$C:$C,"劳务派遣",'1-2 人员岗位信息'!$B:$B,$D20)</f>
        <v>0</v>
      </c>
      <c r="BC20" s="311"/>
      <c r="BD20" s="181">
        <f t="shared" si="37"/>
        <v>0</v>
      </c>
      <c r="BE20" s="181">
        <f>SUMIFS('1-2 人员岗位信息'!O:O,'1-2 人员岗位信息'!$C:$C,"劳务派遣",'1-2 人员岗位信息'!$B:$B,$D20)</f>
        <v>0</v>
      </c>
      <c r="BF20" s="311"/>
      <c r="BG20" s="181">
        <f t="shared" si="38"/>
        <v>0</v>
      </c>
      <c r="BH20" s="181">
        <f>SUMIFS('1-2 人员岗位信息'!P:P,'1-2 人员岗位信息'!$C:$C,"劳务派遣",'1-2 人员岗位信息'!$B:$B,$D20)</f>
        <v>0</v>
      </c>
      <c r="BI20" s="311"/>
      <c r="BJ20" s="181">
        <f t="shared" si="39"/>
        <v>0</v>
      </c>
      <c r="BK20" s="181">
        <f>SUMIFS('1-2 人员岗位信息'!Q:Q,'1-2 人员岗位信息'!$C:$C,"劳务派遣",'1-2 人员岗位信息'!$B:$B,$D20)</f>
        <v>0</v>
      </c>
      <c r="BL20" s="320"/>
      <c r="BM20" s="324"/>
      <c r="BN20" s="328"/>
    </row>
    <row r="21" s="276" customFormat="1" ht="33.95" hidden="1" customHeight="1" outlineLevel="5" spans="2:66">
      <c r="B21" s="181" t="s">
        <v>799</v>
      </c>
      <c r="C21" s="296" t="s">
        <v>829</v>
      </c>
      <c r="D21" s="276" t="s">
        <v>820</v>
      </c>
      <c r="E21" s="181" t="s">
        <v>821</v>
      </c>
      <c r="F21" s="181"/>
      <c r="G21" s="181" t="s">
        <v>803</v>
      </c>
      <c r="H21" s="181">
        <f t="shared" si="23"/>
        <v>0</v>
      </c>
      <c r="I21" s="181" t="s">
        <v>804</v>
      </c>
      <c r="J21" s="181" t="e">
        <f t="shared" si="24"/>
        <v>#DIV/0!</v>
      </c>
      <c r="K21" s="181" t="s">
        <v>805</v>
      </c>
      <c r="L21" s="181" t="e">
        <f t="shared" si="25"/>
        <v>#DIV/0!</v>
      </c>
      <c r="M21" s="181" t="s">
        <v>806</v>
      </c>
      <c r="N21" s="181">
        <f t="shared" si="26"/>
        <v>0</v>
      </c>
      <c r="O21" s="181"/>
      <c r="P21" s="303"/>
      <c r="Q21" s="303"/>
      <c r="R21" s="303"/>
      <c r="S21" s="303"/>
      <c r="T21" s="303"/>
      <c r="U21" s="303"/>
      <c r="V21" s="303"/>
      <c r="W21" s="303"/>
      <c r="X21" s="303"/>
      <c r="Y21" s="303"/>
      <c r="Z21" s="303"/>
      <c r="AA21" s="303"/>
      <c r="AB21" s="181">
        <f t="shared" si="27"/>
        <v>0</v>
      </c>
      <c r="AC21" s="181">
        <f t="shared" si="28"/>
        <v>0</v>
      </c>
      <c r="AD21" s="181">
        <f>'1-2 人员岗位信息'!F32</f>
        <v>0</v>
      </c>
      <c r="AE21" s="311"/>
      <c r="AF21" s="181">
        <f t="shared" si="29"/>
        <v>0</v>
      </c>
      <c r="AG21" s="181">
        <f>SUMIFS('1-2 人员岗位信息'!G:G,'1-2 人员岗位信息'!$C:$C,"劳务派遣",'1-2 人员岗位信息'!$B:$B,$D21)</f>
        <v>0</v>
      </c>
      <c r="AH21" s="311"/>
      <c r="AI21" s="181">
        <f t="shared" si="30"/>
        <v>0</v>
      </c>
      <c r="AJ21" s="181">
        <f>SUMIFS('1-2 人员岗位信息'!H:H,'1-2 人员岗位信息'!$C:$C,"劳务派遣",'1-2 人员岗位信息'!$B:$B,$D21)</f>
        <v>0</v>
      </c>
      <c r="AK21" s="311"/>
      <c r="AL21" s="181">
        <f t="shared" si="31"/>
        <v>0</v>
      </c>
      <c r="AM21" s="181">
        <f>SUMIFS('1-2 人员岗位信息'!I:I,'1-2 人员岗位信息'!$C:$C,"劳务派遣",'1-2 人员岗位信息'!$B:$B,$D21)</f>
        <v>0</v>
      </c>
      <c r="AN21" s="311"/>
      <c r="AO21" s="181">
        <f t="shared" si="32"/>
        <v>0</v>
      </c>
      <c r="AP21" s="181">
        <f>SUMIFS('1-2 人员岗位信息'!J:J,'1-2 人员岗位信息'!$C:$C,"劳务派遣",'1-2 人员岗位信息'!$B:$B,$D21)</f>
        <v>0</v>
      </c>
      <c r="AQ21" s="311"/>
      <c r="AR21" s="181">
        <f t="shared" si="33"/>
        <v>0</v>
      </c>
      <c r="AS21" s="181">
        <f>SUMIFS('1-2 人员岗位信息'!K:K,'1-2 人员岗位信息'!$C:$C,"劳务派遣",'1-2 人员岗位信息'!$B:$B,$D21)</f>
        <v>0</v>
      </c>
      <c r="AT21" s="311"/>
      <c r="AU21" s="181">
        <f t="shared" si="34"/>
        <v>0</v>
      </c>
      <c r="AV21" s="181">
        <f>SUMIFS('1-2 人员岗位信息'!L:L,'1-2 人员岗位信息'!$C:$C,"劳务派遣",'1-2 人员岗位信息'!$B:$B,$D21)</f>
        <v>0</v>
      </c>
      <c r="AW21" s="311"/>
      <c r="AX21" s="181">
        <f t="shared" si="35"/>
        <v>0</v>
      </c>
      <c r="AY21" s="181">
        <f>SUMIFS('1-2 人员岗位信息'!M:M,'1-2 人员岗位信息'!$C:$C,"劳务派遣",'1-2 人员岗位信息'!$B:$B,$D21)</f>
        <v>0</v>
      </c>
      <c r="AZ21" s="311"/>
      <c r="BA21" s="181">
        <f t="shared" si="36"/>
        <v>0</v>
      </c>
      <c r="BB21" s="181">
        <f>SUMIFS('1-2 人员岗位信息'!N:N,'1-2 人员岗位信息'!$C:$C,"劳务派遣",'1-2 人员岗位信息'!$B:$B,$D21)</f>
        <v>0</v>
      </c>
      <c r="BC21" s="311"/>
      <c r="BD21" s="181">
        <f t="shared" si="37"/>
        <v>0</v>
      </c>
      <c r="BE21" s="181">
        <f>SUMIFS('1-2 人员岗位信息'!O:O,'1-2 人员岗位信息'!$C:$C,"劳务派遣",'1-2 人员岗位信息'!$B:$B,$D21)</f>
        <v>0</v>
      </c>
      <c r="BF21" s="311"/>
      <c r="BG21" s="181">
        <f t="shared" si="38"/>
        <v>0</v>
      </c>
      <c r="BH21" s="181">
        <f>SUMIFS('1-2 人员岗位信息'!P:P,'1-2 人员岗位信息'!$C:$C,"劳务派遣",'1-2 人员岗位信息'!$B:$B,$D21)</f>
        <v>0</v>
      </c>
      <c r="BI21" s="311"/>
      <c r="BJ21" s="181">
        <f>BK20*BL21</f>
        <v>0</v>
      </c>
      <c r="BK21" s="181">
        <f>SUMIFS('1-2 人员岗位信息'!Q:Q,'1-2 人员岗位信息'!$C:$C,"劳务派遣",'1-2 人员岗位信息'!$B:$B,$D21)</f>
        <v>0</v>
      </c>
      <c r="BL21" s="320"/>
      <c r="BM21" s="324"/>
      <c r="BN21" s="328"/>
    </row>
    <row r="22" s="115" customFormat="1" ht="33.95" hidden="1" customHeight="1" outlineLevel="4" collapsed="1" spans="2:66">
      <c r="B22" s="116" t="s">
        <v>794</v>
      </c>
      <c r="C22" s="117" t="s">
        <v>18</v>
      </c>
      <c r="D22" s="115" t="s">
        <v>19</v>
      </c>
      <c r="E22" s="116"/>
      <c r="F22" s="116"/>
      <c r="G22" s="116"/>
      <c r="H22" s="116">
        <f>SUM(H23:H28)</f>
        <v>2086810.74626866</v>
      </c>
      <c r="I22" s="116"/>
      <c r="J22" s="116"/>
      <c r="K22" s="116"/>
      <c r="L22" s="116"/>
      <c r="M22" s="116"/>
      <c r="N22" s="116"/>
      <c r="O22" s="116"/>
      <c r="P22" s="302"/>
      <c r="Q22" s="302"/>
      <c r="R22" s="302"/>
      <c r="S22" s="302"/>
      <c r="T22" s="302"/>
      <c r="U22" s="302"/>
      <c r="V22" s="302"/>
      <c r="W22" s="302"/>
      <c r="X22" s="302"/>
      <c r="Y22" s="302"/>
      <c r="Z22" s="302"/>
      <c r="AA22" s="302"/>
      <c r="AB22" s="116">
        <f>SUM(AB23:AB28)</f>
        <v>2086810.74626866</v>
      </c>
      <c r="AC22" s="116">
        <f>SUM(AC23:AC28)</f>
        <v>173900.895522388</v>
      </c>
      <c r="AD22" s="116"/>
      <c r="AE22" s="116"/>
      <c r="AF22" s="116">
        <f>SUM(AF23:AF28)</f>
        <v>173900.895522388</v>
      </c>
      <c r="AG22" s="116"/>
      <c r="AH22" s="116"/>
      <c r="AI22" s="116">
        <f>SUM(AI23:AI28)</f>
        <v>173900.895522388</v>
      </c>
      <c r="AJ22" s="116"/>
      <c r="AK22" s="116"/>
      <c r="AL22" s="116">
        <f>SUM(AL23:AL28)</f>
        <v>173900.895522388</v>
      </c>
      <c r="AM22" s="116"/>
      <c r="AN22" s="116"/>
      <c r="AO22" s="116">
        <f>SUM(AO23:AO28)</f>
        <v>173900.895522388</v>
      </c>
      <c r="AP22" s="116"/>
      <c r="AQ22" s="116"/>
      <c r="AR22" s="116">
        <f>SUM(AR23:AR28)</f>
        <v>173900.895522388</v>
      </c>
      <c r="AS22" s="116"/>
      <c r="AT22" s="116"/>
      <c r="AU22" s="116">
        <f>SUM(AU23:AU28)</f>
        <v>173900.895522388</v>
      </c>
      <c r="AV22" s="116"/>
      <c r="AW22" s="116"/>
      <c r="AX22" s="116">
        <f>SUM(AX23:AX28)</f>
        <v>173900.895522388</v>
      </c>
      <c r="AY22" s="116"/>
      <c r="AZ22" s="116"/>
      <c r="BA22" s="116">
        <f>SUM(BA23:BA28)</f>
        <v>173900.895522388</v>
      </c>
      <c r="BB22" s="116"/>
      <c r="BC22" s="116"/>
      <c r="BD22" s="116">
        <f>SUM(BD23:BD28)</f>
        <v>173900.895522388</v>
      </c>
      <c r="BE22" s="116"/>
      <c r="BF22" s="116"/>
      <c r="BG22" s="116">
        <f>SUM(BG23:BG28)</f>
        <v>173900.895522388</v>
      </c>
      <c r="BH22" s="116"/>
      <c r="BI22" s="116"/>
      <c r="BJ22" s="116">
        <f>SUM(BJ23:BJ28)</f>
        <v>173900.895522388</v>
      </c>
      <c r="BK22" s="116"/>
      <c r="BL22" s="319"/>
      <c r="BM22" s="324"/>
      <c r="BN22" s="327"/>
    </row>
    <row r="23" s="276" customFormat="1" ht="33.95" hidden="1" customHeight="1" outlineLevel="5" spans="2:66">
      <c r="B23" s="181" t="s">
        <v>799</v>
      </c>
      <c r="C23" s="296" t="s">
        <v>830</v>
      </c>
      <c r="D23" s="276" t="s">
        <v>801</v>
      </c>
      <c r="E23" s="181" t="s">
        <v>831</v>
      </c>
      <c r="F23" s="181"/>
      <c r="G23" s="181" t="s">
        <v>803</v>
      </c>
      <c r="H23" s="181">
        <f t="shared" ref="H23:H28" si="40">AB23</f>
        <v>2086810.74626866</v>
      </c>
      <c r="I23" s="181" t="s">
        <v>804</v>
      </c>
      <c r="J23" s="181">
        <f t="shared" ref="J23:J28" si="41">SUM(AD23,AG23,AJ23,AM23,AP23,AS23,AV23,AY23,BB23,BE23,BH23,BK23)/N23</f>
        <v>24</v>
      </c>
      <c r="K23" s="181" t="s">
        <v>805</v>
      </c>
      <c r="L23" s="181">
        <f t="shared" ref="L23:L28" si="42">H23/N23/J23</f>
        <v>7245.87064676617</v>
      </c>
      <c r="M23" s="181" t="s">
        <v>806</v>
      </c>
      <c r="N23" s="181">
        <f t="shared" ref="N23:N28" si="43">COUNTIF(AD23,"&gt;0")+COUNTIF(AG23,"&gt;0")+COUNTIF(AJ23,"&gt;0")+COUNTIF(AM23,"&gt;0")+COUNTIF(AP23,"&gt;0")+COUNTIF(AS23,"&gt;0")+COUNTIF(AV23,"&gt;0")+COUNTIF(AY23,"&gt;0")+COUNTIF(BB23,"&gt;0")+COUNTIF(BE23,"&gt;0")+COUNTIF(BH23,"&gt;0")+COUNTIF(BK23,"&gt;0")</f>
        <v>12</v>
      </c>
      <c r="O23" s="181"/>
      <c r="P23" s="303"/>
      <c r="Q23" s="303"/>
      <c r="R23" s="303"/>
      <c r="S23" s="303"/>
      <c r="T23" s="303"/>
      <c r="U23" s="303"/>
      <c r="V23" s="303"/>
      <c r="W23" s="303"/>
      <c r="X23" s="303"/>
      <c r="Y23" s="303"/>
      <c r="Z23" s="303"/>
      <c r="AA23" s="303"/>
      <c r="AB23" s="181">
        <f t="shared" ref="AB23:AB28" si="44">SUM(AC23,AF23,AI23,AL23,AO23,AR23,AU23,AX23,BA23,BD23,BG23,BJ23)</f>
        <v>2086810.74626866</v>
      </c>
      <c r="AC23" s="181">
        <f t="shared" ref="AC23:AC28" si="45">AD23*AE23</f>
        <v>173900.895522388</v>
      </c>
      <c r="AD23" s="181">
        <f>'1-2 人员岗位信息'!F13</f>
        <v>24</v>
      </c>
      <c r="AE23" s="311">
        <f>预算主表!P80/(AD23*12)</f>
        <v>7245.87064676617</v>
      </c>
      <c r="AF23" s="181">
        <f t="shared" ref="AF23:AF28" si="46">AG23*AH23</f>
        <v>173900.895522388</v>
      </c>
      <c r="AG23" s="181">
        <f>SUMIFS('1-2 人员岗位信息'!G:G,'1-2 人员岗位信息'!$C:$C,"专业外包",'1-2 人员岗位信息'!$B:$B,$D23)</f>
        <v>24</v>
      </c>
      <c r="AH23" s="311">
        <f>AE23</f>
        <v>7245.87064676617</v>
      </c>
      <c r="AI23" s="181">
        <f t="shared" ref="AI23:AI28" si="47">AJ23*AK23</f>
        <v>173900.895522388</v>
      </c>
      <c r="AJ23" s="181">
        <f>SUMIFS('1-2 人员岗位信息'!H:H,'1-2 人员岗位信息'!$C:$C,"专业外包",'1-2 人员岗位信息'!$B:$B,$D23)</f>
        <v>24</v>
      </c>
      <c r="AK23" s="311">
        <f>AE23</f>
        <v>7245.87064676617</v>
      </c>
      <c r="AL23" s="181">
        <f t="shared" ref="AL23:AL28" si="48">AM23*AN23</f>
        <v>173900.895522388</v>
      </c>
      <c r="AM23" s="181">
        <f>SUMIFS('1-2 人员岗位信息'!I:I,'1-2 人员岗位信息'!$C:$C,"专业外包",'1-2 人员岗位信息'!$B:$B,$D23)</f>
        <v>24</v>
      </c>
      <c r="AN23" s="311">
        <f>AE23</f>
        <v>7245.87064676617</v>
      </c>
      <c r="AO23" s="181">
        <f t="shared" ref="AO23:AO28" si="49">AP23*AQ23</f>
        <v>173900.895522388</v>
      </c>
      <c r="AP23" s="181">
        <f>SUMIFS('1-2 人员岗位信息'!J:J,'1-2 人员岗位信息'!$C:$C,"专业外包",'1-2 人员岗位信息'!$B:$B,$D23)</f>
        <v>24</v>
      </c>
      <c r="AQ23" s="311">
        <f>AE23</f>
        <v>7245.87064676617</v>
      </c>
      <c r="AR23" s="181">
        <f t="shared" ref="AR23:AR28" si="50">AS23*AT23</f>
        <v>173900.895522388</v>
      </c>
      <c r="AS23" s="181">
        <f>SUMIFS('1-2 人员岗位信息'!K:K,'1-2 人员岗位信息'!$C:$C,"专业外包",'1-2 人员岗位信息'!$B:$B,$D23)</f>
        <v>24</v>
      </c>
      <c r="AT23" s="311">
        <f>AE23</f>
        <v>7245.87064676617</v>
      </c>
      <c r="AU23" s="181">
        <f t="shared" ref="AU23:AU28" si="51">AV23*AW23</f>
        <v>173900.895522388</v>
      </c>
      <c r="AV23" s="181">
        <f>SUMIFS('1-2 人员岗位信息'!L:L,'1-2 人员岗位信息'!$C:$C,"专业外包",'1-2 人员岗位信息'!$B:$B,$D23)</f>
        <v>24</v>
      </c>
      <c r="AW23" s="311">
        <f>AE23</f>
        <v>7245.87064676617</v>
      </c>
      <c r="AX23" s="181">
        <f t="shared" ref="AX23:AX28" si="52">AY23*AZ23</f>
        <v>173900.895522388</v>
      </c>
      <c r="AY23" s="181">
        <f>SUMIFS('1-2 人员岗位信息'!M:M,'1-2 人员岗位信息'!$C:$C,"专业外包",'1-2 人员岗位信息'!$B:$B,$D23)</f>
        <v>24</v>
      </c>
      <c r="AZ23" s="311">
        <f>AE23</f>
        <v>7245.87064676617</v>
      </c>
      <c r="BA23" s="181">
        <f t="shared" ref="BA23:BA28" si="53">BB23*BC23</f>
        <v>173900.895522388</v>
      </c>
      <c r="BB23" s="181">
        <f>SUMIFS('1-2 人员岗位信息'!N:N,'1-2 人员岗位信息'!$C:$C,"专业外包",'1-2 人员岗位信息'!$B:$B,$D23)</f>
        <v>24</v>
      </c>
      <c r="BC23" s="311">
        <f>AE23</f>
        <v>7245.87064676617</v>
      </c>
      <c r="BD23" s="181">
        <f t="shared" ref="BD23:BD28" si="54">BE23*BF23</f>
        <v>173900.895522388</v>
      </c>
      <c r="BE23" s="181">
        <f>SUMIFS('1-2 人员岗位信息'!O:O,'1-2 人员岗位信息'!$C:$C,"专业外包",'1-2 人员岗位信息'!$B:$B,$D23)</f>
        <v>24</v>
      </c>
      <c r="BF23" s="311">
        <f>AE23</f>
        <v>7245.87064676617</v>
      </c>
      <c r="BG23" s="181">
        <f t="shared" ref="BG23:BG28" si="55">BH23*BI23</f>
        <v>173900.895522388</v>
      </c>
      <c r="BH23" s="181">
        <f>SUMIFS('1-2 人员岗位信息'!P:P,'1-2 人员岗位信息'!$C:$C,"专业外包",'1-2 人员岗位信息'!$B:$B,$D23)</f>
        <v>24</v>
      </c>
      <c r="BI23" s="311">
        <f>AE23</f>
        <v>7245.87064676617</v>
      </c>
      <c r="BJ23" s="181">
        <f t="shared" ref="BJ23:BJ28" si="56">BK23*BL23</f>
        <v>173900.895522388</v>
      </c>
      <c r="BK23" s="181">
        <f>SUMIFS('1-2 人员岗位信息'!Q:Q,'1-2 人员岗位信息'!$C:$C,"专业外包",'1-2 人员岗位信息'!$B:$B,$D23)</f>
        <v>24</v>
      </c>
      <c r="BL23" s="320">
        <f>AE23</f>
        <v>7245.87064676617</v>
      </c>
      <c r="BM23" s="324"/>
      <c r="BN23" s="328"/>
    </row>
    <row r="24" s="276" customFormat="1" ht="33.95" hidden="1" customHeight="1" outlineLevel="5" spans="2:66">
      <c r="B24" s="181" t="s">
        <v>799</v>
      </c>
      <c r="C24" s="296" t="s">
        <v>832</v>
      </c>
      <c r="D24" s="276" t="s">
        <v>808</v>
      </c>
      <c r="E24" s="181" t="s">
        <v>833</v>
      </c>
      <c r="F24" s="181"/>
      <c r="G24" s="181" t="s">
        <v>803</v>
      </c>
      <c r="H24" s="181">
        <f t="shared" si="40"/>
        <v>0</v>
      </c>
      <c r="I24" s="181" t="s">
        <v>804</v>
      </c>
      <c r="J24" s="181" t="e">
        <f t="shared" si="41"/>
        <v>#DIV/0!</v>
      </c>
      <c r="K24" s="181" t="s">
        <v>805</v>
      </c>
      <c r="L24" s="181" t="e">
        <f t="shared" si="42"/>
        <v>#DIV/0!</v>
      </c>
      <c r="M24" s="181" t="s">
        <v>806</v>
      </c>
      <c r="N24" s="181">
        <f t="shared" si="43"/>
        <v>0</v>
      </c>
      <c r="O24" s="181"/>
      <c r="P24" s="303"/>
      <c r="Q24" s="303"/>
      <c r="R24" s="303"/>
      <c r="S24" s="303"/>
      <c r="T24" s="303"/>
      <c r="U24" s="303"/>
      <c r="V24" s="303"/>
      <c r="W24" s="303"/>
      <c r="X24" s="303"/>
      <c r="Y24" s="303"/>
      <c r="Z24" s="303"/>
      <c r="AA24" s="303"/>
      <c r="AB24" s="181">
        <f t="shared" si="44"/>
        <v>0</v>
      </c>
      <c r="AC24" s="181">
        <f t="shared" si="45"/>
        <v>0</v>
      </c>
      <c r="AD24" s="181">
        <f>'1-2 人员岗位信息'!F17</f>
        <v>0</v>
      </c>
      <c r="AE24" s="311"/>
      <c r="AF24" s="181">
        <f t="shared" si="46"/>
        <v>0</v>
      </c>
      <c r="AG24" s="181">
        <f>SUMIFS('1-2 人员岗位信息'!G:G,'1-2 人员岗位信息'!$C:$C,"专业外包",'1-2 人员岗位信息'!$B:$B,$D24)</f>
        <v>0</v>
      </c>
      <c r="AH24" s="311"/>
      <c r="AI24" s="181">
        <f t="shared" si="47"/>
        <v>0</v>
      </c>
      <c r="AJ24" s="181">
        <f>SUMIFS('1-2 人员岗位信息'!H:H,'1-2 人员岗位信息'!$C:$C,"专业外包",'1-2 人员岗位信息'!$B:$B,$D24)</f>
        <v>0</v>
      </c>
      <c r="AK24" s="311"/>
      <c r="AL24" s="181">
        <f t="shared" si="48"/>
        <v>0</v>
      </c>
      <c r="AM24" s="181">
        <f>SUMIFS('1-2 人员岗位信息'!I:I,'1-2 人员岗位信息'!$C:$C,"专业外包",'1-2 人员岗位信息'!$B:$B,$D24)</f>
        <v>0</v>
      </c>
      <c r="AN24" s="311"/>
      <c r="AO24" s="181">
        <f t="shared" si="49"/>
        <v>0</v>
      </c>
      <c r="AP24" s="181">
        <f>SUMIFS('1-2 人员岗位信息'!J:J,'1-2 人员岗位信息'!$C:$C,"专业外包",'1-2 人员岗位信息'!$B:$B,$D24)</f>
        <v>0</v>
      </c>
      <c r="AQ24" s="311"/>
      <c r="AR24" s="181">
        <f t="shared" si="50"/>
        <v>0</v>
      </c>
      <c r="AS24" s="181">
        <f>SUMIFS('1-2 人员岗位信息'!K:K,'1-2 人员岗位信息'!$C:$C,"专业外包",'1-2 人员岗位信息'!$B:$B,$D24)</f>
        <v>0</v>
      </c>
      <c r="AT24" s="311"/>
      <c r="AU24" s="181">
        <f t="shared" si="51"/>
        <v>0</v>
      </c>
      <c r="AV24" s="181">
        <f>SUMIFS('1-2 人员岗位信息'!L:L,'1-2 人员岗位信息'!$C:$C,"专业外包",'1-2 人员岗位信息'!$B:$B,$D24)</f>
        <v>0</v>
      </c>
      <c r="AW24" s="311"/>
      <c r="AX24" s="181">
        <f t="shared" si="52"/>
        <v>0</v>
      </c>
      <c r="AY24" s="181">
        <f>SUMIFS('1-2 人员岗位信息'!M:M,'1-2 人员岗位信息'!$C:$C,"专业外包",'1-2 人员岗位信息'!$B:$B,$D24)</f>
        <v>0</v>
      </c>
      <c r="AZ24" s="311"/>
      <c r="BA24" s="181">
        <f t="shared" si="53"/>
        <v>0</v>
      </c>
      <c r="BB24" s="181">
        <f>SUMIFS('1-2 人员岗位信息'!N:N,'1-2 人员岗位信息'!$C:$C,"专业外包",'1-2 人员岗位信息'!$B:$B,$D24)</f>
        <v>0</v>
      </c>
      <c r="BC24" s="311"/>
      <c r="BD24" s="181">
        <f t="shared" si="54"/>
        <v>0</v>
      </c>
      <c r="BE24" s="181">
        <f>SUMIFS('1-2 人员岗位信息'!O:O,'1-2 人员岗位信息'!$C:$C,"专业外包",'1-2 人员岗位信息'!$B:$B,$D24)</f>
        <v>0</v>
      </c>
      <c r="BF24" s="311"/>
      <c r="BG24" s="181">
        <f t="shared" si="55"/>
        <v>0</v>
      </c>
      <c r="BH24" s="181">
        <f>SUMIFS('1-2 人员岗位信息'!P:P,'1-2 人员岗位信息'!$C:$C,"专业外包",'1-2 人员岗位信息'!$B:$B,$D24)</f>
        <v>0</v>
      </c>
      <c r="BI24" s="311"/>
      <c r="BJ24" s="181">
        <f t="shared" si="56"/>
        <v>0</v>
      </c>
      <c r="BK24" s="181">
        <f>SUMIFS('1-2 人员岗位信息'!Q:Q,'1-2 人员岗位信息'!$C:$C,"专业外包",'1-2 人员岗位信息'!$B:$B,$D24)</f>
        <v>0</v>
      </c>
      <c r="BL24" s="320"/>
      <c r="BM24" s="324"/>
      <c r="BN24" s="328"/>
    </row>
    <row r="25" s="276" customFormat="1" ht="33.95" hidden="1" customHeight="1" outlineLevel="5" spans="2:66">
      <c r="B25" s="181" t="s">
        <v>799</v>
      </c>
      <c r="C25" s="296" t="s">
        <v>834</v>
      </c>
      <c r="D25" s="276" t="s">
        <v>811</v>
      </c>
      <c r="E25" s="181" t="s">
        <v>812</v>
      </c>
      <c r="F25" s="181"/>
      <c r="G25" s="181" t="s">
        <v>803</v>
      </c>
      <c r="H25" s="181">
        <f t="shared" si="40"/>
        <v>0</v>
      </c>
      <c r="I25" s="181" t="s">
        <v>804</v>
      </c>
      <c r="J25" s="181" t="e">
        <f t="shared" si="41"/>
        <v>#DIV/0!</v>
      </c>
      <c r="K25" s="181" t="s">
        <v>805</v>
      </c>
      <c r="L25" s="181" t="e">
        <f t="shared" si="42"/>
        <v>#DIV/0!</v>
      </c>
      <c r="M25" s="181" t="s">
        <v>806</v>
      </c>
      <c r="N25" s="181">
        <f t="shared" si="43"/>
        <v>0</v>
      </c>
      <c r="O25" s="181"/>
      <c r="P25" s="303"/>
      <c r="Q25" s="303"/>
      <c r="R25" s="303"/>
      <c r="S25" s="303"/>
      <c r="T25" s="303"/>
      <c r="U25" s="303"/>
      <c r="V25" s="303"/>
      <c r="W25" s="303"/>
      <c r="X25" s="303"/>
      <c r="Y25" s="303"/>
      <c r="Z25" s="303"/>
      <c r="AA25" s="303"/>
      <c r="AB25" s="181">
        <f t="shared" si="44"/>
        <v>0</v>
      </c>
      <c r="AC25" s="181">
        <f t="shared" si="45"/>
        <v>0</v>
      </c>
      <c r="AD25" s="181">
        <f>'1-2 人员岗位信息'!F21</f>
        <v>0</v>
      </c>
      <c r="AE25" s="311"/>
      <c r="AF25" s="181">
        <f t="shared" si="46"/>
        <v>0</v>
      </c>
      <c r="AG25" s="181">
        <f>SUMIFS('1-2 人员岗位信息'!G:G,'1-2 人员岗位信息'!$C:$C,"专业外包",'1-2 人员岗位信息'!$B:$B,$D25)</f>
        <v>0</v>
      </c>
      <c r="AH25" s="311"/>
      <c r="AI25" s="181">
        <f t="shared" si="47"/>
        <v>0</v>
      </c>
      <c r="AJ25" s="181">
        <f>SUMIFS('1-2 人员岗位信息'!H:H,'1-2 人员岗位信息'!$C:$C,"专业外包",'1-2 人员岗位信息'!$B:$B,$D25)</f>
        <v>0</v>
      </c>
      <c r="AK25" s="311"/>
      <c r="AL25" s="181">
        <f t="shared" si="48"/>
        <v>0</v>
      </c>
      <c r="AM25" s="181">
        <f>SUMIFS('1-2 人员岗位信息'!I:I,'1-2 人员岗位信息'!$C:$C,"专业外包",'1-2 人员岗位信息'!$B:$B,$D25)</f>
        <v>0</v>
      </c>
      <c r="AN25" s="311"/>
      <c r="AO25" s="181">
        <f t="shared" si="49"/>
        <v>0</v>
      </c>
      <c r="AP25" s="181">
        <f>SUMIFS('1-2 人员岗位信息'!J:J,'1-2 人员岗位信息'!$C:$C,"专业外包",'1-2 人员岗位信息'!$B:$B,$D25)</f>
        <v>0</v>
      </c>
      <c r="AQ25" s="311"/>
      <c r="AR25" s="181">
        <f t="shared" si="50"/>
        <v>0</v>
      </c>
      <c r="AS25" s="181">
        <f>SUMIFS('1-2 人员岗位信息'!K:K,'1-2 人员岗位信息'!$C:$C,"专业外包",'1-2 人员岗位信息'!$B:$B,$D25)</f>
        <v>0</v>
      </c>
      <c r="AT25" s="311"/>
      <c r="AU25" s="181">
        <f t="shared" si="51"/>
        <v>0</v>
      </c>
      <c r="AV25" s="181">
        <f>SUMIFS('1-2 人员岗位信息'!L:L,'1-2 人员岗位信息'!$C:$C,"专业外包",'1-2 人员岗位信息'!$B:$B,$D25)</f>
        <v>0</v>
      </c>
      <c r="AW25" s="311"/>
      <c r="AX25" s="181">
        <f t="shared" si="52"/>
        <v>0</v>
      </c>
      <c r="AY25" s="181">
        <f>SUMIFS('1-2 人员岗位信息'!M:M,'1-2 人员岗位信息'!$C:$C,"专业外包",'1-2 人员岗位信息'!$B:$B,$D25)</f>
        <v>0</v>
      </c>
      <c r="AZ25" s="311"/>
      <c r="BA25" s="181">
        <f t="shared" si="53"/>
        <v>0</v>
      </c>
      <c r="BB25" s="181">
        <f>SUMIFS('1-2 人员岗位信息'!N:N,'1-2 人员岗位信息'!$C:$C,"专业外包",'1-2 人员岗位信息'!$B:$B,$D25)</f>
        <v>0</v>
      </c>
      <c r="BC25" s="311"/>
      <c r="BD25" s="181">
        <f t="shared" si="54"/>
        <v>0</v>
      </c>
      <c r="BE25" s="181">
        <f>SUMIFS('1-2 人员岗位信息'!O:O,'1-2 人员岗位信息'!$C:$C,"专业外包",'1-2 人员岗位信息'!$B:$B,$D25)</f>
        <v>0</v>
      </c>
      <c r="BF25" s="311"/>
      <c r="BG25" s="181">
        <f t="shared" si="55"/>
        <v>0</v>
      </c>
      <c r="BH25" s="181">
        <f>SUMIFS('1-2 人员岗位信息'!P:P,'1-2 人员岗位信息'!$C:$C,"专业外包",'1-2 人员岗位信息'!$B:$B,$D25)</f>
        <v>0</v>
      </c>
      <c r="BI25" s="311"/>
      <c r="BJ25" s="181">
        <f t="shared" si="56"/>
        <v>0</v>
      </c>
      <c r="BK25" s="181">
        <f>SUMIFS('1-2 人员岗位信息'!Q:Q,'1-2 人员岗位信息'!$C:$C,"专业外包",'1-2 人员岗位信息'!$B:$B,$D25)</f>
        <v>0</v>
      </c>
      <c r="BL25" s="320"/>
      <c r="BM25" s="324"/>
      <c r="BN25" s="328"/>
    </row>
    <row r="26" s="276" customFormat="1" ht="33.95" hidden="1" customHeight="1" outlineLevel="5" spans="2:66">
      <c r="B26" s="181" t="s">
        <v>799</v>
      </c>
      <c r="C26" s="296" t="s">
        <v>835</v>
      </c>
      <c r="D26" s="276" t="s">
        <v>814</v>
      </c>
      <c r="E26" s="181" t="s">
        <v>815</v>
      </c>
      <c r="F26" s="181"/>
      <c r="G26" s="181" t="s">
        <v>803</v>
      </c>
      <c r="H26" s="181">
        <f t="shared" si="40"/>
        <v>0</v>
      </c>
      <c r="I26" s="181" t="s">
        <v>804</v>
      </c>
      <c r="J26" s="181" t="e">
        <f t="shared" si="41"/>
        <v>#DIV/0!</v>
      </c>
      <c r="K26" s="181" t="s">
        <v>805</v>
      </c>
      <c r="L26" s="181" t="e">
        <f t="shared" si="42"/>
        <v>#DIV/0!</v>
      </c>
      <c r="M26" s="181" t="s">
        <v>806</v>
      </c>
      <c r="N26" s="181">
        <f t="shared" si="43"/>
        <v>0</v>
      </c>
      <c r="O26" s="181"/>
      <c r="P26" s="303"/>
      <c r="Q26" s="303"/>
      <c r="R26" s="303"/>
      <c r="S26" s="303"/>
      <c r="T26" s="303"/>
      <c r="U26" s="303"/>
      <c r="V26" s="303"/>
      <c r="W26" s="303"/>
      <c r="X26" s="303"/>
      <c r="Y26" s="303"/>
      <c r="Z26" s="303"/>
      <c r="AA26" s="303"/>
      <c r="AB26" s="181">
        <f t="shared" si="44"/>
        <v>0</v>
      </c>
      <c r="AC26" s="181">
        <f t="shared" si="45"/>
        <v>0</v>
      </c>
      <c r="AD26" s="181">
        <f>'1-2 人员岗位信息'!F25</f>
        <v>0</v>
      </c>
      <c r="AE26" s="311"/>
      <c r="AF26" s="181">
        <f t="shared" si="46"/>
        <v>0</v>
      </c>
      <c r="AG26" s="181">
        <f>SUMIFS('1-2 人员岗位信息'!G:G,'1-2 人员岗位信息'!$C:$C,"专业外包",'1-2 人员岗位信息'!$B:$B,$D26)</f>
        <v>0</v>
      </c>
      <c r="AH26" s="311"/>
      <c r="AI26" s="181">
        <f t="shared" si="47"/>
        <v>0</v>
      </c>
      <c r="AJ26" s="181">
        <f>SUMIFS('1-2 人员岗位信息'!H:H,'1-2 人员岗位信息'!$C:$C,"专业外包",'1-2 人员岗位信息'!$B:$B,$D26)</f>
        <v>0</v>
      </c>
      <c r="AK26" s="311"/>
      <c r="AL26" s="181">
        <f t="shared" si="48"/>
        <v>0</v>
      </c>
      <c r="AM26" s="181">
        <f>SUMIFS('1-2 人员岗位信息'!I:I,'1-2 人员岗位信息'!$C:$C,"专业外包",'1-2 人员岗位信息'!$B:$B,$D26)</f>
        <v>0</v>
      </c>
      <c r="AN26" s="311"/>
      <c r="AO26" s="181">
        <f t="shared" si="49"/>
        <v>0</v>
      </c>
      <c r="AP26" s="181">
        <f>SUMIFS('1-2 人员岗位信息'!J:J,'1-2 人员岗位信息'!$C:$C,"专业外包",'1-2 人员岗位信息'!$B:$B,$D26)</f>
        <v>0</v>
      </c>
      <c r="AQ26" s="311"/>
      <c r="AR26" s="181">
        <f t="shared" si="50"/>
        <v>0</v>
      </c>
      <c r="AS26" s="181">
        <f>SUMIFS('1-2 人员岗位信息'!K:K,'1-2 人员岗位信息'!$C:$C,"专业外包",'1-2 人员岗位信息'!$B:$B,$D26)</f>
        <v>0</v>
      </c>
      <c r="AT26" s="311"/>
      <c r="AU26" s="181">
        <f t="shared" si="51"/>
        <v>0</v>
      </c>
      <c r="AV26" s="181">
        <f>SUMIFS('1-2 人员岗位信息'!L:L,'1-2 人员岗位信息'!$C:$C,"专业外包",'1-2 人员岗位信息'!$B:$B,$D26)</f>
        <v>0</v>
      </c>
      <c r="AW26" s="311"/>
      <c r="AX26" s="181">
        <f t="shared" si="52"/>
        <v>0</v>
      </c>
      <c r="AY26" s="181">
        <f>SUMIFS('1-2 人员岗位信息'!M:M,'1-2 人员岗位信息'!$C:$C,"专业外包",'1-2 人员岗位信息'!$B:$B,$D26)</f>
        <v>0</v>
      </c>
      <c r="AZ26" s="311"/>
      <c r="BA26" s="181">
        <f t="shared" si="53"/>
        <v>0</v>
      </c>
      <c r="BB26" s="181">
        <f>SUMIFS('1-2 人员岗位信息'!N:N,'1-2 人员岗位信息'!$C:$C,"专业外包",'1-2 人员岗位信息'!$B:$B,$D26)</f>
        <v>0</v>
      </c>
      <c r="BC26" s="311"/>
      <c r="BD26" s="181">
        <f t="shared" si="54"/>
        <v>0</v>
      </c>
      <c r="BE26" s="181">
        <f>SUMIFS('1-2 人员岗位信息'!O:O,'1-2 人员岗位信息'!$C:$C,"专业外包",'1-2 人员岗位信息'!$B:$B,$D26)</f>
        <v>0</v>
      </c>
      <c r="BF26" s="311"/>
      <c r="BG26" s="181">
        <f t="shared" si="55"/>
        <v>0</v>
      </c>
      <c r="BH26" s="181">
        <f>SUMIFS('1-2 人员岗位信息'!P:P,'1-2 人员岗位信息'!$C:$C,"专业外包",'1-2 人员岗位信息'!$B:$B,$D26)</f>
        <v>0</v>
      </c>
      <c r="BI26" s="311"/>
      <c r="BJ26" s="181">
        <f t="shared" si="56"/>
        <v>0</v>
      </c>
      <c r="BK26" s="181">
        <f>SUMIFS('1-2 人员岗位信息'!Q:Q,'1-2 人员岗位信息'!$C:$C,"专业外包",'1-2 人员岗位信息'!$B:$B,$D26)</f>
        <v>0</v>
      </c>
      <c r="BL26" s="320"/>
      <c r="BM26" s="324"/>
      <c r="BN26" s="328"/>
    </row>
    <row r="27" s="276" customFormat="1" ht="33.95" hidden="1" customHeight="1" outlineLevel="5" spans="2:66">
      <c r="B27" s="181" t="s">
        <v>799</v>
      </c>
      <c r="C27" s="296" t="s">
        <v>836</v>
      </c>
      <c r="D27" s="276" t="s">
        <v>817</v>
      </c>
      <c r="E27" s="181" t="s">
        <v>818</v>
      </c>
      <c r="F27" s="181"/>
      <c r="G27" s="181" t="s">
        <v>803</v>
      </c>
      <c r="H27" s="181">
        <f t="shared" si="40"/>
        <v>0</v>
      </c>
      <c r="I27" s="181" t="s">
        <v>804</v>
      </c>
      <c r="J27" s="181" t="e">
        <f t="shared" si="41"/>
        <v>#DIV/0!</v>
      </c>
      <c r="K27" s="181" t="s">
        <v>805</v>
      </c>
      <c r="L27" s="181" t="e">
        <f t="shared" si="42"/>
        <v>#DIV/0!</v>
      </c>
      <c r="M27" s="181" t="s">
        <v>806</v>
      </c>
      <c r="N27" s="181">
        <f t="shared" si="43"/>
        <v>0</v>
      </c>
      <c r="O27" s="181"/>
      <c r="P27" s="303"/>
      <c r="Q27" s="303"/>
      <c r="R27" s="303"/>
      <c r="S27" s="303"/>
      <c r="T27" s="303"/>
      <c r="U27" s="303"/>
      <c r="V27" s="303"/>
      <c r="W27" s="303"/>
      <c r="X27" s="303"/>
      <c r="Y27" s="303"/>
      <c r="Z27" s="303"/>
      <c r="AA27" s="303"/>
      <c r="AB27" s="181">
        <f t="shared" si="44"/>
        <v>0</v>
      </c>
      <c r="AC27" s="181">
        <f t="shared" si="45"/>
        <v>0</v>
      </c>
      <c r="AD27" s="181">
        <f>'1-2 人员岗位信息'!F29</f>
        <v>0</v>
      </c>
      <c r="AE27" s="311"/>
      <c r="AF27" s="181">
        <f t="shared" si="46"/>
        <v>0</v>
      </c>
      <c r="AG27" s="181">
        <f>SUMIFS('1-2 人员岗位信息'!G:G,'1-2 人员岗位信息'!$C:$C,"专业外包",'1-2 人员岗位信息'!$B:$B,$D27)</f>
        <v>0</v>
      </c>
      <c r="AH27" s="311"/>
      <c r="AI27" s="181">
        <f t="shared" si="47"/>
        <v>0</v>
      </c>
      <c r="AJ27" s="181">
        <f>SUMIFS('1-2 人员岗位信息'!H:H,'1-2 人员岗位信息'!$C:$C,"专业外包",'1-2 人员岗位信息'!$B:$B,$D27)</f>
        <v>0</v>
      </c>
      <c r="AK27" s="311"/>
      <c r="AL27" s="181">
        <f t="shared" si="48"/>
        <v>0</v>
      </c>
      <c r="AM27" s="181">
        <f>SUMIFS('1-2 人员岗位信息'!I:I,'1-2 人员岗位信息'!$C:$C,"专业外包",'1-2 人员岗位信息'!$B:$B,$D27)</f>
        <v>0</v>
      </c>
      <c r="AN27" s="311"/>
      <c r="AO27" s="181">
        <f t="shared" si="49"/>
        <v>0</v>
      </c>
      <c r="AP27" s="181">
        <f>SUMIFS('1-2 人员岗位信息'!J:J,'1-2 人员岗位信息'!$C:$C,"专业外包",'1-2 人员岗位信息'!$B:$B,$D27)</f>
        <v>0</v>
      </c>
      <c r="AQ27" s="311"/>
      <c r="AR27" s="181">
        <f t="shared" si="50"/>
        <v>0</v>
      </c>
      <c r="AS27" s="181">
        <f>SUMIFS('1-2 人员岗位信息'!K:K,'1-2 人员岗位信息'!$C:$C,"专业外包",'1-2 人员岗位信息'!$B:$B,$D27)</f>
        <v>0</v>
      </c>
      <c r="AT27" s="311"/>
      <c r="AU27" s="181">
        <f t="shared" si="51"/>
        <v>0</v>
      </c>
      <c r="AV27" s="181">
        <f>SUMIFS('1-2 人员岗位信息'!L:L,'1-2 人员岗位信息'!$C:$C,"专业外包",'1-2 人员岗位信息'!$B:$B,$D27)</f>
        <v>0</v>
      </c>
      <c r="AW27" s="311"/>
      <c r="AX27" s="181">
        <f t="shared" si="52"/>
        <v>0</v>
      </c>
      <c r="AY27" s="181">
        <f>SUMIFS('1-2 人员岗位信息'!M:M,'1-2 人员岗位信息'!$C:$C,"专业外包",'1-2 人员岗位信息'!$B:$B,$D27)</f>
        <v>0</v>
      </c>
      <c r="AZ27" s="311"/>
      <c r="BA27" s="181">
        <f t="shared" si="53"/>
        <v>0</v>
      </c>
      <c r="BB27" s="181">
        <f>SUMIFS('1-2 人员岗位信息'!N:N,'1-2 人员岗位信息'!$C:$C,"专业外包",'1-2 人员岗位信息'!$B:$B,$D27)</f>
        <v>0</v>
      </c>
      <c r="BC27" s="311"/>
      <c r="BD27" s="181">
        <f t="shared" si="54"/>
        <v>0</v>
      </c>
      <c r="BE27" s="181">
        <f>SUMIFS('1-2 人员岗位信息'!O:O,'1-2 人员岗位信息'!$C:$C,"专业外包",'1-2 人员岗位信息'!$B:$B,$D27)</f>
        <v>0</v>
      </c>
      <c r="BF27" s="311"/>
      <c r="BG27" s="181">
        <f t="shared" si="55"/>
        <v>0</v>
      </c>
      <c r="BH27" s="181">
        <f>SUMIFS('1-2 人员岗位信息'!P:P,'1-2 人员岗位信息'!$C:$C,"专业外包",'1-2 人员岗位信息'!$B:$B,$D27)</f>
        <v>0</v>
      </c>
      <c r="BI27" s="311"/>
      <c r="BJ27" s="181">
        <f t="shared" si="56"/>
        <v>0</v>
      </c>
      <c r="BK27" s="181">
        <f>SUMIFS('1-2 人员岗位信息'!Q:Q,'1-2 人员岗位信息'!$C:$C,"专业外包",'1-2 人员岗位信息'!$B:$B,$D27)</f>
        <v>0</v>
      </c>
      <c r="BL27" s="320"/>
      <c r="BM27" s="324"/>
      <c r="BN27" s="328"/>
    </row>
    <row r="28" s="276" customFormat="1" ht="33.95" hidden="1" customHeight="1" outlineLevel="5" spans="2:66">
      <c r="B28" s="181" t="s">
        <v>799</v>
      </c>
      <c r="C28" s="296" t="s">
        <v>837</v>
      </c>
      <c r="D28" s="276" t="s">
        <v>820</v>
      </c>
      <c r="E28" s="181" t="s">
        <v>821</v>
      </c>
      <c r="F28" s="181"/>
      <c r="G28" s="181" t="s">
        <v>803</v>
      </c>
      <c r="H28" s="181">
        <f t="shared" si="40"/>
        <v>0</v>
      </c>
      <c r="I28" s="181" t="s">
        <v>804</v>
      </c>
      <c r="J28" s="181" t="e">
        <f t="shared" si="41"/>
        <v>#DIV/0!</v>
      </c>
      <c r="K28" s="181" t="s">
        <v>805</v>
      </c>
      <c r="L28" s="181" t="e">
        <f t="shared" si="42"/>
        <v>#DIV/0!</v>
      </c>
      <c r="M28" s="181" t="s">
        <v>806</v>
      </c>
      <c r="N28" s="181">
        <f t="shared" si="43"/>
        <v>0</v>
      </c>
      <c r="O28" s="181"/>
      <c r="P28" s="303"/>
      <c r="Q28" s="303"/>
      <c r="R28" s="303"/>
      <c r="S28" s="303"/>
      <c r="T28" s="303"/>
      <c r="U28" s="303"/>
      <c r="V28" s="303"/>
      <c r="W28" s="303"/>
      <c r="X28" s="303"/>
      <c r="Y28" s="303"/>
      <c r="Z28" s="303"/>
      <c r="AA28" s="303"/>
      <c r="AB28" s="181">
        <f t="shared" si="44"/>
        <v>0</v>
      </c>
      <c r="AC28" s="181">
        <f t="shared" si="45"/>
        <v>0</v>
      </c>
      <c r="AD28" s="181">
        <f>'1-2 人员岗位信息'!F33</f>
        <v>0</v>
      </c>
      <c r="AE28" s="311"/>
      <c r="AF28" s="181">
        <f t="shared" si="46"/>
        <v>0</v>
      </c>
      <c r="AG28" s="181">
        <f>SUMIFS('1-2 人员岗位信息'!G:G,'1-2 人员岗位信息'!$C:$C,"专业外包",'1-2 人员岗位信息'!$B:$B,$D28)</f>
        <v>0</v>
      </c>
      <c r="AH28" s="311"/>
      <c r="AI28" s="181">
        <f t="shared" si="47"/>
        <v>0</v>
      </c>
      <c r="AJ28" s="181">
        <f>SUMIFS('1-2 人员岗位信息'!H:H,'1-2 人员岗位信息'!$C:$C,"专业外包",'1-2 人员岗位信息'!$B:$B,$D28)</f>
        <v>0</v>
      </c>
      <c r="AK28" s="311"/>
      <c r="AL28" s="181">
        <f t="shared" si="48"/>
        <v>0</v>
      </c>
      <c r="AM28" s="181">
        <f>SUMIFS('1-2 人员岗位信息'!I:I,'1-2 人员岗位信息'!$C:$C,"专业外包",'1-2 人员岗位信息'!$B:$B,$D28)</f>
        <v>0</v>
      </c>
      <c r="AN28" s="311"/>
      <c r="AO28" s="181">
        <f t="shared" si="49"/>
        <v>0</v>
      </c>
      <c r="AP28" s="181">
        <f>SUMIFS('1-2 人员岗位信息'!J:J,'1-2 人员岗位信息'!$C:$C,"专业外包",'1-2 人员岗位信息'!$B:$B,$D28)</f>
        <v>0</v>
      </c>
      <c r="AQ28" s="311"/>
      <c r="AR28" s="181">
        <f t="shared" si="50"/>
        <v>0</v>
      </c>
      <c r="AS28" s="181">
        <f>SUMIFS('1-2 人员岗位信息'!K:K,'1-2 人员岗位信息'!$C:$C,"专业外包",'1-2 人员岗位信息'!$B:$B,$D28)</f>
        <v>0</v>
      </c>
      <c r="AT28" s="311"/>
      <c r="AU28" s="181">
        <f t="shared" si="51"/>
        <v>0</v>
      </c>
      <c r="AV28" s="181">
        <f>SUMIFS('1-2 人员岗位信息'!L:L,'1-2 人员岗位信息'!$C:$C,"专业外包",'1-2 人员岗位信息'!$B:$B,$D28)</f>
        <v>0</v>
      </c>
      <c r="AW28" s="311"/>
      <c r="AX28" s="181">
        <f t="shared" si="52"/>
        <v>0</v>
      </c>
      <c r="AY28" s="181">
        <f>SUMIFS('1-2 人员岗位信息'!M:M,'1-2 人员岗位信息'!$C:$C,"专业外包",'1-2 人员岗位信息'!$B:$B,$D28)</f>
        <v>0</v>
      </c>
      <c r="AZ28" s="311"/>
      <c r="BA28" s="181">
        <f t="shared" si="53"/>
        <v>0</v>
      </c>
      <c r="BB28" s="181">
        <f>SUMIFS('1-2 人员岗位信息'!N:N,'1-2 人员岗位信息'!$C:$C,"专业外包",'1-2 人员岗位信息'!$B:$B,$D28)</f>
        <v>0</v>
      </c>
      <c r="BC28" s="311"/>
      <c r="BD28" s="181">
        <f t="shared" si="54"/>
        <v>0</v>
      </c>
      <c r="BE28" s="181">
        <f>SUMIFS('1-2 人员岗位信息'!O:O,'1-2 人员岗位信息'!$C:$C,"专业外包",'1-2 人员岗位信息'!$B:$B,$D28)</f>
        <v>0</v>
      </c>
      <c r="BF28" s="311"/>
      <c r="BG28" s="181">
        <f t="shared" si="55"/>
        <v>0</v>
      </c>
      <c r="BH28" s="181">
        <f>SUMIFS('1-2 人员岗位信息'!P:P,'1-2 人员岗位信息'!$C:$C,"专业外包",'1-2 人员岗位信息'!$B:$B,$D28)</f>
        <v>0</v>
      </c>
      <c r="BI28" s="311"/>
      <c r="BJ28" s="181">
        <f t="shared" si="56"/>
        <v>0</v>
      </c>
      <c r="BK28" s="181">
        <f>SUMIFS('1-2 人员岗位信息'!Q:Q,'1-2 人员岗位信息'!$C:$C,"专业外包",'1-2 人员岗位信息'!$B:$B,$D28)</f>
        <v>0</v>
      </c>
      <c r="BL28" s="320"/>
      <c r="BM28" s="324"/>
      <c r="BN28" s="328"/>
    </row>
    <row r="29" s="111" customFormat="1" ht="33.95" hidden="1" customHeight="1" outlineLevel="3" collapsed="1" spans="2:66">
      <c r="B29" s="112" t="s">
        <v>794</v>
      </c>
      <c r="C29" s="113" t="s">
        <v>838</v>
      </c>
      <c r="D29" s="111" t="s">
        <v>839</v>
      </c>
      <c r="E29" s="112"/>
      <c r="F29" s="112"/>
      <c r="G29" s="112"/>
      <c r="H29" s="112">
        <f>H30+H39+H48</f>
        <v>0</v>
      </c>
      <c r="I29" s="112"/>
      <c r="J29" s="112"/>
      <c r="K29" s="112"/>
      <c r="L29" s="112"/>
      <c r="M29" s="112"/>
      <c r="N29" s="112"/>
      <c r="O29" s="112"/>
      <c r="P29" s="301"/>
      <c r="Q29" s="301"/>
      <c r="R29" s="301"/>
      <c r="S29" s="301"/>
      <c r="T29" s="301"/>
      <c r="U29" s="301"/>
      <c r="V29" s="301"/>
      <c r="W29" s="301"/>
      <c r="X29" s="301"/>
      <c r="Y29" s="301"/>
      <c r="Z29" s="301"/>
      <c r="AA29" s="301"/>
      <c r="AB29" s="112">
        <f t="shared" ref="AB29:AF29" si="57">AB30+AB39+AB48</f>
        <v>0</v>
      </c>
      <c r="AC29" s="112">
        <f t="shared" si="57"/>
        <v>0</v>
      </c>
      <c r="AD29" s="112"/>
      <c r="AE29" s="112"/>
      <c r="AF29" s="112">
        <f t="shared" si="57"/>
        <v>0</v>
      </c>
      <c r="AG29" s="112"/>
      <c r="AH29" s="112"/>
      <c r="AI29" s="112">
        <f>AI30+AI39+AI48</f>
        <v>0</v>
      </c>
      <c r="AJ29" s="112"/>
      <c r="AK29" s="112"/>
      <c r="AL29" s="112">
        <f>AL30+AL39+AL48</f>
        <v>0</v>
      </c>
      <c r="AM29" s="112"/>
      <c r="AN29" s="112"/>
      <c r="AO29" s="112">
        <f>AO30+AO39+AO48</f>
        <v>0</v>
      </c>
      <c r="AP29" s="112"/>
      <c r="AQ29" s="112"/>
      <c r="AR29" s="112">
        <f>AR30+AR39+AR48</f>
        <v>0</v>
      </c>
      <c r="AS29" s="112"/>
      <c r="AT29" s="112"/>
      <c r="AU29" s="112">
        <f>AU30+AU39+AU48</f>
        <v>0</v>
      </c>
      <c r="AV29" s="112"/>
      <c r="AW29" s="112"/>
      <c r="AX29" s="112">
        <f>AX30+AX39+AX48</f>
        <v>0</v>
      </c>
      <c r="AY29" s="112"/>
      <c r="AZ29" s="112"/>
      <c r="BA29" s="112">
        <f>BA30+BA39+BA48</f>
        <v>0</v>
      </c>
      <c r="BB29" s="112"/>
      <c r="BC29" s="112"/>
      <c r="BD29" s="112">
        <f>BD30+BD39+BD48</f>
        <v>0</v>
      </c>
      <c r="BE29" s="112"/>
      <c r="BF29" s="112"/>
      <c r="BG29" s="112">
        <f>BG30+BG39+BG48</f>
        <v>0</v>
      </c>
      <c r="BH29" s="112"/>
      <c r="BI29" s="112"/>
      <c r="BJ29" s="112">
        <f>BJ30+BJ39+BJ48</f>
        <v>0</v>
      </c>
      <c r="BK29" s="112"/>
      <c r="BL29" s="318"/>
      <c r="BM29" s="324"/>
      <c r="BN29" s="326"/>
    </row>
    <row r="30" s="115" customFormat="1" ht="33.95" hidden="1" customHeight="1" outlineLevel="4" collapsed="1" spans="2:66">
      <c r="B30" s="116" t="s">
        <v>794</v>
      </c>
      <c r="C30" s="117" t="s">
        <v>112</v>
      </c>
      <c r="D30" s="115" t="s">
        <v>109</v>
      </c>
      <c r="E30" s="116"/>
      <c r="F30" s="116"/>
      <c r="G30" s="116"/>
      <c r="H30" s="116">
        <f>SUM(H31:H38)</f>
        <v>0</v>
      </c>
      <c r="I30" s="116"/>
      <c r="J30" s="116"/>
      <c r="K30" s="116"/>
      <c r="L30" s="116"/>
      <c r="M30" s="116"/>
      <c r="N30" s="116"/>
      <c r="O30" s="116"/>
      <c r="P30" s="302"/>
      <c r="Q30" s="302"/>
      <c r="R30" s="302"/>
      <c r="S30" s="302"/>
      <c r="T30" s="302"/>
      <c r="U30" s="302"/>
      <c r="V30" s="302"/>
      <c r="W30" s="302"/>
      <c r="X30" s="302"/>
      <c r="Y30" s="302"/>
      <c r="Z30" s="302"/>
      <c r="AA30" s="302"/>
      <c r="AB30" s="116">
        <f t="shared" ref="AB30:AF30" si="58">SUM(AB31:AB38)</f>
        <v>0</v>
      </c>
      <c r="AC30" s="116">
        <f t="shared" si="58"/>
        <v>0</v>
      </c>
      <c r="AD30" s="116"/>
      <c r="AE30" s="116"/>
      <c r="AF30" s="116">
        <f t="shared" si="58"/>
        <v>0</v>
      </c>
      <c r="AG30" s="116"/>
      <c r="AH30" s="116"/>
      <c r="AI30" s="116">
        <f>SUM(AI31:AI38)</f>
        <v>0</v>
      </c>
      <c r="AJ30" s="116"/>
      <c r="AK30" s="116"/>
      <c r="AL30" s="116">
        <f>SUM(AL31:AL38)</f>
        <v>0</v>
      </c>
      <c r="AM30" s="116"/>
      <c r="AN30" s="116"/>
      <c r="AO30" s="116">
        <f>SUM(AO31:AO38)</f>
        <v>0</v>
      </c>
      <c r="AP30" s="116"/>
      <c r="AQ30" s="116"/>
      <c r="AR30" s="116">
        <f>SUM(AR31:AR38)</f>
        <v>0</v>
      </c>
      <c r="AS30" s="116"/>
      <c r="AT30" s="116"/>
      <c r="AU30" s="116">
        <f>SUM(AU31:AU38)</f>
        <v>0</v>
      </c>
      <c r="AV30" s="116"/>
      <c r="AW30" s="116"/>
      <c r="AX30" s="116">
        <f>SUM(AX31:AX38)</f>
        <v>0</v>
      </c>
      <c r="AY30" s="116"/>
      <c r="AZ30" s="116"/>
      <c r="BA30" s="116">
        <f>SUM(BA31:BA38)</f>
        <v>0</v>
      </c>
      <c r="BB30" s="116"/>
      <c r="BC30" s="116"/>
      <c r="BD30" s="116">
        <f>SUM(BD31:BD38)</f>
        <v>0</v>
      </c>
      <c r="BE30" s="116"/>
      <c r="BF30" s="116"/>
      <c r="BG30" s="116">
        <f>SUM(BG31:BG38)</f>
        <v>0</v>
      </c>
      <c r="BH30" s="116"/>
      <c r="BI30" s="116"/>
      <c r="BJ30" s="116">
        <f>SUM(BJ31:BJ38)</f>
        <v>0</v>
      </c>
      <c r="BK30" s="116"/>
      <c r="BL30" s="319"/>
      <c r="BM30" s="324"/>
      <c r="BN30" s="327"/>
    </row>
    <row r="31" s="276" customFormat="1" ht="33.95" hidden="1" customHeight="1" outlineLevel="5" spans="2:66">
      <c r="B31" s="181" t="s">
        <v>799</v>
      </c>
      <c r="C31" s="296" t="s">
        <v>840</v>
      </c>
      <c r="D31" s="276" t="s">
        <v>841</v>
      </c>
      <c r="E31" s="181" t="s">
        <v>842</v>
      </c>
      <c r="F31" s="181"/>
      <c r="G31" s="181" t="s">
        <v>803</v>
      </c>
      <c r="H31" s="181">
        <f t="shared" ref="H31:H38" si="59">AB31</f>
        <v>0</v>
      </c>
      <c r="I31" s="181" t="s">
        <v>804</v>
      </c>
      <c r="J31" s="181">
        <f t="shared" ref="J31:J38" si="60">SUM(AD31,AG31,AJ31,AM31,AP31,AS31,AV31,AY31,BB31,BE31,BH31,BK31)/N31</f>
        <v>9</v>
      </c>
      <c r="K31" s="181" t="s">
        <v>805</v>
      </c>
      <c r="L31" s="181">
        <f t="shared" ref="L31:L38" si="61">H31/N31/J31</f>
        <v>0</v>
      </c>
      <c r="M31" s="181" t="s">
        <v>806</v>
      </c>
      <c r="N31" s="181">
        <f t="shared" ref="N31:N38" si="62">COUNTIF(AD31,"&gt;0")+COUNTIF(AG31,"&gt;0")+COUNTIF(AJ31,"&gt;0")+COUNTIF(AM31,"&gt;0")+COUNTIF(AP31,"&gt;0")+COUNTIF(AS31,"&gt;0")+COUNTIF(AV31,"&gt;0")+COUNTIF(AY31,"&gt;0")+COUNTIF(BB31,"&gt;0")+COUNTIF(BE31,"&gt;0")+COUNTIF(BH31,"&gt;0")+COUNTIF(BK31,"&gt;0")</f>
        <v>12</v>
      </c>
      <c r="O31" s="181"/>
      <c r="P31" s="303"/>
      <c r="Q31" s="303"/>
      <c r="R31" s="303"/>
      <c r="S31" s="303"/>
      <c r="T31" s="303"/>
      <c r="U31" s="303"/>
      <c r="V31" s="303"/>
      <c r="W31" s="303"/>
      <c r="X31" s="303"/>
      <c r="Y31" s="303"/>
      <c r="Z31" s="303"/>
      <c r="AA31" s="303"/>
      <c r="AB31" s="181">
        <f t="shared" ref="AB31:AB38" si="63">SUM(AC31,AF31,AI31,AL31,AO31,AR31,AU31,AX31,BA31,BD31,BG31,BJ31)</f>
        <v>0</v>
      </c>
      <c r="AC31" s="181">
        <f t="shared" ref="AC31:AC38" si="64">AD31*AE31</f>
        <v>0</v>
      </c>
      <c r="AD31" s="181">
        <f>SUMIFS('1-2 人员岗位信息'!F:F,'1-2 人员岗位信息'!$C:$C,"自有人员",'1-2 人员岗位信息'!$B:$B,$D31)</f>
        <v>9</v>
      </c>
      <c r="AE31" s="311">
        <f>IFERROR(自有人工预算!E28/AD31,0)</f>
        <v>0</v>
      </c>
      <c r="AF31" s="181">
        <f t="shared" ref="AF31:AF38" si="65">AG31*AH31</f>
        <v>0</v>
      </c>
      <c r="AG31" s="181">
        <f>SUMIFS('1-2 人员岗位信息'!G:G,'1-2 人员岗位信息'!$C:$C,"自有人员",'1-2 人员岗位信息'!$B:$B,$D31)</f>
        <v>9</v>
      </c>
      <c r="AH31" s="311">
        <f>IFERROR(自有人工预算!F28/AG31,0)</f>
        <v>0</v>
      </c>
      <c r="AI31" s="181">
        <f t="shared" ref="AI31:AI38" si="66">AJ31*AK31</f>
        <v>0</v>
      </c>
      <c r="AJ31" s="181">
        <f>SUMIFS('1-2 人员岗位信息'!H:H,'1-2 人员岗位信息'!$C:$C,"自有人员",'1-2 人员岗位信息'!$B:$B,$D31)</f>
        <v>9</v>
      </c>
      <c r="AK31" s="311">
        <f>IFERROR(自有人工预算!G28/AJ31,0)</f>
        <v>0</v>
      </c>
      <c r="AL31" s="181">
        <f t="shared" ref="AL31:AL38" si="67">AM31*AN31</f>
        <v>0</v>
      </c>
      <c r="AM31" s="181">
        <f>SUMIFS('1-2 人员岗位信息'!I:I,'1-2 人员岗位信息'!$C:$C,"自有人员",'1-2 人员岗位信息'!$B:$B,$D31)</f>
        <v>9</v>
      </c>
      <c r="AN31" s="311">
        <f>IFERROR(自有人工预算!H28/AM31,0)</f>
        <v>0</v>
      </c>
      <c r="AO31" s="181">
        <f t="shared" ref="AO31:AO38" si="68">AP31*AQ31</f>
        <v>0</v>
      </c>
      <c r="AP31" s="181">
        <f>SUMIFS('1-2 人员岗位信息'!J:J,'1-2 人员岗位信息'!$C:$C,"自有人员",'1-2 人员岗位信息'!$B:$B,$D31)</f>
        <v>9</v>
      </c>
      <c r="AQ31" s="311">
        <f>IFERROR(自有人工预算!I28/AP31,0)</f>
        <v>0</v>
      </c>
      <c r="AR31" s="181">
        <f t="shared" ref="AR31:AR38" si="69">AS31*AT31</f>
        <v>0</v>
      </c>
      <c r="AS31" s="181">
        <f>SUMIFS('1-2 人员岗位信息'!K:K,'1-2 人员岗位信息'!$C:$C,"自有人员",'1-2 人员岗位信息'!$B:$B,$D31)</f>
        <v>9</v>
      </c>
      <c r="AT31" s="311">
        <f>IFERROR(自有人工预算!J28/AS31,0)</f>
        <v>0</v>
      </c>
      <c r="AU31" s="181">
        <f t="shared" ref="AU31:AU38" si="70">AV31*AW31</f>
        <v>0</v>
      </c>
      <c r="AV31" s="181">
        <f>SUMIFS('1-2 人员岗位信息'!L:L,'1-2 人员岗位信息'!$C:$C,"自有人员",'1-2 人员岗位信息'!$B:$B,$D31)</f>
        <v>9</v>
      </c>
      <c r="AW31" s="311">
        <f>IFERROR(自有人工预算!K28/AV31,0)</f>
        <v>0</v>
      </c>
      <c r="AX31" s="181">
        <f t="shared" ref="AX31:AX38" si="71">AY31*AZ31</f>
        <v>0</v>
      </c>
      <c r="AY31" s="181">
        <f>SUMIFS('1-2 人员岗位信息'!M:M,'1-2 人员岗位信息'!$C:$C,"自有人员",'1-2 人员岗位信息'!$B:$B,$D31)</f>
        <v>9</v>
      </c>
      <c r="AZ31" s="311">
        <f>IFERROR(自有人工预算!L28/AY31,0)</f>
        <v>0</v>
      </c>
      <c r="BA31" s="181">
        <f t="shared" ref="BA31:BA38" si="72">BB31*BC31</f>
        <v>0</v>
      </c>
      <c r="BB31" s="181">
        <f>SUMIFS('1-2 人员岗位信息'!N:N,'1-2 人员岗位信息'!$C:$C,"自有人员",'1-2 人员岗位信息'!$B:$B,$D31)</f>
        <v>9</v>
      </c>
      <c r="BC31" s="311">
        <f>IFERROR(自有人工预算!M28/BB31,0)</f>
        <v>0</v>
      </c>
      <c r="BD31" s="181">
        <f t="shared" ref="BD31:BD38" si="73">BE31*BF31</f>
        <v>0</v>
      </c>
      <c r="BE31" s="181">
        <f>SUMIFS('1-2 人员岗位信息'!O:O,'1-2 人员岗位信息'!$C:$C,"自有人员",'1-2 人员岗位信息'!$B:$B,$D31)</f>
        <v>9</v>
      </c>
      <c r="BF31" s="311">
        <f>IFERROR(自有人工预算!N28/BE31,0)</f>
        <v>0</v>
      </c>
      <c r="BG31" s="181">
        <f t="shared" ref="BG31:BG38" si="74">BH31*BI31</f>
        <v>0</v>
      </c>
      <c r="BH31" s="181">
        <f>SUMIFS('1-2 人员岗位信息'!P:P,'1-2 人员岗位信息'!$C:$C,"自有人员",'1-2 人员岗位信息'!$B:$B,$D31)</f>
        <v>9</v>
      </c>
      <c r="BI31" s="311">
        <f>IFERROR(自有人工预算!O28/BH31,0)</f>
        <v>0</v>
      </c>
      <c r="BJ31" s="181">
        <f t="shared" ref="BJ31:BJ38" si="75">BK31*BL31</f>
        <v>0</v>
      </c>
      <c r="BK31" s="181">
        <f>SUMIFS('1-2 人员岗位信息'!Q:Q,'1-2 人员岗位信息'!$C:$C,"自有人员",'1-2 人员岗位信息'!$B:$B,$D31)</f>
        <v>9</v>
      </c>
      <c r="BL31" s="311">
        <f>IFERROR(自有人工预算!P28/BK31,0)</f>
        <v>0</v>
      </c>
      <c r="BM31" s="324"/>
      <c r="BN31" s="328"/>
    </row>
    <row r="32" s="276" customFormat="1" ht="33.95" hidden="1" customHeight="1" outlineLevel="5" spans="2:66">
      <c r="B32" s="181" t="s">
        <v>799</v>
      </c>
      <c r="C32" s="296" t="s">
        <v>843</v>
      </c>
      <c r="D32" s="276" t="s">
        <v>844</v>
      </c>
      <c r="E32" s="181" t="s">
        <v>842</v>
      </c>
      <c r="F32" s="181"/>
      <c r="G32" s="181" t="s">
        <v>803</v>
      </c>
      <c r="H32" s="181">
        <f t="shared" si="59"/>
        <v>0</v>
      </c>
      <c r="I32" s="181" t="s">
        <v>804</v>
      </c>
      <c r="J32" s="181" t="e">
        <f t="shared" si="60"/>
        <v>#DIV/0!</v>
      </c>
      <c r="K32" s="181" t="s">
        <v>805</v>
      </c>
      <c r="L32" s="181" t="e">
        <f t="shared" si="61"/>
        <v>#DIV/0!</v>
      </c>
      <c r="M32" s="181" t="s">
        <v>806</v>
      </c>
      <c r="N32" s="181">
        <f t="shared" si="62"/>
        <v>0</v>
      </c>
      <c r="O32" s="181"/>
      <c r="P32" s="303"/>
      <c r="Q32" s="303"/>
      <c r="R32" s="303"/>
      <c r="S32" s="303"/>
      <c r="T32" s="303"/>
      <c r="U32" s="303"/>
      <c r="V32" s="303"/>
      <c r="W32" s="303"/>
      <c r="X32" s="303"/>
      <c r="Y32" s="303"/>
      <c r="Z32" s="303"/>
      <c r="AA32" s="303"/>
      <c r="AB32" s="181">
        <f t="shared" si="63"/>
        <v>0</v>
      </c>
      <c r="AC32" s="181">
        <f t="shared" si="64"/>
        <v>0</v>
      </c>
      <c r="AD32" s="181">
        <f>SUMIFS('1-2 人员岗位信息'!F:F,'1-2 人员岗位信息'!$C:$C,"自有人员",'1-2 人员岗位信息'!$B:$B,$D32)</f>
        <v>0</v>
      </c>
      <c r="AE32" s="311"/>
      <c r="AF32" s="181">
        <f t="shared" si="65"/>
        <v>0</v>
      </c>
      <c r="AG32" s="181">
        <f>SUMIFS('1-2 人员岗位信息'!G:G,'1-2 人员岗位信息'!$C:$C,"自有人员",'1-2 人员岗位信息'!$B:$B,$D32)</f>
        <v>0</v>
      </c>
      <c r="AH32" s="311"/>
      <c r="AI32" s="181">
        <f t="shared" si="66"/>
        <v>0</v>
      </c>
      <c r="AJ32" s="181">
        <f>SUMIFS('1-2 人员岗位信息'!H:H,'1-2 人员岗位信息'!$C:$C,"自有人员",'1-2 人员岗位信息'!$B:$B,$D32)</f>
        <v>0</v>
      </c>
      <c r="AK32" s="311"/>
      <c r="AL32" s="181">
        <f t="shared" si="67"/>
        <v>0</v>
      </c>
      <c r="AM32" s="181">
        <f>SUMIFS('1-2 人员岗位信息'!I:I,'1-2 人员岗位信息'!$C:$C,"自有人员",'1-2 人员岗位信息'!$B:$B,$D32)</f>
        <v>0</v>
      </c>
      <c r="AN32" s="311"/>
      <c r="AO32" s="181">
        <f t="shared" si="68"/>
        <v>0</v>
      </c>
      <c r="AP32" s="181">
        <f>SUMIFS('1-2 人员岗位信息'!J:J,'1-2 人员岗位信息'!$C:$C,"自有人员",'1-2 人员岗位信息'!$B:$B,$D32)</f>
        <v>0</v>
      </c>
      <c r="AQ32" s="311"/>
      <c r="AR32" s="181">
        <f t="shared" si="69"/>
        <v>0</v>
      </c>
      <c r="AS32" s="181">
        <f>SUMIFS('1-2 人员岗位信息'!K:K,'1-2 人员岗位信息'!$C:$C,"自有人员",'1-2 人员岗位信息'!$B:$B,$D32)</f>
        <v>0</v>
      </c>
      <c r="AT32" s="311"/>
      <c r="AU32" s="181">
        <f t="shared" si="70"/>
        <v>0</v>
      </c>
      <c r="AV32" s="181">
        <f>SUMIFS('1-2 人员岗位信息'!L:L,'1-2 人员岗位信息'!$C:$C,"自有人员",'1-2 人员岗位信息'!$B:$B,$D32)</f>
        <v>0</v>
      </c>
      <c r="AW32" s="311"/>
      <c r="AX32" s="181">
        <f t="shared" si="71"/>
        <v>0</v>
      </c>
      <c r="AY32" s="181">
        <f>SUMIFS('1-2 人员岗位信息'!M:M,'1-2 人员岗位信息'!$C:$C,"自有人员",'1-2 人员岗位信息'!$B:$B,$D32)</f>
        <v>0</v>
      </c>
      <c r="AZ32" s="311"/>
      <c r="BA32" s="181">
        <f t="shared" si="72"/>
        <v>0</v>
      </c>
      <c r="BB32" s="181">
        <f>SUMIFS('1-2 人员岗位信息'!N:N,'1-2 人员岗位信息'!$C:$C,"自有人员",'1-2 人员岗位信息'!$B:$B,$D32)</f>
        <v>0</v>
      </c>
      <c r="BC32" s="311"/>
      <c r="BD32" s="181">
        <f t="shared" si="73"/>
        <v>0</v>
      </c>
      <c r="BE32" s="181">
        <f>SUMIFS('1-2 人员岗位信息'!O:O,'1-2 人员岗位信息'!$C:$C,"自有人员",'1-2 人员岗位信息'!$B:$B,$D32)</f>
        <v>0</v>
      </c>
      <c r="BF32" s="311"/>
      <c r="BG32" s="181">
        <f t="shared" si="74"/>
        <v>0</v>
      </c>
      <c r="BH32" s="181">
        <f>SUMIFS('1-2 人员岗位信息'!P:P,'1-2 人员岗位信息'!$C:$C,"自有人员",'1-2 人员岗位信息'!$B:$B,$D32)</f>
        <v>0</v>
      </c>
      <c r="BI32" s="311"/>
      <c r="BJ32" s="181">
        <f t="shared" si="75"/>
        <v>0</v>
      </c>
      <c r="BK32" s="181">
        <f>SUMIFS('1-2 人员岗位信息'!Q:Q,'1-2 人员岗位信息'!$C:$C,"自有人员",'1-2 人员岗位信息'!$B:$B,$D32)</f>
        <v>0</v>
      </c>
      <c r="BL32" s="320"/>
      <c r="BM32" s="324"/>
      <c r="BN32" s="328"/>
    </row>
    <row r="33" s="276" customFormat="1" ht="33.95" hidden="1" customHeight="1" outlineLevel="5" spans="2:66">
      <c r="B33" s="181" t="s">
        <v>799</v>
      </c>
      <c r="C33" s="296" t="s">
        <v>845</v>
      </c>
      <c r="D33" s="276" t="s">
        <v>846</v>
      </c>
      <c r="E33" s="181" t="s">
        <v>847</v>
      </c>
      <c r="F33" s="181"/>
      <c r="G33" s="181" t="s">
        <v>803</v>
      </c>
      <c r="H33" s="181">
        <f t="shared" si="59"/>
        <v>0</v>
      </c>
      <c r="I33" s="181" t="s">
        <v>804</v>
      </c>
      <c r="J33" s="181" t="e">
        <f t="shared" si="60"/>
        <v>#DIV/0!</v>
      </c>
      <c r="K33" s="181" t="s">
        <v>805</v>
      </c>
      <c r="L33" s="181" t="e">
        <f t="shared" si="61"/>
        <v>#DIV/0!</v>
      </c>
      <c r="M33" s="181" t="s">
        <v>806</v>
      </c>
      <c r="N33" s="181">
        <f t="shared" si="62"/>
        <v>0</v>
      </c>
      <c r="O33" s="181"/>
      <c r="P33" s="303"/>
      <c r="Q33" s="303"/>
      <c r="R33" s="303"/>
      <c r="S33" s="303"/>
      <c r="T33" s="303"/>
      <c r="U33" s="303"/>
      <c r="V33" s="303"/>
      <c r="W33" s="303"/>
      <c r="X33" s="303"/>
      <c r="Y33" s="303"/>
      <c r="Z33" s="303"/>
      <c r="AA33" s="303"/>
      <c r="AB33" s="181">
        <f t="shared" si="63"/>
        <v>0</v>
      </c>
      <c r="AC33" s="181">
        <f t="shared" si="64"/>
        <v>0</v>
      </c>
      <c r="AD33" s="181">
        <f>SUMIFS('1-2 人员岗位信息'!F:F,'1-2 人员岗位信息'!$C:$C,"自有人员",'1-2 人员岗位信息'!$B:$B,$D33)</f>
        <v>0</v>
      </c>
      <c r="AE33" s="311"/>
      <c r="AF33" s="181">
        <f t="shared" si="65"/>
        <v>0</v>
      </c>
      <c r="AG33" s="181">
        <f>SUMIFS('1-2 人员岗位信息'!G:G,'1-2 人员岗位信息'!$C:$C,"自有人员",'1-2 人员岗位信息'!$B:$B,$D33)</f>
        <v>0</v>
      </c>
      <c r="AH33" s="311"/>
      <c r="AI33" s="181">
        <f t="shared" si="66"/>
        <v>0</v>
      </c>
      <c r="AJ33" s="181">
        <f>SUMIFS('1-2 人员岗位信息'!H:H,'1-2 人员岗位信息'!$C:$C,"自有人员",'1-2 人员岗位信息'!$B:$B,$D33)</f>
        <v>0</v>
      </c>
      <c r="AK33" s="311"/>
      <c r="AL33" s="181">
        <f t="shared" si="67"/>
        <v>0</v>
      </c>
      <c r="AM33" s="181">
        <f>SUMIFS('1-2 人员岗位信息'!I:I,'1-2 人员岗位信息'!$C:$C,"自有人员",'1-2 人员岗位信息'!$B:$B,$D33)</f>
        <v>0</v>
      </c>
      <c r="AN33" s="311"/>
      <c r="AO33" s="181">
        <f t="shared" si="68"/>
        <v>0</v>
      </c>
      <c r="AP33" s="181">
        <f>SUMIFS('1-2 人员岗位信息'!J:J,'1-2 人员岗位信息'!$C:$C,"自有人员",'1-2 人员岗位信息'!$B:$B,$D33)</f>
        <v>0</v>
      </c>
      <c r="AQ33" s="311"/>
      <c r="AR33" s="181">
        <f t="shared" si="69"/>
        <v>0</v>
      </c>
      <c r="AS33" s="181">
        <f>SUMIFS('1-2 人员岗位信息'!K:K,'1-2 人员岗位信息'!$C:$C,"自有人员",'1-2 人员岗位信息'!$B:$B,$D33)</f>
        <v>0</v>
      </c>
      <c r="AT33" s="311"/>
      <c r="AU33" s="181">
        <f t="shared" si="70"/>
        <v>0</v>
      </c>
      <c r="AV33" s="181">
        <f>SUMIFS('1-2 人员岗位信息'!L:L,'1-2 人员岗位信息'!$C:$C,"自有人员",'1-2 人员岗位信息'!$B:$B,$D33)</f>
        <v>0</v>
      </c>
      <c r="AW33" s="311"/>
      <c r="AX33" s="181">
        <f t="shared" si="71"/>
        <v>0</v>
      </c>
      <c r="AY33" s="181">
        <f>SUMIFS('1-2 人员岗位信息'!M:M,'1-2 人员岗位信息'!$C:$C,"自有人员",'1-2 人员岗位信息'!$B:$B,$D33)</f>
        <v>0</v>
      </c>
      <c r="AZ33" s="311"/>
      <c r="BA33" s="181">
        <f t="shared" si="72"/>
        <v>0</v>
      </c>
      <c r="BB33" s="181">
        <f>SUMIFS('1-2 人员岗位信息'!N:N,'1-2 人员岗位信息'!$C:$C,"自有人员",'1-2 人员岗位信息'!$B:$B,$D33)</f>
        <v>0</v>
      </c>
      <c r="BC33" s="311"/>
      <c r="BD33" s="181">
        <f t="shared" si="73"/>
        <v>0</v>
      </c>
      <c r="BE33" s="181">
        <f>SUMIFS('1-2 人员岗位信息'!O:O,'1-2 人员岗位信息'!$C:$C,"自有人员",'1-2 人员岗位信息'!$B:$B,$D33)</f>
        <v>0</v>
      </c>
      <c r="BF33" s="311"/>
      <c r="BG33" s="181">
        <f t="shared" si="74"/>
        <v>0</v>
      </c>
      <c r="BH33" s="181">
        <f>SUMIFS('1-2 人员岗位信息'!P:P,'1-2 人员岗位信息'!$C:$C,"自有人员",'1-2 人员岗位信息'!$B:$B,$D33)</f>
        <v>0</v>
      </c>
      <c r="BI33" s="311"/>
      <c r="BJ33" s="181">
        <f t="shared" si="75"/>
        <v>0</v>
      </c>
      <c r="BK33" s="181">
        <f>SUMIFS('1-2 人员岗位信息'!Q:Q,'1-2 人员岗位信息'!$C:$C,"自有人员",'1-2 人员岗位信息'!$B:$B,$D33)</f>
        <v>0</v>
      </c>
      <c r="BL33" s="320"/>
      <c r="BM33" s="324"/>
      <c r="BN33" s="328"/>
    </row>
    <row r="34" s="276" customFormat="1" ht="33.95" hidden="1" customHeight="1" outlineLevel="5" spans="2:66">
      <c r="B34" s="181" t="s">
        <v>799</v>
      </c>
      <c r="C34" s="296" t="s">
        <v>848</v>
      </c>
      <c r="D34" s="276" t="s">
        <v>849</v>
      </c>
      <c r="E34" s="181" t="s">
        <v>850</v>
      </c>
      <c r="F34" s="181"/>
      <c r="G34" s="181" t="s">
        <v>803</v>
      </c>
      <c r="H34" s="181">
        <f t="shared" si="59"/>
        <v>0</v>
      </c>
      <c r="I34" s="181" t="s">
        <v>804</v>
      </c>
      <c r="J34" s="181" t="e">
        <f t="shared" si="60"/>
        <v>#DIV/0!</v>
      </c>
      <c r="K34" s="181" t="s">
        <v>805</v>
      </c>
      <c r="L34" s="181" t="e">
        <f t="shared" si="61"/>
        <v>#DIV/0!</v>
      </c>
      <c r="M34" s="181" t="s">
        <v>806</v>
      </c>
      <c r="N34" s="181">
        <f t="shared" si="62"/>
        <v>0</v>
      </c>
      <c r="O34" s="181"/>
      <c r="P34" s="303"/>
      <c r="Q34" s="303"/>
      <c r="R34" s="303"/>
      <c r="S34" s="303"/>
      <c r="T34" s="303"/>
      <c r="U34" s="303"/>
      <c r="V34" s="303"/>
      <c r="W34" s="303"/>
      <c r="X34" s="303"/>
      <c r="Y34" s="303"/>
      <c r="Z34" s="303"/>
      <c r="AA34" s="303"/>
      <c r="AB34" s="181">
        <f t="shared" si="63"/>
        <v>0</v>
      </c>
      <c r="AC34" s="181">
        <f t="shared" si="64"/>
        <v>0</v>
      </c>
      <c r="AD34" s="181">
        <f>SUMIFS('1-2 人员岗位信息'!F:F,'1-2 人员岗位信息'!$C:$C,"自有人员",'1-2 人员岗位信息'!$B:$B,$D34)</f>
        <v>0</v>
      </c>
      <c r="AE34" s="311"/>
      <c r="AF34" s="181">
        <f t="shared" si="65"/>
        <v>0</v>
      </c>
      <c r="AG34" s="181">
        <f>SUMIFS('1-2 人员岗位信息'!G:G,'1-2 人员岗位信息'!$C:$C,"自有人员",'1-2 人员岗位信息'!$B:$B,$D34)</f>
        <v>0</v>
      </c>
      <c r="AH34" s="311"/>
      <c r="AI34" s="181">
        <f t="shared" si="66"/>
        <v>0</v>
      </c>
      <c r="AJ34" s="181">
        <f>SUMIFS('1-2 人员岗位信息'!H:H,'1-2 人员岗位信息'!$C:$C,"自有人员",'1-2 人员岗位信息'!$B:$B,$D34)</f>
        <v>0</v>
      </c>
      <c r="AK34" s="311"/>
      <c r="AL34" s="181">
        <f t="shared" si="67"/>
        <v>0</v>
      </c>
      <c r="AM34" s="181">
        <f>SUMIFS('1-2 人员岗位信息'!I:I,'1-2 人员岗位信息'!$C:$C,"自有人员",'1-2 人员岗位信息'!$B:$B,$D34)</f>
        <v>0</v>
      </c>
      <c r="AN34" s="311"/>
      <c r="AO34" s="181">
        <f t="shared" si="68"/>
        <v>0</v>
      </c>
      <c r="AP34" s="181">
        <f>SUMIFS('1-2 人员岗位信息'!J:J,'1-2 人员岗位信息'!$C:$C,"自有人员",'1-2 人员岗位信息'!$B:$B,$D34)</f>
        <v>0</v>
      </c>
      <c r="AQ34" s="311"/>
      <c r="AR34" s="181">
        <f t="shared" si="69"/>
        <v>0</v>
      </c>
      <c r="AS34" s="181">
        <f>SUMIFS('1-2 人员岗位信息'!K:K,'1-2 人员岗位信息'!$C:$C,"自有人员",'1-2 人员岗位信息'!$B:$B,$D34)</f>
        <v>0</v>
      </c>
      <c r="AT34" s="311"/>
      <c r="AU34" s="181">
        <f t="shared" si="70"/>
        <v>0</v>
      </c>
      <c r="AV34" s="181">
        <f>SUMIFS('1-2 人员岗位信息'!L:L,'1-2 人员岗位信息'!$C:$C,"自有人员",'1-2 人员岗位信息'!$B:$B,$D34)</f>
        <v>0</v>
      </c>
      <c r="AW34" s="311"/>
      <c r="AX34" s="181">
        <f t="shared" si="71"/>
        <v>0</v>
      </c>
      <c r="AY34" s="181">
        <f>SUMIFS('1-2 人员岗位信息'!M:M,'1-2 人员岗位信息'!$C:$C,"自有人员",'1-2 人员岗位信息'!$B:$B,$D34)</f>
        <v>0</v>
      </c>
      <c r="AZ34" s="311"/>
      <c r="BA34" s="181">
        <f t="shared" si="72"/>
        <v>0</v>
      </c>
      <c r="BB34" s="181">
        <f>SUMIFS('1-2 人员岗位信息'!N:N,'1-2 人员岗位信息'!$C:$C,"自有人员",'1-2 人员岗位信息'!$B:$B,$D34)</f>
        <v>0</v>
      </c>
      <c r="BC34" s="311"/>
      <c r="BD34" s="181">
        <f t="shared" si="73"/>
        <v>0</v>
      </c>
      <c r="BE34" s="181">
        <f>SUMIFS('1-2 人员岗位信息'!O:O,'1-2 人员岗位信息'!$C:$C,"自有人员",'1-2 人员岗位信息'!$B:$B,$D34)</f>
        <v>0</v>
      </c>
      <c r="BF34" s="311"/>
      <c r="BG34" s="181">
        <f t="shared" si="74"/>
        <v>0</v>
      </c>
      <c r="BH34" s="181">
        <f>SUMIFS('1-2 人员岗位信息'!P:P,'1-2 人员岗位信息'!$C:$C,"自有人员",'1-2 人员岗位信息'!$B:$B,$D34)</f>
        <v>0</v>
      </c>
      <c r="BI34" s="311"/>
      <c r="BJ34" s="181">
        <f t="shared" si="75"/>
        <v>0</v>
      </c>
      <c r="BK34" s="181">
        <f>SUMIFS('1-2 人员岗位信息'!Q:Q,'1-2 人员岗位信息'!$C:$C,"自有人员",'1-2 人员岗位信息'!$B:$B,$D34)</f>
        <v>0</v>
      </c>
      <c r="BL34" s="320"/>
      <c r="BM34" s="324"/>
      <c r="BN34" s="328"/>
    </row>
    <row r="35" s="276" customFormat="1" ht="33.95" hidden="1" customHeight="1" outlineLevel="5" spans="2:66">
      <c r="B35" s="181" t="s">
        <v>799</v>
      </c>
      <c r="C35" s="296" t="s">
        <v>851</v>
      </c>
      <c r="D35" s="276" t="s">
        <v>852</v>
      </c>
      <c r="E35" s="181" t="s">
        <v>853</v>
      </c>
      <c r="F35" s="181"/>
      <c r="G35" s="181" t="s">
        <v>803</v>
      </c>
      <c r="H35" s="181">
        <f t="shared" si="59"/>
        <v>0</v>
      </c>
      <c r="I35" s="181" t="s">
        <v>804</v>
      </c>
      <c r="J35" s="181" t="e">
        <f t="shared" si="60"/>
        <v>#DIV/0!</v>
      </c>
      <c r="K35" s="181" t="s">
        <v>805</v>
      </c>
      <c r="L35" s="181" t="e">
        <f t="shared" si="61"/>
        <v>#DIV/0!</v>
      </c>
      <c r="M35" s="181" t="s">
        <v>806</v>
      </c>
      <c r="N35" s="181">
        <f t="shared" si="62"/>
        <v>0</v>
      </c>
      <c r="O35" s="181"/>
      <c r="P35" s="303"/>
      <c r="Q35" s="303"/>
      <c r="R35" s="303"/>
      <c r="S35" s="303"/>
      <c r="T35" s="303"/>
      <c r="U35" s="303"/>
      <c r="V35" s="303"/>
      <c r="W35" s="303"/>
      <c r="X35" s="303"/>
      <c r="Y35" s="303"/>
      <c r="Z35" s="303"/>
      <c r="AA35" s="303"/>
      <c r="AB35" s="181">
        <f t="shared" si="63"/>
        <v>0</v>
      </c>
      <c r="AC35" s="181">
        <f t="shared" si="64"/>
        <v>0</v>
      </c>
      <c r="AD35" s="181">
        <f>SUMIFS('1-2 人员岗位信息'!F:F,'1-2 人员岗位信息'!$C:$C,"自有人员",'1-2 人员岗位信息'!$B:$B,$D35)</f>
        <v>0</v>
      </c>
      <c r="AE35" s="311"/>
      <c r="AF35" s="181">
        <f t="shared" si="65"/>
        <v>0</v>
      </c>
      <c r="AG35" s="181">
        <f>SUMIFS('1-2 人员岗位信息'!G:G,'1-2 人员岗位信息'!$C:$C,"自有人员",'1-2 人员岗位信息'!$B:$B,$D35)</f>
        <v>0</v>
      </c>
      <c r="AH35" s="311"/>
      <c r="AI35" s="181">
        <f t="shared" si="66"/>
        <v>0</v>
      </c>
      <c r="AJ35" s="181">
        <f>SUMIFS('1-2 人员岗位信息'!H:H,'1-2 人员岗位信息'!$C:$C,"自有人员",'1-2 人员岗位信息'!$B:$B,$D35)</f>
        <v>0</v>
      </c>
      <c r="AK35" s="311"/>
      <c r="AL35" s="181">
        <f t="shared" si="67"/>
        <v>0</v>
      </c>
      <c r="AM35" s="181">
        <f>SUMIFS('1-2 人员岗位信息'!I:I,'1-2 人员岗位信息'!$C:$C,"自有人员",'1-2 人员岗位信息'!$B:$B,$D35)</f>
        <v>0</v>
      </c>
      <c r="AN35" s="311"/>
      <c r="AO35" s="181">
        <f t="shared" si="68"/>
        <v>0</v>
      </c>
      <c r="AP35" s="181">
        <f>SUMIFS('1-2 人员岗位信息'!J:J,'1-2 人员岗位信息'!$C:$C,"自有人员",'1-2 人员岗位信息'!$B:$B,$D35)</f>
        <v>0</v>
      </c>
      <c r="AQ35" s="311"/>
      <c r="AR35" s="181">
        <f t="shared" si="69"/>
        <v>0</v>
      </c>
      <c r="AS35" s="181">
        <f>SUMIFS('1-2 人员岗位信息'!K:K,'1-2 人员岗位信息'!$C:$C,"自有人员",'1-2 人员岗位信息'!$B:$B,$D35)</f>
        <v>0</v>
      </c>
      <c r="AT35" s="311"/>
      <c r="AU35" s="181">
        <f t="shared" si="70"/>
        <v>0</v>
      </c>
      <c r="AV35" s="181">
        <f>SUMIFS('1-2 人员岗位信息'!L:L,'1-2 人员岗位信息'!$C:$C,"自有人员",'1-2 人员岗位信息'!$B:$B,$D35)</f>
        <v>0</v>
      </c>
      <c r="AW35" s="311"/>
      <c r="AX35" s="181">
        <f t="shared" si="71"/>
        <v>0</v>
      </c>
      <c r="AY35" s="181">
        <f>SUMIFS('1-2 人员岗位信息'!M:M,'1-2 人员岗位信息'!$C:$C,"自有人员",'1-2 人员岗位信息'!$B:$B,$D35)</f>
        <v>0</v>
      </c>
      <c r="AZ35" s="311"/>
      <c r="BA35" s="181">
        <f t="shared" si="72"/>
        <v>0</v>
      </c>
      <c r="BB35" s="181">
        <f>SUMIFS('1-2 人员岗位信息'!N:N,'1-2 人员岗位信息'!$C:$C,"自有人员",'1-2 人员岗位信息'!$B:$B,$D35)</f>
        <v>0</v>
      </c>
      <c r="BC35" s="311"/>
      <c r="BD35" s="181">
        <f t="shared" si="73"/>
        <v>0</v>
      </c>
      <c r="BE35" s="181">
        <f>SUMIFS('1-2 人员岗位信息'!O:O,'1-2 人员岗位信息'!$C:$C,"自有人员",'1-2 人员岗位信息'!$B:$B,$D35)</f>
        <v>0</v>
      </c>
      <c r="BF35" s="311"/>
      <c r="BG35" s="181">
        <f t="shared" si="74"/>
        <v>0</v>
      </c>
      <c r="BH35" s="181">
        <f>SUMIFS('1-2 人员岗位信息'!P:P,'1-2 人员岗位信息'!$C:$C,"自有人员",'1-2 人员岗位信息'!$B:$B,$D35)</f>
        <v>0</v>
      </c>
      <c r="BI35" s="311"/>
      <c r="BJ35" s="181">
        <f t="shared" si="75"/>
        <v>0</v>
      </c>
      <c r="BK35" s="181">
        <f>SUMIFS('1-2 人员岗位信息'!Q:Q,'1-2 人员岗位信息'!$C:$C,"自有人员",'1-2 人员岗位信息'!$B:$B,$D35)</f>
        <v>0</v>
      </c>
      <c r="BL35" s="320"/>
      <c r="BM35" s="324"/>
      <c r="BN35" s="328"/>
    </row>
    <row r="36" s="276" customFormat="1" ht="33.95" hidden="1" customHeight="1" outlineLevel="5" spans="2:66">
      <c r="B36" s="181" t="s">
        <v>799</v>
      </c>
      <c r="C36" s="296" t="s">
        <v>854</v>
      </c>
      <c r="D36" s="276" t="s">
        <v>855</v>
      </c>
      <c r="E36" s="181" t="s">
        <v>856</v>
      </c>
      <c r="F36" s="181"/>
      <c r="G36" s="181" t="s">
        <v>803</v>
      </c>
      <c r="H36" s="181">
        <f t="shared" si="59"/>
        <v>0</v>
      </c>
      <c r="I36" s="181" t="s">
        <v>804</v>
      </c>
      <c r="J36" s="181" t="e">
        <f t="shared" si="60"/>
        <v>#DIV/0!</v>
      </c>
      <c r="K36" s="181" t="s">
        <v>805</v>
      </c>
      <c r="L36" s="181" t="e">
        <f t="shared" si="61"/>
        <v>#DIV/0!</v>
      </c>
      <c r="M36" s="181" t="s">
        <v>806</v>
      </c>
      <c r="N36" s="181">
        <f t="shared" si="62"/>
        <v>0</v>
      </c>
      <c r="O36" s="181"/>
      <c r="P36" s="303"/>
      <c r="Q36" s="303"/>
      <c r="R36" s="303"/>
      <c r="S36" s="303"/>
      <c r="T36" s="303"/>
      <c r="U36" s="303"/>
      <c r="V36" s="303"/>
      <c r="W36" s="303"/>
      <c r="X36" s="303"/>
      <c r="Y36" s="303"/>
      <c r="Z36" s="303"/>
      <c r="AA36" s="303"/>
      <c r="AB36" s="181">
        <f t="shared" si="63"/>
        <v>0</v>
      </c>
      <c r="AC36" s="181">
        <f t="shared" si="64"/>
        <v>0</v>
      </c>
      <c r="AD36" s="181">
        <f>SUMIFS('1-2 人员岗位信息'!F:F,'1-2 人员岗位信息'!$C:$C,"自有人员",'1-2 人员岗位信息'!$B:$B,$D36)</f>
        <v>0</v>
      </c>
      <c r="AE36" s="311"/>
      <c r="AF36" s="181">
        <f t="shared" si="65"/>
        <v>0</v>
      </c>
      <c r="AG36" s="181">
        <f>SUMIFS('1-2 人员岗位信息'!G:G,'1-2 人员岗位信息'!$C:$C,"自有人员",'1-2 人员岗位信息'!$B:$B,$D36)</f>
        <v>0</v>
      </c>
      <c r="AH36" s="311"/>
      <c r="AI36" s="181">
        <f t="shared" si="66"/>
        <v>0</v>
      </c>
      <c r="AJ36" s="181">
        <f>SUMIFS('1-2 人员岗位信息'!H:H,'1-2 人员岗位信息'!$C:$C,"自有人员",'1-2 人员岗位信息'!$B:$B,$D36)</f>
        <v>0</v>
      </c>
      <c r="AK36" s="311"/>
      <c r="AL36" s="181">
        <f t="shared" si="67"/>
        <v>0</v>
      </c>
      <c r="AM36" s="181">
        <f>SUMIFS('1-2 人员岗位信息'!I:I,'1-2 人员岗位信息'!$C:$C,"自有人员",'1-2 人员岗位信息'!$B:$B,$D36)</f>
        <v>0</v>
      </c>
      <c r="AN36" s="311"/>
      <c r="AO36" s="181">
        <f t="shared" si="68"/>
        <v>0</v>
      </c>
      <c r="AP36" s="181">
        <f>SUMIFS('1-2 人员岗位信息'!J:J,'1-2 人员岗位信息'!$C:$C,"自有人员",'1-2 人员岗位信息'!$B:$B,$D36)</f>
        <v>0</v>
      </c>
      <c r="AQ36" s="311"/>
      <c r="AR36" s="181">
        <f t="shared" si="69"/>
        <v>0</v>
      </c>
      <c r="AS36" s="181">
        <f>SUMIFS('1-2 人员岗位信息'!K:K,'1-2 人员岗位信息'!$C:$C,"自有人员",'1-2 人员岗位信息'!$B:$B,$D36)</f>
        <v>0</v>
      </c>
      <c r="AT36" s="311"/>
      <c r="AU36" s="181">
        <f t="shared" si="70"/>
        <v>0</v>
      </c>
      <c r="AV36" s="181">
        <f>SUMIFS('1-2 人员岗位信息'!L:L,'1-2 人员岗位信息'!$C:$C,"自有人员",'1-2 人员岗位信息'!$B:$B,$D36)</f>
        <v>0</v>
      </c>
      <c r="AW36" s="311"/>
      <c r="AX36" s="181">
        <f t="shared" si="71"/>
        <v>0</v>
      </c>
      <c r="AY36" s="181">
        <f>SUMIFS('1-2 人员岗位信息'!M:M,'1-2 人员岗位信息'!$C:$C,"自有人员",'1-2 人员岗位信息'!$B:$B,$D36)</f>
        <v>0</v>
      </c>
      <c r="AZ36" s="311"/>
      <c r="BA36" s="181">
        <f t="shared" si="72"/>
        <v>0</v>
      </c>
      <c r="BB36" s="181">
        <f>SUMIFS('1-2 人员岗位信息'!N:N,'1-2 人员岗位信息'!$C:$C,"自有人员",'1-2 人员岗位信息'!$B:$B,$D36)</f>
        <v>0</v>
      </c>
      <c r="BC36" s="311"/>
      <c r="BD36" s="181">
        <f t="shared" si="73"/>
        <v>0</v>
      </c>
      <c r="BE36" s="181">
        <f>SUMIFS('1-2 人员岗位信息'!O:O,'1-2 人员岗位信息'!$C:$C,"自有人员",'1-2 人员岗位信息'!$B:$B,$D36)</f>
        <v>0</v>
      </c>
      <c r="BF36" s="311"/>
      <c r="BG36" s="181">
        <f t="shared" si="74"/>
        <v>0</v>
      </c>
      <c r="BH36" s="181">
        <f>SUMIFS('1-2 人员岗位信息'!P:P,'1-2 人员岗位信息'!$C:$C,"自有人员",'1-2 人员岗位信息'!$B:$B,$D36)</f>
        <v>0</v>
      </c>
      <c r="BI36" s="311"/>
      <c r="BJ36" s="181">
        <f t="shared" si="75"/>
        <v>0</v>
      </c>
      <c r="BK36" s="181">
        <f>SUMIFS('1-2 人员岗位信息'!Q:Q,'1-2 人员岗位信息'!$C:$C,"自有人员",'1-2 人员岗位信息'!$B:$B,$D36)</f>
        <v>0</v>
      </c>
      <c r="BL36" s="320"/>
      <c r="BM36" s="324"/>
      <c r="BN36" s="328"/>
    </row>
    <row r="37" s="276" customFormat="1" ht="33.95" hidden="1" customHeight="1" outlineLevel="5" spans="2:66">
      <c r="B37" s="181" t="s">
        <v>799</v>
      </c>
      <c r="C37" s="296" t="s">
        <v>857</v>
      </c>
      <c r="D37" s="276" t="s">
        <v>858</v>
      </c>
      <c r="E37" s="181" t="s">
        <v>859</v>
      </c>
      <c r="F37" s="181"/>
      <c r="G37" s="181" t="s">
        <v>803</v>
      </c>
      <c r="H37" s="181">
        <f t="shared" si="59"/>
        <v>0</v>
      </c>
      <c r="I37" s="181" t="s">
        <v>804</v>
      </c>
      <c r="J37" s="181" t="e">
        <f t="shared" si="60"/>
        <v>#DIV/0!</v>
      </c>
      <c r="K37" s="181" t="s">
        <v>805</v>
      </c>
      <c r="L37" s="181" t="e">
        <f t="shared" si="61"/>
        <v>#DIV/0!</v>
      </c>
      <c r="M37" s="181" t="s">
        <v>806</v>
      </c>
      <c r="N37" s="181">
        <f t="shared" si="62"/>
        <v>0</v>
      </c>
      <c r="O37" s="181"/>
      <c r="P37" s="303"/>
      <c r="Q37" s="303"/>
      <c r="R37" s="303"/>
      <c r="S37" s="303"/>
      <c r="T37" s="303"/>
      <c r="U37" s="303"/>
      <c r="V37" s="303"/>
      <c r="W37" s="303"/>
      <c r="X37" s="303"/>
      <c r="Y37" s="303"/>
      <c r="Z37" s="303"/>
      <c r="AA37" s="303"/>
      <c r="AB37" s="181">
        <f t="shared" si="63"/>
        <v>0</v>
      </c>
      <c r="AC37" s="181">
        <f t="shared" si="64"/>
        <v>0</v>
      </c>
      <c r="AD37" s="181">
        <f>SUMIFS('1-2 人员岗位信息'!F:F,'1-2 人员岗位信息'!$C:$C,"自有人员",'1-2 人员岗位信息'!$B:$B,$D37)</f>
        <v>0</v>
      </c>
      <c r="AE37" s="311"/>
      <c r="AF37" s="181">
        <f t="shared" si="65"/>
        <v>0</v>
      </c>
      <c r="AG37" s="181">
        <f>SUMIFS('1-2 人员岗位信息'!G:G,'1-2 人员岗位信息'!$C:$C,"自有人员",'1-2 人员岗位信息'!$B:$B,$D37)</f>
        <v>0</v>
      </c>
      <c r="AH37" s="311"/>
      <c r="AI37" s="181">
        <f t="shared" si="66"/>
        <v>0</v>
      </c>
      <c r="AJ37" s="181">
        <f>SUMIFS('1-2 人员岗位信息'!H:H,'1-2 人员岗位信息'!$C:$C,"自有人员",'1-2 人员岗位信息'!$B:$B,$D37)</f>
        <v>0</v>
      </c>
      <c r="AK37" s="311"/>
      <c r="AL37" s="181">
        <f t="shared" si="67"/>
        <v>0</v>
      </c>
      <c r="AM37" s="181">
        <f>SUMIFS('1-2 人员岗位信息'!I:I,'1-2 人员岗位信息'!$C:$C,"自有人员",'1-2 人员岗位信息'!$B:$B,$D37)</f>
        <v>0</v>
      </c>
      <c r="AN37" s="311"/>
      <c r="AO37" s="181">
        <f t="shared" si="68"/>
        <v>0</v>
      </c>
      <c r="AP37" s="181">
        <f>SUMIFS('1-2 人员岗位信息'!J:J,'1-2 人员岗位信息'!$C:$C,"自有人员",'1-2 人员岗位信息'!$B:$B,$D37)</f>
        <v>0</v>
      </c>
      <c r="AQ37" s="311"/>
      <c r="AR37" s="181">
        <f t="shared" si="69"/>
        <v>0</v>
      </c>
      <c r="AS37" s="181">
        <f>SUMIFS('1-2 人员岗位信息'!K:K,'1-2 人员岗位信息'!$C:$C,"自有人员",'1-2 人员岗位信息'!$B:$B,$D37)</f>
        <v>0</v>
      </c>
      <c r="AT37" s="311"/>
      <c r="AU37" s="181">
        <f t="shared" si="70"/>
        <v>0</v>
      </c>
      <c r="AV37" s="181">
        <f>SUMIFS('1-2 人员岗位信息'!L:L,'1-2 人员岗位信息'!$C:$C,"自有人员",'1-2 人员岗位信息'!$B:$B,$D37)</f>
        <v>0</v>
      </c>
      <c r="AW37" s="311"/>
      <c r="AX37" s="181">
        <f t="shared" si="71"/>
        <v>0</v>
      </c>
      <c r="AY37" s="181">
        <f>SUMIFS('1-2 人员岗位信息'!M:M,'1-2 人员岗位信息'!$C:$C,"自有人员",'1-2 人员岗位信息'!$B:$B,$D37)</f>
        <v>0</v>
      </c>
      <c r="AZ37" s="311"/>
      <c r="BA37" s="181">
        <f t="shared" si="72"/>
        <v>0</v>
      </c>
      <c r="BB37" s="181">
        <f>SUMIFS('1-2 人员岗位信息'!N:N,'1-2 人员岗位信息'!$C:$C,"自有人员",'1-2 人员岗位信息'!$B:$B,$D37)</f>
        <v>0</v>
      </c>
      <c r="BC37" s="311"/>
      <c r="BD37" s="181">
        <f t="shared" si="73"/>
        <v>0</v>
      </c>
      <c r="BE37" s="181">
        <f>SUMIFS('1-2 人员岗位信息'!O:O,'1-2 人员岗位信息'!$C:$C,"自有人员",'1-2 人员岗位信息'!$B:$B,$D37)</f>
        <v>0</v>
      </c>
      <c r="BF37" s="311"/>
      <c r="BG37" s="181">
        <f t="shared" si="74"/>
        <v>0</v>
      </c>
      <c r="BH37" s="181">
        <f>SUMIFS('1-2 人员岗位信息'!P:P,'1-2 人员岗位信息'!$C:$C,"自有人员",'1-2 人员岗位信息'!$B:$B,$D37)</f>
        <v>0</v>
      </c>
      <c r="BI37" s="311"/>
      <c r="BJ37" s="181">
        <f t="shared" si="75"/>
        <v>0</v>
      </c>
      <c r="BK37" s="181">
        <f>SUMIFS('1-2 人员岗位信息'!Q:Q,'1-2 人员岗位信息'!$C:$C,"自有人员",'1-2 人员岗位信息'!$B:$B,$D37)</f>
        <v>0</v>
      </c>
      <c r="BL37" s="320"/>
      <c r="BM37" s="324"/>
      <c r="BN37" s="328"/>
    </row>
    <row r="38" s="276" customFormat="1" ht="33.95" hidden="1" customHeight="1" outlineLevel="5" spans="2:66">
      <c r="B38" s="181" t="s">
        <v>799</v>
      </c>
      <c r="C38" s="296" t="s">
        <v>860</v>
      </c>
      <c r="D38" s="276" t="s">
        <v>861</v>
      </c>
      <c r="E38" s="181" t="s">
        <v>821</v>
      </c>
      <c r="F38" s="181"/>
      <c r="G38" s="181" t="s">
        <v>803</v>
      </c>
      <c r="H38" s="181">
        <f t="shared" si="59"/>
        <v>0</v>
      </c>
      <c r="I38" s="181" t="s">
        <v>804</v>
      </c>
      <c r="J38" s="181" t="e">
        <f t="shared" si="60"/>
        <v>#DIV/0!</v>
      </c>
      <c r="K38" s="181" t="s">
        <v>805</v>
      </c>
      <c r="L38" s="181" t="e">
        <f t="shared" si="61"/>
        <v>#DIV/0!</v>
      </c>
      <c r="M38" s="181" t="s">
        <v>806</v>
      </c>
      <c r="N38" s="181">
        <f t="shared" si="62"/>
        <v>0</v>
      </c>
      <c r="O38" s="181"/>
      <c r="P38" s="303"/>
      <c r="Q38" s="303"/>
      <c r="R38" s="303"/>
      <c r="S38" s="303"/>
      <c r="T38" s="303"/>
      <c r="U38" s="303"/>
      <c r="V38" s="303"/>
      <c r="W38" s="303"/>
      <c r="X38" s="303"/>
      <c r="Y38" s="303"/>
      <c r="Z38" s="303"/>
      <c r="AA38" s="303"/>
      <c r="AB38" s="181">
        <f t="shared" si="63"/>
        <v>0</v>
      </c>
      <c r="AC38" s="181">
        <f t="shared" si="64"/>
        <v>0</v>
      </c>
      <c r="AD38" s="181">
        <f>SUMIFS('1-2 人员岗位信息'!F:F,'1-2 人员岗位信息'!$C:$C,"自有人员",'1-2 人员岗位信息'!$B:$B,$D38)</f>
        <v>0</v>
      </c>
      <c r="AE38" s="311"/>
      <c r="AF38" s="181">
        <f t="shared" si="65"/>
        <v>0</v>
      </c>
      <c r="AG38" s="181">
        <f>SUMIFS('1-2 人员岗位信息'!G:G,'1-2 人员岗位信息'!$C:$C,"自有人员",'1-2 人员岗位信息'!$B:$B,$D38)</f>
        <v>0</v>
      </c>
      <c r="AH38" s="311"/>
      <c r="AI38" s="181">
        <f t="shared" si="66"/>
        <v>0</v>
      </c>
      <c r="AJ38" s="181">
        <f>SUMIFS('1-2 人员岗位信息'!H:H,'1-2 人员岗位信息'!$C:$C,"自有人员",'1-2 人员岗位信息'!$B:$B,$D38)</f>
        <v>0</v>
      </c>
      <c r="AK38" s="311"/>
      <c r="AL38" s="181">
        <f t="shared" si="67"/>
        <v>0</v>
      </c>
      <c r="AM38" s="181">
        <f>SUMIFS('1-2 人员岗位信息'!I:I,'1-2 人员岗位信息'!$C:$C,"自有人员",'1-2 人员岗位信息'!$B:$B,$D38)</f>
        <v>0</v>
      </c>
      <c r="AN38" s="311"/>
      <c r="AO38" s="181">
        <f t="shared" si="68"/>
        <v>0</v>
      </c>
      <c r="AP38" s="181">
        <f>SUMIFS('1-2 人员岗位信息'!J:J,'1-2 人员岗位信息'!$C:$C,"自有人员",'1-2 人员岗位信息'!$B:$B,$D38)</f>
        <v>0</v>
      </c>
      <c r="AQ38" s="311"/>
      <c r="AR38" s="181">
        <f t="shared" si="69"/>
        <v>0</v>
      </c>
      <c r="AS38" s="181">
        <f>SUMIFS('1-2 人员岗位信息'!K:K,'1-2 人员岗位信息'!$C:$C,"自有人员",'1-2 人员岗位信息'!$B:$B,$D38)</f>
        <v>0</v>
      </c>
      <c r="AT38" s="311"/>
      <c r="AU38" s="181">
        <f t="shared" si="70"/>
        <v>0</v>
      </c>
      <c r="AV38" s="181">
        <f>SUMIFS('1-2 人员岗位信息'!L:L,'1-2 人员岗位信息'!$C:$C,"自有人员",'1-2 人员岗位信息'!$B:$B,$D38)</f>
        <v>0</v>
      </c>
      <c r="AW38" s="311"/>
      <c r="AX38" s="181">
        <f t="shared" si="71"/>
        <v>0</v>
      </c>
      <c r="AY38" s="181">
        <f>SUMIFS('1-2 人员岗位信息'!M:M,'1-2 人员岗位信息'!$C:$C,"自有人员",'1-2 人员岗位信息'!$B:$B,$D38)</f>
        <v>0</v>
      </c>
      <c r="AZ38" s="311"/>
      <c r="BA38" s="181">
        <f t="shared" si="72"/>
        <v>0</v>
      </c>
      <c r="BB38" s="181">
        <f>SUMIFS('1-2 人员岗位信息'!N:N,'1-2 人员岗位信息'!$C:$C,"自有人员",'1-2 人员岗位信息'!$B:$B,$D38)</f>
        <v>0</v>
      </c>
      <c r="BC38" s="311"/>
      <c r="BD38" s="181">
        <f t="shared" si="73"/>
        <v>0</v>
      </c>
      <c r="BE38" s="181">
        <f>SUMIFS('1-2 人员岗位信息'!O:O,'1-2 人员岗位信息'!$C:$C,"自有人员",'1-2 人员岗位信息'!$B:$B,$D38)</f>
        <v>0</v>
      </c>
      <c r="BF38" s="311"/>
      <c r="BG38" s="181">
        <f t="shared" si="74"/>
        <v>0</v>
      </c>
      <c r="BH38" s="181">
        <f>SUMIFS('1-2 人员岗位信息'!P:P,'1-2 人员岗位信息'!$C:$C,"自有人员",'1-2 人员岗位信息'!$B:$B,$D38)</f>
        <v>0</v>
      </c>
      <c r="BI38" s="311"/>
      <c r="BJ38" s="181">
        <f t="shared" si="75"/>
        <v>0</v>
      </c>
      <c r="BK38" s="181">
        <f>SUMIFS('1-2 人员岗位信息'!Q:Q,'1-2 人员岗位信息'!$C:$C,"自有人员",'1-2 人员岗位信息'!$B:$B,$D38)</f>
        <v>0</v>
      </c>
      <c r="BL38" s="320"/>
      <c r="BM38" s="324"/>
      <c r="BN38" s="328"/>
    </row>
    <row r="39" s="115" customFormat="1" ht="33.95" hidden="1" customHeight="1" outlineLevel="4" collapsed="1" spans="2:66">
      <c r="B39" s="116" t="s">
        <v>794</v>
      </c>
      <c r="C39" s="117" t="s">
        <v>69</v>
      </c>
      <c r="D39" s="115" t="s">
        <v>68</v>
      </c>
      <c r="E39" s="116"/>
      <c r="F39" s="116"/>
      <c r="G39" s="116"/>
      <c r="H39" s="116">
        <f>SUM(H40:H47)</f>
        <v>0</v>
      </c>
      <c r="I39" s="116"/>
      <c r="J39" s="116"/>
      <c r="K39" s="116"/>
      <c r="L39" s="116"/>
      <c r="M39" s="116"/>
      <c r="N39" s="116"/>
      <c r="O39" s="116"/>
      <c r="P39" s="302"/>
      <c r="Q39" s="302"/>
      <c r="R39" s="302"/>
      <c r="S39" s="302"/>
      <c r="T39" s="302"/>
      <c r="U39" s="302"/>
      <c r="V39" s="302"/>
      <c r="W39" s="302"/>
      <c r="X39" s="302"/>
      <c r="Y39" s="302"/>
      <c r="Z39" s="302"/>
      <c r="AA39" s="302"/>
      <c r="AB39" s="116">
        <f t="shared" ref="AB39:AF39" si="76">SUM(AB40:AB47)</f>
        <v>0</v>
      </c>
      <c r="AC39" s="116">
        <f t="shared" si="76"/>
        <v>0</v>
      </c>
      <c r="AD39" s="116"/>
      <c r="AE39" s="116"/>
      <c r="AF39" s="116">
        <f t="shared" si="76"/>
        <v>0</v>
      </c>
      <c r="AG39" s="116"/>
      <c r="AH39" s="116"/>
      <c r="AI39" s="116">
        <f>SUM(AI40:AI47)</f>
        <v>0</v>
      </c>
      <c r="AJ39" s="116"/>
      <c r="AK39" s="116"/>
      <c r="AL39" s="116">
        <f>SUM(AL40:AL47)</f>
        <v>0</v>
      </c>
      <c r="AM39" s="116"/>
      <c r="AN39" s="116"/>
      <c r="AO39" s="116">
        <f>SUM(AO40:AO47)</f>
        <v>0</v>
      </c>
      <c r="AP39" s="116"/>
      <c r="AQ39" s="116"/>
      <c r="AR39" s="116">
        <f>SUM(AR40:AR47)</f>
        <v>0</v>
      </c>
      <c r="AS39" s="116"/>
      <c r="AT39" s="116"/>
      <c r="AU39" s="116">
        <f>SUM(AU40:AU47)</f>
        <v>0</v>
      </c>
      <c r="AV39" s="116"/>
      <c r="AW39" s="116"/>
      <c r="AX39" s="116">
        <f>SUM(AX40:AX47)</f>
        <v>0</v>
      </c>
      <c r="AY39" s="116"/>
      <c r="AZ39" s="116"/>
      <c r="BA39" s="116">
        <f>SUM(BA40:BA47)</f>
        <v>0</v>
      </c>
      <c r="BB39" s="116"/>
      <c r="BC39" s="116"/>
      <c r="BD39" s="116">
        <f>SUM(BD40:BD47)</f>
        <v>0</v>
      </c>
      <c r="BE39" s="116"/>
      <c r="BF39" s="116"/>
      <c r="BG39" s="116">
        <f>SUM(BG40:BG47)</f>
        <v>0</v>
      </c>
      <c r="BH39" s="116"/>
      <c r="BI39" s="116"/>
      <c r="BJ39" s="116">
        <f>SUM(BJ40:BJ47)</f>
        <v>0</v>
      </c>
      <c r="BK39" s="116"/>
      <c r="BL39" s="319"/>
      <c r="BM39" s="324"/>
      <c r="BN39" s="327"/>
    </row>
    <row r="40" s="276" customFormat="1" ht="33.95" hidden="1" customHeight="1" outlineLevel="5" spans="2:66">
      <c r="B40" s="181" t="s">
        <v>799</v>
      </c>
      <c r="C40" s="296" t="s">
        <v>862</v>
      </c>
      <c r="D40" s="276" t="s">
        <v>841</v>
      </c>
      <c r="E40" s="181" t="s">
        <v>863</v>
      </c>
      <c r="F40" s="181"/>
      <c r="G40" s="181" t="s">
        <v>803</v>
      </c>
      <c r="H40" s="181">
        <f t="shared" ref="H40:H47" si="77">AB40</f>
        <v>0</v>
      </c>
      <c r="I40" s="181" t="s">
        <v>804</v>
      </c>
      <c r="J40" s="181" t="e">
        <f t="shared" ref="J40:J47" si="78">SUM(AD40,AG40,AJ40,AM40,AP40,AS40,AV40,AY40,BB40,BE40,BH40,BK40)/N40</f>
        <v>#DIV/0!</v>
      </c>
      <c r="K40" s="181" t="s">
        <v>805</v>
      </c>
      <c r="L40" s="181" t="e">
        <f t="shared" ref="L40:L47" si="79">H40/N40/J40</f>
        <v>#DIV/0!</v>
      </c>
      <c r="M40" s="181" t="s">
        <v>806</v>
      </c>
      <c r="N40" s="181">
        <f t="shared" ref="N40:N47" si="80">COUNTIF(AD40,"&gt;0")+COUNTIF(AG40,"&gt;0")+COUNTIF(AJ40,"&gt;0")+COUNTIF(AM40,"&gt;0")+COUNTIF(AP40,"&gt;0")+COUNTIF(AS40,"&gt;0")+COUNTIF(AV40,"&gt;0")+COUNTIF(AY40,"&gt;0")+COUNTIF(BB40,"&gt;0")+COUNTIF(BE40,"&gt;0")+COUNTIF(BH40,"&gt;0")+COUNTIF(BK40,"&gt;0")</f>
        <v>0</v>
      </c>
      <c r="O40" s="181"/>
      <c r="P40" s="303"/>
      <c r="Q40" s="303"/>
      <c r="R40" s="303"/>
      <c r="S40" s="303"/>
      <c r="T40" s="303"/>
      <c r="U40" s="303"/>
      <c r="V40" s="303"/>
      <c r="W40" s="303"/>
      <c r="X40" s="303"/>
      <c r="Y40" s="303"/>
      <c r="Z40" s="303"/>
      <c r="AA40" s="303"/>
      <c r="AB40" s="181">
        <f t="shared" ref="AB40:AB47" si="81">SUM(AC40,AF40,AI40,AL40,AO40,AR40,AU40,AX40,BA40,BD40,BG40,BJ40)</f>
        <v>0</v>
      </c>
      <c r="AC40" s="181">
        <f t="shared" ref="AC40:AC47" si="82">AD40*AE40</f>
        <v>0</v>
      </c>
      <c r="AD40" s="181">
        <f>SUMIFS('1-2 人员岗位信息'!F:F,'1-2 人员岗位信息'!$C:$C,"劳务派遣",'1-2 人员岗位信息'!$B:$B,$D40)</f>
        <v>0</v>
      </c>
      <c r="AE40" s="311"/>
      <c r="AF40" s="181">
        <f t="shared" ref="AF40:AF47" si="83">AG40*AH40</f>
        <v>0</v>
      </c>
      <c r="AG40" s="181">
        <f>SUMIFS('1-2 人员岗位信息'!G:G,'1-2 人员岗位信息'!$C:$C,"劳务派遣",'1-2 人员岗位信息'!$B:$B,$D40)</f>
        <v>0</v>
      </c>
      <c r="AH40" s="311"/>
      <c r="AI40" s="181">
        <f t="shared" ref="AI40:AI47" si="84">AJ40*AK40</f>
        <v>0</v>
      </c>
      <c r="AJ40" s="181">
        <f>SUMIFS('1-2 人员岗位信息'!H:H,'1-2 人员岗位信息'!$C:$C,"劳务派遣",'1-2 人员岗位信息'!$B:$B,$D40)</f>
        <v>0</v>
      </c>
      <c r="AK40" s="311"/>
      <c r="AL40" s="181">
        <f t="shared" ref="AL40:AL47" si="85">AM40*AN40</f>
        <v>0</v>
      </c>
      <c r="AM40" s="181">
        <f>SUMIFS('1-2 人员岗位信息'!I:I,'1-2 人员岗位信息'!$C:$C,"劳务派遣",'1-2 人员岗位信息'!$B:$B,$D40)</f>
        <v>0</v>
      </c>
      <c r="AN40" s="311"/>
      <c r="AO40" s="181">
        <f t="shared" ref="AO40:AO47" si="86">AP40*AQ40</f>
        <v>0</v>
      </c>
      <c r="AP40" s="181">
        <f>SUMIFS('1-2 人员岗位信息'!J:J,'1-2 人员岗位信息'!$C:$C,"劳务派遣",'1-2 人员岗位信息'!$B:$B,$D40)</f>
        <v>0</v>
      </c>
      <c r="AQ40" s="311"/>
      <c r="AR40" s="181">
        <f t="shared" ref="AR40:AR47" si="87">AS40*AT40</f>
        <v>0</v>
      </c>
      <c r="AS40" s="181">
        <f>SUMIFS('1-2 人员岗位信息'!K:K,'1-2 人员岗位信息'!$C:$C,"劳务派遣",'1-2 人员岗位信息'!$B:$B,$D40)</f>
        <v>0</v>
      </c>
      <c r="AT40" s="311"/>
      <c r="AU40" s="181">
        <f t="shared" ref="AU40:AU47" si="88">AV40*AW40</f>
        <v>0</v>
      </c>
      <c r="AV40" s="181">
        <f>SUMIFS('1-2 人员岗位信息'!L:L,'1-2 人员岗位信息'!$C:$C,"劳务派遣",'1-2 人员岗位信息'!$B:$B,$D40)</f>
        <v>0</v>
      </c>
      <c r="AW40" s="311"/>
      <c r="AX40" s="181">
        <f t="shared" ref="AX40:AX47" si="89">AY40*AZ40</f>
        <v>0</v>
      </c>
      <c r="AY40" s="181">
        <f>SUMIFS('1-2 人员岗位信息'!M:M,'1-2 人员岗位信息'!$C:$C,"劳务派遣",'1-2 人员岗位信息'!$B:$B,$D40)</f>
        <v>0</v>
      </c>
      <c r="AZ40" s="311"/>
      <c r="BA40" s="181">
        <f t="shared" ref="BA40:BA47" si="90">BB40*BC40</f>
        <v>0</v>
      </c>
      <c r="BB40" s="181">
        <f>SUMIFS('1-2 人员岗位信息'!N:N,'1-2 人员岗位信息'!$C:$C,"劳务派遣",'1-2 人员岗位信息'!$B:$B,$D40)</f>
        <v>0</v>
      </c>
      <c r="BC40" s="311"/>
      <c r="BD40" s="181">
        <f t="shared" ref="BD40:BD47" si="91">BE40*BF40</f>
        <v>0</v>
      </c>
      <c r="BE40" s="181">
        <f>SUMIFS('1-2 人员岗位信息'!O:O,'1-2 人员岗位信息'!$C:$C,"劳务派遣",'1-2 人员岗位信息'!$B:$B,$D40)</f>
        <v>0</v>
      </c>
      <c r="BF40" s="311"/>
      <c r="BG40" s="181">
        <f t="shared" ref="BG40:BG47" si="92">BH40*BI40</f>
        <v>0</v>
      </c>
      <c r="BH40" s="181">
        <f>SUMIFS('1-2 人员岗位信息'!P:P,'1-2 人员岗位信息'!$C:$C,"劳务派遣",'1-2 人员岗位信息'!$B:$B,$D40)</f>
        <v>0</v>
      </c>
      <c r="BI40" s="311"/>
      <c r="BJ40" s="181">
        <f t="shared" ref="BJ40:BJ47" si="93">BK40*BL40</f>
        <v>0</v>
      </c>
      <c r="BK40" s="181">
        <f>SUMIFS('1-2 人员岗位信息'!Q:Q,'1-2 人员岗位信息'!$C:$C,"劳务派遣",'1-2 人员岗位信息'!$B:$B,$D40)</f>
        <v>0</v>
      </c>
      <c r="BL40" s="320"/>
      <c r="BM40" s="324"/>
      <c r="BN40" s="328"/>
    </row>
    <row r="41" s="276" customFormat="1" ht="33.95" hidden="1" customHeight="1" outlineLevel="5" spans="2:66">
      <c r="B41" s="181" t="s">
        <v>799</v>
      </c>
      <c r="C41" s="296" t="s">
        <v>864</v>
      </c>
      <c r="D41" s="276" t="s">
        <v>844</v>
      </c>
      <c r="E41" s="181" t="s">
        <v>863</v>
      </c>
      <c r="F41" s="181"/>
      <c r="G41" s="181" t="s">
        <v>803</v>
      </c>
      <c r="H41" s="181">
        <f t="shared" si="77"/>
        <v>0</v>
      </c>
      <c r="I41" s="181" t="s">
        <v>804</v>
      </c>
      <c r="J41" s="181" t="e">
        <f t="shared" si="78"/>
        <v>#DIV/0!</v>
      </c>
      <c r="K41" s="181" t="s">
        <v>805</v>
      </c>
      <c r="L41" s="181" t="e">
        <f t="shared" si="79"/>
        <v>#DIV/0!</v>
      </c>
      <c r="M41" s="181" t="s">
        <v>806</v>
      </c>
      <c r="N41" s="181">
        <f t="shared" si="80"/>
        <v>0</v>
      </c>
      <c r="O41" s="181"/>
      <c r="P41" s="303"/>
      <c r="Q41" s="303"/>
      <c r="R41" s="303"/>
      <c r="S41" s="303"/>
      <c r="T41" s="303"/>
      <c r="U41" s="303"/>
      <c r="V41" s="303"/>
      <c r="W41" s="303"/>
      <c r="X41" s="303"/>
      <c r="Y41" s="303"/>
      <c r="Z41" s="303"/>
      <c r="AA41" s="303"/>
      <c r="AB41" s="181">
        <f t="shared" si="81"/>
        <v>0</v>
      </c>
      <c r="AC41" s="181">
        <f t="shared" si="82"/>
        <v>0</v>
      </c>
      <c r="AD41" s="181">
        <f>SUMIFS('1-2 人员岗位信息'!F:F,'1-2 人员岗位信息'!$C:$C,"劳务派遣",'1-2 人员岗位信息'!$B:$B,$D41)</f>
        <v>0</v>
      </c>
      <c r="AE41" s="311"/>
      <c r="AF41" s="181">
        <f t="shared" si="83"/>
        <v>0</v>
      </c>
      <c r="AG41" s="181">
        <f>SUMIFS('1-2 人员岗位信息'!G:G,'1-2 人员岗位信息'!$C:$C,"劳务派遣",'1-2 人员岗位信息'!$B:$B,$D41)</f>
        <v>0</v>
      </c>
      <c r="AH41" s="311"/>
      <c r="AI41" s="181">
        <f t="shared" si="84"/>
        <v>0</v>
      </c>
      <c r="AJ41" s="181">
        <f>SUMIFS('1-2 人员岗位信息'!H:H,'1-2 人员岗位信息'!$C:$C,"劳务派遣",'1-2 人员岗位信息'!$B:$B,$D41)</f>
        <v>0</v>
      </c>
      <c r="AK41" s="311"/>
      <c r="AL41" s="181">
        <f t="shared" si="85"/>
        <v>0</v>
      </c>
      <c r="AM41" s="181">
        <f>SUMIFS('1-2 人员岗位信息'!I:I,'1-2 人员岗位信息'!$C:$C,"劳务派遣",'1-2 人员岗位信息'!$B:$B,$D41)</f>
        <v>0</v>
      </c>
      <c r="AN41" s="311"/>
      <c r="AO41" s="181">
        <f t="shared" si="86"/>
        <v>0</v>
      </c>
      <c r="AP41" s="181">
        <f>SUMIFS('1-2 人员岗位信息'!J:J,'1-2 人员岗位信息'!$C:$C,"劳务派遣",'1-2 人员岗位信息'!$B:$B,$D41)</f>
        <v>0</v>
      </c>
      <c r="AQ41" s="311"/>
      <c r="AR41" s="181">
        <f t="shared" si="87"/>
        <v>0</v>
      </c>
      <c r="AS41" s="181">
        <f>SUMIFS('1-2 人员岗位信息'!K:K,'1-2 人员岗位信息'!$C:$C,"劳务派遣",'1-2 人员岗位信息'!$B:$B,$D41)</f>
        <v>0</v>
      </c>
      <c r="AT41" s="311"/>
      <c r="AU41" s="181">
        <f t="shared" si="88"/>
        <v>0</v>
      </c>
      <c r="AV41" s="181">
        <f>SUMIFS('1-2 人员岗位信息'!L:L,'1-2 人员岗位信息'!$C:$C,"劳务派遣",'1-2 人员岗位信息'!$B:$B,$D41)</f>
        <v>0</v>
      </c>
      <c r="AW41" s="311"/>
      <c r="AX41" s="181">
        <f t="shared" si="89"/>
        <v>0</v>
      </c>
      <c r="AY41" s="181">
        <f>SUMIFS('1-2 人员岗位信息'!M:M,'1-2 人员岗位信息'!$C:$C,"劳务派遣",'1-2 人员岗位信息'!$B:$B,$D41)</f>
        <v>0</v>
      </c>
      <c r="AZ41" s="311"/>
      <c r="BA41" s="181">
        <f t="shared" si="90"/>
        <v>0</v>
      </c>
      <c r="BB41" s="181">
        <f>SUMIFS('1-2 人员岗位信息'!N:N,'1-2 人员岗位信息'!$C:$C,"劳务派遣",'1-2 人员岗位信息'!$B:$B,$D41)</f>
        <v>0</v>
      </c>
      <c r="BC41" s="311"/>
      <c r="BD41" s="181">
        <f t="shared" si="91"/>
        <v>0</v>
      </c>
      <c r="BE41" s="181">
        <f>SUMIFS('1-2 人员岗位信息'!O:O,'1-2 人员岗位信息'!$C:$C,"劳务派遣",'1-2 人员岗位信息'!$B:$B,$D41)</f>
        <v>0</v>
      </c>
      <c r="BF41" s="311"/>
      <c r="BG41" s="181">
        <f t="shared" si="92"/>
        <v>0</v>
      </c>
      <c r="BH41" s="181">
        <f>SUMIFS('1-2 人员岗位信息'!P:P,'1-2 人员岗位信息'!$C:$C,"劳务派遣",'1-2 人员岗位信息'!$B:$B,$D41)</f>
        <v>0</v>
      </c>
      <c r="BI41" s="311"/>
      <c r="BJ41" s="181">
        <f t="shared" si="93"/>
        <v>0</v>
      </c>
      <c r="BK41" s="181">
        <f>SUMIFS('1-2 人员岗位信息'!Q:Q,'1-2 人员岗位信息'!$C:$C,"劳务派遣",'1-2 人员岗位信息'!$B:$B,$D41)</f>
        <v>0</v>
      </c>
      <c r="BL41" s="320"/>
      <c r="BM41" s="324"/>
      <c r="BN41" s="328"/>
    </row>
    <row r="42" s="276" customFormat="1" ht="33.95" hidden="1" customHeight="1" outlineLevel="5" spans="2:66">
      <c r="B42" s="181" t="s">
        <v>799</v>
      </c>
      <c r="C42" s="296" t="s">
        <v>865</v>
      </c>
      <c r="D42" s="276" t="s">
        <v>846</v>
      </c>
      <c r="E42" s="181" t="s">
        <v>847</v>
      </c>
      <c r="F42" s="181"/>
      <c r="G42" s="181" t="s">
        <v>803</v>
      </c>
      <c r="H42" s="181">
        <f t="shared" si="77"/>
        <v>0</v>
      </c>
      <c r="I42" s="181" t="s">
        <v>804</v>
      </c>
      <c r="J42" s="181" t="e">
        <f t="shared" si="78"/>
        <v>#DIV/0!</v>
      </c>
      <c r="K42" s="181" t="s">
        <v>805</v>
      </c>
      <c r="L42" s="181" t="e">
        <f t="shared" si="79"/>
        <v>#DIV/0!</v>
      </c>
      <c r="M42" s="181" t="s">
        <v>806</v>
      </c>
      <c r="N42" s="181">
        <f t="shared" si="80"/>
        <v>0</v>
      </c>
      <c r="O42" s="181"/>
      <c r="P42" s="303"/>
      <c r="Q42" s="303"/>
      <c r="R42" s="303"/>
      <c r="S42" s="303"/>
      <c r="T42" s="303"/>
      <c r="U42" s="303"/>
      <c r="V42" s="303"/>
      <c r="W42" s="303"/>
      <c r="X42" s="303"/>
      <c r="Y42" s="303"/>
      <c r="Z42" s="303"/>
      <c r="AA42" s="303"/>
      <c r="AB42" s="181">
        <f t="shared" si="81"/>
        <v>0</v>
      </c>
      <c r="AC42" s="181">
        <f t="shared" si="82"/>
        <v>0</v>
      </c>
      <c r="AD42" s="181">
        <f>SUMIFS('1-2 人员岗位信息'!F:F,'1-2 人员岗位信息'!$C:$C,"劳务派遣",'1-2 人员岗位信息'!$B:$B,$D42)</f>
        <v>0</v>
      </c>
      <c r="AE42" s="311"/>
      <c r="AF42" s="181">
        <f t="shared" si="83"/>
        <v>0</v>
      </c>
      <c r="AG42" s="181">
        <f>SUMIFS('1-2 人员岗位信息'!G:G,'1-2 人员岗位信息'!$C:$C,"劳务派遣",'1-2 人员岗位信息'!$B:$B,$D42)</f>
        <v>0</v>
      </c>
      <c r="AH42" s="311"/>
      <c r="AI42" s="181">
        <f t="shared" si="84"/>
        <v>0</v>
      </c>
      <c r="AJ42" s="181">
        <f>SUMIFS('1-2 人员岗位信息'!H:H,'1-2 人员岗位信息'!$C:$C,"劳务派遣",'1-2 人员岗位信息'!$B:$B,$D42)</f>
        <v>0</v>
      </c>
      <c r="AK42" s="311"/>
      <c r="AL42" s="181">
        <f t="shared" si="85"/>
        <v>0</v>
      </c>
      <c r="AM42" s="181">
        <f>SUMIFS('1-2 人员岗位信息'!I:I,'1-2 人员岗位信息'!$C:$C,"劳务派遣",'1-2 人员岗位信息'!$B:$B,$D42)</f>
        <v>0</v>
      </c>
      <c r="AN42" s="311"/>
      <c r="AO42" s="181">
        <f t="shared" si="86"/>
        <v>0</v>
      </c>
      <c r="AP42" s="181">
        <f>SUMIFS('1-2 人员岗位信息'!J:J,'1-2 人员岗位信息'!$C:$C,"劳务派遣",'1-2 人员岗位信息'!$B:$B,$D42)</f>
        <v>0</v>
      </c>
      <c r="AQ42" s="311"/>
      <c r="AR42" s="181">
        <f t="shared" si="87"/>
        <v>0</v>
      </c>
      <c r="AS42" s="181">
        <f>SUMIFS('1-2 人员岗位信息'!K:K,'1-2 人员岗位信息'!$C:$C,"劳务派遣",'1-2 人员岗位信息'!$B:$B,$D42)</f>
        <v>0</v>
      </c>
      <c r="AT42" s="311"/>
      <c r="AU42" s="181">
        <f t="shared" si="88"/>
        <v>0</v>
      </c>
      <c r="AV42" s="181">
        <f>SUMIFS('1-2 人员岗位信息'!L:L,'1-2 人员岗位信息'!$C:$C,"劳务派遣",'1-2 人员岗位信息'!$B:$B,$D42)</f>
        <v>0</v>
      </c>
      <c r="AW42" s="311"/>
      <c r="AX42" s="181">
        <f t="shared" si="89"/>
        <v>0</v>
      </c>
      <c r="AY42" s="181">
        <f>SUMIFS('1-2 人员岗位信息'!M:M,'1-2 人员岗位信息'!$C:$C,"劳务派遣",'1-2 人员岗位信息'!$B:$B,$D42)</f>
        <v>0</v>
      </c>
      <c r="AZ42" s="311"/>
      <c r="BA42" s="181">
        <f t="shared" si="90"/>
        <v>0</v>
      </c>
      <c r="BB42" s="181">
        <f>SUMIFS('1-2 人员岗位信息'!N:N,'1-2 人员岗位信息'!$C:$C,"劳务派遣",'1-2 人员岗位信息'!$B:$B,$D42)</f>
        <v>0</v>
      </c>
      <c r="BC42" s="311"/>
      <c r="BD42" s="181">
        <f t="shared" si="91"/>
        <v>0</v>
      </c>
      <c r="BE42" s="181">
        <f>SUMIFS('1-2 人员岗位信息'!O:O,'1-2 人员岗位信息'!$C:$C,"劳务派遣",'1-2 人员岗位信息'!$B:$B,$D42)</f>
        <v>0</v>
      </c>
      <c r="BF42" s="311"/>
      <c r="BG42" s="181">
        <f t="shared" si="92"/>
        <v>0</v>
      </c>
      <c r="BH42" s="181">
        <f>SUMIFS('1-2 人员岗位信息'!P:P,'1-2 人员岗位信息'!$C:$C,"劳务派遣",'1-2 人员岗位信息'!$B:$B,$D42)</f>
        <v>0</v>
      </c>
      <c r="BI42" s="311"/>
      <c r="BJ42" s="181">
        <f t="shared" si="93"/>
        <v>0</v>
      </c>
      <c r="BK42" s="181">
        <f>SUMIFS('1-2 人员岗位信息'!Q:Q,'1-2 人员岗位信息'!$C:$C,"劳务派遣",'1-2 人员岗位信息'!$B:$B,$D42)</f>
        <v>0</v>
      </c>
      <c r="BL42" s="320"/>
      <c r="BM42" s="324"/>
      <c r="BN42" s="328"/>
    </row>
    <row r="43" s="276" customFormat="1" ht="33.95" hidden="1" customHeight="1" outlineLevel="5" spans="2:66">
      <c r="B43" s="181" t="s">
        <v>799</v>
      </c>
      <c r="C43" s="296" t="s">
        <v>866</v>
      </c>
      <c r="D43" s="276" t="s">
        <v>849</v>
      </c>
      <c r="E43" s="181" t="s">
        <v>850</v>
      </c>
      <c r="F43" s="181"/>
      <c r="G43" s="181" t="s">
        <v>803</v>
      </c>
      <c r="H43" s="181">
        <f t="shared" si="77"/>
        <v>0</v>
      </c>
      <c r="I43" s="181" t="s">
        <v>804</v>
      </c>
      <c r="J43" s="181" t="e">
        <f t="shared" si="78"/>
        <v>#DIV/0!</v>
      </c>
      <c r="K43" s="181" t="s">
        <v>805</v>
      </c>
      <c r="L43" s="181" t="e">
        <f t="shared" si="79"/>
        <v>#DIV/0!</v>
      </c>
      <c r="M43" s="181" t="s">
        <v>806</v>
      </c>
      <c r="N43" s="181">
        <f t="shared" si="80"/>
        <v>0</v>
      </c>
      <c r="O43" s="181"/>
      <c r="P43" s="303"/>
      <c r="Q43" s="303"/>
      <c r="R43" s="303"/>
      <c r="S43" s="303"/>
      <c r="T43" s="303"/>
      <c r="U43" s="303"/>
      <c r="V43" s="303"/>
      <c r="W43" s="303"/>
      <c r="X43" s="303"/>
      <c r="Y43" s="303"/>
      <c r="Z43" s="303"/>
      <c r="AA43" s="303"/>
      <c r="AB43" s="181">
        <f t="shared" si="81"/>
        <v>0</v>
      </c>
      <c r="AC43" s="181">
        <f t="shared" si="82"/>
        <v>0</v>
      </c>
      <c r="AD43" s="181">
        <f>SUMIFS('1-2 人员岗位信息'!F:F,'1-2 人员岗位信息'!$C:$C,"劳务派遣",'1-2 人员岗位信息'!$B:$B,$D43)</f>
        <v>0</v>
      </c>
      <c r="AE43" s="311"/>
      <c r="AF43" s="181">
        <f t="shared" si="83"/>
        <v>0</v>
      </c>
      <c r="AG43" s="181">
        <f>SUMIFS('1-2 人员岗位信息'!G:G,'1-2 人员岗位信息'!$C:$C,"劳务派遣",'1-2 人员岗位信息'!$B:$B,$D43)</f>
        <v>0</v>
      </c>
      <c r="AH43" s="311"/>
      <c r="AI43" s="181">
        <f t="shared" si="84"/>
        <v>0</v>
      </c>
      <c r="AJ43" s="181">
        <f>SUMIFS('1-2 人员岗位信息'!H:H,'1-2 人员岗位信息'!$C:$C,"劳务派遣",'1-2 人员岗位信息'!$B:$B,$D43)</f>
        <v>0</v>
      </c>
      <c r="AK43" s="311"/>
      <c r="AL43" s="181">
        <f t="shared" si="85"/>
        <v>0</v>
      </c>
      <c r="AM43" s="181">
        <f>SUMIFS('1-2 人员岗位信息'!I:I,'1-2 人员岗位信息'!$C:$C,"劳务派遣",'1-2 人员岗位信息'!$B:$B,$D43)</f>
        <v>0</v>
      </c>
      <c r="AN43" s="311"/>
      <c r="AO43" s="181">
        <f t="shared" si="86"/>
        <v>0</v>
      </c>
      <c r="AP43" s="181">
        <f>SUMIFS('1-2 人员岗位信息'!J:J,'1-2 人员岗位信息'!$C:$C,"劳务派遣",'1-2 人员岗位信息'!$B:$B,$D43)</f>
        <v>0</v>
      </c>
      <c r="AQ43" s="311"/>
      <c r="AR43" s="181">
        <f t="shared" si="87"/>
        <v>0</v>
      </c>
      <c r="AS43" s="181">
        <f>SUMIFS('1-2 人员岗位信息'!K:K,'1-2 人员岗位信息'!$C:$C,"劳务派遣",'1-2 人员岗位信息'!$B:$B,$D43)</f>
        <v>0</v>
      </c>
      <c r="AT43" s="311"/>
      <c r="AU43" s="181">
        <f t="shared" si="88"/>
        <v>0</v>
      </c>
      <c r="AV43" s="181">
        <f>SUMIFS('1-2 人员岗位信息'!L:L,'1-2 人员岗位信息'!$C:$C,"劳务派遣",'1-2 人员岗位信息'!$B:$B,$D43)</f>
        <v>0</v>
      </c>
      <c r="AW43" s="311"/>
      <c r="AX43" s="181">
        <f t="shared" si="89"/>
        <v>0</v>
      </c>
      <c r="AY43" s="181">
        <f>SUMIFS('1-2 人员岗位信息'!M:M,'1-2 人员岗位信息'!$C:$C,"劳务派遣",'1-2 人员岗位信息'!$B:$B,$D43)</f>
        <v>0</v>
      </c>
      <c r="AZ43" s="311"/>
      <c r="BA43" s="181">
        <f t="shared" si="90"/>
        <v>0</v>
      </c>
      <c r="BB43" s="181">
        <f>SUMIFS('1-2 人员岗位信息'!N:N,'1-2 人员岗位信息'!$C:$C,"劳务派遣",'1-2 人员岗位信息'!$B:$B,$D43)</f>
        <v>0</v>
      </c>
      <c r="BC43" s="311"/>
      <c r="BD43" s="181">
        <f t="shared" si="91"/>
        <v>0</v>
      </c>
      <c r="BE43" s="181">
        <f>SUMIFS('1-2 人员岗位信息'!O:O,'1-2 人员岗位信息'!$C:$C,"劳务派遣",'1-2 人员岗位信息'!$B:$B,$D43)</f>
        <v>0</v>
      </c>
      <c r="BF43" s="311"/>
      <c r="BG43" s="181">
        <f t="shared" si="92"/>
        <v>0</v>
      </c>
      <c r="BH43" s="181">
        <f>SUMIFS('1-2 人员岗位信息'!P:P,'1-2 人员岗位信息'!$C:$C,"劳务派遣",'1-2 人员岗位信息'!$B:$B,$D43)</f>
        <v>0</v>
      </c>
      <c r="BI43" s="311"/>
      <c r="BJ43" s="181">
        <f t="shared" si="93"/>
        <v>0</v>
      </c>
      <c r="BK43" s="181">
        <f>SUMIFS('1-2 人员岗位信息'!Q:Q,'1-2 人员岗位信息'!$C:$C,"劳务派遣",'1-2 人员岗位信息'!$B:$B,$D43)</f>
        <v>0</v>
      </c>
      <c r="BL43" s="320"/>
      <c r="BM43" s="324"/>
      <c r="BN43" s="328"/>
    </row>
    <row r="44" s="276" customFormat="1" ht="33.95" hidden="1" customHeight="1" outlineLevel="5" spans="2:66">
      <c r="B44" s="181" t="s">
        <v>799</v>
      </c>
      <c r="C44" s="296" t="s">
        <v>867</v>
      </c>
      <c r="D44" s="276" t="s">
        <v>852</v>
      </c>
      <c r="E44" s="181" t="s">
        <v>853</v>
      </c>
      <c r="F44" s="181"/>
      <c r="G44" s="181" t="s">
        <v>803</v>
      </c>
      <c r="H44" s="181">
        <f t="shared" si="77"/>
        <v>0</v>
      </c>
      <c r="I44" s="181" t="s">
        <v>804</v>
      </c>
      <c r="J44" s="181" t="e">
        <f t="shared" si="78"/>
        <v>#DIV/0!</v>
      </c>
      <c r="K44" s="181" t="s">
        <v>805</v>
      </c>
      <c r="L44" s="181" t="e">
        <f t="shared" si="79"/>
        <v>#DIV/0!</v>
      </c>
      <c r="M44" s="181" t="s">
        <v>806</v>
      </c>
      <c r="N44" s="181">
        <f t="shared" si="80"/>
        <v>0</v>
      </c>
      <c r="O44" s="181"/>
      <c r="P44" s="303"/>
      <c r="Q44" s="303"/>
      <c r="R44" s="303"/>
      <c r="S44" s="303"/>
      <c r="T44" s="303"/>
      <c r="U44" s="303"/>
      <c r="V44" s="303"/>
      <c r="W44" s="303"/>
      <c r="X44" s="303"/>
      <c r="Y44" s="303"/>
      <c r="Z44" s="303"/>
      <c r="AA44" s="303"/>
      <c r="AB44" s="181">
        <f t="shared" si="81"/>
        <v>0</v>
      </c>
      <c r="AC44" s="181">
        <f t="shared" si="82"/>
        <v>0</v>
      </c>
      <c r="AD44" s="181">
        <f>SUMIFS('1-2 人员岗位信息'!F:F,'1-2 人员岗位信息'!$C:$C,"劳务派遣",'1-2 人员岗位信息'!$B:$B,$D44)</f>
        <v>0</v>
      </c>
      <c r="AE44" s="311"/>
      <c r="AF44" s="181">
        <f t="shared" si="83"/>
        <v>0</v>
      </c>
      <c r="AG44" s="181">
        <f>SUMIFS('1-2 人员岗位信息'!G:G,'1-2 人员岗位信息'!$C:$C,"劳务派遣",'1-2 人员岗位信息'!$B:$B,$D44)</f>
        <v>0</v>
      </c>
      <c r="AH44" s="311"/>
      <c r="AI44" s="181">
        <f t="shared" si="84"/>
        <v>0</v>
      </c>
      <c r="AJ44" s="181">
        <f>SUMIFS('1-2 人员岗位信息'!H:H,'1-2 人员岗位信息'!$C:$C,"劳务派遣",'1-2 人员岗位信息'!$B:$B,$D44)</f>
        <v>0</v>
      </c>
      <c r="AK44" s="311"/>
      <c r="AL44" s="181">
        <f t="shared" si="85"/>
        <v>0</v>
      </c>
      <c r="AM44" s="181">
        <f>SUMIFS('1-2 人员岗位信息'!I:I,'1-2 人员岗位信息'!$C:$C,"劳务派遣",'1-2 人员岗位信息'!$B:$B,$D44)</f>
        <v>0</v>
      </c>
      <c r="AN44" s="311"/>
      <c r="AO44" s="181">
        <f t="shared" si="86"/>
        <v>0</v>
      </c>
      <c r="AP44" s="181">
        <f>SUMIFS('1-2 人员岗位信息'!J:J,'1-2 人员岗位信息'!$C:$C,"劳务派遣",'1-2 人员岗位信息'!$B:$B,$D44)</f>
        <v>0</v>
      </c>
      <c r="AQ44" s="311"/>
      <c r="AR44" s="181">
        <f t="shared" si="87"/>
        <v>0</v>
      </c>
      <c r="AS44" s="181">
        <f>SUMIFS('1-2 人员岗位信息'!K:K,'1-2 人员岗位信息'!$C:$C,"劳务派遣",'1-2 人员岗位信息'!$B:$B,$D44)</f>
        <v>0</v>
      </c>
      <c r="AT44" s="311"/>
      <c r="AU44" s="181">
        <f t="shared" si="88"/>
        <v>0</v>
      </c>
      <c r="AV44" s="181">
        <f>SUMIFS('1-2 人员岗位信息'!L:L,'1-2 人员岗位信息'!$C:$C,"劳务派遣",'1-2 人员岗位信息'!$B:$B,$D44)</f>
        <v>0</v>
      </c>
      <c r="AW44" s="311"/>
      <c r="AX44" s="181">
        <f t="shared" si="89"/>
        <v>0</v>
      </c>
      <c r="AY44" s="181">
        <f>SUMIFS('1-2 人员岗位信息'!M:M,'1-2 人员岗位信息'!$C:$C,"劳务派遣",'1-2 人员岗位信息'!$B:$B,$D44)</f>
        <v>0</v>
      </c>
      <c r="AZ44" s="311"/>
      <c r="BA44" s="181">
        <f t="shared" si="90"/>
        <v>0</v>
      </c>
      <c r="BB44" s="181">
        <f>SUMIFS('1-2 人员岗位信息'!N:N,'1-2 人员岗位信息'!$C:$C,"劳务派遣",'1-2 人员岗位信息'!$B:$B,$D44)</f>
        <v>0</v>
      </c>
      <c r="BC44" s="311"/>
      <c r="BD44" s="181">
        <f t="shared" si="91"/>
        <v>0</v>
      </c>
      <c r="BE44" s="181">
        <f>SUMIFS('1-2 人员岗位信息'!O:O,'1-2 人员岗位信息'!$C:$C,"劳务派遣",'1-2 人员岗位信息'!$B:$B,$D44)</f>
        <v>0</v>
      </c>
      <c r="BF44" s="311"/>
      <c r="BG44" s="181">
        <f t="shared" si="92"/>
        <v>0</v>
      </c>
      <c r="BH44" s="181">
        <f>SUMIFS('1-2 人员岗位信息'!P:P,'1-2 人员岗位信息'!$C:$C,"劳务派遣",'1-2 人员岗位信息'!$B:$B,$D44)</f>
        <v>0</v>
      </c>
      <c r="BI44" s="311"/>
      <c r="BJ44" s="181">
        <f t="shared" si="93"/>
        <v>0</v>
      </c>
      <c r="BK44" s="181">
        <f>SUMIFS('1-2 人员岗位信息'!Q:Q,'1-2 人员岗位信息'!$C:$C,"劳务派遣",'1-2 人员岗位信息'!$B:$B,$D44)</f>
        <v>0</v>
      </c>
      <c r="BL44" s="320"/>
      <c r="BM44" s="324"/>
      <c r="BN44" s="328"/>
    </row>
    <row r="45" s="276" customFormat="1" ht="33.95" hidden="1" customHeight="1" outlineLevel="5" spans="2:66">
      <c r="B45" s="181" t="s">
        <v>799</v>
      </c>
      <c r="C45" s="296" t="s">
        <v>868</v>
      </c>
      <c r="D45" s="276" t="s">
        <v>855</v>
      </c>
      <c r="E45" s="181" t="s">
        <v>856</v>
      </c>
      <c r="F45" s="181"/>
      <c r="G45" s="181" t="s">
        <v>803</v>
      </c>
      <c r="H45" s="181">
        <f t="shared" si="77"/>
        <v>0</v>
      </c>
      <c r="I45" s="181" t="s">
        <v>804</v>
      </c>
      <c r="J45" s="181" t="e">
        <f t="shared" si="78"/>
        <v>#DIV/0!</v>
      </c>
      <c r="K45" s="181" t="s">
        <v>805</v>
      </c>
      <c r="L45" s="181" t="e">
        <f t="shared" si="79"/>
        <v>#DIV/0!</v>
      </c>
      <c r="M45" s="181" t="s">
        <v>806</v>
      </c>
      <c r="N45" s="181">
        <f t="shared" si="80"/>
        <v>0</v>
      </c>
      <c r="O45" s="181"/>
      <c r="P45" s="303"/>
      <c r="Q45" s="303"/>
      <c r="R45" s="303"/>
      <c r="S45" s="303"/>
      <c r="T45" s="303"/>
      <c r="U45" s="303"/>
      <c r="V45" s="303"/>
      <c r="W45" s="303"/>
      <c r="X45" s="303"/>
      <c r="Y45" s="303"/>
      <c r="Z45" s="303"/>
      <c r="AA45" s="303"/>
      <c r="AB45" s="181">
        <f t="shared" si="81"/>
        <v>0</v>
      </c>
      <c r="AC45" s="181">
        <f t="shared" si="82"/>
        <v>0</v>
      </c>
      <c r="AD45" s="181">
        <f>SUMIFS('1-2 人员岗位信息'!F:F,'1-2 人员岗位信息'!$C:$C,"劳务派遣",'1-2 人员岗位信息'!$B:$B,$D45)</f>
        <v>0</v>
      </c>
      <c r="AE45" s="311"/>
      <c r="AF45" s="181">
        <f t="shared" si="83"/>
        <v>0</v>
      </c>
      <c r="AG45" s="181">
        <f>SUMIFS('1-2 人员岗位信息'!G:G,'1-2 人员岗位信息'!$C:$C,"劳务派遣",'1-2 人员岗位信息'!$B:$B,$D45)</f>
        <v>0</v>
      </c>
      <c r="AH45" s="311"/>
      <c r="AI45" s="181">
        <f t="shared" si="84"/>
        <v>0</v>
      </c>
      <c r="AJ45" s="181">
        <f>SUMIFS('1-2 人员岗位信息'!H:H,'1-2 人员岗位信息'!$C:$C,"劳务派遣",'1-2 人员岗位信息'!$B:$B,$D45)</f>
        <v>0</v>
      </c>
      <c r="AK45" s="311"/>
      <c r="AL45" s="181">
        <f t="shared" si="85"/>
        <v>0</v>
      </c>
      <c r="AM45" s="181">
        <f>SUMIFS('1-2 人员岗位信息'!I:I,'1-2 人员岗位信息'!$C:$C,"劳务派遣",'1-2 人员岗位信息'!$B:$B,$D45)</f>
        <v>0</v>
      </c>
      <c r="AN45" s="311"/>
      <c r="AO45" s="181">
        <f t="shared" si="86"/>
        <v>0</v>
      </c>
      <c r="AP45" s="181">
        <f>SUMIFS('1-2 人员岗位信息'!J:J,'1-2 人员岗位信息'!$C:$C,"劳务派遣",'1-2 人员岗位信息'!$B:$B,$D45)</f>
        <v>0</v>
      </c>
      <c r="AQ45" s="311"/>
      <c r="AR45" s="181">
        <f t="shared" si="87"/>
        <v>0</v>
      </c>
      <c r="AS45" s="181">
        <f>SUMIFS('1-2 人员岗位信息'!K:K,'1-2 人员岗位信息'!$C:$C,"劳务派遣",'1-2 人员岗位信息'!$B:$B,$D45)</f>
        <v>0</v>
      </c>
      <c r="AT45" s="311"/>
      <c r="AU45" s="181">
        <f t="shared" si="88"/>
        <v>0</v>
      </c>
      <c r="AV45" s="181">
        <f>SUMIFS('1-2 人员岗位信息'!L:L,'1-2 人员岗位信息'!$C:$C,"劳务派遣",'1-2 人员岗位信息'!$B:$B,$D45)</f>
        <v>0</v>
      </c>
      <c r="AW45" s="311"/>
      <c r="AX45" s="181">
        <f t="shared" si="89"/>
        <v>0</v>
      </c>
      <c r="AY45" s="181">
        <f>SUMIFS('1-2 人员岗位信息'!M:M,'1-2 人员岗位信息'!$C:$C,"劳务派遣",'1-2 人员岗位信息'!$B:$B,$D45)</f>
        <v>0</v>
      </c>
      <c r="AZ45" s="311"/>
      <c r="BA45" s="181">
        <f t="shared" si="90"/>
        <v>0</v>
      </c>
      <c r="BB45" s="181">
        <f>SUMIFS('1-2 人员岗位信息'!N:N,'1-2 人员岗位信息'!$C:$C,"劳务派遣",'1-2 人员岗位信息'!$B:$B,$D45)</f>
        <v>0</v>
      </c>
      <c r="BC45" s="311"/>
      <c r="BD45" s="181">
        <f t="shared" si="91"/>
        <v>0</v>
      </c>
      <c r="BE45" s="181">
        <f>SUMIFS('1-2 人员岗位信息'!O:O,'1-2 人员岗位信息'!$C:$C,"劳务派遣",'1-2 人员岗位信息'!$B:$B,$D45)</f>
        <v>0</v>
      </c>
      <c r="BF45" s="311"/>
      <c r="BG45" s="181">
        <f t="shared" si="92"/>
        <v>0</v>
      </c>
      <c r="BH45" s="181">
        <f>SUMIFS('1-2 人员岗位信息'!P:P,'1-2 人员岗位信息'!$C:$C,"劳务派遣",'1-2 人员岗位信息'!$B:$B,$D45)</f>
        <v>0</v>
      </c>
      <c r="BI45" s="311"/>
      <c r="BJ45" s="181">
        <f t="shared" si="93"/>
        <v>0</v>
      </c>
      <c r="BK45" s="181">
        <f>SUMIFS('1-2 人员岗位信息'!Q:Q,'1-2 人员岗位信息'!$C:$C,"劳务派遣",'1-2 人员岗位信息'!$B:$B,$D45)</f>
        <v>0</v>
      </c>
      <c r="BL45" s="320"/>
      <c r="BM45" s="324"/>
      <c r="BN45" s="328"/>
    </row>
    <row r="46" s="276" customFormat="1" ht="33.95" hidden="1" customHeight="1" outlineLevel="5" spans="2:66">
      <c r="B46" s="181" t="s">
        <v>799</v>
      </c>
      <c r="C46" s="296" t="s">
        <v>869</v>
      </c>
      <c r="D46" s="276" t="s">
        <v>858</v>
      </c>
      <c r="E46" s="181" t="s">
        <v>859</v>
      </c>
      <c r="F46" s="181"/>
      <c r="G46" s="181" t="s">
        <v>803</v>
      </c>
      <c r="H46" s="181">
        <f t="shared" si="77"/>
        <v>0</v>
      </c>
      <c r="I46" s="181" t="s">
        <v>804</v>
      </c>
      <c r="J46" s="181" t="e">
        <f t="shared" si="78"/>
        <v>#DIV/0!</v>
      </c>
      <c r="K46" s="181" t="s">
        <v>805</v>
      </c>
      <c r="L46" s="181" t="e">
        <f t="shared" si="79"/>
        <v>#DIV/0!</v>
      </c>
      <c r="M46" s="181" t="s">
        <v>806</v>
      </c>
      <c r="N46" s="181">
        <f t="shared" si="80"/>
        <v>0</v>
      </c>
      <c r="O46" s="181"/>
      <c r="P46" s="303"/>
      <c r="Q46" s="303"/>
      <c r="R46" s="303"/>
      <c r="S46" s="303"/>
      <c r="T46" s="303"/>
      <c r="U46" s="303"/>
      <c r="V46" s="303"/>
      <c r="W46" s="303"/>
      <c r="X46" s="303"/>
      <c r="Y46" s="303"/>
      <c r="Z46" s="303"/>
      <c r="AA46" s="303"/>
      <c r="AB46" s="181">
        <f t="shared" si="81"/>
        <v>0</v>
      </c>
      <c r="AC46" s="181">
        <f t="shared" si="82"/>
        <v>0</v>
      </c>
      <c r="AD46" s="181">
        <f>SUMIFS('1-2 人员岗位信息'!F:F,'1-2 人员岗位信息'!$C:$C,"劳务派遣",'1-2 人员岗位信息'!$B:$B,$D46)</f>
        <v>0</v>
      </c>
      <c r="AE46" s="311"/>
      <c r="AF46" s="181">
        <f t="shared" si="83"/>
        <v>0</v>
      </c>
      <c r="AG46" s="181">
        <f>SUMIFS('1-2 人员岗位信息'!G:G,'1-2 人员岗位信息'!$C:$C,"劳务派遣",'1-2 人员岗位信息'!$B:$B,$D46)</f>
        <v>0</v>
      </c>
      <c r="AH46" s="311"/>
      <c r="AI46" s="181">
        <f t="shared" si="84"/>
        <v>0</v>
      </c>
      <c r="AJ46" s="181">
        <f>SUMIFS('1-2 人员岗位信息'!H:H,'1-2 人员岗位信息'!$C:$C,"劳务派遣",'1-2 人员岗位信息'!$B:$B,$D46)</f>
        <v>0</v>
      </c>
      <c r="AK46" s="311"/>
      <c r="AL46" s="181">
        <f t="shared" si="85"/>
        <v>0</v>
      </c>
      <c r="AM46" s="181">
        <f>SUMIFS('1-2 人员岗位信息'!I:I,'1-2 人员岗位信息'!$C:$C,"劳务派遣",'1-2 人员岗位信息'!$B:$B,$D46)</f>
        <v>0</v>
      </c>
      <c r="AN46" s="311"/>
      <c r="AO46" s="181">
        <f t="shared" si="86"/>
        <v>0</v>
      </c>
      <c r="AP46" s="181">
        <f>SUMIFS('1-2 人员岗位信息'!J:J,'1-2 人员岗位信息'!$C:$C,"劳务派遣",'1-2 人员岗位信息'!$B:$B,$D46)</f>
        <v>0</v>
      </c>
      <c r="AQ46" s="311"/>
      <c r="AR46" s="181">
        <f t="shared" si="87"/>
        <v>0</v>
      </c>
      <c r="AS46" s="181">
        <f>SUMIFS('1-2 人员岗位信息'!K:K,'1-2 人员岗位信息'!$C:$C,"劳务派遣",'1-2 人员岗位信息'!$B:$B,$D46)</f>
        <v>0</v>
      </c>
      <c r="AT46" s="311"/>
      <c r="AU46" s="181">
        <f t="shared" si="88"/>
        <v>0</v>
      </c>
      <c r="AV46" s="181">
        <f>SUMIFS('1-2 人员岗位信息'!L:L,'1-2 人员岗位信息'!$C:$C,"劳务派遣",'1-2 人员岗位信息'!$B:$B,$D46)</f>
        <v>0</v>
      </c>
      <c r="AW46" s="311"/>
      <c r="AX46" s="181">
        <f t="shared" si="89"/>
        <v>0</v>
      </c>
      <c r="AY46" s="181">
        <f>SUMIFS('1-2 人员岗位信息'!M:M,'1-2 人员岗位信息'!$C:$C,"劳务派遣",'1-2 人员岗位信息'!$B:$B,$D46)</f>
        <v>0</v>
      </c>
      <c r="AZ46" s="311"/>
      <c r="BA46" s="181">
        <f t="shared" si="90"/>
        <v>0</v>
      </c>
      <c r="BB46" s="181">
        <f>SUMIFS('1-2 人员岗位信息'!N:N,'1-2 人员岗位信息'!$C:$C,"劳务派遣",'1-2 人员岗位信息'!$B:$B,$D46)</f>
        <v>0</v>
      </c>
      <c r="BC46" s="311"/>
      <c r="BD46" s="181">
        <f t="shared" si="91"/>
        <v>0</v>
      </c>
      <c r="BE46" s="181">
        <f>SUMIFS('1-2 人员岗位信息'!O:O,'1-2 人员岗位信息'!$C:$C,"劳务派遣",'1-2 人员岗位信息'!$B:$B,$D46)</f>
        <v>0</v>
      </c>
      <c r="BF46" s="311"/>
      <c r="BG46" s="181">
        <f t="shared" si="92"/>
        <v>0</v>
      </c>
      <c r="BH46" s="181">
        <f>SUMIFS('1-2 人员岗位信息'!P:P,'1-2 人员岗位信息'!$C:$C,"劳务派遣",'1-2 人员岗位信息'!$B:$B,$D46)</f>
        <v>0</v>
      </c>
      <c r="BI46" s="311"/>
      <c r="BJ46" s="181">
        <f t="shared" si="93"/>
        <v>0</v>
      </c>
      <c r="BK46" s="181">
        <f>SUMIFS('1-2 人员岗位信息'!Q:Q,'1-2 人员岗位信息'!$C:$C,"劳务派遣",'1-2 人员岗位信息'!$B:$B,$D46)</f>
        <v>0</v>
      </c>
      <c r="BL46" s="320"/>
      <c r="BM46" s="324"/>
      <c r="BN46" s="328"/>
    </row>
    <row r="47" s="276" customFormat="1" ht="33.95" hidden="1" customHeight="1" outlineLevel="5" spans="2:66">
      <c r="B47" s="181" t="s">
        <v>799</v>
      </c>
      <c r="C47" s="296" t="s">
        <v>870</v>
      </c>
      <c r="D47" s="276" t="s">
        <v>861</v>
      </c>
      <c r="E47" s="181" t="s">
        <v>821</v>
      </c>
      <c r="F47" s="181"/>
      <c r="G47" s="181" t="s">
        <v>803</v>
      </c>
      <c r="H47" s="181">
        <f t="shared" si="77"/>
        <v>0</v>
      </c>
      <c r="I47" s="181" t="s">
        <v>804</v>
      </c>
      <c r="J47" s="181" t="e">
        <f t="shared" si="78"/>
        <v>#DIV/0!</v>
      </c>
      <c r="K47" s="181" t="s">
        <v>805</v>
      </c>
      <c r="L47" s="181" t="e">
        <f t="shared" si="79"/>
        <v>#DIV/0!</v>
      </c>
      <c r="M47" s="181" t="s">
        <v>806</v>
      </c>
      <c r="N47" s="181">
        <f t="shared" si="80"/>
        <v>0</v>
      </c>
      <c r="O47" s="181"/>
      <c r="P47" s="303"/>
      <c r="Q47" s="303"/>
      <c r="R47" s="303"/>
      <c r="S47" s="303"/>
      <c r="T47" s="303"/>
      <c r="U47" s="303"/>
      <c r="V47" s="303"/>
      <c r="W47" s="303"/>
      <c r="X47" s="303"/>
      <c r="Y47" s="303"/>
      <c r="Z47" s="303"/>
      <c r="AA47" s="303"/>
      <c r="AB47" s="181">
        <f t="shared" si="81"/>
        <v>0</v>
      </c>
      <c r="AC47" s="181">
        <f t="shared" si="82"/>
        <v>0</v>
      </c>
      <c r="AD47" s="181">
        <f>SUMIFS('1-2 人员岗位信息'!F:F,'1-2 人员岗位信息'!$C:$C,"劳务派遣",'1-2 人员岗位信息'!$B:$B,$D47)</f>
        <v>0</v>
      </c>
      <c r="AE47" s="311"/>
      <c r="AF47" s="181">
        <f t="shared" si="83"/>
        <v>0</v>
      </c>
      <c r="AG47" s="181">
        <f>SUMIFS('1-2 人员岗位信息'!G:G,'1-2 人员岗位信息'!$C:$C,"劳务派遣",'1-2 人员岗位信息'!$B:$B,$D47)</f>
        <v>0</v>
      </c>
      <c r="AH47" s="311"/>
      <c r="AI47" s="181">
        <f t="shared" si="84"/>
        <v>0</v>
      </c>
      <c r="AJ47" s="181">
        <f>SUMIFS('1-2 人员岗位信息'!H:H,'1-2 人员岗位信息'!$C:$C,"劳务派遣",'1-2 人员岗位信息'!$B:$B,$D47)</f>
        <v>0</v>
      </c>
      <c r="AK47" s="311"/>
      <c r="AL47" s="181">
        <f t="shared" si="85"/>
        <v>0</v>
      </c>
      <c r="AM47" s="181">
        <f>SUMIFS('1-2 人员岗位信息'!I:I,'1-2 人员岗位信息'!$C:$C,"劳务派遣",'1-2 人员岗位信息'!$B:$B,$D47)</f>
        <v>0</v>
      </c>
      <c r="AN47" s="311"/>
      <c r="AO47" s="181">
        <f t="shared" si="86"/>
        <v>0</v>
      </c>
      <c r="AP47" s="181">
        <f>SUMIFS('1-2 人员岗位信息'!J:J,'1-2 人员岗位信息'!$C:$C,"劳务派遣",'1-2 人员岗位信息'!$B:$B,$D47)</f>
        <v>0</v>
      </c>
      <c r="AQ47" s="311"/>
      <c r="AR47" s="181">
        <f t="shared" si="87"/>
        <v>0</v>
      </c>
      <c r="AS47" s="181">
        <f>SUMIFS('1-2 人员岗位信息'!K:K,'1-2 人员岗位信息'!$C:$C,"劳务派遣",'1-2 人员岗位信息'!$B:$B,$D47)</f>
        <v>0</v>
      </c>
      <c r="AT47" s="311"/>
      <c r="AU47" s="181">
        <f t="shared" si="88"/>
        <v>0</v>
      </c>
      <c r="AV47" s="181">
        <f>SUMIFS('1-2 人员岗位信息'!L:L,'1-2 人员岗位信息'!$C:$C,"劳务派遣",'1-2 人员岗位信息'!$B:$B,$D47)</f>
        <v>0</v>
      </c>
      <c r="AW47" s="311"/>
      <c r="AX47" s="181">
        <f t="shared" si="89"/>
        <v>0</v>
      </c>
      <c r="AY47" s="181">
        <f>SUMIFS('1-2 人员岗位信息'!M:M,'1-2 人员岗位信息'!$C:$C,"劳务派遣",'1-2 人员岗位信息'!$B:$B,$D47)</f>
        <v>0</v>
      </c>
      <c r="AZ47" s="311"/>
      <c r="BA47" s="181">
        <f t="shared" si="90"/>
        <v>0</v>
      </c>
      <c r="BB47" s="181">
        <f>SUMIFS('1-2 人员岗位信息'!N:N,'1-2 人员岗位信息'!$C:$C,"劳务派遣",'1-2 人员岗位信息'!$B:$B,$D47)</f>
        <v>0</v>
      </c>
      <c r="BC47" s="311"/>
      <c r="BD47" s="181">
        <f t="shared" si="91"/>
        <v>0</v>
      </c>
      <c r="BE47" s="181">
        <f>SUMIFS('1-2 人员岗位信息'!O:O,'1-2 人员岗位信息'!$C:$C,"劳务派遣",'1-2 人员岗位信息'!$B:$B,$D47)</f>
        <v>0</v>
      </c>
      <c r="BF47" s="311"/>
      <c r="BG47" s="181">
        <f t="shared" si="92"/>
        <v>0</v>
      </c>
      <c r="BH47" s="181">
        <f>SUMIFS('1-2 人员岗位信息'!P:P,'1-2 人员岗位信息'!$C:$C,"劳务派遣",'1-2 人员岗位信息'!$B:$B,$D47)</f>
        <v>0</v>
      </c>
      <c r="BI47" s="311"/>
      <c r="BJ47" s="181">
        <f t="shared" si="93"/>
        <v>0</v>
      </c>
      <c r="BK47" s="181">
        <f>SUMIFS('1-2 人员岗位信息'!Q:Q,'1-2 人员岗位信息'!$C:$C,"劳务派遣",'1-2 人员岗位信息'!$B:$B,$D47)</f>
        <v>0</v>
      </c>
      <c r="BL47" s="320"/>
      <c r="BM47" s="324"/>
      <c r="BN47" s="328"/>
    </row>
    <row r="48" s="115" customFormat="1" ht="33.95" hidden="1" customHeight="1" outlineLevel="4" collapsed="1" spans="2:66">
      <c r="B48" s="116" t="s">
        <v>794</v>
      </c>
      <c r="C48" s="117" t="s">
        <v>871</v>
      </c>
      <c r="D48" s="115" t="s">
        <v>19</v>
      </c>
      <c r="E48" s="116"/>
      <c r="F48" s="116"/>
      <c r="G48" s="116"/>
      <c r="H48" s="116">
        <f>SUM(H49:H56)</f>
        <v>0</v>
      </c>
      <c r="I48" s="116"/>
      <c r="J48" s="116"/>
      <c r="K48" s="116"/>
      <c r="L48" s="116"/>
      <c r="M48" s="116"/>
      <c r="N48" s="116"/>
      <c r="O48" s="116"/>
      <c r="P48" s="302"/>
      <c r="Q48" s="302"/>
      <c r="R48" s="302"/>
      <c r="S48" s="302"/>
      <c r="T48" s="302"/>
      <c r="U48" s="302"/>
      <c r="V48" s="302"/>
      <c r="W48" s="302"/>
      <c r="X48" s="302"/>
      <c r="Y48" s="302"/>
      <c r="Z48" s="302"/>
      <c r="AA48" s="302"/>
      <c r="AB48" s="116">
        <f t="shared" ref="AB48:AF48" si="94">SUM(AB49:AB56)</f>
        <v>0</v>
      </c>
      <c r="AC48" s="116">
        <f t="shared" si="94"/>
        <v>0</v>
      </c>
      <c r="AD48" s="116"/>
      <c r="AE48" s="116"/>
      <c r="AF48" s="116">
        <f t="shared" si="94"/>
        <v>0</v>
      </c>
      <c r="AG48" s="116"/>
      <c r="AH48" s="116"/>
      <c r="AI48" s="116">
        <f>SUM(AI49:AI56)</f>
        <v>0</v>
      </c>
      <c r="AJ48" s="116"/>
      <c r="AK48" s="116"/>
      <c r="AL48" s="116">
        <f>SUM(AL49:AL56)</f>
        <v>0</v>
      </c>
      <c r="AM48" s="116"/>
      <c r="AN48" s="116"/>
      <c r="AO48" s="116">
        <f>SUM(AO49:AO56)</f>
        <v>0</v>
      </c>
      <c r="AP48" s="116"/>
      <c r="AQ48" s="116"/>
      <c r="AR48" s="116">
        <f>SUM(AR49:AR56)</f>
        <v>0</v>
      </c>
      <c r="AS48" s="116"/>
      <c r="AT48" s="116"/>
      <c r="AU48" s="116">
        <f>SUM(AU49:AU56)</f>
        <v>0</v>
      </c>
      <c r="AV48" s="116"/>
      <c r="AW48" s="116"/>
      <c r="AX48" s="116">
        <f>SUM(AX49:AX56)</f>
        <v>0</v>
      </c>
      <c r="AY48" s="116"/>
      <c r="AZ48" s="116"/>
      <c r="BA48" s="116">
        <f>SUM(BA49:BA56)</f>
        <v>0</v>
      </c>
      <c r="BB48" s="116"/>
      <c r="BC48" s="116"/>
      <c r="BD48" s="116">
        <f>SUM(BD49:BD56)</f>
        <v>0</v>
      </c>
      <c r="BE48" s="116"/>
      <c r="BF48" s="116"/>
      <c r="BG48" s="116">
        <f>SUM(BG49:BG56)</f>
        <v>0</v>
      </c>
      <c r="BH48" s="116"/>
      <c r="BI48" s="116"/>
      <c r="BJ48" s="116">
        <f>SUM(BJ49:BJ56)</f>
        <v>0</v>
      </c>
      <c r="BK48" s="116"/>
      <c r="BL48" s="319"/>
      <c r="BM48" s="324"/>
      <c r="BN48" s="327"/>
    </row>
    <row r="49" s="276" customFormat="1" ht="33.95" hidden="1" customHeight="1" outlineLevel="5" spans="2:66">
      <c r="B49" s="181" t="s">
        <v>799</v>
      </c>
      <c r="C49" s="296" t="s">
        <v>872</v>
      </c>
      <c r="D49" s="276" t="s">
        <v>841</v>
      </c>
      <c r="E49" s="181" t="s">
        <v>873</v>
      </c>
      <c r="F49" s="181"/>
      <c r="G49" s="181" t="s">
        <v>803</v>
      </c>
      <c r="H49" s="181">
        <f t="shared" ref="H49:H56" si="95">AB49</f>
        <v>0</v>
      </c>
      <c r="I49" s="181" t="s">
        <v>804</v>
      </c>
      <c r="J49" s="181" t="e">
        <f t="shared" ref="J49:J56" si="96">SUM(AD49,AG49,AJ49,AM49,AP49,AS49,AV49,AY49,BB49,BE49,BH49,BK49)/N49</f>
        <v>#DIV/0!</v>
      </c>
      <c r="K49" s="181" t="s">
        <v>805</v>
      </c>
      <c r="L49" s="181" t="e">
        <f t="shared" ref="L49:L56" si="97">H49/N49/J49</f>
        <v>#DIV/0!</v>
      </c>
      <c r="M49" s="181" t="s">
        <v>806</v>
      </c>
      <c r="N49" s="181">
        <f t="shared" ref="N49:N56" si="98">COUNTIF(AD49,"&gt;0")+COUNTIF(AG49,"&gt;0")+COUNTIF(AJ49,"&gt;0")+COUNTIF(AM49,"&gt;0")+COUNTIF(AP49,"&gt;0")+COUNTIF(AS49,"&gt;0")+COUNTIF(AV49,"&gt;0")+COUNTIF(AY49,"&gt;0")+COUNTIF(BB49,"&gt;0")+COUNTIF(BE49,"&gt;0")+COUNTIF(BH49,"&gt;0")+COUNTIF(BK49,"&gt;0")</f>
        <v>0</v>
      </c>
      <c r="O49" s="181"/>
      <c r="P49" s="303"/>
      <c r="Q49" s="303"/>
      <c r="R49" s="303"/>
      <c r="S49" s="303"/>
      <c r="T49" s="303"/>
      <c r="U49" s="303"/>
      <c r="V49" s="303"/>
      <c r="W49" s="303"/>
      <c r="X49" s="303"/>
      <c r="Y49" s="303"/>
      <c r="Z49" s="303"/>
      <c r="AA49" s="303"/>
      <c r="AB49" s="181">
        <f t="shared" ref="AB49:AB56" si="99">SUM(AC49,AF49,AI49,AL49,AO49,AR49,AU49,AX49,BA49,BD49,BG49,BJ49)</f>
        <v>0</v>
      </c>
      <c r="AC49" s="181">
        <f t="shared" ref="AC49:AC56" si="100">AD49*AE49</f>
        <v>0</v>
      </c>
      <c r="AD49" s="181">
        <f>SUMIFS('1-2 人员岗位信息'!F:F,'1-2 人员岗位信息'!$C:$C,"专业外包",'1-2 人员岗位信息'!$B:$B,$D49)</f>
        <v>0</v>
      </c>
      <c r="AE49" s="311"/>
      <c r="AF49" s="181">
        <f t="shared" ref="AF49:AF56" si="101">AG49*AH49</f>
        <v>0</v>
      </c>
      <c r="AG49" s="181">
        <f>SUMIFS('1-2 人员岗位信息'!G:G,'1-2 人员岗位信息'!$C:$C,"专业外包",'1-2 人员岗位信息'!$B:$B,$D49)</f>
        <v>0</v>
      </c>
      <c r="AH49" s="311"/>
      <c r="AI49" s="181">
        <f t="shared" ref="AI49:AI56" si="102">AJ49*AK49</f>
        <v>0</v>
      </c>
      <c r="AJ49" s="181">
        <f>SUMIFS('1-2 人员岗位信息'!H:H,'1-2 人员岗位信息'!$C:$C,"专业外包",'1-2 人员岗位信息'!$B:$B,$D49)</f>
        <v>0</v>
      </c>
      <c r="AK49" s="311"/>
      <c r="AL49" s="181">
        <f t="shared" ref="AL49:AL56" si="103">AM49*AN49</f>
        <v>0</v>
      </c>
      <c r="AM49" s="181">
        <f>SUMIFS('1-2 人员岗位信息'!I:I,'1-2 人员岗位信息'!$C:$C,"专业外包",'1-2 人员岗位信息'!$B:$B,$D49)</f>
        <v>0</v>
      </c>
      <c r="AN49" s="311"/>
      <c r="AO49" s="181">
        <f t="shared" ref="AO49:AO56" si="104">AP49*AQ49</f>
        <v>0</v>
      </c>
      <c r="AP49" s="181">
        <f>SUMIFS('1-2 人员岗位信息'!J:J,'1-2 人员岗位信息'!$C:$C,"专业外包",'1-2 人员岗位信息'!$B:$B,$D49)</f>
        <v>0</v>
      </c>
      <c r="AQ49" s="311"/>
      <c r="AR49" s="181">
        <f t="shared" ref="AR49:AR56" si="105">AS49*AT49</f>
        <v>0</v>
      </c>
      <c r="AS49" s="181">
        <f>SUMIFS('1-2 人员岗位信息'!K:K,'1-2 人员岗位信息'!$C:$C,"专业外包",'1-2 人员岗位信息'!$B:$B,$D49)</f>
        <v>0</v>
      </c>
      <c r="AT49" s="311"/>
      <c r="AU49" s="181">
        <f t="shared" ref="AU49:AU56" si="106">AV49*AW49</f>
        <v>0</v>
      </c>
      <c r="AV49" s="181">
        <f>SUMIFS('1-2 人员岗位信息'!L:L,'1-2 人员岗位信息'!$C:$C,"专业外包",'1-2 人员岗位信息'!$B:$B,$D49)</f>
        <v>0</v>
      </c>
      <c r="AW49" s="311"/>
      <c r="AX49" s="181">
        <f t="shared" ref="AX49:AX56" si="107">AY49*AZ49</f>
        <v>0</v>
      </c>
      <c r="AY49" s="181">
        <f>SUMIFS('1-2 人员岗位信息'!M:M,'1-2 人员岗位信息'!$C:$C,"专业外包",'1-2 人员岗位信息'!$B:$B,$D49)</f>
        <v>0</v>
      </c>
      <c r="AZ49" s="311"/>
      <c r="BA49" s="181">
        <f t="shared" ref="BA49:BA56" si="108">BB49*BC49</f>
        <v>0</v>
      </c>
      <c r="BB49" s="181">
        <f>SUMIFS('1-2 人员岗位信息'!N:N,'1-2 人员岗位信息'!$C:$C,"专业外包",'1-2 人员岗位信息'!$B:$B,$D49)</f>
        <v>0</v>
      </c>
      <c r="BC49" s="311"/>
      <c r="BD49" s="181">
        <f t="shared" ref="BD49:BD56" si="109">BE49*BF49</f>
        <v>0</v>
      </c>
      <c r="BE49" s="181">
        <f>SUMIFS('1-2 人员岗位信息'!O:O,'1-2 人员岗位信息'!$C:$C,"专业外包",'1-2 人员岗位信息'!$B:$B,$D49)</f>
        <v>0</v>
      </c>
      <c r="BF49" s="311"/>
      <c r="BG49" s="181">
        <f t="shared" ref="BG49:BG56" si="110">BH49*BI49</f>
        <v>0</v>
      </c>
      <c r="BH49" s="181">
        <f>SUMIFS('1-2 人员岗位信息'!P:P,'1-2 人员岗位信息'!$C:$C,"专业外包",'1-2 人员岗位信息'!$B:$B,$D49)</f>
        <v>0</v>
      </c>
      <c r="BI49" s="311"/>
      <c r="BJ49" s="181">
        <f t="shared" ref="BJ49:BJ56" si="111">BK49*BL49</f>
        <v>0</v>
      </c>
      <c r="BK49" s="181">
        <f>SUMIFS('1-2 人员岗位信息'!Q:Q,'1-2 人员岗位信息'!$C:$C,"专业外包",'1-2 人员岗位信息'!$B:$B,$D49)</f>
        <v>0</v>
      </c>
      <c r="BL49" s="320"/>
      <c r="BM49" s="324"/>
      <c r="BN49" s="328"/>
    </row>
    <row r="50" s="276" customFormat="1" ht="33.95" hidden="1" customHeight="1" outlineLevel="5" spans="2:66">
      <c r="B50" s="181" t="s">
        <v>799</v>
      </c>
      <c r="C50" s="296" t="s">
        <v>874</v>
      </c>
      <c r="D50" s="276" t="s">
        <v>844</v>
      </c>
      <c r="E50" s="181" t="s">
        <v>875</v>
      </c>
      <c r="F50" s="181"/>
      <c r="G50" s="181" t="s">
        <v>803</v>
      </c>
      <c r="H50" s="181">
        <f t="shared" si="95"/>
        <v>0</v>
      </c>
      <c r="I50" s="181" t="s">
        <v>804</v>
      </c>
      <c r="J50" s="181" t="e">
        <f t="shared" si="96"/>
        <v>#DIV/0!</v>
      </c>
      <c r="K50" s="181" t="s">
        <v>805</v>
      </c>
      <c r="L50" s="181" t="e">
        <f t="shared" si="97"/>
        <v>#DIV/0!</v>
      </c>
      <c r="M50" s="181" t="s">
        <v>806</v>
      </c>
      <c r="N50" s="181">
        <f t="shared" si="98"/>
        <v>0</v>
      </c>
      <c r="O50" s="181"/>
      <c r="P50" s="303"/>
      <c r="Q50" s="303"/>
      <c r="R50" s="303"/>
      <c r="S50" s="303"/>
      <c r="T50" s="303"/>
      <c r="U50" s="303"/>
      <c r="V50" s="303"/>
      <c r="W50" s="303"/>
      <c r="X50" s="303"/>
      <c r="Y50" s="303"/>
      <c r="Z50" s="303"/>
      <c r="AA50" s="303"/>
      <c r="AB50" s="181">
        <f t="shared" si="99"/>
        <v>0</v>
      </c>
      <c r="AC50" s="181">
        <f t="shared" si="100"/>
        <v>0</v>
      </c>
      <c r="AD50" s="181">
        <f>SUMIFS('1-2 人员岗位信息'!F:F,'1-2 人员岗位信息'!$C:$C,"专业外包",'1-2 人员岗位信息'!$B:$B,$D50)</f>
        <v>0</v>
      </c>
      <c r="AE50" s="311"/>
      <c r="AF50" s="181">
        <f t="shared" si="101"/>
        <v>0</v>
      </c>
      <c r="AG50" s="181">
        <f>SUMIFS('1-2 人员岗位信息'!G:G,'1-2 人员岗位信息'!$C:$C,"专业外包",'1-2 人员岗位信息'!$B:$B,$D50)</f>
        <v>0</v>
      </c>
      <c r="AH50" s="311"/>
      <c r="AI50" s="181">
        <f t="shared" si="102"/>
        <v>0</v>
      </c>
      <c r="AJ50" s="181">
        <f>SUMIFS('1-2 人员岗位信息'!H:H,'1-2 人员岗位信息'!$C:$C,"专业外包",'1-2 人员岗位信息'!$B:$B,$D50)</f>
        <v>0</v>
      </c>
      <c r="AK50" s="311"/>
      <c r="AL50" s="181">
        <f t="shared" si="103"/>
        <v>0</v>
      </c>
      <c r="AM50" s="181">
        <f>SUMIFS('1-2 人员岗位信息'!I:I,'1-2 人员岗位信息'!$C:$C,"专业外包",'1-2 人员岗位信息'!$B:$B,$D50)</f>
        <v>0</v>
      </c>
      <c r="AN50" s="311"/>
      <c r="AO50" s="181">
        <f t="shared" si="104"/>
        <v>0</v>
      </c>
      <c r="AP50" s="181">
        <f>SUMIFS('1-2 人员岗位信息'!J:J,'1-2 人员岗位信息'!$C:$C,"专业外包",'1-2 人员岗位信息'!$B:$B,$D50)</f>
        <v>0</v>
      </c>
      <c r="AQ50" s="311"/>
      <c r="AR50" s="181">
        <f t="shared" si="105"/>
        <v>0</v>
      </c>
      <c r="AS50" s="181">
        <f>SUMIFS('1-2 人员岗位信息'!K:K,'1-2 人员岗位信息'!$C:$C,"专业外包",'1-2 人员岗位信息'!$B:$B,$D50)</f>
        <v>0</v>
      </c>
      <c r="AT50" s="311"/>
      <c r="AU50" s="181">
        <f t="shared" si="106"/>
        <v>0</v>
      </c>
      <c r="AV50" s="181">
        <f>SUMIFS('1-2 人员岗位信息'!L:L,'1-2 人员岗位信息'!$C:$C,"专业外包",'1-2 人员岗位信息'!$B:$B,$D50)</f>
        <v>0</v>
      </c>
      <c r="AW50" s="311"/>
      <c r="AX50" s="181">
        <f t="shared" si="107"/>
        <v>0</v>
      </c>
      <c r="AY50" s="181">
        <f>SUMIFS('1-2 人员岗位信息'!M:M,'1-2 人员岗位信息'!$C:$C,"专业外包",'1-2 人员岗位信息'!$B:$B,$D50)</f>
        <v>0</v>
      </c>
      <c r="AZ50" s="311"/>
      <c r="BA50" s="181">
        <f t="shared" si="108"/>
        <v>0</v>
      </c>
      <c r="BB50" s="181">
        <f>SUMIFS('1-2 人员岗位信息'!N:N,'1-2 人员岗位信息'!$C:$C,"专业外包",'1-2 人员岗位信息'!$B:$B,$D50)</f>
        <v>0</v>
      </c>
      <c r="BC50" s="311"/>
      <c r="BD50" s="181">
        <f t="shared" si="109"/>
        <v>0</v>
      </c>
      <c r="BE50" s="181">
        <f>SUMIFS('1-2 人员岗位信息'!O:O,'1-2 人员岗位信息'!$C:$C,"专业外包",'1-2 人员岗位信息'!$B:$B,$D50)</f>
        <v>0</v>
      </c>
      <c r="BF50" s="311"/>
      <c r="BG50" s="181">
        <f t="shared" si="110"/>
        <v>0</v>
      </c>
      <c r="BH50" s="181">
        <f>SUMIFS('1-2 人员岗位信息'!P:P,'1-2 人员岗位信息'!$C:$C,"专业外包",'1-2 人员岗位信息'!$B:$B,$D50)</f>
        <v>0</v>
      </c>
      <c r="BI50" s="311"/>
      <c r="BJ50" s="181">
        <f t="shared" si="111"/>
        <v>0</v>
      </c>
      <c r="BK50" s="181">
        <f>SUMIFS('1-2 人员岗位信息'!Q:Q,'1-2 人员岗位信息'!$C:$C,"专业外包",'1-2 人员岗位信息'!$B:$B,$D50)</f>
        <v>0</v>
      </c>
      <c r="BL50" s="320"/>
      <c r="BM50" s="324"/>
      <c r="BN50" s="328"/>
    </row>
    <row r="51" s="276" customFormat="1" ht="33.95" hidden="1" customHeight="1" outlineLevel="5" spans="2:66">
      <c r="B51" s="181" t="s">
        <v>799</v>
      </c>
      <c r="C51" s="296" t="s">
        <v>876</v>
      </c>
      <c r="D51" s="276" t="s">
        <v>846</v>
      </c>
      <c r="E51" s="181" t="s">
        <v>847</v>
      </c>
      <c r="F51" s="181"/>
      <c r="G51" s="181" t="s">
        <v>803</v>
      </c>
      <c r="H51" s="181">
        <f t="shared" si="95"/>
        <v>0</v>
      </c>
      <c r="I51" s="181" t="s">
        <v>804</v>
      </c>
      <c r="J51" s="181" t="e">
        <f t="shared" si="96"/>
        <v>#DIV/0!</v>
      </c>
      <c r="K51" s="181" t="s">
        <v>805</v>
      </c>
      <c r="L51" s="181" t="e">
        <f t="shared" si="97"/>
        <v>#DIV/0!</v>
      </c>
      <c r="M51" s="181" t="s">
        <v>806</v>
      </c>
      <c r="N51" s="181">
        <f t="shared" si="98"/>
        <v>0</v>
      </c>
      <c r="O51" s="181"/>
      <c r="P51" s="303"/>
      <c r="Q51" s="303"/>
      <c r="R51" s="303"/>
      <c r="S51" s="303"/>
      <c r="T51" s="303"/>
      <c r="U51" s="303"/>
      <c r="V51" s="303"/>
      <c r="W51" s="303"/>
      <c r="X51" s="303"/>
      <c r="Y51" s="303"/>
      <c r="Z51" s="303"/>
      <c r="AA51" s="303"/>
      <c r="AB51" s="181">
        <f t="shared" si="99"/>
        <v>0</v>
      </c>
      <c r="AC51" s="181">
        <f t="shared" si="100"/>
        <v>0</v>
      </c>
      <c r="AD51" s="181">
        <f>SUMIFS('1-2 人员岗位信息'!F:F,'1-2 人员岗位信息'!$C:$C,"专业外包",'1-2 人员岗位信息'!$B:$B,$D51)</f>
        <v>0</v>
      </c>
      <c r="AE51" s="311"/>
      <c r="AF51" s="181">
        <f t="shared" si="101"/>
        <v>0</v>
      </c>
      <c r="AG51" s="181">
        <f>SUMIFS('1-2 人员岗位信息'!G:G,'1-2 人员岗位信息'!$C:$C,"专业外包",'1-2 人员岗位信息'!$B:$B,$D51)</f>
        <v>0</v>
      </c>
      <c r="AH51" s="311"/>
      <c r="AI51" s="181">
        <f t="shared" si="102"/>
        <v>0</v>
      </c>
      <c r="AJ51" s="181">
        <f>SUMIFS('1-2 人员岗位信息'!H:H,'1-2 人员岗位信息'!$C:$C,"专业外包",'1-2 人员岗位信息'!$B:$B,$D51)</f>
        <v>0</v>
      </c>
      <c r="AK51" s="311"/>
      <c r="AL51" s="181">
        <f t="shared" si="103"/>
        <v>0</v>
      </c>
      <c r="AM51" s="181">
        <f>SUMIFS('1-2 人员岗位信息'!I:I,'1-2 人员岗位信息'!$C:$C,"专业外包",'1-2 人员岗位信息'!$B:$B,$D51)</f>
        <v>0</v>
      </c>
      <c r="AN51" s="311"/>
      <c r="AO51" s="181">
        <f t="shared" si="104"/>
        <v>0</v>
      </c>
      <c r="AP51" s="181">
        <f>SUMIFS('1-2 人员岗位信息'!J:J,'1-2 人员岗位信息'!$C:$C,"专业外包",'1-2 人员岗位信息'!$B:$B,$D51)</f>
        <v>0</v>
      </c>
      <c r="AQ51" s="311"/>
      <c r="AR51" s="181">
        <f t="shared" si="105"/>
        <v>0</v>
      </c>
      <c r="AS51" s="181">
        <f>SUMIFS('1-2 人员岗位信息'!K:K,'1-2 人员岗位信息'!$C:$C,"专业外包",'1-2 人员岗位信息'!$B:$B,$D51)</f>
        <v>0</v>
      </c>
      <c r="AT51" s="311"/>
      <c r="AU51" s="181">
        <f t="shared" si="106"/>
        <v>0</v>
      </c>
      <c r="AV51" s="181">
        <f>SUMIFS('1-2 人员岗位信息'!L:L,'1-2 人员岗位信息'!$C:$C,"专业外包",'1-2 人员岗位信息'!$B:$B,$D51)</f>
        <v>0</v>
      </c>
      <c r="AW51" s="311"/>
      <c r="AX51" s="181">
        <f t="shared" si="107"/>
        <v>0</v>
      </c>
      <c r="AY51" s="181">
        <f>SUMIFS('1-2 人员岗位信息'!M:M,'1-2 人员岗位信息'!$C:$C,"专业外包",'1-2 人员岗位信息'!$B:$B,$D51)</f>
        <v>0</v>
      </c>
      <c r="AZ51" s="311"/>
      <c r="BA51" s="181">
        <f t="shared" si="108"/>
        <v>0</v>
      </c>
      <c r="BB51" s="181">
        <f>SUMIFS('1-2 人员岗位信息'!N:N,'1-2 人员岗位信息'!$C:$C,"专业外包",'1-2 人员岗位信息'!$B:$B,$D51)</f>
        <v>0</v>
      </c>
      <c r="BC51" s="311"/>
      <c r="BD51" s="181">
        <f t="shared" si="109"/>
        <v>0</v>
      </c>
      <c r="BE51" s="181">
        <f>SUMIFS('1-2 人员岗位信息'!O:O,'1-2 人员岗位信息'!$C:$C,"专业外包",'1-2 人员岗位信息'!$B:$B,$D51)</f>
        <v>0</v>
      </c>
      <c r="BF51" s="311"/>
      <c r="BG51" s="181">
        <f t="shared" si="110"/>
        <v>0</v>
      </c>
      <c r="BH51" s="181">
        <f>SUMIFS('1-2 人员岗位信息'!P:P,'1-2 人员岗位信息'!$C:$C,"专业外包",'1-2 人员岗位信息'!$B:$B,$D51)</f>
        <v>0</v>
      </c>
      <c r="BI51" s="311"/>
      <c r="BJ51" s="181">
        <f t="shared" si="111"/>
        <v>0</v>
      </c>
      <c r="BK51" s="181">
        <f>SUMIFS('1-2 人员岗位信息'!Q:Q,'1-2 人员岗位信息'!$C:$C,"专业外包",'1-2 人员岗位信息'!$B:$B,$D51)</f>
        <v>0</v>
      </c>
      <c r="BL51" s="320"/>
      <c r="BM51" s="324"/>
      <c r="BN51" s="328"/>
    </row>
    <row r="52" s="276" customFormat="1" ht="33.95" hidden="1" customHeight="1" outlineLevel="5" spans="2:66">
      <c r="B52" s="181" t="s">
        <v>799</v>
      </c>
      <c r="C52" s="296" t="s">
        <v>877</v>
      </c>
      <c r="D52" s="276" t="s">
        <v>849</v>
      </c>
      <c r="E52" s="181" t="s">
        <v>850</v>
      </c>
      <c r="F52" s="181"/>
      <c r="G52" s="181" t="s">
        <v>803</v>
      </c>
      <c r="H52" s="181">
        <f t="shared" si="95"/>
        <v>0</v>
      </c>
      <c r="I52" s="181" t="s">
        <v>804</v>
      </c>
      <c r="J52" s="181" t="e">
        <f t="shared" si="96"/>
        <v>#DIV/0!</v>
      </c>
      <c r="K52" s="181" t="s">
        <v>805</v>
      </c>
      <c r="L52" s="181" t="e">
        <f t="shared" si="97"/>
        <v>#DIV/0!</v>
      </c>
      <c r="M52" s="181" t="s">
        <v>806</v>
      </c>
      <c r="N52" s="181">
        <f t="shared" si="98"/>
        <v>0</v>
      </c>
      <c r="O52" s="181"/>
      <c r="P52" s="303"/>
      <c r="Q52" s="303"/>
      <c r="R52" s="303"/>
      <c r="S52" s="303"/>
      <c r="T52" s="303"/>
      <c r="U52" s="303"/>
      <c r="V52" s="303"/>
      <c r="W52" s="303"/>
      <c r="X52" s="303"/>
      <c r="Y52" s="303"/>
      <c r="Z52" s="303"/>
      <c r="AA52" s="303"/>
      <c r="AB52" s="181">
        <f t="shared" si="99"/>
        <v>0</v>
      </c>
      <c r="AC52" s="181">
        <f t="shared" si="100"/>
        <v>0</v>
      </c>
      <c r="AD52" s="181">
        <f>SUMIFS('1-2 人员岗位信息'!F:F,'1-2 人员岗位信息'!$C:$C,"专业外包",'1-2 人员岗位信息'!$B:$B,$D52)</f>
        <v>0</v>
      </c>
      <c r="AE52" s="311"/>
      <c r="AF52" s="181">
        <f t="shared" si="101"/>
        <v>0</v>
      </c>
      <c r="AG52" s="181">
        <f>SUMIFS('1-2 人员岗位信息'!G:G,'1-2 人员岗位信息'!$C:$C,"专业外包",'1-2 人员岗位信息'!$B:$B,$D52)</f>
        <v>0</v>
      </c>
      <c r="AH52" s="311"/>
      <c r="AI52" s="181">
        <f t="shared" si="102"/>
        <v>0</v>
      </c>
      <c r="AJ52" s="181">
        <f>SUMIFS('1-2 人员岗位信息'!H:H,'1-2 人员岗位信息'!$C:$C,"专业外包",'1-2 人员岗位信息'!$B:$B,$D52)</f>
        <v>0</v>
      </c>
      <c r="AK52" s="311"/>
      <c r="AL52" s="181">
        <f t="shared" si="103"/>
        <v>0</v>
      </c>
      <c r="AM52" s="181">
        <f>SUMIFS('1-2 人员岗位信息'!I:I,'1-2 人员岗位信息'!$C:$C,"专业外包",'1-2 人员岗位信息'!$B:$B,$D52)</f>
        <v>0</v>
      </c>
      <c r="AN52" s="311"/>
      <c r="AO52" s="181">
        <f t="shared" si="104"/>
        <v>0</v>
      </c>
      <c r="AP52" s="181">
        <f>SUMIFS('1-2 人员岗位信息'!J:J,'1-2 人员岗位信息'!$C:$C,"专业外包",'1-2 人员岗位信息'!$B:$B,$D52)</f>
        <v>0</v>
      </c>
      <c r="AQ52" s="311"/>
      <c r="AR52" s="181">
        <f t="shared" si="105"/>
        <v>0</v>
      </c>
      <c r="AS52" s="181">
        <f>SUMIFS('1-2 人员岗位信息'!K:K,'1-2 人员岗位信息'!$C:$C,"专业外包",'1-2 人员岗位信息'!$B:$B,$D52)</f>
        <v>0</v>
      </c>
      <c r="AT52" s="311"/>
      <c r="AU52" s="181">
        <f t="shared" si="106"/>
        <v>0</v>
      </c>
      <c r="AV52" s="181">
        <f>SUMIFS('1-2 人员岗位信息'!L:L,'1-2 人员岗位信息'!$C:$C,"专业外包",'1-2 人员岗位信息'!$B:$B,$D52)</f>
        <v>0</v>
      </c>
      <c r="AW52" s="311"/>
      <c r="AX52" s="181">
        <f t="shared" si="107"/>
        <v>0</v>
      </c>
      <c r="AY52" s="181">
        <f>SUMIFS('1-2 人员岗位信息'!M:M,'1-2 人员岗位信息'!$C:$C,"专业外包",'1-2 人员岗位信息'!$B:$B,$D52)</f>
        <v>0</v>
      </c>
      <c r="AZ52" s="311"/>
      <c r="BA52" s="181">
        <f t="shared" si="108"/>
        <v>0</v>
      </c>
      <c r="BB52" s="181">
        <f>SUMIFS('1-2 人员岗位信息'!N:N,'1-2 人员岗位信息'!$C:$C,"专业外包",'1-2 人员岗位信息'!$B:$B,$D52)</f>
        <v>0</v>
      </c>
      <c r="BC52" s="311"/>
      <c r="BD52" s="181">
        <f t="shared" si="109"/>
        <v>0</v>
      </c>
      <c r="BE52" s="181">
        <f>SUMIFS('1-2 人员岗位信息'!O:O,'1-2 人员岗位信息'!$C:$C,"专业外包",'1-2 人员岗位信息'!$B:$B,$D52)</f>
        <v>0</v>
      </c>
      <c r="BF52" s="311"/>
      <c r="BG52" s="181">
        <f t="shared" si="110"/>
        <v>0</v>
      </c>
      <c r="BH52" s="181">
        <f>SUMIFS('1-2 人员岗位信息'!P:P,'1-2 人员岗位信息'!$C:$C,"专业外包",'1-2 人员岗位信息'!$B:$B,$D52)</f>
        <v>0</v>
      </c>
      <c r="BI52" s="311"/>
      <c r="BJ52" s="181">
        <f t="shared" si="111"/>
        <v>0</v>
      </c>
      <c r="BK52" s="181">
        <f>SUMIFS('1-2 人员岗位信息'!Q:Q,'1-2 人员岗位信息'!$C:$C,"专业外包",'1-2 人员岗位信息'!$B:$B,$D52)</f>
        <v>0</v>
      </c>
      <c r="BL52" s="320"/>
      <c r="BM52" s="324"/>
      <c r="BN52" s="328"/>
    </row>
    <row r="53" s="276" customFormat="1" ht="33.95" hidden="1" customHeight="1" outlineLevel="5" spans="2:66">
      <c r="B53" s="181" t="s">
        <v>799</v>
      </c>
      <c r="C53" s="296" t="s">
        <v>878</v>
      </c>
      <c r="D53" s="276" t="s">
        <v>852</v>
      </c>
      <c r="E53" s="181" t="s">
        <v>853</v>
      </c>
      <c r="F53" s="181"/>
      <c r="G53" s="181" t="s">
        <v>803</v>
      </c>
      <c r="H53" s="181">
        <f t="shared" si="95"/>
        <v>0</v>
      </c>
      <c r="I53" s="181" t="s">
        <v>804</v>
      </c>
      <c r="J53" s="181" t="e">
        <f t="shared" si="96"/>
        <v>#DIV/0!</v>
      </c>
      <c r="K53" s="181" t="s">
        <v>805</v>
      </c>
      <c r="L53" s="181" t="e">
        <f t="shared" si="97"/>
        <v>#DIV/0!</v>
      </c>
      <c r="M53" s="181" t="s">
        <v>806</v>
      </c>
      <c r="N53" s="181">
        <f t="shared" si="98"/>
        <v>0</v>
      </c>
      <c r="O53" s="181"/>
      <c r="P53" s="303"/>
      <c r="Q53" s="303"/>
      <c r="R53" s="303"/>
      <c r="S53" s="303"/>
      <c r="T53" s="303"/>
      <c r="U53" s="303"/>
      <c r="V53" s="303"/>
      <c r="W53" s="303"/>
      <c r="X53" s="303"/>
      <c r="Y53" s="303"/>
      <c r="Z53" s="303"/>
      <c r="AA53" s="303"/>
      <c r="AB53" s="181">
        <f t="shared" si="99"/>
        <v>0</v>
      </c>
      <c r="AC53" s="181">
        <f t="shared" si="100"/>
        <v>0</v>
      </c>
      <c r="AD53" s="181">
        <f>SUMIFS('1-2 人员岗位信息'!F:F,'1-2 人员岗位信息'!$C:$C,"专业外包",'1-2 人员岗位信息'!$B:$B,$D53)</f>
        <v>0</v>
      </c>
      <c r="AE53" s="311"/>
      <c r="AF53" s="181">
        <f t="shared" si="101"/>
        <v>0</v>
      </c>
      <c r="AG53" s="181">
        <f>SUMIFS('1-2 人员岗位信息'!G:G,'1-2 人员岗位信息'!$C:$C,"专业外包",'1-2 人员岗位信息'!$B:$B,$D53)</f>
        <v>0</v>
      </c>
      <c r="AH53" s="311"/>
      <c r="AI53" s="181">
        <f t="shared" si="102"/>
        <v>0</v>
      </c>
      <c r="AJ53" s="181">
        <f>SUMIFS('1-2 人员岗位信息'!H:H,'1-2 人员岗位信息'!$C:$C,"专业外包",'1-2 人员岗位信息'!$B:$B,$D53)</f>
        <v>0</v>
      </c>
      <c r="AK53" s="311"/>
      <c r="AL53" s="181">
        <f t="shared" si="103"/>
        <v>0</v>
      </c>
      <c r="AM53" s="181">
        <f>SUMIFS('1-2 人员岗位信息'!I:I,'1-2 人员岗位信息'!$C:$C,"专业外包",'1-2 人员岗位信息'!$B:$B,$D53)</f>
        <v>0</v>
      </c>
      <c r="AN53" s="311"/>
      <c r="AO53" s="181">
        <f t="shared" si="104"/>
        <v>0</v>
      </c>
      <c r="AP53" s="181">
        <f>SUMIFS('1-2 人员岗位信息'!J:J,'1-2 人员岗位信息'!$C:$C,"专业外包",'1-2 人员岗位信息'!$B:$B,$D53)</f>
        <v>0</v>
      </c>
      <c r="AQ53" s="311"/>
      <c r="AR53" s="181">
        <f t="shared" si="105"/>
        <v>0</v>
      </c>
      <c r="AS53" s="181">
        <f>SUMIFS('1-2 人员岗位信息'!K:K,'1-2 人员岗位信息'!$C:$C,"专业外包",'1-2 人员岗位信息'!$B:$B,$D53)</f>
        <v>0</v>
      </c>
      <c r="AT53" s="311"/>
      <c r="AU53" s="181">
        <f t="shared" si="106"/>
        <v>0</v>
      </c>
      <c r="AV53" s="181">
        <f>SUMIFS('1-2 人员岗位信息'!L:L,'1-2 人员岗位信息'!$C:$C,"专业外包",'1-2 人员岗位信息'!$B:$B,$D53)</f>
        <v>0</v>
      </c>
      <c r="AW53" s="311"/>
      <c r="AX53" s="181">
        <f t="shared" si="107"/>
        <v>0</v>
      </c>
      <c r="AY53" s="181">
        <f>SUMIFS('1-2 人员岗位信息'!M:M,'1-2 人员岗位信息'!$C:$C,"专业外包",'1-2 人员岗位信息'!$B:$B,$D53)</f>
        <v>0</v>
      </c>
      <c r="AZ53" s="311"/>
      <c r="BA53" s="181">
        <f t="shared" si="108"/>
        <v>0</v>
      </c>
      <c r="BB53" s="181">
        <f>SUMIFS('1-2 人员岗位信息'!N:N,'1-2 人员岗位信息'!$C:$C,"专业外包",'1-2 人员岗位信息'!$B:$B,$D53)</f>
        <v>0</v>
      </c>
      <c r="BC53" s="311"/>
      <c r="BD53" s="181">
        <f t="shared" si="109"/>
        <v>0</v>
      </c>
      <c r="BE53" s="181">
        <f>SUMIFS('1-2 人员岗位信息'!O:O,'1-2 人员岗位信息'!$C:$C,"专业外包",'1-2 人员岗位信息'!$B:$B,$D53)</f>
        <v>0</v>
      </c>
      <c r="BF53" s="311"/>
      <c r="BG53" s="181">
        <f t="shared" si="110"/>
        <v>0</v>
      </c>
      <c r="BH53" s="181">
        <f>SUMIFS('1-2 人员岗位信息'!P:P,'1-2 人员岗位信息'!$C:$C,"专业外包",'1-2 人员岗位信息'!$B:$B,$D53)</f>
        <v>0</v>
      </c>
      <c r="BI53" s="311"/>
      <c r="BJ53" s="181">
        <f t="shared" si="111"/>
        <v>0</v>
      </c>
      <c r="BK53" s="181">
        <f>SUMIFS('1-2 人员岗位信息'!Q:Q,'1-2 人员岗位信息'!$C:$C,"专业外包",'1-2 人员岗位信息'!$B:$B,$D53)</f>
        <v>0</v>
      </c>
      <c r="BL53" s="320"/>
      <c r="BM53" s="324"/>
      <c r="BN53" s="328"/>
    </row>
    <row r="54" s="276" customFormat="1" ht="33.95" hidden="1" customHeight="1" outlineLevel="5" spans="2:66">
      <c r="B54" s="181" t="s">
        <v>799</v>
      </c>
      <c r="C54" s="296" t="s">
        <v>879</v>
      </c>
      <c r="D54" s="276" t="s">
        <v>855</v>
      </c>
      <c r="E54" s="181" t="s">
        <v>856</v>
      </c>
      <c r="F54" s="181"/>
      <c r="G54" s="181" t="s">
        <v>803</v>
      </c>
      <c r="H54" s="181">
        <f t="shared" si="95"/>
        <v>0</v>
      </c>
      <c r="I54" s="181" t="s">
        <v>804</v>
      </c>
      <c r="J54" s="181" t="e">
        <f t="shared" si="96"/>
        <v>#DIV/0!</v>
      </c>
      <c r="K54" s="181" t="s">
        <v>805</v>
      </c>
      <c r="L54" s="181" t="e">
        <f t="shared" si="97"/>
        <v>#DIV/0!</v>
      </c>
      <c r="M54" s="181" t="s">
        <v>806</v>
      </c>
      <c r="N54" s="181">
        <f t="shared" si="98"/>
        <v>0</v>
      </c>
      <c r="O54" s="181"/>
      <c r="P54" s="303"/>
      <c r="Q54" s="303"/>
      <c r="R54" s="303"/>
      <c r="S54" s="303"/>
      <c r="T54" s="303"/>
      <c r="U54" s="303"/>
      <c r="V54" s="303"/>
      <c r="W54" s="303"/>
      <c r="X54" s="303"/>
      <c r="Y54" s="303"/>
      <c r="Z54" s="303"/>
      <c r="AA54" s="303"/>
      <c r="AB54" s="181">
        <f t="shared" si="99"/>
        <v>0</v>
      </c>
      <c r="AC54" s="181">
        <f t="shared" si="100"/>
        <v>0</v>
      </c>
      <c r="AD54" s="181">
        <f>SUMIFS('1-2 人员岗位信息'!F:F,'1-2 人员岗位信息'!$C:$C,"专业外包",'1-2 人员岗位信息'!$B:$B,$D54)</f>
        <v>0</v>
      </c>
      <c r="AE54" s="311"/>
      <c r="AF54" s="181">
        <f t="shared" si="101"/>
        <v>0</v>
      </c>
      <c r="AG54" s="181">
        <f>SUMIFS('1-2 人员岗位信息'!G:G,'1-2 人员岗位信息'!$C:$C,"专业外包",'1-2 人员岗位信息'!$B:$B,$D54)</f>
        <v>0</v>
      </c>
      <c r="AH54" s="311"/>
      <c r="AI54" s="181">
        <f t="shared" si="102"/>
        <v>0</v>
      </c>
      <c r="AJ54" s="181">
        <f>SUMIFS('1-2 人员岗位信息'!H:H,'1-2 人员岗位信息'!$C:$C,"专业外包",'1-2 人员岗位信息'!$B:$B,$D54)</f>
        <v>0</v>
      </c>
      <c r="AK54" s="311"/>
      <c r="AL54" s="181">
        <f t="shared" si="103"/>
        <v>0</v>
      </c>
      <c r="AM54" s="181">
        <f>SUMIFS('1-2 人员岗位信息'!I:I,'1-2 人员岗位信息'!$C:$C,"专业外包",'1-2 人员岗位信息'!$B:$B,$D54)</f>
        <v>0</v>
      </c>
      <c r="AN54" s="311"/>
      <c r="AO54" s="181">
        <f t="shared" si="104"/>
        <v>0</v>
      </c>
      <c r="AP54" s="181">
        <f>SUMIFS('1-2 人员岗位信息'!J:J,'1-2 人员岗位信息'!$C:$C,"专业外包",'1-2 人员岗位信息'!$B:$B,$D54)</f>
        <v>0</v>
      </c>
      <c r="AQ54" s="311"/>
      <c r="AR54" s="181">
        <f t="shared" si="105"/>
        <v>0</v>
      </c>
      <c r="AS54" s="181">
        <f>SUMIFS('1-2 人员岗位信息'!K:K,'1-2 人员岗位信息'!$C:$C,"专业外包",'1-2 人员岗位信息'!$B:$B,$D54)</f>
        <v>0</v>
      </c>
      <c r="AT54" s="311"/>
      <c r="AU54" s="181">
        <f t="shared" si="106"/>
        <v>0</v>
      </c>
      <c r="AV54" s="181">
        <f>SUMIFS('1-2 人员岗位信息'!L:L,'1-2 人员岗位信息'!$C:$C,"专业外包",'1-2 人员岗位信息'!$B:$B,$D54)</f>
        <v>0</v>
      </c>
      <c r="AW54" s="311"/>
      <c r="AX54" s="181">
        <f t="shared" si="107"/>
        <v>0</v>
      </c>
      <c r="AY54" s="181">
        <f>SUMIFS('1-2 人员岗位信息'!M:M,'1-2 人员岗位信息'!$C:$C,"专业外包",'1-2 人员岗位信息'!$B:$B,$D54)</f>
        <v>0</v>
      </c>
      <c r="AZ54" s="311"/>
      <c r="BA54" s="181">
        <f t="shared" si="108"/>
        <v>0</v>
      </c>
      <c r="BB54" s="181">
        <f>SUMIFS('1-2 人员岗位信息'!N:N,'1-2 人员岗位信息'!$C:$C,"专业外包",'1-2 人员岗位信息'!$B:$B,$D54)</f>
        <v>0</v>
      </c>
      <c r="BC54" s="311"/>
      <c r="BD54" s="181">
        <f t="shared" si="109"/>
        <v>0</v>
      </c>
      <c r="BE54" s="181">
        <f>SUMIFS('1-2 人员岗位信息'!O:O,'1-2 人员岗位信息'!$C:$C,"专业外包",'1-2 人员岗位信息'!$B:$B,$D54)</f>
        <v>0</v>
      </c>
      <c r="BF54" s="311"/>
      <c r="BG54" s="181">
        <f t="shared" si="110"/>
        <v>0</v>
      </c>
      <c r="BH54" s="181">
        <f>SUMIFS('1-2 人员岗位信息'!P:P,'1-2 人员岗位信息'!$C:$C,"专业外包",'1-2 人员岗位信息'!$B:$B,$D54)</f>
        <v>0</v>
      </c>
      <c r="BI54" s="311"/>
      <c r="BJ54" s="181">
        <f t="shared" si="111"/>
        <v>0</v>
      </c>
      <c r="BK54" s="181">
        <f>SUMIFS('1-2 人员岗位信息'!Q:Q,'1-2 人员岗位信息'!$C:$C,"专业外包",'1-2 人员岗位信息'!$B:$B,$D54)</f>
        <v>0</v>
      </c>
      <c r="BL54" s="320"/>
      <c r="BM54" s="324"/>
      <c r="BN54" s="328"/>
    </row>
    <row r="55" s="276" customFormat="1" ht="33.95" hidden="1" customHeight="1" outlineLevel="5" spans="2:66">
      <c r="B55" s="181" t="s">
        <v>799</v>
      </c>
      <c r="C55" s="296" t="s">
        <v>880</v>
      </c>
      <c r="D55" s="276" t="s">
        <v>858</v>
      </c>
      <c r="E55" s="181" t="s">
        <v>859</v>
      </c>
      <c r="F55" s="181"/>
      <c r="G55" s="181" t="s">
        <v>803</v>
      </c>
      <c r="H55" s="181">
        <f t="shared" si="95"/>
        <v>0</v>
      </c>
      <c r="I55" s="181" t="s">
        <v>804</v>
      </c>
      <c r="J55" s="181" t="e">
        <f t="shared" si="96"/>
        <v>#DIV/0!</v>
      </c>
      <c r="K55" s="181" t="s">
        <v>805</v>
      </c>
      <c r="L55" s="181" t="e">
        <f t="shared" si="97"/>
        <v>#DIV/0!</v>
      </c>
      <c r="M55" s="181" t="s">
        <v>806</v>
      </c>
      <c r="N55" s="181">
        <f t="shared" si="98"/>
        <v>0</v>
      </c>
      <c r="O55" s="181"/>
      <c r="P55" s="303"/>
      <c r="Q55" s="303"/>
      <c r="R55" s="303"/>
      <c r="S55" s="303"/>
      <c r="T55" s="303"/>
      <c r="U55" s="303"/>
      <c r="V55" s="303"/>
      <c r="W55" s="303"/>
      <c r="X55" s="303"/>
      <c r="Y55" s="303"/>
      <c r="Z55" s="303"/>
      <c r="AA55" s="303"/>
      <c r="AB55" s="181">
        <f t="shared" si="99"/>
        <v>0</v>
      </c>
      <c r="AC55" s="181">
        <f t="shared" si="100"/>
        <v>0</v>
      </c>
      <c r="AD55" s="181">
        <f>SUMIFS('1-2 人员岗位信息'!F:F,'1-2 人员岗位信息'!$C:$C,"专业外包",'1-2 人员岗位信息'!$B:$B,$D55)</f>
        <v>0</v>
      </c>
      <c r="AE55" s="311"/>
      <c r="AF55" s="181">
        <f t="shared" si="101"/>
        <v>0</v>
      </c>
      <c r="AG55" s="181">
        <f>SUMIFS('1-2 人员岗位信息'!G:G,'1-2 人员岗位信息'!$C:$C,"专业外包",'1-2 人员岗位信息'!$B:$B,$D55)</f>
        <v>0</v>
      </c>
      <c r="AH55" s="311"/>
      <c r="AI55" s="181">
        <f t="shared" si="102"/>
        <v>0</v>
      </c>
      <c r="AJ55" s="181">
        <f>SUMIFS('1-2 人员岗位信息'!H:H,'1-2 人员岗位信息'!$C:$C,"专业外包",'1-2 人员岗位信息'!$B:$B,$D55)</f>
        <v>0</v>
      </c>
      <c r="AK55" s="311"/>
      <c r="AL55" s="181">
        <f t="shared" si="103"/>
        <v>0</v>
      </c>
      <c r="AM55" s="181">
        <f>SUMIFS('1-2 人员岗位信息'!I:I,'1-2 人员岗位信息'!$C:$C,"专业外包",'1-2 人员岗位信息'!$B:$B,$D55)</f>
        <v>0</v>
      </c>
      <c r="AN55" s="311"/>
      <c r="AO55" s="181">
        <f t="shared" si="104"/>
        <v>0</v>
      </c>
      <c r="AP55" s="181">
        <f>SUMIFS('1-2 人员岗位信息'!J:J,'1-2 人员岗位信息'!$C:$C,"专业外包",'1-2 人员岗位信息'!$B:$B,$D55)</f>
        <v>0</v>
      </c>
      <c r="AQ55" s="311"/>
      <c r="AR55" s="181">
        <f t="shared" si="105"/>
        <v>0</v>
      </c>
      <c r="AS55" s="181">
        <f>SUMIFS('1-2 人员岗位信息'!K:K,'1-2 人员岗位信息'!$C:$C,"专业外包",'1-2 人员岗位信息'!$B:$B,$D55)</f>
        <v>0</v>
      </c>
      <c r="AT55" s="311"/>
      <c r="AU55" s="181">
        <f t="shared" si="106"/>
        <v>0</v>
      </c>
      <c r="AV55" s="181">
        <f>SUMIFS('1-2 人员岗位信息'!L:L,'1-2 人员岗位信息'!$C:$C,"专业外包",'1-2 人员岗位信息'!$B:$B,$D55)</f>
        <v>0</v>
      </c>
      <c r="AW55" s="311"/>
      <c r="AX55" s="181">
        <f t="shared" si="107"/>
        <v>0</v>
      </c>
      <c r="AY55" s="181">
        <f>SUMIFS('1-2 人员岗位信息'!M:M,'1-2 人员岗位信息'!$C:$C,"专业外包",'1-2 人员岗位信息'!$B:$B,$D55)</f>
        <v>0</v>
      </c>
      <c r="AZ55" s="311"/>
      <c r="BA55" s="181">
        <f t="shared" si="108"/>
        <v>0</v>
      </c>
      <c r="BB55" s="181">
        <f>SUMIFS('1-2 人员岗位信息'!N:N,'1-2 人员岗位信息'!$C:$C,"专业外包",'1-2 人员岗位信息'!$B:$B,$D55)</f>
        <v>0</v>
      </c>
      <c r="BC55" s="311"/>
      <c r="BD55" s="181">
        <f t="shared" si="109"/>
        <v>0</v>
      </c>
      <c r="BE55" s="181">
        <f>SUMIFS('1-2 人员岗位信息'!O:O,'1-2 人员岗位信息'!$C:$C,"专业外包",'1-2 人员岗位信息'!$B:$B,$D55)</f>
        <v>0</v>
      </c>
      <c r="BF55" s="311"/>
      <c r="BG55" s="181">
        <f t="shared" si="110"/>
        <v>0</v>
      </c>
      <c r="BH55" s="181">
        <f>SUMIFS('1-2 人员岗位信息'!P:P,'1-2 人员岗位信息'!$C:$C,"专业外包",'1-2 人员岗位信息'!$B:$B,$D55)</f>
        <v>0</v>
      </c>
      <c r="BI55" s="311"/>
      <c r="BJ55" s="181">
        <f t="shared" si="111"/>
        <v>0</v>
      </c>
      <c r="BK55" s="181">
        <f>SUMIFS('1-2 人员岗位信息'!Q:Q,'1-2 人员岗位信息'!$C:$C,"专业外包",'1-2 人员岗位信息'!$B:$B,$D55)</f>
        <v>0</v>
      </c>
      <c r="BL55" s="320"/>
      <c r="BM55" s="324"/>
      <c r="BN55" s="328"/>
    </row>
    <row r="56" s="276" customFormat="1" ht="33.95" hidden="1" customHeight="1" outlineLevel="5" spans="2:66">
      <c r="B56" s="181" t="s">
        <v>799</v>
      </c>
      <c r="C56" s="296" t="s">
        <v>881</v>
      </c>
      <c r="D56" s="276" t="s">
        <v>861</v>
      </c>
      <c r="E56" s="181" t="s">
        <v>821</v>
      </c>
      <c r="F56" s="181"/>
      <c r="G56" s="181" t="s">
        <v>803</v>
      </c>
      <c r="H56" s="181">
        <f t="shared" si="95"/>
        <v>0</v>
      </c>
      <c r="I56" s="181" t="s">
        <v>804</v>
      </c>
      <c r="J56" s="181" t="e">
        <f t="shared" si="96"/>
        <v>#DIV/0!</v>
      </c>
      <c r="K56" s="181" t="s">
        <v>805</v>
      </c>
      <c r="L56" s="181" t="e">
        <f t="shared" si="97"/>
        <v>#DIV/0!</v>
      </c>
      <c r="M56" s="181" t="s">
        <v>806</v>
      </c>
      <c r="N56" s="181">
        <f t="shared" si="98"/>
        <v>0</v>
      </c>
      <c r="O56" s="181"/>
      <c r="P56" s="303"/>
      <c r="Q56" s="303"/>
      <c r="R56" s="303"/>
      <c r="S56" s="303"/>
      <c r="T56" s="303"/>
      <c r="U56" s="303"/>
      <c r="V56" s="303"/>
      <c r="W56" s="303"/>
      <c r="X56" s="303"/>
      <c r="Y56" s="303"/>
      <c r="Z56" s="303"/>
      <c r="AA56" s="303"/>
      <c r="AB56" s="181">
        <f t="shared" si="99"/>
        <v>0</v>
      </c>
      <c r="AC56" s="181">
        <f t="shared" si="100"/>
        <v>0</v>
      </c>
      <c r="AD56" s="181">
        <f>SUMIFS('1-2 人员岗位信息'!F:F,'1-2 人员岗位信息'!$C:$C,"专业外包",'1-2 人员岗位信息'!$B:$B,$D56)</f>
        <v>0</v>
      </c>
      <c r="AE56" s="311"/>
      <c r="AF56" s="181">
        <f t="shared" si="101"/>
        <v>0</v>
      </c>
      <c r="AG56" s="181">
        <f>SUMIFS('1-2 人员岗位信息'!G:G,'1-2 人员岗位信息'!$C:$C,"专业外包",'1-2 人员岗位信息'!$B:$B,$D56)</f>
        <v>0</v>
      </c>
      <c r="AH56" s="311"/>
      <c r="AI56" s="181">
        <f t="shared" si="102"/>
        <v>0</v>
      </c>
      <c r="AJ56" s="181">
        <f>SUMIFS('1-2 人员岗位信息'!H:H,'1-2 人员岗位信息'!$C:$C,"专业外包",'1-2 人员岗位信息'!$B:$B,$D56)</f>
        <v>0</v>
      </c>
      <c r="AK56" s="311"/>
      <c r="AL56" s="181">
        <f t="shared" si="103"/>
        <v>0</v>
      </c>
      <c r="AM56" s="181">
        <f>SUMIFS('1-2 人员岗位信息'!I:I,'1-2 人员岗位信息'!$C:$C,"专业外包",'1-2 人员岗位信息'!$B:$B,$D56)</f>
        <v>0</v>
      </c>
      <c r="AN56" s="311"/>
      <c r="AO56" s="181">
        <f t="shared" si="104"/>
        <v>0</v>
      </c>
      <c r="AP56" s="181">
        <f>SUMIFS('1-2 人员岗位信息'!J:J,'1-2 人员岗位信息'!$C:$C,"专业外包",'1-2 人员岗位信息'!$B:$B,$D56)</f>
        <v>0</v>
      </c>
      <c r="AQ56" s="311"/>
      <c r="AR56" s="181">
        <f t="shared" si="105"/>
        <v>0</v>
      </c>
      <c r="AS56" s="181">
        <f>SUMIFS('1-2 人员岗位信息'!K:K,'1-2 人员岗位信息'!$C:$C,"专业外包",'1-2 人员岗位信息'!$B:$B,$D56)</f>
        <v>0</v>
      </c>
      <c r="AT56" s="311"/>
      <c r="AU56" s="181">
        <f t="shared" si="106"/>
        <v>0</v>
      </c>
      <c r="AV56" s="181">
        <f>SUMIFS('1-2 人员岗位信息'!L:L,'1-2 人员岗位信息'!$C:$C,"专业外包",'1-2 人员岗位信息'!$B:$B,$D56)</f>
        <v>0</v>
      </c>
      <c r="AW56" s="311"/>
      <c r="AX56" s="181">
        <f t="shared" si="107"/>
        <v>0</v>
      </c>
      <c r="AY56" s="181">
        <f>SUMIFS('1-2 人员岗位信息'!M:M,'1-2 人员岗位信息'!$C:$C,"专业外包",'1-2 人员岗位信息'!$B:$B,$D56)</f>
        <v>0</v>
      </c>
      <c r="AZ56" s="311"/>
      <c r="BA56" s="181">
        <f t="shared" si="108"/>
        <v>0</v>
      </c>
      <c r="BB56" s="181">
        <f>SUMIFS('1-2 人员岗位信息'!N:N,'1-2 人员岗位信息'!$C:$C,"专业外包",'1-2 人员岗位信息'!$B:$B,$D56)</f>
        <v>0</v>
      </c>
      <c r="BC56" s="311"/>
      <c r="BD56" s="181">
        <f t="shared" si="109"/>
        <v>0</v>
      </c>
      <c r="BE56" s="181">
        <f>SUMIFS('1-2 人员岗位信息'!O:O,'1-2 人员岗位信息'!$C:$C,"专业外包",'1-2 人员岗位信息'!$B:$B,$D56)</f>
        <v>0</v>
      </c>
      <c r="BF56" s="311"/>
      <c r="BG56" s="181">
        <f t="shared" si="110"/>
        <v>0</v>
      </c>
      <c r="BH56" s="181">
        <f>SUMIFS('1-2 人员岗位信息'!P:P,'1-2 人员岗位信息'!$C:$C,"专业外包",'1-2 人员岗位信息'!$B:$B,$D56)</f>
        <v>0</v>
      </c>
      <c r="BI56" s="311"/>
      <c r="BJ56" s="181">
        <f t="shared" si="111"/>
        <v>0</v>
      </c>
      <c r="BK56" s="181">
        <f>SUMIFS('1-2 人员岗位信息'!Q:Q,'1-2 人员岗位信息'!$C:$C,"专业外包",'1-2 人员岗位信息'!$B:$B,$D56)</f>
        <v>0</v>
      </c>
      <c r="BL56" s="320"/>
      <c r="BM56" s="324"/>
      <c r="BN56" s="328"/>
    </row>
    <row r="57" s="111" customFormat="1" ht="33.95" hidden="1" customHeight="1" outlineLevel="3" collapsed="1" spans="2:66">
      <c r="B57" s="112" t="s">
        <v>794</v>
      </c>
      <c r="C57" s="113" t="s">
        <v>882</v>
      </c>
      <c r="D57" s="111" t="s">
        <v>883</v>
      </c>
      <c r="E57" s="112"/>
      <c r="F57" s="112"/>
      <c r="G57" s="112"/>
      <c r="H57" s="112">
        <f>H58+H69+H80+H91</f>
        <v>458021.698113208</v>
      </c>
      <c r="I57" s="112"/>
      <c r="J57" s="112"/>
      <c r="K57" s="112"/>
      <c r="L57" s="112"/>
      <c r="M57" s="112"/>
      <c r="N57" s="112"/>
      <c r="O57" s="112"/>
      <c r="P57" s="301"/>
      <c r="Q57" s="301"/>
      <c r="R57" s="301"/>
      <c r="S57" s="301"/>
      <c r="T57" s="301"/>
      <c r="U57" s="301"/>
      <c r="V57" s="301"/>
      <c r="W57" s="301"/>
      <c r="X57" s="301"/>
      <c r="Y57" s="301"/>
      <c r="Z57" s="301"/>
      <c r="AA57" s="301"/>
      <c r="AB57" s="112">
        <f t="shared" ref="AB57:AF57" si="112">AB58+AB69+AB80+AB91</f>
        <v>458021.698113208</v>
      </c>
      <c r="AC57" s="112">
        <f t="shared" si="112"/>
        <v>38168.4748427673</v>
      </c>
      <c r="AD57" s="112"/>
      <c r="AE57" s="112"/>
      <c r="AF57" s="112">
        <f t="shared" si="112"/>
        <v>38168.4748427673</v>
      </c>
      <c r="AG57" s="112"/>
      <c r="AH57" s="112"/>
      <c r="AI57" s="112">
        <f>AI58+AI69+AI80+AI91</f>
        <v>38168.4748427673</v>
      </c>
      <c r="AJ57" s="112"/>
      <c r="AK57" s="112"/>
      <c r="AL57" s="112">
        <f>AL58+AL69+AL80+AL91</f>
        <v>38168.4748427673</v>
      </c>
      <c r="AM57" s="112"/>
      <c r="AN57" s="112"/>
      <c r="AO57" s="112">
        <f>AO58+AO69+AO80+AO91</f>
        <v>38168.4748427673</v>
      </c>
      <c r="AP57" s="112"/>
      <c r="AQ57" s="112"/>
      <c r="AR57" s="112">
        <f>AR58+AR69+AR80+AR91</f>
        <v>38168.4748427673</v>
      </c>
      <c r="AS57" s="112"/>
      <c r="AT57" s="112"/>
      <c r="AU57" s="112">
        <f>AU58+AU69+AU80+AU91</f>
        <v>38168.4748427673</v>
      </c>
      <c r="AV57" s="112"/>
      <c r="AW57" s="112"/>
      <c r="AX57" s="112">
        <f>AX58+AX69+AX80+AX91</f>
        <v>38168.4748427673</v>
      </c>
      <c r="AY57" s="112"/>
      <c r="AZ57" s="112"/>
      <c r="BA57" s="112">
        <f>BA58+BA69+BA80+BA91</f>
        <v>38168.4748427673</v>
      </c>
      <c r="BB57" s="112"/>
      <c r="BC57" s="112"/>
      <c r="BD57" s="112">
        <f>BD58+BD69+BD80+BD91</f>
        <v>38168.4748427673</v>
      </c>
      <c r="BE57" s="112"/>
      <c r="BF57" s="112"/>
      <c r="BG57" s="112">
        <f>BG58+BG69+BG80+BG91</f>
        <v>38168.4748427673</v>
      </c>
      <c r="BH57" s="112"/>
      <c r="BI57" s="112"/>
      <c r="BJ57" s="112">
        <f>BJ58+BJ69+BJ80+BJ91</f>
        <v>38168.4748427673</v>
      </c>
      <c r="BK57" s="112"/>
      <c r="BL57" s="318"/>
      <c r="BM57" s="324"/>
      <c r="BN57" s="326"/>
    </row>
    <row r="58" s="115" customFormat="1" ht="33.95" hidden="1" customHeight="1" outlineLevel="4" collapsed="1" spans="2:66">
      <c r="B58" s="116" t="s">
        <v>794</v>
      </c>
      <c r="C58" s="117" t="s">
        <v>115</v>
      </c>
      <c r="D58" s="115" t="s">
        <v>109</v>
      </c>
      <c r="E58" s="116"/>
      <c r="F58" s="116"/>
      <c r="G58" s="116"/>
      <c r="H58" s="116">
        <f>SUM(H59:H68)</f>
        <v>0</v>
      </c>
      <c r="I58" s="116"/>
      <c r="J58" s="116"/>
      <c r="K58" s="116"/>
      <c r="L58" s="116"/>
      <c r="M58" s="116"/>
      <c r="N58" s="116"/>
      <c r="O58" s="116"/>
      <c r="P58" s="302"/>
      <c r="Q58" s="302"/>
      <c r="R58" s="302"/>
      <c r="S58" s="302"/>
      <c r="T58" s="302"/>
      <c r="U58" s="302"/>
      <c r="V58" s="302"/>
      <c r="W58" s="302"/>
      <c r="X58" s="302"/>
      <c r="Y58" s="302"/>
      <c r="Z58" s="302"/>
      <c r="AA58" s="302"/>
      <c r="AB58" s="116">
        <f t="shared" ref="AB58:AF58" si="113">SUM(AB59:AB68)</f>
        <v>0</v>
      </c>
      <c r="AC58" s="116">
        <f t="shared" si="113"/>
        <v>0</v>
      </c>
      <c r="AD58" s="116"/>
      <c r="AE58" s="116"/>
      <c r="AF58" s="116">
        <f t="shared" si="113"/>
        <v>0</v>
      </c>
      <c r="AG58" s="116"/>
      <c r="AH58" s="116"/>
      <c r="AI58" s="116">
        <f>SUM(AI59:AI68)</f>
        <v>0</v>
      </c>
      <c r="AJ58" s="116"/>
      <c r="AK58" s="116"/>
      <c r="AL58" s="116">
        <f>SUM(AL59:AL68)</f>
        <v>0</v>
      </c>
      <c r="AM58" s="116"/>
      <c r="AN58" s="116"/>
      <c r="AO58" s="116">
        <f>SUM(AO59:AO68)</f>
        <v>0</v>
      </c>
      <c r="AP58" s="116"/>
      <c r="AQ58" s="116"/>
      <c r="AR58" s="116">
        <f>SUM(AR59:AR68)</f>
        <v>0</v>
      </c>
      <c r="AS58" s="116"/>
      <c r="AT58" s="116"/>
      <c r="AU58" s="116">
        <f>SUM(AU59:AU68)</f>
        <v>0</v>
      </c>
      <c r="AV58" s="116"/>
      <c r="AW58" s="116"/>
      <c r="AX58" s="116">
        <f>SUM(AX59:AX68)</f>
        <v>0</v>
      </c>
      <c r="AY58" s="116"/>
      <c r="AZ58" s="116"/>
      <c r="BA58" s="116">
        <f>SUM(BA59:BA68)</f>
        <v>0</v>
      </c>
      <c r="BB58" s="116"/>
      <c r="BC58" s="116"/>
      <c r="BD58" s="116">
        <f>SUM(BD59:BD68)</f>
        <v>0</v>
      </c>
      <c r="BE58" s="116"/>
      <c r="BF58" s="116"/>
      <c r="BG58" s="116">
        <f>SUM(BG59:BG68)</f>
        <v>0</v>
      </c>
      <c r="BH58" s="116"/>
      <c r="BI58" s="116"/>
      <c r="BJ58" s="116">
        <f>SUM(BJ59:BJ68)</f>
        <v>0</v>
      </c>
      <c r="BK58" s="116"/>
      <c r="BL58" s="319"/>
      <c r="BM58" s="324"/>
      <c r="BN58" s="327"/>
    </row>
    <row r="59" s="276" customFormat="1" ht="33.95" hidden="1" customHeight="1" outlineLevel="5" spans="2:66">
      <c r="B59" s="181" t="s">
        <v>799</v>
      </c>
      <c r="C59" s="296" t="s">
        <v>884</v>
      </c>
      <c r="D59" s="276" t="s">
        <v>885</v>
      </c>
      <c r="E59" s="181" t="s">
        <v>886</v>
      </c>
      <c r="F59" s="181"/>
      <c r="G59" s="181" t="s">
        <v>803</v>
      </c>
      <c r="H59" s="181">
        <f t="shared" ref="H59:H68" si="114">AB59</f>
        <v>0</v>
      </c>
      <c r="I59" s="181" t="s">
        <v>804</v>
      </c>
      <c r="J59" s="181" t="e">
        <f t="shared" ref="J59:J68" si="115">SUM(AD59,AG59,AJ59,AM59,AP59,AS59,AV59,AY59,BB59,BE59,BH59,BK59)/N59</f>
        <v>#DIV/0!</v>
      </c>
      <c r="K59" s="181" t="s">
        <v>805</v>
      </c>
      <c r="L59" s="181" t="e">
        <f t="shared" ref="L59:L68" si="116">H59/N59/J59</f>
        <v>#DIV/0!</v>
      </c>
      <c r="M59" s="181" t="s">
        <v>806</v>
      </c>
      <c r="N59" s="181">
        <f t="shared" ref="N59:N68" si="117">COUNTIF(AD59,"&gt;0")+COUNTIF(AG59,"&gt;0")+COUNTIF(AJ59,"&gt;0")+COUNTIF(AM59,"&gt;0")+COUNTIF(AP59,"&gt;0")+COUNTIF(AS59,"&gt;0")+COUNTIF(AV59,"&gt;0")+COUNTIF(AY59,"&gt;0")+COUNTIF(BB59,"&gt;0")+COUNTIF(BE59,"&gt;0")+COUNTIF(BH59,"&gt;0")+COUNTIF(BK59,"&gt;0")</f>
        <v>0</v>
      </c>
      <c r="O59" s="181"/>
      <c r="P59" s="303"/>
      <c r="Q59" s="303"/>
      <c r="R59" s="303"/>
      <c r="S59" s="303"/>
      <c r="T59" s="303"/>
      <c r="U59" s="303"/>
      <c r="V59" s="303"/>
      <c r="W59" s="303"/>
      <c r="X59" s="303"/>
      <c r="Y59" s="303"/>
      <c r="Z59" s="303"/>
      <c r="AA59" s="303"/>
      <c r="AB59" s="181">
        <f t="shared" ref="AB59:AB68" si="118">SUM(AC59,AF59,AI59,AL59,AO59,AR59,AU59,AX59,BA59,BD59,BG59,BJ59)</f>
        <v>0</v>
      </c>
      <c r="AC59" s="181">
        <f t="shared" ref="AC59:AC68" si="119">AD59*AE59</f>
        <v>0</v>
      </c>
      <c r="AD59" s="181">
        <f>SUMIFS('1-2 人员岗位信息'!F:F,'1-2 人员岗位信息'!$C:$C,"自有人员",'1-2 人员岗位信息'!$B:$B,$D59)</f>
        <v>0</v>
      </c>
      <c r="AE59" s="311"/>
      <c r="AF59" s="181">
        <f t="shared" ref="AF59:AF68" si="120">AG59*AH59</f>
        <v>0</v>
      </c>
      <c r="AG59" s="181">
        <f>SUMIFS('1-2 人员岗位信息'!G:G,'1-2 人员岗位信息'!$C:$C,"自有人员",'1-2 人员岗位信息'!$B:$B,$D59)</f>
        <v>0</v>
      </c>
      <c r="AH59" s="311"/>
      <c r="AI59" s="181">
        <f t="shared" ref="AI59:AI68" si="121">AJ59*AK59</f>
        <v>0</v>
      </c>
      <c r="AJ59" s="181">
        <f>SUMIFS('1-2 人员岗位信息'!H:H,'1-2 人员岗位信息'!$C:$C,"自有人员",'1-2 人员岗位信息'!$B:$B,$D59)</f>
        <v>0</v>
      </c>
      <c r="AK59" s="311"/>
      <c r="AL59" s="181">
        <f t="shared" ref="AL59:AL68" si="122">AM59*AN59</f>
        <v>0</v>
      </c>
      <c r="AM59" s="181">
        <f>SUMIFS('1-2 人员岗位信息'!I:I,'1-2 人员岗位信息'!$C:$C,"自有人员",'1-2 人员岗位信息'!$B:$B,$D59)</f>
        <v>0</v>
      </c>
      <c r="AN59" s="311"/>
      <c r="AO59" s="181">
        <f t="shared" ref="AO59:AO68" si="123">AP59*AQ59</f>
        <v>0</v>
      </c>
      <c r="AP59" s="181">
        <f>SUMIFS('1-2 人员岗位信息'!J:J,'1-2 人员岗位信息'!$C:$C,"自有人员",'1-2 人员岗位信息'!$B:$B,$D59)</f>
        <v>0</v>
      </c>
      <c r="AQ59" s="311"/>
      <c r="AR59" s="181">
        <f t="shared" ref="AR59:AR68" si="124">AS59*AT59</f>
        <v>0</v>
      </c>
      <c r="AS59" s="181">
        <f>SUMIFS('1-2 人员岗位信息'!K:K,'1-2 人员岗位信息'!$C:$C,"自有人员",'1-2 人员岗位信息'!$B:$B,$D59)</f>
        <v>0</v>
      </c>
      <c r="AT59" s="311"/>
      <c r="AU59" s="181">
        <f t="shared" ref="AU59:AU68" si="125">AV59*AW59</f>
        <v>0</v>
      </c>
      <c r="AV59" s="181">
        <f>SUMIFS('1-2 人员岗位信息'!L:L,'1-2 人员岗位信息'!$C:$C,"自有人员",'1-2 人员岗位信息'!$B:$B,$D59)</f>
        <v>0</v>
      </c>
      <c r="AW59" s="311"/>
      <c r="AX59" s="181">
        <f t="shared" ref="AX59:AX68" si="126">AY59*AZ59</f>
        <v>0</v>
      </c>
      <c r="AY59" s="181">
        <f>SUMIFS('1-2 人员岗位信息'!M:M,'1-2 人员岗位信息'!$C:$C,"自有人员",'1-2 人员岗位信息'!$B:$B,$D59)</f>
        <v>0</v>
      </c>
      <c r="AZ59" s="311"/>
      <c r="BA59" s="181">
        <f t="shared" ref="BA59:BA68" si="127">BB59*BC59</f>
        <v>0</v>
      </c>
      <c r="BB59" s="181">
        <f>SUMIFS('1-2 人员岗位信息'!N:N,'1-2 人员岗位信息'!$C:$C,"自有人员",'1-2 人员岗位信息'!$B:$B,$D59)</f>
        <v>0</v>
      </c>
      <c r="BC59" s="311"/>
      <c r="BD59" s="181">
        <f t="shared" ref="BD59:BD68" si="128">BE59*BF59</f>
        <v>0</v>
      </c>
      <c r="BE59" s="181">
        <f>SUMIFS('1-2 人员岗位信息'!O:O,'1-2 人员岗位信息'!$C:$C,"自有人员",'1-2 人员岗位信息'!$B:$B,$D59)</f>
        <v>0</v>
      </c>
      <c r="BF59" s="311"/>
      <c r="BG59" s="181">
        <f t="shared" ref="BG59:BG68" si="129">BH59*BI59</f>
        <v>0</v>
      </c>
      <c r="BH59" s="181">
        <f>SUMIFS('1-2 人员岗位信息'!P:P,'1-2 人员岗位信息'!$C:$C,"自有人员",'1-2 人员岗位信息'!$B:$B,$D59)</f>
        <v>0</v>
      </c>
      <c r="BI59" s="311"/>
      <c r="BJ59" s="181">
        <f t="shared" ref="BJ59:BJ68" si="130">BK59*BL59</f>
        <v>0</v>
      </c>
      <c r="BK59" s="181">
        <f>SUMIFS('1-2 人员岗位信息'!Q:Q,'1-2 人员岗位信息'!$C:$C,"自有人员",'1-2 人员岗位信息'!$B:$B,$D59)</f>
        <v>0</v>
      </c>
      <c r="BL59" s="320"/>
      <c r="BM59" s="324"/>
      <c r="BN59" s="328"/>
    </row>
    <row r="60" s="276" customFormat="1" ht="33.95" hidden="1" customHeight="1" outlineLevel="5" spans="2:66">
      <c r="B60" s="181" t="s">
        <v>799</v>
      </c>
      <c r="C60" s="296" t="s">
        <v>887</v>
      </c>
      <c r="D60" s="276" t="s">
        <v>888</v>
      </c>
      <c r="E60" s="181" t="s">
        <v>889</v>
      </c>
      <c r="F60" s="181"/>
      <c r="G60" s="181" t="s">
        <v>803</v>
      </c>
      <c r="H60" s="181">
        <f t="shared" si="114"/>
        <v>0</v>
      </c>
      <c r="I60" s="181" t="s">
        <v>804</v>
      </c>
      <c r="J60" s="181" t="e">
        <f t="shared" si="115"/>
        <v>#DIV/0!</v>
      </c>
      <c r="K60" s="181" t="s">
        <v>805</v>
      </c>
      <c r="L60" s="181" t="e">
        <f t="shared" si="116"/>
        <v>#DIV/0!</v>
      </c>
      <c r="M60" s="181" t="s">
        <v>806</v>
      </c>
      <c r="N60" s="181">
        <f t="shared" si="117"/>
        <v>0</v>
      </c>
      <c r="O60" s="181"/>
      <c r="P60" s="303"/>
      <c r="Q60" s="303"/>
      <c r="R60" s="303"/>
      <c r="S60" s="303"/>
      <c r="T60" s="303"/>
      <c r="U60" s="303"/>
      <c r="V60" s="303"/>
      <c r="W60" s="303"/>
      <c r="X60" s="303"/>
      <c r="Y60" s="303"/>
      <c r="Z60" s="303"/>
      <c r="AA60" s="303"/>
      <c r="AB60" s="181">
        <f t="shared" si="118"/>
        <v>0</v>
      </c>
      <c r="AC60" s="181">
        <f t="shared" si="119"/>
        <v>0</v>
      </c>
      <c r="AD60" s="181">
        <f>SUMIFS('1-2 人员岗位信息'!F:F,'1-2 人员岗位信息'!$C:$C,"自有人员",'1-2 人员岗位信息'!$B:$B,$D60)</f>
        <v>0</v>
      </c>
      <c r="AE60" s="311"/>
      <c r="AF60" s="181">
        <f t="shared" si="120"/>
        <v>0</v>
      </c>
      <c r="AG60" s="181">
        <f>SUMIFS('1-2 人员岗位信息'!G:G,'1-2 人员岗位信息'!$C:$C,"自有人员",'1-2 人员岗位信息'!$B:$B,$D60)</f>
        <v>0</v>
      </c>
      <c r="AH60" s="311"/>
      <c r="AI60" s="181">
        <f t="shared" si="121"/>
        <v>0</v>
      </c>
      <c r="AJ60" s="181">
        <f>SUMIFS('1-2 人员岗位信息'!H:H,'1-2 人员岗位信息'!$C:$C,"自有人员",'1-2 人员岗位信息'!$B:$B,$D60)</f>
        <v>0</v>
      </c>
      <c r="AK60" s="311"/>
      <c r="AL60" s="181">
        <f t="shared" si="122"/>
        <v>0</v>
      </c>
      <c r="AM60" s="181">
        <f>SUMIFS('1-2 人员岗位信息'!I:I,'1-2 人员岗位信息'!$C:$C,"自有人员",'1-2 人员岗位信息'!$B:$B,$D60)</f>
        <v>0</v>
      </c>
      <c r="AN60" s="311"/>
      <c r="AO60" s="181">
        <f t="shared" si="123"/>
        <v>0</v>
      </c>
      <c r="AP60" s="181">
        <f>SUMIFS('1-2 人员岗位信息'!J:J,'1-2 人员岗位信息'!$C:$C,"自有人员",'1-2 人员岗位信息'!$B:$B,$D60)</f>
        <v>0</v>
      </c>
      <c r="AQ60" s="311"/>
      <c r="AR60" s="181">
        <f t="shared" si="124"/>
        <v>0</v>
      </c>
      <c r="AS60" s="181">
        <f>SUMIFS('1-2 人员岗位信息'!K:K,'1-2 人员岗位信息'!$C:$C,"自有人员",'1-2 人员岗位信息'!$B:$B,$D60)</f>
        <v>0</v>
      </c>
      <c r="AT60" s="311"/>
      <c r="AU60" s="181">
        <f t="shared" si="125"/>
        <v>0</v>
      </c>
      <c r="AV60" s="181">
        <f>SUMIFS('1-2 人员岗位信息'!L:L,'1-2 人员岗位信息'!$C:$C,"自有人员",'1-2 人员岗位信息'!$B:$B,$D60)</f>
        <v>0</v>
      </c>
      <c r="AW60" s="311"/>
      <c r="AX60" s="181">
        <f t="shared" si="126"/>
        <v>0</v>
      </c>
      <c r="AY60" s="181">
        <f>SUMIFS('1-2 人员岗位信息'!M:M,'1-2 人员岗位信息'!$C:$C,"自有人员",'1-2 人员岗位信息'!$B:$B,$D60)</f>
        <v>0</v>
      </c>
      <c r="AZ60" s="311"/>
      <c r="BA60" s="181">
        <f t="shared" si="127"/>
        <v>0</v>
      </c>
      <c r="BB60" s="181">
        <f>SUMIFS('1-2 人员岗位信息'!N:N,'1-2 人员岗位信息'!$C:$C,"自有人员",'1-2 人员岗位信息'!$B:$B,$D60)</f>
        <v>0</v>
      </c>
      <c r="BC60" s="311"/>
      <c r="BD60" s="181">
        <f t="shared" si="128"/>
        <v>0</v>
      </c>
      <c r="BE60" s="181">
        <f>SUMIFS('1-2 人员岗位信息'!O:O,'1-2 人员岗位信息'!$C:$C,"自有人员",'1-2 人员岗位信息'!$B:$B,$D60)</f>
        <v>0</v>
      </c>
      <c r="BF60" s="311"/>
      <c r="BG60" s="181">
        <f t="shared" si="129"/>
        <v>0</v>
      </c>
      <c r="BH60" s="181">
        <f>SUMIFS('1-2 人员岗位信息'!P:P,'1-2 人员岗位信息'!$C:$C,"自有人员",'1-2 人员岗位信息'!$B:$B,$D60)</f>
        <v>0</v>
      </c>
      <c r="BI60" s="311"/>
      <c r="BJ60" s="181">
        <f t="shared" si="130"/>
        <v>0</v>
      </c>
      <c r="BK60" s="181">
        <f>SUMIFS('1-2 人员岗位信息'!Q:Q,'1-2 人员岗位信息'!$C:$C,"自有人员",'1-2 人员岗位信息'!$B:$B,$D60)</f>
        <v>0</v>
      </c>
      <c r="BL60" s="320"/>
      <c r="BM60" s="324"/>
      <c r="BN60" s="328"/>
    </row>
    <row r="61" s="276" customFormat="1" ht="33.95" hidden="1" customHeight="1" outlineLevel="5" spans="2:66">
      <c r="B61" s="181" t="s">
        <v>799</v>
      </c>
      <c r="C61" s="296" t="s">
        <v>890</v>
      </c>
      <c r="D61" s="276" t="s">
        <v>891</v>
      </c>
      <c r="E61" s="181" t="s">
        <v>892</v>
      </c>
      <c r="F61" s="181"/>
      <c r="G61" s="181" t="s">
        <v>803</v>
      </c>
      <c r="H61" s="181">
        <f t="shared" si="114"/>
        <v>0</v>
      </c>
      <c r="I61" s="181" t="s">
        <v>804</v>
      </c>
      <c r="J61" s="181" t="e">
        <f t="shared" si="115"/>
        <v>#DIV/0!</v>
      </c>
      <c r="K61" s="181" t="s">
        <v>805</v>
      </c>
      <c r="L61" s="181" t="e">
        <f t="shared" si="116"/>
        <v>#DIV/0!</v>
      </c>
      <c r="M61" s="181" t="s">
        <v>806</v>
      </c>
      <c r="N61" s="181">
        <f t="shared" si="117"/>
        <v>0</v>
      </c>
      <c r="O61" s="181"/>
      <c r="P61" s="303"/>
      <c r="Q61" s="303"/>
      <c r="R61" s="303"/>
      <c r="S61" s="303"/>
      <c r="T61" s="303"/>
      <c r="U61" s="303"/>
      <c r="V61" s="303"/>
      <c r="W61" s="303"/>
      <c r="X61" s="303"/>
      <c r="Y61" s="303"/>
      <c r="Z61" s="303"/>
      <c r="AA61" s="303"/>
      <c r="AB61" s="181">
        <f t="shared" si="118"/>
        <v>0</v>
      </c>
      <c r="AC61" s="181">
        <f t="shared" si="119"/>
        <v>0</v>
      </c>
      <c r="AD61" s="181">
        <f>SUMIFS('1-2 人员岗位信息'!F:F,'1-2 人员岗位信息'!$C:$C,"自有人员",'1-2 人员岗位信息'!$B:$B,$D61)</f>
        <v>0</v>
      </c>
      <c r="AE61" s="311"/>
      <c r="AF61" s="181">
        <f t="shared" si="120"/>
        <v>0</v>
      </c>
      <c r="AG61" s="181">
        <f>SUMIFS('1-2 人员岗位信息'!G:G,'1-2 人员岗位信息'!$C:$C,"自有人员",'1-2 人员岗位信息'!$B:$B,$D61)</f>
        <v>0</v>
      </c>
      <c r="AH61" s="311"/>
      <c r="AI61" s="181">
        <f t="shared" si="121"/>
        <v>0</v>
      </c>
      <c r="AJ61" s="181">
        <f>SUMIFS('1-2 人员岗位信息'!H:H,'1-2 人员岗位信息'!$C:$C,"自有人员",'1-2 人员岗位信息'!$B:$B,$D61)</f>
        <v>0</v>
      </c>
      <c r="AK61" s="311"/>
      <c r="AL61" s="181">
        <f t="shared" si="122"/>
        <v>0</v>
      </c>
      <c r="AM61" s="181">
        <f>SUMIFS('1-2 人员岗位信息'!I:I,'1-2 人员岗位信息'!$C:$C,"自有人员",'1-2 人员岗位信息'!$B:$B,$D61)</f>
        <v>0</v>
      </c>
      <c r="AN61" s="311"/>
      <c r="AO61" s="181">
        <f t="shared" si="123"/>
        <v>0</v>
      </c>
      <c r="AP61" s="181">
        <f>SUMIFS('1-2 人员岗位信息'!J:J,'1-2 人员岗位信息'!$C:$C,"自有人员",'1-2 人员岗位信息'!$B:$B,$D61)</f>
        <v>0</v>
      </c>
      <c r="AQ61" s="311"/>
      <c r="AR61" s="181">
        <f t="shared" si="124"/>
        <v>0</v>
      </c>
      <c r="AS61" s="181">
        <f>SUMIFS('1-2 人员岗位信息'!K:K,'1-2 人员岗位信息'!$C:$C,"自有人员",'1-2 人员岗位信息'!$B:$B,$D61)</f>
        <v>0</v>
      </c>
      <c r="AT61" s="311"/>
      <c r="AU61" s="181">
        <f t="shared" si="125"/>
        <v>0</v>
      </c>
      <c r="AV61" s="181">
        <f>SUMIFS('1-2 人员岗位信息'!L:L,'1-2 人员岗位信息'!$C:$C,"自有人员",'1-2 人员岗位信息'!$B:$B,$D61)</f>
        <v>0</v>
      </c>
      <c r="AW61" s="311"/>
      <c r="AX61" s="181">
        <f t="shared" si="126"/>
        <v>0</v>
      </c>
      <c r="AY61" s="181">
        <f>SUMIFS('1-2 人员岗位信息'!M:M,'1-2 人员岗位信息'!$C:$C,"自有人员",'1-2 人员岗位信息'!$B:$B,$D61)</f>
        <v>0</v>
      </c>
      <c r="AZ61" s="311"/>
      <c r="BA61" s="181">
        <f t="shared" si="127"/>
        <v>0</v>
      </c>
      <c r="BB61" s="181">
        <f>SUMIFS('1-2 人员岗位信息'!N:N,'1-2 人员岗位信息'!$C:$C,"自有人员",'1-2 人员岗位信息'!$B:$B,$D61)</f>
        <v>0</v>
      </c>
      <c r="BC61" s="311"/>
      <c r="BD61" s="181">
        <f t="shared" si="128"/>
        <v>0</v>
      </c>
      <c r="BE61" s="181">
        <f>SUMIFS('1-2 人员岗位信息'!O:O,'1-2 人员岗位信息'!$C:$C,"自有人员",'1-2 人员岗位信息'!$B:$B,$D61)</f>
        <v>0</v>
      </c>
      <c r="BF61" s="311"/>
      <c r="BG61" s="181">
        <f t="shared" si="129"/>
        <v>0</v>
      </c>
      <c r="BH61" s="181">
        <f>SUMIFS('1-2 人员岗位信息'!P:P,'1-2 人员岗位信息'!$C:$C,"自有人员",'1-2 人员岗位信息'!$B:$B,$D61)</f>
        <v>0</v>
      </c>
      <c r="BI61" s="311"/>
      <c r="BJ61" s="181">
        <f t="shared" si="130"/>
        <v>0</v>
      </c>
      <c r="BK61" s="181">
        <f>SUMIFS('1-2 人员岗位信息'!Q:Q,'1-2 人员岗位信息'!$C:$C,"自有人员",'1-2 人员岗位信息'!$B:$B,$D61)</f>
        <v>0</v>
      </c>
      <c r="BL61" s="320"/>
      <c r="BM61" s="324"/>
      <c r="BN61" s="328"/>
    </row>
    <row r="62" s="276" customFormat="1" ht="33.95" hidden="1" customHeight="1" outlineLevel="5" spans="2:66">
      <c r="B62" s="181" t="s">
        <v>799</v>
      </c>
      <c r="C62" s="296" t="s">
        <v>893</v>
      </c>
      <c r="D62" s="276" t="s">
        <v>894</v>
      </c>
      <c r="E62" s="181" t="s">
        <v>895</v>
      </c>
      <c r="F62" s="181"/>
      <c r="G62" s="181" t="s">
        <v>803</v>
      </c>
      <c r="H62" s="181">
        <f t="shared" si="114"/>
        <v>0</v>
      </c>
      <c r="I62" s="181" t="s">
        <v>804</v>
      </c>
      <c r="J62" s="181" t="e">
        <f t="shared" si="115"/>
        <v>#DIV/0!</v>
      </c>
      <c r="K62" s="181" t="s">
        <v>805</v>
      </c>
      <c r="L62" s="181" t="e">
        <f t="shared" si="116"/>
        <v>#DIV/0!</v>
      </c>
      <c r="M62" s="181" t="s">
        <v>806</v>
      </c>
      <c r="N62" s="181">
        <f t="shared" si="117"/>
        <v>0</v>
      </c>
      <c r="O62" s="181"/>
      <c r="P62" s="303"/>
      <c r="Q62" s="303"/>
      <c r="R62" s="303"/>
      <c r="S62" s="303"/>
      <c r="T62" s="303"/>
      <c r="U62" s="303"/>
      <c r="V62" s="303"/>
      <c r="W62" s="303"/>
      <c r="X62" s="303"/>
      <c r="Y62" s="303"/>
      <c r="Z62" s="303"/>
      <c r="AA62" s="303"/>
      <c r="AB62" s="181">
        <f t="shared" si="118"/>
        <v>0</v>
      </c>
      <c r="AC62" s="181">
        <f t="shared" si="119"/>
        <v>0</v>
      </c>
      <c r="AD62" s="181">
        <f>SUMIFS('1-2 人员岗位信息'!F:F,'1-2 人员岗位信息'!$C:$C,"自有人员",'1-2 人员岗位信息'!$B:$B,$D62)</f>
        <v>0</v>
      </c>
      <c r="AE62" s="311"/>
      <c r="AF62" s="181">
        <f t="shared" si="120"/>
        <v>0</v>
      </c>
      <c r="AG62" s="181">
        <f>SUMIFS('1-2 人员岗位信息'!G:G,'1-2 人员岗位信息'!$C:$C,"自有人员",'1-2 人员岗位信息'!$B:$B,$D62)</f>
        <v>0</v>
      </c>
      <c r="AH62" s="311"/>
      <c r="AI62" s="181">
        <f t="shared" si="121"/>
        <v>0</v>
      </c>
      <c r="AJ62" s="181">
        <f>SUMIFS('1-2 人员岗位信息'!H:H,'1-2 人员岗位信息'!$C:$C,"自有人员",'1-2 人员岗位信息'!$B:$B,$D62)</f>
        <v>0</v>
      </c>
      <c r="AK62" s="311"/>
      <c r="AL62" s="181">
        <f t="shared" si="122"/>
        <v>0</v>
      </c>
      <c r="AM62" s="181">
        <f>SUMIFS('1-2 人员岗位信息'!I:I,'1-2 人员岗位信息'!$C:$C,"自有人员",'1-2 人员岗位信息'!$B:$B,$D62)</f>
        <v>0</v>
      </c>
      <c r="AN62" s="311"/>
      <c r="AO62" s="181">
        <f t="shared" si="123"/>
        <v>0</v>
      </c>
      <c r="AP62" s="181">
        <f>SUMIFS('1-2 人员岗位信息'!J:J,'1-2 人员岗位信息'!$C:$C,"自有人员",'1-2 人员岗位信息'!$B:$B,$D62)</f>
        <v>0</v>
      </c>
      <c r="AQ62" s="311"/>
      <c r="AR62" s="181">
        <f t="shared" si="124"/>
        <v>0</v>
      </c>
      <c r="AS62" s="181">
        <f>SUMIFS('1-2 人员岗位信息'!K:K,'1-2 人员岗位信息'!$C:$C,"自有人员",'1-2 人员岗位信息'!$B:$B,$D62)</f>
        <v>0</v>
      </c>
      <c r="AT62" s="311"/>
      <c r="AU62" s="181">
        <f t="shared" si="125"/>
        <v>0</v>
      </c>
      <c r="AV62" s="181">
        <f>SUMIFS('1-2 人员岗位信息'!L:L,'1-2 人员岗位信息'!$C:$C,"自有人员",'1-2 人员岗位信息'!$B:$B,$D62)</f>
        <v>0</v>
      </c>
      <c r="AW62" s="311"/>
      <c r="AX62" s="181">
        <f t="shared" si="126"/>
        <v>0</v>
      </c>
      <c r="AY62" s="181">
        <f>SUMIFS('1-2 人员岗位信息'!M:M,'1-2 人员岗位信息'!$C:$C,"自有人员",'1-2 人员岗位信息'!$B:$B,$D62)</f>
        <v>0</v>
      </c>
      <c r="AZ62" s="311"/>
      <c r="BA62" s="181">
        <f t="shared" si="127"/>
        <v>0</v>
      </c>
      <c r="BB62" s="181">
        <f>SUMIFS('1-2 人员岗位信息'!N:N,'1-2 人员岗位信息'!$C:$C,"自有人员",'1-2 人员岗位信息'!$B:$B,$D62)</f>
        <v>0</v>
      </c>
      <c r="BC62" s="311"/>
      <c r="BD62" s="181">
        <f t="shared" si="128"/>
        <v>0</v>
      </c>
      <c r="BE62" s="181">
        <f>SUMIFS('1-2 人员岗位信息'!O:O,'1-2 人员岗位信息'!$C:$C,"自有人员",'1-2 人员岗位信息'!$B:$B,$D62)</f>
        <v>0</v>
      </c>
      <c r="BF62" s="311"/>
      <c r="BG62" s="181">
        <f t="shared" si="129"/>
        <v>0</v>
      </c>
      <c r="BH62" s="181">
        <f>SUMIFS('1-2 人员岗位信息'!P:P,'1-2 人员岗位信息'!$C:$C,"自有人员",'1-2 人员岗位信息'!$B:$B,$D62)</f>
        <v>0</v>
      </c>
      <c r="BI62" s="311"/>
      <c r="BJ62" s="181">
        <f t="shared" si="130"/>
        <v>0</v>
      </c>
      <c r="BK62" s="181">
        <f>SUMIFS('1-2 人员岗位信息'!Q:Q,'1-2 人员岗位信息'!$C:$C,"自有人员",'1-2 人员岗位信息'!$B:$B,$D62)</f>
        <v>0</v>
      </c>
      <c r="BL62" s="320"/>
      <c r="BM62" s="324"/>
      <c r="BN62" s="328"/>
    </row>
    <row r="63" s="276" customFormat="1" ht="33.95" hidden="1" customHeight="1" outlineLevel="5" spans="2:66">
      <c r="B63" s="181" t="s">
        <v>799</v>
      </c>
      <c r="C63" s="296" t="s">
        <v>896</v>
      </c>
      <c r="D63" s="276" t="s">
        <v>897</v>
      </c>
      <c r="E63" s="181" t="s">
        <v>898</v>
      </c>
      <c r="F63" s="181"/>
      <c r="G63" s="181" t="s">
        <v>803</v>
      </c>
      <c r="H63" s="181">
        <f t="shared" si="114"/>
        <v>0</v>
      </c>
      <c r="I63" s="181" t="s">
        <v>804</v>
      </c>
      <c r="J63" s="181" t="e">
        <f t="shared" si="115"/>
        <v>#DIV/0!</v>
      </c>
      <c r="K63" s="181" t="s">
        <v>805</v>
      </c>
      <c r="L63" s="181" t="e">
        <f t="shared" si="116"/>
        <v>#DIV/0!</v>
      </c>
      <c r="M63" s="181" t="s">
        <v>806</v>
      </c>
      <c r="N63" s="181">
        <f t="shared" si="117"/>
        <v>0</v>
      </c>
      <c r="O63" s="181"/>
      <c r="P63" s="303"/>
      <c r="Q63" s="303"/>
      <c r="R63" s="303"/>
      <c r="S63" s="303"/>
      <c r="T63" s="303"/>
      <c r="U63" s="303"/>
      <c r="V63" s="303"/>
      <c r="W63" s="303"/>
      <c r="X63" s="303"/>
      <c r="Y63" s="303"/>
      <c r="Z63" s="303"/>
      <c r="AA63" s="303"/>
      <c r="AB63" s="181">
        <f t="shared" si="118"/>
        <v>0</v>
      </c>
      <c r="AC63" s="181">
        <f t="shared" si="119"/>
        <v>0</v>
      </c>
      <c r="AD63" s="181">
        <f>SUMIFS('1-2 人员岗位信息'!F:F,'1-2 人员岗位信息'!$C:$C,"自有人员",'1-2 人员岗位信息'!$B:$B,$D63)</f>
        <v>0</v>
      </c>
      <c r="AE63" s="311"/>
      <c r="AF63" s="181">
        <f t="shared" si="120"/>
        <v>0</v>
      </c>
      <c r="AG63" s="181">
        <f>SUMIFS('1-2 人员岗位信息'!G:G,'1-2 人员岗位信息'!$C:$C,"自有人员",'1-2 人员岗位信息'!$B:$B,$D63)</f>
        <v>0</v>
      </c>
      <c r="AH63" s="311"/>
      <c r="AI63" s="181">
        <f t="shared" si="121"/>
        <v>0</v>
      </c>
      <c r="AJ63" s="181">
        <f>SUMIFS('1-2 人员岗位信息'!H:H,'1-2 人员岗位信息'!$C:$C,"自有人员",'1-2 人员岗位信息'!$B:$B,$D63)</f>
        <v>0</v>
      </c>
      <c r="AK63" s="311"/>
      <c r="AL63" s="181">
        <f t="shared" si="122"/>
        <v>0</v>
      </c>
      <c r="AM63" s="181">
        <f>SUMIFS('1-2 人员岗位信息'!I:I,'1-2 人员岗位信息'!$C:$C,"自有人员",'1-2 人员岗位信息'!$B:$B,$D63)</f>
        <v>0</v>
      </c>
      <c r="AN63" s="311"/>
      <c r="AO63" s="181">
        <f t="shared" si="123"/>
        <v>0</v>
      </c>
      <c r="AP63" s="181">
        <f>SUMIFS('1-2 人员岗位信息'!J:J,'1-2 人员岗位信息'!$C:$C,"自有人员",'1-2 人员岗位信息'!$B:$B,$D63)</f>
        <v>0</v>
      </c>
      <c r="AQ63" s="311"/>
      <c r="AR63" s="181">
        <f t="shared" si="124"/>
        <v>0</v>
      </c>
      <c r="AS63" s="181">
        <f>SUMIFS('1-2 人员岗位信息'!K:K,'1-2 人员岗位信息'!$C:$C,"自有人员",'1-2 人员岗位信息'!$B:$B,$D63)</f>
        <v>0</v>
      </c>
      <c r="AT63" s="311"/>
      <c r="AU63" s="181">
        <f t="shared" si="125"/>
        <v>0</v>
      </c>
      <c r="AV63" s="181">
        <f>SUMIFS('1-2 人员岗位信息'!L:L,'1-2 人员岗位信息'!$C:$C,"自有人员",'1-2 人员岗位信息'!$B:$B,$D63)</f>
        <v>0</v>
      </c>
      <c r="AW63" s="311"/>
      <c r="AX63" s="181">
        <f t="shared" si="126"/>
        <v>0</v>
      </c>
      <c r="AY63" s="181">
        <f>SUMIFS('1-2 人员岗位信息'!M:M,'1-2 人员岗位信息'!$C:$C,"自有人员",'1-2 人员岗位信息'!$B:$B,$D63)</f>
        <v>0</v>
      </c>
      <c r="AZ63" s="311"/>
      <c r="BA63" s="181">
        <f t="shared" si="127"/>
        <v>0</v>
      </c>
      <c r="BB63" s="181">
        <f>SUMIFS('1-2 人员岗位信息'!N:N,'1-2 人员岗位信息'!$C:$C,"自有人员",'1-2 人员岗位信息'!$B:$B,$D63)</f>
        <v>0</v>
      </c>
      <c r="BC63" s="311"/>
      <c r="BD63" s="181">
        <f t="shared" si="128"/>
        <v>0</v>
      </c>
      <c r="BE63" s="181">
        <f>SUMIFS('1-2 人员岗位信息'!O:O,'1-2 人员岗位信息'!$C:$C,"自有人员",'1-2 人员岗位信息'!$B:$B,$D63)</f>
        <v>0</v>
      </c>
      <c r="BF63" s="311"/>
      <c r="BG63" s="181">
        <f t="shared" si="129"/>
        <v>0</v>
      </c>
      <c r="BH63" s="181">
        <f>SUMIFS('1-2 人员岗位信息'!P:P,'1-2 人员岗位信息'!$C:$C,"自有人员",'1-2 人员岗位信息'!$B:$B,$D63)</f>
        <v>0</v>
      </c>
      <c r="BI63" s="311"/>
      <c r="BJ63" s="181">
        <f t="shared" si="130"/>
        <v>0</v>
      </c>
      <c r="BK63" s="181">
        <f>SUMIFS('1-2 人员岗位信息'!Q:Q,'1-2 人员岗位信息'!$C:$C,"自有人员",'1-2 人员岗位信息'!$B:$B,$D63)</f>
        <v>0</v>
      </c>
      <c r="BL63" s="320"/>
      <c r="BM63" s="324"/>
      <c r="BN63" s="328"/>
    </row>
    <row r="64" s="276" customFormat="1" ht="33.95" hidden="1" customHeight="1" outlineLevel="5" spans="2:66">
      <c r="B64" s="181" t="s">
        <v>799</v>
      </c>
      <c r="C64" s="296" t="s">
        <v>899</v>
      </c>
      <c r="D64" s="276" t="s">
        <v>900</v>
      </c>
      <c r="E64" s="181" t="s">
        <v>901</v>
      </c>
      <c r="F64" s="181"/>
      <c r="G64" s="181" t="s">
        <v>803</v>
      </c>
      <c r="H64" s="181">
        <f t="shared" si="114"/>
        <v>0</v>
      </c>
      <c r="I64" s="181" t="s">
        <v>804</v>
      </c>
      <c r="J64" s="181" t="e">
        <f t="shared" si="115"/>
        <v>#DIV/0!</v>
      </c>
      <c r="K64" s="181" t="s">
        <v>805</v>
      </c>
      <c r="L64" s="181" t="e">
        <f t="shared" si="116"/>
        <v>#DIV/0!</v>
      </c>
      <c r="M64" s="181" t="s">
        <v>806</v>
      </c>
      <c r="N64" s="181">
        <f t="shared" si="117"/>
        <v>0</v>
      </c>
      <c r="O64" s="181"/>
      <c r="P64" s="303"/>
      <c r="Q64" s="303"/>
      <c r="R64" s="303"/>
      <c r="S64" s="303"/>
      <c r="T64" s="303"/>
      <c r="U64" s="303"/>
      <c r="V64" s="303"/>
      <c r="W64" s="303"/>
      <c r="X64" s="303"/>
      <c r="Y64" s="303"/>
      <c r="Z64" s="303"/>
      <c r="AA64" s="303"/>
      <c r="AB64" s="181">
        <f t="shared" si="118"/>
        <v>0</v>
      </c>
      <c r="AC64" s="181">
        <f t="shared" si="119"/>
        <v>0</v>
      </c>
      <c r="AD64" s="181">
        <f>SUMIFS('1-2 人员岗位信息'!F:F,'1-2 人员岗位信息'!$C:$C,"自有人员",'1-2 人员岗位信息'!$B:$B,$D64)</f>
        <v>0</v>
      </c>
      <c r="AE64" s="311"/>
      <c r="AF64" s="181">
        <f t="shared" si="120"/>
        <v>0</v>
      </c>
      <c r="AG64" s="181">
        <f>SUMIFS('1-2 人员岗位信息'!G:G,'1-2 人员岗位信息'!$C:$C,"自有人员",'1-2 人员岗位信息'!$B:$B,$D64)</f>
        <v>0</v>
      </c>
      <c r="AH64" s="311"/>
      <c r="AI64" s="181">
        <f t="shared" si="121"/>
        <v>0</v>
      </c>
      <c r="AJ64" s="181">
        <f>SUMIFS('1-2 人员岗位信息'!H:H,'1-2 人员岗位信息'!$C:$C,"自有人员",'1-2 人员岗位信息'!$B:$B,$D64)</f>
        <v>0</v>
      </c>
      <c r="AK64" s="311"/>
      <c r="AL64" s="181">
        <f t="shared" si="122"/>
        <v>0</v>
      </c>
      <c r="AM64" s="181">
        <f>SUMIFS('1-2 人员岗位信息'!I:I,'1-2 人员岗位信息'!$C:$C,"自有人员",'1-2 人员岗位信息'!$B:$B,$D64)</f>
        <v>0</v>
      </c>
      <c r="AN64" s="311"/>
      <c r="AO64" s="181">
        <f t="shared" si="123"/>
        <v>0</v>
      </c>
      <c r="AP64" s="181">
        <f>SUMIFS('1-2 人员岗位信息'!J:J,'1-2 人员岗位信息'!$C:$C,"自有人员",'1-2 人员岗位信息'!$B:$B,$D64)</f>
        <v>0</v>
      </c>
      <c r="AQ64" s="311"/>
      <c r="AR64" s="181">
        <f t="shared" si="124"/>
        <v>0</v>
      </c>
      <c r="AS64" s="181">
        <f>SUMIFS('1-2 人员岗位信息'!K:K,'1-2 人员岗位信息'!$C:$C,"自有人员",'1-2 人员岗位信息'!$B:$B,$D64)</f>
        <v>0</v>
      </c>
      <c r="AT64" s="311"/>
      <c r="AU64" s="181">
        <f t="shared" si="125"/>
        <v>0</v>
      </c>
      <c r="AV64" s="181">
        <f>SUMIFS('1-2 人员岗位信息'!L:L,'1-2 人员岗位信息'!$C:$C,"自有人员",'1-2 人员岗位信息'!$B:$B,$D64)</f>
        <v>0</v>
      </c>
      <c r="AW64" s="311"/>
      <c r="AX64" s="181">
        <f t="shared" si="126"/>
        <v>0</v>
      </c>
      <c r="AY64" s="181">
        <f>SUMIFS('1-2 人员岗位信息'!M:M,'1-2 人员岗位信息'!$C:$C,"自有人员",'1-2 人员岗位信息'!$B:$B,$D64)</f>
        <v>0</v>
      </c>
      <c r="AZ64" s="311"/>
      <c r="BA64" s="181">
        <f t="shared" si="127"/>
        <v>0</v>
      </c>
      <c r="BB64" s="181">
        <f>SUMIFS('1-2 人员岗位信息'!N:N,'1-2 人员岗位信息'!$C:$C,"自有人员",'1-2 人员岗位信息'!$B:$B,$D64)</f>
        <v>0</v>
      </c>
      <c r="BC64" s="311"/>
      <c r="BD64" s="181">
        <f t="shared" si="128"/>
        <v>0</v>
      </c>
      <c r="BE64" s="181">
        <f>SUMIFS('1-2 人员岗位信息'!O:O,'1-2 人员岗位信息'!$C:$C,"自有人员",'1-2 人员岗位信息'!$B:$B,$D64)</f>
        <v>0</v>
      </c>
      <c r="BF64" s="311"/>
      <c r="BG64" s="181">
        <f t="shared" si="129"/>
        <v>0</v>
      </c>
      <c r="BH64" s="181">
        <f>SUMIFS('1-2 人员岗位信息'!P:P,'1-2 人员岗位信息'!$C:$C,"自有人员",'1-2 人员岗位信息'!$B:$B,$D64)</f>
        <v>0</v>
      </c>
      <c r="BI64" s="311"/>
      <c r="BJ64" s="181">
        <f t="shared" si="130"/>
        <v>0</v>
      </c>
      <c r="BK64" s="181">
        <f>SUMIFS('1-2 人员岗位信息'!Q:Q,'1-2 人员岗位信息'!$C:$C,"自有人员",'1-2 人员岗位信息'!$B:$B,$D64)</f>
        <v>0</v>
      </c>
      <c r="BL64" s="320"/>
      <c r="BM64" s="324"/>
      <c r="BN64" s="328"/>
    </row>
    <row r="65" s="276" customFormat="1" ht="33.95" hidden="1" customHeight="1" outlineLevel="5" spans="2:66">
      <c r="B65" s="181" t="s">
        <v>799</v>
      </c>
      <c r="C65" s="296" t="s">
        <v>902</v>
      </c>
      <c r="D65" s="276" t="s">
        <v>903</v>
      </c>
      <c r="E65" s="181" t="s">
        <v>904</v>
      </c>
      <c r="F65" s="181"/>
      <c r="G65" s="181" t="s">
        <v>803</v>
      </c>
      <c r="H65" s="181">
        <f t="shared" si="114"/>
        <v>0</v>
      </c>
      <c r="I65" s="181" t="s">
        <v>804</v>
      </c>
      <c r="J65" s="181" t="e">
        <f t="shared" si="115"/>
        <v>#DIV/0!</v>
      </c>
      <c r="K65" s="181" t="s">
        <v>805</v>
      </c>
      <c r="L65" s="181" t="e">
        <f t="shared" si="116"/>
        <v>#DIV/0!</v>
      </c>
      <c r="M65" s="181" t="s">
        <v>806</v>
      </c>
      <c r="N65" s="181">
        <f t="shared" si="117"/>
        <v>0</v>
      </c>
      <c r="O65" s="181"/>
      <c r="P65" s="303"/>
      <c r="Q65" s="303"/>
      <c r="R65" s="303"/>
      <c r="S65" s="303"/>
      <c r="T65" s="303"/>
      <c r="U65" s="303"/>
      <c r="V65" s="303"/>
      <c r="W65" s="303"/>
      <c r="X65" s="303"/>
      <c r="Y65" s="303"/>
      <c r="Z65" s="303"/>
      <c r="AA65" s="303"/>
      <c r="AB65" s="181">
        <f t="shared" si="118"/>
        <v>0</v>
      </c>
      <c r="AC65" s="181">
        <f t="shared" si="119"/>
        <v>0</v>
      </c>
      <c r="AD65" s="181">
        <f>SUMIFS('1-2 人员岗位信息'!F:F,'1-2 人员岗位信息'!$C:$C,"自有人员",'1-2 人员岗位信息'!$B:$B,$D65)</f>
        <v>0</v>
      </c>
      <c r="AE65" s="311"/>
      <c r="AF65" s="181">
        <f t="shared" si="120"/>
        <v>0</v>
      </c>
      <c r="AG65" s="181">
        <f>SUMIFS('1-2 人员岗位信息'!G:G,'1-2 人员岗位信息'!$C:$C,"自有人员",'1-2 人员岗位信息'!$B:$B,$D65)</f>
        <v>0</v>
      </c>
      <c r="AH65" s="311"/>
      <c r="AI65" s="181">
        <f t="shared" si="121"/>
        <v>0</v>
      </c>
      <c r="AJ65" s="181">
        <f>SUMIFS('1-2 人员岗位信息'!H:H,'1-2 人员岗位信息'!$C:$C,"自有人员",'1-2 人员岗位信息'!$B:$B,$D65)</f>
        <v>0</v>
      </c>
      <c r="AK65" s="311"/>
      <c r="AL65" s="181">
        <f t="shared" si="122"/>
        <v>0</v>
      </c>
      <c r="AM65" s="181">
        <f>SUMIFS('1-2 人员岗位信息'!I:I,'1-2 人员岗位信息'!$C:$C,"自有人员",'1-2 人员岗位信息'!$B:$B,$D65)</f>
        <v>0</v>
      </c>
      <c r="AN65" s="311"/>
      <c r="AO65" s="181">
        <f t="shared" si="123"/>
        <v>0</v>
      </c>
      <c r="AP65" s="181">
        <f>SUMIFS('1-2 人员岗位信息'!J:J,'1-2 人员岗位信息'!$C:$C,"自有人员",'1-2 人员岗位信息'!$B:$B,$D65)</f>
        <v>0</v>
      </c>
      <c r="AQ65" s="311"/>
      <c r="AR65" s="181">
        <f t="shared" si="124"/>
        <v>0</v>
      </c>
      <c r="AS65" s="181">
        <f>SUMIFS('1-2 人员岗位信息'!K:K,'1-2 人员岗位信息'!$C:$C,"自有人员",'1-2 人员岗位信息'!$B:$B,$D65)</f>
        <v>0</v>
      </c>
      <c r="AT65" s="311"/>
      <c r="AU65" s="181">
        <f t="shared" si="125"/>
        <v>0</v>
      </c>
      <c r="AV65" s="181">
        <f>SUMIFS('1-2 人员岗位信息'!L:L,'1-2 人员岗位信息'!$C:$C,"自有人员",'1-2 人员岗位信息'!$B:$B,$D65)</f>
        <v>0</v>
      </c>
      <c r="AW65" s="311"/>
      <c r="AX65" s="181">
        <f t="shared" si="126"/>
        <v>0</v>
      </c>
      <c r="AY65" s="181">
        <f>SUMIFS('1-2 人员岗位信息'!M:M,'1-2 人员岗位信息'!$C:$C,"自有人员",'1-2 人员岗位信息'!$B:$B,$D65)</f>
        <v>0</v>
      </c>
      <c r="AZ65" s="311"/>
      <c r="BA65" s="181">
        <f t="shared" si="127"/>
        <v>0</v>
      </c>
      <c r="BB65" s="181">
        <f>SUMIFS('1-2 人员岗位信息'!N:N,'1-2 人员岗位信息'!$C:$C,"自有人员",'1-2 人员岗位信息'!$B:$B,$D65)</f>
        <v>0</v>
      </c>
      <c r="BC65" s="311"/>
      <c r="BD65" s="181">
        <f t="shared" si="128"/>
        <v>0</v>
      </c>
      <c r="BE65" s="181">
        <f>SUMIFS('1-2 人员岗位信息'!O:O,'1-2 人员岗位信息'!$C:$C,"自有人员",'1-2 人员岗位信息'!$B:$B,$D65)</f>
        <v>0</v>
      </c>
      <c r="BF65" s="311"/>
      <c r="BG65" s="181">
        <f t="shared" si="129"/>
        <v>0</v>
      </c>
      <c r="BH65" s="181">
        <f>SUMIFS('1-2 人员岗位信息'!P:P,'1-2 人员岗位信息'!$C:$C,"自有人员",'1-2 人员岗位信息'!$B:$B,$D65)</f>
        <v>0</v>
      </c>
      <c r="BI65" s="311"/>
      <c r="BJ65" s="181">
        <f t="shared" si="130"/>
        <v>0</v>
      </c>
      <c r="BK65" s="181">
        <f>SUMIFS('1-2 人员岗位信息'!Q:Q,'1-2 人员岗位信息'!$C:$C,"自有人员",'1-2 人员岗位信息'!$B:$B,$D65)</f>
        <v>0</v>
      </c>
      <c r="BL65" s="320"/>
      <c r="BM65" s="324"/>
      <c r="BN65" s="328"/>
    </row>
    <row r="66" s="276" customFormat="1" ht="33.95" hidden="1" customHeight="1" outlineLevel="5" spans="2:66">
      <c r="B66" s="181" t="s">
        <v>799</v>
      </c>
      <c r="C66" s="296" t="s">
        <v>905</v>
      </c>
      <c r="D66" s="276" t="s">
        <v>906</v>
      </c>
      <c r="E66" s="181" t="s">
        <v>907</v>
      </c>
      <c r="F66" s="181"/>
      <c r="G66" s="181" t="s">
        <v>803</v>
      </c>
      <c r="H66" s="181">
        <f t="shared" si="114"/>
        <v>0</v>
      </c>
      <c r="I66" s="181" t="s">
        <v>804</v>
      </c>
      <c r="J66" s="181" t="e">
        <f t="shared" si="115"/>
        <v>#DIV/0!</v>
      </c>
      <c r="K66" s="181" t="s">
        <v>805</v>
      </c>
      <c r="L66" s="181" t="e">
        <f t="shared" si="116"/>
        <v>#DIV/0!</v>
      </c>
      <c r="M66" s="181" t="s">
        <v>806</v>
      </c>
      <c r="N66" s="181">
        <f t="shared" si="117"/>
        <v>0</v>
      </c>
      <c r="O66" s="181"/>
      <c r="P66" s="303"/>
      <c r="Q66" s="303"/>
      <c r="R66" s="303"/>
      <c r="S66" s="303"/>
      <c r="T66" s="303"/>
      <c r="U66" s="303"/>
      <c r="V66" s="303"/>
      <c r="W66" s="303"/>
      <c r="X66" s="303"/>
      <c r="Y66" s="303"/>
      <c r="Z66" s="303"/>
      <c r="AA66" s="303"/>
      <c r="AB66" s="181">
        <f t="shared" si="118"/>
        <v>0</v>
      </c>
      <c r="AC66" s="181">
        <f t="shared" si="119"/>
        <v>0</v>
      </c>
      <c r="AD66" s="181">
        <f>SUMIFS('1-2 人员岗位信息'!F:F,'1-2 人员岗位信息'!$C:$C,"自有人员",'1-2 人员岗位信息'!$B:$B,$D66)</f>
        <v>0</v>
      </c>
      <c r="AE66" s="311"/>
      <c r="AF66" s="181">
        <f t="shared" si="120"/>
        <v>0</v>
      </c>
      <c r="AG66" s="181">
        <f>SUMIFS('1-2 人员岗位信息'!G:G,'1-2 人员岗位信息'!$C:$C,"自有人员",'1-2 人员岗位信息'!$B:$B,$D66)</f>
        <v>0</v>
      </c>
      <c r="AH66" s="311"/>
      <c r="AI66" s="181">
        <f t="shared" si="121"/>
        <v>0</v>
      </c>
      <c r="AJ66" s="181">
        <f>SUMIFS('1-2 人员岗位信息'!H:H,'1-2 人员岗位信息'!$C:$C,"自有人员",'1-2 人员岗位信息'!$B:$B,$D66)</f>
        <v>0</v>
      </c>
      <c r="AK66" s="311"/>
      <c r="AL66" s="181">
        <f t="shared" si="122"/>
        <v>0</v>
      </c>
      <c r="AM66" s="181">
        <f>SUMIFS('1-2 人员岗位信息'!I:I,'1-2 人员岗位信息'!$C:$C,"自有人员",'1-2 人员岗位信息'!$B:$B,$D66)</f>
        <v>0</v>
      </c>
      <c r="AN66" s="311"/>
      <c r="AO66" s="181">
        <f t="shared" si="123"/>
        <v>0</v>
      </c>
      <c r="AP66" s="181">
        <f>SUMIFS('1-2 人员岗位信息'!J:J,'1-2 人员岗位信息'!$C:$C,"自有人员",'1-2 人员岗位信息'!$B:$B,$D66)</f>
        <v>0</v>
      </c>
      <c r="AQ66" s="311"/>
      <c r="AR66" s="181">
        <f t="shared" si="124"/>
        <v>0</v>
      </c>
      <c r="AS66" s="181">
        <f>SUMIFS('1-2 人员岗位信息'!K:K,'1-2 人员岗位信息'!$C:$C,"自有人员",'1-2 人员岗位信息'!$B:$B,$D66)</f>
        <v>0</v>
      </c>
      <c r="AT66" s="311"/>
      <c r="AU66" s="181">
        <f t="shared" si="125"/>
        <v>0</v>
      </c>
      <c r="AV66" s="181">
        <f>SUMIFS('1-2 人员岗位信息'!L:L,'1-2 人员岗位信息'!$C:$C,"自有人员",'1-2 人员岗位信息'!$B:$B,$D66)</f>
        <v>0</v>
      </c>
      <c r="AW66" s="311"/>
      <c r="AX66" s="181">
        <f t="shared" si="126"/>
        <v>0</v>
      </c>
      <c r="AY66" s="181">
        <f>SUMIFS('1-2 人员岗位信息'!M:M,'1-2 人员岗位信息'!$C:$C,"自有人员",'1-2 人员岗位信息'!$B:$B,$D66)</f>
        <v>0</v>
      </c>
      <c r="AZ66" s="311"/>
      <c r="BA66" s="181">
        <f t="shared" si="127"/>
        <v>0</v>
      </c>
      <c r="BB66" s="181">
        <f>SUMIFS('1-2 人员岗位信息'!N:N,'1-2 人员岗位信息'!$C:$C,"自有人员",'1-2 人员岗位信息'!$B:$B,$D66)</f>
        <v>0</v>
      </c>
      <c r="BC66" s="311"/>
      <c r="BD66" s="181">
        <f t="shared" si="128"/>
        <v>0</v>
      </c>
      <c r="BE66" s="181">
        <f>SUMIFS('1-2 人员岗位信息'!O:O,'1-2 人员岗位信息'!$C:$C,"自有人员",'1-2 人员岗位信息'!$B:$B,$D66)</f>
        <v>0</v>
      </c>
      <c r="BF66" s="311"/>
      <c r="BG66" s="181">
        <f t="shared" si="129"/>
        <v>0</v>
      </c>
      <c r="BH66" s="181">
        <f>SUMIFS('1-2 人员岗位信息'!P:P,'1-2 人员岗位信息'!$C:$C,"自有人员",'1-2 人员岗位信息'!$B:$B,$D66)</f>
        <v>0</v>
      </c>
      <c r="BI66" s="311"/>
      <c r="BJ66" s="181">
        <f t="shared" si="130"/>
        <v>0</v>
      </c>
      <c r="BK66" s="181">
        <f>SUMIFS('1-2 人员岗位信息'!Q:Q,'1-2 人员岗位信息'!$C:$C,"自有人员",'1-2 人员岗位信息'!$B:$B,$D66)</f>
        <v>0</v>
      </c>
      <c r="BL66" s="320"/>
      <c r="BM66" s="324"/>
      <c r="BN66" s="328"/>
    </row>
    <row r="67" s="276" customFormat="1" ht="33.95" hidden="1" customHeight="1" outlineLevel="5" spans="2:66">
      <c r="B67" s="181" t="s">
        <v>799</v>
      </c>
      <c r="C67" s="296" t="s">
        <v>908</v>
      </c>
      <c r="D67" s="276" t="s">
        <v>909</v>
      </c>
      <c r="E67" s="181" t="s">
        <v>910</v>
      </c>
      <c r="F67" s="181"/>
      <c r="G67" s="181" t="s">
        <v>803</v>
      </c>
      <c r="H67" s="181">
        <f t="shared" si="114"/>
        <v>0</v>
      </c>
      <c r="I67" s="181" t="s">
        <v>804</v>
      </c>
      <c r="J67" s="181" t="e">
        <f t="shared" si="115"/>
        <v>#DIV/0!</v>
      </c>
      <c r="K67" s="181" t="s">
        <v>805</v>
      </c>
      <c r="L67" s="181" t="e">
        <f t="shared" si="116"/>
        <v>#DIV/0!</v>
      </c>
      <c r="M67" s="181" t="s">
        <v>806</v>
      </c>
      <c r="N67" s="181">
        <f t="shared" si="117"/>
        <v>0</v>
      </c>
      <c r="O67" s="181"/>
      <c r="P67" s="303"/>
      <c r="Q67" s="303"/>
      <c r="R67" s="303"/>
      <c r="S67" s="303"/>
      <c r="T67" s="303"/>
      <c r="U67" s="303"/>
      <c r="V67" s="303"/>
      <c r="W67" s="303"/>
      <c r="X67" s="303"/>
      <c r="Y67" s="303"/>
      <c r="Z67" s="303"/>
      <c r="AA67" s="303"/>
      <c r="AB67" s="181">
        <f t="shared" si="118"/>
        <v>0</v>
      </c>
      <c r="AC67" s="181">
        <f t="shared" si="119"/>
        <v>0</v>
      </c>
      <c r="AD67" s="181">
        <f>SUMIFS('1-2 人员岗位信息'!F:F,'1-2 人员岗位信息'!$C:$C,"自有人员",'1-2 人员岗位信息'!$B:$B,$D67)</f>
        <v>0</v>
      </c>
      <c r="AE67" s="311"/>
      <c r="AF67" s="181">
        <f t="shared" si="120"/>
        <v>0</v>
      </c>
      <c r="AG67" s="181">
        <f>SUMIFS('1-2 人员岗位信息'!G:G,'1-2 人员岗位信息'!$C:$C,"自有人员",'1-2 人员岗位信息'!$B:$B,$D67)</f>
        <v>0</v>
      </c>
      <c r="AH67" s="311"/>
      <c r="AI67" s="181">
        <f t="shared" si="121"/>
        <v>0</v>
      </c>
      <c r="AJ67" s="181">
        <f>SUMIFS('1-2 人员岗位信息'!H:H,'1-2 人员岗位信息'!$C:$C,"自有人员",'1-2 人员岗位信息'!$B:$B,$D67)</f>
        <v>0</v>
      </c>
      <c r="AK67" s="311"/>
      <c r="AL67" s="181">
        <f t="shared" si="122"/>
        <v>0</v>
      </c>
      <c r="AM67" s="181">
        <f>SUMIFS('1-2 人员岗位信息'!I:I,'1-2 人员岗位信息'!$C:$C,"自有人员",'1-2 人员岗位信息'!$B:$B,$D67)</f>
        <v>0</v>
      </c>
      <c r="AN67" s="311"/>
      <c r="AO67" s="181">
        <f t="shared" si="123"/>
        <v>0</v>
      </c>
      <c r="AP67" s="181">
        <f>SUMIFS('1-2 人员岗位信息'!J:J,'1-2 人员岗位信息'!$C:$C,"自有人员",'1-2 人员岗位信息'!$B:$B,$D67)</f>
        <v>0</v>
      </c>
      <c r="AQ67" s="311"/>
      <c r="AR67" s="181">
        <f t="shared" si="124"/>
        <v>0</v>
      </c>
      <c r="AS67" s="181">
        <f>SUMIFS('1-2 人员岗位信息'!K:K,'1-2 人员岗位信息'!$C:$C,"自有人员",'1-2 人员岗位信息'!$B:$B,$D67)</f>
        <v>0</v>
      </c>
      <c r="AT67" s="311"/>
      <c r="AU67" s="181">
        <f t="shared" si="125"/>
        <v>0</v>
      </c>
      <c r="AV67" s="181">
        <f>SUMIFS('1-2 人员岗位信息'!L:L,'1-2 人员岗位信息'!$C:$C,"自有人员",'1-2 人员岗位信息'!$B:$B,$D67)</f>
        <v>0</v>
      </c>
      <c r="AW67" s="311"/>
      <c r="AX67" s="181">
        <f t="shared" si="126"/>
        <v>0</v>
      </c>
      <c r="AY67" s="181">
        <f>SUMIFS('1-2 人员岗位信息'!M:M,'1-2 人员岗位信息'!$C:$C,"自有人员",'1-2 人员岗位信息'!$B:$B,$D67)</f>
        <v>0</v>
      </c>
      <c r="AZ67" s="311"/>
      <c r="BA67" s="181">
        <f t="shared" si="127"/>
        <v>0</v>
      </c>
      <c r="BB67" s="181">
        <f>SUMIFS('1-2 人员岗位信息'!N:N,'1-2 人员岗位信息'!$C:$C,"自有人员",'1-2 人员岗位信息'!$B:$B,$D67)</f>
        <v>0</v>
      </c>
      <c r="BC67" s="311"/>
      <c r="BD67" s="181">
        <f t="shared" si="128"/>
        <v>0</v>
      </c>
      <c r="BE67" s="181">
        <f>SUMIFS('1-2 人员岗位信息'!O:O,'1-2 人员岗位信息'!$C:$C,"自有人员",'1-2 人员岗位信息'!$B:$B,$D67)</f>
        <v>0</v>
      </c>
      <c r="BF67" s="311"/>
      <c r="BG67" s="181">
        <f t="shared" si="129"/>
        <v>0</v>
      </c>
      <c r="BH67" s="181">
        <f>SUMIFS('1-2 人员岗位信息'!P:P,'1-2 人员岗位信息'!$C:$C,"自有人员",'1-2 人员岗位信息'!$B:$B,$D67)</f>
        <v>0</v>
      </c>
      <c r="BI67" s="311"/>
      <c r="BJ67" s="181">
        <f t="shared" si="130"/>
        <v>0</v>
      </c>
      <c r="BK67" s="181">
        <f>SUMIFS('1-2 人员岗位信息'!Q:Q,'1-2 人员岗位信息'!$C:$C,"自有人员",'1-2 人员岗位信息'!$B:$B,$D67)</f>
        <v>0</v>
      </c>
      <c r="BL67" s="320"/>
      <c r="BM67" s="324"/>
      <c r="BN67" s="328"/>
    </row>
    <row r="68" s="276" customFormat="1" ht="33.95" hidden="1" customHeight="1" outlineLevel="5" spans="2:66">
      <c r="B68" s="181" t="s">
        <v>799</v>
      </c>
      <c r="C68" s="296" t="s">
        <v>911</v>
      </c>
      <c r="D68" s="276" t="s">
        <v>912</v>
      </c>
      <c r="E68" s="181" t="s">
        <v>821</v>
      </c>
      <c r="F68" s="181"/>
      <c r="G68" s="181" t="s">
        <v>803</v>
      </c>
      <c r="H68" s="181">
        <f t="shared" si="114"/>
        <v>0</v>
      </c>
      <c r="I68" s="181" t="s">
        <v>804</v>
      </c>
      <c r="J68" s="181" t="e">
        <f t="shared" si="115"/>
        <v>#DIV/0!</v>
      </c>
      <c r="K68" s="181" t="s">
        <v>805</v>
      </c>
      <c r="L68" s="181" t="e">
        <f t="shared" si="116"/>
        <v>#DIV/0!</v>
      </c>
      <c r="M68" s="181" t="s">
        <v>806</v>
      </c>
      <c r="N68" s="181">
        <f t="shared" si="117"/>
        <v>0</v>
      </c>
      <c r="O68" s="181"/>
      <c r="P68" s="303"/>
      <c r="Q68" s="303"/>
      <c r="R68" s="303"/>
      <c r="S68" s="303"/>
      <c r="T68" s="303"/>
      <c r="U68" s="303"/>
      <c r="V68" s="303"/>
      <c r="W68" s="303"/>
      <c r="X68" s="303"/>
      <c r="Y68" s="303"/>
      <c r="Z68" s="303"/>
      <c r="AA68" s="303"/>
      <c r="AB68" s="181">
        <f t="shared" si="118"/>
        <v>0</v>
      </c>
      <c r="AC68" s="181">
        <f t="shared" si="119"/>
        <v>0</v>
      </c>
      <c r="AD68" s="181">
        <f>SUMIFS('1-2 人员岗位信息'!F:F,'1-2 人员岗位信息'!$C:$C,"自有人员",'1-2 人员岗位信息'!$B:$B,$D68)</f>
        <v>0</v>
      </c>
      <c r="AE68" s="311"/>
      <c r="AF68" s="181">
        <f t="shared" si="120"/>
        <v>0</v>
      </c>
      <c r="AG68" s="181">
        <f>SUMIFS('1-2 人员岗位信息'!G:G,'1-2 人员岗位信息'!$C:$C,"自有人员",'1-2 人员岗位信息'!$B:$B,$D68)</f>
        <v>0</v>
      </c>
      <c r="AH68" s="311"/>
      <c r="AI68" s="181">
        <f t="shared" si="121"/>
        <v>0</v>
      </c>
      <c r="AJ68" s="181">
        <f>SUMIFS('1-2 人员岗位信息'!H:H,'1-2 人员岗位信息'!$C:$C,"自有人员",'1-2 人员岗位信息'!$B:$B,$D68)</f>
        <v>0</v>
      </c>
      <c r="AK68" s="311"/>
      <c r="AL68" s="181">
        <f t="shared" si="122"/>
        <v>0</v>
      </c>
      <c r="AM68" s="181">
        <f>SUMIFS('1-2 人员岗位信息'!I:I,'1-2 人员岗位信息'!$C:$C,"自有人员",'1-2 人员岗位信息'!$B:$B,$D68)</f>
        <v>0</v>
      </c>
      <c r="AN68" s="311"/>
      <c r="AO68" s="181">
        <f t="shared" si="123"/>
        <v>0</v>
      </c>
      <c r="AP68" s="181">
        <f>SUMIFS('1-2 人员岗位信息'!J:J,'1-2 人员岗位信息'!$C:$C,"自有人员",'1-2 人员岗位信息'!$B:$B,$D68)</f>
        <v>0</v>
      </c>
      <c r="AQ68" s="311"/>
      <c r="AR68" s="181">
        <f t="shared" si="124"/>
        <v>0</v>
      </c>
      <c r="AS68" s="181">
        <f>SUMIFS('1-2 人员岗位信息'!K:K,'1-2 人员岗位信息'!$C:$C,"自有人员",'1-2 人员岗位信息'!$B:$B,$D68)</f>
        <v>0</v>
      </c>
      <c r="AT68" s="311"/>
      <c r="AU68" s="181">
        <f t="shared" si="125"/>
        <v>0</v>
      </c>
      <c r="AV68" s="181">
        <f>SUMIFS('1-2 人员岗位信息'!L:L,'1-2 人员岗位信息'!$C:$C,"自有人员",'1-2 人员岗位信息'!$B:$B,$D68)</f>
        <v>0</v>
      </c>
      <c r="AW68" s="311"/>
      <c r="AX68" s="181">
        <f t="shared" si="126"/>
        <v>0</v>
      </c>
      <c r="AY68" s="181">
        <f>SUMIFS('1-2 人员岗位信息'!M:M,'1-2 人员岗位信息'!$C:$C,"自有人员",'1-2 人员岗位信息'!$B:$B,$D68)</f>
        <v>0</v>
      </c>
      <c r="AZ68" s="311"/>
      <c r="BA68" s="181">
        <f t="shared" si="127"/>
        <v>0</v>
      </c>
      <c r="BB68" s="181">
        <f>SUMIFS('1-2 人员岗位信息'!N:N,'1-2 人员岗位信息'!$C:$C,"自有人员",'1-2 人员岗位信息'!$B:$B,$D68)</f>
        <v>0</v>
      </c>
      <c r="BC68" s="311"/>
      <c r="BD68" s="181">
        <f t="shared" si="128"/>
        <v>0</v>
      </c>
      <c r="BE68" s="181">
        <f>SUMIFS('1-2 人员岗位信息'!O:O,'1-2 人员岗位信息'!$C:$C,"自有人员",'1-2 人员岗位信息'!$B:$B,$D68)</f>
        <v>0</v>
      </c>
      <c r="BF68" s="311"/>
      <c r="BG68" s="181">
        <f t="shared" si="129"/>
        <v>0</v>
      </c>
      <c r="BH68" s="181">
        <f>SUMIFS('1-2 人员岗位信息'!P:P,'1-2 人员岗位信息'!$C:$C,"自有人员",'1-2 人员岗位信息'!$B:$B,$D68)</f>
        <v>0</v>
      </c>
      <c r="BI68" s="311"/>
      <c r="BJ68" s="181">
        <f t="shared" si="130"/>
        <v>0</v>
      </c>
      <c r="BK68" s="181">
        <f>SUMIFS('1-2 人员岗位信息'!Q:Q,'1-2 人员岗位信息'!$C:$C,"自有人员",'1-2 人员岗位信息'!$B:$B,$D68)</f>
        <v>0</v>
      </c>
      <c r="BL68" s="320"/>
      <c r="BM68" s="324"/>
      <c r="BN68" s="328"/>
    </row>
    <row r="69" s="115" customFormat="1" ht="33.95" hidden="1" customHeight="1" outlineLevel="4" collapsed="1" spans="2:66">
      <c r="B69" s="116" t="s">
        <v>794</v>
      </c>
      <c r="C69" s="117" t="s">
        <v>70</v>
      </c>
      <c r="D69" s="115" t="s">
        <v>68</v>
      </c>
      <c r="E69" s="116"/>
      <c r="F69" s="116"/>
      <c r="G69" s="116"/>
      <c r="H69" s="116">
        <f>SUM(H70:H79)</f>
        <v>0</v>
      </c>
      <c r="I69" s="116"/>
      <c r="J69" s="116"/>
      <c r="K69" s="116"/>
      <c r="L69" s="116"/>
      <c r="M69" s="116"/>
      <c r="N69" s="116"/>
      <c r="O69" s="116"/>
      <c r="P69" s="302"/>
      <c r="Q69" s="302"/>
      <c r="R69" s="302"/>
      <c r="S69" s="302"/>
      <c r="T69" s="302"/>
      <c r="U69" s="302"/>
      <c r="V69" s="302"/>
      <c r="W69" s="302"/>
      <c r="X69" s="302"/>
      <c r="Y69" s="302"/>
      <c r="Z69" s="302"/>
      <c r="AA69" s="302"/>
      <c r="AB69" s="116">
        <f t="shared" ref="AB69:AF69" si="131">SUM(AB70:AB79)</f>
        <v>0</v>
      </c>
      <c r="AC69" s="116">
        <f t="shared" si="131"/>
        <v>0</v>
      </c>
      <c r="AD69" s="116"/>
      <c r="AE69" s="116"/>
      <c r="AF69" s="116">
        <f t="shared" si="131"/>
        <v>0</v>
      </c>
      <c r="AG69" s="116"/>
      <c r="AH69" s="116"/>
      <c r="AI69" s="116">
        <f>SUM(AI70:AI79)</f>
        <v>0</v>
      </c>
      <c r="AJ69" s="116"/>
      <c r="AK69" s="116"/>
      <c r="AL69" s="116">
        <f>SUM(AL70:AL79)</f>
        <v>0</v>
      </c>
      <c r="AM69" s="116"/>
      <c r="AN69" s="116"/>
      <c r="AO69" s="116">
        <f>SUM(AO70:AO79)</f>
        <v>0</v>
      </c>
      <c r="AP69" s="116"/>
      <c r="AQ69" s="116"/>
      <c r="AR69" s="116">
        <f>SUM(AR70:AR79)</f>
        <v>0</v>
      </c>
      <c r="AS69" s="116"/>
      <c r="AT69" s="116"/>
      <c r="AU69" s="116">
        <f>SUM(AU70:AU79)</f>
        <v>0</v>
      </c>
      <c r="AV69" s="116"/>
      <c r="AW69" s="116"/>
      <c r="AX69" s="116">
        <f>SUM(AX70:AX79)</f>
        <v>0</v>
      </c>
      <c r="AY69" s="116"/>
      <c r="AZ69" s="116"/>
      <c r="BA69" s="116">
        <f>SUM(BA70:BA79)</f>
        <v>0</v>
      </c>
      <c r="BB69" s="116"/>
      <c r="BC69" s="116"/>
      <c r="BD69" s="116">
        <f>SUM(BD70:BD79)</f>
        <v>0</v>
      </c>
      <c r="BE69" s="116"/>
      <c r="BF69" s="116"/>
      <c r="BG69" s="116">
        <f>SUM(BG70:BG79)</f>
        <v>0</v>
      </c>
      <c r="BH69" s="116"/>
      <c r="BI69" s="116"/>
      <c r="BJ69" s="116">
        <f>SUM(BJ70:BJ79)</f>
        <v>0</v>
      </c>
      <c r="BK69" s="116"/>
      <c r="BL69" s="319"/>
      <c r="BM69" s="324"/>
      <c r="BN69" s="327"/>
    </row>
    <row r="70" s="276" customFormat="1" ht="33.95" hidden="1" customHeight="1" outlineLevel="5" spans="2:66">
      <c r="B70" s="181" t="s">
        <v>799</v>
      </c>
      <c r="C70" s="296" t="s">
        <v>913</v>
      </c>
      <c r="D70" s="276" t="s">
        <v>885</v>
      </c>
      <c r="E70" s="181" t="s">
        <v>914</v>
      </c>
      <c r="F70" s="181"/>
      <c r="G70" s="181" t="s">
        <v>803</v>
      </c>
      <c r="H70" s="181">
        <f t="shared" ref="H70:H79" si="132">AB70</f>
        <v>0</v>
      </c>
      <c r="I70" s="181" t="s">
        <v>804</v>
      </c>
      <c r="J70" s="181" t="e">
        <f t="shared" ref="J70:J79" si="133">SUM(AD70,AG70,AJ70,AM70,AP70,AS70,AV70,AY70,BB70,BE70,BH70,BK70)/N70</f>
        <v>#DIV/0!</v>
      </c>
      <c r="K70" s="181" t="s">
        <v>805</v>
      </c>
      <c r="L70" s="181" t="e">
        <f t="shared" ref="L70:L79" si="134">H70/N70/J70</f>
        <v>#DIV/0!</v>
      </c>
      <c r="M70" s="181" t="s">
        <v>806</v>
      </c>
      <c r="N70" s="181">
        <f t="shared" ref="N70:N79" si="135">COUNTIF(AD70,"&gt;0")+COUNTIF(AG70,"&gt;0")+COUNTIF(AJ70,"&gt;0")+COUNTIF(AM70,"&gt;0")+COUNTIF(AP70,"&gt;0")+COUNTIF(AS70,"&gt;0")+COUNTIF(AV70,"&gt;0")+COUNTIF(AY70,"&gt;0")+COUNTIF(BB70,"&gt;0")+COUNTIF(BE70,"&gt;0")+COUNTIF(BH70,"&gt;0")+COUNTIF(BK70,"&gt;0")</f>
        <v>0</v>
      </c>
      <c r="O70" s="181"/>
      <c r="P70" s="303"/>
      <c r="Q70" s="303"/>
      <c r="R70" s="303"/>
      <c r="S70" s="303"/>
      <c r="T70" s="303"/>
      <c r="U70" s="303"/>
      <c r="V70" s="303"/>
      <c r="W70" s="303"/>
      <c r="X70" s="303"/>
      <c r="Y70" s="303"/>
      <c r="Z70" s="303"/>
      <c r="AA70" s="303"/>
      <c r="AB70" s="181">
        <f t="shared" ref="AB70:AB79" si="136">SUM(AC70,AF70,AI70,AL70,AO70,AR70,AU70,AX70,BA70,BD70,BG70,BJ70)</f>
        <v>0</v>
      </c>
      <c r="AC70" s="181">
        <f t="shared" ref="AC70:AC79" si="137">AD70*AE70</f>
        <v>0</v>
      </c>
      <c r="AD70" s="181">
        <f>SUMIFS('1-2 人员岗位信息'!F:F,'1-2 人员岗位信息'!$C:$C,"劳务派遣",'1-2 人员岗位信息'!$B:$B,$D70)</f>
        <v>0</v>
      </c>
      <c r="AE70" s="311"/>
      <c r="AF70" s="181">
        <f t="shared" ref="AF70:AF79" si="138">AG70*AH70</f>
        <v>0</v>
      </c>
      <c r="AG70" s="181">
        <f>SUMIFS('1-2 人员岗位信息'!G:G,'1-2 人员岗位信息'!$C:$C,"劳务派遣",'1-2 人员岗位信息'!$B:$B,$D70)</f>
        <v>0</v>
      </c>
      <c r="AH70" s="311"/>
      <c r="AI70" s="181">
        <f t="shared" ref="AI70:AI79" si="139">AJ70*AK70</f>
        <v>0</v>
      </c>
      <c r="AJ70" s="181">
        <f>SUMIFS('1-2 人员岗位信息'!H:H,'1-2 人员岗位信息'!$C:$C,"劳务派遣",'1-2 人员岗位信息'!$B:$B,$D70)</f>
        <v>0</v>
      </c>
      <c r="AK70" s="311"/>
      <c r="AL70" s="181">
        <f t="shared" ref="AL70:AL79" si="140">AM70*AN70</f>
        <v>0</v>
      </c>
      <c r="AM70" s="181">
        <f>SUMIFS('1-2 人员岗位信息'!I:I,'1-2 人员岗位信息'!$C:$C,"劳务派遣",'1-2 人员岗位信息'!$B:$B,$D70)</f>
        <v>0</v>
      </c>
      <c r="AN70" s="311"/>
      <c r="AO70" s="181">
        <f t="shared" ref="AO70:AO79" si="141">AP70*AQ70</f>
        <v>0</v>
      </c>
      <c r="AP70" s="181">
        <f>SUMIFS('1-2 人员岗位信息'!J:J,'1-2 人员岗位信息'!$C:$C,"劳务派遣",'1-2 人员岗位信息'!$B:$B,$D70)</f>
        <v>0</v>
      </c>
      <c r="AQ70" s="311"/>
      <c r="AR70" s="181">
        <f t="shared" ref="AR70:AR79" si="142">AS70*AT70</f>
        <v>0</v>
      </c>
      <c r="AS70" s="181">
        <f>SUMIFS('1-2 人员岗位信息'!K:K,'1-2 人员岗位信息'!$C:$C,"劳务派遣",'1-2 人员岗位信息'!$B:$B,$D70)</f>
        <v>0</v>
      </c>
      <c r="AT70" s="311"/>
      <c r="AU70" s="181">
        <f t="shared" ref="AU70:AU79" si="143">AV70*AW70</f>
        <v>0</v>
      </c>
      <c r="AV70" s="181">
        <f>SUMIFS('1-2 人员岗位信息'!L:L,'1-2 人员岗位信息'!$C:$C,"劳务派遣",'1-2 人员岗位信息'!$B:$B,$D70)</f>
        <v>0</v>
      </c>
      <c r="AW70" s="311"/>
      <c r="AX70" s="181">
        <f t="shared" ref="AX70:AX79" si="144">AY70*AZ70</f>
        <v>0</v>
      </c>
      <c r="AY70" s="181">
        <f>SUMIFS('1-2 人员岗位信息'!M:M,'1-2 人员岗位信息'!$C:$C,"劳务派遣",'1-2 人员岗位信息'!$B:$B,$D70)</f>
        <v>0</v>
      </c>
      <c r="AZ70" s="311"/>
      <c r="BA70" s="181">
        <f t="shared" ref="BA70:BA79" si="145">BB70*BC70</f>
        <v>0</v>
      </c>
      <c r="BB70" s="181">
        <f>SUMIFS('1-2 人员岗位信息'!N:N,'1-2 人员岗位信息'!$C:$C,"劳务派遣",'1-2 人员岗位信息'!$B:$B,$D70)</f>
        <v>0</v>
      </c>
      <c r="BC70" s="311"/>
      <c r="BD70" s="181">
        <f t="shared" ref="BD70:BD79" si="146">BE70*BF70</f>
        <v>0</v>
      </c>
      <c r="BE70" s="181">
        <f>SUMIFS('1-2 人员岗位信息'!O:O,'1-2 人员岗位信息'!$C:$C,"劳务派遣",'1-2 人员岗位信息'!$B:$B,$D70)</f>
        <v>0</v>
      </c>
      <c r="BF70" s="311"/>
      <c r="BG70" s="181">
        <f t="shared" ref="BG70:BG79" si="147">BH70*BI70</f>
        <v>0</v>
      </c>
      <c r="BH70" s="181">
        <f>SUMIFS('1-2 人员岗位信息'!P:P,'1-2 人员岗位信息'!$C:$C,"劳务派遣",'1-2 人员岗位信息'!$B:$B,$D70)</f>
        <v>0</v>
      </c>
      <c r="BI70" s="311"/>
      <c r="BJ70" s="181">
        <f t="shared" ref="BJ70:BJ79" si="148">BK70*BL70</f>
        <v>0</v>
      </c>
      <c r="BK70" s="181">
        <f>SUMIFS('1-2 人员岗位信息'!Q:Q,'1-2 人员岗位信息'!$C:$C,"劳务派遣",'1-2 人员岗位信息'!$B:$B,$D70)</f>
        <v>0</v>
      </c>
      <c r="BL70" s="320"/>
      <c r="BM70" s="324"/>
      <c r="BN70" s="328"/>
    </row>
    <row r="71" s="276" customFormat="1" ht="33.95" hidden="1" customHeight="1" outlineLevel="5" spans="2:66">
      <c r="B71" s="181" t="s">
        <v>799</v>
      </c>
      <c r="C71" s="296" t="s">
        <v>915</v>
      </c>
      <c r="D71" s="276" t="s">
        <v>888</v>
      </c>
      <c r="E71" s="181" t="s">
        <v>916</v>
      </c>
      <c r="F71" s="181"/>
      <c r="G71" s="181" t="s">
        <v>803</v>
      </c>
      <c r="H71" s="181">
        <f t="shared" si="132"/>
        <v>0</v>
      </c>
      <c r="I71" s="181" t="s">
        <v>804</v>
      </c>
      <c r="J71" s="181" t="e">
        <f t="shared" si="133"/>
        <v>#DIV/0!</v>
      </c>
      <c r="K71" s="181" t="s">
        <v>805</v>
      </c>
      <c r="L71" s="181" t="e">
        <f t="shared" si="134"/>
        <v>#DIV/0!</v>
      </c>
      <c r="M71" s="181" t="s">
        <v>806</v>
      </c>
      <c r="N71" s="181">
        <f t="shared" si="135"/>
        <v>0</v>
      </c>
      <c r="O71" s="181"/>
      <c r="P71" s="303"/>
      <c r="Q71" s="303"/>
      <c r="R71" s="303"/>
      <c r="S71" s="303"/>
      <c r="T71" s="303"/>
      <c r="U71" s="303"/>
      <c r="V71" s="303"/>
      <c r="W71" s="303"/>
      <c r="X71" s="303"/>
      <c r="Y71" s="303"/>
      <c r="Z71" s="303"/>
      <c r="AA71" s="303"/>
      <c r="AB71" s="181">
        <f t="shared" si="136"/>
        <v>0</v>
      </c>
      <c r="AC71" s="181">
        <f t="shared" si="137"/>
        <v>0</v>
      </c>
      <c r="AD71" s="181">
        <f>SUMIFS('1-2 人员岗位信息'!F:F,'1-2 人员岗位信息'!$C:$C,"劳务派遣",'1-2 人员岗位信息'!$B:$B,$D71)</f>
        <v>0</v>
      </c>
      <c r="AE71" s="311"/>
      <c r="AF71" s="181">
        <f t="shared" si="138"/>
        <v>0</v>
      </c>
      <c r="AG71" s="181">
        <f>SUMIFS('1-2 人员岗位信息'!G:G,'1-2 人员岗位信息'!$C:$C,"劳务派遣",'1-2 人员岗位信息'!$B:$B,$D71)</f>
        <v>0</v>
      </c>
      <c r="AH71" s="311"/>
      <c r="AI71" s="181">
        <f t="shared" si="139"/>
        <v>0</v>
      </c>
      <c r="AJ71" s="181">
        <f>SUMIFS('1-2 人员岗位信息'!H:H,'1-2 人员岗位信息'!$C:$C,"劳务派遣",'1-2 人员岗位信息'!$B:$B,$D71)</f>
        <v>0</v>
      </c>
      <c r="AK71" s="311"/>
      <c r="AL71" s="181">
        <f t="shared" si="140"/>
        <v>0</v>
      </c>
      <c r="AM71" s="181">
        <f>SUMIFS('1-2 人员岗位信息'!I:I,'1-2 人员岗位信息'!$C:$C,"劳务派遣",'1-2 人员岗位信息'!$B:$B,$D71)</f>
        <v>0</v>
      </c>
      <c r="AN71" s="311"/>
      <c r="AO71" s="181">
        <f t="shared" si="141"/>
        <v>0</v>
      </c>
      <c r="AP71" s="181">
        <f>SUMIFS('1-2 人员岗位信息'!J:J,'1-2 人员岗位信息'!$C:$C,"劳务派遣",'1-2 人员岗位信息'!$B:$B,$D71)</f>
        <v>0</v>
      </c>
      <c r="AQ71" s="311"/>
      <c r="AR71" s="181">
        <f t="shared" si="142"/>
        <v>0</v>
      </c>
      <c r="AS71" s="181">
        <f>SUMIFS('1-2 人员岗位信息'!K:K,'1-2 人员岗位信息'!$C:$C,"劳务派遣",'1-2 人员岗位信息'!$B:$B,$D71)</f>
        <v>0</v>
      </c>
      <c r="AT71" s="311"/>
      <c r="AU71" s="181">
        <f t="shared" si="143"/>
        <v>0</v>
      </c>
      <c r="AV71" s="181">
        <f>SUMIFS('1-2 人员岗位信息'!L:L,'1-2 人员岗位信息'!$C:$C,"劳务派遣",'1-2 人员岗位信息'!$B:$B,$D71)</f>
        <v>0</v>
      </c>
      <c r="AW71" s="311"/>
      <c r="AX71" s="181">
        <f t="shared" si="144"/>
        <v>0</v>
      </c>
      <c r="AY71" s="181">
        <f>SUMIFS('1-2 人员岗位信息'!M:M,'1-2 人员岗位信息'!$C:$C,"劳务派遣",'1-2 人员岗位信息'!$B:$B,$D71)</f>
        <v>0</v>
      </c>
      <c r="AZ71" s="311"/>
      <c r="BA71" s="181">
        <f t="shared" si="145"/>
        <v>0</v>
      </c>
      <c r="BB71" s="181">
        <f>SUMIFS('1-2 人员岗位信息'!N:N,'1-2 人员岗位信息'!$C:$C,"劳务派遣",'1-2 人员岗位信息'!$B:$B,$D71)</f>
        <v>0</v>
      </c>
      <c r="BC71" s="311"/>
      <c r="BD71" s="181">
        <f t="shared" si="146"/>
        <v>0</v>
      </c>
      <c r="BE71" s="181">
        <f>SUMIFS('1-2 人员岗位信息'!O:O,'1-2 人员岗位信息'!$C:$C,"劳务派遣",'1-2 人员岗位信息'!$B:$B,$D71)</f>
        <v>0</v>
      </c>
      <c r="BF71" s="311"/>
      <c r="BG71" s="181">
        <f t="shared" si="147"/>
        <v>0</v>
      </c>
      <c r="BH71" s="181">
        <f>SUMIFS('1-2 人员岗位信息'!P:P,'1-2 人员岗位信息'!$C:$C,"劳务派遣",'1-2 人员岗位信息'!$B:$B,$D71)</f>
        <v>0</v>
      </c>
      <c r="BI71" s="311"/>
      <c r="BJ71" s="181">
        <f t="shared" si="148"/>
        <v>0</v>
      </c>
      <c r="BK71" s="181">
        <f>SUMIFS('1-2 人员岗位信息'!Q:Q,'1-2 人员岗位信息'!$C:$C,"劳务派遣",'1-2 人员岗位信息'!$B:$B,$D71)</f>
        <v>0</v>
      </c>
      <c r="BL71" s="320"/>
      <c r="BM71" s="324"/>
      <c r="BN71" s="328"/>
    </row>
    <row r="72" s="276" customFormat="1" ht="33.95" hidden="1" customHeight="1" outlineLevel="5" spans="2:66">
      <c r="B72" s="181" t="s">
        <v>799</v>
      </c>
      <c r="C72" s="296" t="s">
        <v>917</v>
      </c>
      <c r="D72" s="276" t="s">
        <v>891</v>
      </c>
      <c r="E72" s="181" t="s">
        <v>892</v>
      </c>
      <c r="F72" s="181"/>
      <c r="G72" s="181" t="s">
        <v>803</v>
      </c>
      <c r="H72" s="181">
        <f t="shared" si="132"/>
        <v>0</v>
      </c>
      <c r="I72" s="181" t="s">
        <v>804</v>
      </c>
      <c r="J72" s="181" t="e">
        <f t="shared" si="133"/>
        <v>#DIV/0!</v>
      </c>
      <c r="K72" s="181" t="s">
        <v>805</v>
      </c>
      <c r="L72" s="181" t="e">
        <f t="shared" si="134"/>
        <v>#DIV/0!</v>
      </c>
      <c r="M72" s="181" t="s">
        <v>806</v>
      </c>
      <c r="N72" s="181">
        <f t="shared" si="135"/>
        <v>0</v>
      </c>
      <c r="O72" s="181"/>
      <c r="P72" s="303"/>
      <c r="Q72" s="303"/>
      <c r="R72" s="303"/>
      <c r="S72" s="303"/>
      <c r="T72" s="303"/>
      <c r="U72" s="303"/>
      <c r="V72" s="303"/>
      <c r="W72" s="303"/>
      <c r="X72" s="303"/>
      <c r="Y72" s="303"/>
      <c r="Z72" s="303"/>
      <c r="AA72" s="303"/>
      <c r="AB72" s="181">
        <f t="shared" si="136"/>
        <v>0</v>
      </c>
      <c r="AC72" s="181">
        <f t="shared" si="137"/>
        <v>0</v>
      </c>
      <c r="AD72" s="181">
        <f>SUMIFS('1-2 人员岗位信息'!F:F,'1-2 人员岗位信息'!$C:$C,"劳务派遣",'1-2 人员岗位信息'!$B:$B,$D72)</f>
        <v>0</v>
      </c>
      <c r="AE72" s="311"/>
      <c r="AF72" s="181">
        <f t="shared" si="138"/>
        <v>0</v>
      </c>
      <c r="AG72" s="181">
        <f>SUMIFS('1-2 人员岗位信息'!G:G,'1-2 人员岗位信息'!$C:$C,"劳务派遣",'1-2 人员岗位信息'!$B:$B,$D72)</f>
        <v>0</v>
      </c>
      <c r="AH72" s="311"/>
      <c r="AI72" s="181">
        <f t="shared" si="139"/>
        <v>0</v>
      </c>
      <c r="AJ72" s="181">
        <f>SUMIFS('1-2 人员岗位信息'!H:H,'1-2 人员岗位信息'!$C:$C,"劳务派遣",'1-2 人员岗位信息'!$B:$B,$D72)</f>
        <v>0</v>
      </c>
      <c r="AK72" s="311"/>
      <c r="AL72" s="181">
        <f t="shared" si="140"/>
        <v>0</v>
      </c>
      <c r="AM72" s="181">
        <f>SUMIFS('1-2 人员岗位信息'!I:I,'1-2 人员岗位信息'!$C:$C,"劳务派遣",'1-2 人员岗位信息'!$B:$B,$D72)</f>
        <v>0</v>
      </c>
      <c r="AN72" s="311"/>
      <c r="AO72" s="181">
        <f t="shared" si="141"/>
        <v>0</v>
      </c>
      <c r="AP72" s="181">
        <f>SUMIFS('1-2 人员岗位信息'!J:J,'1-2 人员岗位信息'!$C:$C,"劳务派遣",'1-2 人员岗位信息'!$B:$B,$D72)</f>
        <v>0</v>
      </c>
      <c r="AQ72" s="311"/>
      <c r="AR72" s="181">
        <f t="shared" si="142"/>
        <v>0</v>
      </c>
      <c r="AS72" s="181">
        <f>SUMIFS('1-2 人员岗位信息'!K:K,'1-2 人员岗位信息'!$C:$C,"劳务派遣",'1-2 人员岗位信息'!$B:$B,$D72)</f>
        <v>0</v>
      </c>
      <c r="AT72" s="311"/>
      <c r="AU72" s="181">
        <f t="shared" si="143"/>
        <v>0</v>
      </c>
      <c r="AV72" s="181">
        <f>SUMIFS('1-2 人员岗位信息'!L:L,'1-2 人员岗位信息'!$C:$C,"劳务派遣",'1-2 人员岗位信息'!$B:$B,$D72)</f>
        <v>0</v>
      </c>
      <c r="AW72" s="311"/>
      <c r="AX72" s="181">
        <f t="shared" si="144"/>
        <v>0</v>
      </c>
      <c r="AY72" s="181">
        <f>SUMIFS('1-2 人员岗位信息'!M:M,'1-2 人员岗位信息'!$C:$C,"劳务派遣",'1-2 人员岗位信息'!$B:$B,$D72)</f>
        <v>0</v>
      </c>
      <c r="AZ72" s="311"/>
      <c r="BA72" s="181">
        <f t="shared" si="145"/>
        <v>0</v>
      </c>
      <c r="BB72" s="181">
        <f>SUMIFS('1-2 人员岗位信息'!N:N,'1-2 人员岗位信息'!$C:$C,"劳务派遣",'1-2 人员岗位信息'!$B:$B,$D72)</f>
        <v>0</v>
      </c>
      <c r="BC72" s="311"/>
      <c r="BD72" s="181">
        <f t="shared" si="146"/>
        <v>0</v>
      </c>
      <c r="BE72" s="181">
        <f>SUMIFS('1-2 人员岗位信息'!O:O,'1-2 人员岗位信息'!$C:$C,"劳务派遣",'1-2 人员岗位信息'!$B:$B,$D72)</f>
        <v>0</v>
      </c>
      <c r="BF72" s="311"/>
      <c r="BG72" s="181">
        <f t="shared" si="147"/>
        <v>0</v>
      </c>
      <c r="BH72" s="181">
        <f>SUMIFS('1-2 人员岗位信息'!P:P,'1-2 人员岗位信息'!$C:$C,"劳务派遣",'1-2 人员岗位信息'!$B:$B,$D72)</f>
        <v>0</v>
      </c>
      <c r="BI72" s="311"/>
      <c r="BJ72" s="181">
        <f t="shared" si="148"/>
        <v>0</v>
      </c>
      <c r="BK72" s="181">
        <f>SUMIFS('1-2 人员岗位信息'!Q:Q,'1-2 人员岗位信息'!$C:$C,"劳务派遣",'1-2 人员岗位信息'!$B:$B,$D72)</f>
        <v>0</v>
      </c>
      <c r="BL72" s="320"/>
      <c r="BM72" s="324"/>
      <c r="BN72" s="328"/>
    </row>
    <row r="73" s="276" customFormat="1" ht="33.95" hidden="1" customHeight="1" outlineLevel="5" spans="2:66">
      <c r="B73" s="181" t="s">
        <v>799</v>
      </c>
      <c r="C73" s="296" t="s">
        <v>918</v>
      </c>
      <c r="D73" s="276" t="s">
        <v>894</v>
      </c>
      <c r="E73" s="181" t="s">
        <v>895</v>
      </c>
      <c r="F73" s="181"/>
      <c r="G73" s="181" t="s">
        <v>803</v>
      </c>
      <c r="H73" s="181">
        <f t="shared" si="132"/>
        <v>0</v>
      </c>
      <c r="I73" s="181" t="s">
        <v>804</v>
      </c>
      <c r="J73" s="181" t="e">
        <f t="shared" si="133"/>
        <v>#DIV/0!</v>
      </c>
      <c r="K73" s="181" t="s">
        <v>805</v>
      </c>
      <c r="L73" s="181" t="e">
        <f t="shared" si="134"/>
        <v>#DIV/0!</v>
      </c>
      <c r="M73" s="181" t="s">
        <v>806</v>
      </c>
      <c r="N73" s="181">
        <f t="shared" si="135"/>
        <v>0</v>
      </c>
      <c r="O73" s="181"/>
      <c r="P73" s="303"/>
      <c r="Q73" s="303"/>
      <c r="R73" s="303"/>
      <c r="S73" s="303"/>
      <c r="T73" s="303"/>
      <c r="U73" s="303"/>
      <c r="V73" s="303"/>
      <c r="W73" s="303"/>
      <c r="X73" s="303"/>
      <c r="Y73" s="303"/>
      <c r="Z73" s="303"/>
      <c r="AA73" s="303"/>
      <c r="AB73" s="181">
        <f t="shared" si="136"/>
        <v>0</v>
      </c>
      <c r="AC73" s="181">
        <f t="shared" si="137"/>
        <v>0</v>
      </c>
      <c r="AD73" s="181">
        <f>SUMIFS('1-2 人员岗位信息'!F:F,'1-2 人员岗位信息'!$C:$C,"劳务派遣",'1-2 人员岗位信息'!$B:$B,$D73)</f>
        <v>0</v>
      </c>
      <c r="AE73" s="311"/>
      <c r="AF73" s="181">
        <f t="shared" si="138"/>
        <v>0</v>
      </c>
      <c r="AG73" s="181">
        <f>SUMIFS('1-2 人员岗位信息'!G:G,'1-2 人员岗位信息'!$C:$C,"劳务派遣",'1-2 人员岗位信息'!$B:$B,$D73)</f>
        <v>0</v>
      </c>
      <c r="AH73" s="311"/>
      <c r="AI73" s="181">
        <f t="shared" si="139"/>
        <v>0</v>
      </c>
      <c r="AJ73" s="181">
        <f>SUMIFS('1-2 人员岗位信息'!H:H,'1-2 人员岗位信息'!$C:$C,"劳务派遣",'1-2 人员岗位信息'!$B:$B,$D73)</f>
        <v>0</v>
      </c>
      <c r="AK73" s="311"/>
      <c r="AL73" s="181">
        <f t="shared" si="140"/>
        <v>0</v>
      </c>
      <c r="AM73" s="181">
        <f>SUMIFS('1-2 人员岗位信息'!I:I,'1-2 人员岗位信息'!$C:$C,"劳务派遣",'1-2 人员岗位信息'!$B:$B,$D73)</f>
        <v>0</v>
      </c>
      <c r="AN73" s="311"/>
      <c r="AO73" s="181">
        <f t="shared" si="141"/>
        <v>0</v>
      </c>
      <c r="AP73" s="181">
        <f>SUMIFS('1-2 人员岗位信息'!J:J,'1-2 人员岗位信息'!$C:$C,"劳务派遣",'1-2 人员岗位信息'!$B:$B,$D73)</f>
        <v>0</v>
      </c>
      <c r="AQ73" s="311"/>
      <c r="AR73" s="181">
        <f t="shared" si="142"/>
        <v>0</v>
      </c>
      <c r="AS73" s="181">
        <f>SUMIFS('1-2 人员岗位信息'!K:K,'1-2 人员岗位信息'!$C:$C,"劳务派遣",'1-2 人员岗位信息'!$B:$B,$D73)</f>
        <v>0</v>
      </c>
      <c r="AT73" s="311"/>
      <c r="AU73" s="181">
        <f t="shared" si="143"/>
        <v>0</v>
      </c>
      <c r="AV73" s="181">
        <f>SUMIFS('1-2 人员岗位信息'!L:L,'1-2 人员岗位信息'!$C:$C,"劳务派遣",'1-2 人员岗位信息'!$B:$B,$D73)</f>
        <v>0</v>
      </c>
      <c r="AW73" s="311"/>
      <c r="AX73" s="181">
        <f t="shared" si="144"/>
        <v>0</v>
      </c>
      <c r="AY73" s="181">
        <f>SUMIFS('1-2 人员岗位信息'!M:M,'1-2 人员岗位信息'!$C:$C,"劳务派遣",'1-2 人员岗位信息'!$B:$B,$D73)</f>
        <v>0</v>
      </c>
      <c r="AZ73" s="311"/>
      <c r="BA73" s="181">
        <f t="shared" si="145"/>
        <v>0</v>
      </c>
      <c r="BB73" s="181">
        <f>SUMIFS('1-2 人员岗位信息'!N:N,'1-2 人员岗位信息'!$C:$C,"劳务派遣",'1-2 人员岗位信息'!$B:$B,$D73)</f>
        <v>0</v>
      </c>
      <c r="BC73" s="311"/>
      <c r="BD73" s="181">
        <f t="shared" si="146"/>
        <v>0</v>
      </c>
      <c r="BE73" s="181">
        <f>SUMIFS('1-2 人员岗位信息'!O:O,'1-2 人员岗位信息'!$C:$C,"劳务派遣",'1-2 人员岗位信息'!$B:$B,$D73)</f>
        <v>0</v>
      </c>
      <c r="BF73" s="311"/>
      <c r="BG73" s="181">
        <f t="shared" si="147"/>
        <v>0</v>
      </c>
      <c r="BH73" s="181">
        <f>SUMIFS('1-2 人员岗位信息'!P:P,'1-2 人员岗位信息'!$C:$C,"劳务派遣",'1-2 人员岗位信息'!$B:$B,$D73)</f>
        <v>0</v>
      </c>
      <c r="BI73" s="311"/>
      <c r="BJ73" s="181">
        <f t="shared" si="148"/>
        <v>0</v>
      </c>
      <c r="BK73" s="181">
        <f>SUMIFS('1-2 人员岗位信息'!Q:Q,'1-2 人员岗位信息'!$C:$C,"劳务派遣",'1-2 人员岗位信息'!$B:$B,$D73)</f>
        <v>0</v>
      </c>
      <c r="BL73" s="320"/>
      <c r="BM73" s="324"/>
      <c r="BN73" s="328"/>
    </row>
    <row r="74" s="276" customFormat="1" ht="33.95" hidden="1" customHeight="1" outlineLevel="5" spans="2:66">
      <c r="B74" s="181" t="s">
        <v>799</v>
      </c>
      <c r="C74" s="296" t="s">
        <v>919</v>
      </c>
      <c r="D74" s="276" t="s">
        <v>897</v>
      </c>
      <c r="E74" s="181" t="s">
        <v>898</v>
      </c>
      <c r="F74" s="181"/>
      <c r="G74" s="181" t="s">
        <v>803</v>
      </c>
      <c r="H74" s="181">
        <f t="shared" si="132"/>
        <v>0</v>
      </c>
      <c r="I74" s="181" t="s">
        <v>804</v>
      </c>
      <c r="J74" s="181" t="e">
        <f t="shared" si="133"/>
        <v>#DIV/0!</v>
      </c>
      <c r="K74" s="181" t="s">
        <v>805</v>
      </c>
      <c r="L74" s="181" t="e">
        <f t="shared" si="134"/>
        <v>#DIV/0!</v>
      </c>
      <c r="M74" s="181" t="s">
        <v>806</v>
      </c>
      <c r="N74" s="181">
        <f t="shared" si="135"/>
        <v>0</v>
      </c>
      <c r="O74" s="181"/>
      <c r="P74" s="303"/>
      <c r="Q74" s="303"/>
      <c r="R74" s="303"/>
      <c r="S74" s="303"/>
      <c r="T74" s="303"/>
      <c r="U74" s="303"/>
      <c r="V74" s="303"/>
      <c r="W74" s="303"/>
      <c r="X74" s="303"/>
      <c r="Y74" s="303"/>
      <c r="Z74" s="303"/>
      <c r="AA74" s="303"/>
      <c r="AB74" s="181">
        <f t="shared" si="136"/>
        <v>0</v>
      </c>
      <c r="AC74" s="181">
        <f t="shared" si="137"/>
        <v>0</v>
      </c>
      <c r="AD74" s="181">
        <f>SUMIFS('1-2 人员岗位信息'!F:F,'1-2 人员岗位信息'!$C:$C,"劳务派遣",'1-2 人员岗位信息'!$B:$B,$D74)</f>
        <v>0</v>
      </c>
      <c r="AE74" s="311"/>
      <c r="AF74" s="181">
        <f t="shared" si="138"/>
        <v>0</v>
      </c>
      <c r="AG74" s="181">
        <f>SUMIFS('1-2 人员岗位信息'!G:G,'1-2 人员岗位信息'!$C:$C,"劳务派遣",'1-2 人员岗位信息'!$B:$B,$D74)</f>
        <v>0</v>
      </c>
      <c r="AH74" s="311"/>
      <c r="AI74" s="181">
        <f t="shared" si="139"/>
        <v>0</v>
      </c>
      <c r="AJ74" s="181">
        <f>SUMIFS('1-2 人员岗位信息'!H:H,'1-2 人员岗位信息'!$C:$C,"劳务派遣",'1-2 人员岗位信息'!$B:$B,$D74)</f>
        <v>0</v>
      </c>
      <c r="AK74" s="311"/>
      <c r="AL74" s="181">
        <f t="shared" si="140"/>
        <v>0</v>
      </c>
      <c r="AM74" s="181">
        <f>SUMIFS('1-2 人员岗位信息'!I:I,'1-2 人员岗位信息'!$C:$C,"劳务派遣",'1-2 人员岗位信息'!$B:$B,$D74)</f>
        <v>0</v>
      </c>
      <c r="AN74" s="311"/>
      <c r="AO74" s="181">
        <f t="shared" si="141"/>
        <v>0</v>
      </c>
      <c r="AP74" s="181">
        <f>SUMIFS('1-2 人员岗位信息'!J:J,'1-2 人员岗位信息'!$C:$C,"劳务派遣",'1-2 人员岗位信息'!$B:$B,$D74)</f>
        <v>0</v>
      </c>
      <c r="AQ74" s="311"/>
      <c r="AR74" s="181">
        <f t="shared" si="142"/>
        <v>0</v>
      </c>
      <c r="AS74" s="181">
        <f>SUMIFS('1-2 人员岗位信息'!K:K,'1-2 人员岗位信息'!$C:$C,"劳务派遣",'1-2 人员岗位信息'!$B:$B,$D74)</f>
        <v>0</v>
      </c>
      <c r="AT74" s="311"/>
      <c r="AU74" s="181">
        <f t="shared" si="143"/>
        <v>0</v>
      </c>
      <c r="AV74" s="181">
        <f>SUMIFS('1-2 人员岗位信息'!L:L,'1-2 人员岗位信息'!$C:$C,"劳务派遣",'1-2 人员岗位信息'!$B:$B,$D74)</f>
        <v>0</v>
      </c>
      <c r="AW74" s="311"/>
      <c r="AX74" s="181">
        <f t="shared" si="144"/>
        <v>0</v>
      </c>
      <c r="AY74" s="181">
        <f>SUMIFS('1-2 人员岗位信息'!M:M,'1-2 人员岗位信息'!$C:$C,"劳务派遣",'1-2 人员岗位信息'!$B:$B,$D74)</f>
        <v>0</v>
      </c>
      <c r="AZ74" s="311"/>
      <c r="BA74" s="181">
        <f t="shared" si="145"/>
        <v>0</v>
      </c>
      <c r="BB74" s="181">
        <f>SUMIFS('1-2 人员岗位信息'!N:N,'1-2 人员岗位信息'!$C:$C,"劳务派遣",'1-2 人员岗位信息'!$B:$B,$D74)</f>
        <v>0</v>
      </c>
      <c r="BC74" s="311"/>
      <c r="BD74" s="181">
        <f t="shared" si="146"/>
        <v>0</v>
      </c>
      <c r="BE74" s="181">
        <f>SUMIFS('1-2 人员岗位信息'!O:O,'1-2 人员岗位信息'!$C:$C,"劳务派遣",'1-2 人员岗位信息'!$B:$B,$D74)</f>
        <v>0</v>
      </c>
      <c r="BF74" s="311"/>
      <c r="BG74" s="181">
        <f t="shared" si="147"/>
        <v>0</v>
      </c>
      <c r="BH74" s="181">
        <f>SUMIFS('1-2 人员岗位信息'!P:P,'1-2 人员岗位信息'!$C:$C,"劳务派遣",'1-2 人员岗位信息'!$B:$B,$D74)</f>
        <v>0</v>
      </c>
      <c r="BI74" s="311"/>
      <c r="BJ74" s="181">
        <f t="shared" si="148"/>
        <v>0</v>
      </c>
      <c r="BK74" s="181">
        <f>SUMIFS('1-2 人员岗位信息'!Q:Q,'1-2 人员岗位信息'!$C:$C,"劳务派遣",'1-2 人员岗位信息'!$B:$B,$D74)</f>
        <v>0</v>
      </c>
      <c r="BL74" s="320"/>
      <c r="BM74" s="324"/>
      <c r="BN74" s="328"/>
    </row>
    <row r="75" s="276" customFormat="1" ht="33.95" hidden="1" customHeight="1" outlineLevel="5" spans="2:66">
      <c r="B75" s="181" t="s">
        <v>799</v>
      </c>
      <c r="C75" s="296" t="s">
        <v>920</v>
      </c>
      <c r="D75" s="276" t="s">
        <v>900</v>
      </c>
      <c r="E75" s="181" t="s">
        <v>901</v>
      </c>
      <c r="F75" s="181"/>
      <c r="G75" s="181" t="s">
        <v>803</v>
      </c>
      <c r="H75" s="181">
        <f t="shared" si="132"/>
        <v>0</v>
      </c>
      <c r="I75" s="181" t="s">
        <v>804</v>
      </c>
      <c r="J75" s="181" t="e">
        <f t="shared" si="133"/>
        <v>#DIV/0!</v>
      </c>
      <c r="K75" s="181" t="s">
        <v>805</v>
      </c>
      <c r="L75" s="181" t="e">
        <f t="shared" si="134"/>
        <v>#DIV/0!</v>
      </c>
      <c r="M75" s="181" t="s">
        <v>806</v>
      </c>
      <c r="N75" s="181">
        <f t="shared" si="135"/>
        <v>0</v>
      </c>
      <c r="O75" s="181"/>
      <c r="P75" s="303"/>
      <c r="Q75" s="303"/>
      <c r="R75" s="303"/>
      <c r="S75" s="303"/>
      <c r="T75" s="303"/>
      <c r="U75" s="303"/>
      <c r="V75" s="303"/>
      <c r="W75" s="303"/>
      <c r="X75" s="303"/>
      <c r="Y75" s="303"/>
      <c r="Z75" s="303"/>
      <c r="AA75" s="303"/>
      <c r="AB75" s="181">
        <f t="shared" si="136"/>
        <v>0</v>
      </c>
      <c r="AC75" s="181">
        <f t="shared" si="137"/>
        <v>0</v>
      </c>
      <c r="AD75" s="181">
        <f>SUMIFS('1-2 人员岗位信息'!F:F,'1-2 人员岗位信息'!$C:$C,"劳务派遣",'1-2 人员岗位信息'!$B:$B,$D75)</f>
        <v>0</v>
      </c>
      <c r="AE75" s="311"/>
      <c r="AF75" s="181">
        <f t="shared" si="138"/>
        <v>0</v>
      </c>
      <c r="AG75" s="181">
        <f>SUMIFS('1-2 人员岗位信息'!G:G,'1-2 人员岗位信息'!$C:$C,"劳务派遣",'1-2 人员岗位信息'!$B:$B,$D75)</f>
        <v>0</v>
      </c>
      <c r="AH75" s="311"/>
      <c r="AI75" s="181">
        <f t="shared" si="139"/>
        <v>0</v>
      </c>
      <c r="AJ75" s="181">
        <f>SUMIFS('1-2 人员岗位信息'!H:H,'1-2 人员岗位信息'!$C:$C,"劳务派遣",'1-2 人员岗位信息'!$B:$B,$D75)</f>
        <v>0</v>
      </c>
      <c r="AK75" s="311"/>
      <c r="AL75" s="181">
        <f t="shared" si="140"/>
        <v>0</v>
      </c>
      <c r="AM75" s="181">
        <f>SUMIFS('1-2 人员岗位信息'!I:I,'1-2 人员岗位信息'!$C:$C,"劳务派遣",'1-2 人员岗位信息'!$B:$B,$D75)</f>
        <v>0</v>
      </c>
      <c r="AN75" s="311"/>
      <c r="AO75" s="181">
        <f t="shared" si="141"/>
        <v>0</v>
      </c>
      <c r="AP75" s="181">
        <f>SUMIFS('1-2 人员岗位信息'!J:J,'1-2 人员岗位信息'!$C:$C,"劳务派遣",'1-2 人员岗位信息'!$B:$B,$D75)</f>
        <v>0</v>
      </c>
      <c r="AQ75" s="311"/>
      <c r="AR75" s="181">
        <f t="shared" si="142"/>
        <v>0</v>
      </c>
      <c r="AS75" s="181">
        <f>SUMIFS('1-2 人员岗位信息'!K:K,'1-2 人员岗位信息'!$C:$C,"劳务派遣",'1-2 人员岗位信息'!$B:$B,$D75)</f>
        <v>0</v>
      </c>
      <c r="AT75" s="311"/>
      <c r="AU75" s="181">
        <f t="shared" si="143"/>
        <v>0</v>
      </c>
      <c r="AV75" s="181">
        <f>SUMIFS('1-2 人员岗位信息'!L:L,'1-2 人员岗位信息'!$C:$C,"劳务派遣",'1-2 人员岗位信息'!$B:$B,$D75)</f>
        <v>0</v>
      </c>
      <c r="AW75" s="311"/>
      <c r="AX75" s="181">
        <f t="shared" si="144"/>
        <v>0</v>
      </c>
      <c r="AY75" s="181">
        <f>SUMIFS('1-2 人员岗位信息'!M:M,'1-2 人员岗位信息'!$C:$C,"劳务派遣",'1-2 人员岗位信息'!$B:$B,$D75)</f>
        <v>0</v>
      </c>
      <c r="AZ75" s="311"/>
      <c r="BA75" s="181">
        <f t="shared" si="145"/>
        <v>0</v>
      </c>
      <c r="BB75" s="181">
        <f>SUMIFS('1-2 人员岗位信息'!N:N,'1-2 人员岗位信息'!$C:$C,"劳务派遣",'1-2 人员岗位信息'!$B:$B,$D75)</f>
        <v>0</v>
      </c>
      <c r="BC75" s="311"/>
      <c r="BD75" s="181">
        <f t="shared" si="146"/>
        <v>0</v>
      </c>
      <c r="BE75" s="181">
        <f>SUMIFS('1-2 人员岗位信息'!O:O,'1-2 人员岗位信息'!$C:$C,"劳务派遣",'1-2 人员岗位信息'!$B:$B,$D75)</f>
        <v>0</v>
      </c>
      <c r="BF75" s="311"/>
      <c r="BG75" s="181">
        <f t="shared" si="147"/>
        <v>0</v>
      </c>
      <c r="BH75" s="181">
        <f>SUMIFS('1-2 人员岗位信息'!P:P,'1-2 人员岗位信息'!$C:$C,"劳务派遣",'1-2 人员岗位信息'!$B:$B,$D75)</f>
        <v>0</v>
      </c>
      <c r="BI75" s="311"/>
      <c r="BJ75" s="181">
        <f t="shared" si="148"/>
        <v>0</v>
      </c>
      <c r="BK75" s="181">
        <f>SUMIFS('1-2 人员岗位信息'!Q:Q,'1-2 人员岗位信息'!$C:$C,"劳务派遣",'1-2 人员岗位信息'!$B:$B,$D75)</f>
        <v>0</v>
      </c>
      <c r="BL75" s="320"/>
      <c r="BM75" s="324"/>
      <c r="BN75" s="328"/>
    </row>
    <row r="76" s="276" customFormat="1" ht="33.95" hidden="1" customHeight="1" outlineLevel="5" spans="2:66">
      <c r="B76" s="181" t="s">
        <v>799</v>
      </c>
      <c r="C76" s="296" t="s">
        <v>921</v>
      </c>
      <c r="D76" s="276" t="s">
        <v>903</v>
      </c>
      <c r="E76" s="181" t="s">
        <v>904</v>
      </c>
      <c r="F76" s="181"/>
      <c r="G76" s="181" t="s">
        <v>803</v>
      </c>
      <c r="H76" s="181">
        <f t="shared" si="132"/>
        <v>0</v>
      </c>
      <c r="I76" s="181" t="s">
        <v>804</v>
      </c>
      <c r="J76" s="181" t="e">
        <f t="shared" si="133"/>
        <v>#DIV/0!</v>
      </c>
      <c r="K76" s="181" t="s">
        <v>805</v>
      </c>
      <c r="L76" s="181" t="e">
        <f t="shared" si="134"/>
        <v>#DIV/0!</v>
      </c>
      <c r="M76" s="181" t="s">
        <v>806</v>
      </c>
      <c r="N76" s="181">
        <f t="shared" si="135"/>
        <v>0</v>
      </c>
      <c r="O76" s="181"/>
      <c r="P76" s="303"/>
      <c r="Q76" s="303"/>
      <c r="R76" s="303"/>
      <c r="S76" s="303"/>
      <c r="T76" s="303"/>
      <c r="U76" s="303"/>
      <c r="V76" s="303"/>
      <c r="W76" s="303"/>
      <c r="X76" s="303"/>
      <c r="Y76" s="303"/>
      <c r="Z76" s="303"/>
      <c r="AA76" s="303"/>
      <c r="AB76" s="181">
        <f t="shared" si="136"/>
        <v>0</v>
      </c>
      <c r="AC76" s="181">
        <f t="shared" si="137"/>
        <v>0</v>
      </c>
      <c r="AD76" s="181">
        <f>SUMIFS('1-2 人员岗位信息'!F:F,'1-2 人员岗位信息'!$C:$C,"劳务派遣",'1-2 人员岗位信息'!$B:$B,$D76)</f>
        <v>0</v>
      </c>
      <c r="AE76" s="311"/>
      <c r="AF76" s="181">
        <f t="shared" si="138"/>
        <v>0</v>
      </c>
      <c r="AG76" s="181">
        <f>SUMIFS('1-2 人员岗位信息'!G:G,'1-2 人员岗位信息'!$C:$C,"劳务派遣",'1-2 人员岗位信息'!$B:$B,$D76)</f>
        <v>0</v>
      </c>
      <c r="AH76" s="311"/>
      <c r="AI76" s="181">
        <f t="shared" si="139"/>
        <v>0</v>
      </c>
      <c r="AJ76" s="181">
        <f>SUMIFS('1-2 人员岗位信息'!H:H,'1-2 人员岗位信息'!$C:$C,"劳务派遣",'1-2 人员岗位信息'!$B:$B,$D76)</f>
        <v>0</v>
      </c>
      <c r="AK76" s="311"/>
      <c r="AL76" s="181">
        <f t="shared" si="140"/>
        <v>0</v>
      </c>
      <c r="AM76" s="181">
        <f>SUMIFS('1-2 人员岗位信息'!I:I,'1-2 人员岗位信息'!$C:$C,"劳务派遣",'1-2 人员岗位信息'!$B:$B,$D76)</f>
        <v>0</v>
      </c>
      <c r="AN76" s="311"/>
      <c r="AO76" s="181">
        <f t="shared" si="141"/>
        <v>0</v>
      </c>
      <c r="AP76" s="181">
        <f>SUMIFS('1-2 人员岗位信息'!J:J,'1-2 人员岗位信息'!$C:$C,"劳务派遣",'1-2 人员岗位信息'!$B:$B,$D76)</f>
        <v>0</v>
      </c>
      <c r="AQ76" s="311"/>
      <c r="AR76" s="181">
        <f t="shared" si="142"/>
        <v>0</v>
      </c>
      <c r="AS76" s="181">
        <f>SUMIFS('1-2 人员岗位信息'!K:K,'1-2 人员岗位信息'!$C:$C,"劳务派遣",'1-2 人员岗位信息'!$B:$B,$D76)</f>
        <v>0</v>
      </c>
      <c r="AT76" s="311"/>
      <c r="AU76" s="181">
        <f t="shared" si="143"/>
        <v>0</v>
      </c>
      <c r="AV76" s="181">
        <f>SUMIFS('1-2 人员岗位信息'!L:L,'1-2 人员岗位信息'!$C:$C,"劳务派遣",'1-2 人员岗位信息'!$B:$B,$D76)</f>
        <v>0</v>
      </c>
      <c r="AW76" s="311"/>
      <c r="AX76" s="181">
        <f t="shared" si="144"/>
        <v>0</v>
      </c>
      <c r="AY76" s="181">
        <f>SUMIFS('1-2 人员岗位信息'!M:M,'1-2 人员岗位信息'!$C:$C,"劳务派遣",'1-2 人员岗位信息'!$B:$B,$D76)</f>
        <v>0</v>
      </c>
      <c r="AZ76" s="311"/>
      <c r="BA76" s="181">
        <f t="shared" si="145"/>
        <v>0</v>
      </c>
      <c r="BB76" s="181">
        <f>SUMIFS('1-2 人员岗位信息'!N:N,'1-2 人员岗位信息'!$C:$C,"劳务派遣",'1-2 人员岗位信息'!$B:$B,$D76)</f>
        <v>0</v>
      </c>
      <c r="BC76" s="311"/>
      <c r="BD76" s="181">
        <f t="shared" si="146"/>
        <v>0</v>
      </c>
      <c r="BE76" s="181">
        <f>SUMIFS('1-2 人员岗位信息'!O:O,'1-2 人员岗位信息'!$C:$C,"劳务派遣",'1-2 人员岗位信息'!$B:$B,$D76)</f>
        <v>0</v>
      </c>
      <c r="BF76" s="311"/>
      <c r="BG76" s="181">
        <f t="shared" si="147"/>
        <v>0</v>
      </c>
      <c r="BH76" s="181">
        <f>SUMIFS('1-2 人员岗位信息'!P:P,'1-2 人员岗位信息'!$C:$C,"劳务派遣",'1-2 人员岗位信息'!$B:$B,$D76)</f>
        <v>0</v>
      </c>
      <c r="BI76" s="311"/>
      <c r="BJ76" s="181">
        <f t="shared" si="148"/>
        <v>0</v>
      </c>
      <c r="BK76" s="181">
        <f>SUMIFS('1-2 人员岗位信息'!Q:Q,'1-2 人员岗位信息'!$C:$C,"劳务派遣",'1-2 人员岗位信息'!$B:$B,$D76)</f>
        <v>0</v>
      </c>
      <c r="BL76" s="320"/>
      <c r="BM76" s="324"/>
      <c r="BN76" s="328"/>
    </row>
    <row r="77" s="276" customFormat="1" ht="33.95" hidden="1" customHeight="1" outlineLevel="5" spans="2:66">
      <c r="B77" s="181" t="s">
        <v>799</v>
      </c>
      <c r="C77" s="296" t="s">
        <v>922</v>
      </c>
      <c r="D77" s="276" t="s">
        <v>906</v>
      </c>
      <c r="E77" s="181" t="s">
        <v>907</v>
      </c>
      <c r="F77" s="181"/>
      <c r="G77" s="181" t="s">
        <v>803</v>
      </c>
      <c r="H77" s="181">
        <f t="shared" si="132"/>
        <v>0</v>
      </c>
      <c r="I77" s="181" t="s">
        <v>804</v>
      </c>
      <c r="J77" s="181" t="e">
        <f t="shared" si="133"/>
        <v>#DIV/0!</v>
      </c>
      <c r="K77" s="181" t="s">
        <v>805</v>
      </c>
      <c r="L77" s="181" t="e">
        <f t="shared" si="134"/>
        <v>#DIV/0!</v>
      </c>
      <c r="M77" s="181" t="s">
        <v>806</v>
      </c>
      <c r="N77" s="181">
        <f t="shared" si="135"/>
        <v>0</v>
      </c>
      <c r="O77" s="181"/>
      <c r="P77" s="303"/>
      <c r="Q77" s="303"/>
      <c r="R77" s="303"/>
      <c r="S77" s="303"/>
      <c r="T77" s="303"/>
      <c r="U77" s="303"/>
      <c r="V77" s="303"/>
      <c r="W77" s="303"/>
      <c r="X77" s="303"/>
      <c r="Y77" s="303"/>
      <c r="Z77" s="303"/>
      <c r="AA77" s="303"/>
      <c r="AB77" s="181">
        <f t="shared" si="136"/>
        <v>0</v>
      </c>
      <c r="AC77" s="181">
        <f t="shared" si="137"/>
        <v>0</v>
      </c>
      <c r="AD77" s="181">
        <f>SUMIFS('1-2 人员岗位信息'!F:F,'1-2 人员岗位信息'!$C:$C,"劳务派遣",'1-2 人员岗位信息'!$B:$B,$D77)</f>
        <v>0</v>
      </c>
      <c r="AE77" s="311"/>
      <c r="AF77" s="181">
        <f t="shared" si="138"/>
        <v>0</v>
      </c>
      <c r="AG77" s="181">
        <f>SUMIFS('1-2 人员岗位信息'!G:G,'1-2 人员岗位信息'!$C:$C,"劳务派遣",'1-2 人员岗位信息'!$B:$B,$D77)</f>
        <v>0</v>
      </c>
      <c r="AH77" s="311"/>
      <c r="AI77" s="181">
        <f t="shared" si="139"/>
        <v>0</v>
      </c>
      <c r="AJ77" s="181">
        <f>SUMIFS('1-2 人员岗位信息'!H:H,'1-2 人员岗位信息'!$C:$C,"劳务派遣",'1-2 人员岗位信息'!$B:$B,$D77)</f>
        <v>0</v>
      </c>
      <c r="AK77" s="311"/>
      <c r="AL77" s="181">
        <f t="shared" si="140"/>
        <v>0</v>
      </c>
      <c r="AM77" s="181">
        <f>SUMIFS('1-2 人员岗位信息'!I:I,'1-2 人员岗位信息'!$C:$C,"劳务派遣",'1-2 人员岗位信息'!$B:$B,$D77)</f>
        <v>0</v>
      </c>
      <c r="AN77" s="311"/>
      <c r="AO77" s="181">
        <f t="shared" si="141"/>
        <v>0</v>
      </c>
      <c r="AP77" s="181">
        <f>SUMIFS('1-2 人员岗位信息'!J:J,'1-2 人员岗位信息'!$C:$C,"劳务派遣",'1-2 人员岗位信息'!$B:$B,$D77)</f>
        <v>0</v>
      </c>
      <c r="AQ77" s="311"/>
      <c r="AR77" s="181">
        <f t="shared" si="142"/>
        <v>0</v>
      </c>
      <c r="AS77" s="181">
        <f>SUMIFS('1-2 人员岗位信息'!K:K,'1-2 人员岗位信息'!$C:$C,"劳务派遣",'1-2 人员岗位信息'!$B:$B,$D77)</f>
        <v>0</v>
      </c>
      <c r="AT77" s="311"/>
      <c r="AU77" s="181">
        <f t="shared" si="143"/>
        <v>0</v>
      </c>
      <c r="AV77" s="181">
        <f>SUMIFS('1-2 人员岗位信息'!L:L,'1-2 人员岗位信息'!$C:$C,"劳务派遣",'1-2 人员岗位信息'!$B:$B,$D77)</f>
        <v>0</v>
      </c>
      <c r="AW77" s="311"/>
      <c r="AX77" s="181">
        <f t="shared" si="144"/>
        <v>0</v>
      </c>
      <c r="AY77" s="181">
        <f>SUMIFS('1-2 人员岗位信息'!M:M,'1-2 人员岗位信息'!$C:$C,"劳务派遣",'1-2 人员岗位信息'!$B:$B,$D77)</f>
        <v>0</v>
      </c>
      <c r="AZ77" s="311"/>
      <c r="BA77" s="181">
        <f t="shared" si="145"/>
        <v>0</v>
      </c>
      <c r="BB77" s="181">
        <f>SUMIFS('1-2 人员岗位信息'!N:N,'1-2 人员岗位信息'!$C:$C,"劳务派遣",'1-2 人员岗位信息'!$B:$B,$D77)</f>
        <v>0</v>
      </c>
      <c r="BC77" s="311"/>
      <c r="BD77" s="181">
        <f t="shared" si="146"/>
        <v>0</v>
      </c>
      <c r="BE77" s="181">
        <f>SUMIFS('1-2 人员岗位信息'!O:O,'1-2 人员岗位信息'!$C:$C,"劳务派遣",'1-2 人员岗位信息'!$B:$B,$D77)</f>
        <v>0</v>
      </c>
      <c r="BF77" s="311"/>
      <c r="BG77" s="181">
        <f t="shared" si="147"/>
        <v>0</v>
      </c>
      <c r="BH77" s="181">
        <f>SUMIFS('1-2 人员岗位信息'!P:P,'1-2 人员岗位信息'!$C:$C,"劳务派遣",'1-2 人员岗位信息'!$B:$B,$D77)</f>
        <v>0</v>
      </c>
      <c r="BI77" s="311"/>
      <c r="BJ77" s="181">
        <f t="shared" si="148"/>
        <v>0</v>
      </c>
      <c r="BK77" s="181">
        <f>SUMIFS('1-2 人员岗位信息'!Q:Q,'1-2 人员岗位信息'!$C:$C,"劳务派遣",'1-2 人员岗位信息'!$B:$B,$D77)</f>
        <v>0</v>
      </c>
      <c r="BL77" s="320"/>
      <c r="BM77" s="324"/>
      <c r="BN77" s="328"/>
    </row>
    <row r="78" s="276" customFormat="1" ht="33.95" hidden="1" customHeight="1" outlineLevel="5" spans="2:66">
      <c r="B78" s="181" t="s">
        <v>799</v>
      </c>
      <c r="C78" s="296" t="s">
        <v>923</v>
      </c>
      <c r="D78" s="276" t="s">
        <v>909</v>
      </c>
      <c r="E78" s="181" t="s">
        <v>910</v>
      </c>
      <c r="F78" s="181"/>
      <c r="G78" s="181" t="s">
        <v>803</v>
      </c>
      <c r="H78" s="181">
        <f t="shared" si="132"/>
        <v>0</v>
      </c>
      <c r="I78" s="181" t="s">
        <v>804</v>
      </c>
      <c r="J78" s="181" t="e">
        <f t="shared" si="133"/>
        <v>#DIV/0!</v>
      </c>
      <c r="K78" s="181" t="s">
        <v>805</v>
      </c>
      <c r="L78" s="181" t="e">
        <f t="shared" si="134"/>
        <v>#DIV/0!</v>
      </c>
      <c r="M78" s="181" t="s">
        <v>806</v>
      </c>
      <c r="N78" s="181">
        <f t="shared" si="135"/>
        <v>0</v>
      </c>
      <c r="O78" s="181"/>
      <c r="P78" s="303"/>
      <c r="Q78" s="303"/>
      <c r="R78" s="303"/>
      <c r="S78" s="303"/>
      <c r="T78" s="303"/>
      <c r="U78" s="303"/>
      <c r="V78" s="303"/>
      <c r="W78" s="303"/>
      <c r="X78" s="303"/>
      <c r="Y78" s="303"/>
      <c r="Z78" s="303"/>
      <c r="AA78" s="303"/>
      <c r="AB78" s="181">
        <f t="shared" si="136"/>
        <v>0</v>
      </c>
      <c r="AC78" s="181">
        <f t="shared" si="137"/>
        <v>0</v>
      </c>
      <c r="AD78" s="181">
        <f>SUMIFS('1-2 人员岗位信息'!F:F,'1-2 人员岗位信息'!$C:$C,"劳务派遣",'1-2 人员岗位信息'!$B:$B,$D78)</f>
        <v>0</v>
      </c>
      <c r="AE78" s="311"/>
      <c r="AF78" s="181">
        <f t="shared" si="138"/>
        <v>0</v>
      </c>
      <c r="AG78" s="181">
        <f>SUMIFS('1-2 人员岗位信息'!G:G,'1-2 人员岗位信息'!$C:$C,"劳务派遣",'1-2 人员岗位信息'!$B:$B,$D78)</f>
        <v>0</v>
      </c>
      <c r="AH78" s="311"/>
      <c r="AI78" s="181">
        <f t="shared" si="139"/>
        <v>0</v>
      </c>
      <c r="AJ78" s="181">
        <f>SUMIFS('1-2 人员岗位信息'!H:H,'1-2 人员岗位信息'!$C:$C,"劳务派遣",'1-2 人员岗位信息'!$B:$B,$D78)</f>
        <v>0</v>
      </c>
      <c r="AK78" s="311"/>
      <c r="AL78" s="181">
        <f t="shared" si="140"/>
        <v>0</v>
      </c>
      <c r="AM78" s="181">
        <f>SUMIFS('1-2 人员岗位信息'!I:I,'1-2 人员岗位信息'!$C:$C,"劳务派遣",'1-2 人员岗位信息'!$B:$B,$D78)</f>
        <v>0</v>
      </c>
      <c r="AN78" s="311"/>
      <c r="AO78" s="181">
        <f t="shared" si="141"/>
        <v>0</v>
      </c>
      <c r="AP78" s="181">
        <f>SUMIFS('1-2 人员岗位信息'!J:J,'1-2 人员岗位信息'!$C:$C,"劳务派遣",'1-2 人员岗位信息'!$B:$B,$D78)</f>
        <v>0</v>
      </c>
      <c r="AQ78" s="311"/>
      <c r="AR78" s="181">
        <f t="shared" si="142"/>
        <v>0</v>
      </c>
      <c r="AS78" s="181">
        <f>SUMIFS('1-2 人员岗位信息'!K:K,'1-2 人员岗位信息'!$C:$C,"劳务派遣",'1-2 人员岗位信息'!$B:$B,$D78)</f>
        <v>0</v>
      </c>
      <c r="AT78" s="311"/>
      <c r="AU78" s="181">
        <f t="shared" si="143"/>
        <v>0</v>
      </c>
      <c r="AV78" s="181">
        <f>SUMIFS('1-2 人员岗位信息'!L:L,'1-2 人员岗位信息'!$C:$C,"劳务派遣",'1-2 人员岗位信息'!$B:$B,$D78)</f>
        <v>0</v>
      </c>
      <c r="AW78" s="311"/>
      <c r="AX78" s="181">
        <f t="shared" si="144"/>
        <v>0</v>
      </c>
      <c r="AY78" s="181">
        <f>SUMIFS('1-2 人员岗位信息'!M:M,'1-2 人员岗位信息'!$C:$C,"劳务派遣",'1-2 人员岗位信息'!$B:$B,$D78)</f>
        <v>0</v>
      </c>
      <c r="AZ78" s="311"/>
      <c r="BA78" s="181">
        <f t="shared" si="145"/>
        <v>0</v>
      </c>
      <c r="BB78" s="181">
        <f>SUMIFS('1-2 人员岗位信息'!N:N,'1-2 人员岗位信息'!$C:$C,"劳务派遣",'1-2 人员岗位信息'!$B:$B,$D78)</f>
        <v>0</v>
      </c>
      <c r="BC78" s="311"/>
      <c r="BD78" s="181">
        <f t="shared" si="146"/>
        <v>0</v>
      </c>
      <c r="BE78" s="181">
        <f>SUMIFS('1-2 人员岗位信息'!O:O,'1-2 人员岗位信息'!$C:$C,"劳务派遣",'1-2 人员岗位信息'!$B:$B,$D78)</f>
        <v>0</v>
      </c>
      <c r="BF78" s="311"/>
      <c r="BG78" s="181">
        <f t="shared" si="147"/>
        <v>0</v>
      </c>
      <c r="BH78" s="181">
        <f>SUMIFS('1-2 人员岗位信息'!P:P,'1-2 人员岗位信息'!$C:$C,"劳务派遣",'1-2 人员岗位信息'!$B:$B,$D78)</f>
        <v>0</v>
      </c>
      <c r="BI78" s="311"/>
      <c r="BJ78" s="181">
        <f t="shared" si="148"/>
        <v>0</v>
      </c>
      <c r="BK78" s="181">
        <f>SUMIFS('1-2 人员岗位信息'!Q:Q,'1-2 人员岗位信息'!$C:$C,"劳务派遣",'1-2 人员岗位信息'!$B:$B,$D78)</f>
        <v>0</v>
      </c>
      <c r="BL78" s="320"/>
      <c r="BM78" s="324"/>
      <c r="BN78" s="328"/>
    </row>
    <row r="79" s="276" customFormat="1" ht="33.95" hidden="1" customHeight="1" outlineLevel="5" spans="2:66">
      <c r="B79" s="181" t="s">
        <v>799</v>
      </c>
      <c r="C79" s="296" t="s">
        <v>924</v>
      </c>
      <c r="D79" s="276" t="s">
        <v>912</v>
      </c>
      <c r="E79" s="181" t="s">
        <v>925</v>
      </c>
      <c r="F79" s="181"/>
      <c r="G79" s="181" t="s">
        <v>803</v>
      </c>
      <c r="H79" s="181">
        <f t="shared" si="132"/>
        <v>0</v>
      </c>
      <c r="I79" s="181" t="s">
        <v>804</v>
      </c>
      <c r="J79" s="181" t="e">
        <f t="shared" si="133"/>
        <v>#DIV/0!</v>
      </c>
      <c r="K79" s="181" t="s">
        <v>805</v>
      </c>
      <c r="L79" s="181" t="e">
        <f t="shared" si="134"/>
        <v>#DIV/0!</v>
      </c>
      <c r="M79" s="181" t="s">
        <v>806</v>
      </c>
      <c r="N79" s="181">
        <f t="shared" si="135"/>
        <v>0</v>
      </c>
      <c r="O79" s="181"/>
      <c r="P79" s="303"/>
      <c r="Q79" s="303"/>
      <c r="R79" s="303"/>
      <c r="S79" s="303"/>
      <c r="T79" s="303"/>
      <c r="U79" s="303"/>
      <c r="V79" s="303"/>
      <c r="W79" s="303"/>
      <c r="X79" s="303"/>
      <c r="Y79" s="303"/>
      <c r="Z79" s="303"/>
      <c r="AA79" s="303"/>
      <c r="AB79" s="181">
        <f t="shared" si="136"/>
        <v>0</v>
      </c>
      <c r="AC79" s="181">
        <f t="shared" si="137"/>
        <v>0</v>
      </c>
      <c r="AD79" s="181">
        <f>SUMIFS('1-2 人员岗位信息'!F:F,'1-2 人员岗位信息'!$C:$C,"劳务派遣",'1-2 人员岗位信息'!$B:$B,$D79)</f>
        <v>0</v>
      </c>
      <c r="AE79" s="311"/>
      <c r="AF79" s="181">
        <f t="shared" si="138"/>
        <v>0</v>
      </c>
      <c r="AG79" s="181">
        <f>SUMIFS('1-2 人员岗位信息'!G:G,'1-2 人员岗位信息'!$C:$C,"劳务派遣",'1-2 人员岗位信息'!$B:$B,$D79)</f>
        <v>0</v>
      </c>
      <c r="AH79" s="311"/>
      <c r="AI79" s="181">
        <f t="shared" si="139"/>
        <v>0</v>
      </c>
      <c r="AJ79" s="181">
        <f>SUMIFS('1-2 人员岗位信息'!H:H,'1-2 人员岗位信息'!$C:$C,"劳务派遣",'1-2 人员岗位信息'!$B:$B,$D79)</f>
        <v>0</v>
      </c>
      <c r="AK79" s="311"/>
      <c r="AL79" s="181">
        <f t="shared" si="140"/>
        <v>0</v>
      </c>
      <c r="AM79" s="181">
        <f>SUMIFS('1-2 人员岗位信息'!I:I,'1-2 人员岗位信息'!$C:$C,"劳务派遣",'1-2 人员岗位信息'!$B:$B,$D79)</f>
        <v>0</v>
      </c>
      <c r="AN79" s="311"/>
      <c r="AO79" s="181">
        <f t="shared" si="141"/>
        <v>0</v>
      </c>
      <c r="AP79" s="181">
        <f>SUMIFS('1-2 人员岗位信息'!J:J,'1-2 人员岗位信息'!$C:$C,"劳务派遣",'1-2 人员岗位信息'!$B:$B,$D79)</f>
        <v>0</v>
      </c>
      <c r="AQ79" s="311"/>
      <c r="AR79" s="181">
        <f t="shared" si="142"/>
        <v>0</v>
      </c>
      <c r="AS79" s="181">
        <f>SUMIFS('1-2 人员岗位信息'!K:K,'1-2 人员岗位信息'!$C:$C,"劳务派遣",'1-2 人员岗位信息'!$B:$B,$D79)</f>
        <v>0</v>
      </c>
      <c r="AT79" s="311"/>
      <c r="AU79" s="181">
        <f t="shared" si="143"/>
        <v>0</v>
      </c>
      <c r="AV79" s="181">
        <f>SUMIFS('1-2 人员岗位信息'!L:L,'1-2 人员岗位信息'!$C:$C,"劳务派遣",'1-2 人员岗位信息'!$B:$B,$D79)</f>
        <v>0</v>
      </c>
      <c r="AW79" s="311"/>
      <c r="AX79" s="181">
        <f t="shared" si="144"/>
        <v>0</v>
      </c>
      <c r="AY79" s="181">
        <f>SUMIFS('1-2 人员岗位信息'!M:M,'1-2 人员岗位信息'!$C:$C,"劳务派遣",'1-2 人员岗位信息'!$B:$B,$D79)</f>
        <v>0</v>
      </c>
      <c r="AZ79" s="311"/>
      <c r="BA79" s="181">
        <f t="shared" si="145"/>
        <v>0</v>
      </c>
      <c r="BB79" s="181">
        <f>SUMIFS('1-2 人员岗位信息'!N:N,'1-2 人员岗位信息'!$C:$C,"劳务派遣",'1-2 人员岗位信息'!$B:$B,$D79)</f>
        <v>0</v>
      </c>
      <c r="BC79" s="311"/>
      <c r="BD79" s="181">
        <f t="shared" si="146"/>
        <v>0</v>
      </c>
      <c r="BE79" s="181">
        <f>SUMIFS('1-2 人员岗位信息'!O:O,'1-2 人员岗位信息'!$C:$C,"劳务派遣",'1-2 人员岗位信息'!$B:$B,$D79)</f>
        <v>0</v>
      </c>
      <c r="BF79" s="311"/>
      <c r="BG79" s="181">
        <f t="shared" si="147"/>
        <v>0</v>
      </c>
      <c r="BH79" s="181">
        <f>SUMIFS('1-2 人员岗位信息'!P:P,'1-2 人员岗位信息'!$C:$C,"劳务派遣",'1-2 人员岗位信息'!$B:$B,$D79)</f>
        <v>0</v>
      </c>
      <c r="BI79" s="311"/>
      <c r="BJ79" s="181">
        <f t="shared" si="148"/>
        <v>0</v>
      </c>
      <c r="BK79" s="181">
        <f>SUMIFS('1-2 人员岗位信息'!Q:Q,'1-2 人员岗位信息'!$C:$C,"劳务派遣",'1-2 人员岗位信息'!$B:$B,$D79)</f>
        <v>0</v>
      </c>
      <c r="BL79" s="320"/>
      <c r="BM79" s="324"/>
      <c r="BN79" s="328"/>
    </row>
    <row r="80" s="115" customFormat="1" ht="33.95" hidden="1" customHeight="1" outlineLevel="4" collapsed="1" spans="2:66">
      <c r="B80" s="116" t="s">
        <v>794</v>
      </c>
      <c r="C80" s="117" t="s">
        <v>14</v>
      </c>
      <c r="D80" s="115" t="s">
        <v>15</v>
      </c>
      <c r="E80" s="116"/>
      <c r="F80" s="116"/>
      <c r="G80" s="116"/>
      <c r="H80" s="116">
        <f>SUM(H81:H90)</f>
        <v>458021.698113208</v>
      </c>
      <c r="I80" s="116"/>
      <c r="J80" s="116"/>
      <c r="K80" s="116"/>
      <c r="L80" s="116"/>
      <c r="M80" s="116"/>
      <c r="N80" s="116"/>
      <c r="O80" s="116"/>
      <c r="P80" s="302"/>
      <c r="Q80" s="302"/>
      <c r="R80" s="302"/>
      <c r="S80" s="302"/>
      <c r="T80" s="302"/>
      <c r="U80" s="302"/>
      <c r="V80" s="302"/>
      <c r="W80" s="302"/>
      <c r="X80" s="302"/>
      <c r="Y80" s="302"/>
      <c r="Z80" s="302"/>
      <c r="AA80" s="302"/>
      <c r="AB80" s="116">
        <f t="shared" ref="AB80:AF80" si="149">SUM(AB81:AB90)</f>
        <v>458021.698113208</v>
      </c>
      <c r="AC80" s="116">
        <f t="shared" si="149"/>
        <v>38168.4748427673</v>
      </c>
      <c r="AD80" s="116"/>
      <c r="AE80" s="116"/>
      <c r="AF80" s="116">
        <f t="shared" si="149"/>
        <v>38168.4748427673</v>
      </c>
      <c r="AG80" s="116"/>
      <c r="AH80" s="116"/>
      <c r="AI80" s="116">
        <f>SUM(AI81:AI90)</f>
        <v>38168.4748427673</v>
      </c>
      <c r="AJ80" s="116"/>
      <c r="AK80" s="116"/>
      <c r="AL80" s="116">
        <f>SUM(AL81:AL90)</f>
        <v>38168.4748427673</v>
      </c>
      <c r="AM80" s="116"/>
      <c r="AN80" s="116"/>
      <c r="AO80" s="116">
        <f>SUM(AO81:AO90)</f>
        <v>38168.4748427673</v>
      </c>
      <c r="AP80" s="116"/>
      <c r="AQ80" s="116"/>
      <c r="AR80" s="116">
        <f>SUM(AR81:AR90)</f>
        <v>38168.4748427673</v>
      </c>
      <c r="AS80" s="116"/>
      <c r="AT80" s="116"/>
      <c r="AU80" s="116">
        <f>SUM(AU81:AU90)</f>
        <v>38168.4748427673</v>
      </c>
      <c r="AV80" s="116"/>
      <c r="AW80" s="116"/>
      <c r="AX80" s="116">
        <f>SUM(AX81:AX90)</f>
        <v>38168.4748427673</v>
      </c>
      <c r="AY80" s="116"/>
      <c r="AZ80" s="116"/>
      <c r="BA80" s="116">
        <f>SUM(BA81:BA90)</f>
        <v>38168.4748427673</v>
      </c>
      <c r="BB80" s="116"/>
      <c r="BC80" s="116"/>
      <c r="BD80" s="116">
        <f>SUM(BD81:BD90)</f>
        <v>38168.4748427673</v>
      </c>
      <c r="BE80" s="116"/>
      <c r="BF80" s="116"/>
      <c r="BG80" s="116">
        <f>SUM(BG81:BG90)</f>
        <v>38168.4748427673</v>
      </c>
      <c r="BH80" s="116"/>
      <c r="BI80" s="116"/>
      <c r="BJ80" s="116">
        <f>SUM(BJ81:BJ90)</f>
        <v>38168.4748427673</v>
      </c>
      <c r="BK80" s="116"/>
      <c r="BL80" s="319"/>
      <c r="BM80" s="324"/>
      <c r="BN80" s="327"/>
    </row>
    <row r="81" s="276" customFormat="1" ht="33.95" hidden="1" customHeight="1" outlineLevel="5" spans="2:66">
      <c r="B81" s="181" t="s">
        <v>799</v>
      </c>
      <c r="C81" s="296" t="s">
        <v>926</v>
      </c>
      <c r="D81" s="276" t="s">
        <v>885</v>
      </c>
      <c r="E81" s="181" t="s">
        <v>927</v>
      </c>
      <c r="F81" s="181"/>
      <c r="G81" s="181" t="s">
        <v>803</v>
      </c>
      <c r="H81" s="181">
        <f t="shared" ref="H81:H90" si="150">AB81</f>
        <v>458021.698113208</v>
      </c>
      <c r="I81" s="181" t="s">
        <v>804</v>
      </c>
      <c r="J81" s="181">
        <f t="shared" ref="J81:J90" si="151">SUM(AD81,AG81,AJ81,AM81,AP81,AS81,AV81,AY81,BB81,BE81,BH81,BK81)/N81</f>
        <v>11</v>
      </c>
      <c r="K81" s="181" t="s">
        <v>805</v>
      </c>
      <c r="L81" s="181">
        <f t="shared" ref="L81:L90" si="152">H81/N81/J81</f>
        <v>3469.86134934249</v>
      </c>
      <c r="M81" s="181" t="s">
        <v>806</v>
      </c>
      <c r="N81" s="181">
        <f t="shared" ref="N81:N90" si="153">COUNTIF(AD81,"&gt;0")+COUNTIF(AG81,"&gt;0")+COUNTIF(AJ81,"&gt;0")+COUNTIF(AM81,"&gt;0")+COUNTIF(AP81,"&gt;0")+COUNTIF(AS81,"&gt;0")+COUNTIF(AV81,"&gt;0")+COUNTIF(AY81,"&gt;0")+COUNTIF(BB81,"&gt;0")+COUNTIF(BE81,"&gt;0")+COUNTIF(BH81,"&gt;0")+COUNTIF(BK81,"&gt;0")</f>
        <v>12</v>
      </c>
      <c r="O81" s="181"/>
      <c r="P81" s="303"/>
      <c r="Q81" s="303"/>
      <c r="R81" s="303"/>
      <c r="S81" s="303"/>
      <c r="T81" s="303"/>
      <c r="U81" s="303"/>
      <c r="V81" s="303"/>
      <c r="W81" s="303"/>
      <c r="X81" s="303"/>
      <c r="Y81" s="303"/>
      <c r="Z81" s="303"/>
      <c r="AA81" s="303"/>
      <c r="AB81" s="181">
        <f>SUM(AC81,AF81,AI81,AL81,AO81,AR81,AU81,AX81,BA81,BD81,BG81,BJ81)</f>
        <v>458021.698113208</v>
      </c>
      <c r="AC81" s="181">
        <f t="shared" ref="AC81:AC90" si="154">AD81*AE81</f>
        <v>38168.4748427673</v>
      </c>
      <c r="AD81" s="181">
        <f>SUMIFS('1-2 人员岗位信息'!J:J,'1-2 人员岗位信息'!$C:$C,"专业外包",'1-2 人员岗位信息'!$B:$B,$D81)</f>
        <v>11</v>
      </c>
      <c r="AE81" s="311">
        <f>IFERROR(预算主表!P79/(12*AD81),0)</f>
        <v>3469.86134934249</v>
      </c>
      <c r="AF81" s="181">
        <f t="shared" ref="AF81:AF90" si="155">AG81*AH81</f>
        <v>38168.4748427673</v>
      </c>
      <c r="AG81" s="181">
        <f>SUMIFS('1-2 人员岗位信息'!J:J,'1-2 人员岗位信息'!$C:$C,"专业外包",'1-2 人员岗位信息'!$B:$B,$D81)</f>
        <v>11</v>
      </c>
      <c r="AH81" s="311">
        <f>AE81</f>
        <v>3469.86134934249</v>
      </c>
      <c r="AI81" s="181">
        <f t="shared" ref="AI81:AI90" si="156">AJ81*AK81</f>
        <v>38168.4748427673</v>
      </c>
      <c r="AJ81" s="181">
        <f>SUMIFS('1-2 人员岗位信息'!J:J,'1-2 人员岗位信息'!$C:$C,"专业外包",'1-2 人员岗位信息'!$B:$B,$D81)</f>
        <v>11</v>
      </c>
      <c r="AK81" s="311">
        <f>AE81</f>
        <v>3469.86134934249</v>
      </c>
      <c r="AL81" s="181">
        <f t="shared" ref="AL81:AL90" si="157">AM81*AN81</f>
        <v>38168.4748427673</v>
      </c>
      <c r="AM81" s="181">
        <f>SUMIFS('1-2 人员岗位信息'!I:I,'1-2 人员岗位信息'!$C:$C,"专业外包",'1-2 人员岗位信息'!$B:$B,$D81)</f>
        <v>11</v>
      </c>
      <c r="AN81" s="311">
        <f>AE81</f>
        <v>3469.86134934249</v>
      </c>
      <c r="AO81" s="181">
        <f t="shared" ref="AO81:AO90" si="158">AP81*AQ81</f>
        <v>38168.4748427673</v>
      </c>
      <c r="AP81" s="181">
        <f>SUMIFS('1-2 人员岗位信息'!J:J,'1-2 人员岗位信息'!$C:$C,"专业外包",'1-2 人员岗位信息'!$B:$B,$D81)</f>
        <v>11</v>
      </c>
      <c r="AQ81" s="311">
        <f>AE81</f>
        <v>3469.86134934249</v>
      </c>
      <c r="AR81" s="181">
        <f t="shared" ref="AR81:AR90" si="159">AS81*AT81</f>
        <v>38168.4748427673</v>
      </c>
      <c r="AS81" s="181">
        <f>SUMIFS('1-2 人员岗位信息'!K:K,'1-2 人员岗位信息'!$C:$C,"专业外包",'1-2 人员岗位信息'!$B:$B,$D81)</f>
        <v>11</v>
      </c>
      <c r="AT81" s="311">
        <f>AE81</f>
        <v>3469.86134934249</v>
      </c>
      <c r="AU81" s="181">
        <f t="shared" ref="AU81:AU90" si="160">AV81*AW81</f>
        <v>38168.4748427673</v>
      </c>
      <c r="AV81" s="181">
        <f>SUMIFS('1-2 人员岗位信息'!L:L,'1-2 人员岗位信息'!$C:$C,"专业外包",'1-2 人员岗位信息'!$B:$B,$D81)</f>
        <v>11</v>
      </c>
      <c r="AW81" s="311">
        <f>AE81</f>
        <v>3469.86134934249</v>
      </c>
      <c r="AX81" s="181">
        <f t="shared" ref="AX81:AX90" si="161">AY81*AZ81</f>
        <v>38168.4748427673</v>
      </c>
      <c r="AY81" s="181">
        <f>SUMIFS('1-2 人员岗位信息'!M:M,'1-2 人员岗位信息'!$C:$C,"专业外包",'1-2 人员岗位信息'!$B:$B,$D81)</f>
        <v>11</v>
      </c>
      <c r="AZ81" s="311">
        <f>AE81</f>
        <v>3469.86134934249</v>
      </c>
      <c r="BA81" s="181">
        <f t="shared" ref="BA81:BA90" si="162">BB81*BC81</f>
        <v>38168.4748427673</v>
      </c>
      <c r="BB81" s="181">
        <f>SUMIFS('1-2 人员岗位信息'!N:N,'1-2 人员岗位信息'!$C:$C,"专业外包",'1-2 人员岗位信息'!$B:$B,$D81)</f>
        <v>11</v>
      </c>
      <c r="BC81" s="311">
        <f>AE81</f>
        <v>3469.86134934249</v>
      </c>
      <c r="BD81" s="181">
        <f t="shared" ref="BD81:BD90" si="163">BE81*BF81</f>
        <v>38168.4748427673</v>
      </c>
      <c r="BE81" s="181">
        <f>SUMIFS('1-2 人员岗位信息'!O:O,'1-2 人员岗位信息'!$C:$C,"专业外包",'1-2 人员岗位信息'!$B:$B,$D81)</f>
        <v>11</v>
      </c>
      <c r="BF81" s="311">
        <f>AE81</f>
        <v>3469.86134934249</v>
      </c>
      <c r="BG81" s="181">
        <f t="shared" ref="BG81:BG90" si="164">BH81*BI81</f>
        <v>38168.4748427673</v>
      </c>
      <c r="BH81" s="181">
        <f>SUMIFS('1-2 人员岗位信息'!P:P,'1-2 人员岗位信息'!$C:$C,"专业外包",'1-2 人员岗位信息'!$B:$B,$D81)</f>
        <v>11</v>
      </c>
      <c r="BI81" s="311">
        <f>AE81</f>
        <v>3469.86134934249</v>
      </c>
      <c r="BJ81" s="181">
        <f t="shared" ref="BJ81:BJ90" si="165">BK81*BL81</f>
        <v>38168.4748427673</v>
      </c>
      <c r="BK81" s="181">
        <f>SUMIFS('1-2 人员岗位信息'!Q:Q,'1-2 人员岗位信息'!$C:$C,"专业外包",'1-2 人员岗位信息'!$B:$B,$D81)</f>
        <v>11</v>
      </c>
      <c r="BL81" s="311">
        <f>AE81</f>
        <v>3469.86134934249</v>
      </c>
      <c r="BM81" s="324"/>
      <c r="BN81" s="328"/>
    </row>
    <row r="82" s="276" customFormat="1" ht="33.95" hidden="1" customHeight="1" outlineLevel="5" spans="2:66">
      <c r="B82" s="181" t="s">
        <v>799</v>
      </c>
      <c r="C82" s="296" t="s">
        <v>928</v>
      </c>
      <c r="D82" s="276" t="s">
        <v>888</v>
      </c>
      <c r="E82" s="181" t="s">
        <v>929</v>
      </c>
      <c r="F82" s="181"/>
      <c r="G82" s="181" t="s">
        <v>803</v>
      </c>
      <c r="H82" s="181">
        <f t="shared" si="150"/>
        <v>0</v>
      </c>
      <c r="I82" s="181" t="s">
        <v>804</v>
      </c>
      <c r="J82" s="181" t="e">
        <f t="shared" si="151"/>
        <v>#DIV/0!</v>
      </c>
      <c r="K82" s="181" t="s">
        <v>805</v>
      </c>
      <c r="L82" s="181" t="e">
        <f t="shared" si="152"/>
        <v>#DIV/0!</v>
      </c>
      <c r="M82" s="181" t="s">
        <v>806</v>
      </c>
      <c r="N82" s="181">
        <f t="shared" si="153"/>
        <v>0</v>
      </c>
      <c r="O82" s="181"/>
      <c r="P82" s="303"/>
      <c r="Q82" s="303"/>
      <c r="R82" s="303"/>
      <c r="S82" s="303"/>
      <c r="T82" s="303"/>
      <c r="U82" s="303"/>
      <c r="V82" s="303"/>
      <c r="W82" s="303"/>
      <c r="X82" s="303"/>
      <c r="Y82" s="303"/>
      <c r="Z82" s="303"/>
      <c r="AA82" s="303"/>
      <c r="AB82" s="181">
        <f t="shared" ref="AB82:AB90" si="166">SUM(AC82,AF82,AI82,AL82,AO82,AR82,AU82,AX82,BA82,BD82,BG82,BJ82)</f>
        <v>0</v>
      </c>
      <c r="AC82" s="181">
        <f t="shared" si="154"/>
        <v>0</v>
      </c>
      <c r="AD82" s="181">
        <f>SUMIFS('1-2 人员岗位信息'!F:F,'1-2 人员岗位信息'!$C:$C,"专业外包",'1-2 人员岗位信息'!$B:$B,$D82)</f>
        <v>0</v>
      </c>
      <c r="AE82" s="311"/>
      <c r="AF82" s="181">
        <f t="shared" si="155"/>
        <v>0</v>
      </c>
      <c r="AG82" s="181">
        <f>SUMIFS('1-2 人员岗位信息'!G:G,'1-2 人员岗位信息'!$C:$C,"专业外包",'1-2 人员岗位信息'!$B:$B,$D82)</f>
        <v>0</v>
      </c>
      <c r="AH82" s="311"/>
      <c r="AI82" s="181">
        <f t="shared" si="156"/>
        <v>0</v>
      </c>
      <c r="AJ82" s="181">
        <f>SUMIFS('1-2 人员岗位信息'!H:H,'1-2 人员岗位信息'!$C:$C,"专业外包",'1-2 人员岗位信息'!$B:$B,$D82)</f>
        <v>0</v>
      </c>
      <c r="AK82" s="311"/>
      <c r="AL82" s="181">
        <f t="shared" si="157"/>
        <v>0</v>
      </c>
      <c r="AM82" s="181">
        <f>SUMIFS('1-2 人员岗位信息'!I:I,'1-2 人员岗位信息'!$C:$C,"专业外包",'1-2 人员岗位信息'!$B:$B,$D82)</f>
        <v>0</v>
      </c>
      <c r="AN82" s="311"/>
      <c r="AO82" s="181">
        <f t="shared" si="158"/>
        <v>0</v>
      </c>
      <c r="AP82" s="181">
        <f>SUMIFS('1-2 人员岗位信息'!J:J,'1-2 人员岗位信息'!$C:$C,"专业外包",'1-2 人员岗位信息'!$B:$B,$D82)</f>
        <v>0</v>
      </c>
      <c r="AQ82" s="311"/>
      <c r="AR82" s="181">
        <f t="shared" si="159"/>
        <v>0</v>
      </c>
      <c r="AS82" s="181">
        <f>SUMIFS('1-2 人员岗位信息'!K:K,'1-2 人员岗位信息'!$C:$C,"专业外包",'1-2 人员岗位信息'!$B:$B,$D82)</f>
        <v>0</v>
      </c>
      <c r="AT82" s="311"/>
      <c r="AU82" s="181">
        <f t="shared" si="160"/>
        <v>0</v>
      </c>
      <c r="AV82" s="181">
        <f>SUMIFS('1-2 人员岗位信息'!L:L,'1-2 人员岗位信息'!$C:$C,"专业外包",'1-2 人员岗位信息'!$B:$B,$D82)</f>
        <v>0</v>
      </c>
      <c r="AW82" s="311"/>
      <c r="AX82" s="181">
        <f t="shared" si="161"/>
        <v>0</v>
      </c>
      <c r="AY82" s="181">
        <f>SUMIFS('1-2 人员岗位信息'!M:M,'1-2 人员岗位信息'!$C:$C,"专业外包",'1-2 人员岗位信息'!$B:$B,$D82)</f>
        <v>0</v>
      </c>
      <c r="AZ82" s="311"/>
      <c r="BA82" s="181">
        <f t="shared" si="162"/>
        <v>0</v>
      </c>
      <c r="BB82" s="181">
        <f>SUMIFS('1-2 人员岗位信息'!N:N,'1-2 人员岗位信息'!$C:$C,"专业外包",'1-2 人员岗位信息'!$B:$B,$D82)</f>
        <v>0</v>
      </c>
      <c r="BC82" s="311"/>
      <c r="BD82" s="181">
        <f t="shared" si="163"/>
        <v>0</v>
      </c>
      <c r="BE82" s="181">
        <f>SUMIFS('1-2 人员岗位信息'!O:O,'1-2 人员岗位信息'!$C:$C,"专业外包",'1-2 人员岗位信息'!$B:$B,$D82)</f>
        <v>0</v>
      </c>
      <c r="BF82" s="311"/>
      <c r="BG82" s="181">
        <f t="shared" si="164"/>
        <v>0</v>
      </c>
      <c r="BH82" s="181">
        <f>SUMIFS('1-2 人员岗位信息'!P:P,'1-2 人员岗位信息'!$C:$C,"专业外包",'1-2 人员岗位信息'!$B:$B,$D82)</f>
        <v>0</v>
      </c>
      <c r="BI82" s="311"/>
      <c r="BJ82" s="181">
        <f t="shared" si="165"/>
        <v>0</v>
      </c>
      <c r="BK82" s="181">
        <f>SUMIFS('1-2 人员岗位信息'!Q:Q,'1-2 人员岗位信息'!$C:$C,"专业外包",'1-2 人员岗位信息'!$B:$B,$D82)</f>
        <v>0</v>
      </c>
      <c r="BL82" s="320"/>
      <c r="BM82" s="324"/>
      <c r="BN82" s="328"/>
    </row>
    <row r="83" s="276" customFormat="1" ht="33.95" hidden="1" customHeight="1" outlineLevel="5" spans="2:66">
      <c r="B83" s="181" t="s">
        <v>799</v>
      </c>
      <c r="C83" s="296" t="s">
        <v>930</v>
      </c>
      <c r="D83" s="276" t="s">
        <v>891</v>
      </c>
      <c r="E83" s="181" t="s">
        <v>892</v>
      </c>
      <c r="F83" s="181"/>
      <c r="G83" s="181" t="s">
        <v>803</v>
      </c>
      <c r="H83" s="181">
        <f t="shared" si="150"/>
        <v>0</v>
      </c>
      <c r="I83" s="181" t="s">
        <v>804</v>
      </c>
      <c r="J83" s="181" t="e">
        <f t="shared" si="151"/>
        <v>#DIV/0!</v>
      </c>
      <c r="K83" s="181" t="s">
        <v>805</v>
      </c>
      <c r="L83" s="181" t="e">
        <f t="shared" si="152"/>
        <v>#DIV/0!</v>
      </c>
      <c r="M83" s="181" t="s">
        <v>806</v>
      </c>
      <c r="N83" s="181">
        <f t="shared" si="153"/>
        <v>0</v>
      </c>
      <c r="O83" s="181"/>
      <c r="P83" s="303"/>
      <c r="Q83" s="303"/>
      <c r="R83" s="303"/>
      <c r="S83" s="303"/>
      <c r="T83" s="303"/>
      <c r="U83" s="303"/>
      <c r="V83" s="303"/>
      <c r="W83" s="303"/>
      <c r="X83" s="303"/>
      <c r="Y83" s="303"/>
      <c r="Z83" s="303"/>
      <c r="AA83" s="303"/>
      <c r="AB83" s="181">
        <f t="shared" si="166"/>
        <v>0</v>
      </c>
      <c r="AC83" s="181">
        <f t="shared" si="154"/>
        <v>0</v>
      </c>
      <c r="AD83" s="181">
        <f>SUMIFS('1-2 人员岗位信息'!F:F,'1-2 人员岗位信息'!$C:$C,"专业外包",'1-2 人员岗位信息'!$B:$B,$D83)</f>
        <v>0</v>
      </c>
      <c r="AE83" s="311"/>
      <c r="AF83" s="181">
        <f t="shared" si="155"/>
        <v>0</v>
      </c>
      <c r="AG83" s="181">
        <f>SUMIFS('1-2 人员岗位信息'!G:G,'1-2 人员岗位信息'!$C:$C,"专业外包",'1-2 人员岗位信息'!$B:$B,$D83)</f>
        <v>0</v>
      </c>
      <c r="AH83" s="311"/>
      <c r="AI83" s="181">
        <f t="shared" si="156"/>
        <v>0</v>
      </c>
      <c r="AJ83" s="181">
        <f>SUMIFS('1-2 人员岗位信息'!H:H,'1-2 人员岗位信息'!$C:$C,"专业外包",'1-2 人员岗位信息'!$B:$B,$D83)</f>
        <v>0</v>
      </c>
      <c r="AK83" s="311"/>
      <c r="AL83" s="181">
        <f t="shared" si="157"/>
        <v>0</v>
      </c>
      <c r="AM83" s="181">
        <f>SUMIFS('1-2 人员岗位信息'!I:I,'1-2 人员岗位信息'!$C:$C,"专业外包",'1-2 人员岗位信息'!$B:$B,$D83)</f>
        <v>0</v>
      </c>
      <c r="AN83" s="311"/>
      <c r="AO83" s="181">
        <f t="shared" si="158"/>
        <v>0</v>
      </c>
      <c r="AP83" s="181">
        <f>SUMIFS('1-2 人员岗位信息'!J:J,'1-2 人员岗位信息'!$C:$C,"专业外包",'1-2 人员岗位信息'!$B:$B,$D83)</f>
        <v>0</v>
      </c>
      <c r="AQ83" s="311"/>
      <c r="AR83" s="181">
        <f t="shared" si="159"/>
        <v>0</v>
      </c>
      <c r="AS83" s="181">
        <f>SUMIFS('1-2 人员岗位信息'!K:K,'1-2 人员岗位信息'!$C:$C,"专业外包",'1-2 人员岗位信息'!$B:$B,$D83)</f>
        <v>0</v>
      </c>
      <c r="AT83" s="311"/>
      <c r="AU83" s="181">
        <f t="shared" si="160"/>
        <v>0</v>
      </c>
      <c r="AV83" s="181">
        <f>SUMIFS('1-2 人员岗位信息'!L:L,'1-2 人员岗位信息'!$C:$C,"专业外包",'1-2 人员岗位信息'!$B:$B,$D83)</f>
        <v>0</v>
      </c>
      <c r="AW83" s="311"/>
      <c r="AX83" s="181">
        <f t="shared" si="161"/>
        <v>0</v>
      </c>
      <c r="AY83" s="181">
        <f>SUMIFS('1-2 人员岗位信息'!M:M,'1-2 人员岗位信息'!$C:$C,"专业外包",'1-2 人员岗位信息'!$B:$B,$D83)</f>
        <v>0</v>
      </c>
      <c r="AZ83" s="311"/>
      <c r="BA83" s="181">
        <f t="shared" si="162"/>
        <v>0</v>
      </c>
      <c r="BB83" s="181">
        <f>SUMIFS('1-2 人员岗位信息'!N:N,'1-2 人员岗位信息'!$C:$C,"专业外包",'1-2 人员岗位信息'!$B:$B,$D83)</f>
        <v>0</v>
      </c>
      <c r="BC83" s="311"/>
      <c r="BD83" s="181">
        <f t="shared" si="163"/>
        <v>0</v>
      </c>
      <c r="BE83" s="181">
        <f>SUMIFS('1-2 人员岗位信息'!O:O,'1-2 人员岗位信息'!$C:$C,"专业外包",'1-2 人员岗位信息'!$B:$B,$D83)</f>
        <v>0</v>
      </c>
      <c r="BF83" s="311"/>
      <c r="BG83" s="181">
        <f t="shared" si="164"/>
        <v>0</v>
      </c>
      <c r="BH83" s="181">
        <f>SUMIFS('1-2 人员岗位信息'!P:P,'1-2 人员岗位信息'!$C:$C,"专业外包",'1-2 人员岗位信息'!$B:$B,$D83)</f>
        <v>0</v>
      </c>
      <c r="BI83" s="311"/>
      <c r="BJ83" s="181">
        <f t="shared" si="165"/>
        <v>0</v>
      </c>
      <c r="BK83" s="181">
        <f>SUMIFS('1-2 人员岗位信息'!Q:Q,'1-2 人员岗位信息'!$C:$C,"专业外包",'1-2 人员岗位信息'!$B:$B,$D83)</f>
        <v>0</v>
      </c>
      <c r="BL83" s="320"/>
      <c r="BM83" s="324"/>
      <c r="BN83" s="328"/>
    </row>
    <row r="84" s="276" customFormat="1" ht="33.95" hidden="1" customHeight="1" outlineLevel="5" spans="2:66">
      <c r="B84" s="181" t="s">
        <v>799</v>
      </c>
      <c r="C84" s="296" t="s">
        <v>931</v>
      </c>
      <c r="D84" s="276" t="s">
        <v>894</v>
      </c>
      <c r="E84" s="181" t="s">
        <v>895</v>
      </c>
      <c r="F84" s="181"/>
      <c r="G84" s="181" t="s">
        <v>803</v>
      </c>
      <c r="H84" s="181">
        <f t="shared" si="150"/>
        <v>0</v>
      </c>
      <c r="I84" s="181" t="s">
        <v>804</v>
      </c>
      <c r="J84" s="181" t="e">
        <f t="shared" si="151"/>
        <v>#DIV/0!</v>
      </c>
      <c r="K84" s="181" t="s">
        <v>805</v>
      </c>
      <c r="L84" s="181" t="e">
        <f t="shared" si="152"/>
        <v>#DIV/0!</v>
      </c>
      <c r="M84" s="181" t="s">
        <v>806</v>
      </c>
      <c r="N84" s="181">
        <f t="shared" si="153"/>
        <v>0</v>
      </c>
      <c r="O84" s="181"/>
      <c r="P84" s="303"/>
      <c r="Q84" s="303"/>
      <c r="R84" s="303"/>
      <c r="S84" s="303"/>
      <c r="T84" s="303"/>
      <c r="U84" s="303"/>
      <c r="V84" s="303"/>
      <c r="W84" s="303"/>
      <c r="X84" s="303"/>
      <c r="Y84" s="303"/>
      <c r="Z84" s="303"/>
      <c r="AA84" s="303"/>
      <c r="AB84" s="181">
        <f t="shared" si="166"/>
        <v>0</v>
      </c>
      <c r="AC84" s="181">
        <f t="shared" si="154"/>
        <v>0</v>
      </c>
      <c r="AD84" s="181">
        <f>SUMIFS('1-2 人员岗位信息'!F:F,'1-2 人员岗位信息'!$C:$C,"专业外包",'1-2 人员岗位信息'!$B:$B,$D84)</f>
        <v>0</v>
      </c>
      <c r="AE84" s="311"/>
      <c r="AF84" s="181">
        <f t="shared" si="155"/>
        <v>0</v>
      </c>
      <c r="AG84" s="181">
        <f>SUMIFS('1-2 人员岗位信息'!G:G,'1-2 人员岗位信息'!$C:$C,"专业外包",'1-2 人员岗位信息'!$B:$B,$D84)</f>
        <v>0</v>
      </c>
      <c r="AH84" s="311"/>
      <c r="AI84" s="181">
        <f t="shared" si="156"/>
        <v>0</v>
      </c>
      <c r="AJ84" s="181">
        <f>SUMIFS('1-2 人员岗位信息'!H:H,'1-2 人员岗位信息'!$C:$C,"专业外包",'1-2 人员岗位信息'!$B:$B,$D84)</f>
        <v>0</v>
      </c>
      <c r="AK84" s="311"/>
      <c r="AL84" s="181">
        <f t="shared" si="157"/>
        <v>0</v>
      </c>
      <c r="AM84" s="181">
        <f>SUMIFS('1-2 人员岗位信息'!I:I,'1-2 人员岗位信息'!$C:$C,"专业外包",'1-2 人员岗位信息'!$B:$B,$D84)</f>
        <v>0</v>
      </c>
      <c r="AN84" s="311"/>
      <c r="AO84" s="181">
        <f t="shared" si="158"/>
        <v>0</v>
      </c>
      <c r="AP84" s="181">
        <f>SUMIFS('1-2 人员岗位信息'!J:J,'1-2 人员岗位信息'!$C:$C,"专业外包",'1-2 人员岗位信息'!$B:$B,$D84)</f>
        <v>0</v>
      </c>
      <c r="AQ84" s="311"/>
      <c r="AR84" s="181">
        <f t="shared" si="159"/>
        <v>0</v>
      </c>
      <c r="AS84" s="181">
        <f>SUMIFS('1-2 人员岗位信息'!K:K,'1-2 人员岗位信息'!$C:$C,"专业外包",'1-2 人员岗位信息'!$B:$B,$D84)</f>
        <v>0</v>
      </c>
      <c r="AT84" s="311"/>
      <c r="AU84" s="181">
        <f t="shared" si="160"/>
        <v>0</v>
      </c>
      <c r="AV84" s="181">
        <f>SUMIFS('1-2 人员岗位信息'!L:L,'1-2 人员岗位信息'!$C:$C,"专业外包",'1-2 人员岗位信息'!$B:$B,$D84)</f>
        <v>0</v>
      </c>
      <c r="AW84" s="311"/>
      <c r="AX84" s="181">
        <f t="shared" si="161"/>
        <v>0</v>
      </c>
      <c r="AY84" s="181">
        <f>SUMIFS('1-2 人员岗位信息'!M:M,'1-2 人员岗位信息'!$C:$C,"专业外包",'1-2 人员岗位信息'!$B:$B,$D84)</f>
        <v>0</v>
      </c>
      <c r="AZ84" s="311"/>
      <c r="BA84" s="181">
        <f t="shared" si="162"/>
        <v>0</v>
      </c>
      <c r="BB84" s="181">
        <f>SUMIFS('1-2 人员岗位信息'!N:N,'1-2 人员岗位信息'!$C:$C,"专业外包",'1-2 人员岗位信息'!$B:$B,$D84)</f>
        <v>0</v>
      </c>
      <c r="BC84" s="311"/>
      <c r="BD84" s="181">
        <f t="shared" si="163"/>
        <v>0</v>
      </c>
      <c r="BE84" s="181">
        <f>SUMIFS('1-2 人员岗位信息'!O:O,'1-2 人员岗位信息'!$C:$C,"专业外包",'1-2 人员岗位信息'!$B:$B,$D84)</f>
        <v>0</v>
      </c>
      <c r="BF84" s="311"/>
      <c r="BG84" s="181">
        <f t="shared" si="164"/>
        <v>0</v>
      </c>
      <c r="BH84" s="181">
        <f>SUMIFS('1-2 人员岗位信息'!P:P,'1-2 人员岗位信息'!$C:$C,"专业外包",'1-2 人员岗位信息'!$B:$B,$D84)</f>
        <v>0</v>
      </c>
      <c r="BI84" s="311"/>
      <c r="BJ84" s="181">
        <f t="shared" si="165"/>
        <v>0</v>
      </c>
      <c r="BK84" s="181">
        <f>SUMIFS('1-2 人员岗位信息'!Q:Q,'1-2 人员岗位信息'!$C:$C,"专业外包",'1-2 人员岗位信息'!$B:$B,$D84)</f>
        <v>0</v>
      </c>
      <c r="BL84" s="320"/>
      <c r="BM84" s="324"/>
      <c r="BN84" s="328"/>
    </row>
    <row r="85" s="276" customFormat="1" ht="33.95" hidden="1" customHeight="1" outlineLevel="5" spans="2:66">
      <c r="B85" s="181" t="s">
        <v>799</v>
      </c>
      <c r="C85" s="296" t="s">
        <v>932</v>
      </c>
      <c r="D85" s="276" t="s">
        <v>897</v>
      </c>
      <c r="E85" s="181" t="s">
        <v>898</v>
      </c>
      <c r="F85" s="181"/>
      <c r="G85" s="181" t="s">
        <v>803</v>
      </c>
      <c r="H85" s="181">
        <f t="shared" si="150"/>
        <v>0</v>
      </c>
      <c r="I85" s="181" t="s">
        <v>804</v>
      </c>
      <c r="J85" s="181" t="e">
        <f t="shared" si="151"/>
        <v>#DIV/0!</v>
      </c>
      <c r="K85" s="181" t="s">
        <v>805</v>
      </c>
      <c r="L85" s="181" t="e">
        <f t="shared" si="152"/>
        <v>#DIV/0!</v>
      </c>
      <c r="M85" s="181" t="s">
        <v>806</v>
      </c>
      <c r="N85" s="181">
        <f t="shared" si="153"/>
        <v>0</v>
      </c>
      <c r="O85" s="181"/>
      <c r="P85" s="303"/>
      <c r="Q85" s="303"/>
      <c r="R85" s="303"/>
      <c r="S85" s="303"/>
      <c r="T85" s="303"/>
      <c r="U85" s="303"/>
      <c r="V85" s="303"/>
      <c r="W85" s="303"/>
      <c r="X85" s="303"/>
      <c r="Y85" s="303"/>
      <c r="Z85" s="303"/>
      <c r="AA85" s="303"/>
      <c r="AB85" s="181">
        <f t="shared" si="166"/>
        <v>0</v>
      </c>
      <c r="AC85" s="181">
        <f t="shared" si="154"/>
        <v>0</v>
      </c>
      <c r="AD85" s="181">
        <f>SUMIFS('1-2 人员岗位信息'!F:F,'1-2 人员岗位信息'!$C:$C,"专业外包",'1-2 人员岗位信息'!$B:$B,$D85)</f>
        <v>0</v>
      </c>
      <c r="AE85" s="311"/>
      <c r="AF85" s="181">
        <f t="shared" si="155"/>
        <v>0</v>
      </c>
      <c r="AG85" s="181">
        <f>SUMIFS('1-2 人员岗位信息'!G:G,'1-2 人员岗位信息'!$C:$C,"专业外包",'1-2 人员岗位信息'!$B:$B,$D85)</f>
        <v>0</v>
      </c>
      <c r="AH85" s="311"/>
      <c r="AI85" s="181">
        <f t="shared" si="156"/>
        <v>0</v>
      </c>
      <c r="AJ85" s="181">
        <f>SUMIFS('1-2 人员岗位信息'!H:H,'1-2 人员岗位信息'!$C:$C,"专业外包",'1-2 人员岗位信息'!$B:$B,$D85)</f>
        <v>0</v>
      </c>
      <c r="AK85" s="311"/>
      <c r="AL85" s="181">
        <f t="shared" si="157"/>
        <v>0</v>
      </c>
      <c r="AM85" s="181">
        <f>SUMIFS('1-2 人员岗位信息'!I:I,'1-2 人员岗位信息'!$C:$C,"专业外包",'1-2 人员岗位信息'!$B:$B,$D85)</f>
        <v>0</v>
      </c>
      <c r="AN85" s="311"/>
      <c r="AO85" s="181">
        <f t="shared" si="158"/>
        <v>0</v>
      </c>
      <c r="AP85" s="181">
        <f>SUMIFS('1-2 人员岗位信息'!J:J,'1-2 人员岗位信息'!$C:$C,"专业外包",'1-2 人员岗位信息'!$B:$B,$D85)</f>
        <v>0</v>
      </c>
      <c r="AQ85" s="311"/>
      <c r="AR85" s="181">
        <f t="shared" si="159"/>
        <v>0</v>
      </c>
      <c r="AS85" s="181">
        <f>SUMIFS('1-2 人员岗位信息'!K:K,'1-2 人员岗位信息'!$C:$C,"专业外包",'1-2 人员岗位信息'!$B:$B,$D85)</f>
        <v>0</v>
      </c>
      <c r="AT85" s="311"/>
      <c r="AU85" s="181">
        <f t="shared" si="160"/>
        <v>0</v>
      </c>
      <c r="AV85" s="181">
        <f>SUMIFS('1-2 人员岗位信息'!L:L,'1-2 人员岗位信息'!$C:$C,"专业外包",'1-2 人员岗位信息'!$B:$B,$D85)</f>
        <v>0</v>
      </c>
      <c r="AW85" s="311"/>
      <c r="AX85" s="181">
        <f t="shared" si="161"/>
        <v>0</v>
      </c>
      <c r="AY85" s="181">
        <f>SUMIFS('1-2 人员岗位信息'!M:M,'1-2 人员岗位信息'!$C:$C,"专业外包",'1-2 人员岗位信息'!$B:$B,$D85)</f>
        <v>0</v>
      </c>
      <c r="AZ85" s="311"/>
      <c r="BA85" s="181">
        <f t="shared" si="162"/>
        <v>0</v>
      </c>
      <c r="BB85" s="181">
        <f>SUMIFS('1-2 人员岗位信息'!N:N,'1-2 人员岗位信息'!$C:$C,"专业外包",'1-2 人员岗位信息'!$B:$B,$D85)</f>
        <v>0</v>
      </c>
      <c r="BC85" s="311"/>
      <c r="BD85" s="181">
        <f t="shared" si="163"/>
        <v>0</v>
      </c>
      <c r="BE85" s="181">
        <f>SUMIFS('1-2 人员岗位信息'!O:O,'1-2 人员岗位信息'!$C:$C,"专业外包",'1-2 人员岗位信息'!$B:$B,$D85)</f>
        <v>0</v>
      </c>
      <c r="BF85" s="311"/>
      <c r="BG85" s="181">
        <f t="shared" si="164"/>
        <v>0</v>
      </c>
      <c r="BH85" s="181">
        <f>SUMIFS('1-2 人员岗位信息'!P:P,'1-2 人员岗位信息'!$C:$C,"专业外包",'1-2 人员岗位信息'!$B:$B,$D85)</f>
        <v>0</v>
      </c>
      <c r="BI85" s="311"/>
      <c r="BJ85" s="181">
        <f t="shared" si="165"/>
        <v>0</v>
      </c>
      <c r="BK85" s="181">
        <f>SUMIFS('1-2 人员岗位信息'!Q:Q,'1-2 人员岗位信息'!$C:$C,"专业外包",'1-2 人员岗位信息'!$B:$B,$D85)</f>
        <v>0</v>
      </c>
      <c r="BL85" s="320"/>
      <c r="BM85" s="324"/>
      <c r="BN85" s="328"/>
    </row>
    <row r="86" s="276" customFormat="1" ht="33.95" hidden="1" customHeight="1" outlineLevel="5" spans="2:66">
      <c r="B86" s="181" t="s">
        <v>799</v>
      </c>
      <c r="C86" s="296" t="s">
        <v>933</v>
      </c>
      <c r="D86" s="276" t="s">
        <v>900</v>
      </c>
      <c r="E86" s="181" t="s">
        <v>901</v>
      </c>
      <c r="F86" s="181"/>
      <c r="G86" s="181" t="s">
        <v>803</v>
      </c>
      <c r="H86" s="181">
        <f t="shared" si="150"/>
        <v>0</v>
      </c>
      <c r="I86" s="181" t="s">
        <v>804</v>
      </c>
      <c r="J86" s="181" t="e">
        <f t="shared" si="151"/>
        <v>#DIV/0!</v>
      </c>
      <c r="K86" s="181" t="s">
        <v>805</v>
      </c>
      <c r="L86" s="181" t="e">
        <f t="shared" si="152"/>
        <v>#DIV/0!</v>
      </c>
      <c r="M86" s="181" t="s">
        <v>806</v>
      </c>
      <c r="N86" s="181">
        <f t="shared" si="153"/>
        <v>0</v>
      </c>
      <c r="O86" s="181"/>
      <c r="P86" s="303"/>
      <c r="Q86" s="303"/>
      <c r="R86" s="303"/>
      <c r="S86" s="303"/>
      <c r="T86" s="303"/>
      <c r="U86" s="303"/>
      <c r="V86" s="303"/>
      <c r="W86" s="303"/>
      <c r="X86" s="303"/>
      <c r="Y86" s="303"/>
      <c r="Z86" s="303"/>
      <c r="AA86" s="303"/>
      <c r="AB86" s="181">
        <f t="shared" si="166"/>
        <v>0</v>
      </c>
      <c r="AC86" s="181">
        <f t="shared" si="154"/>
        <v>0</v>
      </c>
      <c r="AD86" s="181">
        <f>SUMIFS('1-2 人员岗位信息'!F:F,'1-2 人员岗位信息'!$C:$C,"专业外包",'1-2 人员岗位信息'!$B:$B,$D86)</f>
        <v>0</v>
      </c>
      <c r="AE86" s="311"/>
      <c r="AF86" s="181">
        <f t="shared" si="155"/>
        <v>0</v>
      </c>
      <c r="AG86" s="181">
        <f>SUMIFS('1-2 人员岗位信息'!G:G,'1-2 人员岗位信息'!$C:$C,"专业外包",'1-2 人员岗位信息'!$B:$B,$D86)</f>
        <v>0</v>
      </c>
      <c r="AH86" s="311"/>
      <c r="AI86" s="181">
        <f t="shared" si="156"/>
        <v>0</v>
      </c>
      <c r="AJ86" s="181">
        <f>SUMIFS('1-2 人员岗位信息'!H:H,'1-2 人员岗位信息'!$C:$C,"专业外包",'1-2 人员岗位信息'!$B:$B,$D86)</f>
        <v>0</v>
      </c>
      <c r="AK86" s="311"/>
      <c r="AL86" s="181">
        <f t="shared" si="157"/>
        <v>0</v>
      </c>
      <c r="AM86" s="181">
        <f>SUMIFS('1-2 人员岗位信息'!I:I,'1-2 人员岗位信息'!$C:$C,"专业外包",'1-2 人员岗位信息'!$B:$B,$D86)</f>
        <v>0</v>
      </c>
      <c r="AN86" s="311"/>
      <c r="AO86" s="181">
        <f t="shared" si="158"/>
        <v>0</v>
      </c>
      <c r="AP86" s="181">
        <f>SUMIFS('1-2 人员岗位信息'!J:J,'1-2 人员岗位信息'!$C:$C,"专业外包",'1-2 人员岗位信息'!$B:$B,$D86)</f>
        <v>0</v>
      </c>
      <c r="AQ86" s="311"/>
      <c r="AR86" s="181">
        <f t="shared" si="159"/>
        <v>0</v>
      </c>
      <c r="AS86" s="181">
        <f>SUMIFS('1-2 人员岗位信息'!K:K,'1-2 人员岗位信息'!$C:$C,"专业外包",'1-2 人员岗位信息'!$B:$B,$D86)</f>
        <v>0</v>
      </c>
      <c r="AT86" s="311"/>
      <c r="AU86" s="181">
        <f t="shared" si="160"/>
        <v>0</v>
      </c>
      <c r="AV86" s="181">
        <f>SUMIFS('1-2 人员岗位信息'!L:L,'1-2 人员岗位信息'!$C:$C,"专业外包",'1-2 人员岗位信息'!$B:$B,$D86)</f>
        <v>0</v>
      </c>
      <c r="AW86" s="311"/>
      <c r="AX86" s="181">
        <f t="shared" si="161"/>
        <v>0</v>
      </c>
      <c r="AY86" s="181">
        <f>SUMIFS('1-2 人员岗位信息'!M:M,'1-2 人员岗位信息'!$C:$C,"专业外包",'1-2 人员岗位信息'!$B:$B,$D86)</f>
        <v>0</v>
      </c>
      <c r="AZ86" s="311"/>
      <c r="BA86" s="181">
        <f t="shared" si="162"/>
        <v>0</v>
      </c>
      <c r="BB86" s="181">
        <f>SUMIFS('1-2 人员岗位信息'!N:N,'1-2 人员岗位信息'!$C:$C,"专业外包",'1-2 人员岗位信息'!$B:$B,$D86)</f>
        <v>0</v>
      </c>
      <c r="BC86" s="311"/>
      <c r="BD86" s="181">
        <f t="shared" si="163"/>
        <v>0</v>
      </c>
      <c r="BE86" s="181">
        <f>SUMIFS('1-2 人员岗位信息'!O:O,'1-2 人员岗位信息'!$C:$C,"专业外包",'1-2 人员岗位信息'!$B:$B,$D86)</f>
        <v>0</v>
      </c>
      <c r="BF86" s="311"/>
      <c r="BG86" s="181">
        <f t="shared" si="164"/>
        <v>0</v>
      </c>
      <c r="BH86" s="181">
        <f>SUMIFS('1-2 人员岗位信息'!P:P,'1-2 人员岗位信息'!$C:$C,"专业外包",'1-2 人员岗位信息'!$B:$B,$D86)</f>
        <v>0</v>
      </c>
      <c r="BI86" s="311"/>
      <c r="BJ86" s="181">
        <f t="shared" si="165"/>
        <v>0</v>
      </c>
      <c r="BK86" s="181">
        <f>SUMIFS('1-2 人员岗位信息'!Q:Q,'1-2 人员岗位信息'!$C:$C,"专业外包",'1-2 人员岗位信息'!$B:$B,$D86)</f>
        <v>0</v>
      </c>
      <c r="BL86" s="320"/>
      <c r="BM86" s="324"/>
      <c r="BN86" s="328"/>
    </row>
    <row r="87" s="276" customFormat="1" ht="33.95" hidden="1" customHeight="1" outlineLevel="5" spans="2:66">
      <c r="B87" s="181" t="s">
        <v>799</v>
      </c>
      <c r="C87" s="296" t="s">
        <v>934</v>
      </c>
      <c r="D87" s="276" t="s">
        <v>903</v>
      </c>
      <c r="E87" s="181" t="s">
        <v>904</v>
      </c>
      <c r="F87" s="181"/>
      <c r="G87" s="181" t="s">
        <v>803</v>
      </c>
      <c r="H87" s="181">
        <f t="shared" si="150"/>
        <v>0</v>
      </c>
      <c r="I87" s="181" t="s">
        <v>804</v>
      </c>
      <c r="J87" s="181" t="e">
        <f t="shared" si="151"/>
        <v>#DIV/0!</v>
      </c>
      <c r="K87" s="181" t="s">
        <v>805</v>
      </c>
      <c r="L87" s="181" t="e">
        <f t="shared" si="152"/>
        <v>#DIV/0!</v>
      </c>
      <c r="M87" s="181" t="s">
        <v>806</v>
      </c>
      <c r="N87" s="181">
        <f t="shared" si="153"/>
        <v>0</v>
      </c>
      <c r="O87" s="181"/>
      <c r="P87" s="303"/>
      <c r="Q87" s="303"/>
      <c r="R87" s="303"/>
      <c r="S87" s="303"/>
      <c r="T87" s="303"/>
      <c r="U87" s="303"/>
      <c r="V87" s="303"/>
      <c r="W87" s="303"/>
      <c r="X87" s="303"/>
      <c r="Y87" s="303"/>
      <c r="Z87" s="303"/>
      <c r="AA87" s="303"/>
      <c r="AB87" s="181">
        <f t="shared" si="166"/>
        <v>0</v>
      </c>
      <c r="AC87" s="181">
        <f t="shared" si="154"/>
        <v>0</v>
      </c>
      <c r="AD87" s="181">
        <f>SUMIFS('1-2 人员岗位信息'!F:F,'1-2 人员岗位信息'!$C:$C,"专业外包",'1-2 人员岗位信息'!$B:$B,$D87)</f>
        <v>0</v>
      </c>
      <c r="AE87" s="311"/>
      <c r="AF87" s="181">
        <f t="shared" si="155"/>
        <v>0</v>
      </c>
      <c r="AG87" s="181">
        <f>SUMIFS('1-2 人员岗位信息'!G:G,'1-2 人员岗位信息'!$C:$C,"专业外包",'1-2 人员岗位信息'!$B:$B,$D87)</f>
        <v>0</v>
      </c>
      <c r="AH87" s="311"/>
      <c r="AI87" s="181">
        <f t="shared" si="156"/>
        <v>0</v>
      </c>
      <c r="AJ87" s="181">
        <f>SUMIFS('1-2 人员岗位信息'!H:H,'1-2 人员岗位信息'!$C:$C,"专业外包",'1-2 人员岗位信息'!$B:$B,$D87)</f>
        <v>0</v>
      </c>
      <c r="AK87" s="311"/>
      <c r="AL87" s="181">
        <f t="shared" si="157"/>
        <v>0</v>
      </c>
      <c r="AM87" s="181">
        <f>SUMIFS('1-2 人员岗位信息'!I:I,'1-2 人员岗位信息'!$C:$C,"专业外包",'1-2 人员岗位信息'!$B:$B,$D87)</f>
        <v>0</v>
      </c>
      <c r="AN87" s="311"/>
      <c r="AO87" s="181">
        <f t="shared" si="158"/>
        <v>0</v>
      </c>
      <c r="AP87" s="181">
        <f>SUMIFS('1-2 人员岗位信息'!J:J,'1-2 人员岗位信息'!$C:$C,"专业外包",'1-2 人员岗位信息'!$B:$B,$D87)</f>
        <v>0</v>
      </c>
      <c r="AQ87" s="311"/>
      <c r="AR87" s="181">
        <f t="shared" si="159"/>
        <v>0</v>
      </c>
      <c r="AS87" s="181">
        <f>SUMIFS('1-2 人员岗位信息'!K:K,'1-2 人员岗位信息'!$C:$C,"专业外包",'1-2 人员岗位信息'!$B:$B,$D87)</f>
        <v>0</v>
      </c>
      <c r="AT87" s="311"/>
      <c r="AU87" s="181">
        <f t="shared" si="160"/>
        <v>0</v>
      </c>
      <c r="AV87" s="181">
        <f>SUMIFS('1-2 人员岗位信息'!L:L,'1-2 人员岗位信息'!$C:$C,"专业外包",'1-2 人员岗位信息'!$B:$B,$D87)</f>
        <v>0</v>
      </c>
      <c r="AW87" s="311"/>
      <c r="AX87" s="181">
        <f t="shared" si="161"/>
        <v>0</v>
      </c>
      <c r="AY87" s="181">
        <f>SUMIFS('1-2 人员岗位信息'!M:M,'1-2 人员岗位信息'!$C:$C,"专业外包",'1-2 人员岗位信息'!$B:$B,$D87)</f>
        <v>0</v>
      </c>
      <c r="AZ87" s="311"/>
      <c r="BA87" s="181">
        <f t="shared" si="162"/>
        <v>0</v>
      </c>
      <c r="BB87" s="181">
        <f>SUMIFS('1-2 人员岗位信息'!N:N,'1-2 人员岗位信息'!$C:$C,"专业外包",'1-2 人员岗位信息'!$B:$B,$D87)</f>
        <v>0</v>
      </c>
      <c r="BC87" s="311"/>
      <c r="BD87" s="181">
        <f t="shared" si="163"/>
        <v>0</v>
      </c>
      <c r="BE87" s="181">
        <f>SUMIFS('1-2 人员岗位信息'!O:O,'1-2 人员岗位信息'!$C:$C,"专业外包",'1-2 人员岗位信息'!$B:$B,$D87)</f>
        <v>0</v>
      </c>
      <c r="BF87" s="311"/>
      <c r="BG87" s="181">
        <f t="shared" si="164"/>
        <v>0</v>
      </c>
      <c r="BH87" s="181">
        <f>SUMIFS('1-2 人员岗位信息'!P:P,'1-2 人员岗位信息'!$C:$C,"专业外包",'1-2 人员岗位信息'!$B:$B,$D87)</f>
        <v>0</v>
      </c>
      <c r="BI87" s="311"/>
      <c r="BJ87" s="181">
        <f t="shared" si="165"/>
        <v>0</v>
      </c>
      <c r="BK87" s="181">
        <f>SUMIFS('1-2 人员岗位信息'!Q:Q,'1-2 人员岗位信息'!$C:$C,"专业外包",'1-2 人员岗位信息'!$B:$B,$D87)</f>
        <v>0</v>
      </c>
      <c r="BL87" s="320"/>
      <c r="BM87" s="324"/>
      <c r="BN87" s="328"/>
    </row>
    <row r="88" s="276" customFormat="1" ht="33.95" hidden="1" customHeight="1" outlineLevel="5" spans="2:66">
      <c r="B88" s="181" t="s">
        <v>799</v>
      </c>
      <c r="C88" s="296" t="s">
        <v>935</v>
      </c>
      <c r="D88" s="276" t="s">
        <v>906</v>
      </c>
      <c r="E88" s="181" t="s">
        <v>907</v>
      </c>
      <c r="F88" s="181"/>
      <c r="G88" s="181" t="s">
        <v>803</v>
      </c>
      <c r="H88" s="181">
        <f t="shared" si="150"/>
        <v>0</v>
      </c>
      <c r="I88" s="181" t="s">
        <v>804</v>
      </c>
      <c r="J88" s="181" t="e">
        <f t="shared" si="151"/>
        <v>#DIV/0!</v>
      </c>
      <c r="K88" s="181" t="s">
        <v>805</v>
      </c>
      <c r="L88" s="181" t="e">
        <f t="shared" si="152"/>
        <v>#DIV/0!</v>
      </c>
      <c r="M88" s="181" t="s">
        <v>806</v>
      </c>
      <c r="N88" s="181">
        <f t="shared" si="153"/>
        <v>0</v>
      </c>
      <c r="O88" s="181"/>
      <c r="P88" s="303"/>
      <c r="Q88" s="303"/>
      <c r="R88" s="303"/>
      <c r="S88" s="303"/>
      <c r="T88" s="303"/>
      <c r="U88" s="303"/>
      <c r="V88" s="303"/>
      <c r="W88" s="303"/>
      <c r="X88" s="303"/>
      <c r="Y88" s="303"/>
      <c r="Z88" s="303"/>
      <c r="AA88" s="303"/>
      <c r="AB88" s="181">
        <f t="shared" si="166"/>
        <v>0</v>
      </c>
      <c r="AC88" s="181">
        <f t="shared" si="154"/>
        <v>0</v>
      </c>
      <c r="AD88" s="181">
        <f>SUMIFS('1-2 人员岗位信息'!F:F,'1-2 人员岗位信息'!$C:$C,"专业外包",'1-2 人员岗位信息'!$B:$B,$D88)</f>
        <v>0</v>
      </c>
      <c r="AE88" s="311"/>
      <c r="AF88" s="181">
        <f t="shared" si="155"/>
        <v>0</v>
      </c>
      <c r="AG88" s="181">
        <f>SUMIFS('1-2 人员岗位信息'!G:G,'1-2 人员岗位信息'!$C:$C,"专业外包",'1-2 人员岗位信息'!$B:$B,$D88)</f>
        <v>0</v>
      </c>
      <c r="AH88" s="311"/>
      <c r="AI88" s="181">
        <f t="shared" si="156"/>
        <v>0</v>
      </c>
      <c r="AJ88" s="181">
        <f>SUMIFS('1-2 人员岗位信息'!H:H,'1-2 人员岗位信息'!$C:$C,"专业外包",'1-2 人员岗位信息'!$B:$B,$D88)</f>
        <v>0</v>
      </c>
      <c r="AK88" s="311"/>
      <c r="AL88" s="181">
        <f t="shared" si="157"/>
        <v>0</v>
      </c>
      <c r="AM88" s="181">
        <f>SUMIFS('1-2 人员岗位信息'!I:I,'1-2 人员岗位信息'!$C:$C,"专业外包",'1-2 人员岗位信息'!$B:$B,$D88)</f>
        <v>0</v>
      </c>
      <c r="AN88" s="311"/>
      <c r="AO88" s="181">
        <f t="shared" si="158"/>
        <v>0</v>
      </c>
      <c r="AP88" s="181">
        <f>SUMIFS('1-2 人员岗位信息'!J:J,'1-2 人员岗位信息'!$C:$C,"专业外包",'1-2 人员岗位信息'!$B:$B,$D88)</f>
        <v>0</v>
      </c>
      <c r="AQ88" s="311"/>
      <c r="AR88" s="181">
        <f t="shared" si="159"/>
        <v>0</v>
      </c>
      <c r="AS88" s="181">
        <f>SUMIFS('1-2 人员岗位信息'!K:K,'1-2 人员岗位信息'!$C:$C,"专业外包",'1-2 人员岗位信息'!$B:$B,$D88)</f>
        <v>0</v>
      </c>
      <c r="AT88" s="311"/>
      <c r="AU88" s="181">
        <f t="shared" si="160"/>
        <v>0</v>
      </c>
      <c r="AV88" s="181">
        <f>SUMIFS('1-2 人员岗位信息'!L:L,'1-2 人员岗位信息'!$C:$C,"专业外包",'1-2 人员岗位信息'!$B:$B,$D88)</f>
        <v>0</v>
      </c>
      <c r="AW88" s="311"/>
      <c r="AX88" s="181">
        <f t="shared" si="161"/>
        <v>0</v>
      </c>
      <c r="AY88" s="181">
        <f>SUMIFS('1-2 人员岗位信息'!M:M,'1-2 人员岗位信息'!$C:$C,"专业外包",'1-2 人员岗位信息'!$B:$B,$D88)</f>
        <v>0</v>
      </c>
      <c r="AZ88" s="311"/>
      <c r="BA88" s="181">
        <f t="shared" si="162"/>
        <v>0</v>
      </c>
      <c r="BB88" s="181">
        <f>SUMIFS('1-2 人员岗位信息'!N:N,'1-2 人员岗位信息'!$C:$C,"专业外包",'1-2 人员岗位信息'!$B:$B,$D88)</f>
        <v>0</v>
      </c>
      <c r="BC88" s="311"/>
      <c r="BD88" s="181">
        <f t="shared" si="163"/>
        <v>0</v>
      </c>
      <c r="BE88" s="181">
        <f>SUMIFS('1-2 人员岗位信息'!O:O,'1-2 人员岗位信息'!$C:$C,"专业外包",'1-2 人员岗位信息'!$B:$B,$D88)</f>
        <v>0</v>
      </c>
      <c r="BF88" s="311"/>
      <c r="BG88" s="181">
        <f t="shared" si="164"/>
        <v>0</v>
      </c>
      <c r="BH88" s="181">
        <f>SUMIFS('1-2 人员岗位信息'!P:P,'1-2 人员岗位信息'!$C:$C,"专业外包",'1-2 人员岗位信息'!$B:$B,$D88)</f>
        <v>0</v>
      </c>
      <c r="BI88" s="311"/>
      <c r="BJ88" s="181">
        <f t="shared" si="165"/>
        <v>0</v>
      </c>
      <c r="BK88" s="181">
        <f>SUMIFS('1-2 人员岗位信息'!Q:Q,'1-2 人员岗位信息'!$C:$C,"专业外包",'1-2 人员岗位信息'!$B:$B,$D88)</f>
        <v>0</v>
      </c>
      <c r="BL88" s="320"/>
      <c r="BM88" s="324"/>
      <c r="BN88" s="328"/>
    </row>
    <row r="89" s="276" customFormat="1" ht="33.95" hidden="1" customHeight="1" outlineLevel="5" spans="2:66">
      <c r="B89" s="181" t="s">
        <v>799</v>
      </c>
      <c r="C89" s="296" t="s">
        <v>936</v>
      </c>
      <c r="D89" s="276" t="s">
        <v>909</v>
      </c>
      <c r="E89" s="181" t="s">
        <v>910</v>
      </c>
      <c r="F89" s="181"/>
      <c r="G89" s="181" t="s">
        <v>803</v>
      </c>
      <c r="H89" s="181">
        <f t="shared" si="150"/>
        <v>0</v>
      </c>
      <c r="I89" s="181" t="s">
        <v>804</v>
      </c>
      <c r="J89" s="181" t="e">
        <f t="shared" si="151"/>
        <v>#DIV/0!</v>
      </c>
      <c r="K89" s="181" t="s">
        <v>805</v>
      </c>
      <c r="L89" s="181" t="e">
        <f t="shared" si="152"/>
        <v>#DIV/0!</v>
      </c>
      <c r="M89" s="181" t="s">
        <v>806</v>
      </c>
      <c r="N89" s="181">
        <f t="shared" si="153"/>
        <v>0</v>
      </c>
      <c r="O89" s="181"/>
      <c r="P89" s="303"/>
      <c r="Q89" s="303"/>
      <c r="R89" s="303"/>
      <c r="S89" s="303"/>
      <c r="T89" s="303"/>
      <c r="U89" s="303"/>
      <c r="V89" s="303"/>
      <c r="W89" s="303"/>
      <c r="X89" s="303"/>
      <c r="Y89" s="303"/>
      <c r="Z89" s="303"/>
      <c r="AA89" s="303"/>
      <c r="AB89" s="181">
        <f t="shared" si="166"/>
        <v>0</v>
      </c>
      <c r="AC89" s="181">
        <f t="shared" si="154"/>
        <v>0</v>
      </c>
      <c r="AD89" s="181">
        <f>SUMIFS('1-2 人员岗位信息'!F:F,'1-2 人员岗位信息'!$C:$C,"专业外包",'1-2 人员岗位信息'!$B:$B,$D89)</f>
        <v>0</v>
      </c>
      <c r="AE89" s="311"/>
      <c r="AF89" s="181">
        <f t="shared" si="155"/>
        <v>0</v>
      </c>
      <c r="AG89" s="181">
        <f>SUMIFS('1-2 人员岗位信息'!G:G,'1-2 人员岗位信息'!$C:$C,"专业外包",'1-2 人员岗位信息'!$B:$B,$D89)</f>
        <v>0</v>
      </c>
      <c r="AH89" s="311"/>
      <c r="AI89" s="181">
        <f t="shared" si="156"/>
        <v>0</v>
      </c>
      <c r="AJ89" s="181">
        <f>SUMIFS('1-2 人员岗位信息'!H:H,'1-2 人员岗位信息'!$C:$C,"专业外包",'1-2 人员岗位信息'!$B:$B,$D89)</f>
        <v>0</v>
      </c>
      <c r="AK89" s="311"/>
      <c r="AL89" s="181">
        <f t="shared" si="157"/>
        <v>0</v>
      </c>
      <c r="AM89" s="181">
        <f>SUMIFS('1-2 人员岗位信息'!I:I,'1-2 人员岗位信息'!$C:$C,"专业外包",'1-2 人员岗位信息'!$B:$B,$D89)</f>
        <v>0</v>
      </c>
      <c r="AN89" s="311"/>
      <c r="AO89" s="181">
        <f t="shared" si="158"/>
        <v>0</v>
      </c>
      <c r="AP89" s="181">
        <f>SUMIFS('1-2 人员岗位信息'!J:J,'1-2 人员岗位信息'!$C:$C,"专业外包",'1-2 人员岗位信息'!$B:$B,$D89)</f>
        <v>0</v>
      </c>
      <c r="AQ89" s="311"/>
      <c r="AR89" s="181">
        <f t="shared" si="159"/>
        <v>0</v>
      </c>
      <c r="AS89" s="181">
        <f>SUMIFS('1-2 人员岗位信息'!K:K,'1-2 人员岗位信息'!$C:$C,"专业外包",'1-2 人员岗位信息'!$B:$B,$D89)</f>
        <v>0</v>
      </c>
      <c r="AT89" s="311"/>
      <c r="AU89" s="181">
        <f t="shared" si="160"/>
        <v>0</v>
      </c>
      <c r="AV89" s="181">
        <f>SUMIFS('1-2 人员岗位信息'!L:L,'1-2 人员岗位信息'!$C:$C,"专业外包",'1-2 人员岗位信息'!$B:$B,$D89)</f>
        <v>0</v>
      </c>
      <c r="AW89" s="311"/>
      <c r="AX89" s="181">
        <f t="shared" si="161"/>
        <v>0</v>
      </c>
      <c r="AY89" s="181">
        <f>SUMIFS('1-2 人员岗位信息'!M:M,'1-2 人员岗位信息'!$C:$C,"专业外包",'1-2 人员岗位信息'!$B:$B,$D89)</f>
        <v>0</v>
      </c>
      <c r="AZ89" s="311"/>
      <c r="BA89" s="181">
        <f t="shared" si="162"/>
        <v>0</v>
      </c>
      <c r="BB89" s="181">
        <f>SUMIFS('1-2 人员岗位信息'!N:N,'1-2 人员岗位信息'!$C:$C,"专业外包",'1-2 人员岗位信息'!$B:$B,$D89)</f>
        <v>0</v>
      </c>
      <c r="BC89" s="311"/>
      <c r="BD89" s="181">
        <f t="shared" si="163"/>
        <v>0</v>
      </c>
      <c r="BE89" s="181">
        <f>SUMIFS('1-2 人员岗位信息'!O:O,'1-2 人员岗位信息'!$C:$C,"专业外包",'1-2 人员岗位信息'!$B:$B,$D89)</f>
        <v>0</v>
      </c>
      <c r="BF89" s="311"/>
      <c r="BG89" s="181">
        <f t="shared" si="164"/>
        <v>0</v>
      </c>
      <c r="BH89" s="181">
        <f>SUMIFS('1-2 人员岗位信息'!P:P,'1-2 人员岗位信息'!$C:$C,"专业外包",'1-2 人员岗位信息'!$B:$B,$D89)</f>
        <v>0</v>
      </c>
      <c r="BI89" s="311"/>
      <c r="BJ89" s="181">
        <f t="shared" si="165"/>
        <v>0</v>
      </c>
      <c r="BK89" s="181">
        <f>SUMIFS('1-2 人员岗位信息'!Q:Q,'1-2 人员岗位信息'!$C:$C,"专业外包",'1-2 人员岗位信息'!$B:$B,$D89)</f>
        <v>0</v>
      </c>
      <c r="BL89" s="320"/>
      <c r="BM89" s="324"/>
      <c r="BN89" s="328"/>
    </row>
    <row r="90" s="276" customFormat="1" ht="33.95" hidden="1" customHeight="1" outlineLevel="5" spans="2:66">
      <c r="B90" s="181" t="s">
        <v>799</v>
      </c>
      <c r="C90" s="296" t="s">
        <v>937</v>
      </c>
      <c r="D90" s="276" t="s">
        <v>912</v>
      </c>
      <c r="E90" s="181" t="s">
        <v>925</v>
      </c>
      <c r="F90" s="181"/>
      <c r="G90" s="181" t="s">
        <v>803</v>
      </c>
      <c r="H90" s="181">
        <f t="shared" si="150"/>
        <v>0</v>
      </c>
      <c r="I90" s="181" t="s">
        <v>804</v>
      </c>
      <c r="J90" s="181" t="e">
        <f t="shared" si="151"/>
        <v>#DIV/0!</v>
      </c>
      <c r="K90" s="181" t="s">
        <v>805</v>
      </c>
      <c r="L90" s="181" t="e">
        <f t="shared" si="152"/>
        <v>#DIV/0!</v>
      </c>
      <c r="M90" s="181" t="s">
        <v>806</v>
      </c>
      <c r="N90" s="181">
        <f t="shared" si="153"/>
        <v>0</v>
      </c>
      <c r="O90" s="181"/>
      <c r="P90" s="303"/>
      <c r="Q90" s="303"/>
      <c r="R90" s="303"/>
      <c r="S90" s="303"/>
      <c r="T90" s="303"/>
      <c r="U90" s="303"/>
      <c r="V90" s="303"/>
      <c r="W90" s="303"/>
      <c r="X90" s="303"/>
      <c r="Y90" s="303"/>
      <c r="Z90" s="303"/>
      <c r="AA90" s="303"/>
      <c r="AB90" s="181">
        <f t="shared" si="166"/>
        <v>0</v>
      </c>
      <c r="AC90" s="181">
        <f t="shared" si="154"/>
        <v>0</v>
      </c>
      <c r="AD90" s="181">
        <f>SUMIFS('1-2 人员岗位信息'!F:F,'1-2 人员岗位信息'!$C:$C,"专业外包",'1-2 人员岗位信息'!$B:$B,$D90)</f>
        <v>0</v>
      </c>
      <c r="AE90" s="311"/>
      <c r="AF90" s="181">
        <f t="shared" si="155"/>
        <v>0</v>
      </c>
      <c r="AG90" s="181">
        <f>SUMIFS('1-2 人员岗位信息'!G:G,'1-2 人员岗位信息'!$C:$C,"专业外包",'1-2 人员岗位信息'!$B:$B,$D90)</f>
        <v>0</v>
      </c>
      <c r="AH90" s="311"/>
      <c r="AI90" s="181">
        <f t="shared" si="156"/>
        <v>0</v>
      </c>
      <c r="AJ90" s="181">
        <f>SUMIFS('1-2 人员岗位信息'!H:H,'1-2 人员岗位信息'!$C:$C,"专业外包",'1-2 人员岗位信息'!$B:$B,$D90)</f>
        <v>0</v>
      </c>
      <c r="AK90" s="311"/>
      <c r="AL90" s="181">
        <f t="shared" si="157"/>
        <v>0</v>
      </c>
      <c r="AM90" s="181">
        <f>SUMIFS('1-2 人员岗位信息'!I:I,'1-2 人员岗位信息'!$C:$C,"专业外包",'1-2 人员岗位信息'!$B:$B,$D90)</f>
        <v>0</v>
      </c>
      <c r="AN90" s="311"/>
      <c r="AO90" s="181">
        <f t="shared" si="158"/>
        <v>0</v>
      </c>
      <c r="AP90" s="181">
        <f>SUMIFS('1-2 人员岗位信息'!J:J,'1-2 人员岗位信息'!$C:$C,"专业外包",'1-2 人员岗位信息'!$B:$B,$D90)</f>
        <v>0</v>
      </c>
      <c r="AQ90" s="311"/>
      <c r="AR90" s="181">
        <f t="shared" si="159"/>
        <v>0</v>
      </c>
      <c r="AS90" s="181">
        <f>SUMIFS('1-2 人员岗位信息'!K:K,'1-2 人员岗位信息'!$C:$C,"专业外包",'1-2 人员岗位信息'!$B:$B,$D90)</f>
        <v>0</v>
      </c>
      <c r="AT90" s="311"/>
      <c r="AU90" s="181">
        <f t="shared" si="160"/>
        <v>0</v>
      </c>
      <c r="AV90" s="181">
        <f>SUMIFS('1-2 人员岗位信息'!L:L,'1-2 人员岗位信息'!$C:$C,"专业外包",'1-2 人员岗位信息'!$B:$B,$D90)</f>
        <v>0</v>
      </c>
      <c r="AW90" s="311"/>
      <c r="AX90" s="181">
        <f t="shared" si="161"/>
        <v>0</v>
      </c>
      <c r="AY90" s="181">
        <f>SUMIFS('1-2 人员岗位信息'!M:M,'1-2 人员岗位信息'!$C:$C,"专业外包",'1-2 人员岗位信息'!$B:$B,$D90)</f>
        <v>0</v>
      </c>
      <c r="AZ90" s="311"/>
      <c r="BA90" s="181">
        <f t="shared" si="162"/>
        <v>0</v>
      </c>
      <c r="BB90" s="181">
        <f>SUMIFS('1-2 人员岗位信息'!N:N,'1-2 人员岗位信息'!$C:$C,"专业外包",'1-2 人员岗位信息'!$B:$B,$D90)</f>
        <v>0</v>
      </c>
      <c r="BC90" s="311"/>
      <c r="BD90" s="181">
        <f t="shared" si="163"/>
        <v>0</v>
      </c>
      <c r="BE90" s="181">
        <f>SUMIFS('1-2 人员岗位信息'!O:O,'1-2 人员岗位信息'!$C:$C,"专业外包",'1-2 人员岗位信息'!$B:$B,$D90)</f>
        <v>0</v>
      </c>
      <c r="BF90" s="311"/>
      <c r="BG90" s="181">
        <f t="shared" si="164"/>
        <v>0</v>
      </c>
      <c r="BH90" s="181">
        <f>SUMIFS('1-2 人员岗位信息'!P:P,'1-2 人员岗位信息'!$C:$C,"专业外包",'1-2 人员岗位信息'!$B:$B,$D90)</f>
        <v>0</v>
      </c>
      <c r="BI90" s="311"/>
      <c r="BJ90" s="181">
        <f t="shared" si="165"/>
        <v>0</v>
      </c>
      <c r="BK90" s="181">
        <f>SUMIFS('1-2 人员岗位信息'!Q:Q,'1-2 人员岗位信息'!$C:$C,"专业外包",'1-2 人员岗位信息'!$B:$B,$D90)</f>
        <v>0</v>
      </c>
      <c r="BL90" s="320"/>
      <c r="BM90" s="324"/>
      <c r="BN90" s="328"/>
    </row>
    <row r="91" s="115" customFormat="1" ht="33.95" hidden="1" customHeight="1" outlineLevel="4" collapsed="1" spans="2:66">
      <c r="B91" s="116" t="s">
        <v>794</v>
      </c>
      <c r="C91" s="117" t="s">
        <v>938</v>
      </c>
      <c r="D91" s="115" t="s">
        <v>939</v>
      </c>
      <c r="E91" s="116"/>
      <c r="F91" s="116"/>
      <c r="G91" s="116"/>
      <c r="H91" s="116">
        <f>SUM(H92:H110)</f>
        <v>0</v>
      </c>
      <c r="I91" s="116"/>
      <c r="J91" s="116"/>
      <c r="K91" s="116"/>
      <c r="L91" s="116"/>
      <c r="M91" s="116"/>
      <c r="N91" s="116"/>
      <c r="O91" s="116"/>
      <c r="P91" s="302"/>
      <c r="Q91" s="302"/>
      <c r="R91" s="302"/>
      <c r="S91" s="302"/>
      <c r="T91" s="302"/>
      <c r="U91" s="302"/>
      <c r="V91" s="302"/>
      <c r="W91" s="302"/>
      <c r="X91" s="302"/>
      <c r="Y91" s="302"/>
      <c r="Z91" s="302"/>
      <c r="AA91" s="302"/>
      <c r="AB91" s="116">
        <f t="shared" ref="AB91:AF91" si="167">SUM(AB92:AB110)</f>
        <v>0</v>
      </c>
      <c r="AC91" s="116">
        <f t="shared" si="167"/>
        <v>0</v>
      </c>
      <c r="AD91" s="116"/>
      <c r="AE91" s="116"/>
      <c r="AF91" s="116">
        <f t="shared" si="167"/>
        <v>0</v>
      </c>
      <c r="AG91" s="116"/>
      <c r="AH91" s="116"/>
      <c r="AI91" s="116">
        <f>SUM(AI92:AI110)</f>
        <v>0</v>
      </c>
      <c r="AJ91" s="116"/>
      <c r="AK91" s="116"/>
      <c r="AL91" s="116">
        <f>SUM(AL92:AL110)</f>
        <v>0</v>
      </c>
      <c r="AM91" s="116"/>
      <c r="AN91" s="116"/>
      <c r="AO91" s="116">
        <f>SUM(AO92:AO110)</f>
        <v>0</v>
      </c>
      <c r="AP91" s="116"/>
      <c r="AQ91" s="116"/>
      <c r="AR91" s="116">
        <f>SUM(AR92:AR110)</f>
        <v>0</v>
      </c>
      <c r="AS91" s="116"/>
      <c r="AT91" s="116"/>
      <c r="AU91" s="116">
        <f>SUM(AU92:AU110)</f>
        <v>0</v>
      </c>
      <c r="AV91" s="116"/>
      <c r="AW91" s="116"/>
      <c r="AX91" s="116">
        <f>SUM(AX92:AX110)</f>
        <v>0</v>
      </c>
      <c r="AY91" s="116"/>
      <c r="AZ91" s="116"/>
      <c r="BA91" s="116">
        <f>SUM(BA92:BA110)</f>
        <v>0</v>
      </c>
      <c r="BB91" s="116"/>
      <c r="BC91" s="116"/>
      <c r="BD91" s="116">
        <f>SUM(BD92:BD110)</f>
        <v>0</v>
      </c>
      <c r="BE91" s="116"/>
      <c r="BF91" s="116"/>
      <c r="BG91" s="116">
        <f>SUM(BG92:BG110)</f>
        <v>0</v>
      </c>
      <c r="BH91" s="116"/>
      <c r="BI91" s="116"/>
      <c r="BJ91" s="116">
        <f>SUM(BJ92:BJ110)</f>
        <v>0</v>
      </c>
      <c r="BK91" s="116"/>
      <c r="BL91" s="319"/>
      <c r="BM91" s="324"/>
      <c r="BN91" s="327"/>
    </row>
    <row r="92" s="276" customFormat="1" ht="33.95" hidden="1" customHeight="1" outlineLevel="5" spans="2:66">
      <c r="B92" s="181" t="s">
        <v>799</v>
      </c>
      <c r="C92" s="296" t="s">
        <v>940</v>
      </c>
      <c r="D92" s="276" t="s">
        <v>941</v>
      </c>
      <c r="E92" s="181" t="s">
        <v>942</v>
      </c>
      <c r="F92" s="181"/>
      <c r="G92" s="181" t="s">
        <v>943</v>
      </c>
      <c r="H92" s="181">
        <f t="shared" ref="H92:H110" si="168">AB92</f>
        <v>0</v>
      </c>
      <c r="I92" s="181" t="s">
        <v>804</v>
      </c>
      <c r="J92" s="181" t="e">
        <f t="shared" ref="J92:J110" si="169">SUM(AD92,AG92,AJ92,AM92,AP92,AS92,AV92,AY92,BB92,BE92,BH92,BK92)/N92</f>
        <v>#DIV/0!</v>
      </c>
      <c r="K92" s="181" t="s">
        <v>805</v>
      </c>
      <c r="L92" s="181" t="e">
        <f t="shared" ref="L92:L110" si="170">H92/N92/J92</f>
        <v>#DIV/0!</v>
      </c>
      <c r="M92" s="181" t="s">
        <v>806</v>
      </c>
      <c r="N92" s="181">
        <f t="shared" ref="N92:N110" si="171">COUNTIF(AD92,"&gt;0")+COUNTIF(AG92,"&gt;0")+COUNTIF(AJ92,"&gt;0")+COUNTIF(AM92,"&gt;0")+COUNTIF(AP92,"&gt;0")+COUNTIF(AS92,"&gt;0")+COUNTIF(AV92,"&gt;0")+COUNTIF(AY92,"&gt;0")+COUNTIF(BB92,"&gt;0")+COUNTIF(BE92,"&gt;0")+COUNTIF(BH92,"&gt;0")+COUNTIF(BK92,"&gt;0")</f>
        <v>0</v>
      </c>
      <c r="O92" s="181"/>
      <c r="P92" s="303"/>
      <c r="Q92" s="303"/>
      <c r="R92" s="303"/>
      <c r="S92" s="303"/>
      <c r="T92" s="303"/>
      <c r="U92" s="303"/>
      <c r="V92" s="303"/>
      <c r="W92" s="303"/>
      <c r="X92" s="303"/>
      <c r="Y92" s="303"/>
      <c r="Z92" s="303"/>
      <c r="AA92" s="303"/>
      <c r="AB92" s="181">
        <f t="shared" ref="AB92:AB110" si="172">SUM(AC92,AF92,AI92,AL92,AO92,AR92,AU92,AX92,BA92,BD92,BG92,BJ92)</f>
        <v>0</v>
      </c>
      <c r="AC92" s="181">
        <f t="shared" ref="AC92:AC110" si="173">AD92*AE92</f>
        <v>0</v>
      </c>
      <c r="AD92" s="311"/>
      <c r="AE92" s="311"/>
      <c r="AF92" s="181">
        <f t="shared" ref="AF92:AF110" si="174">AG92*AH92</f>
        <v>0</v>
      </c>
      <c r="AG92" s="311"/>
      <c r="AH92" s="311"/>
      <c r="AI92" s="181">
        <f t="shared" ref="AI92:AI110" si="175">AJ92*AK92</f>
        <v>0</v>
      </c>
      <c r="AJ92" s="311"/>
      <c r="AK92" s="311"/>
      <c r="AL92" s="181">
        <f t="shared" ref="AL92:AL110" si="176">AM92*AN92</f>
        <v>0</v>
      </c>
      <c r="AM92" s="311"/>
      <c r="AN92" s="311"/>
      <c r="AO92" s="181">
        <f t="shared" ref="AO92:AO110" si="177">AP92*AQ92</f>
        <v>0</v>
      </c>
      <c r="AP92" s="311"/>
      <c r="AQ92" s="311"/>
      <c r="AR92" s="181">
        <f t="shared" ref="AR92:AR110" si="178">AS92*AT92</f>
        <v>0</v>
      </c>
      <c r="AS92" s="311"/>
      <c r="AT92" s="311"/>
      <c r="AU92" s="181">
        <f t="shared" ref="AU92:AU110" si="179">AV92*AW92</f>
        <v>0</v>
      </c>
      <c r="AV92" s="311"/>
      <c r="AW92" s="311"/>
      <c r="AX92" s="181">
        <f t="shared" ref="AX92:AX110" si="180">AY92*AZ92</f>
        <v>0</v>
      </c>
      <c r="AY92" s="311"/>
      <c r="AZ92" s="311"/>
      <c r="BA92" s="181">
        <f t="shared" ref="BA92:BA110" si="181">BB92*BC92</f>
        <v>0</v>
      </c>
      <c r="BB92" s="311"/>
      <c r="BC92" s="311"/>
      <c r="BD92" s="181">
        <f t="shared" ref="BD92:BD110" si="182">BE92*BF92</f>
        <v>0</v>
      </c>
      <c r="BE92" s="311"/>
      <c r="BF92" s="311"/>
      <c r="BG92" s="181">
        <f t="shared" ref="BG92:BG110" si="183">BH92*BI92</f>
        <v>0</v>
      </c>
      <c r="BH92" s="311"/>
      <c r="BI92" s="311"/>
      <c r="BJ92" s="181">
        <f t="shared" ref="BJ92:BJ110" si="184">BK92*BL92</f>
        <v>0</v>
      </c>
      <c r="BK92" s="311"/>
      <c r="BL92" s="320"/>
      <c r="BM92" s="324"/>
      <c r="BN92" s="328"/>
    </row>
    <row r="93" s="276" customFormat="1" ht="33.95" hidden="1" customHeight="1" outlineLevel="5" spans="2:66">
      <c r="B93" s="181" t="s">
        <v>799</v>
      </c>
      <c r="C93" s="296" t="s">
        <v>944</v>
      </c>
      <c r="D93" s="276" t="s">
        <v>945</v>
      </c>
      <c r="E93" s="181" t="s">
        <v>942</v>
      </c>
      <c r="F93" s="181"/>
      <c r="G93" s="181" t="s">
        <v>943</v>
      </c>
      <c r="H93" s="181">
        <f t="shared" si="168"/>
        <v>0</v>
      </c>
      <c r="I93" s="181" t="s">
        <v>804</v>
      </c>
      <c r="J93" s="181" t="e">
        <f t="shared" si="169"/>
        <v>#DIV/0!</v>
      </c>
      <c r="K93" s="181" t="s">
        <v>805</v>
      </c>
      <c r="L93" s="181" t="e">
        <f t="shared" si="170"/>
        <v>#DIV/0!</v>
      </c>
      <c r="M93" s="181" t="s">
        <v>806</v>
      </c>
      <c r="N93" s="181">
        <f t="shared" si="171"/>
        <v>0</v>
      </c>
      <c r="O93" s="181"/>
      <c r="P93" s="303"/>
      <c r="Q93" s="303"/>
      <c r="R93" s="303"/>
      <c r="S93" s="303"/>
      <c r="T93" s="303"/>
      <c r="U93" s="303"/>
      <c r="V93" s="303"/>
      <c r="W93" s="303"/>
      <c r="X93" s="303"/>
      <c r="Y93" s="303"/>
      <c r="Z93" s="303"/>
      <c r="AA93" s="303"/>
      <c r="AB93" s="181">
        <f t="shared" si="172"/>
        <v>0</v>
      </c>
      <c r="AC93" s="181">
        <f t="shared" si="173"/>
        <v>0</v>
      </c>
      <c r="AD93" s="311"/>
      <c r="AE93" s="311"/>
      <c r="AF93" s="181">
        <f t="shared" si="174"/>
        <v>0</v>
      </c>
      <c r="AG93" s="311"/>
      <c r="AH93" s="311"/>
      <c r="AI93" s="181">
        <f t="shared" si="175"/>
        <v>0</v>
      </c>
      <c r="AJ93" s="311"/>
      <c r="AK93" s="311"/>
      <c r="AL93" s="181">
        <f t="shared" si="176"/>
        <v>0</v>
      </c>
      <c r="AM93" s="311"/>
      <c r="AN93" s="311"/>
      <c r="AO93" s="181">
        <f t="shared" si="177"/>
        <v>0</v>
      </c>
      <c r="AP93" s="311"/>
      <c r="AQ93" s="311"/>
      <c r="AR93" s="181">
        <f t="shared" si="178"/>
        <v>0</v>
      </c>
      <c r="AS93" s="311"/>
      <c r="AT93" s="311"/>
      <c r="AU93" s="181">
        <f t="shared" si="179"/>
        <v>0</v>
      </c>
      <c r="AV93" s="311"/>
      <c r="AW93" s="311"/>
      <c r="AX93" s="181">
        <f t="shared" si="180"/>
        <v>0</v>
      </c>
      <c r="AY93" s="311"/>
      <c r="AZ93" s="311"/>
      <c r="BA93" s="181">
        <f t="shared" si="181"/>
        <v>0</v>
      </c>
      <c r="BB93" s="311"/>
      <c r="BC93" s="311"/>
      <c r="BD93" s="181">
        <f t="shared" si="182"/>
        <v>0</v>
      </c>
      <c r="BE93" s="311"/>
      <c r="BF93" s="311"/>
      <c r="BG93" s="181">
        <f t="shared" si="183"/>
        <v>0</v>
      </c>
      <c r="BH93" s="311"/>
      <c r="BI93" s="311"/>
      <c r="BJ93" s="181">
        <f t="shared" si="184"/>
        <v>0</v>
      </c>
      <c r="BK93" s="311"/>
      <c r="BL93" s="320"/>
      <c r="BM93" s="324"/>
      <c r="BN93" s="328"/>
    </row>
    <row r="94" s="276" customFormat="1" ht="33.95" hidden="1" customHeight="1" outlineLevel="5" spans="2:66">
      <c r="B94" s="181" t="s">
        <v>799</v>
      </c>
      <c r="C94" s="296" t="s">
        <v>946</v>
      </c>
      <c r="D94" s="276" t="s">
        <v>947</v>
      </c>
      <c r="E94" s="181" t="s">
        <v>942</v>
      </c>
      <c r="F94" s="181"/>
      <c r="G94" s="181" t="s">
        <v>943</v>
      </c>
      <c r="H94" s="181">
        <f t="shared" si="168"/>
        <v>0</v>
      </c>
      <c r="I94" s="181" t="s">
        <v>804</v>
      </c>
      <c r="J94" s="181" t="e">
        <f t="shared" si="169"/>
        <v>#DIV/0!</v>
      </c>
      <c r="K94" s="181" t="s">
        <v>805</v>
      </c>
      <c r="L94" s="181" t="e">
        <f t="shared" si="170"/>
        <v>#DIV/0!</v>
      </c>
      <c r="M94" s="181" t="s">
        <v>806</v>
      </c>
      <c r="N94" s="181">
        <f t="shared" si="171"/>
        <v>0</v>
      </c>
      <c r="O94" s="181"/>
      <c r="P94" s="303"/>
      <c r="Q94" s="303"/>
      <c r="R94" s="303"/>
      <c r="S94" s="303"/>
      <c r="T94" s="303"/>
      <c r="U94" s="303"/>
      <c r="V94" s="303"/>
      <c r="W94" s="303"/>
      <c r="X94" s="303"/>
      <c r="Y94" s="303"/>
      <c r="Z94" s="303"/>
      <c r="AA94" s="303"/>
      <c r="AB94" s="181">
        <f t="shared" si="172"/>
        <v>0</v>
      </c>
      <c r="AC94" s="181">
        <f t="shared" si="173"/>
        <v>0</v>
      </c>
      <c r="AD94" s="311"/>
      <c r="AE94" s="311"/>
      <c r="AF94" s="181">
        <f t="shared" si="174"/>
        <v>0</v>
      </c>
      <c r="AG94" s="311"/>
      <c r="AH94" s="311"/>
      <c r="AI94" s="181">
        <f t="shared" si="175"/>
        <v>0</v>
      </c>
      <c r="AJ94" s="311"/>
      <c r="AK94" s="311"/>
      <c r="AL94" s="181">
        <f t="shared" si="176"/>
        <v>0</v>
      </c>
      <c r="AM94" s="311"/>
      <c r="AN94" s="311"/>
      <c r="AO94" s="181">
        <f t="shared" si="177"/>
        <v>0</v>
      </c>
      <c r="AP94" s="311"/>
      <c r="AQ94" s="311"/>
      <c r="AR94" s="181">
        <f t="shared" si="178"/>
        <v>0</v>
      </c>
      <c r="AS94" s="311"/>
      <c r="AT94" s="311"/>
      <c r="AU94" s="181">
        <f t="shared" si="179"/>
        <v>0</v>
      </c>
      <c r="AV94" s="311"/>
      <c r="AW94" s="311"/>
      <c r="AX94" s="181">
        <f t="shared" si="180"/>
        <v>0</v>
      </c>
      <c r="AY94" s="311"/>
      <c r="AZ94" s="311"/>
      <c r="BA94" s="181">
        <f t="shared" si="181"/>
        <v>0</v>
      </c>
      <c r="BB94" s="311"/>
      <c r="BC94" s="311"/>
      <c r="BD94" s="181">
        <f t="shared" si="182"/>
        <v>0</v>
      </c>
      <c r="BE94" s="311"/>
      <c r="BF94" s="311"/>
      <c r="BG94" s="181">
        <f t="shared" si="183"/>
        <v>0</v>
      </c>
      <c r="BH94" s="311"/>
      <c r="BI94" s="311"/>
      <c r="BJ94" s="181">
        <f t="shared" si="184"/>
        <v>0</v>
      </c>
      <c r="BK94" s="311"/>
      <c r="BL94" s="320"/>
      <c r="BM94" s="324"/>
      <c r="BN94" s="328"/>
    </row>
    <row r="95" s="276" customFormat="1" ht="33.95" hidden="1" customHeight="1" outlineLevel="5" spans="2:66">
      <c r="B95" s="181" t="s">
        <v>799</v>
      </c>
      <c r="C95" s="296" t="s">
        <v>948</v>
      </c>
      <c r="D95" s="276" t="s">
        <v>949</v>
      </c>
      <c r="E95" s="181" t="s">
        <v>942</v>
      </c>
      <c r="F95" s="181"/>
      <c r="G95" s="181" t="s">
        <v>943</v>
      </c>
      <c r="H95" s="181">
        <f t="shared" si="168"/>
        <v>0</v>
      </c>
      <c r="I95" s="181" t="s">
        <v>804</v>
      </c>
      <c r="J95" s="181" t="e">
        <f t="shared" si="169"/>
        <v>#DIV/0!</v>
      </c>
      <c r="K95" s="181" t="s">
        <v>805</v>
      </c>
      <c r="L95" s="181" t="e">
        <f t="shared" si="170"/>
        <v>#DIV/0!</v>
      </c>
      <c r="M95" s="181" t="s">
        <v>806</v>
      </c>
      <c r="N95" s="181">
        <f t="shared" si="171"/>
        <v>0</v>
      </c>
      <c r="O95" s="181"/>
      <c r="P95" s="303"/>
      <c r="Q95" s="303"/>
      <c r="R95" s="303"/>
      <c r="S95" s="303"/>
      <c r="T95" s="303"/>
      <c r="U95" s="303"/>
      <c r="V95" s="303"/>
      <c r="W95" s="303"/>
      <c r="X95" s="303"/>
      <c r="Y95" s="303"/>
      <c r="Z95" s="303"/>
      <c r="AA95" s="303"/>
      <c r="AB95" s="181">
        <f t="shared" si="172"/>
        <v>0</v>
      </c>
      <c r="AC95" s="181">
        <f t="shared" si="173"/>
        <v>0</v>
      </c>
      <c r="AD95" s="311"/>
      <c r="AE95" s="311"/>
      <c r="AF95" s="181">
        <f t="shared" si="174"/>
        <v>0</v>
      </c>
      <c r="AG95" s="311"/>
      <c r="AH95" s="311"/>
      <c r="AI95" s="181">
        <f t="shared" si="175"/>
        <v>0</v>
      </c>
      <c r="AJ95" s="311"/>
      <c r="AK95" s="311"/>
      <c r="AL95" s="181">
        <f t="shared" si="176"/>
        <v>0</v>
      </c>
      <c r="AM95" s="311"/>
      <c r="AN95" s="311"/>
      <c r="AO95" s="181">
        <f t="shared" si="177"/>
        <v>0</v>
      </c>
      <c r="AP95" s="311"/>
      <c r="AQ95" s="311"/>
      <c r="AR95" s="181">
        <f t="shared" si="178"/>
        <v>0</v>
      </c>
      <c r="AS95" s="311"/>
      <c r="AT95" s="311"/>
      <c r="AU95" s="181">
        <f t="shared" si="179"/>
        <v>0</v>
      </c>
      <c r="AV95" s="311"/>
      <c r="AW95" s="311"/>
      <c r="AX95" s="181">
        <f t="shared" si="180"/>
        <v>0</v>
      </c>
      <c r="AY95" s="311"/>
      <c r="AZ95" s="311"/>
      <c r="BA95" s="181">
        <f t="shared" si="181"/>
        <v>0</v>
      </c>
      <c r="BB95" s="311"/>
      <c r="BC95" s="311"/>
      <c r="BD95" s="181">
        <f t="shared" si="182"/>
        <v>0</v>
      </c>
      <c r="BE95" s="311"/>
      <c r="BF95" s="311"/>
      <c r="BG95" s="181">
        <f t="shared" si="183"/>
        <v>0</v>
      </c>
      <c r="BH95" s="311"/>
      <c r="BI95" s="311"/>
      <c r="BJ95" s="181">
        <f t="shared" si="184"/>
        <v>0</v>
      </c>
      <c r="BK95" s="311"/>
      <c r="BL95" s="320"/>
      <c r="BM95" s="324"/>
      <c r="BN95" s="328"/>
    </row>
    <row r="96" s="276" customFormat="1" ht="33.95" hidden="1" customHeight="1" outlineLevel="5" spans="2:66">
      <c r="B96" s="181" t="s">
        <v>799</v>
      </c>
      <c r="C96" s="296" t="s">
        <v>950</v>
      </c>
      <c r="D96" s="276" t="s">
        <v>951</v>
      </c>
      <c r="E96" s="181" t="s">
        <v>942</v>
      </c>
      <c r="F96" s="181"/>
      <c r="G96" s="181" t="s">
        <v>943</v>
      </c>
      <c r="H96" s="181">
        <f t="shared" si="168"/>
        <v>0</v>
      </c>
      <c r="I96" s="181" t="s">
        <v>804</v>
      </c>
      <c r="J96" s="181" t="e">
        <f t="shared" si="169"/>
        <v>#DIV/0!</v>
      </c>
      <c r="K96" s="181" t="s">
        <v>805</v>
      </c>
      <c r="L96" s="181" t="e">
        <f t="shared" si="170"/>
        <v>#DIV/0!</v>
      </c>
      <c r="M96" s="181" t="s">
        <v>806</v>
      </c>
      <c r="N96" s="181">
        <f t="shared" si="171"/>
        <v>0</v>
      </c>
      <c r="O96" s="181"/>
      <c r="P96" s="303"/>
      <c r="Q96" s="303"/>
      <c r="R96" s="303"/>
      <c r="S96" s="303"/>
      <c r="T96" s="303"/>
      <c r="U96" s="303"/>
      <c r="V96" s="303"/>
      <c r="W96" s="303"/>
      <c r="X96" s="303"/>
      <c r="Y96" s="303"/>
      <c r="Z96" s="303"/>
      <c r="AA96" s="303"/>
      <c r="AB96" s="181">
        <f t="shared" si="172"/>
        <v>0</v>
      </c>
      <c r="AC96" s="181">
        <f t="shared" si="173"/>
        <v>0</v>
      </c>
      <c r="AD96" s="311"/>
      <c r="AE96" s="311"/>
      <c r="AF96" s="181">
        <f t="shared" si="174"/>
        <v>0</v>
      </c>
      <c r="AG96" s="311"/>
      <c r="AH96" s="311"/>
      <c r="AI96" s="181">
        <f t="shared" si="175"/>
        <v>0</v>
      </c>
      <c r="AJ96" s="311"/>
      <c r="AK96" s="311"/>
      <c r="AL96" s="181">
        <f t="shared" si="176"/>
        <v>0</v>
      </c>
      <c r="AM96" s="311"/>
      <c r="AN96" s="311"/>
      <c r="AO96" s="181">
        <f t="shared" si="177"/>
        <v>0</v>
      </c>
      <c r="AP96" s="311"/>
      <c r="AQ96" s="311"/>
      <c r="AR96" s="181">
        <f t="shared" si="178"/>
        <v>0</v>
      </c>
      <c r="AS96" s="311"/>
      <c r="AT96" s="311"/>
      <c r="AU96" s="181">
        <f t="shared" si="179"/>
        <v>0</v>
      </c>
      <c r="AV96" s="311"/>
      <c r="AW96" s="311"/>
      <c r="AX96" s="181">
        <f t="shared" si="180"/>
        <v>0</v>
      </c>
      <c r="AY96" s="311"/>
      <c r="AZ96" s="311"/>
      <c r="BA96" s="181">
        <f t="shared" si="181"/>
        <v>0</v>
      </c>
      <c r="BB96" s="311"/>
      <c r="BC96" s="311"/>
      <c r="BD96" s="181">
        <f t="shared" si="182"/>
        <v>0</v>
      </c>
      <c r="BE96" s="311"/>
      <c r="BF96" s="311"/>
      <c r="BG96" s="181">
        <f t="shared" si="183"/>
        <v>0</v>
      </c>
      <c r="BH96" s="311"/>
      <c r="BI96" s="311"/>
      <c r="BJ96" s="181">
        <f t="shared" si="184"/>
        <v>0</v>
      </c>
      <c r="BK96" s="311"/>
      <c r="BL96" s="320"/>
      <c r="BM96" s="324"/>
      <c r="BN96" s="328"/>
    </row>
    <row r="97" s="276" customFormat="1" ht="33.95" hidden="1" customHeight="1" outlineLevel="5" spans="2:66">
      <c r="B97" s="181" t="s">
        <v>799</v>
      </c>
      <c r="C97" s="296" t="s">
        <v>952</v>
      </c>
      <c r="D97" s="276" t="s">
        <v>953</v>
      </c>
      <c r="E97" s="181" t="s">
        <v>954</v>
      </c>
      <c r="F97" s="181"/>
      <c r="G97" s="181" t="s">
        <v>943</v>
      </c>
      <c r="H97" s="181">
        <f t="shared" si="168"/>
        <v>0</v>
      </c>
      <c r="I97" s="181" t="s">
        <v>804</v>
      </c>
      <c r="J97" s="181" t="e">
        <f t="shared" si="169"/>
        <v>#DIV/0!</v>
      </c>
      <c r="K97" s="181" t="s">
        <v>805</v>
      </c>
      <c r="L97" s="181" t="e">
        <f t="shared" si="170"/>
        <v>#DIV/0!</v>
      </c>
      <c r="M97" s="181" t="s">
        <v>806</v>
      </c>
      <c r="N97" s="181">
        <f t="shared" si="171"/>
        <v>0</v>
      </c>
      <c r="O97" s="181"/>
      <c r="P97" s="303"/>
      <c r="Q97" s="303"/>
      <c r="R97" s="303"/>
      <c r="S97" s="303"/>
      <c r="T97" s="303"/>
      <c r="U97" s="303"/>
      <c r="V97" s="303"/>
      <c r="W97" s="303"/>
      <c r="X97" s="303"/>
      <c r="Y97" s="303"/>
      <c r="Z97" s="303"/>
      <c r="AA97" s="303"/>
      <c r="AB97" s="181">
        <f t="shared" si="172"/>
        <v>0</v>
      </c>
      <c r="AC97" s="181">
        <f t="shared" si="173"/>
        <v>0</v>
      </c>
      <c r="AD97" s="311"/>
      <c r="AE97" s="311"/>
      <c r="AF97" s="181">
        <f t="shared" si="174"/>
        <v>0</v>
      </c>
      <c r="AG97" s="311"/>
      <c r="AH97" s="311"/>
      <c r="AI97" s="181">
        <f t="shared" si="175"/>
        <v>0</v>
      </c>
      <c r="AJ97" s="311"/>
      <c r="AK97" s="311"/>
      <c r="AL97" s="181">
        <f t="shared" si="176"/>
        <v>0</v>
      </c>
      <c r="AM97" s="311"/>
      <c r="AN97" s="311"/>
      <c r="AO97" s="181">
        <f t="shared" si="177"/>
        <v>0</v>
      </c>
      <c r="AP97" s="311"/>
      <c r="AQ97" s="311"/>
      <c r="AR97" s="181">
        <f t="shared" si="178"/>
        <v>0</v>
      </c>
      <c r="AS97" s="311"/>
      <c r="AT97" s="311"/>
      <c r="AU97" s="181">
        <f t="shared" si="179"/>
        <v>0</v>
      </c>
      <c r="AV97" s="311"/>
      <c r="AW97" s="311"/>
      <c r="AX97" s="181">
        <f t="shared" si="180"/>
        <v>0</v>
      </c>
      <c r="AY97" s="311"/>
      <c r="AZ97" s="311"/>
      <c r="BA97" s="181">
        <f t="shared" si="181"/>
        <v>0</v>
      </c>
      <c r="BB97" s="311"/>
      <c r="BC97" s="311"/>
      <c r="BD97" s="181">
        <f t="shared" si="182"/>
        <v>0</v>
      </c>
      <c r="BE97" s="311"/>
      <c r="BF97" s="311"/>
      <c r="BG97" s="181">
        <f t="shared" si="183"/>
        <v>0</v>
      </c>
      <c r="BH97" s="311"/>
      <c r="BI97" s="311"/>
      <c r="BJ97" s="181">
        <f t="shared" si="184"/>
        <v>0</v>
      </c>
      <c r="BK97" s="311"/>
      <c r="BL97" s="320"/>
      <c r="BM97" s="324"/>
      <c r="BN97" s="328"/>
    </row>
    <row r="98" s="276" customFormat="1" ht="33.95" hidden="1" customHeight="1" outlineLevel="5" spans="2:66">
      <c r="B98" s="181" t="s">
        <v>799</v>
      </c>
      <c r="C98" s="296" t="s">
        <v>955</v>
      </c>
      <c r="D98" s="276" t="s">
        <v>956</v>
      </c>
      <c r="E98" s="181" t="s">
        <v>954</v>
      </c>
      <c r="F98" s="181"/>
      <c r="G98" s="181" t="s">
        <v>943</v>
      </c>
      <c r="H98" s="181">
        <f t="shared" si="168"/>
        <v>0</v>
      </c>
      <c r="I98" s="181" t="s">
        <v>804</v>
      </c>
      <c r="J98" s="181" t="e">
        <f t="shared" si="169"/>
        <v>#DIV/0!</v>
      </c>
      <c r="K98" s="181" t="s">
        <v>805</v>
      </c>
      <c r="L98" s="181" t="e">
        <f t="shared" si="170"/>
        <v>#DIV/0!</v>
      </c>
      <c r="M98" s="181" t="s">
        <v>806</v>
      </c>
      <c r="N98" s="181">
        <f t="shared" si="171"/>
        <v>0</v>
      </c>
      <c r="O98" s="181"/>
      <c r="P98" s="303"/>
      <c r="Q98" s="303"/>
      <c r="R98" s="303"/>
      <c r="S98" s="303"/>
      <c r="T98" s="303"/>
      <c r="U98" s="303"/>
      <c r="V98" s="303"/>
      <c r="W98" s="303"/>
      <c r="X98" s="303"/>
      <c r="Y98" s="303"/>
      <c r="Z98" s="303"/>
      <c r="AA98" s="303"/>
      <c r="AB98" s="181">
        <f t="shared" si="172"/>
        <v>0</v>
      </c>
      <c r="AC98" s="181">
        <f t="shared" si="173"/>
        <v>0</v>
      </c>
      <c r="AD98" s="311"/>
      <c r="AE98" s="311"/>
      <c r="AF98" s="181">
        <f t="shared" si="174"/>
        <v>0</v>
      </c>
      <c r="AG98" s="311"/>
      <c r="AH98" s="311"/>
      <c r="AI98" s="181">
        <f t="shared" si="175"/>
        <v>0</v>
      </c>
      <c r="AJ98" s="311"/>
      <c r="AK98" s="311"/>
      <c r="AL98" s="181">
        <f t="shared" si="176"/>
        <v>0</v>
      </c>
      <c r="AM98" s="311"/>
      <c r="AN98" s="311"/>
      <c r="AO98" s="181">
        <f t="shared" si="177"/>
        <v>0</v>
      </c>
      <c r="AP98" s="311"/>
      <c r="AQ98" s="311"/>
      <c r="AR98" s="181">
        <f t="shared" si="178"/>
        <v>0</v>
      </c>
      <c r="AS98" s="311"/>
      <c r="AT98" s="311"/>
      <c r="AU98" s="181">
        <f t="shared" si="179"/>
        <v>0</v>
      </c>
      <c r="AV98" s="311"/>
      <c r="AW98" s="311"/>
      <c r="AX98" s="181">
        <f t="shared" si="180"/>
        <v>0</v>
      </c>
      <c r="AY98" s="311"/>
      <c r="AZ98" s="311"/>
      <c r="BA98" s="181">
        <f t="shared" si="181"/>
        <v>0</v>
      </c>
      <c r="BB98" s="311"/>
      <c r="BC98" s="311"/>
      <c r="BD98" s="181">
        <f t="shared" si="182"/>
        <v>0</v>
      </c>
      <c r="BE98" s="311"/>
      <c r="BF98" s="311"/>
      <c r="BG98" s="181">
        <f t="shared" si="183"/>
        <v>0</v>
      </c>
      <c r="BH98" s="311"/>
      <c r="BI98" s="311"/>
      <c r="BJ98" s="181">
        <f t="shared" si="184"/>
        <v>0</v>
      </c>
      <c r="BK98" s="311"/>
      <c r="BL98" s="320"/>
      <c r="BM98" s="324"/>
      <c r="BN98" s="328"/>
    </row>
    <row r="99" s="276" customFormat="1" ht="33.95" hidden="1" customHeight="1" outlineLevel="5" spans="2:66">
      <c r="B99" s="181" t="s">
        <v>799</v>
      </c>
      <c r="C99" s="296" t="s">
        <v>957</v>
      </c>
      <c r="D99" s="276" t="s">
        <v>958</v>
      </c>
      <c r="E99" s="181" t="s">
        <v>959</v>
      </c>
      <c r="F99" s="181"/>
      <c r="G99" s="181" t="s">
        <v>943</v>
      </c>
      <c r="H99" s="181">
        <f t="shared" si="168"/>
        <v>0</v>
      </c>
      <c r="I99" s="181" t="s">
        <v>804</v>
      </c>
      <c r="J99" s="181" t="e">
        <f t="shared" si="169"/>
        <v>#DIV/0!</v>
      </c>
      <c r="K99" s="181" t="s">
        <v>805</v>
      </c>
      <c r="L99" s="181" t="e">
        <f t="shared" si="170"/>
        <v>#DIV/0!</v>
      </c>
      <c r="M99" s="181" t="s">
        <v>806</v>
      </c>
      <c r="N99" s="181">
        <f t="shared" si="171"/>
        <v>0</v>
      </c>
      <c r="O99" s="181"/>
      <c r="P99" s="303"/>
      <c r="Q99" s="303"/>
      <c r="R99" s="303"/>
      <c r="S99" s="303"/>
      <c r="T99" s="303"/>
      <c r="U99" s="303"/>
      <c r="V99" s="303"/>
      <c r="W99" s="303"/>
      <c r="X99" s="303"/>
      <c r="Y99" s="303"/>
      <c r="Z99" s="303"/>
      <c r="AA99" s="303"/>
      <c r="AB99" s="181">
        <f t="shared" si="172"/>
        <v>0</v>
      </c>
      <c r="AC99" s="181">
        <f t="shared" si="173"/>
        <v>0</v>
      </c>
      <c r="AD99" s="311"/>
      <c r="AE99" s="311"/>
      <c r="AF99" s="181">
        <f t="shared" si="174"/>
        <v>0</v>
      </c>
      <c r="AG99" s="311"/>
      <c r="AH99" s="311"/>
      <c r="AI99" s="181">
        <f t="shared" si="175"/>
        <v>0</v>
      </c>
      <c r="AJ99" s="311"/>
      <c r="AK99" s="311"/>
      <c r="AL99" s="181">
        <f t="shared" si="176"/>
        <v>0</v>
      </c>
      <c r="AM99" s="311"/>
      <c r="AN99" s="311"/>
      <c r="AO99" s="181">
        <f t="shared" si="177"/>
        <v>0</v>
      </c>
      <c r="AP99" s="311"/>
      <c r="AQ99" s="311"/>
      <c r="AR99" s="181">
        <f t="shared" si="178"/>
        <v>0</v>
      </c>
      <c r="AS99" s="311"/>
      <c r="AT99" s="311"/>
      <c r="AU99" s="181">
        <f t="shared" si="179"/>
        <v>0</v>
      </c>
      <c r="AV99" s="311"/>
      <c r="AW99" s="311"/>
      <c r="AX99" s="181">
        <f t="shared" si="180"/>
        <v>0</v>
      </c>
      <c r="AY99" s="311"/>
      <c r="AZ99" s="311"/>
      <c r="BA99" s="181">
        <f t="shared" si="181"/>
        <v>0</v>
      </c>
      <c r="BB99" s="311"/>
      <c r="BC99" s="311"/>
      <c r="BD99" s="181">
        <f t="shared" si="182"/>
        <v>0</v>
      </c>
      <c r="BE99" s="311"/>
      <c r="BF99" s="311"/>
      <c r="BG99" s="181">
        <f t="shared" si="183"/>
        <v>0</v>
      </c>
      <c r="BH99" s="311"/>
      <c r="BI99" s="311"/>
      <c r="BJ99" s="181">
        <f t="shared" si="184"/>
        <v>0</v>
      </c>
      <c r="BK99" s="311"/>
      <c r="BL99" s="320"/>
      <c r="BM99" s="324"/>
      <c r="BN99" s="328"/>
    </row>
    <row r="100" s="276" customFormat="1" ht="33.95" hidden="1" customHeight="1" outlineLevel="5" spans="2:66">
      <c r="B100" s="181" t="s">
        <v>799</v>
      </c>
      <c r="C100" s="296" t="s">
        <v>960</v>
      </c>
      <c r="D100" s="276" t="s">
        <v>961</v>
      </c>
      <c r="E100" s="181" t="s">
        <v>959</v>
      </c>
      <c r="F100" s="181"/>
      <c r="G100" s="181" t="s">
        <v>943</v>
      </c>
      <c r="H100" s="181">
        <f t="shared" si="168"/>
        <v>0</v>
      </c>
      <c r="I100" s="181" t="s">
        <v>804</v>
      </c>
      <c r="J100" s="181" t="e">
        <f t="shared" si="169"/>
        <v>#DIV/0!</v>
      </c>
      <c r="K100" s="181" t="s">
        <v>805</v>
      </c>
      <c r="L100" s="181" t="e">
        <f t="shared" si="170"/>
        <v>#DIV/0!</v>
      </c>
      <c r="M100" s="181" t="s">
        <v>806</v>
      </c>
      <c r="N100" s="181">
        <f t="shared" si="171"/>
        <v>0</v>
      </c>
      <c r="O100" s="181"/>
      <c r="P100" s="303"/>
      <c r="Q100" s="303"/>
      <c r="R100" s="303"/>
      <c r="S100" s="303"/>
      <c r="T100" s="303"/>
      <c r="U100" s="303"/>
      <c r="V100" s="303"/>
      <c r="W100" s="303"/>
      <c r="X100" s="303"/>
      <c r="Y100" s="303"/>
      <c r="Z100" s="303"/>
      <c r="AA100" s="303"/>
      <c r="AB100" s="181">
        <f t="shared" si="172"/>
        <v>0</v>
      </c>
      <c r="AC100" s="181">
        <f t="shared" si="173"/>
        <v>0</v>
      </c>
      <c r="AD100" s="311"/>
      <c r="AE100" s="311"/>
      <c r="AF100" s="181">
        <f t="shared" si="174"/>
        <v>0</v>
      </c>
      <c r="AG100" s="311"/>
      <c r="AH100" s="311"/>
      <c r="AI100" s="181">
        <f t="shared" si="175"/>
        <v>0</v>
      </c>
      <c r="AJ100" s="311"/>
      <c r="AK100" s="311"/>
      <c r="AL100" s="181">
        <f t="shared" si="176"/>
        <v>0</v>
      </c>
      <c r="AM100" s="311"/>
      <c r="AN100" s="311"/>
      <c r="AO100" s="181">
        <f t="shared" si="177"/>
        <v>0</v>
      </c>
      <c r="AP100" s="311"/>
      <c r="AQ100" s="311"/>
      <c r="AR100" s="181">
        <f t="shared" si="178"/>
        <v>0</v>
      </c>
      <c r="AS100" s="311"/>
      <c r="AT100" s="311"/>
      <c r="AU100" s="181">
        <f t="shared" si="179"/>
        <v>0</v>
      </c>
      <c r="AV100" s="311"/>
      <c r="AW100" s="311"/>
      <c r="AX100" s="181">
        <f t="shared" si="180"/>
        <v>0</v>
      </c>
      <c r="AY100" s="311"/>
      <c r="AZ100" s="311"/>
      <c r="BA100" s="181">
        <f t="shared" si="181"/>
        <v>0</v>
      </c>
      <c r="BB100" s="311"/>
      <c r="BC100" s="311"/>
      <c r="BD100" s="181">
        <f t="shared" si="182"/>
        <v>0</v>
      </c>
      <c r="BE100" s="311"/>
      <c r="BF100" s="311"/>
      <c r="BG100" s="181">
        <f t="shared" si="183"/>
        <v>0</v>
      </c>
      <c r="BH100" s="311"/>
      <c r="BI100" s="311"/>
      <c r="BJ100" s="181">
        <f t="shared" si="184"/>
        <v>0</v>
      </c>
      <c r="BK100" s="311"/>
      <c r="BL100" s="320"/>
      <c r="BM100" s="324"/>
      <c r="BN100" s="328"/>
    </row>
    <row r="101" s="276" customFormat="1" ht="33.95" hidden="1" customHeight="1" outlineLevel="5" spans="2:66">
      <c r="B101" s="181" t="s">
        <v>799</v>
      </c>
      <c r="C101" s="296" t="s">
        <v>962</v>
      </c>
      <c r="D101" s="276" t="s">
        <v>963</v>
      </c>
      <c r="E101" s="181" t="s">
        <v>959</v>
      </c>
      <c r="F101" s="181"/>
      <c r="G101" s="181" t="s">
        <v>943</v>
      </c>
      <c r="H101" s="181">
        <f t="shared" si="168"/>
        <v>0</v>
      </c>
      <c r="I101" s="181" t="s">
        <v>804</v>
      </c>
      <c r="J101" s="181" t="e">
        <f t="shared" si="169"/>
        <v>#DIV/0!</v>
      </c>
      <c r="K101" s="181" t="s">
        <v>805</v>
      </c>
      <c r="L101" s="181" t="e">
        <f t="shared" si="170"/>
        <v>#DIV/0!</v>
      </c>
      <c r="M101" s="181" t="s">
        <v>806</v>
      </c>
      <c r="N101" s="181">
        <f t="shared" si="171"/>
        <v>0</v>
      </c>
      <c r="O101" s="181"/>
      <c r="P101" s="303"/>
      <c r="Q101" s="303"/>
      <c r="R101" s="303"/>
      <c r="S101" s="303"/>
      <c r="T101" s="303"/>
      <c r="U101" s="303"/>
      <c r="V101" s="303"/>
      <c r="W101" s="303"/>
      <c r="X101" s="303"/>
      <c r="Y101" s="303"/>
      <c r="Z101" s="303"/>
      <c r="AA101" s="303"/>
      <c r="AB101" s="181">
        <f t="shared" si="172"/>
        <v>0</v>
      </c>
      <c r="AC101" s="181">
        <f t="shared" si="173"/>
        <v>0</v>
      </c>
      <c r="AD101" s="311"/>
      <c r="AE101" s="311"/>
      <c r="AF101" s="181">
        <f t="shared" si="174"/>
        <v>0</v>
      </c>
      <c r="AG101" s="311"/>
      <c r="AH101" s="311"/>
      <c r="AI101" s="181">
        <f t="shared" si="175"/>
        <v>0</v>
      </c>
      <c r="AJ101" s="311"/>
      <c r="AK101" s="311"/>
      <c r="AL101" s="181">
        <f t="shared" si="176"/>
        <v>0</v>
      </c>
      <c r="AM101" s="311"/>
      <c r="AN101" s="311"/>
      <c r="AO101" s="181">
        <f t="shared" si="177"/>
        <v>0</v>
      </c>
      <c r="AP101" s="311"/>
      <c r="AQ101" s="311"/>
      <c r="AR101" s="181">
        <f t="shared" si="178"/>
        <v>0</v>
      </c>
      <c r="AS101" s="311"/>
      <c r="AT101" s="311"/>
      <c r="AU101" s="181">
        <f t="shared" si="179"/>
        <v>0</v>
      </c>
      <c r="AV101" s="311"/>
      <c r="AW101" s="311"/>
      <c r="AX101" s="181">
        <f t="shared" si="180"/>
        <v>0</v>
      </c>
      <c r="AY101" s="311"/>
      <c r="AZ101" s="311"/>
      <c r="BA101" s="181">
        <f t="shared" si="181"/>
        <v>0</v>
      </c>
      <c r="BB101" s="311"/>
      <c r="BC101" s="311"/>
      <c r="BD101" s="181">
        <f t="shared" si="182"/>
        <v>0</v>
      </c>
      <c r="BE101" s="311"/>
      <c r="BF101" s="311"/>
      <c r="BG101" s="181">
        <f t="shared" si="183"/>
        <v>0</v>
      </c>
      <c r="BH101" s="311"/>
      <c r="BI101" s="311"/>
      <c r="BJ101" s="181">
        <f t="shared" si="184"/>
        <v>0</v>
      </c>
      <c r="BK101" s="311"/>
      <c r="BL101" s="320"/>
      <c r="BM101" s="324"/>
      <c r="BN101" s="328"/>
    </row>
    <row r="102" s="276" customFormat="1" ht="33.95" hidden="1" customHeight="1" outlineLevel="5" spans="2:66">
      <c r="B102" s="181" t="s">
        <v>799</v>
      </c>
      <c r="C102" s="296" t="s">
        <v>964</v>
      </c>
      <c r="D102" s="276" t="s">
        <v>965</v>
      </c>
      <c r="E102" s="181" t="s">
        <v>959</v>
      </c>
      <c r="F102" s="181"/>
      <c r="G102" s="181" t="s">
        <v>943</v>
      </c>
      <c r="H102" s="181">
        <f t="shared" si="168"/>
        <v>0</v>
      </c>
      <c r="I102" s="181" t="s">
        <v>804</v>
      </c>
      <c r="J102" s="181" t="e">
        <f t="shared" si="169"/>
        <v>#DIV/0!</v>
      </c>
      <c r="K102" s="181" t="s">
        <v>805</v>
      </c>
      <c r="L102" s="181" t="e">
        <f t="shared" si="170"/>
        <v>#DIV/0!</v>
      </c>
      <c r="M102" s="181" t="s">
        <v>806</v>
      </c>
      <c r="N102" s="181">
        <f t="shared" si="171"/>
        <v>0</v>
      </c>
      <c r="O102" s="181"/>
      <c r="P102" s="303"/>
      <c r="Q102" s="303"/>
      <c r="R102" s="303"/>
      <c r="S102" s="303"/>
      <c r="T102" s="303"/>
      <c r="U102" s="303"/>
      <c r="V102" s="303"/>
      <c r="W102" s="303"/>
      <c r="X102" s="303"/>
      <c r="Y102" s="303"/>
      <c r="Z102" s="303"/>
      <c r="AA102" s="303"/>
      <c r="AB102" s="181">
        <f t="shared" si="172"/>
        <v>0</v>
      </c>
      <c r="AC102" s="181">
        <f t="shared" si="173"/>
        <v>0</v>
      </c>
      <c r="AD102" s="311"/>
      <c r="AE102" s="311"/>
      <c r="AF102" s="181">
        <f t="shared" si="174"/>
        <v>0</v>
      </c>
      <c r="AG102" s="311"/>
      <c r="AH102" s="311"/>
      <c r="AI102" s="181">
        <f t="shared" si="175"/>
        <v>0</v>
      </c>
      <c r="AJ102" s="311"/>
      <c r="AK102" s="311"/>
      <c r="AL102" s="181">
        <f t="shared" si="176"/>
        <v>0</v>
      </c>
      <c r="AM102" s="311"/>
      <c r="AN102" s="311"/>
      <c r="AO102" s="181">
        <f t="shared" si="177"/>
        <v>0</v>
      </c>
      <c r="AP102" s="311"/>
      <c r="AQ102" s="311"/>
      <c r="AR102" s="181">
        <f t="shared" si="178"/>
        <v>0</v>
      </c>
      <c r="AS102" s="311"/>
      <c r="AT102" s="311"/>
      <c r="AU102" s="181">
        <f t="shared" si="179"/>
        <v>0</v>
      </c>
      <c r="AV102" s="311"/>
      <c r="AW102" s="311"/>
      <c r="AX102" s="181">
        <f t="shared" si="180"/>
        <v>0</v>
      </c>
      <c r="AY102" s="311"/>
      <c r="AZ102" s="311"/>
      <c r="BA102" s="181">
        <f t="shared" si="181"/>
        <v>0</v>
      </c>
      <c r="BB102" s="311"/>
      <c r="BC102" s="311"/>
      <c r="BD102" s="181">
        <f t="shared" si="182"/>
        <v>0</v>
      </c>
      <c r="BE102" s="311"/>
      <c r="BF102" s="311"/>
      <c r="BG102" s="181">
        <f t="shared" si="183"/>
        <v>0</v>
      </c>
      <c r="BH102" s="311"/>
      <c r="BI102" s="311"/>
      <c r="BJ102" s="181">
        <f t="shared" si="184"/>
        <v>0</v>
      </c>
      <c r="BK102" s="311"/>
      <c r="BL102" s="320"/>
      <c r="BM102" s="324"/>
      <c r="BN102" s="328"/>
    </row>
    <row r="103" s="276" customFormat="1" ht="33.95" hidden="1" customHeight="1" outlineLevel="5" spans="2:66">
      <c r="B103" s="181" t="s">
        <v>799</v>
      </c>
      <c r="C103" s="296" t="s">
        <v>966</v>
      </c>
      <c r="D103" s="276" t="s">
        <v>967</v>
      </c>
      <c r="E103" s="181" t="s">
        <v>959</v>
      </c>
      <c r="F103" s="181"/>
      <c r="G103" s="181" t="s">
        <v>943</v>
      </c>
      <c r="H103" s="181">
        <f t="shared" si="168"/>
        <v>0</v>
      </c>
      <c r="I103" s="181" t="s">
        <v>804</v>
      </c>
      <c r="J103" s="181" t="e">
        <f t="shared" si="169"/>
        <v>#DIV/0!</v>
      </c>
      <c r="K103" s="181" t="s">
        <v>805</v>
      </c>
      <c r="L103" s="181" t="e">
        <f t="shared" si="170"/>
        <v>#DIV/0!</v>
      </c>
      <c r="M103" s="181" t="s">
        <v>806</v>
      </c>
      <c r="N103" s="181">
        <f t="shared" si="171"/>
        <v>0</v>
      </c>
      <c r="O103" s="181"/>
      <c r="P103" s="303"/>
      <c r="Q103" s="303"/>
      <c r="R103" s="303"/>
      <c r="S103" s="303"/>
      <c r="T103" s="303"/>
      <c r="U103" s="303"/>
      <c r="V103" s="303"/>
      <c r="W103" s="303"/>
      <c r="X103" s="303"/>
      <c r="Y103" s="303"/>
      <c r="Z103" s="303"/>
      <c r="AA103" s="303"/>
      <c r="AB103" s="181">
        <f t="shared" si="172"/>
        <v>0</v>
      </c>
      <c r="AC103" s="181">
        <f t="shared" si="173"/>
        <v>0</v>
      </c>
      <c r="AD103" s="311"/>
      <c r="AE103" s="311"/>
      <c r="AF103" s="181">
        <f t="shared" si="174"/>
        <v>0</v>
      </c>
      <c r="AG103" s="311"/>
      <c r="AH103" s="311"/>
      <c r="AI103" s="181">
        <f t="shared" si="175"/>
        <v>0</v>
      </c>
      <c r="AJ103" s="311"/>
      <c r="AK103" s="311"/>
      <c r="AL103" s="181">
        <f t="shared" si="176"/>
        <v>0</v>
      </c>
      <c r="AM103" s="311"/>
      <c r="AN103" s="311"/>
      <c r="AO103" s="181">
        <f t="shared" si="177"/>
        <v>0</v>
      </c>
      <c r="AP103" s="311"/>
      <c r="AQ103" s="311"/>
      <c r="AR103" s="181">
        <f t="shared" si="178"/>
        <v>0</v>
      </c>
      <c r="AS103" s="311"/>
      <c r="AT103" s="311"/>
      <c r="AU103" s="181">
        <f t="shared" si="179"/>
        <v>0</v>
      </c>
      <c r="AV103" s="311"/>
      <c r="AW103" s="311"/>
      <c r="AX103" s="181">
        <f t="shared" si="180"/>
        <v>0</v>
      </c>
      <c r="AY103" s="311"/>
      <c r="AZ103" s="311"/>
      <c r="BA103" s="181">
        <f t="shared" si="181"/>
        <v>0</v>
      </c>
      <c r="BB103" s="311"/>
      <c r="BC103" s="311"/>
      <c r="BD103" s="181">
        <f t="shared" si="182"/>
        <v>0</v>
      </c>
      <c r="BE103" s="311"/>
      <c r="BF103" s="311"/>
      <c r="BG103" s="181">
        <f t="shared" si="183"/>
        <v>0</v>
      </c>
      <c r="BH103" s="311"/>
      <c r="BI103" s="311"/>
      <c r="BJ103" s="181">
        <f t="shared" si="184"/>
        <v>0</v>
      </c>
      <c r="BK103" s="311"/>
      <c r="BL103" s="320"/>
      <c r="BM103" s="324"/>
      <c r="BN103" s="328"/>
    </row>
    <row r="104" s="276" customFormat="1" ht="33.95" hidden="1" customHeight="1" outlineLevel="5" spans="2:66">
      <c r="B104" s="181" t="s">
        <v>799</v>
      </c>
      <c r="C104" s="296" t="s">
        <v>968</v>
      </c>
      <c r="D104" s="276" t="s">
        <v>969</v>
      </c>
      <c r="E104" s="181" t="s">
        <v>959</v>
      </c>
      <c r="F104" s="181"/>
      <c r="G104" s="181" t="s">
        <v>943</v>
      </c>
      <c r="H104" s="181">
        <f t="shared" si="168"/>
        <v>0</v>
      </c>
      <c r="I104" s="181" t="s">
        <v>804</v>
      </c>
      <c r="J104" s="181" t="e">
        <f t="shared" si="169"/>
        <v>#DIV/0!</v>
      </c>
      <c r="K104" s="181" t="s">
        <v>805</v>
      </c>
      <c r="L104" s="181" t="e">
        <f t="shared" si="170"/>
        <v>#DIV/0!</v>
      </c>
      <c r="M104" s="181" t="s">
        <v>806</v>
      </c>
      <c r="N104" s="181">
        <f t="shared" si="171"/>
        <v>0</v>
      </c>
      <c r="O104" s="181"/>
      <c r="P104" s="303"/>
      <c r="Q104" s="303"/>
      <c r="R104" s="303"/>
      <c r="S104" s="303"/>
      <c r="T104" s="303"/>
      <c r="U104" s="303"/>
      <c r="V104" s="303"/>
      <c r="W104" s="303"/>
      <c r="X104" s="303"/>
      <c r="Y104" s="303"/>
      <c r="Z104" s="303"/>
      <c r="AA104" s="303"/>
      <c r="AB104" s="181">
        <f t="shared" si="172"/>
        <v>0</v>
      </c>
      <c r="AC104" s="181">
        <f t="shared" si="173"/>
        <v>0</v>
      </c>
      <c r="AD104" s="311"/>
      <c r="AE104" s="311"/>
      <c r="AF104" s="181">
        <f t="shared" si="174"/>
        <v>0</v>
      </c>
      <c r="AG104" s="311"/>
      <c r="AH104" s="311"/>
      <c r="AI104" s="181">
        <f t="shared" si="175"/>
        <v>0</v>
      </c>
      <c r="AJ104" s="311"/>
      <c r="AK104" s="311"/>
      <c r="AL104" s="181">
        <f t="shared" si="176"/>
        <v>0</v>
      </c>
      <c r="AM104" s="311"/>
      <c r="AN104" s="311"/>
      <c r="AO104" s="181">
        <f t="shared" si="177"/>
        <v>0</v>
      </c>
      <c r="AP104" s="311"/>
      <c r="AQ104" s="311"/>
      <c r="AR104" s="181">
        <f t="shared" si="178"/>
        <v>0</v>
      </c>
      <c r="AS104" s="311"/>
      <c r="AT104" s="311"/>
      <c r="AU104" s="181">
        <f t="shared" si="179"/>
        <v>0</v>
      </c>
      <c r="AV104" s="311"/>
      <c r="AW104" s="311"/>
      <c r="AX104" s="181">
        <f t="shared" si="180"/>
        <v>0</v>
      </c>
      <c r="AY104" s="311"/>
      <c r="AZ104" s="311"/>
      <c r="BA104" s="181">
        <f t="shared" si="181"/>
        <v>0</v>
      </c>
      <c r="BB104" s="311"/>
      <c r="BC104" s="311"/>
      <c r="BD104" s="181">
        <f t="shared" si="182"/>
        <v>0</v>
      </c>
      <c r="BE104" s="311"/>
      <c r="BF104" s="311"/>
      <c r="BG104" s="181">
        <f t="shared" si="183"/>
        <v>0</v>
      </c>
      <c r="BH104" s="311"/>
      <c r="BI104" s="311"/>
      <c r="BJ104" s="181">
        <f t="shared" si="184"/>
        <v>0</v>
      </c>
      <c r="BK104" s="311"/>
      <c r="BL104" s="320"/>
      <c r="BM104" s="324"/>
      <c r="BN104" s="328"/>
    </row>
    <row r="105" s="276" customFormat="1" ht="33.95" hidden="1" customHeight="1" outlineLevel="5" spans="2:66">
      <c r="B105" s="181" t="s">
        <v>799</v>
      </c>
      <c r="C105" s="296" t="s">
        <v>970</v>
      </c>
      <c r="D105" s="276" t="s">
        <v>971</v>
      </c>
      <c r="E105" s="181" t="s">
        <v>959</v>
      </c>
      <c r="F105" s="181"/>
      <c r="G105" s="181" t="s">
        <v>943</v>
      </c>
      <c r="H105" s="181">
        <f t="shared" si="168"/>
        <v>0</v>
      </c>
      <c r="I105" s="181" t="s">
        <v>804</v>
      </c>
      <c r="J105" s="181" t="e">
        <f t="shared" si="169"/>
        <v>#DIV/0!</v>
      </c>
      <c r="K105" s="181" t="s">
        <v>805</v>
      </c>
      <c r="L105" s="181" t="e">
        <f t="shared" si="170"/>
        <v>#DIV/0!</v>
      </c>
      <c r="M105" s="181" t="s">
        <v>806</v>
      </c>
      <c r="N105" s="181">
        <f t="shared" si="171"/>
        <v>0</v>
      </c>
      <c r="O105" s="181"/>
      <c r="P105" s="303"/>
      <c r="Q105" s="303"/>
      <c r="R105" s="303"/>
      <c r="S105" s="303"/>
      <c r="T105" s="303"/>
      <c r="U105" s="303"/>
      <c r="V105" s="303"/>
      <c r="W105" s="303"/>
      <c r="X105" s="303"/>
      <c r="Y105" s="303"/>
      <c r="Z105" s="303"/>
      <c r="AA105" s="303"/>
      <c r="AB105" s="181">
        <f t="shared" si="172"/>
        <v>0</v>
      </c>
      <c r="AC105" s="181">
        <f t="shared" si="173"/>
        <v>0</v>
      </c>
      <c r="AD105" s="311"/>
      <c r="AE105" s="311"/>
      <c r="AF105" s="181">
        <f t="shared" si="174"/>
        <v>0</v>
      </c>
      <c r="AG105" s="311"/>
      <c r="AH105" s="311"/>
      <c r="AI105" s="181">
        <f t="shared" si="175"/>
        <v>0</v>
      </c>
      <c r="AJ105" s="311"/>
      <c r="AK105" s="311"/>
      <c r="AL105" s="181">
        <f t="shared" si="176"/>
        <v>0</v>
      </c>
      <c r="AM105" s="311"/>
      <c r="AN105" s="311"/>
      <c r="AO105" s="181">
        <f t="shared" si="177"/>
        <v>0</v>
      </c>
      <c r="AP105" s="311"/>
      <c r="AQ105" s="311"/>
      <c r="AR105" s="181">
        <f t="shared" si="178"/>
        <v>0</v>
      </c>
      <c r="AS105" s="311"/>
      <c r="AT105" s="311"/>
      <c r="AU105" s="181">
        <f t="shared" si="179"/>
        <v>0</v>
      </c>
      <c r="AV105" s="311"/>
      <c r="AW105" s="311"/>
      <c r="AX105" s="181">
        <f t="shared" si="180"/>
        <v>0</v>
      </c>
      <c r="AY105" s="311"/>
      <c r="AZ105" s="311"/>
      <c r="BA105" s="181">
        <f t="shared" si="181"/>
        <v>0</v>
      </c>
      <c r="BB105" s="311"/>
      <c r="BC105" s="311"/>
      <c r="BD105" s="181">
        <f t="shared" si="182"/>
        <v>0</v>
      </c>
      <c r="BE105" s="311"/>
      <c r="BF105" s="311"/>
      <c r="BG105" s="181">
        <f t="shared" si="183"/>
        <v>0</v>
      </c>
      <c r="BH105" s="311"/>
      <c r="BI105" s="311"/>
      <c r="BJ105" s="181">
        <f t="shared" si="184"/>
        <v>0</v>
      </c>
      <c r="BK105" s="311"/>
      <c r="BL105" s="320"/>
      <c r="BM105" s="324"/>
      <c r="BN105" s="328"/>
    </row>
    <row r="106" s="276" customFormat="1" ht="33.95" hidden="1" customHeight="1" outlineLevel="5" spans="2:66">
      <c r="B106" s="181" t="s">
        <v>799</v>
      </c>
      <c r="C106" s="296" t="s">
        <v>972</v>
      </c>
      <c r="D106" s="276" t="s">
        <v>973</v>
      </c>
      <c r="E106" s="181" t="s">
        <v>959</v>
      </c>
      <c r="F106" s="181"/>
      <c r="G106" s="181" t="s">
        <v>943</v>
      </c>
      <c r="H106" s="181">
        <f t="shared" si="168"/>
        <v>0</v>
      </c>
      <c r="I106" s="181" t="s">
        <v>804</v>
      </c>
      <c r="J106" s="181" t="e">
        <f t="shared" si="169"/>
        <v>#DIV/0!</v>
      </c>
      <c r="K106" s="181" t="s">
        <v>805</v>
      </c>
      <c r="L106" s="181" t="e">
        <f t="shared" si="170"/>
        <v>#DIV/0!</v>
      </c>
      <c r="M106" s="181" t="s">
        <v>806</v>
      </c>
      <c r="N106" s="181">
        <f t="shared" si="171"/>
        <v>0</v>
      </c>
      <c r="O106" s="181"/>
      <c r="P106" s="303"/>
      <c r="Q106" s="303"/>
      <c r="R106" s="303"/>
      <c r="S106" s="303"/>
      <c r="T106" s="303"/>
      <c r="U106" s="303"/>
      <c r="V106" s="303"/>
      <c r="W106" s="303"/>
      <c r="X106" s="303"/>
      <c r="Y106" s="303"/>
      <c r="Z106" s="303"/>
      <c r="AA106" s="303"/>
      <c r="AB106" s="181">
        <f t="shared" si="172"/>
        <v>0</v>
      </c>
      <c r="AC106" s="181">
        <f t="shared" si="173"/>
        <v>0</v>
      </c>
      <c r="AD106" s="311"/>
      <c r="AE106" s="311"/>
      <c r="AF106" s="181">
        <f t="shared" si="174"/>
        <v>0</v>
      </c>
      <c r="AG106" s="311"/>
      <c r="AH106" s="311"/>
      <c r="AI106" s="181">
        <f t="shared" si="175"/>
        <v>0</v>
      </c>
      <c r="AJ106" s="311"/>
      <c r="AK106" s="311"/>
      <c r="AL106" s="181">
        <f t="shared" si="176"/>
        <v>0</v>
      </c>
      <c r="AM106" s="311"/>
      <c r="AN106" s="311"/>
      <c r="AO106" s="181">
        <f t="shared" si="177"/>
        <v>0</v>
      </c>
      <c r="AP106" s="311"/>
      <c r="AQ106" s="311"/>
      <c r="AR106" s="181">
        <f t="shared" si="178"/>
        <v>0</v>
      </c>
      <c r="AS106" s="311"/>
      <c r="AT106" s="311"/>
      <c r="AU106" s="181">
        <f t="shared" si="179"/>
        <v>0</v>
      </c>
      <c r="AV106" s="311"/>
      <c r="AW106" s="311"/>
      <c r="AX106" s="181">
        <f t="shared" si="180"/>
        <v>0</v>
      </c>
      <c r="AY106" s="311"/>
      <c r="AZ106" s="311"/>
      <c r="BA106" s="181">
        <f t="shared" si="181"/>
        <v>0</v>
      </c>
      <c r="BB106" s="311"/>
      <c r="BC106" s="311"/>
      <c r="BD106" s="181">
        <f t="shared" si="182"/>
        <v>0</v>
      </c>
      <c r="BE106" s="311"/>
      <c r="BF106" s="311"/>
      <c r="BG106" s="181">
        <f t="shared" si="183"/>
        <v>0</v>
      </c>
      <c r="BH106" s="311"/>
      <c r="BI106" s="311"/>
      <c r="BJ106" s="181">
        <f t="shared" si="184"/>
        <v>0</v>
      </c>
      <c r="BK106" s="311"/>
      <c r="BL106" s="320"/>
      <c r="BM106" s="324"/>
      <c r="BN106" s="328"/>
    </row>
    <row r="107" s="276" customFormat="1" ht="33.95" hidden="1" customHeight="1" outlineLevel="5" spans="2:66">
      <c r="B107" s="181" t="s">
        <v>799</v>
      </c>
      <c r="C107" s="296" t="s">
        <v>974</v>
      </c>
      <c r="D107" s="276" t="s">
        <v>975</v>
      </c>
      <c r="E107" s="181" t="s">
        <v>959</v>
      </c>
      <c r="F107" s="181"/>
      <c r="G107" s="181" t="s">
        <v>943</v>
      </c>
      <c r="H107" s="181">
        <f t="shared" si="168"/>
        <v>0</v>
      </c>
      <c r="I107" s="181" t="s">
        <v>804</v>
      </c>
      <c r="J107" s="181" t="e">
        <f t="shared" si="169"/>
        <v>#DIV/0!</v>
      </c>
      <c r="K107" s="181" t="s">
        <v>805</v>
      </c>
      <c r="L107" s="181" t="e">
        <f t="shared" si="170"/>
        <v>#DIV/0!</v>
      </c>
      <c r="M107" s="181" t="s">
        <v>806</v>
      </c>
      <c r="N107" s="181">
        <f t="shared" si="171"/>
        <v>0</v>
      </c>
      <c r="O107" s="181"/>
      <c r="P107" s="303"/>
      <c r="Q107" s="303"/>
      <c r="R107" s="303"/>
      <c r="S107" s="303"/>
      <c r="T107" s="303"/>
      <c r="U107" s="303"/>
      <c r="V107" s="303"/>
      <c r="W107" s="303"/>
      <c r="X107" s="303"/>
      <c r="Y107" s="303"/>
      <c r="Z107" s="303"/>
      <c r="AA107" s="303"/>
      <c r="AB107" s="181">
        <f t="shared" si="172"/>
        <v>0</v>
      </c>
      <c r="AC107" s="181">
        <f t="shared" si="173"/>
        <v>0</v>
      </c>
      <c r="AD107" s="311"/>
      <c r="AE107" s="311"/>
      <c r="AF107" s="181">
        <f t="shared" si="174"/>
        <v>0</v>
      </c>
      <c r="AG107" s="311"/>
      <c r="AH107" s="311"/>
      <c r="AI107" s="181">
        <f t="shared" si="175"/>
        <v>0</v>
      </c>
      <c r="AJ107" s="311"/>
      <c r="AK107" s="311"/>
      <c r="AL107" s="181">
        <f t="shared" si="176"/>
        <v>0</v>
      </c>
      <c r="AM107" s="311"/>
      <c r="AN107" s="311"/>
      <c r="AO107" s="181">
        <f t="shared" si="177"/>
        <v>0</v>
      </c>
      <c r="AP107" s="311"/>
      <c r="AQ107" s="311"/>
      <c r="AR107" s="181">
        <f t="shared" si="178"/>
        <v>0</v>
      </c>
      <c r="AS107" s="311"/>
      <c r="AT107" s="311"/>
      <c r="AU107" s="181">
        <f t="shared" si="179"/>
        <v>0</v>
      </c>
      <c r="AV107" s="311"/>
      <c r="AW107" s="311"/>
      <c r="AX107" s="181">
        <f t="shared" si="180"/>
        <v>0</v>
      </c>
      <c r="AY107" s="311"/>
      <c r="AZ107" s="311"/>
      <c r="BA107" s="181">
        <f t="shared" si="181"/>
        <v>0</v>
      </c>
      <c r="BB107" s="311"/>
      <c r="BC107" s="311"/>
      <c r="BD107" s="181">
        <f t="shared" si="182"/>
        <v>0</v>
      </c>
      <c r="BE107" s="311"/>
      <c r="BF107" s="311"/>
      <c r="BG107" s="181">
        <f t="shared" si="183"/>
        <v>0</v>
      </c>
      <c r="BH107" s="311"/>
      <c r="BI107" s="311"/>
      <c r="BJ107" s="181">
        <f t="shared" si="184"/>
        <v>0</v>
      </c>
      <c r="BK107" s="311"/>
      <c r="BL107" s="320"/>
      <c r="BM107" s="324"/>
      <c r="BN107" s="328"/>
    </row>
    <row r="108" s="276" customFormat="1" ht="33.95" hidden="1" customHeight="1" outlineLevel="5" spans="2:66">
      <c r="B108" s="181" t="s">
        <v>799</v>
      </c>
      <c r="C108" s="296" t="s">
        <v>976</v>
      </c>
      <c r="D108" s="276" t="s">
        <v>977</v>
      </c>
      <c r="E108" s="181" t="s">
        <v>959</v>
      </c>
      <c r="F108" s="181"/>
      <c r="G108" s="181" t="s">
        <v>943</v>
      </c>
      <c r="H108" s="181">
        <f t="shared" si="168"/>
        <v>0</v>
      </c>
      <c r="I108" s="181" t="s">
        <v>804</v>
      </c>
      <c r="J108" s="181" t="e">
        <f t="shared" si="169"/>
        <v>#DIV/0!</v>
      </c>
      <c r="K108" s="181" t="s">
        <v>805</v>
      </c>
      <c r="L108" s="181" t="e">
        <f t="shared" si="170"/>
        <v>#DIV/0!</v>
      </c>
      <c r="M108" s="181" t="s">
        <v>806</v>
      </c>
      <c r="N108" s="181">
        <f t="shared" si="171"/>
        <v>0</v>
      </c>
      <c r="O108" s="181"/>
      <c r="P108" s="303"/>
      <c r="Q108" s="303"/>
      <c r="R108" s="303"/>
      <c r="S108" s="303"/>
      <c r="T108" s="303"/>
      <c r="U108" s="303"/>
      <c r="V108" s="303"/>
      <c r="W108" s="303"/>
      <c r="X108" s="303"/>
      <c r="Y108" s="303"/>
      <c r="Z108" s="303"/>
      <c r="AA108" s="303"/>
      <c r="AB108" s="181">
        <f t="shared" si="172"/>
        <v>0</v>
      </c>
      <c r="AC108" s="181">
        <f t="shared" si="173"/>
        <v>0</v>
      </c>
      <c r="AD108" s="311"/>
      <c r="AE108" s="311"/>
      <c r="AF108" s="181">
        <f t="shared" si="174"/>
        <v>0</v>
      </c>
      <c r="AG108" s="311"/>
      <c r="AH108" s="311"/>
      <c r="AI108" s="181">
        <f t="shared" si="175"/>
        <v>0</v>
      </c>
      <c r="AJ108" s="311"/>
      <c r="AK108" s="311"/>
      <c r="AL108" s="181">
        <f t="shared" si="176"/>
        <v>0</v>
      </c>
      <c r="AM108" s="311"/>
      <c r="AN108" s="311"/>
      <c r="AO108" s="181">
        <f t="shared" si="177"/>
        <v>0</v>
      </c>
      <c r="AP108" s="311"/>
      <c r="AQ108" s="311"/>
      <c r="AR108" s="181">
        <f t="shared" si="178"/>
        <v>0</v>
      </c>
      <c r="AS108" s="311"/>
      <c r="AT108" s="311"/>
      <c r="AU108" s="181">
        <f t="shared" si="179"/>
        <v>0</v>
      </c>
      <c r="AV108" s="311"/>
      <c r="AW108" s="311"/>
      <c r="AX108" s="181">
        <f t="shared" si="180"/>
        <v>0</v>
      </c>
      <c r="AY108" s="311"/>
      <c r="AZ108" s="311"/>
      <c r="BA108" s="181">
        <f t="shared" si="181"/>
        <v>0</v>
      </c>
      <c r="BB108" s="311"/>
      <c r="BC108" s="311"/>
      <c r="BD108" s="181">
        <f t="shared" si="182"/>
        <v>0</v>
      </c>
      <c r="BE108" s="311"/>
      <c r="BF108" s="311"/>
      <c r="BG108" s="181">
        <f t="shared" si="183"/>
        <v>0</v>
      </c>
      <c r="BH108" s="311"/>
      <c r="BI108" s="311"/>
      <c r="BJ108" s="181">
        <f t="shared" si="184"/>
        <v>0</v>
      </c>
      <c r="BK108" s="311"/>
      <c r="BL108" s="320"/>
      <c r="BM108" s="324"/>
      <c r="BN108" s="328"/>
    </row>
    <row r="109" s="276" customFormat="1" ht="33.95" hidden="1" customHeight="1" outlineLevel="5" spans="2:66">
      <c r="B109" s="181" t="s">
        <v>799</v>
      </c>
      <c r="C109" s="296" t="s">
        <v>978</v>
      </c>
      <c r="D109" s="276" t="s">
        <v>979</v>
      </c>
      <c r="E109" s="181" t="s">
        <v>959</v>
      </c>
      <c r="F109" s="181"/>
      <c r="G109" s="181" t="s">
        <v>943</v>
      </c>
      <c r="H109" s="181">
        <f t="shared" si="168"/>
        <v>0</v>
      </c>
      <c r="I109" s="181" t="s">
        <v>804</v>
      </c>
      <c r="J109" s="181" t="e">
        <f t="shared" si="169"/>
        <v>#DIV/0!</v>
      </c>
      <c r="K109" s="181" t="s">
        <v>805</v>
      </c>
      <c r="L109" s="181" t="e">
        <f t="shared" si="170"/>
        <v>#DIV/0!</v>
      </c>
      <c r="M109" s="181" t="s">
        <v>806</v>
      </c>
      <c r="N109" s="181">
        <f t="shared" si="171"/>
        <v>0</v>
      </c>
      <c r="O109" s="181"/>
      <c r="P109" s="303"/>
      <c r="Q109" s="303"/>
      <c r="R109" s="303"/>
      <c r="S109" s="303"/>
      <c r="T109" s="303"/>
      <c r="U109" s="303"/>
      <c r="V109" s="303"/>
      <c r="W109" s="303"/>
      <c r="X109" s="303"/>
      <c r="Y109" s="303"/>
      <c r="Z109" s="303"/>
      <c r="AA109" s="303"/>
      <c r="AB109" s="181">
        <f t="shared" si="172"/>
        <v>0</v>
      </c>
      <c r="AC109" s="181">
        <f t="shared" si="173"/>
        <v>0</v>
      </c>
      <c r="AD109" s="311"/>
      <c r="AE109" s="311"/>
      <c r="AF109" s="181">
        <f t="shared" si="174"/>
        <v>0</v>
      </c>
      <c r="AG109" s="311"/>
      <c r="AH109" s="311"/>
      <c r="AI109" s="181">
        <f t="shared" si="175"/>
        <v>0</v>
      </c>
      <c r="AJ109" s="311"/>
      <c r="AK109" s="311"/>
      <c r="AL109" s="181">
        <f t="shared" si="176"/>
        <v>0</v>
      </c>
      <c r="AM109" s="311"/>
      <c r="AN109" s="311"/>
      <c r="AO109" s="181">
        <f t="shared" si="177"/>
        <v>0</v>
      </c>
      <c r="AP109" s="311"/>
      <c r="AQ109" s="311"/>
      <c r="AR109" s="181">
        <f t="shared" si="178"/>
        <v>0</v>
      </c>
      <c r="AS109" s="311"/>
      <c r="AT109" s="311"/>
      <c r="AU109" s="181">
        <f t="shared" si="179"/>
        <v>0</v>
      </c>
      <c r="AV109" s="311"/>
      <c r="AW109" s="311"/>
      <c r="AX109" s="181">
        <f t="shared" si="180"/>
        <v>0</v>
      </c>
      <c r="AY109" s="311"/>
      <c r="AZ109" s="311"/>
      <c r="BA109" s="181">
        <f t="shared" si="181"/>
        <v>0</v>
      </c>
      <c r="BB109" s="311"/>
      <c r="BC109" s="311"/>
      <c r="BD109" s="181">
        <f t="shared" si="182"/>
        <v>0</v>
      </c>
      <c r="BE109" s="311"/>
      <c r="BF109" s="311"/>
      <c r="BG109" s="181">
        <f t="shared" si="183"/>
        <v>0</v>
      </c>
      <c r="BH109" s="311"/>
      <c r="BI109" s="311"/>
      <c r="BJ109" s="181">
        <f t="shared" si="184"/>
        <v>0</v>
      </c>
      <c r="BK109" s="311"/>
      <c r="BL109" s="320"/>
      <c r="BM109" s="324"/>
      <c r="BN109" s="328"/>
    </row>
    <row r="110" s="276" customFormat="1" ht="33.95" hidden="1" customHeight="1" outlineLevel="5" spans="2:66">
      <c r="B110" s="181" t="s">
        <v>799</v>
      </c>
      <c r="C110" s="296" t="s">
        <v>980</v>
      </c>
      <c r="D110" s="276" t="s">
        <v>981</v>
      </c>
      <c r="E110" s="181" t="s">
        <v>982</v>
      </c>
      <c r="F110" s="181"/>
      <c r="G110" s="181" t="s">
        <v>943</v>
      </c>
      <c r="H110" s="181">
        <f t="shared" si="168"/>
        <v>0</v>
      </c>
      <c r="I110" s="181" t="s">
        <v>804</v>
      </c>
      <c r="J110" s="181" t="e">
        <f t="shared" si="169"/>
        <v>#DIV/0!</v>
      </c>
      <c r="K110" s="181" t="s">
        <v>805</v>
      </c>
      <c r="L110" s="181" t="e">
        <f t="shared" si="170"/>
        <v>#DIV/0!</v>
      </c>
      <c r="M110" s="181" t="s">
        <v>806</v>
      </c>
      <c r="N110" s="181">
        <f t="shared" si="171"/>
        <v>0</v>
      </c>
      <c r="O110" s="181"/>
      <c r="P110" s="303"/>
      <c r="Q110" s="303"/>
      <c r="R110" s="303"/>
      <c r="S110" s="303"/>
      <c r="T110" s="303"/>
      <c r="U110" s="303"/>
      <c r="V110" s="303"/>
      <c r="W110" s="303"/>
      <c r="X110" s="303"/>
      <c r="Y110" s="303"/>
      <c r="Z110" s="303"/>
      <c r="AA110" s="303"/>
      <c r="AB110" s="181">
        <f t="shared" si="172"/>
        <v>0</v>
      </c>
      <c r="AC110" s="181">
        <f t="shared" si="173"/>
        <v>0</v>
      </c>
      <c r="AD110" s="311"/>
      <c r="AE110" s="311"/>
      <c r="AF110" s="181">
        <f t="shared" si="174"/>
        <v>0</v>
      </c>
      <c r="AG110" s="311"/>
      <c r="AH110" s="311"/>
      <c r="AI110" s="181">
        <f t="shared" si="175"/>
        <v>0</v>
      </c>
      <c r="AJ110" s="311"/>
      <c r="AK110" s="311"/>
      <c r="AL110" s="181">
        <f t="shared" si="176"/>
        <v>0</v>
      </c>
      <c r="AM110" s="311"/>
      <c r="AN110" s="311"/>
      <c r="AO110" s="181">
        <f t="shared" si="177"/>
        <v>0</v>
      </c>
      <c r="AP110" s="311"/>
      <c r="AQ110" s="311"/>
      <c r="AR110" s="181">
        <f t="shared" si="178"/>
        <v>0</v>
      </c>
      <c r="AS110" s="311"/>
      <c r="AT110" s="311"/>
      <c r="AU110" s="181">
        <f t="shared" si="179"/>
        <v>0</v>
      </c>
      <c r="AV110" s="311"/>
      <c r="AW110" s="311"/>
      <c r="AX110" s="181">
        <f t="shared" si="180"/>
        <v>0</v>
      </c>
      <c r="AY110" s="311"/>
      <c r="AZ110" s="311"/>
      <c r="BA110" s="181">
        <f t="shared" si="181"/>
        <v>0</v>
      </c>
      <c r="BB110" s="311"/>
      <c r="BC110" s="311"/>
      <c r="BD110" s="181">
        <f t="shared" si="182"/>
        <v>0</v>
      </c>
      <c r="BE110" s="311"/>
      <c r="BF110" s="311"/>
      <c r="BG110" s="181">
        <f t="shared" si="183"/>
        <v>0</v>
      </c>
      <c r="BH110" s="311"/>
      <c r="BI110" s="311"/>
      <c r="BJ110" s="181">
        <f t="shared" si="184"/>
        <v>0</v>
      </c>
      <c r="BK110" s="311"/>
      <c r="BL110" s="320"/>
      <c r="BM110" s="324"/>
      <c r="BN110" s="328"/>
    </row>
    <row r="111" s="111" customFormat="1" ht="33.95" hidden="1" customHeight="1" outlineLevel="3" collapsed="1" spans="2:66">
      <c r="B111" s="112" t="s">
        <v>794</v>
      </c>
      <c r="C111" s="113" t="s">
        <v>983</v>
      </c>
      <c r="D111" s="111" t="s">
        <v>984</v>
      </c>
      <c r="E111" s="112"/>
      <c r="F111" s="112"/>
      <c r="G111" s="112"/>
      <c r="H111" s="112">
        <f>H112+H122+H132+H142</f>
        <v>0</v>
      </c>
      <c r="I111" s="112"/>
      <c r="J111" s="112"/>
      <c r="K111" s="112"/>
      <c r="L111" s="112"/>
      <c r="M111" s="112"/>
      <c r="N111" s="112"/>
      <c r="O111" s="112"/>
      <c r="P111" s="301"/>
      <c r="Q111" s="301"/>
      <c r="R111" s="301"/>
      <c r="S111" s="301"/>
      <c r="T111" s="301"/>
      <c r="U111" s="301"/>
      <c r="V111" s="301"/>
      <c r="W111" s="301"/>
      <c r="X111" s="301"/>
      <c r="Y111" s="301"/>
      <c r="Z111" s="301"/>
      <c r="AA111" s="301"/>
      <c r="AB111" s="112">
        <f t="shared" ref="AB111:AF111" si="185">AB112+AB122+AB132+AB142</f>
        <v>0</v>
      </c>
      <c r="AC111" s="112">
        <f t="shared" si="185"/>
        <v>0</v>
      </c>
      <c r="AD111" s="112"/>
      <c r="AE111" s="112"/>
      <c r="AF111" s="112">
        <f t="shared" si="185"/>
        <v>0</v>
      </c>
      <c r="AG111" s="112"/>
      <c r="AH111" s="112"/>
      <c r="AI111" s="112">
        <f>AI112+AI122+AI132+AI142</f>
        <v>0</v>
      </c>
      <c r="AJ111" s="112"/>
      <c r="AK111" s="112"/>
      <c r="AL111" s="112">
        <f>AL112+AL122+AL132+AL142</f>
        <v>0</v>
      </c>
      <c r="AM111" s="112"/>
      <c r="AN111" s="112"/>
      <c r="AO111" s="112">
        <f>AO112+AO122+AO132+AO142</f>
        <v>0</v>
      </c>
      <c r="AP111" s="112"/>
      <c r="AQ111" s="112"/>
      <c r="AR111" s="112">
        <f>AR112+AR122+AR132+AR142</f>
        <v>0</v>
      </c>
      <c r="AS111" s="112"/>
      <c r="AT111" s="112"/>
      <c r="AU111" s="112">
        <f>AU112+AU122+AU132+AU142</f>
        <v>0</v>
      </c>
      <c r="AV111" s="112"/>
      <c r="AW111" s="112"/>
      <c r="AX111" s="112">
        <f>AX112+AX122+AX132+AX142</f>
        <v>0</v>
      </c>
      <c r="AY111" s="112"/>
      <c r="AZ111" s="112"/>
      <c r="BA111" s="112">
        <f>BA112+BA122+BA132+BA142</f>
        <v>0</v>
      </c>
      <c r="BB111" s="112"/>
      <c r="BC111" s="112"/>
      <c r="BD111" s="112">
        <f>BD112+BD122+BD132+BD142</f>
        <v>0</v>
      </c>
      <c r="BE111" s="112"/>
      <c r="BF111" s="112"/>
      <c r="BG111" s="112">
        <f>BG112+BG122+BG132+BG142</f>
        <v>0</v>
      </c>
      <c r="BH111" s="112"/>
      <c r="BI111" s="112"/>
      <c r="BJ111" s="112">
        <f>BJ112+BJ122+BJ132+BJ142</f>
        <v>0</v>
      </c>
      <c r="BK111" s="112"/>
      <c r="BL111" s="318"/>
      <c r="BM111" s="324"/>
      <c r="BN111" s="326"/>
    </row>
    <row r="112" s="115" customFormat="1" ht="33.95" hidden="1" customHeight="1" outlineLevel="4" collapsed="1" spans="2:66">
      <c r="B112" s="116" t="s">
        <v>794</v>
      </c>
      <c r="C112" s="117" t="s">
        <v>118</v>
      </c>
      <c r="D112" s="115" t="s">
        <v>109</v>
      </c>
      <c r="E112" s="116"/>
      <c r="F112" s="116"/>
      <c r="G112" s="116"/>
      <c r="H112" s="116">
        <f>SUM(H113:H121)</f>
        <v>0</v>
      </c>
      <c r="I112" s="116"/>
      <c r="J112" s="116"/>
      <c r="K112" s="116"/>
      <c r="L112" s="116"/>
      <c r="M112" s="116"/>
      <c r="N112" s="116"/>
      <c r="O112" s="116"/>
      <c r="P112" s="302"/>
      <c r="Q112" s="302"/>
      <c r="R112" s="302"/>
      <c r="S112" s="302"/>
      <c r="T112" s="302"/>
      <c r="U112" s="302"/>
      <c r="V112" s="302"/>
      <c r="W112" s="302"/>
      <c r="X112" s="302"/>
      <c r="Y112" s="302"/>
      <c r="Z112" s="302"/>
      <c r="AA112" s="302"/>
      <c r="AB112" s="116">
        <f t="shared" ref="AB112:AF112" si="186">SUM(AB113:AB121)</f>
        <v>0</v>
      </c>
      <c r="AC112" s="116">
        <f t="shared" si="186"/>
        <v>0</v>
      </c>
      <c r="AD112" s="116"/>
      <c r="AE112" s="116"/>
      <c r="AF112" s="116">
        <f t="shared" si="186"/>
        <v>0</v>
      </c>
      <c r="AG112" s="116"/>
      <c r="AH112" s="116"/>
      <c r="AI112" s="116">
        <f>SUM(AI113:AI121)</f>
        <v>0</v>
      </c>
      <c r="AJ112" s="116"/>
      <c r="AK112" s="116"/>
      <c r="AL112" s="116">
        <f>SUM(AL113:AL121)</f>
        <v>0</v>
      </c>
      <c r="AM112" s="116"/>
      <c r="AN112" s="116"/>
      <c r="AO112" s="116">
        <f>SUM(AO113:AO121)</f>
        <v>0</v>
      </c>
      <c r="AP112" s="116"/>
      <c r="AQ112" s="116"/>
      <c r="AR112" s="116">
        <f>SUM(AR113:AR121)</f>
        <v>0</v>
      </c>
      <c r="AS112" s="116"/>
      <c r="AT112" s="116"/>
      <c r="AU112" s="116">
        <f>SUM(AU113:AU121)</f>
        <v>0</v>
      </c>
      <c r="AV112" s="116"/>
      <c r="AW112" s="116"/>
      <c r="AX112" s="116">
        <f>SUM(AX113:AX121)</f>
        <v>0</v>
      </c>
      <c r="AY112" s="116"/>
      <c r="AZ112" s="116"/>
      <c r="BA112" s="116">
        <f>SUM(BA113:BA121)</f>
        <v>0</v>
      </c>
      <c r="BB112" s="116"/>
      <c r="BC112" s="116"/>
      <c r="BD112" s="116">
        <f>SUM(BD113:BD121)</f>
        <v>0</v>
      </c>
      <c r="BE112" s="116"/>
      <c r="BF112" s="116"/>
      <c r="BG112" s="116">
        <f>SUM(BG113:BG121)</f>
        <v>0</v>
      </c>
      <c r="BH112" s="116"/>
      <c r="BI112" s="116"/>
      <c r="BJ112" s="116">
        <f>SUM(BJ113:BJ121)</f>
        <v>0</v>
      </c>
      <c r="BK112" s="116"/>
      <c r="BL112" s="319"/>
      <c r="BM112" s="324"/>
      <c r="BN112" s="327"/>
    </row>
    <row r="113" s="276" customFormat="1" ht="33.95" hidden="1" customHeight="1" outlineLevel="5" spans="2:66">
      <c r="B113" s="181" t="s">
        <v>799</v>
      </c>
      <c r="C113" s="296" t="s">
        <v>985</v>
      </c>
      <c r="D113" s="276" t="s">
        <v>986</v>
      </c>
      <c r="E113" s="181" t="s">
        <v>987</v>
      </c>
      <c r="F113" s="181"/>
      <c r="G113" s="181" t="s">
        <v>803</v>
      </c>
      <c r="H113" s="181">
        <f t="shared" ref="H113:H121" si="187">AB113</f>
        <v>0</v>
      </c>
      <c r="I113" s="181" t="s">
        <v>804</v>
      </c>
      <c r="J113" s="181">
        <f t="shared" ref="J113:J121" si="188">SUM(AD113,AG113,AJ113,AM113,AP113,AS113,AV113,AY113,BB113,BE113,BH113,BK113)/N113</f>
        <v>4</v>
      </c>
      <c r="K113" s="181" t="s">
        <v>805</v>
      </c>
      <c r="L113" s="181">
        <f t="shared" ref="L113:L121" si="189">H113/N113/J113</f>
        <v>0</v>
      </c>
      <c r="M113" s="181" t="s">
        <v>806</v>
      </c>
      <c r="N113" s="181">
        <f t="shared" ref="N113:N121" si="190">COUNTIF(AD113,"&gt;0")+COUNTIF(AG113,"&gt;0")+COUNTIF(AJ113,"&gt;0")+COUNTIF(AM113,"&gt;0")+COUNTIF(AP113,"&gt;0")+COUNTIF(AS113,"&gt;0")+COUNTIF(AV113,"&gt;0")+COUNTIF(AY113,"&gt;0")+COUNTIF(BB113,"&gt;0")+COUNTIF(BE113,"&gt;0")+COUNTIF(BH113,"&gt;0")+COUNTIF(BK113,"&gt;0")</f>
        <v>12</v>
      </c>
      <c r="O113" s="181"/>
      <c r="P113" s="303"/>
      <c r="Q113" s="303"/>
      <c r="R113" s="303"/>
      <c r="S113" s="303"/>
      <c r="T113" s="303"/>
      <c r="U113" s="303"/>
      <c r="V113" s="303"/>
      <c r="W113" s="303"/>
      <c r="X113" s="303"/>
      <c r="Y113" s="303"/>
      <c r="Z113" s="303"/>
      <c r="AA113" s="303"/>
      <c r="AB113" s="181">
        <f t="shared" ref="AB113:AB121" si="191">SUM(AC113,AF113,AI113,AL113,AO113,AR113,AU113,AX113,BA113,BD113,BG113,BJ113)</f>
        <v>0</v>
      </c>
      <c r="AC113" s="181">
        <f t="shared" ref="AC113:AC121" si="192">AD113*AE113</f>
        <v>0</v>
      </c>
      <c r="AD113" s="181">
        <f>SUMIFS('1-2 人员岗位信息'!F:F,'1-2 人员岗位信息'!$C:$C,"自有人员",'1-2 人员岗位信息'!$B:$B,$D113)</f>
        <v>4</v>
      </c>
      <c r="AE113" s="311">
        <f>IFERROR(自有人工预算!E25/AD113,0)</f>
        <v>0</v>
      </c>
      <c r="AF113" s="181">
        <f t="shared" ref="AF113:AF121" si="193">AG113*AH113</f>
        <v>0</v>
      </c>
      <c r="AG113" s="181">
        <f>SUMIFS('1-2 人员岗位信息'!G:G,'1-2 人员岗位信息'!$C:$C,"自有人员",'1-2 人员岗位信息'!$B:$B,$D113)</f>
        <v>4</v>
      </c>
      <c r="AH113" s="311">
        <f>IFERROR(自有人工预算!F25/AG113,0)</f>
        <v>0</v>
      </c>
      <c r="AI113" s="181">
        <f t="shared" ref="AI113:AI121" si="194">AJ113*AK113</f>
        <v>0</v>
      </c>
      <c r="AJ113" s="181">
        <f>SUMIFS('1-2 人员岗位信息'!H:H,'1-2 人员岗位信息'!$C:$C,"自有人员",'1-2 人员岗位信息'!$B:$B,$D113)</f>
        <v>4</v>
      </c>
      <c r="AK113" s="311">
        <f>IFERROR(自有人工预算!G25/AJ113,0)</f>
        <v>0</v>
      </c>
      <c r="AL113" s="181">
        <f t="shared" ref="AL113:AL121" si="195">AM113*AN113</f>
        <v>0</v>
      </c>
      <c r="AM113" s="181">
        <f>SUMIFS('1-2 人员岗位信息'!I:I,'1-2 人员岗位信息'!$C:$C,"自有人员",'1-2 人员岗位信息'!$B:$B,$D113)</f>
        <v>4</v>
      </c>
      <c r="AN113" s="311">
        <f>IFERROR(自有人工预算!H25/AM113,0)</f>
        <v>0</v>
      </c>
      <c r="AO113" s="181">
        <f t="shared" ref="AO113:AO121" si="196">AP113*AQ113</f>
        <v>0</v>
      </c>
      <c r="AP113" s="181">
        <f>SUMIFS('1-2 人员岗位信息'!J:J,'1-2 人员岗位信息'!$C:$C,"自有人员",'1-2 人员岗位信息'!$B:$B,$D113)</f>
        <v>4</v>
      </c>
      <c r="AQ113" s="311">
        <f>IFERROR(自有人工预算!I25/AP113,0)</f>
        <v>0</v>
      </c>
      <c r="AR113" s="181">
        <f t="shared" ref="AR113:AR121" si="197">AS113*AT113</f>
        <v>0</v>
      </c>
      <c r="AS113" s="181">
        <f>SUMIFS('1-2 人员岗位信息'!K:K,'1-2 人员岗位信息'!$C:$C,"自有人员",'1-2 人员岗位信息'!$B:$B,$D113)</f>
        <v>4</v>
      </c>
      <c r="AT113" s="311">
        <f>IFERROR(自有人工预算!J25/AS113,0)</f>
        <v>0</v>
      </c>
      <c r="AU113" s="181">
        <f t="shared" ref="AU113:AU121" si="198">AV113*AW113</f>
        <v>0</v>
      </c>
      <c r="AV113" s="181">
        <f>SUMIFS('1-2 人员岗位信息'!L:L,'1-2 人员岗位信息'!$C:$C,"自有人员",'1-2 人员岗位信息'!$B:$B,$D113)</f>
        <v>4</v>
      </c>
      <c r="AW113" s="311">
        <f>IFERROR(自有人工预算!K25/AV113,0)</f>
        <v>0</v>
      </c>
      <c r="AX113" s="181">
        <f t="shared" ref="AX113:AX121" si="199">AY113*AZ113</f>
        <v>0</v>
      </c>
      <c r="AY113" s="181">
        <f>SUMIFS('1-2 人员岗位信息'!M:M,'1-2 人员岗位信息'!$C:$C,"自有人员",'1-2 人员岗位信息'!$B:$B,$D113)</f>
        <v>4</v>
      </c>
      <c r="AZ113" s="311">
        <f>IFERROR(自有人工预算!L25/AY113,0)</f>
        <v>0</v>
      </c>
      <c r="BA113" s="181">
        <f t="shared" ref="BA113:BA121" si="200">BB113*BC113</f>
        <v>0</v>
      </c>
      <c r="BB113" s="181">
        <f>SUMIFS('1-2 人员岗位信息'!N:N,'1-2 人员岗位信息'!$C:$C,"自有人员",'1-2 人员岗位信息'!$B:$B,$D113)</f>
        <v>4</v>
      </c>
      <c r="BC113" s="311">
        <f>IFERROR(自有人工预算!M25/BB113,0)</f>
        <v>0</v>
      </c>
      <c r="BD113" s="181">
        <f t="shared" ref="BD113:BD121" si="201">BE113*BF113</f>
        <v>0</v>
      </c>
      <c r="BE113" s="181">
        <f>SUMIFS('1-2 人员岗位信息'!O:O,'1-2 人员岗位信息'!$C:$C,"自有人员",'1-2 人员岗位信息'!$B:$B,$D113)</f>
        <v>4</v>
      </c>
      <c r="BF113" s="311">
        <f>IFERROR(自有人工预算!N25/BE113,0)</f>
        <v>0</v>
      </c>
      <c r="BG113" s="181">
        <f t="shared" ref="BG113:BG121" si="202">BH113*BI113</f>
        <v>0</v>
      </c>
      <c r="BH113" s="181">
        <f>SUMIFS('1-2 人员岗位信息'!P:P,'1-2 人员岗位信息'!$C:$C,"自有人员",'1-2 人员岗位信息'!$B:$B,$D113)</f>
        <v>4</v>
      </c>
      <c r="BI113" s="311">
        <f>IFERROR(自有人工预算!O25/BH113,0)</f>
        <v>0</v>
      </c>
      <c r="BJ113" s="181">
        <f t="shared" ref="BJ113:BJ121" si="203">BK113*BL113</f>
        <v>0</v>
      </c>
      <c r="BK113" s="181">
        <f>SUMIFS('1-2 人员岗位信息'!Q:Q,'1-2 人员岗位信息'!$C:$C,"自有人员",'1-2 人员岗位信息'!$B:$B,$D113)</f>
        <v>4</v>
      </c>
      <c r="BL113" s="311">
        <f>IFERROR(自有人工预算!P25/BK113,0)</f>
        <v>0</v>
      </c>
      <c r="BM113" s="324"/>
      <c r="BN113" s="328"/>
    </row>
    <row r="114" s="276" customFormat="1" ht="33.95" hidden="1" customHeight="1" outlineLevel="5" spans="2:66">
      <c r="B114" s="181" t="s">
        <v>799</v>
      </c>
      <c r="C114" s="296" t="s">
        <v>988</v>
      </c>
      <c r="D114" s="276" t="s">
        <v>989</v>
      </c>
      <c r="E114" s="181" t="s">
        <v>990</v>
      </c>
      <c r="F114" s="181"/>
      <c r="G114" s="181" t="s">
        <v>803</v>
      </c>
      <c r="H114" s="181">
        <f t="shared" si="187"/>
        <v>0</v>
      </c>
      <c r="I114" s="181" t="s">
        <v>804</v>
      </c>
      <c r="J114" s="181" t="e">
        <f t="shared" si="188"/>
        <v>#DIV/0!</v>
      </c>
      <c r="K114" s="181" t="s">
        <v>805</v>
      </c>
      <c r="L114" s="181" t="e">
        <f t="shared" si="189"/>
        <v>#DIV/0!</v>
      </c>
      <c r="M114" s="181" t="s">
        <v>806</v>
      </c>
      <c r="N114" s="181">
        <f t="shared" si="190"/>
        <v>0</v>
      </c>
      <c r="O114" s="181"/>
      <c r="P114" s="303"/>
      <c r="Q114" s="303"/>
      <c r="R114" s="303"/>
      <c r="S114" s="303"/>
      <c r="T114" s="303"/>
      <c r="U114" s="303"/>
      <c r="V114" s="303"/>
      <c r="W114" s="303"/>
      <c r="X114" s="303"/>
      <c r="Y114" s="303"/>
      <c r="Z114" s="303"/>
      <c r="AA114" s="303"/>
      <c r="AB114" s="181">
        <f t="shared" si="191"/>
        <v>0</v>
      </c>
      <c r="AC114" s="181">
        <f t="shared" si="192"/>
        <v>0</v>
      </c>
      <c r="AD114" s="181">
        <f>SUMIFS('1-2 人员岗位信息'!F:F,'1-2 人员岗位信息'!$C:$C,"自有人员",'1-2 人员岗位信息'!$B:$B,$D114)</f>
        <v>0</v>
      </c>
      <c r="AE114" s="311"/>
      <c r="AF114" s="181">
        <f t="shared" si="193"/>
        <v>0</v>
      </c>
      <c r="AG114" s="181">
        <f>SUMIFS('1-2 人员岗位信息'!G:G,'1-2 人员岗位信息'!$C:$C,"自有人员",'1-2 人员岗位信息'!$B:$B,$D114)</f>
        <v>0</v>
      </c>
      <c r="AH114" s="311"/>
      <c r="AI114" s="181">
        <f t="shared" si="194"/>
        <v>0</v>
      </c>
      <c r="AJ114" s="181">
        <f>SUMIFS('1-2 人员岗位信息'!H:H,'1-2 人员岗位信息'!$C:$C,"自有人员",'1-2 人员岗位信息'!$B:$B,$D114)</f>
        <v>0</v>
      </c>
      <c r="AK114" s="311"/>
      <c r="AL114" s="181">
        <f t="shared" si="195"/>
        <v>0</v>
      </c>
      <c r="AM114" s="181">
        <f>SUMIFS('1-2 人员岗位信息'!I:I,'1-2 人员岗位信息'!$C:$C,"自有人员",'1-2 人员岗位信息'!$B:$B,$D114)</f>
        <v>0</v>
      </c>
      <c r="AN114" s="311"/>
      <c r="AO114" s="181">
        <f t="shared" si="196"/>
        <v>0</v>
      </c>
      <c r="AP114" s="181">
        <f>SUMIFS('1-2 人员岗位信息'!J:J,'1-2 人员岗位信息'!$C:$C,"自有人员",'1-2 人员岗位信息'!$B:$B,$D114)</f>
        <v>0</v>
      </c>
      <c r="AQ114" s="311"/>
      <c r="AR114" s="181">
        <f t="shared" si="197"/>
        <v>0</v>
      </c>
      <c r="AS114" s="181">
        <f>SUMIFS('1-2 人员岗位信息'!K:K,'1-2 人员岗位信息'!$C:$C,"自有人员",'1-2 人员岗位信息'!$B:$B,$D114)</f>
        <v>0</v>
      </c>
      <c r="AT114" s="311"/>
      <c r="AU114" s="181">
        <f t="shared" si="198"/>
        <v>0</v>
      </c>
      <c r="AV114" s="181">
        <f>SUMIFS('1-2 人员岗位信息'!L:L,'1-2 人员岗位信息'!$C:$C,"自有人员",'1-2 人员岗位信息'!$B:$B,$D114)</f>
        <v>0</v>
      </c>
      <c r="AW114" s="311"/>
      <c r="AX114" s="181">
        <f t="shared" si="199"/>
        <v>0</v>
      </c>
      <c r="AY114" s="181">
        <f>SUMIFS('1-2 人员岗位信息'!M:M,'1-2 人员岗位信息'!$C:$C,"自有人员",'1-2 人员岗位信息'!$B:$B,$D114)</f>
        <v>0</v>
      </c>
      <c r="AZ114" s="311"/>
      <c r="BA114" s="181">
        <f t="shared" si="200"/>
        <v>0</v>
      </c>
      <c r="BB114" s="181">
        <f>SUMIFS('1-2 人员岗位信息'!N:N,'1-2 人员岗位信息'!$C:$C,"自有人员",'1-2 人员岗位信息'!$B:$B,$D114)</f>
        <v>0</v>
      </c>
      <c r="BC114" s="311"/>
      <c r="BD114" s="181">
        <f t="shared" si="201"/>
        <v>0</v>
      </c>
      <c r="BE114" s="181">
        <f>SUMIFS('1-2 人员岗位信息'!O:O,'1-2 人员岗位信息'!$C:$C,"自有人员",'1-2 人员岗位信息'!$B:$B,$D114)</f>
        <v>0</v>
      </c>
      <c r="BF114" s="311"/>
      <c r="BG114" s="181">
        <f t="shared" si="202"/>
        <v>0</v>
      </c>
      <c r="BH114" s="181">
        <f>SUMIFS('1-2 人员岗位信息'!P:P,'1-2 人员岗位信息'!$C:$C,"自有人员",'1-2 人员岗位信息'!$B:$B,$D114)</f>
        <v>0</v>
      </c>
      <c r="BI114" s="311"/>
      <c r="BJ114" s="181">
        <f t="shared" si="203"/>
        <v>0</v>
      </c>
      <c r="BK114" s="181">
        <f>SUMIFS('1-2 人员岗位信息'!Q:Q,'1-2 人员岗位信息'!$C:$C,"自有人员",'1-2 人员岗位信息'!$B:$B,$D114)</f>
        <v>0</v>
      </c>
      <c r="BL114" s="320"/>
      <c r="BM114" s="324"/>
      <c r="BN114" s="328"/>
    </row>
    <row r="115" s="276" customFormat="1" ht="33.95" hidden="1" customHeight="1" outlineLevel="5" spans="2:66">
      <c r="B115" s="181" t="s">
        <v>799</v>
      </c>
      <c r="C115" s="296" t="s">
        <v>991</v>
      </c>
      <c r="D115" s="276" t="s">
        <v>992</v>
      </c>
      <c r="E115" s="181" t="s">
        <v>993</v>
      </c>
      <c r="F115" s="181"/>
      <c r="G115" s="181" t="s">
        <v>803</v>
      </c>
      <c r="H115" s="181">
        <f t="shared" si="187"/>
        <v>0</v>
      </c>
      <c r="I115" s="181" t="s">
        <v>804</v>
      </c>
      <c r="J115" s="181" t="e">
        <f t="shared" si="188"/>
        <v>#DIV/0!</v>
      </c>
      <c r="K115" s="181" t="s">
        <v>805</v>
      </c>
      <c r="L115" s="181" t="e">
        <f t="shared" si="189"/>
        <v>#DIV/0!</v>
      </c>
      <c r="M115" s="181" t="s">
        <v>806</v>
      </c>
      <c r="N115" s="181">
        <f t="shared" si="190"/>
        <v>0</v>
      </c>
      <c r="O115" s="181"/>
      <c r="P115" s="303"/>
      <c r="Q115" s="303"/>
      <c r="R115" s="303"/>
      <c r="S115" s="303"/>
      <c r="T115" s="303"/>
      <c r="U115" s="303"/>
      <c r="V115" s="303"/>
      <c r="W115" s="303"/>
      <c r="X115" s="303"/>
      <c r="Y115" s="303"/>
      <c r="Z115" s="303"/>
      <c r="AA115" s="303"/>
      <c r="AB115" s="181">
        <f t="shared" si="191"/>
        <v>0</v>
      </c>
      <c r="AC115" s="181">
        <f t="shared" si="192"/>
        <v>0</v>
      </c>
      <c r="AD115" s="181">
        <f>SUMIFS('1-2 人员岗位信息'!F:F,'1-2 人员岗位信息'!$C:$C,"自有人员",'1-2 人员岗位信息'!$B:$B,$D115)</f>
        <v>0</v>
      </c>
      <c r="AE115" s="311"/>
      <c r="AF115" s="181">
        <f t="shared" si="193"/>
        <v>0</v>
      </c>
      <c r="AG115" s="181">
        <f>SUMIFS('1-2 人员岗位信息'!G:G,'1-2 人员岗位信息'!$C:$C,"自有人员",'1-2 人员岗位信息'!$B:$B,$D115)</f>
        <v>0</v>
      </c>
      <c r="AH115" s="311"/>
      <c r="AI115" s="181">
        <f t="shared" si="194"/>
        <v>0</v>
      </c>
      <c r="AJ115" s="181">
        <f>SUMIFS('1-2 人员岗位信息'!H:H,'1-2 人员岗位信息'!$C:$C,"自有人员",'1-2 人员岗位信息'!$B:$B,$D115)</f>
        <v>0</v>
      </c>
      <c r="AK115" s="311"/>
      <c r="AL115" s="181">
        <f t="shared" si="195"/>
        <v>0</v>
      </c>
      <c r="AM115" s="181">
        <f>SUMIFS('1-2 人员岗位信息'!I:I,'1-2 人员岗位信息'!$C:$C,"自有人员",'1-2 人员岗位信息'!$B:$B,$D115)</f>
        <v>0</v>
      </c>
      <c r="AN115" s="311"/>
      <c r="AO115" s="181">
        <f t="shared" si="196"/>
        <v>0</v>
      </c>
      <c r="AP115" s="181">
        <f>SUMIFS('1-2 人员岗位信息'!J:J,'1-2 人员岗位信息'!$C:$C,"自有人员",'1-2 人员岗位信息'!$B:$B,$D115)</f>
        <v>0</v>
      </c>
      <c r="AQ115" s="311"/>
      <c r="AR115" s="181">
        <f t="shared" si="197"/>
        <v>0</v>
      </c>
      <c r="AS115" s="181">
        <f>SUMIFS('1-2 人员岗位信息'!K:K,'1-2 人员岗位信息'!$C:$C,"自有人员",'1-2 人员岗位信息'!$B:$B,$D115)</f>
        <v>0</v>
      </c>
      <c r="AT115" s="311"/>
      <c r="AU115" s="181">
        <f t="shared" si="198"/>
        <v>0</v>
      </c>
      <c r="AV115" s="181">
        <f>SUMIFS('1-2 人员岗位信息'!L:L,'1-2 人员岗位信息'!$C:$C,"自有人员",'1-2 人员岗位信息'!$B:$B,$D115)</f>
        <v>0</v>
      </c>
      <c r="AW115" s="311"/>
      <c r="AX115" s="181">
        <f t="shared" si="199"/>
        <v>0</v>
      </c>
      <c r="AY115" s="181">
        <f>SUMIFS('1-2 人员岗位信息'!M:M,'1-2 人员岗位信息'!$C:$C,"自有人员",'1-2 人员岗位信息'!$B:$B,$D115)</f>
        <v>0</v>
      </c>
      <c r="AZ115" s="311"/>
      <c r="BA115" s="181">
        <f t="shared" si="200"/>
        <v>0</v>
      </c>
      <c r="BB115" s="181">
        <f>SUMIFS('1-2 人员岗位信息'!N:N,'1-2 人员岗位信息'!$C:$C,"自有人员",'1-2 人员岗位信息'!$B:$B,$D115)</f>
        <v>0</v>
      </c>
      <c r="BC115" s="311"/>
      <c r="BD115" s="181">
        <f t="shared" si="201"/>
        <v>0</v>
      </c>
      <c r="BE115" s="181">
        <f>SUMIFS('1-2 人员岗位信息'!O:O,'1-2 人员岗位信息'!$C:$C,"自有人员",'1-2 人员岗位信息'!$B:$B,$D115)</f>
        <v>0</v>
      </c>
      <c r="BF115" s="311"/>
      <c r="BG115" s="181">
        <f t="shared" si="202"/>
        <v>0</v>
      </c>
      <c r="BH115" s="181">
        <f>SUMIFS('1-2 人员岗位信息'!P:P,'1-2 人员岗位信息'!$C:$C,"自有人员",'1-2 人员岗位信息'!$B:$B,$D115)</f>
        <v>0</v>
      </c>
      <c r="BI115" s="311"/>
      <c r="BJ115" s="181">
        <f t="shared" si="203"/>
        <v>0</v>
      </c>
      <c r="BK115" s="181">
        <f>SUMIFS('1-2 人员岗位信息'!Q:Q,'1-2 人员岗位信息'!$C:$C,"自有人员",'1-2 人员岗位信息'!$B:$B,$D115)</f>
        <v>0</v>
      </c>
      <c r="BL115" s="320"/>
      <c r="BM115" s="324"/>
      <c r="BN115" s="328"/>
    </row>
    <row r="116" s="276" customFormat="1" ht="33.95" hidden="1" customHeight="1" outlineLevel="5" spans="2:66">
      <c r="B116" s="181" t="s">
        <v>799</v>
      </c>
      <c r="C116" s="296" t="s">
        <v>994</v>
      </c>
      <c r="D116" s="276" t="s">
        <v>995</v>
      </c>
      <c r="E116" s="181" t="s">
        <v>996</v>
      </c>
      <c r="F116" s="181"/>
      <c r="G116" s="181" t="s">
        <v>803</v>
      </c>
      <c r="H116" s="181">
        <f t="shared" si="187"/>
        <v>0</v>
      </c>
      <c r="I116" s="181" t="s">
        <v>804</v>
      </c>
      <c r="J116" s="181" t="e">
        <f t="shared" si="188"/>
        <v>#DIV/0!</v>
      </c>
      <c r="K116" s="181" t="s">
        <v>805</v>
      </c>
      <c r="L116" s="181" t="e">
        <f t="shared" si="189"/>
        <v>#DIV/0!</v>
      </c>
      <c r="M116" s="181" t="s">
        <v>806</v>
      </c>
      <c r="N116" s="181">
        <f t="shared" si="190"/>
        <v>0</v>
      </c>
      <c r="O116" s="181"/>
      <c r="P116" s="303"/>
      <c r="Q116" s="303"/>
      <c r="R116" s="303"/>
      <c r="S116" s="303"/>
      <c r="T116" s="303"/>
      <c r="U116" s="303"/>
      <c r="V116" s="303"/>
      <c r="W116" s="303"/>
      <c r="X116" s="303"/>
      <c r="Y116" s="303"/>
      <c r="Z116" s="303"/>
      <c r="AA116" s="303"/>
      <c r="AB116" s="181">
        <f t="shared" si="191"/>
        <v>0</v>
      </c>
      <c r="AC116" s="181">
        <f t="shared" si="192"/>
        <v>0</v>
      </c>
      <c r="AD116" s="181">
        <f>SUMIFS('1-2 人员岗位信息'!F:F,'1-2 人员岗位信息'!$C:$C,"自有人员",'1-2 人员岗位信息'!$B:$B,$D116)</f>
        <v>0</v>
      </c>
      <c r="AE116" s="311"/>
      <c r="AF116" s="181">
        <f t="shared" si="193"/>
        <v>0</v>
      </c>
      <c r="AG116" s="181">
        <f>SUMIFS('1-2 人员岗位信息'!G:G,'1-2 人员岗位信息'!$C:$C,"自有人员",'1-2 人员岗位信息'!$B:$B,$D116)</f>
        <v>0</v>
      </c>
      <c r="AH116" s="311"/>
      <c r="AI116" s="181">
        <f t="shared" si="194"/>
        <v>0</v>
      </c>
      <c r="AJ116" s="181">
        <f>SUMIFS('1-2 人员岗位信息'!H:H,'1-2 人员岗位信息'!$C:$C,"自有人员",'1-2 人员岗位信息'!$B:$B,$D116)</f>
        <v>0</v>
      </c>
      <c r="AK116" s="311"/>
      <c r="AL116" s="181">
        <f t="shared" si="195"/>
        <v>0</v>
      </c>
      <c r="AM116" s="181">
        <f>SUMIFS('1-2 人员岗位信息'!I:I,'1-2 人员岗位信息'!$C:$C,"自有人员",'1-2 人员岗位信息'!$B:$B,$D116)</f>
        <v>0</v>
      </c>
      <c r="AN116" s="311"/>
      <c r="AO116" s="181">
        <f t="shared" si="196"/>
        <v>0</v>
      </c>
      <c r="AP116" s="181">
        <f>SUMIFS('1-2 人员岗位信息'!J:J,'1-2 人员岗位信息'!$C:$C,"自有人员",'1-2 人员岗位信息'!$B:$B,$D116)</f>
        <v>0</v>
      </c>
      <c r="AQ116" s="311"/>
      <c r="AR116" s="181">
        <f t="shared" si="197"/>
        <v>0</v>
      </c>
      <c r="AS116" s="181">
        <f>SUMIFS('1-2 人员岗位信息'!K:K,'1-2 人员岗位信息'!$C:$C,"自有人员",'1-2 人员岗位信息'!$B:$B,$D116)</f>
        <v>0</v>
      </c>
      <c r="AT116" s="311"/>
      <c r="AU116" s="181">
        <f t="shared" si="198"/>
        <v>0</v>
      </c>
      <c r="AV116" s="181">
        <f>SUMIFS('1-2 人员岗位信息'!L:L,'1-2 人员岗位信息'!$C:$C,"自有人员",'1-2 人员岗位信息'!$B:$B,$D116)</f>
        <v>0</v>
      </c>
      <c r="AW116" s="311"/>
      <c r="AX116" s="181">
        <f t="shared" si="199"/>
        <v>0</v>
      </c>
      <c r="AY116" s="181">
        <f>SUMIFS('1-2 人员岗位信息'!M:M,'1-2 人员岗位信息'!$C:$C,"自有人员",'1-2 人员岗位信息'!$B:$B,$D116)</f>
        <v>0</v>
      </c>
      <c r="AZ116" s="311"/>
      <c r="BA116" s="181">
        <f t="shared" si="200"/>
        <v>0</v>
      </c>
      <c r="BB116" s="181">
        <f>SUMIFS('1-2 人员岗位信息'!N:N,'1-2 人员岗位信息'!$C:$C,"自有人员",'1-2 人员岗位信息'!$B:$B,$D116)</f>
        <v>0</v>
      </c>
      <c r="BC116" s="311"/>
      <c r="BD116" s="181">
        <f t="shared" si="201"/>
        <v>0</v>
      </c>
      <c r="BE116" s="181">
        <f>SUMIFS('1-2 人员岗位信息'!O:O,'1-2 人员岗位信息'!$C:$C,"自有人员",'1-2 人员岗位信息'!$B:$B,$D116)</f>
        <v>0</v>
      </c>
      <c r="BF116" s="311"/>
      <c r="BG116" s="181">
        <f t="shared" si="202"/>
        <v>0</v>
      </c>
      <c r="BH116" s="181">
        <f>SUMIFS('1-2 人员岗位信息'!P:P,'1-2 人员岗位信息'!$C:$C,"自有人员",'1-2 人员岗位信息'!$B:$B,$D116)</f>
        <v>0</v>
      </c>
      <c r="BI116" s="311"/>
      <c r="BJ116" s="181">
        <f t="shared" si="203"/>
        <v>0</v>
      </c>
      <c r="BK116" s="181">
        <f>SUMIFS('1-2 人员岗位信息'!Q:Q,'1-2 人员岗位信息'!$C:$C,"自有人员",'1-2 人员岗位信息'!$B:$B,$D116)</f>
        <v>0</v>
      </c>
      <c r="BL116" s="320"/>
      <c r="BM116" s="324"/>
      <c r="BN116" s="328"/>
    </row>
    <row r="117" s="276" customFormat="1" ht="33.95" hidden="1" customHeight="1" outlineLevel="5" spans="2:66">
      <c r="B117" s="181" t="s">
        <v>799</v>
      </c>
      <c r="C117" s="296" t="s">
        <v>997</v>
      </c>
      <c r="D117" s="276" t="s">
        <v>998</v>
      </c>
      <c r="E117" s="181" t="s">
        <v>996</v>
      </c>
      <c r="F117" s="181"/>
      <c r="G117" s="181" t="s">
        <v>803</v>
      </c>
      <c r="H117" s="181">
        <f t="shared" si="187"/>
        <v>0</v>
      </c>
      <c r="I117" s="181" t="s">
        <v>804</v>
      </c>
      <c r="J117" s="181" t="e">
        <f t="shared" si="188"/>
        <v>#DIV/0!</v>
      </c>
      <c r="K117" s="181" t="s">
        <v>805</v>
      </c>
      <c r="L117" s="181" t="e">
        <f t="shared" si="189"/>
        <v>#DIV/0!</v>
      </c>
      <c r="M117" s="181" t="s">
        <v>806</v>
      </c>
      <c r="N117" s="181">
        <f t="shared" si="190"/>
        <v>0</v>
      </c>
      <c r="O117" s="181"/>
      <c r="P117" s="303"/>
      <c r="Q117" s="303"/>
      <c r="R117" s="303"/>
      <c r="S117" s="303"/>
      <c r="T117" s="303"/>
      <c r="U117" s="303"/>
      <c r="V117" s="303"/>
      <c r="W117" s="303"/>
      <c r="X117" s="303"/>
      <c r="Y117" s="303"/>
      <c r="Z117" s="303"/>
      <c r="AA117" s="303"/>
      <c r="AB117" s="181">
        <f t="shared" si="191"/>
        <v>0</v>
      </c>
      <c r="AC117" s="181">
        <f t="shared" si="192"/>
        <v>0</v>
      </c>
      <c r="AD117" s="181">
        <f>SUMIFS('1-2 人员岗位信息'!F:F,'1-2 人员岗位信息'!$C:$C,"自有人员",'1-2 人员岗位信息'!$B:$B,$D117)</f>
        <v>0</v>
      </c>
      <c r="AE117" s="311"/>
      <c r="AF117" s="181">
        <f t="shared" si="193"/>
        <v>0</v>
      </c>
      <c r="AG117" s="181">
        <f>SUMIFS('1-2 人员岗位信息'!G:G,'1-2 人员岗位信息'!$C:$C,"自有人员",'1-2 人员岗位信息'!$B:$B,$D117)</f>
        <v>0</v>
      </c>
      <c r="AH117" s="311"/>
      <c r="AI117" s="181">
        <f t="shared" si="194"/>
        <v>0</v>
      </c>
      <c r="AJ117" s="181">
        <f>SUMIFS('1-2 人员岗位信息'!H:H,'1-2 人员岗位信息'!$C:$C,"自有人员",'1-2 人员岗位信息'!$B:$B,$D117)</f>
        <v>0</v>
      </c>
      <c r="AK117" s="311"/>
      <c r="AL117" s="181">
        <f t="shared" si="195"/>
        <v>0</v>
      </c>
      <c r="AM117" s="181">
        <f>SUMIFS('1-2 人员岗位信息'!I:I,'1-2 人员岗位信息'!$C:$C,"自有人员",'1-2 人员岗位信息'!$B:$B,$D117)</f>
        <v>0</v>
      </c>
      <c r="AN117" s="311"/>
      <c r="AO117" s="181">
        <f t="shared" si="196"/>
        <v>0</v>
      </c>
      <c r="AP117" s="181">
        <f>SUMIFS('1-2 人员岗位信息'!J:J,'1-2 人员岗位信息'!$C:$C,"自有人员",'1-2 人员岗位信息'!$B:$B,$D117)</f>
        <v>0</v>
      </c>
      <c r="AQ117" s="311"/>
      <c r="AR117" s="181">
        <f t="shared" si="197"/>
        <v>0</v>
      </c>
      <c r="AS117" s="181">
        <f>SUMIFS('1-2 人员岗位信息'!K:K,'1-2 人员岗位信息'!$C:$C,"自有人员",'1-2 人员岗位信息'!$B:$B,$D117)</f>
        <v>0</v>
      </c>
      <c r="AT117" s="311"/>
      <c r="AU117" s="181">
        <f t="shared" si="198"/>
        <v>0</v>
      </c>
      <c r="AV117" s="181">
        <f>SUMIFS('1-2 人员岗位信息'!L:L,'1-2 人员岗位信息'!$C:$C,"自有人员",'1-2 人员岗位信息'!$B:$B,$D117)</f>
        <v>0</v>
      </c>
      <c r="AW117" s="311"/>
      <c r="AX117" s="181">
        <f t="shared" si="199"/>
        <v>0</v>
      </c>
      <c r="AY117" s="181">
        <f>SUMIFS('1-2 人员岗位信息'!M:M,'1-2 人员岗位信息'!$C:$C,"自有人员",'1-2 人员岗位信息'!$B:$B,$D117)</f>
        <v>0</v>
      </c>
      <c r="AZ117" s="311"/>
      <c r="BA117" s="181">
        <f t="shared" si="200"/>
        <v>0</v>
      </c>
      <c r="BB117" s="181">
        <f>SUMIFS('1-2 人员岗位信息'!N:N,'1-2 人员岗位信息'!$C:$C,"自有人员",'1-2 人员岗位信息'!$B:$B,$D117)</f>
        <v>0</v>
      </c>
      <c r="BC117" s="311"/>
      <c r="BD117" s="181">
        <f t="shared" si="201"/>
        <v>0</v>
      </c>
      <c r="BE117" s="181">
        <f>SUMIFS('1-2 人员岗位信息'!O:O,'1-2 人员岗位信息'!$C:$C,"自有人员",'1-2 人员岗位信息'!$B:$B,$D117)</f>
        <v>0</v>
      </c>
      <c r="BF117" s="311"/>
      <c r="BG117" s="181">
        <f t="shared" si="202"/>
        <v>0</v>
      </c>
      <c r="BH117" s="181">
        <f>SUMIFS('1-2 人员岗位信息'!P:P,'1-2 人员岗位信息'!$C:$C,"自有人员",'1-2 人员岗位信息'!$B:$B,$D117)</f>
        <v>0</v>
      </c>
      <c r="BI117" s="311"/>
      <c r="BJ117" s="181">
        <f t="shared" si="203"/>
        <v>0</v>
      </c>
      <c r="BK117" s="181">
        <f>SUMIFS('1-2 人员岗位信息'!Q:Q,'1-2 人员岗位信息'!$C:$C,"自有人员",'1-2 人员岗位信息'!$B:$B,$D117)</f>
        <v>0</v>
      </c>
      <c r="BL117" s="320"/>
      <c r="BM117" s="324"/>
      <c r="BN117" s="328"/>
    </row>
    <row r="118" s="276" customFormat="1" ht="33.95" hidden="1" customHeight="1" outlineLevel="5" spans="2:66">
      <c r="B118" s="181" t="s">
        <v>799</v>
      </c>
      <c r="C118" s="296" t="s">
        <v>999</v>
      </c>
      <c r="D118" s="276" t="s">
        <v>1000</v>
      </c>
      <c r="E118" s="181" t="s">
        <v>996</v>
      </c>
      <c r="F118" s="181"/>
      <c r="G118" s="181" t="s">
        <v>803</v>
      </c>
      <c r="H118" s="181">
        <f t="shared" si="187"/>
        <v>0</v>
      </c>
      <c r="I118" s="181" t="s">
        <v>804</v>
      </c>
      <c r="J118" s="181" t="e">
        <f t="shared" si="188"/>
        <v>#DIV/0!</v>
      </c>
      <c r="K118" s="181" t="s">
        <v>805</v>
      </c>
      <c r="L118" s="181" t="e">
        <f t="shared" si="189"/>
        <v>#DIV/0!</v>
      </c>
      <c r="M118" s="181" t="s">
        <v>806</v>
      </c>
      <c r="N118" s="181">
        <f t="shared" si="190"/>
        <v>0</v>
      </c>
      <c r="O118" s="181"/>
      <c r="P118" s="303"/>
      <c r="Q118" s="303"/>
      <c r="R118" s="303"/>
      <c r="S118" s="303"/>
      <c r="T118" s="303"/>
      <c r="U118" s="303"/>
      <c r="V118" s="303"/>
      <c r="W118" s="303"/>
      <c r="X118" s="303"/>
      <c r="Y118" s="303"/>
      <c r="Z118" s="303"/>
      <c r="AA118" s="303"/>
      <c r="AB118" s="181">
        <f t="shared" si="191"/>
        <v>0</v>
      </c>
      <c r="AC118" s="181">
        <f t="shared" si="192"/>
        <v>0</v>
      </c>
      <c r="AD118" s="181">
        <f>SUMIFS('1-2 人员岗位信息'!F:F,'1-2 人员岗位信息'!$C:$C,"自有人员",'1-2 人员岗位信息'!$B:$B,$D118)</f>
        <v>0</v>
      </c>
      <c r="AE118" s="311"/>
      <c r="AF118" s="181">
        <f t="shared" si="193"/>
        <v>0</v>
      </c>
      <c r="AG118" s="181">
        <f>SUMIFS('1-2 人员岗位信息'!G:G,'1-2 人员岗位信息'!$C:$C,"自有人员",'1-2 人员岗位信息'!$B:$B,$D118)</f>
        <v>0</v>
      </c>
      <c r="AH118" s="311"/>
      <c r="AI118" s="181">
        <f t="shared" si="194"/>
        <v>0</v>
      </c>
      <c r="AJ118" s="181">
        <f>SUMIFS('1-2 人员岗位信息'!H:H,'1-2 人员岗位信息'!$C:$C,"自有人员",'1-2 人员岗位信息'!$B:$B,$D118)</f>
        <v>0</v>
      </c>
      <c r="AK118" s="311"/>
      <c r="AL118" s="181">
        <f t="shared" si="195"/>
        <v>0</v>
      </c>
      <c r="AM118" s="181">
        <f>SUMIFS('1-2 人员岗位信息'!I:I,'1-2 人员岗位信息'!$C:$C,"自有人员",'1-2 人员岗位信息'!$B:$B,$D118)</f>
        <v>0</v>
      </c>
      <c r="AN118" s="311"/>
      <c r="AO118" s="181">
        <f t="shared" si="196"/>
        <v>0</v>
      </c>
      <c r="AP118" s="181">
        <f>SUMIFS('1-2 人员岗位信息'!J:J,'1-2 人员岗位信息'!$C:$C,"自有人员",'1-2 人员岗位信息'!$B:$B,$D118)</f>
        <v>0</v>
      </c>
      <c r="AQ118" s="311"/>
      <c r="AR118" s="181">
        <f t="shared" si="197"/>
        <v>0</v>
      </c>
      <c r="AS118" s="181">
        <f>SUMIFS('1-2 人员岗位信息'!K:K,'1-2 人员岗位信息'!$C:$C,"自有人员",'1-2 人员岗位信息'!$B:$B,$D118)</f>
        <v>0</v>
      </c>
      <c r="AT118" s="311"/>
      <c r="AU118" s="181">
        <f t="shared" si="198"/>
        <v>0</v>
      </c>
      <c r="AV118" s="181">
        <f>SUMIFS('1-2 人员岗位信息'!L:L,'1-2 人员岗位信息'!$C:$C,"自有人员",'1-2 人员岗位信息'!$B:$B,$D118)</f>
        <v>0</v>
      </c>
      <c r="AW118" s="311"/>
      <c r="AX118" s="181">
        <f t="shared" si="199"/>
        <v>0</v>
      </c>
      <c r="AY118" s="181">
        <f>SUMIFS('1-2 人员岗位信息'!M:M,'1-2 人员岗位信息'!$C:$C,"自有人员",'1-2 人员岗位信息'!$B:$B,$D118)</f>
        <v>0</v>
      </c>
      <c r="AZ118" s="311"/>
      <c r="BA118" s="181">
        <f t="shared" si="200"/>
        <v>0</v>
      </c>
      <c r="BB118" s="181">
        <f>SUMIFS('1-2 人员岗位信息'!N:N,'1-2 人员岗位信息'!$C:$C,"自有人员",'1-2 人员岗位信息'!$B:$B,$D118)</f>
        <v>0</v>
      </c>
      <c r="BC118" s="311"/>
      <c r="BD118" s="181">
        <f t="shared" si="201"/>
        <v>0</v>
      </c>
      <c r="BE118" s="181">
        <f>SUMIFS('1-2 人员岗位信息'!O:O,'1-2 人员岗位信息'!$C:$C,"自有人员",'1-2 人员岗位信息'!$B:$B,$D118)</f>
        <v>0</v>
      </c>
      <c r="BF118" s="311"/>
      <c r="BG118" s="181">
        <f t="shared" si="202"/>
        <v>0</v>
      </c>
      <c r="BH118" s="181">
        <f>SUMIFS('1-2 人员岗位信息'!P:P,'1-2 人员岗位信息'!$C:$C,"自有人员",'1-2 人员岗位信息'!$B:$B,$D118)</f>
        <v>0</v>
      </c>
      <c r="BI118" s="311"/>
      <c r="BJ118" s="181">
        <f t="shared" si="203"/>
        <v>0</v>
      </c>
      <c r="BK118" s="181">
        <f>SUMIFS('1-2 人员岗位信息'!Q:Q,'1-2 人员岗位信息'!$C:$C,"自有人员",'1-2 人员岗位信息'!$B:$B,$D118)</f>
        <v>0</v>
      </c>
      <c r="BL118" s="320"/>
      <c r="BM118" s="324"/>
      <c r="BN118" s="328"/>
    </row>
    <row r="119" s="276" customFormat="1" ht="33.95" hidden="1" customHeight="1" outlineLevel="5" spans="2:66">
      <c r="B119" s="181" t="s">
        <v>799</v>
      </c>
      <c r="C119" s="296" t="s">
        <v>1001</v>
      </c>
      <c r="D119" s="276" t="s">
        <v>1002</v>
      </c>
      <c r="E119" s="181" t="s">
        <v>996</v>
      </c>
      <c r="F119" s="181"/>
      <c r="G119" s="181" t="s">
        <v>803</v>
      </c>
      <c r="H119" s="181">
        <f t="shared" si="187"/>
        <v>0</v>
      </c>
      <c r="I119" s="181" t="s">
        <v>804</v>
      </c>
      <c r="J119" s="181" t="e">
        <f t="shared" si="188"/>
        <v>#DIV/0!</v>
      </c>
      <c r="K119" s="181" t="s">
        <v>805</v>
      </c>
      <c r="L119" s="181" t="e">
        <f t="shared" si="189"/>
        <v>#DIV/0!</v>
      </c>
      <c r="M119" s="181" t="s">
        <v>806</v>
      </c>
      <c r="N119" s="181">
        <f t="shared" si="190"/>
        <v>0</v>
      </c>
      <c r="O119" s="181"/>
      <c r="P119" s="303"/>
      <c r="Q119" s="303"/>
      <c r="R119" s="303"/>
      <c r="S119" s="303"/>
      <c r="T119" s="303"/>
      <c r="U119" s="303"/>
      <c r="V119" s="303"/>
      <c r="W119" s="303"/>
      <c r="X119" s="303"/>
      <c r="Y119" s="303"/>
      <c r="Z119" s="303"/>
      <c r="AA119" s="303"/>
      <c r="AB119" s="181">
        <f t="shared" si="191"/>
        <v>0</v>
      </c>
      <c r="AC119" s="181">
        <f t="shared" si="192"/>
        <v>0</v>
      </c>
      <c r="AD119" s="181">
        <f>SUMIFS('1-2 人员岗位信息'!F:F,'1-2 人员岗位信息'!$C:$C,"自有人员",'1-2 人员岗位信息'!$B:$B,$D119)</f>
        <v>0</v>
      </c>
      <c r="AE119" s="311"/>
      <c r="AF119" s="181">
        <f t="shared" si="193"/>
        <v>0</v>
      </c>
      <c r="AG119" s="181">
        <f>SUMIFS('1-2 人员岗位信息'!G:G,'1-2 人员岗位信息'!$C:$C,"自有人员",'1-2 人员岗位信息'!$B:$B,$D119)</f>
        <v>0</v>
      </c>
      <c r="AH119" s="311"/>
      <c r="AI119" s="181">
        <f t="shared" si="194"/>
        <v>0</v>
      </c>
      <c r="AJ119" s="181">
        <f>SUMIFS('1-2 人员岗位信息'!H:H,'1-2 人员岗位信息'!$C:$C,"自有人员",'1-2 人员岗位信息'!$B:$B,$D119)</f>
        <v>0</v>
      </c>
      <c r="AK119" s="311"/>
      <c r="AL119" s="181">
        <f t="shared" si="195"/>
        <v>0</v>
      </c>
      <c r="AM119" s="181">
        <f>SUMIFS('1-2 人员岗位信息'!I:I,'1-2 人员岗位信息'!$C:$C,"自有人员",'1-2 人员岗位信息'!$B:$B,$D119)</f>
        <v>0</v>
      </c>
      <c r="AN119" s="311"/>
      <c r="AO119" s="181">
        <f t="shared" si="196"/>
        <v>0</v>
      </c>
      <c r="AP119" s="181">
        <f>SUMIFS('1-2 人员岗位信息'!J:J,'1-2 人员岗位信息'!$C:$C,"自有人员",'1-2 人员岗位信息'!$B:$B,$D119)</f>
        <v>0</v>
      </c>
      <c r="AQ119" s="311"/>
      <c r="AR119" s="181">
        <f t="shared" si="197"/>
        <v>0</v>
      </c>
      <c r="AS119" s="181">
        <f>SUMIFS('1-2 人员岗位信息'!K:K,'1-2 人员岗位信息'!$C:$C,"自有人员",'1-2 人员岗位信息'!$B:$B,$D119)</f>
        <v>0</v>
      </c>
      <c r="AT119" s="311"/>
      <c r="AU119" s="181">
        <f t="shared" si="198"/>
        <v>0</v>
      </c>
      <c r="AV119" s="181">
        <f>SUMIFS('1-2 人员岗位信息'!L:L,'1-2 人员岗位信息'!$C:$C,"自有人员",'1-2 人员岗位信息'!$B:$B,$D119)</f>
        <v>0</v>
      </c>
      <c r="AW119" s="311"/>
      <c r="AX119" s="181">
        <f t="shared" si="199"/>
        <v>0</v>
      </c>
      <c r="AY119" s="181">
        <f>SUMIFS('1-2 人员岗位信息'!M:M,'1-2 人员岗位信息'!$C:$C,"自有人员",'1-2 人员岗位信息'!$B:$B,$D119)</f>
        <v>0</v>
      </c>
      <c r="AZ119" s="311"/>
      <c r="BA119" s="181">
        <f t="shared" si="200"/>
        <v>0</v>
      </c>
      <c r="BB119" s="181">
        <f>SUMIFS('1-2 人员岗位信息'!N:N,'1-2 人员岗位信息'!$C:$C,"自有人员",'1-2 人员岗位信息'!$B:$B,$D119)</f>
        <v>0</v>
      </c>
      <c r="BC119" s="311"/>
      <c r="BD119" s="181">
        <f t="shared" si="201"/>
        <v>0</v>
      </c>
      <c r="BE119" s="181">
        <f>SUMIFS('1-2 人员岗位信息'!O:O,'1-2 人员岗位信息'!$C:$C,"自有人员",'1-2 人员岗位信息'!$B:$B,$D119)</f>
        <v>0</v>
      </c>
      <c r="BF119" s="311"/>
      <c r="BG119" s="181">
        <f t="shared" si="202"/>
        <v>0</v>
      </c>
      <c r="BH119" s="181">
        <f>SUMIFS('1-2 人员岗位信息'!P:P,'1-2 人员岗位信息'!$C:$C,"自有人员",'1-2 人员岗位信息'!$B:$B,$D119)</f>
        <v>0</v>
      </c>
      <c r="BI119" s="311"/>
      <c r="BJ119" s="181">
        <f t="shared" si="203"/>
        <v>0</v>
      </c>
      <c r="BK119" s="181">
        <f>SUMIFS('1-2 人员岗位信息'!Q:Q,'1-2 人员岗位信息'!$C:$C,"自有人员",'1-2 人员岗位信息'!$B:$B,$D119)</f>
        <v>0</v>
      </c>
      <c r="BL119" s="320"/>
      <c r="BM119" s="324"/>
      <c r="BN119" s="328"/>
    </row>
    <row r="120" s="276" customFormat="1" ht="33.95" hidden="1" customHeight="1" outlineLevel="5" spans="2:66">
      <c r="B120" s="181" t="s">
        <v>799</v>
      </c>
      <c r="C120" s="296" t="s">
        <v>1003</v>
      </c>
      <c r="D120" s="276" t="s">
        <v>1004</v>
      </c>
      <c r="E120" s="181" t="s">
        <v>1005</v>
      </c>
      <c r="F120" s="181"/>
      <c r="G120" s="181" t="s">
        <v>803</v>
      </c>
      <c r="H120" s="181">
        <f t="shared" si="187"/>
        <v>0</v>
      </c>
      <c r="I120" s="181" t="s">
        <v>804</v>
      </c>
      <c r="J120" s="181" t="e">
        <f t="shared" si="188"/>
        <v>#DIV/0!</v>
      </c>
      <c r="K120" s="181" t="s">
        <v>805</v>
      </c>
      <c r="L120" s="181" t="e">
        <f t="shared" si="189"/>
        <v>#DIV/0!</v>
      </c>
      <c r="M120" s="181" t="s">
        <v>806</v>
      </c>
      <c r="N120" s="181">
        <f t="shared" si="190"/>
        <v>0</v>
      </c>
      <c r="O120" s="181"/>
      <c r="P120" s="303"/>
      <c r="Q120" s="303"/>
      <c r="R120" s="303"/>
      <c r="S120" s="303"/>
      <c r="T120" s="303"/>
      <c r="U120" s="303"/>
      <c r="V120" s="303"/>
      <c r="W120" s="303"/>
      <c r="X120" s="303"/>
      <c r="Y120" s="303"/>
      <c r="Z120" s="303"/>
      <c r="AA120" s="303"/>
      <c r="AB120" s="181">
        <f t="shared" si="191"/>
        <v>0</v>
      </c>
      <c r="AC120" s="181">
        <f t="shared" si="192"/>
        <v>0</v>
      </c>
      <c r="AD120" s="181">
        <f>SUMIFS('1-2 人员岗位信息'!F:F,'1-2 人员岗位信息'!$C:$C,"自有人员",'1-2 人员岗位信息'!$B:$B,$D120)</f>
        <v>0</v>
      </c>
      <c r="AE120" s="311"/>
      <c r="AF120" s="181">
        <f t="shared" si="193"/>
        <v>0</v>
      </c>
      <c r="AG120" s="181">
        <f>SUMIFS('1-2 人员岗位信息'!G:G,'1-2 人员岗位信息'!$C:$C,"自有人员",'1-2 人员岗位信息'!$B:$B,$D120)</f>
        <v>0</v>
      </c>
      <c r="AH120" s="311"/>
      <c r="AI120" s="181">
        <f t="shared" si="194"/>
        <v>0</v>
      </c>
      <c r="AJ120" s="181">
        <f>SUMIFS('1-2 人员岗位信息'!H:H,'1-2 人员岗位信息'!$C:$C,"自有人员",'1-2 人员岗位信息'!$B:$B,$D120)</f>
        <v>0</v>
      </c>
      <c r="AK120" s="311"/>
      <c r="AL120" s="181">
        <f t="shared" si="195"/>
        <v>0</v>
      </c>
      <c r="AM120" s="181">
        <f>SUMIFS('1-2 人员岗位信息'!I:I,'1-2 人员岗位信息'!$C:$C,"自有人员",'1-2 人员岗位信息'!$B:$B,$D120)</f>
        <v>0</v>
      </c>
      <c r="AN120" s="311"/>
      <c r="AO120" s="181">
        <f t="shared" si="196"/>
        <v>0</v>
      </c>
      <c r="AP120" s="181">
        <f>SUMIFS('1-2 人员岗位信息'!J:J,'1-2 人员岗位信息'!$C:$C,"自有人员",'1-2 人员岗位信息'!$B:$B,$D120)</f>
        <v>0</v>
      </c>
      <c r="AQ120" s="311"/>
      <c r="AR120" s="181">
        <f t="shared" si="197"/>
        <v>0</v>
      </c>
      <c r="AS120" s="181">
        <f>SUMIFS('1-2 人员岗位信息'!K:K,'1-2 人员岗位信息'!$C:$C,"自有人员",'1-2 人员岗位信息'!$B:$B,$D120)</f>
        <v>0</v>
      </c>
      <c r="AT120" s="311"/>
      <c r="AU120" s="181">
        <f t="shared" si="198"/>
        <v>0</v>
      </c>
      <c r="AV120" s="181">
        <f>SUMIFS('1-2 人员岗位信息'!L:L,'1-2 人员岗位信息'!$C:$C,"自有人员",'1-2 人员岗位信息'!$B:$B,$D120)</f>
        <v>0</v>
      </c>
      <c r="AW120" s="311"/>
      <c r="AX120" s="181">
        <f t="shared" si="199"/>
        <v>0</v>
      </c>
      <c r="AY120" s="181">
        <f>SUMIFS('1-2 人员岗位信息'!M:M,'1-2 人员岗位信息'!$C:$C,"自有人员",'1-2 人员岗位信息'!$B:$B,$D120)</f>
        <v>0</v>
      </c>
      <c r="AZ120" s="311"/>
      <c r="BA120" s="181">
        <f t="shared" si="200"/>
        <v>0</v>
      </c>
      <c r="BB120" s="181">
        <f>SUMIFS('1-2 人员岗位信息'!N:N,'1-2 人员岗位信息'!$C:$C,"自有人员",'1-2 人员岗位信息'!$B:$B,$D120)</f>
        <v>0</v>
      </c>
      <c r="BC120" s="311"/>
      <c r="BD120" s="181">
        <f t="shared" si="201"/>
        <v>0</v>
      </c>
      <c r="BE120" s="181">
        <f>SUMIFS('1-2 人员岗位信息'!O:O,'1-2 人员岗位信息'!$C:$C,"自有人员",'1-2 人员岗位信息'!$B:$B,$D120)</f>
        <v>0</v>
      </c>
      <c r="BF120" s="311"/>
      <c r="BG120" s="181">
        <f t="shared" si="202"/>
        <v>0</v>
      </c>
      <c r="BH120" s="181">
        <f>SUMIFS('1-2 人员岗位信息'!P:P,'1-2 人员岗位信息'!$C:$C,"自有人员",'1-2 人员岗位信息'!$B:$B,$D120)</f>
        <v>0</v>
      </c>
      <c r="BI120" s="311"/>
      <c r="BJ120" s="181">
        <f t="shared" si="203"/>
        <v>0</v>
      </c>
      <c r="BK120" s="181">
        <f>SUMIFS('1-2 人员岗位信息'!Q:Q,'1-2 人员岗位信息'!$C:$C,"自有人员",'1-2 人员岗位信息'!$B:$B,$D120)</f>
        <v>0</v>
      </c>
      <c r="BL120" s="320"/>
      <c r="BM120" s="324"/>
      <c r="BN120" s="328"/>
    </row>
    <row r="121" s="276" customFormat="1" ht="33.95" hidden="1" customHeight="1" outlineLevel="5" spans="2:66">
      <c r="B121" s="181" t="s">
        <v>799</v>
      </c>
      <c r="C121" s="296" t="s">
        <v>1006</v>
      </c>
      <c r="D121" s="276" t="s">
        <v>1007</v>
      </c>
      <c r="E121" s="181" t="s">
        <v>821</v>
      </c>
      <c r="F121" s="181"/>
      <c r="G121" s="181" t="s">
        <v>803</v>
      </c>
      <c r="H121" s="181">
        <f t="shared" si="187"/>
        <v>0</v>
      </c>
      <c r="I121" s="181" t="s">
        <v>804</v>
      </c>
      <c r="J121" s="181" t="e">
        <f t="shared" si="188"/>
        <v>#DIV/0!</v>
      </c>
      <c r="K121" s="181" t="s">
        <v>805</v>
      </c>
      <c r="L121" s="181" t="e">
        <f t="shared" si="189"/>
        <v>#DIV/0!</v>
      </c>
      <c r="M121" s="181" t="s">
        <v>806</v>
      </c>
      <c r="N121" s="181">
        <f t="shared" si="190"/>
        <v>0</v>
      </c>
      <c r="O121" s="181"/>
      <c r="P121" s="303"/>
      <c r="Q121" s="303"/>
      <c r="R121" s="303"/>
      <c r="S121" s="303"/>
      <c r="T121" s="303"/>
      <c r="U121" s="303"/>
      <c r="V121" s="303"/>
      <c r="W121" s="303"/>
      <c r="X121" s="303"/>
      <c r="Y121" s="303"/>
      <c r="Z121" s="303"/>
      <c r="AA121" s="303"/>
      <c r="AB121" s="181">
        <f t="shared" si="191"/>
        <v>0</v>
      </c>
      <c r="AC121" s="181">
        <f t="shared" si="192"/>
        <v>0</v>
      </c>
      <c r="AD121" s="181">
        <f>SUMIFS('1-2 人员岗位信息'!F:F,'1-2 人员岗位信息'!$C:$C,"自有人员",'1-2 人员岗位信息'!$B:$B,$D121)</f>
        <v>0</v>
      </c>
      <c r="AE121" s="311"/>
      <c r="AF121" s="181">
        <f t="shared" si="193"/>
        <v>0</v>
      </c>
      <c r="AG121" s="181">
        <f>SUMIFS('1-2 人员岗位信息'!G:G,'1-2 人员岗位信息'!$C:$C,"自有人员",'1-2 人员岗位信息'!$B:$B,$D121)</f>
        <v>0</v>
      </c>
      <c r="AH121" s="311"/>
      <c r="AI121" s="181">
        <f t="shared" si="194"/>
        <v>0</v>
      </c>
      <c r="AJ121" s="181">
        <f>SUMIFS('1-2 人员岗位信息'!H:H,'1-2 人员岗位信息'!$C:$C,"自有人员",'1-2 人员岗位信息'!$B:$B,$D121)</f>
        <v>0</v>
      </c>
      <c r="AK121" s="311"/>
      <c r="AL121" s="181">
        <f t="shared" si="195"/>
        <v>0</v>
      </c>
      <c r="AM121" s="181">
        <f>SUMIFS('1-2 人员岗位信息'!I:I,'1-2 人员岗位信息'!$C:$C,"自有人员",'1-2 人员岗位信息'!$B:$B,$D121)</f>
        <v>0</v>
      </c>
      <c r="AN121" s="311"/>
      <c r="AO121" s="181">
        <f t="shared" si="196"/>
        <v>0</v>
      </c>
      <c r="AP121" s="181">
        <f>SUMIFS('1-2 人员岗位信息'!J:J,'1-2 人员岗位信息'!$C:$C,"自有人员",'1-2 人员岗位信息'!$B:$B,$D121)</f>
        <v>0</v>
      </c>
      <c r="AQ121" s="311"/>
      <c r="AR121" s="181">
        <f t="shared" si="197"/>
        <v>0</v>
      </c>
      <c r="AS121" s="181">
        <f>SUMIFS('1-2 人员岗位信息'!K:K,'1-2 人员岗位信息'!$C:$C,"自有人员",'1-2 人员岗位信息'!$B:$B,$D121)</f>
        <v>0</v>
      </c>
      <c r="AT121" s="311"/>
      <c r="AU121" s="181">
        <f t="shared" si="198"/>
        <v>0</v>
      </c>
      <c r="AV121" s="181">
        <f>SUMIFS('1-2 人员岗位信息'!L:L,'1-2 人员岗位信息'!$C:$C,"自有人员",'1-2 人员岗位信息'!$B:$B,$D121)</f>
        <v>0</v>
      </c>
      <c r="AW121" s="311"/>
      <c r="AX121" s="181">
        <f t="shared" si="199"/>
        <v>0</v>
      </c>
      <c r="AY121" s="181">
        <f>SUMIFS('1-2 人员岗位信息'!M:M,'1-2 人员岗位信息'!$C:$C,"自有人员",'1-2 人员岗位信息'!$B:$B,$D121)</f>
        <v>0</v>
      </c>
      <c r="AZ121" s="311"/>
      <c r="BA121" s="181">
        <f t="shared" si="200"/>
        <v>0</v>
      </c>
      <c r="BB121" s="181">
        <f>SUMIFS('1-2 人员岗位信息'!N:N,'1-2 人员岗位信息'!$C:$C,"自有人员",'1-2 人员岗位信息'!$B:$B,$D121)</f>
        <v>0</v>
      </c>
      <c r="BC121" s="311"/>
      <c r="BD121" s="181">
        <f t="shared" si="201"/>
        <v>0</v>
      </c>
      <c r="BE121" s="181">
        <f>SUMIFS('1-2 人员岗位信息'!O:O,'1-2 人员岗位信息'!$C:$C,"自有人员",'1-2 人员岗位信息'!$B:$B,$D121)</f>
        <v>0</v>
      </c>
      <c r="BF121" s="311"/>
      <c r="BG121" s="181">
        <f t="shared" si="202"/>
        <v>0</v>
      </c>
      <c r="BH121" s="181">
        <f>SUMIFS('1-2 人员岗位信息'!P:P,'1-2 人员岗位信息'!$C:$C,"自有人员",'1-2 人员岗位信息'!$B:$B,$D121)</f>
        <v>0</v>
      </c>
      <c r="BI121" s="311"/>
      <c r="BJ121" s="181">
        <f t="shared" si="203"/>
        <v>0</v>
      </c>
      <c r="BK121" s="181">
        <f>SUMIFS('1-2 人员岗位信息'!Q:Q,'1-2 人员岗位信息'!$C:$C,"自有人员",'1-2 人员岗位信息'!$B:$B,$D121)</f>
        <v>0</v>
      </c>
      <c r="BL121" s="320"/>
      <c r="BM121" s="324"/>
      <c r="BN121" s="328"/>
    </row>
    <row r="122" s="115" customFormat="1" ht="33.95" hidden="1" customHeight="1" outlineLevel="4" collapsed="1" spans="2:66">
      <c r="B122" s="116" t="s">
        <v>794</v>
      </c>
      <c r="C122" s="117" t="s">
        <v>71</v>
      </c>
      <c r="D122" s="115" t="s">
        <v>68</v>
      </c>
      <c r="E122" s="116"/>
      <c r="F122" s="116"/>
      <c r="G122" s="116"/>
      <c r="H122" s="116">
        <f>SUM(H123:H131)</f>
        <v>0</v>
      </c>
      <c r="I122" s="116"/>
      <c r="J122" s="116"/>
      <c r="K122" s="116"/>
      <c r="L122" s="116"/>
      <c r="M122" s="116"/>
      <c r="N122" s="116"/>
      <c r="O122" s="116"/>
      <c r="P122" s="302"/>
      <c r="Q122" s="302"/>
      <c r="R122" s="302"/>
      <c r="S122" s="302"/>
      <c r="T122" s="302"/>
      <c r="U122" s="302"/>
      <c r="V122" s="302"/>
      <c r="W122" s="302"/>
      <c r="X122" s="302"/>
      <c r="Y122" s="302"/>
      <c r="Z122" s="302"/>
      <c r="AA122" s="302"/>
      <c r="AB122" s="116">
        <f t="shared" ref="AB122:AF122" si="204">SUM(AB123:AB131)</f>
        <v>0</v>
      </c>
      <c r="AC122" s="116">
        <f t="shared" si="204"/>
        <v>0</v>
      </c>
      <c r="AD122" s="116"/>
      <c r="AE122" s="116"/>
      <c r="AF122" s="116">
        <f t="shared" si="204"/>
        <v>0</v>
      </c>
      <c r="AG122" s="116"/>
      <c r="AH122" s="116"/>
      <c r="AI122" s="116">
        <f>SUM(AI123:AI131)</f>
        <v>0</v>
      </c>
      <c r="AJ122" s="116"/>
      <c r="AK122" s="116"/>
      <c r="AL122" s="116">
        <f>SUM(AL123:AL131)</f>
        <v>0</v>
      </c>
      <c r="AM122" s="116"/>
      <c r="AN122" s="116"/>
      <c r="AO122" s="116">
        <f>SUM(AO123:AO131)</f>
        <v>0</v>
      </c>
      <c r="AP122" s="116"/>
      <c r="AQ122" s="116"/>
      <c r="AR122" s="116">
        <f>SUM(AR123:AR131)</f>
        <v>0</v>
      </c>
      <c r="AS122" s="116"/>
      <c r="AT122" s="116"/>
      <c r="AU122" s="116">
        <f>SUM(AU123:AU131)</f>
        <v>0</v>
      </c>
      <c r="AV122" s="116"/>
      <c r="AW122" s="116"/>
      <c r="AX122" s="116">
        <f>SUM(AX123:AX131)</f>
        <v>0</v>
      </c>
      <c r="AY122" s="116"/>
      <c r="AZ122" s="116"/>
      <c r="BA122" s="116">
        <f>SUM(BA123:BA131)</f>
        <v>0</v>
      </c>
      <c r="BB122" s="116"/>
      <c r="BC122" s="116"/>
      <c r="BD122" s="116">
        <f>SUM(BD123:BD131)</f>
        <v>0</v>
      </c>
      <c r="BE122" s="116"/>
      <c r="BF122" s="116"/>
      <c r="BG122" s="116">
        <f>SUM(BG123:BG131)</f>
        <v>0</v>
      </c>
      <c r="BH122" s="116"/>
      <c r="BI122" s="116"/>
      <c r="BJ122" s="116">
        <f>SUM(BJ123:BJ131)</f>
        <v>0</v>
      </c>
      <c r="BK122" s="116"/>
      <c r="BL122" s="319"/>
      <c r="BM122" s="324"/>
      <c r="BN122" s="327"/>
    </row>
    <row r="123" s="276" customFormat="1" ht="33.95" hidden="1" customHeight="1" outlineLevel="5" spans="2:66">
      <c r="B123" s="181" t="s">
        <v>799</v>
      </c>
      <c r="C123" s="296" t="s">
        <v>1008</v>
      </c>
      <c r="D123" s="276" t="s">
        <v>986</v>
      </c>
      <c r="E123" s="181" t="s">
        <v>1009</v>
      </c>
      <c r="F123" s="181"/>
      <c r="G123" s="181" t="s">
        <v>803</v>
      </c>
      <c r="H123" s="181">
        <f t="shared" ref="H123:H131" si="205">AB123</f>
        <v>0</v>
      </c>
      <c r="I123" s="181" t="s">
        <v>804</v>
      </c>
      <c r="J123" s="181" t="e">
        <f t="shared" ref="J123:J131" si="206">SUM(AD123,AG123,AJ123,AM123,AP123,AS123,AV123,AY123,BB123,BE123,BH123,BK123)/N123</f>
        <v>#DIV/0!</v>
      </c>
      <c r="K123" s="181" t="s">
        <v>805</v>
      </c>
      <c r="L123" s="181" t="e">
        <f t="shared" ref="L123:L131" si="207">H123/N123/J123</f>
        <v>#DIV/0!</v>
      </c>
      <c r="M123" s="181" t="s">
        <v>806</v>
      </c>
      <c r="N123" s="181">
        <f t="shared" ref="N123:N131" si="208">COUNTIF(AD123,"&gt;0")+COUNTIF(AG123,"&gt;0")+COUNTIF(AJ123,"&gt;0")+COUNTIF(AM123,"&gt;0")+COUNTIF(AP123,"&gt;0")+COUNTIF(AS123,"&gt;0")+COUNTIF(AV123,"&gt;0")+COUNTIF(AY123,"&gt;0")+COUNTIF(BB123,"&gt;0")+COUNTIF(BE123,"&gt;0")+COUNTIF(BH123,"&gt;0")+COUNTIF(BK123,"&gt;0")</f>
        <v>0</v>
      </c>
      <c r="O123" s="181"/>
      <c r="P123" s="303"/>
      <c r="Q123" s="303"/>
      <c r="R123" s="303"/>
      <c r="S123" s="303"/>
      <c r="T123" s="303"/>
      <c r="U123" s="303"/>
      <c r="V123" s="303"/>
      <c r="W123" s="303"/>
      <c r="X123" s="303"/>
      <c r="Y123" s="303"/>
      <c r="Z123" s="303"/>
      <c r="AA123" s="303"/>
      <c r="AB123" s="181">
        <f t="shared" ref="AB123:AB131" si="209">SUM(AC123,AF123,AI123,AL123,AO123,AR123,AU123,AX123,BA123,BD123,BG123,BJ123)</f>
        <v>0</v>
      </c>
      <c r="AC123" s="181">
        <f t="shared" ref="AC123:AC131" si="210">AD123*AE123</f>
        <v>0</v>
      </c>
      <c r="AD123" s="181">
        <f>SUMIFS('1-2 人员岗位信息'!F:F,'1-2 人员岗位信息'!$C:$C,"劳务派遣",'1-2 人员岗位信息'!$B:$B,$D123)</f>
        <v>0</v>
      </c>
      <c r="AE123" s="311"/>
      <c r="AF123" s="181">
        <f t="shared" ref="AF123:AF131" si="211">AG123*AH123</f>
        <v>0</v>
      </c>
      <c r="AG123" s="181">
        <f>SUMIFS('1-2 人员岗位信息'!G:G,'1-2 人员岗位信息'!$C:$C,"劳务派遣",'1-2 人员岗位信息'!$B:$B,$D123)</f>
        <v>0</v>
      </c>
      <c r="AH123" s="311"/>
      <c r="AI123" s="181">
        <f t="shared" ref="AI123:AI131" si="212">AJ123*AK123</f>
        <v>0</v>
      </c>
      <c r="AJ123" s="181">
        <f>SUMIFS('1-2 人员岗位信息'!H:H,'1-2 人员岗位信息'!$C:$C,"劳务派遣",'1-2 人员岗位信息'!$B:$B,$D123)</f>
        <v>0</v>
      </c>
      <c r="AK123" s="311"/>
      <c r="AL123" s="181">
        <f t="shared" ref="AL123:AL131" si="213">AM123*AN123</f>
        <v>0</v>
      </c>
      <c r="AM123" s="181">
        <f>SUMIFS('1-2 人员岗位信息'!I:I,'1-2 人员岗位信息'!$C:$C,"劳务派遣",'1-2 人员岗位信息'!$B:$B,$D123)</f>
        <v>0</v>
      </c>
      <c r="AN123" s="311"/>
      <c r="AO123" s="181">
        <f t="shared" ref="AO123:AO131" si="214">AP123*AQ123</f>
        <v>0</v>
      </c>
      <c r="AP123" s="181">
        <f>SUMIFS('1-2 人员岗位信息'!J:J,'1-2 人员岗位信息'!$C:$C,"劳务派遣",'1-2 人员岗位信息'!$B:$B,$D123)</f>
        <v>0</v>
      </c>
      <c r="AQ123" s="311"/>
      <c r="AR123" s="181">
        <f t="shared" ref="AR123:AR131" si="215">AS123*AT123</f>
        <v>0</v>
      </c>
      <c r="AS123" s="181">
        <f>SUMIFS('1-2 人员岗位信息'!K:K,'1-2 人员岗位信息'!$C:$C,"劳务派遣",'1-2 人员岗位信息'!$B:$B,$D123)</f>
        <v>0</v>
      </c>
      <c r="AT123" s="311"/>
      <c r="AU123" s="181">
        <f t="shared" ref="AU123:AU131" si="216">AV123*AW123</f>
        <v>0</v>
      </c>
      <c r="AV123" s="181">
        <f>SUMIFS('1-2 人员岗位信息'!L:L,'1-2 人员岗位信息'!$C:$C,"劳务派遣",'1-2 人员岗位信息'!$B:$B,$D123)</f>
        <v>0</v>
      </c>
      <c r="AW123" s="311"/>
      <c r="AX123" s="181">
        <f t="shared" ref="AX123:AX131" si="217">AY123*AZ123</f>
        <v>0</v>
      </c>
      <c r="AY123" s="181">
        <f>SUMIFS('1-2 人员岗位信息'!M:M,'1-2 人员岗位信息'!$C:$C,"劳务派遣",'1-2 人员岗位信息'!$B:$B,$D123)</f>
        <v>0</v>
      </c>
      <c r="AZ123" s="311"/>
      <c r="BA123" s="181">
        <f t="shared" ref="BA123:BA131" si="218">BB123*BC123</f>
        <v>0</v>
      </c>
      <c r="BB123" s="181">
        <f>SUMIFS('1-2 人员岗位信息'!N:N,'1-2 人员岗位信息'!$C:$C,"劳务派遣",'1-2 人员岗位信息'!$B:$B,$D123)</f>
        <v>0</v>
      </c>
      <c r="BC123" s="311"/>
      <c r="BD123" s="181">
        <f t="shared" ref="BD123:BD131" si="219">BE123*BF123</f>
        <v>0</v>
      </c>
      <c r="BE123" s="181">
        <f>SUMIFS('1-2 人员岗位信息'!O:O,'1-2 人员岗位信息'!$C:$C,"劳务派遣",'1-2 人员岗位信息'!$B:$B,$D123)</f>
        <v>0</v>
      </c>
      <c r="BF123" s="311"/>
      <c r="BG123" s="181">
        <f t="shared" ref="BG123:BG131" si="220">BH123*BI123</f>
        <v>0</v>
      </c>
      <c r="BH123" s="181">
        <f>SUMIFS('1-2 人员岗位信息'!P:P,'1-2 人员岗位信息'!$C:$C,"劳务派遣",'1-2 人员岗位信息'!$B:$B,$D123)</f>
        <v>0</v>
      </c>
      <c r="BI123" s="311"/>
      <c r="BJ123" s="181">
        <f t="shared" ref="BJ123:BJ131" si="221">BK123*BL123</f>
        <v>0</v>
      </c>
      <c r="BK123" s="181">
        <f>SUMIFS('1-2 人员岗位信息'!Q:Q,'1-2 人员岗位信息'!$C:$C,"劳务派遣",'1-2 人员岗位信息'!$B:$B,$D123)</f>
        <v>0</v>
      </c>
      <c r="BL123" s="320"/>
      <c r="BM123" s="324"/>
      <c r="BN123" s="328"/>
    </row>
    <row r="124" s="276" customFormat="1" ht="33.95" hidden="1" customHeight="1" outlineLevel="5" spans="2:66">
      <c r="B124" s="181" t="s">
        <v>799</v>
      </c>
      <c r="C124" s="296" t="s">
        <v>1010</v>
      </c>
      <c r="D124" s="276" t="s">
        <v>989</v>
      </c>
      <c r="E124" s="181" t="s">
        <v>1011</v>
      </c>
      <c r="F124" s="181"/>
      <c r="G124" s="181" t="s">
        <v>803</v>
      </c>
      <c r="H124" s="181">
        <f t="shared" si="205"/>
        <v>0</v>
      </c>
      <c r="I124" s="181" t="s">
        <v>804</v>
      </c>
      <c r="J124" s="181" t="e">
        <f t="shared" si="206"/>
        <v>#DIV/0!</v>
      </c>
      <c r="K124" s="181" t="s">
        <v>805</v>
      </c>
      <c r="L124" s="181" t="e">
        <f t="shared" si="207"/>
        <v>#DIV/0!</v>
      </c>
      <c r="M124" s="181" t="s">
        <v>806</v>
      </c>
      <c r="N124" s="181">
        <f t="shared" si="208"/>
        <v>0</v>
      </c>
      <c r="O124" s="181"/>
      <c r="P124" s="303"/>
      <c r="Q124" s="303"/>
      <c r="R124" s="303"/>
      <c r="S124" s="303"/>
      <c r="T124" s="303"/>
      <c r="U124" s="303"/>
      <c r="V124" s="303"/>
      <c r="W124" s="303"/>
      <c r="X124" s="303"/>
      <c r="Y124" s="303"/>
      <c r="Z124" s="303"/>
      <c r="AA124" s="303"/>
      <c r="AB124" s="181">
        <f t="shared" si="209"/>
        <v>0</v>
      </c>
      <c r="AC124" s="181">
        <f t="shared" si="210"/>
        <v>0</v>
      </c>
      <c r="AD124" s="181">
        <f>SUMIFS('1-2 人员岗位信息'!F:F,'1-2 人员岗位信息'!$C:$C,"劳务派遣",'1-2 人员岗位信息'!$B:$B,$D124)</f>
        <v>0</v>
      </c>
      <c r="AE124" s="311"/>
      <c r="AF124" s="181">
        <f t="shared" si="211"/>
        <v>0</v>
      </c>
      <c r="AG124" s="181">
        <f>SUMIFS('1-2 人员岗位信息'!G:G,'1-2 人员岗位信息'!$C:$C,"劳务派遣",'1-2 人员岗位信息'!$B:$B,$D124)</f>
        <v>0</v>
      </c>
      <c r="AH124" s="311"/>
      <c r="AI124" s="181">
        <f t="shared" si="212"/>
        <v>0</v>
      </c>
      <c r="AJ124" s="181">
        <f>SUMIFS('1-2 人员岗位信息'!H:H,'1-2 人员岗位信息'!$C:$C,"劳务派遣",'1-2 人员岗位信息'!$B:$B,$D124)</f>
        <v>0</v>
      </c>
      <c r="AK124" s="311"/>
      <c r="AL124" s="181">
        <f t="shared" si="213"/>
        <v>0</v>
      </c>
      <c r="AM124" s="181">
        <f>SUMIFS('1-2 人员岗位信息'!I:I,'1-2 人员岗位信息'!$C:$C,"劳务派遣",'1-2 人员岗位信息'!$B:$B,$D124)</f>
        <v>0</v>
      </c>
      <c r="AN124" s="311"/>
      <c r="AO124" s="181">
        <f t="shared" si="214"/>
        <v>0</v>
      </c>
      <c r="AP124" s="181">
        <f>SUMIFS('1-2 人员岗位信息'!J:J,'1-2 人员岗位信息'!$C:$C,"劳务派遣",'1-2 人员岗位信息'!$B:$B,$D124)</f>
        <v>0</v>
      </c>
      <c r="AQ124" s="311"/>
      <c r="AR124" s="181">
        <f t="shared" si="215"/>
        <v>0</v>
      </c>
      <c r="AS124" s="181">
        <f>SUMIFS('1-2 人员岗位信息'!K:K,'1-2 人员岗位信息'!$C:$C,"劳务派遣",'1-2 人员岗位信息'!$B:$B,$D124)</f>
        <v>0</v>
      </c>
      <c r="AT124" s="311"/>
      <c r="AU124" s="181">
        <f t="shared" si="216"/>
        <v>0</v>
      </c>
      <c r="AV124" s="181">
        <f>SUMIFS('1-2 人员岗位信息'!L:L,'1-2 人员岗位信息'!$C:$C,"劳务派遣",'1-2 人员岗位信息'!$B:$B,$D124)</f>
        <v>0</v>
      </c>
      <c r="AW124" s="311"/>
      <c r="AX124" s="181">
        <f t="shared" si="217"/>
        <v>0</v>
      </c>
      <c r="AY124" s="181">
        <f>SUMIFS('1-2 人员岗位信息'!M:M,'1-2 人员岗位信息'!$C:$C,"劳务派遣",'1-2 人员岗位信息'!$B:$B,$D124)</f>
        <v>0</v>
      </c>
      <c r="AZ124" s="311"/>
      <c r="BA124" s="181">
        <f t="shared" si="218"/>
        <v>0</v>
      </c>
      <c r="BB124" s="181">
        <f>SUMIFS('1-2 人员岗位信息'!N:N,'1-2 人员岗位信息'!$C:$C,"劳务派遣",'1-2 人员岗位信息'!$B:$B,$D124)</f>
        <v>0</v>
      </c>
      <c r="BC124" s="311"/>
      <c r="BD124" s="181">
        <f t="shared" si="219"/>
        <v>0</v>
      </c>
      <c r="BE124" s="181">
        <f>SUMIFS('1-2 人员岗位信息'!O:O,'1-2 人员岗位信息'!$C:$C,"劳务派遣",'1-2 人员岗位信息'!$B:$B,$D124)</f>
        <v>0</v>
      </c>
      <c r="BF124" s="311"/>
      <c r="BG124" s="181">
        <f t="shared" si="220"/>
        <v>0</v>
      </c>
      <c r="BH124" s="181">
        <f>SUMIFS('1-2 人员岗位信息'!P:P,'1-2 人员岗位信息'!$C:$C,"劳务派遣",'1-2 人员岗位信息'!$B:$B,$D124)</f>
        <v>0</v>
      </c>
      <c r="BI124" s="311"/>
      <c r="BJ124" s="181">
        <f t="shared" si="221"/>
        <v>0</v>
      </c>
      <c r="BK124" s="181">
        <f>SUMIFS('1-2 人员岗位信息'!Q:Q,'1-2 人员岗位信息'!$C:$C,"劳务派遣",'1-2 人员岗位信息'!$B:$B,$D124)</f>
        <v>0</v>
      </c>
      <c r="BL124" s="320"/>
      <c r="BM124" s="324"/>
      <c r="BN124" s="328"/>
    </row>
    <row r="125" s="276" customFormat="1" ht="33.95" hidden="1" customHeight="1" outlineLevel="5" spans="2:66">
      <c r="B125" s="181" t="s">
        <v>799</v>
      </c>
      <c r="C125" s="296" t="s">
        <v>1012</v>
      </c>
      <c r="D125" s="276" t="s">
        <v>992</v>
      </c>
      <c r="E125" s="181" t="s">
        <v>993</v>
      </c>
      <c r="F125" s="181"/>
      <c r="G125" s="181" t="s">
        <v>803</v>
      </c>
      <c r="H125" s="181">
        <f t="shared" si="205"/>
        <v>0</v>
      </c>
      <c r="I125" s="181" t="s">
        <v>804</v>
      </c>
      <c r="J125" s="181" t="e">
        <f t="shared" si="206"/>
        <v>#DIV/0!</v>
      </c>
      <c r="K125" s="181" t="s">
        <v>805</v>
      </c>
      <c r="L125" s="181" t="e">
        <f t="shared" si="207"/>
        <v>#DIV/0!</v>
      </c>
      <c r="M125" s="181" t="s">
        <v>806</v>
      </c>
      <c r="N125" s="181">
        <f t="shared" si="208"/>
        <v>0</v>
      </c>
      <c r="O125" s="181"/>
      <c r="P125" s="303"/>
      <c r="Q125" s="303"/>
      <c r="R125" s="303"/>
      <c r="S125" s="303"/>
      <c r="T125" s="303"/>
      <c r="U125" s="303"/>
      <c r="V125" s="303"/>
      <c r="W125" s="303"/>
      <c r="X125" s="303"/>
      <c r="Y125" s="303"/>
      <c r="Z125" s="303"/>
      <c r="AA125" s="303"/>
      <c r="AB125" s="181">
        <f t="shared" si="209"/>
        <v>0</v>
      </c>
      <c r="AC125" s="181">
        <f t="shared" si="210"/>
        <v>0</v>
      </c>
      <c r="AD125" s="181">
        <f>SUMIFS('1-2 人员岗位信息'!F:F,'1-2 人员岗位信息'!$C:$C,"劳务派遣",'1-2 人员岗位信息'!$B:$B,$D125)</f>
        <v>0</v>
      </c>
      <c r="AE125" s="311"/>
      <c r="AF125" s="181">
        <f t="shared" si="211"/>
        <v>0</v>
      </c>
      <c r="AG125" s="181">
        <f>SUMIFS('1-2 人员岗位信息'!G:G,'1-2 人员岗位信息'!$C:$C,"劳务派遣",'1-2 人员岗位信息'!$B:$B,$D125)</f>
        <v>0</v>
      </c>
      <c r="AH125" s="311"/>
      <c r="AI125" s="181">
        <f t="shared" si="212"/>
        <v>0</v>
      </c>
      <c r="AJ125" s="181">
        <f>SUMIFS('1-2 人员岗位信息'!H:H,'1-2 人员岗位信息'!$C:$C,"劳务派遣",'1-2 人员岗位信息'!$B:$B,$D125)</f>
        <v>0</v>
      </c>
      <c r="AK125" s="311"/>
      <c r="AL125" s="181">
        <f t="shared" si="213"/>
        <v>0</v>
      </c>
      <c r="AM125" s="181">
        <f>SUMIFS('1-2 人员岗位信息'!I:I,'1-2 人员岗位信息'!$C:$C,"劳务派遣",'1-2 人员岗位信息'!$B:$B,$D125)</f>
        <v>0</v>
      </c>
      <c r="AN125" s="311"/>
      <c r="AO125" s="181">
        <f t="shared" si="214"/>
        <v>0</v>
      </c>
      <c r="AP125" s="181">
        <f>SUMIFS('1-2 人员岗位信息'!J:J,'1-2 人员岗位信息'!$C:$C,"劳务派遣",'1-2 人员岗位信息'!$B:$B,$D125)</f>
        <v>0</v>
      </c>
      <c r="AQ125" s="311"/>
      <c r="AR125" s="181">
        <f t="shared" si="215"/>
        <v>0</v>
      </c>
      <c r="AS125" s="181">
        <f>SUMIFS('1-2 人员岗位信息'!K:K,'1-2 人员岗位信息'!$C:$C,"劳务派遣",'1-2 人员岗位信息'!$B:$B,$D125)</f>
        <v>0</v>
      </c>
      <c r="AT125" s="311"/>
      <c r="AU125" s="181">
        <f t="shared" si="216"/>
        <v>0</v>
      </c>
      <c r="AV125" s="181">
        <f>SUMIFS('1-2 人员岗位信息'!L:L,'1-2 人员岗位信息'!$C:$C,"劳务派遣",'1-2 人员岗位信息'!$B:$B,$D125)</f>
        <v>0</v>
      </c>
      <c r="AW125" s="311"/>
      <c r="AX125" s="181">
        <f t="shared" si="217"/>
        <v>0</v>
      </c>
      <c r="AY125" s="181">
        <f>SUMIFS('1-2 人员岗位信息'!M:M,'1-2 人员岗位信息'!$C:$C,"劳务派遣",'1-2 人员岗位信息'!$B:$B,$D125)</f>
        <v>0</v>
      </c>
      <c r="AZ125" s="311"/>
      <c r="BA125" s="181">
        <f t="shared" si="218"/>
        <v>0</v>
      </c>
      <c r="BB125" s="181">
        <f>SUMIFS('1-2 人员岗位信息'!N:N,'1-2 人员岗位信息'!$C:$C,"劳务派遣",'1-2 人员岗位信息'!$B:$B,$D125)</f>
        <v>0</v>
      </c>
      <c r="BC125" s="311"/>
      <c r="BD125" s="181">
        <f t="shared" si="219"/>
        <v>0</v>
      </c>
      <c r="BE125" s="181">
        <f>SUMIFS('1-2 人员岗位信息'!O:O,'1-2 人员岗位信息'!$C:$C,"劳务派遣",'1-2 人员岗位信息'!$B:$B,$D125)</f>
        <v>0</v>
      </c>
      <c r="BF125" s="311"/>
      <c r="BG125" s="181">
        <f t="shared" si="220"/>
        <v>0</v>
      </c>
      <c r="BH125" s="181">
        <f>SUMIFS('1-2 人员岗位信息'!P:P,'1-2 人员岗位信息'!$C:$C,"劳务派遣",'1-2 人员岗位信息'!$B:$B,$D125)</f>
        <v>0</v>
      </c>
      <c r="BI125" s="311"/>
      <c r="BJ125" s="181">
        <f t="shared" si="221"/>
        <v>0</v>
      </c>
      <c r="BK125" s="181">
        <f>SUMIFS('1-2 人员岗位信息'!Q:Q,'1-2 人员岗位信息'!$C:$C,"劳务派遣",'1-2 人员岗位信息'!$B:$B,$D125)</f>
        <v>0</v>
      </c>
      <c r="BL125" s="320"/>
      <c r="BM125" s="324"/>
      <c r="BN125" s="328"/>
    </row>
    <row r="126" s="276" customFormat="1" ht="33.95" hidden="1" customHeight="1" outlineLevel="5" spans="2:66">
      <c r="B126" s="181" t="s">
        <v>799</v>
      </c>
      <c r="C126" s="296" t="s">
        <v>1013</v>
      </c>
      <c r="D126" s="276" t="s">
        <v>995</v>
      </c>
      <c r="E126" s="181" t="s">
        <v>996</v>
      </c>
      <c r="F126" s="181"/>
      <c r="G126" s="181" t="s">
        <v>803</v>
      </c>
      <c r="H126" s="181">
        <f t="shared" si="205"/>
        <v>0</v>
      </c>
      <c r="I126" s="181" t="s">
        <v>804</v>
      </c>
      <c r="J126" s="181" t="e">
        <f t="shared" si="206"/>
        <v>#DIV/0!</v>
      </c>
      <c r="K126" s="181" t="s">
        <v>805</v>
      </c>
      <c r="L126" s="181" t="e">
        <f t="shared" si="207"/>
        <v>#DIV/0!</v>
      </c>
      <c r="M126" s="181" t="s">
        <v>806</v>
      </c>
      <c r="N126" s="181">
        <f t="shared" si="208"/>
        <v>0</v>
      </c>
      <c r="O126" s="181"/>
      <c r="P126" s="303"/>
      <c r="Q126" s="303"/>
      <c r="R126" s="303"/>
      <c r="S126" s="303"/>
      <c r="T126" s="303"/>
      <c r="U126" s="303"/>
      <c r="V126" s="303"/>
      <c r="W126" s="303"/>
      <c r="X126" s="303"/>
      <c r="Y126" s="303"/>
      <c r="Z126" s="303"/>
      <c r="AA126" s="303"/>
      <c r="AB126" s="181">
        <f t="shared" si="209"/>
        <v>0</v>
      </c>
      <c r="AC126" s="181">
        <f t="shared" si="210"/>
        <v>0</v>
      </c>
      <c r="AD126" s="181">
        <f>SUMIFS('1-2 人员岗位信息'!F:F,'1-2 人员岗位信息'!$C:$C,"劳务派遣",'1-2 人员岗位信息'!$B:$B,$D126)</f>
        <v>0</v>
      </c>
      <c r="AE126" s="311"/>
      <c r="AF126" s="181">
        <f t="shared" si="211"/>
        <v>0</v>
      </c>
      <c r="AG126" s="181">
        <f>SUMIFS('1-2 人员岗位信息'!G:G,'1-2 人员岗位信息'!$C:$C,"劳务派遣",'1-2 人员岗位信息'!$B:$B,$D126)</f>
        <v>0</v>
      </c>
      <c r="AH126" s="311"/>
      <c r="AI126" s="181">
        <f t="shared" si="212"/>
        <v>0</v>
      </c>
      <c r="AJ126" s="181">
        <f>SUMIFS('1-2 人员岗位信息'!H:H,'1-2 人员岗位信息'!$C:$C,"劳务派遣",'1-2 人员岗位信息'!$B:$B,$D126)</f>
        <v>0</v>
      </c>
      <c r="AK126" s="311"/>
      <c r="AL126" s="181">
        <f t="shared" si="213"/>
        <v>0</v>
      </c>
      <c r="AM126" s="181">
        <f>SUMIFS('1-2 人员岗位信息'!I:I,'1-2 人员岗位信息'!$C:$C,"劳务派遣",'1-2 人员岗位信息'!$B:$B,$D126)</f>
        <v>0</v>
      </c>
      <c r="AN126" s="311"/>
      <c r="AO126" s="181">
        <f t="shared" si="214"/>
        <v>0</v>
      </c>
      <c r="AP126" s="181">
        <f>SUMIFS('1-2 人员岗位信息'!J:J,'1-2 人员岗位信息'!$C:$C,"劳务派遣",'1-2 人员岗位信息'!$B:$B,$D126)</f>
        <v>0</v>
      </c>
      <c r="AQ126" s="311"/>
      <c r="AR126" s="181">
        <f t="shared" si="215"/>
        <v>0</v>
      </c>
      <c r="AS126" s="181">
        <f>SUMIFS('1-2 人员岗位信息'!K:K,'1-2 人员岗位信息'!$C:$C,"劳务派遣",'1-2 人员岗位信息'!$B:$B,$D126)</f>
        <v>0</v>
      </c>
      <c r="AT126" s="311"/>
      <c r="AU126" s="181">
        <f t="shared" si="216"/>
        <v>0</v>
      </c>
      <c r="AV126" s="181">
        <f>SUMIFS('1-2 人员岗位信息'!L:L,'1-2 人员岗位信息'!$C:$C,"劳务派遣",'1-2 人员岗位信息'!$B:$B,$D126)</f>
        <v>0</v>
      </c>
      <c r="AW126" s="311"/>
      <c r="AX126" s="181">
        <f t="shared" si="217"/>
        <v>0</v>
      </c>
      <c r="AY126" s="181">
        <f>SUMIFS('1-2 人员岗位信息'!M:M,'1-2 人员岗位信息'!$C:$C,"劳务派遣",'1-2 人员岗位信息'!$B:$B,$D126)</f>
        <v>0</v>
      </c>
      <c r="AZ126" s="311"/>
      <c r="BA126" s="181">
        <f t="shared" si="218"/>
        <v>0</v>
      </c>
      <c r="BB126" s="181">
        <f>SUMIFS('1-2 人员岗位信息'!N:N,'1-2 人员岗位信息'!$C:$C,"劳务派遣",'1-2 人员岗位信息'!$B:$B,$D126)</f>
        <v>0</v>
      </c>
      <c r="BC126" s="311"/>
      <c r="BD126" s="181">
        <f t="shared" si="219"/>
        <v>0</v>
      </c>
      <c r="BE126" s="181">
        <f>SUMIFS('1-2 人员岗位信息'!O:O,'1-2 人员岗位信息'!$C:$C,"劳务派遣",'1-2 人员岗位信息'!$B:$B,$D126)</f>
        <v>0</v>
      </c>
      <c r="BF126" s="311"/>
      <c r="BG126" s="181">
        <f t="shared" si="220"/>
        <v>0</v>
      </c>
      <c r="BH126" s="181">
        <f>SUMIFS('1-2 人员岗位信息'!P:P,'1-2 人员岗位信息'!$C:$C,"劳务派遣",'1-2 人员岗位信息'!$B:$B,$D126)</f>
        <v>0</v>
      </c>
      <c r="BI126" s="311"/>
      <c r="BJ126" s="181">
        <f t="shared" si="221"/>
        <v>0</v>
      </c>
      <c r="BK126" s="181">
        <f>SUMIFS('1-2 人员岗位信息'!Q:Q,'1-2 人员岗位信息'!$C:$C,"劳务派遣",'1-2 人员岗位信息'!$B:$B,$D126)</f>
        <v>0</v>
      </c>
      <c r="BL126" s="320"/>
      <c r="BM126" s="324"/>
      <c r="BN126" s="328"/>
    </row>
    <row r="127" s="276" customFormat="1" ht="33.95" hidden="1" customHeight="1" outlineLevel="5" spans="2:66">
      <c r="B127" s="181" t="s">
        <v>799</v>
      </c>
      <c r="C127" s="296" t="s">
        <v>1014</v>
      </c>
      <c r="D127" s="276" t="s">
        <v>998</v>
      </c>
      <c r="E127" s="181" t="s">
        <v>996</v>
      </c>
      <c r="F127" s="181"/>
      <c r="G127" s="181" t="s">
        <v>803</v>
      </c>
      <c r="H127" s="181">
        <f t="shared" si="205"/>
        <v>0</v>
      </c>
      <c r="I127" s="181" t="s">
        <v>804</v>
      </c>
      <c r="J127" s="181" t="e">
        <f t="shared" si="206"/>
        <v>#DIV/0!</v>
      </c>
      <c r="K127" s="181" t="s">
        <v>805</v>
      </c>
      <c r="L127" s="181" t="e">
        <f t="shared" si="207"/>
        <v>#DIV/0!</v>
      </c>
      <c r="M127" s="181" t="s">
        <v>806</v>
      </c>
      <c r="N127" s="181">
        <f t="shared" si="208"/>
        <v>0</v>
      </c>
      <c r="O127" s="181"/>
      <c r="P127" s="303"/>
      <c r="Q127" s="303"/>
      <c r="R127" s="303"/>
      <c r="S127" s="303"/>
      <c r="T127" s="303"/>
      <c r="U127" s="303"/>
      <c r="V127" s="303"/>
      <c r="W127" s="303"/>
      <c r="X127" s="303"/>
      <c r="Y127" s="303"/>
      <c r="Z127" s="303"/>
      <c r="AA127" s="303"/>
      <c r="AB127" s="181">
        <f t="shared" si="209"/>
        <v>0</v>
      </c>
      <c r="AC127" s="181">
        <f t="shared" si="210"/>
        <v>0</v>
      </c>
      <c r="AD127" s="181">
        <f>SUMIFS('1-2 人员岗位信息'!F:F,'1-2 人员岗位信息'!$C:$C,"劳务派遣",'1-2 人员岗位信息'!$B:$B,$D127)</f>
        <v>0</v>
      </c>
      <c r="AE127" s="311"/>
      <c r="AF127" s="181">
        <f t="shared" si="211"/>
        <v>0</v>
      </c>
      <c r="AG127" s="181">
        <f>SUMIFS('1-2 人员岗位信息'!G:G,'1-2 人员岗位信息'!$C:$C,"劳务派遣",'1-2 人员岗位信息'!$B:$B,$D127)</f>
        <v>0</v>
      </c>
      <c r="AH127" s="311"/>
      <c r="AI127" s="181">
        <f t="shared" si="212"/>
        <v>0</v>
      </c>
      <c r="AJ127" s="181">
        <f>SUMIFS('1-2 人员岗位信息'!H:H,'1-2 人员岗位信息'!$C:$C,"劳务派遣",'1-2 人员岗位信息'!$B:$B,$D127)</f>
        <v>0</v>
      </c>
      <c r="AK127" s="311"/>
      <c r="AL127" s="181">
        <f t="shared" si="213"/>
        <v>0</v>
      </c>
      <c r="AM127" s="181">
        <f>SUMIFS('1-2 人员岗位信息'!I:I,'1-2 人员岗位信息'!$C:$C,"劳务派遣",'1-2 人员岗位信息'!$B:$B,$D127)</f>
        <v>0</v>
      </c>
      <c r="AN127" s="311"/>
      <c r="AO127" s="181">
        <f t="shared" si="214"/>
        <v>0</v>
      </c>
      <c r="AP127" s="181">
        <f>SUMIFS('1-2 人员岗位信息'!J:J,'1-2 人员岗位信息'!$C:$C,"劳务派遣",'1-2 人员岗位信息'!$B:$B,$D127)</f>
        <v>0</v>
      </c>
      <c r="AQ127" s="311"/>
      <c r="AR127" s="181">
        <f t="shared" si="215"/>
        <v>0</v>
      </c>
      <c r="AS127" s="181">
        <f>SUMIFS('1-2 人员岗位信息'!K:K,'1-2 人员岗位信息'!$C:$C,"劳务派遣",'1-2 人员岗位信息'!$B:$B,$D127)</f>
        <v>0</v>
      </c>
      <c r="AT127" s="311"/>
      <c r="AU127" s="181">
        <f t="shared" si="216"/>
        <v>0</v>
      </c>
      <c r="AV127" s="181">
        <f>SUMIFS('1-2 人员岗位信息'!L:L,'1-2 人员岗位信息'!$C:$C,"劳务派遣",'1-2 人员岗位信息'!$B:$B,$D127)</f>
        <v>0</v>
      </c>
      <c r="AW127" s="311"/>
      <c r="AX127" s="181">
        <f t="shared" si="217"/>
        <v>0</v>
      </c>
      <c r="AY127" s="181">
        <f>SUMIFS('1-2 人员岗位信息'!M:M,'1-2 人员岗位信息'!$C:$C,"劳务派遣",'1-2 人员岗位信息'!$B:$B,$D127)</f>
        <v>0</v>
      </c>
      <c r="AZ127" s="311"/>
      <c r="BA127" s="181">
        <f t="shared" si="218"/>
        <v>0</v>
      </c>
      <c r="BB127" s="181">
        <f>SUMIFS('1-2 人员岗位信息'!N:N,'1-2 人员岗位信息'!$C:$C,"劳务派遣",'1-2 人员岗位信息'!$B:$B,$D127)</f>
        <v>0</v>
      </c>
      <c r="BC127" s="311"/>
      <c r="BD127" s="181">
        <f t="shared" si="219"/>
        <v>0</v>
      </c>
      <c r="BE127" s="181">
        <f>SUMIFS('1-2 人员岗位信息'!O:O,'1-2 人员岗位信息'!$C:$C,"劳务派遣",'1-2 人员岗位信息'!$B:$B,$D127)</f>
        <v>0</v>
      </c>
      <c r="BF127" s="311"/>
      <c r="BG127" s="181">
        <f t="shared" si="220"/>
        <v>0</v>
      </c>
      <c r="BH127" s="181">
        <f>SUMIFS('1-2 人员岗位信息'!P:P,'1-2 人员岗位信息'!$C:$C,"劳务派遣",'1-2 人员岗位信息'!$B:$B,$D127)</f>
        <v>0</v>
      </c>
      <c r="BI127" s="311"/>
      <c r="BJ127" s="181">
        <f t="shared" si="221"/>
        <v>0</v>
      </c>
      <c r="BK127" s="181">
        <f>SUMIFS('1-2 人员岗位信息'!Q:Q,'1-2 人员岗位信息'!$C:$C,"劳务派遣",'1-2 人员岗位信息'!$B:$B,$D127)</f>
        <v>0</v>
      </c>
      <c r="BL127" s="320"/>
      <c r="BM127" s="324"/>
      <c r="BN127" s="328"/>
    </row>
    <row r="128" s="276" customFormat="1" ht="33.95" hidden="1" customHeight="1" outlineLevel="5" spans="2:66">
      <c r="B128" s="181" t="s">
        <v>799</v>
      </c>
      <c r="C128" s="296" t="s">
        <v>1015</v>
      </c>
      <c r="D128" s="276" t="s">
        <v>1000</v>
      </c>
      <c r="E128" s="181" t="s">
        <v>996</v>
      </c>
      <c r="F128" s="181"/>
      <c r="G128" s="181" t="s">
        <v>803</v>
      </c>
      <c r="H128" s="181">
        <f t="shared" si="205"/>
        <v>0</v>
      </c>
      <c r="I128" s="181" t="s">
        <v>804</v>
      </c>
      <c r="J128" s="181" t="e">
        <f t="shared" si="206"/>
        <v>#DIV/0!</v>
      </c>
      <c r="K128" s="181" t="s">
        <v>805</v>
      </c>
      <c r="L128" s="181" t="e">
        <f t="shared" si="207"/>
        <v>#DIV/0!</v>
      </c>
      <c r="M128" s="181" t="s">
        <v>806</v>
      </c>
      <c r="N128" s="181">
        <f t="shared" si="208"/>
        <v>0</v>
      </c>
      <c r="O128" s="181"/>
      <c r="P128" s="303"/>
      <c r="Q128" s="303"/>
      <c r="R128" s="303"/>
      <c r="S128" s="303"/>
      <c r="T128" s="303"/>
      <c r="U128" s="303"/>
      <c r="V128" s="303"/>
      <c r="W128" s="303"/>
      <c r="X128" s="303"/>
      <c r="Y128" s="303"/>
      <c r="Z128" s="303"/>
      <c r="AA128" s="303"/>
      <c r="AB128" s="181">
        <f t="shared" si="209"/>
        <v>0</v>
      </c>
      <c r="AC128" s="181">
        <f t="shared" si="210"/>
        <v>0</v>
      </c>
      <c r="AD128" s="181">
        <f>SUMIFS('1-2 人员岗位信息'!F:F,'1-2 人员岗位信息'!$C:$C,"劳务派遣",'1-2 人员岗位信息'!$B:$B,$D128)</f>
        <v>0</v>
      </c>
      <c r="AE128" s="311"/>
      <c r="AF128" s="181">
        <f t="shared" si="211"/>
        <v>0</v>
      </c>
      <c r="AG128" s="181">
        <f>SUMIFS('1-2 人员岗位信息'!G:G,'1-2 人员岗位信息'!$C:$C,"劳务派遣",'1-2 人员岗位信息'!$B:$B,$D128)</f>
        <v>0</v>
      </c>
      <c r="AH128" s="311"/>
      <c r="AI128" s="181">
        <f t="shared" si="212"/>
        <v>0</v>
      </c>
      <c r="AJ128" s="181">
        <f>SUMIFS('1-2 人员岗位信息'!H:H,'1-2 人员岗位信息'!$C:$C,"劳务派遣",'1-2 人员岗位信息'!$B:$B,$D128)</f>
        <v>0</v>
      </c>
      <c r="AK128" s="311"/>
      <c r="AL128" s="181">
        <f t="shared" si="213"/>
        <v>0</v>
      </c>
      <c r="AM128" s="181">
        <f>SUMIFS('1-2 人员岗位信息'!I:I,'1-2 人员岗位信息'!$C:$C,"劳务派遣",'1-2 人员岗位信息'!$B:$B,$D128)</f>
        <v>0</v>
      </c>
      <c r="AN128" s="311"/>
      <c r="AO128" s="181">
        <f t="shared" si="214"/>
        <v>0</v>
      </c>
      <c r="AP128" s="181">
        <f>SUMIFS('1-2 人员岗位信息'!J:J,'1-2 人员岗位信息'!$C:$C,"劳务派遣",'1-2 人员岗位信息'!$B:$B,$D128)</f>
        <v>0</v>
      </c>
      <c r="AQ128" s="311"/>
      <c r="AR128" s="181">
        <f t="shared" si="215"/>
        <v>0</v>
      </c>
      <c r="AS128" s="181">
        <f>SUMIFS('1-2 人员岗位信息'!K:K,'1-2 人员岗位信息'!$C:$C,"劳务派遣",'1-2 人员岗位信息'!$B:$B,$D128)</f>
        <v>0</v>
      </c>
      <c r="AT128" s="311"/>
      <c r="AU128" s="181">
        <f t="shared" si="216"/>
        <v>0</v>
      </c>
      <c r="AV128" s="181">
        <f>SUMIFS('1-2 人员岗位信息'!L:L,'1-2 人员岗位信息'!$C:$C,"劳务派遣",'1-2 人员岗位信息'!$B:$B,$D128)</f>
        <v>0</v>
      </c>
      <c r="AW128" s="311"/>
      <c r="AX128" s="181">
        <f t="shared" si="217"/>
        <v>0</v>
      </c>
      <c r="AY128" s="181">
        <f>SUMIFS('1-2 人员岗位信息'!M:M,'1-2 人员岗位信息'!$C:$C,"劳务派遣",'1-2 人员岗位信息'!$B:$B,$D128)</f>
        <v>0</v>
      </c>
      <c r="AZ128" s="311"/>
      <c r="BA128" s="181">
        <f t="shared" si="218"/>
        <v>0</v>
      </c>
      <c r="BB128" s="181">
        <f>SUMIFS('1-2 人员岗位信息'!N:N,'1-2 人员岗位信息'!$C:$C,"劳务派遣",'1-2 人员岗位信息'!$B:$B,$D128)</f>
        <v>0</v>
      </c>
      <c r="BC128" s="311"/>
      <c r="BD128" s="181">
        <f t="shared" si="219"/>
        <v>0</v>
      </c>
      <c r="BE128" s="181">
        <f>SUMIFS('1-2 人员岗位信息'!O:O,'1-2 人员岗位信息'!$C:$C,"劳务派遣",'1-2 人员岗位信息'!$B:$B,$D128)</f>
        <v>0</v>
      </c>
      <c r="BF128" s="311"/>
      <c r="BG128" s="181">
        <f t="shared" si="220"/>
        <v>0</v>
      </c>
      <c r="BH128" s="181">
        <f>SUMIFS('1-2 人员岗位信息'!P:P,'1-2 人员岗位信息'!$C:$C,"劳务派遣",'1-2 人员岗位信息'!$B:$B,$D128)</f>
        <v>0</v>
      </c>
      <c r="BI128" s="311"/>
      <c r="BJ128" s="181">
        <f t="shared" si="221"/>
        <v>0</v>
      </c>
      <c r="BK128" s="181">
        <f>SUMIFS('1-2 人员岗位信息'!Q:Q,'1-2 人员岗位信息'!$C:$C,"劳务派遣",'1-2 人员岗位信息'!$B:$B,$D128)</f>
        <v>0</v>
      </c>
      <c r="BL128" s="320"/>
      <c r="BM128" s="324"/>
      <c r="BN128" s="328"/>
    </row>
    <row r="129" s="276" customFormat="1" ht="33.95" hidden="1" customHeight="1" outlineLevel="5" spans="2:66">
      <c r="B129" s="181" t="s">
        <v>799</v>
      </c>
      <c r="C129" s="296" t="s">
        <v>1016</v>
      </c>
      <c r="D129" s="276" t="s">
        <v>1002</v>
      </c>
      <c r="E129" s="181" t="s">
        <v>996</v>
      </c>
      <c r="F129" s="181"/>
      <c r="G129" s="181" t="s">
        <v>803</v>
      </c>
      <c r="H129" s="181">
        <f t="shared" si="205"/>
        <v>0</v>
      </c>
      <c r="I129" s="181" t="s">
        <v>804</v>
      </c>
      <c r="J129" s="181" t="e">
        <f t="shared" si="206"/>
        <v>#DIV/0!</v>
      </c>
      <c r="K129" s="181" t="s">
        <v>805</v>
      </c>
      <c r="L129" s="181" t="e">
        <f t="shared" si="207"/>
        <v>#DIV/0!</v>
      </c>
      <c r="M129" s="181" t="s">
        <v>806</v>
      </c>
      <c r="N129" s="181">
        <f t="shared" si="208"/>
        <v>0</v>
      </c>
      <c r="O129" s="181"/>
      <c r="P129" s="303"/>
      <c r="Q129" s="303"/>
      <c r="R129" s="303"/>
      <c r="S129" s="303"/>
      <c r="T129" s="303"/>
      <c r="U129" s="303"/>
      <c r="V129" s="303"/>
      <c r="W129" s="303"/>
      <c r="X129" s="303"/>
      <c r="Y129" s="303"/>
      <c r="Z129" s="303"/>
      <c r="AA129" s="303"/>
      <c r="AB129" s="181">
        <f t="shared" si="209"/>
        <v>0</v>
      </c>
      <c r="AC129" s="181">
        <f t="shared" si="210"/>
        <v>0</v>
      </c>
      <c r="AD129" s="181">
        <f>SUMIFS('1-2 人员岗位信息'!F:F,'1-2 人员岗位信息'!$C:$C,"劳务派遣",'1-2 人员岗位信息'!$B:$B,$D129)</f>
        <v>0</v>
      </c>
      <c r="AE129" s="311"/>
      <c r="AF129" s="181">
        <f t="shared" si="211"/>
        <v>0</v>
      </c>
      <c r="AG129" s="181">
        <f>SUMIFS('1-2 人员岗位信息'!G:G,'1-2 人员岗位信息'!$C:$C,"劳务派遣",'1-2 人员岗位信息'!$B:$B,$D129)</f>
        <v>0</v>
      </c>
      <c r="AH129" s="311"/>
      <c r="AI129" s="181">
        <f t="shared" si="212"/>
        <v>0</v>
      </c>
      <c r="AJ129" s="181">
        <f>SUMIFS('1-2 人员岗位信息'!H:H,'1-2 人员岗位信息'!$C:$C,"劳务派遣",'1-2 人员岗位信息'!$B:$B,$D129)</f>
        <v>0</v>
      </c>
      <c r="AK129" s="311"/>
      <c r="AL129" s="181">
        <f t="shared" si="213"/>
        <v>0</v>
      </c>
      <c r="AM129" s="181">
        <f>SUMIFS('1-2 人员岗位信息'!I:I,'1-2 人员岗位信息'!$C:$C,"劳务派遣",'1-2 人员岗位信息'!$B:$B,$D129)</f>
        <v>0</v>
      </c>
      <c r="AN129" s="311"/>
      <c r="AO129" s="181">
        <f t="shared" si="214"/>
        <v>0</v>
      </c>
      <c r="AP129" s="181">
        <f>SUMIFS('1-2 人员岗位信息'!J:J,'1-2 人员岗位信息'!$C:$C,"劳务派遣",'1-2 人员岗位信息'!$B:$B,$D129)</f>
        <v>0</v>
      </c>
      <c r="AQ129" s="311"/>
      <c r="AR129" s="181">
        <f t="shared" si="215"/>
        <v>0</v>
      </c>
      <c r="AS129" s="181">
        <f>SUMIFS('1-2 人员岗位信息'!K:K,'1-2 人员岗位信息'!$C:$C,"劳务派遣",'1-2 人员岗位信息'!$B:$B,$D129)</f>
        <v>0</v>
      </c>
      <c r="AT129" s="311"/>
      <c r="AU129" s="181">
        <f t="shared" si="216"/>
        <v>0</v>
      </c>
      <c r="AV129" s="181">
        <f>SUMIFS('1-2 人员岗位信息'!L:L,'1-2 人员岗位信息'!$C:$C,"劳务派遣",'1-2 人员岗位信息'!$B:$B,$D129)</f>
        <v>0</v>
      </c>
      <c r="AW129" s="311"/>
      <c r="AX129" s="181">
        <f t="shared" si="217"/>
        <v>0</v>
      </c>
      <c r="AY129" s="181">
        <f>SUMIFS('1-2 人员岗位信息'!M:M,'1-2 人员岗位信息'!$C:$C,"劳务派遣",'1-2 人员岗位信息'!$B:$B,$D129)</f>
        <v>0</v>
      </c>
      <c r="AZ129" s="311"/>
      <c r="BA129" s="181">
        <f t="shared" si="218"/>
        <v>0</v>
      </c>
      <c r="BB129" s="181">
        <f>SUMIFS('1-2 人员岗位信息'!N:N,'1-2 人员岗位信息'!$C:$C,"劳务派遣",'1-2 人员岗位信息'!$B:$B,$D129)</f>
        <v>0</v>
      </c>
      <c r="BC129" s="311"/>
      <c r="BD129" s="181">
        <f t="shared" si="219"/>
        <v>0</v>
      </c>
      <c r="BE129" s="181">
        <f>SUMIFS('1-2 人员岗位信息'!O:O,'1-2 人员岗位信息'!$C:$C,"劳务派遣",'1-2 人员岗位信息'!$B:$B,$D129)</f>
        <v>0</v>
      </c>
      <c r="BF129" s="311"/>
      <c r="BG129" s="181">
        <f t="shared" si="220"/>
        <v>0</v>
      </c>
      <c r="BH129" s="181">
        <f>SUMIFS('1-2 人员岗位信息'!P:P,'1-2 人员岗位信息'!$C:$C,"劳务派遣",'1-2 人员岗位信息'!$B:$B,$D129)</f>
        <v>0</v>
      </c>
      <c r="BI129" s="311"/>
      <c r="BJ129" s="181">
        <f t="shared" si="221"/>
        <v>0</v>
      </c>
      <c r="BK129" s="181">
        <f>SUMIFS('1-2 人员岗位信息'!Q:Q,'1-2 人员岗位信息'!$C:$C,"劳务派遣",'1-2 人员岗位信息'!$B:$B,$D129)</f>
        <v>0</v>
      </c>
      <c r="BL129" s="320"/>
      <c r="BM129" s="324"/>
      <c r="BN129" s="328"/>
    </row>
    <row r="130" s="276" customFormat="1" ht="33.95" hidden="1" customHeight="1" outlineLevel="5" spans="2:66">
      <c r="B130" s="181" t="s">
        <v>799</v>
      </c>
      <c r="C130" s="296" t="s">
        <v>1017</v>
      </c>
      <c r="D130" s="276" t="s">
        <v>1004</v>
      </c>
      <c r="E130" s="181" t="s">
        <v>1005</v>
      </c>
      <c r="F130" s="181"/>
      <c r="G130" s="181" t="s">
        <v>803</v>
      </c>
      <c r="H130" s="181">
        <f t="shared" si="205"/>
        <v>0</v>
      </c>
      <c r="I130" s="181" t="s">
        <v>804</v>
      </c>
      <c r="J130" s="181" t="e">
        <f t="shared" si="206"/>
        <v>#DIV/0!</v>
      </c>
      <c r="K130" s="181" t="s">
        <v>805</v>
      </c>
      <c r="L130" s="181" t="e">
        <f t="shared" si="207"/>
        <v>#DIV/0!</v>
      </c>
      <c r="M130" s="181" t="s">
        <v>806</v>
      </c>
      <c r="N130" s="181">
        <f t="shared" si="208"/>
        <v>0</v>
      </c>
      <c r="O130" s="181"/>
      <c r="P130" s="303"/>
      <c r="Q130" s="303"/>
      <c r="R130" s="303"/>
      <c r="S130" s="303"/>
      <c r="T130" s="303"/>
      <c r="U130" s="303"/>
      <c r="V130" s="303"/>
      <c r="W130" s="303"/>
      <c r="X130" s="303"/>
      <c r="Y130" s="303"/>
      <c r="Z130" s="303"/>
      <c r="AA130" s="303"/>
      <c r="AB130" s="181">
        <f t="shared" si="209"/>
        <v>0</v>
      </c>
      <c r="AC130" s="181">
        <f t="shared" si="210"/>
        <v>0</v>
      </c>
      <c r="AD130" s="181">
        <f>SUMIFS('1-2 人员岗位信息'!F:F,'1-2 人员岗位信息'!$C:$C,"劳务派遣",'1-2 人员岗位信息'!$B:$B,$D130)</f>
        <v>0</v>
      </c>
      <c r="AE130" s="311"/>
      <c r="AF130" s="181">
        <f t="shared" si="211"/>
        <v>0</v>
      </c>
      <c r="AG130" s="181">
        <f>SUMIFS('1-2 人员岗位信息'!G:G,'1-2 人员岗位信息'!$C:$C,"劳务派遣",'1-2 人员岗位信息'!$B:$B,$D130)</f>
        <v>0</v>
      </c>
      <c r="AH130" s="311"/>
      <c r="AI130" s="181">
        <f t="shared" si="212"/>
        <v>0</v>
      </c>
      <c r="AJ130" s="181">
        <f>SUMIFS('1-2 人员岗位信息'!H:H,'1-2 人员岗位信息'!$C:$C,"劳务派遣",'1-2 人员岗位信息'!$B:$B,$D130)</f>
        <v>0</v>
      </c>
      <c r="AK130" s="311"/>
      <c r="AL130" s="181">
        <f t="shared" si="213"/>
        <v>0</v>
      </c>
      <c r="AM130" s="181">
        <f>SUMIFS('1-2 人员岗位信息'!I:I,'1-2 人员岗位信息'!$C:$C,"劳务派遣",'1-2 人员岗位信息'!$B:$B,$D130)</f>
        <v>0</v>
      </c>
      <c r="AN130" s="311"/>
      <c r="AO130" s="181">
        <f t="shared" si="214"/>
        <v>0</v>
      </c>
      <c r="AP130" s="181">
        <f>SUMIFS('1-2 人员岗位信息'!J:J,'1-2 人员岗位信息'!$C:$C,"劳务派遣",'1-2 人员岗位信息'!$B:$B,$D130)</f>
        <v>0</v>
      </c>
      <c r="AQ130" s="311"/>
      <c r="AR130" s="181">
        <f t="shared" si="215"/>
        <v>0</v>
      </c>
      <c r="AS130" s="181">
        <f>SUMIFS('1-2 人员岗位信息'!K:K,'1-2 人员岗位信息'!$C:$C,"劳务派遣",'1-2 人员岗位信息'!$B:$B,$D130)</f>
        <v>0</v>
      </c>
      <c r="AT130" s="311"/>
      <c r="AU130" s="181">
        <f t="shared" si="216"/>
        <v>0</v>
      </c>
      <c r="AV130" s="181">
        <f>SUMIFS('1-2 人员岗位信息'!L:L,'1-2 人员岗位信息'!$C:$C,"劳务派遣",'1-2 人员岗位信息'!$B:$B,$D130)</f>
        <v>0</v>
      </c>
      <c r="AW130" s="311"/>
      <c r="AX130" s="181">
        <f t="shared" si="217"/>
        <v>0</v>
      </c>
      <c r="AY130" s="181">
        <f>SUMIFS('1-2 人员岗位信息'!M:M,'1-2 人员岗位信息'!$C:$C,"劳务派遣",'1-2 人员岗位信息'!$B:$B,$D130)</f>
        <v>0</v>
      </c>
      <c r="AZ130" s="311"/>
      <c r="BA130" s="181">
        <f t="shared" si="218"/>
        <v>0</v>
      </c>
      <c r="BB130" s="181">
        <f>SUMIFS('1-2 人员岗位信息'!N:N,'1-2 人员岗位信息'!$C:$C,"劳务派遣",'1-2 人员岗位信息'!$B:$B,$D130)</f>
        <v>0</v>
      </c>
      <c r="BC130" s="311"/>
      <c r="BD130" s="181">
        <f t="shared" si="219"/>
        <v>0</v>
      </c>
      <c r="BE130" s="181">
        <f>SUMIFS('1-2 人员岗位信息'!O:O,'1-2 人员岗位信息'!$C:$C,"劳务派遣",'1-2 人员岗位信息'!$B:$B,$D130)</f>
        <v>0</v>
      </c>
      <c r="BF130" s="311"/>
      <c r="BG130" s="181">
        <f t="shared" si="220"/>
        <v>0</v>
      </c>
      <c r="BH130" s="181">
        <f>SUMIFS('1-2 人员岗位信息'!P:P,'1-2 人员岗位信息'!$C:$C,"劳务派遣",'1-2 人员岗位信息'!$B:$B,$D130)</f>
        <v>0</v>
      </c>
      <c r="BI130" s="311"/>
      <c r="BJ130" s="181">
        <f t="shared" si="221"/>
        <v>0</v>
      </c>
      <c r="BK130" s="181">
        <f>SUMIFS('1-2 人员岗位信息'!Q:Q,'1-2 人员岗位信息'!$C:$C,"劳务派遣",'1-2 人员岗位信息'!$B:$B,$D130)</f>
        <v>0</v>
      </c>
      <c r="BL130" s="320"/>
      <c r="BM130" s="324"/>
      <c r="BN130" s="328"/>
    </row>
    <row r="131" s="276" customFormat="1" ht="33.95" hidden="1" customHeight="1" outlineLevel="5" spans="2:66">
      <c r="B131" s="181" t="s">
        <v>799</v>
      </c>
      <c r="C131" s="296" t="s">
        <v>1018</v>
      </c>
      <c r="D131" s="276" t="s">
        <v>1007</v>
      </c>
      <c r="E131" s="181" t="s">
        <v>821</v>
      </c>
      <c r="F131" s="181"/>
      <c r="G131" s="181" t="s">
        <v>803</v>
      </c>
      <c r="H131" s="181">
        <f t="shared" si="205"/>
        <v>0</v>
      </c>
      <c r="I131" s="181" t="s">
        <v>804</v>
      </c>
      <c r="J131" s="181" t="e">
        <f t="shared" si="206"/>
        <v>#DIV/0!</v>
      </c>
      <c r="K131" s="181" t="s">
        <v>805</v>
      </c>
      <c r="L131" s="181" t="e">
        <f t="shared" si="207"/>
        <v>#DIV/0!</v>
      </c>
      <c r="M131" s="181" t="s">
        <v>806</v>
      </c>
      <c r="N131" s="181">
        <f t="shared" si="208"/>
        <v>0</v>
      </c>
      <c r="O131" s="181"/>
      <c r="P131" s="303"/>
      <c r="Q131" s="303"/>
      <c r="R131" s="303"/>
      <c r="S131" s="303"/>
      <c r="T131" s="303"/>
      <c r="U131" s="303"/>
      <c r="V131" s="303"/>
      <c r="W131" s="303"/>
      <c r="X131" s="303"/>
      <c r="Y131" s="303"/>
      <c r="Z131" s="303"/>
      <c r="AA131" s="303"/>
      <c r="AB131" s="181">
        <f t="shared" si="209"/>
        <v>0</v>
      </c>
      <c r="AC131" s="181">
        <f t="shared" si="210"/>
        <v>0</v>
      </c>
      <c r="AD131" s="181">
        <f>SUMIFS('1-2 人员岗位信息'!F:F,'1-2 人员岗位信息'!$C:$C,"劳务派遣",'1-2 人员岗位信息'!$B:$B,$D131)</f>
        <v>0</v>
      </c>
      <c r="AE131" s="311"/>
      <c r="AF131" s="181">
        <f t="shared" si="211"/>
        <v>0</v>
      </c>
      <c r="AG131" s="181">
        <f>SUMIFS('1-2 人员岗位信息'!G:G,'1-2 人员岗位信息'!$C:$C,"劳务派遣",'1-2 人员岗位信息'!$B:$B,$D131)</f>
        <v>0</v>
      </c>
      <c r="AH131" s="311"/>
      <c r="AI131" s="181">
        <f t="shared" si="212"/>
        <v>0</v>
      </c>
      <c r="AJ131" s="181">
        <f>SUMIFS('1-2 人员岗位信息'!H:H,'1-2 人员岗位信息'!$C:$C,"劳务派遣",'1-2 人员岗位信息'!$B:$B,$D131)</f>
        <v>0</v>
      </c>
      <c r="AK131" s="311"/>
      <c r="AL131" s="181">
        <f t="shared" si="213"/>
        <v>0</v>
      </c>
      <c r="AM131" s="181">
        <f>SUMIFS('1-2 人员岗位信息'!I:I,'1-2 人员岗位信息'!$C:$C,"劳务派遣",'1-2 人员岗位信息'!$B:$B,$D131)</f>
        <v>0</v>
      </c>
      <c r="AN131" s="311"/>
      <c r="AO131" s="181">
        <f t="shared" si="214"/>
        <v>0</v>
      </c>
      <c r="AP131" s="181">
        <f>SUMIFS('1-2 人员岗位信息'!J:J,'1-2 人员岗位信息'!$C:$C,"劳务派遣",'1-2 人员岗位信息'!$B:$B,$D131)</f>
        <v>0</v>
      </c>
      <c r="AQ131" s="311"/>
      <c r="AR131" s="181">
        <f t="shared" si="215"/>
        <v>0</v>
      </c>
      <c r="AS131" s="181">
        <f>SUMIFS('1-2 人员岗位信息'!K:K,'1-2 人员岗位信息'!$C:$C,"劳务派遣",'1-2 人员岗位信息'!$B:$B,$D131)</f>
        <v>0</v>
      </c>
      <c r="AT131" s="311"/>
      <c r="AU131" s="181">
        <f t="shared" si="216"/>
        <v>0</v>
      </c>
      <c r="AV131" s="181">
        <f>SUMIFS('1-2 人员岗位信息'!L:L,'1-2 人员岗位信息'!$C:$C,"劳务派遣",'1-2 人员岗位信息'!$B:$B,$D131)</f>
        <v>0</v>
      </c>
      <c r="AW131" s="311"/>
      <c r="AX131" s="181">
        <f t="shared" si="217"/>
        <v>0</v>
      </c>
      <c r="AY131" s="181">
        <f>SUMIFS('1-2 人员岗位信息'!M:M,'1-2 人员岗位信息'!$C:$C,"劳务派遣",'1-2 人员岗位信息'!$B:$B,$D131)</f>
        <v>0</v>
      </c>
      <c r="AZ131" s="311"/>
      <c r="BA131" s="181">
        <f t="shared" si="218"/>
        <v>0</v>
      </c>
      <c r="BB131" s="181">
        <f>SUMIFS('1-2 人员岗位信息'!N:N,'1-2 人员岗位信息'!$C:$C,"劳务派遣",'1-2 人员岗位信息'!$B:$B,$D131)</f>
        <v>0</v>
      </c>
      <c r="BC131" s="311"/>
      <c r="BD131" s="181">
        <f t="shared" si="219"/>
        <v>0</v>
      </c>
      <c r="BE131" s="181">
        <f>SUMIFS('1-2 人员岗位信息'!O:O,'1-2 人员岗位信息'!$C:$C,"劳务派遣",'1-2 人员岗位信息'!$B:$B,$D131)</f>
        <v>0</v>
      </c>
      <c r="BF131" s="311"/>
      <c r="BG131" s="181">
        <f t="shared" si="220"/>
        <v>0</v>
      </c>
      <c r="BH131" s="181">
        <f>SUMIFS('1-2 人员岗位信息'!P:P,'1-2 人员岗位信息'!$C:$C,"劳务派遣",'1-2 人员岗位信息'!$B:$B,$D131)</f>
        <v>0</v>
      </c>
      <c r="BI131" s="311"/>
      <c r="BJ131" s="181">
        <f t="shared" si="221"/>
        <v>0</v>
      </c>
      <c r="BK131" s="181">
        <f>SUMIFS('1-2 人员岗位信息'!Q:Q,'1-2 人员岗位信息'!$C:$C,"劳务派遣",'1-2 人员岗位信息'!$B:$B,$D131)</f>
        <v>0</v>
      </c>
      <c r="BL131" s="320"/>
      <c r="BM131" s="324"/>
      <c r="BN131" s="328"/>
    </row>
    <row r="132" s="115" customFormat="1" ht="33.95" hidden="1" customHeight="1" outlineLevel="4" collapsed="1" spans="2:66">
      <c r="B132" s="116" t="s">
        <v>794</v>
      </c>
      <c r="C132" s="117" t="s">
        <v>1019</v>
      </c>
      <c r="D132" s="115" t="s">
        <v>15</v>
      </c>
      <c r="E132" s="116"/>
      <c r="F132" s="116"/>
      <c r="G132" s="116"/>
      <c r="H132" s="116">
        <f>SUM(H133:H141)</f>
        <v>0</v>
      </c>
      <c r="I132" s="116"/>
      <c r="J132" s="116"/>
      <c r="K132" s="116"/>
      <c r="L132" s="116"/>
      <c r="M132" s="116"/>
      <c r="N132" s="116"/>
      <c r="O132" s="116"/>
      <c r="P132" s="302"/>
      <c r="Q132" s="302"/>
      <c r="R132" s="302"/>
      <c r="S132" s="302"/>
      <c r="T132" s="302"/>
      <c r="U132" s="302"/>
      <c r="V132" s="302"/>
      <c r="W132" s="302"/>
      <c r="X132" s="302"/>
      <c r="Y132" s="302"/>
      <c r="Z132" s="302"/>
      <c r="AA132" s="302"/>
      <c r="AB132" s="116">
        <f t="shared" ref="AB132:AF132" si="222">SUM(AB133:AB141)</f>
        <v>0</v>
      </c>
      <c r="AC132" s="116">
        <f t="shared" si="222"/>
        <v>0</v>
      </c>
      <c r="AD132" s="116"/>
      <c r="AE132" s="116"/>
      <c r="AF132" s="116">
        <f t="shared" si="222"/>
        <v>0</v>
      </c>
      <c r="AG132" s="116"/>
      <c r="AH132" s="116"/>
      <c r="AI132" s="116">
        <f>SUM(AI133:AI141)</f>
        <v>0</v>
      </c>
      <c r="AJ132" s="116"/>
      <c r="AK132" s="116"/>
      <c r="AL132" s="116">
        <f>SUM(AL133:AL141)</f>
        <v>0</v>
      </c>
      <c r="AM132" s="116"/>
      <c r="AN132" s="116"/>
      <c r="AO132" s="116">
        <f>SUM(AO133:AO141)</f>
        <v>0</v>
      </c>
      <c r="AP132" s="116"/>
      <c r="AQ132" s="116"/>
      <c r="AR132" s="116">
        <f>SUM(AR133:AR141)</f>
        <v>0</v>
      </c>
      <c r="AS132" s="116"/>
      <c r="AT132" s="116"/>
      <c r="AU132" s="116">
        <f>SUM(AU133:AU141)</f>
        <v>0</v>
      </c>
      <c r="AV132" s="116"/>
      <c r="AW132" s="116"/>
      <c r="AX132" s="116">
        <f>SUM(AX133:AX141)</f>
        <v>0</v>
      </c>
      <c r="AY132" s="116"/>
      <c r="AZ132" s="116"/>
      <c r="BA132" s="116">
        <f>SUM(BA133:BA141)</f>
        <v>0</v>
      </c>
      <c r="BB132" s="116"/>
      <c r="BC132" s="116"/>
      <c r="BD132" s="116">
        <f>SUM(BD133:BD141)</f>
        <v>0</v>
      </c>
      <c r="BE132" s="116"/>
      <c r="BF132" s="116"/>
      <c r="BG132" s="116">
        <f>SUM(BG133:BG141)</f>
        <v>0</v>
      </c>
      <c r="BH132" s="116"/>
      <c r="BI132" s="116"/>
      <c r="BJ132" s="116">
        <f>SUM(BJ133:BJ141)</f>
        <v>0</v>
      </c>
      <c r="BK132" s="116"/>
      <c r="BL132" s="319"/>
      <c r="BM132" s="324"/>
      <c r="BN132" s="327"/>
    </row>
    <row r="133" s="276" customFormat="1" ht="33.95" hidden="1" customHeight="1" outlineLevel="5" spans="2:66">
      <c r="B133" s="181" t="s">
        <v>799</v>
      </c>
      <c r="C133" s="296" t="s">
        <v>1020</v>
      </c>
      <c r="D133" s="276" t="s">
        <v>986</v>
      </c>
      <c r="E133" s="181" t="s">
        <v>1021</v>
      </c>
      <c r="F133" s="181"/>
      <c r="G133" s="181" t="s">
        <v>803</v>
      </c>
      <c r="H133" s="181">
        <f t="shared" ref="H133:H142" si="223">AB133</f>
        <v>0</v>
      </c>
      <c r="I133" s="181" t="s">
        <v>804</v>
      </c>
      <c r="J133" s="181" t="e">
        <f t="shared" ref="J133:J142" si="224">SUM(AD133,AG133,AJ133,AM133,AP133,AS133,AV133,AY133,BB133,BE133,BH133,BK133)/N133</f>
        <v>#DIV/0!</v>
      </c>
      <c r="K133" s="181" t="s">
        <v>805</v>
      </c>
      <c r="L133" s="181" t="e">
        <f t="shared" ref="L133:L142" si="225">H133/N133/J133</f>
        <v>#DIV/0!</v>
      </c>
      <c r="M133" s="181" t="s">
        <v>806</v>
      </c>
      <c r="N133" s="181">
        <f t="shared" ref="N133:N142" si="226">COUNTIF(AD133,"&gt;0")+COUNTIF(AG133,"&gt;0")+COUNTIF(AJ133,"&gt;0")+COUNTIF(AM133,"&gt;0")+COUNTIF(AP133,"&gt;0")+COUNTIF(AS133,"&gt;0")+COUNTIF(AV133,"&gt;0")+COUNTIF(AY133,"&gt;0")+COUNTIF(BB133,"&gt;0")+COUNTIF(BE133,"&gt;0")+COUNTIF(BH133,"&gt;0")+COUNTIF(BK133,"&gt;0")</f>
        <v>0</v>
      </c>
      <c r="O133" s="181"/>
      <c r="P133" s="303"/>
      <c r="Q133" s="303"/>
      <c r="R133" s="303"/>
      <c r="S133" s="303"/>
      <c r="T133" s="303"/>
      <c r="U133" s="303"/>
      <c r="V133" s="303"/>
      <c r="W133" s="303"/>
      <c r="X133" s="303"/>
      <c r="Y133" s="303"/>
      <c r="Z133" s="303"/>
      <c r="AA133" s="303"/>
      <c r="AB133" s="181">
        <f t="shared" ref="AB133:AB140" si="227">SUM(AC133,AF133,AI133,AL133,AO133,AR133,AU133,AX133,BA133,BD133,BG133,BJ133)</f>
        <v>0</v>
      </c>
      <c r="AC133" s="181">
        <f t="shared" ref="AC133:AC142" si="228">AD133*AE133</f>
        <v>0</v>
      </c>
      <c r="AD133" s="181">
        <f>SUMIFS('1-2 人员岗位信息'!F:F,'1-2 人员岗位信息'!$C:$C,"专业外包",'1-2 人员岗位信息'!$B:$B,$D133)</f>
        <v>0</v>
      </c>
      <c r="AE133" s="311"/>
      <c r="AF133" s="181">
        <f t="shared" ref="AF133:AF142" si="229">AG133*AH133</f>
        <v>0</v>
      </c>
      <c r="AG133" s="181">
        <f>SUMIFS('1-2 人员岗位信息'!G:G,'1-2 人员岗位信息'!$C:$C,"专业外包",'1-2 人员岗位信息'!$B:$B,$D133)</f>
        <v>0</v>
      </c>
      <c r="AH133" s="311"/>
      <c r="AI133" s="181">
        <f t="shared" ref="AI133:AI142" si="230">AJ133*AK133</f>
        <v>0</v>
      </c>
      <c r="AJ133" s="181">
        <f>SUMIFS('1-2 人员岗位信息'!H:H,'1-2 人员岗位信息'!$C:$C,"专业外包",'1-2 人员岗位信息'!$B:$B,$D133)</f>
        <v>0</v>
      </c>
      <c r="AK133" s="311"/>
      <c r="AL133" s="181">
        <f t="shared" ref="AL133:AL142" si="231">AM133*AN133</f>
        <v>0</v>
      </c>
      <c r="AM133" s="181">
        <f>SUMIFS('1-2 人员岗位信息'!I:I,'1-2 人员岗位信息'!$C:$C,"专业外包",'1-2 人员岗位信息'!$B:$B,$D133)</f>
        <v>0</v>
      </c>
      <c r="AN133" s="311"/>
      <c r="AO133" s="181">
        <f t="shared" ref="AO133:AO142" si="232">AP133*AQ133</f>
        <v>0</v>
      </c>
      <c r="AP133" s="181">
        <f>SUMIFS('1-2 人员岗位信息'!J:J,'1-2 人员岗位信息'!$C:$C,"专业外包",'1-2 人员岗位信息'!$B:$B,$D133)</f>
        <v>0</v>
      </c>
      <c r="AQ133" s="311"/>
      <c r="AR133" s="181">
        <f t="shared" ref="AR133:AR142" si="233">AS133*AT133</f>
        <v>0</v>
      </c>
      <c r="AS133" s="181">
        <f>SUMIFS('1-2 人员岗位信息'!K:K,'1-2 人员岗位信息'!$C:$C,"专业外包",'1-2 人员岗位信息'!$B:$B,$D133)</f>
        <v>0</v>
      </c>
      <c r="AT133" s="311"/>
      <c r="AU133" s="181">
        <f t="shared" ref="AU133:AU142" si="234">AV133*AW133</f>
        <v>0</v>
      </c>
      <c r="AV133" s="181">
        <f>SUMIFS('1-2 人员岗位信息'!L:L,'1-2 人员岗位信息'!$C:$C,"专业外包",'1-2 人员岗位信息'!$B:$B,$D133)</f>
        <v>0</v>
      </c>
      <c r="AW133" s="311"/>
      <c r="AX133" s="181">
        <f t="shared" ref="AX133:AX142" si="235">AY133*AZ133</f>
        <v>0</v>
      </c>
      <c r="AY133" s="181">
        <f>SUMIFS('1-2 人员岗位信息'!M:M,'1-2 人员岗位信息'!$C:$C,"专业外包",'1-2 人员岗位信息'!$B:$B,$D133)</f>
        <v>0</v>
      </c>
      <c r="AZ133" s="311"/>
      <c r="BA133" s="181">
        <f t="shared" ref="BA133:BA142" si="236">BB133*BC133</f>
        <v>0</v>
      </c>
      <c r="BB133" s="181">
        <f>SUMIFS('1-2 人员岗位信息'!N:N,'1-2 人员岗位信息'!$C:$C,"专业外包",'1-2 人员岗位信息'!$B:$B,$D133)</f>
        <v>0</v>
      </c>
      <c r="BC133" s="311"/>
      <c r="BD133" s="181">
        <f t="shared" ref="BD133:BD142" si="237">BE133*BF133</f>
        <v>0</v>
      </c>
      <c r="BE133" s="181">
        <f>SUMIFS('1-2 人员岗位信息'!O:O,'1-2 人员岗位信息'!$C:$C,"专业外包",'1-2 人员岗位信息'!$B:$B,$D133)</f>
        <v>0</v>
      </c>
      <c r="BF133" s="311"/>
      <c r="BG133" s="181">
        <f t="shared" ref="BG133:BG142" si="238">BH133*BI133</f>
        <v>0</v>
      </c>
      <c r="BH133" s="181">
        <f>SUMIFS('1-2 人员岗位信息'!P:P,'1-2 人员岗位信息'!$C:$C,"专业外包",'1-2 人员岗位信息'!$B:$B,$D133)</f>
        <v>0</v>
      </c>
      <c r="BI133" s="311"/>
      <c r="BJ133" s="181">
        <f t="shared" ref="BJ133:BJ142" si="239">BK133*BL133</f>
        <v>0</v>
      </c>
      <c r="BK133" s="181">
        <f>SUMIFS('1-2 人员岗位信息'!Q:Q,'1-2 人员岗位信息'!$C:$C,"专业外包",'1-2 人员岗位信息'!$B:$B,$D133)</f>
        <v>0</v>
      </c>
      <c r="BL133" s="320"/>
      <c r="BM133" s="324"/>
      <c r="BN133" s="328"/>
    </row>
    <row r="134" s="276" customFormat="1" ht="33.95" hidden="1" customHeight="1" outlineLevel="5" spans="2:66">
      <c r="B134" s="181" t="s">
        <v>799</v>
      </c>
      <c r="C134" s="296" t="s">
        <v>1022</v>
      </c>
      <c r="D134" s="276" t="s">
        <v>989</v>
      </c>
      <c r="E134" s="181" t="s">
        <v>1023</v>
      </c>
      <c r="F134" s="181"/>
      <c r="G134" s="181" t="s">
        <v>803</v>
      </c>
      <c r="H134" s="181">
        <f t="shared" si="223"/>
        <v>0</v>
      </c>
      <c r="I134" s="181" t="s">
        <v>804</v>
      </c>
      <c r="J134" s="181" t="e">
        <f t="shared" si="224"/>
        <v>#DIV/0!</v>
      </c>
      <c r="K134" s="181" t="s">
        <v>805</v>
      </c>
      <c r="L134" s="181" t="e">
        <f t="shared" si="225"/>
        <v>#DIV/0!</v>
      </c>
      <c r="M134" s="181" t="s">
        <v>806</v>
      </c>
      <c r="N134" s="181">
        <f t="shared" si="226"/>
        <v>0</v>
      </c>
      <c r="O134" s="181"/>
      <c r="P134" s="303"/>
      <c r="Q134" s="303"/>
      <c r="R134" s="303"/>
      <c r="S134" s="303"/>
      <c r="T134" s="303"/>
      <c r="U134" s="303"/>
      <c r="V134" s="303"/>
      <c r="W134" s="303"/>
      <c r="X134" s="303"/>
      <c r="Y134" s="303"/>
      <c r="Z134" s="303"/>
      <c r="AA134" s="303"/>
      <c r="AB134" s="181">
        <f t="shared" si="227"/>
        <v>0</v>
      </c>
      <c r="AC134" s="181">
        <f t="shared" si="228"/>
        <v>0</v>
      </c>
      <c r="AD134" s="181">
        <f>SUMIFS('1-2 人员岗位信息'!F:F,'1-2 人员岗位信息'!$C:$C,"专业外包",'1-2 人员岗位信息'!$B:$B,$D134)</f>
        <v>0</v>
      </c>
      <c r="AE134" s="311"/>
      <c r="AF134" s="181">
        <f t="shared" si="229"/>
        <v>0</v>
      </c>
      <c r="AG134" s="181">
        <f>SUMIFS('1-2 人员岗位信息'!G:G,'1-2 人员岗位信息'!$C:$C,"专业外包",'1-2 人员岗位信息'!$B:$B,$D134)</f>
        <v>0</v>
      </c>
      <c r="AH134" s="311"/>
      <c r="AI134" s="181">
        <f t="shared" si="230"/>
        <v>0</v>
      </c>
      <c r="AJ134" s="181">
        <f>SUMIFS('1-2 人员岗位信息'!H:H,'1-2 人员岗位信息'!$C:$C,"专业外包",'1-2 人员岗位信息'!$B:$B,$D134)</f>
        <v>0</v>
      </c>
      <c r="AK134" s="311"/>
      <c r="AL134" s="181">
        <f t="shared" si="231"/>
        <v>0</v>
      </c>
      <c r="AM134" s="181">
        <f>SUMIFS('1-2 人员岗位信息'!I:I,'1-2 人员岗位信息'!$C:$C,"专业外包",'1-2 人员岗位信息'!$B:$B,$D134)</f>
        <v>0</v>
      </c>
      <c r="AN134" s="311"/>
      <c r="AO134" s="181">
        <f t="shared" si="232"/>
        <v>0</v>
      </c>
      <c r="AP134" s="181">
        <f>SUMIFS('1-2 人员岗位信息'!J:J,'1-2 人员岗位信息'!$C:$C,"专业外包",'1-2 人员岗位信息'!$B:$B,$D134)</f>
        <v>0</v>
      </c>
      <c r="AQ134" s="311"/>
      <c r="AR134" s="181">
        <f t="shared" si="233"/>
        <v>0</v>
      </c>
      <c r="AS134" s="181">
        <f>SUMIFS('1-2 人员岗位信息'!K:K,'1-2 人员岗位信息'!$C:$C,"专业外包",'1-2 人员岗位信息'!$B:$B,$D134)</f>
        <v>0</v>
      </c>
      <c r="AT134" s="311"/>
      <c r="AU134" s="181">
        <f t="shared" si="234"/>
        <v>0</v>
      </c>
      <c r="AV134" s="181">
        <f>SUMIFS('1-2 人员岗位信息'!L:L,'1-2 人员岗位信息'!$C:$C,"专业外包",'1-2 人员岗位信息'!$B:$B,$D134)</f>
        <v>0</v>
      </c>
      <c r="AW134" s="311"/>
      <c r="AX134" s="181">
        <f t="shared" si="235"/>
        <v>0</v>
      </c>
      <c r="AY134" s="181">
        <f>SUMIFS('1-2 人员岗位信息'!M:M,'1-2 人员岗位信息'!$C:$C,"专业外包",'1-2 人员岗位信息'!$B:$B,$D134)</f>
        <v>0</v>
      </c>
      <c r="AZ134" s="311"/>
      <c r="BA134" s="181">
        <f t="shared" si="236"/>
        <v>0</v>
      </c>
      <c r="BB134" s="181">
        <f>SUMIFS('1-2 人员岗位信息'!N:N,'1-2 人员岗位信息'!$C:$C,"专业外包",'1-2 人员岗位信息'!$B:$B,$D134)</f>
        <v>0</v>
      </c>
      <c r="BC134" s="311"/>
      <c r="BD134" s="181">
        <f t="shared" si="237"/>
        <v>0</v>
      </c>
      <c r="BE134" s="181">
        <f>SUMIFS('1-2 人员岗位信息'!O:O,'1-2 人员岗位信息'!$C:$C,"专业外包",'1-2 人员岗位信息'!$B:$B,$D134)</f>
        <v>0</v>
      </c>
      <c r="BF134" s="311"/>
      <c r="BG134" s="181">
        <f t="shared" si="238"/>
        <v>0</v>
      </c>
      <c r="BH134" s="181">
        <f>SUMIFS('1-2 人员岗位信息'!P:P,'1-2 人员岗位信息'!$C:$C,"专业外包",'1-2 人员岗位信息'!$B:$B,$D134)</f>
        <v>0</v>
      </c>
      <c r="BI134" s="311"/>
      <c r="BJ134" s="181">
        <f t="shared" si="239"/>
        <v>0</v>
      </c>
      <c r="BK134" s="181">
        <f>SUMIFS('1-2 人员岗位信息'!Q:Q,'1-2 人员岗位信息'!$C:$C,"专业外包",'1-2 人员岗位信息'!$B:$B,$D134)</f>
        <v>0</v>
      </c>
      <c r="BL134" s="320"/>
      <c r="BM134" s="324"/>
      <c r="BN134" s="328"/>
    </row>
    <row r="135" s="276" customFormat="1" ht="33.95" hidden="1" customHeight="1" outlineLevel="5" spans="2:66">
      <c r="B135" s="181" t="s">
        <v>799</v>
      </c>
      <c r="C135" s="296" t="s">
        <v>1024</v>
      </c>
      <c r="D135" s="276" t="s">
        <v>992</v>
      </c>
      <c r="E135" s="181" t="s">
        <v>993</v>
      </c>
      <c r="F135" s="181"/>
      <c r="G135" s="181" t="s">
        <v>803</v>
      </c>
      <c r="H135" s="181">
        <f t="shared" si="223"/>
        <v>0</v>
      </c>
      <c r="I135" s="181" t="s">
        <v>804</v>
      </c>
      <c r="J135" s="181" t="e">
        <f t="shared" si="224"/>
        <v>#DIV/0!</v>
      </c>
      <c r="K135" s="181" t="s">
        <v>805</v>
      </c>
      <c r="L135" s="181" t="e">
        <f t="shared" si="225"/>
        <v>#DIV/0!</v>
      </c>
      <c r="M135" s="181" t="s">
        <v>806</v>
      </c>
      <c r="N135" s="181">
        <f t="shared" si="226"/>
        <v>0</v>
      </c>
      <c r="O135" s="181"/>
      <c r="P135" s="303"/>
      <c r="Q135" s="303"/>
      <c r="R135" s="303"/>
      <c r="S135" s="303"/>
      <c r="T135" s="303"/>
      <c r="U135" s="303"/>
      <c r="V135" s="303"/>
      <c r="W135" s="303"/>
      <c r="X135" s="303"/>
      <c r="Y135" s="303"/>
      <c r="Z135" s="303"/>
      <c r="AA135" s="303"/>
      <c r="AB135" s="181">
        <f t="shared" si="227"/>
        <v>0</v>
      </c>
      <c r="AC135" s="181">
        <f t="shared" si="228"/>
        <v>0</v>
      </c>
      <c r="AD135" s="181">
        <f>SUMIFS('1-2 人员岗位信息'!F:F,'1-2 人员岗位信息'!$C:$C,"专业外包",'1-2 人员岗位信息'!$B:$B,$D135)</f>
        <v>0</v>
      </c>
      <c r="AE135" s="311"/>
      <c r="AF135" s="181">
        <f t="shared" si="229"/>
        <v>0</v>
      </c>
      <c r="AG135" s="181">
        <f>SUMIFS('1-2 人员岗位信息'!G:G,'1-2 人员岗位信息'!$C:$C,"专业外包",'1-2 人员岗位信息'!$B:$B,$D135)</f>
        <v>0</v>
      </c>
      <c r="AH135" s="311"/>
      <c r="AI135" s="181">
        <f t="shared" si="230"/>
        <v>0</v>
      </c>
      <c r="AJ135" s="181">
        <f>SUMIFS('1-2 人员岗位信息'!H:H,'1-2 人员岗位信息'!$C:$C,"专业外包",'1-2 人员岗位信息'!$B:$B,$D135)</f>
        <v>0</v>
      </c>
      <c r="AK135" s="311"/>
      <c r="AL135" s="181">
        <f t="shared" si="231"/>
        <v>0</v>
      </c>
      <c r="AM135" s="181">
        <f>SUMIFS('1-2 人员岗位信息'!I:I,'1-2 人员岗位信息'!$C:$C,"专业外包",'1-2 人员岗位信息'!$B:$B,$D135)</f>
        <v>0</v>
      </c>
      <c r="AN135" s="311"/>
      <c r="AO135" s="181">
        <f t="shared" si="232"/>
        <v>0</v>
      </c>
      <c r="AP135" s="181">
        <f>SUMIFS('1-2 人员岗位信息'!J:J,'1-2 人员岗位信息'!$C:$C,"专业外包",'1-2 人员岗位信息'!$B:$B,$D135)</f>
        <v>0</v>
      </c>
      <c r="AQ135" s="311"/>
      <c r="AR135" s="181">
        <f t="shared" si="233"/>
        <v>0</v>
      </c>
      <c r="AS135" s="181">
        <f>SUMIFS('1-2 人员岗位信息'!K:K,'1-2 人员岗位信息'!$C:$C,"专业外包",'1-2 人员岗位信息'!$B:$B,$D135)</f>
        <v>0</v>
      </c>
      <c r="AT135" s="311"/>
      <c r="AU135" s="181">
        <f t="shared" si="234"/>
        <v>0</v>
      </c>
      <c r="AV135" s="181">
        <f>SUMIFS('1-2 人员岗位信息'!L:L,'1-2 人员岗位信息'!$C:$C,"专业外包",'1-2 人员岗位信息'!$B:$B,$D135)</f>
        <v>0</v>
      </c>
      <c r="AW135" s="311"/>
      <c r="AX135" s="181">
        <f t="shared" si="235"/>
        <v>0</v>
      </c>
      <c r="AY135" s="181">
        <f>SUMIFS('1-2 人员岗位信息'!M:M,'1-2 人员岗位信息'!$C:$C,"专业外包",'1-2 人员岗位信息'!$B:$B,$D135)</f>
        <v>0</v>
      </c>
      <c r="AZ135" s="311"/>
      <c r="BA135" s="181">
        <f t="shared" si="236"/>
        <v>0</v>
      </c>
      <c r="BB135" s="181">
        <f>SUMIFS('1-2 人员岗位信息'!N:N,'1-2 人员岗位信息'!$C:$C,"专业外包",'1-2 人员岗位信息'!$B:$B,$D135)</f>
        <v>0</v>
      </c>
      <c r="BC135" s="311"/>
      <c r="BD135" s="181">
        <f t="shared" si="237"/>
        <v>0</v>
      </c>
      <c r="BE135" s="181">
        <f>SUMIFS('1-2 人员岗位信息'!O:O,'1-2 人员岗位信息'!$C:$C,"专业外包",'1-2 人员岗位信息'!$B:$B,$D135)</f>
        <v>0</v>
      </c>
      <c r="BF135" s="311"/>
      <c r="BG135" s="181">
        <f t="shared" si="238"/>
        <v>0</v>
      </c>
      <c r="BH135" s="181">
        <f>SUMIFS('1-2 人员岗位信息'!P:P,'1-2 人员岗位信息'!$C:$C,"专业外包",'1-2 人员岗位信息'!$B:$B,$D135)</f>
        <v>0</v>
      </c>
      <c r="BI135" s="311"/>
      <c r="BJ135" s="181">
        <f t="shared" si="239"/>
        <v>0</v>
      </c>
      <c r="BK135" s="181">
        <f>SUMIFS('1-2 人员岗位信息'!Q:Q,'1-2 人员岗位信息'!$C:$C,"专业外包",'1-2 人员岗位信息'!$B:$B,$D135)</f>
        <v>0</v>
      </c>
      <c r="BL135" s="320"/>
      <c r="BM135" s="324"/>
      <c r="BN135" s="328"/>
    </row>
    <row r="136" s="276" customFormat="1" ht="33.95" hidden="1" customHeight="1" outlineLevel="5" spans="2:66">
      <c r="B136" s="181" t="s">
        <v>799</v>
      </c>
      <c r="C136" s="296" t="s">
        <v>1025</v>
      </c>
      <c r="D136" s="276" t="s">
        <v>995</v>
      </c>
      <c r="E136" s="181" t="s">
        <v>996</v>
      </c>
      <c r="F136" s="181"/>
      <c r="G136" s="181" t="s">
        <v>803</v>
      </c>
      <c r="H136" s="181">
        <f t="shared" si="223"/>
        <v>0</v>
      </c>
      <c r="I136" s="181" t="s">
        <v>804</v>
      </c>
      <c r="J136" s="181" t="e">
        <f t="shared" si="224"/>
        <v>#DIV/0!</v>
      </c>
      <c r="K136" s="181" t="s">
        <v>805</v>
      </c>
      <c r="L136" s="181" t="e">
        <f t="shared" si="225"/>
        <v>#DIV/0!</v>
      </c>
      <c r="M136" s="181" t="s">
        <v>806</v>
      </c>
      <c r="N136" s="181">
        <f t="shared" si="226"/>
        <v>0</v>
      </c>
      <c r="O136" s="181"/>
      <c r="P136" s="303"/>
      <c r="Q136" s="303"/>
      <c r="R136" s="303"/>
      <c r="S136" s="303"/>
      <c r="T136" s="303"/>
      <c r="U136" s="303"/>
      <c r="V136" s="303"/>
      <c r="W136" s="303"/>
      <c r="X136" s="303"/>
      <c r="Y136" s="303"/>
      <c r="Z136" s="303"/>
      <c r="AA136" s="303"/>
      <c r="AB136" s="181">
        <f t="shared" si="227"/>
        <v>0</v>
      </c>
      <c r="AC136" s="181">
        <f t="shared" si="228"/>
        <v>0</v>
      </c>
      <c r="AD136" s="181">
        <f>SUMIFS('1-2 人员岗位信息'!F:F,'1-2 人员岗位信息'!$C:$C,"专业外包",'1-2 人员岗位信息'!$B:$B,$D136)</f>
        <v>0</v>
      </c>
      <c r="AE136" s="311"/>
      <c r="AF136" s="181">
        <f t="shared" si="229"/>
        <v>0</v>
      </c>
      <c r="AG136" s="181">
        <f>SUMIFS('1-2 人员岗位信息'!G:G,'1-2 人员岗位信息'!$C:$C,"专业外包",'1-2 人员岗位信息'!$B:$B,$D136)</f>
        <v>0</v>
      </c>
      <c r="AH136" s="311"/>
      <c r="AI136" s="181">
        <f t="shared" si="230"/>
        <v>0</v>
      </c>
      <c r="AJ136" s="181">
        <f>SUMIFS('1-2 人员岗位信息'!H:H,'1-2 人员岗位信息'!$C:$C,"专业外包",'1-2 人员岗位信息'!$B:$B,$D136)</f>
        <v>0</v>
      </c>
      <c r="AK136" s="311"/>
      <c r="AL136" s="181">
        <f t="shared" si="231"/>
        <v>0</v>
      </c>
      <c r="AM136" s="181">
        <f>SUMIFS('1-2 人员岗位信息'!I:I,'1-2 人员岗位信息'!$C:$C,"专业外包",'1-2 人员岗位信息'!$B:$B,$D136)</f>
        <v>0</v>
      </c>
      <c r="AN136" s="311"/>
      <c r="AO136" s="181">
        <f t="shared" si="232"/>
        <v>0</v>
      </c>
      <c r="AP136" s="181">
        <f>SUMIFS('1-2 人员岗位信息'!J:J,'1-2 人员岗位信息'!$C:$C,"专业外包",'1-2 人员岗位信息'!$B:$B,$D136)</f>
        <v>0</v>
      </c>
      <c r="AQ136" s="311"/>
      <c r="AR136" s="181">
        <f t="shared" si="233"/>
        <v>0</v>
      </c>
      <c r="AS136" s="181">
        <f>SUMIFS('1-2 人员岗位信息'!K:K,'1-2 人员岗位信息'!$C:$C,"专业外包",'1-2 人员岗位信息'!$B:$B,$D136)</f>
        <v>0</v>
      </c>
      <c r="AT136" s="311"/>
      <c r="AU136" s="181">
        <f t="shared" si="234"/>
        <v>0</v>
      </c>
      <c r="AV136" s="181">
        <f>SUMIFS('1-2 人员岗位信息'!L:L,'1-2 人员岗位信息'!$C:$C,"专业外包",'1-2 人员岗位信息'!$B:$B,$D136)</f>
        <v>0</v>
      </c>
      <c r="AW136" s="311"/>
      <c r="AX136" s="181">
        <f t="shared" si="235"/>
        <v>0</v>
      </c>
      <c r="AY136" s="181">
        <f>SUMIFS('1-2 人员岗位信息'!M:M,'1-2 人员岗位信息'!$C:$C,"专业外包",'1-2 人员岗位信息'!$B:$B,$D136)</f>
        <v>0</v>
      </c>
      <c r="AZ136" s="311"/>
      <c r="BA136" s="181">
        <f t="shared" si="236"/>
        <v>0</v>
      </c>
      <c r="BB136" s="181">
        <f>SUMIFS('1-2 人员岗位信息'!N:N,'1-2 人员岗位信息'!$C:$C,"专业外包",'1-2 人员岗位信息'!$B:$B,$D136)</f>
        <v>0</v>
      </c>
      <c r="BC136" s="311"/>
      <c r="BD136" s="181">
        <f t="shared" si="237"/>
        <v>0</v>
      </c>
      <c r="BE136" s="181">
        <f>SUMIFS('1-2 人员岗位信息'!O:O,'1-2 人员岗位信息'!$C:$C,"专业外包",'1-2 人员岗位信息'!$B:$B,$D136)</f>
        <v>0</v>
      </c>
      <c r="BF136" s="311"/>
      <c r="BG136" s="181">
        <f t="shared" si="238"/>
        <v>0</v>
      </c>
      <c r="BH136" s="181">
        <f>SUMIFS('1-2 人员岗位信息'!P:P,'1-2 人员岗位信息'!$C:$C,"专业外包",'1-2 人员岗位信息'!$B:$B,$D136)</f>
        <v>0</v>
      </c>
      <c r="BI136" s="311"/>
      <c r="BJ136" s="181">
        <f t="shared" si="239"/>
        <v>0</v>
      </c>
      <c r="BK136" s="181">
        <f>SUMIFS('1-2 人员岗位信息'!Q:Q,'1-2 人员岗位信息'!$C:$C,"专业外包",'1-2 人员岗位信息'!$B:$B,$D136)</f>
        <v>0</v>
      </c>
      <c r="BL136" s="320"/>
      <c r="BM136" s="324"/>
      <c r="BN136" s="328"/>
    </row>
    <row r="137" s="276" customFormat="1" ht="33.95" hidden="1" customHeight="1" outlineLevel="5" spans="2:66">
      <c r="B137" s="181" t="s">
        <v>799</v>
      </c>
      <c r="C137" s="296" t="s">
        <v>1026</v>
      </c>
      <c r="D137" s="276" t="s">
        <v>998</v>
      </c>
      <c r="E137" s="181" t="s">
        <v>996</v>
      </c>
      <c r="F137" s="181"/>
      <c r="G137" s="181" t="s">
        <v>803</v>
      </c>
      <c r="H137" s="181">
        <f t="shared" si="223"/>
        <v>0</v>
      </c>
      <c r="I137" s="181" t="s">
        <v>804</v>
      </c>
      <c r="J137" s="181" t="e">
        <f t="shared" si="224"/>
        <v>#DIV/0!</v>
      </c>
      <c r="K137" s="181" t="s">
        <v>805</v>
      </c>
      <c r="L137" s="181" t="e">
        <f t="shared" si="225"/>
        <v>#DIV/0!</v>
      </c>
      <c r="M137" s="181" t="s">
        <v>806</v>
      </c>
      <c r="N137" s="181">
        <f t="shared" si="226"/>
        <v>0</v>
      </c>
      <c r="O137" s="181"/>
      <c r="P137" s="303"/>
      <c r="Q137" s="303"/>
      <c r="R137" s="303"/>
      <c r="S137" s="303"/>
      <c r="T137" s="303"/>
      <c r="U137" s="303"/>
      <c r="V137" s="303"/>
      <c r="W137" s="303"/>
      <c r="X137" s="303"/>
      <c r="Y137" s="303"/>
      <c r="Z137" s="303"/>
      <c r="AA137" s="303"/>
      <c r="AB137" s="181">
        <f t="shared" si="227"/>
        <v>0</v>
      </c>
      <c r="AC137" s="181">
        <f t="shared" si="228"/>
        <v>0</v>
      </c>
      <c r="AD137" s="181">
        <f>SUMIFS('1-2 人员岗位信息'!F:F,'1-2 人员岗位信息'!$C:$C,"专业外包",'1-2 人员岗位信息'!$B:$B,$D137)</f>
        <v>0</v>
      </c>
      <c r="AE137" s="311"/>
      <c r="AF137" s="181">
        <f t="shared" si="229"/>
        <v>0</v>
      </c>
      <c r="AG137" s="181">
        <f>SUMIFS('1-2 人员岗位信息'!G:G,'1-2 人员岗位信息'!$C:$C,"专业外包",'1-2 人员岗位信息'!$B:$B,$D137)</f>
        <v>0</v>
      </c>
      <c r="AH137" s="311"/>
      <c r="AI137" s="181">
        <f t="shared" si="230"/>
        <v>0</v>
      </c>
      <c r="AJ137" s="181">
        <f>SUMIFS('1-2 人员岗位信息'!H:H,'1-2 人员岗位信息'!$C:$C,"专业外包",'1-2 人员岗位信息'!$B:$B,$D137)</f>
        <v>0</v>
      </c>
      <c r="AK137" s="311"/>
      <c r="AL137" s="181">
        <f t="shared" si="231"/>
        <v>0</v>
      </c>
      <c r="AM137" s="181">
        <f>SUMIFS('1-2 人员岗位信息'!I:I,'1-2 人员岗位信息'!$C:$C,"专业外包",'1-2 人员岗位信息'!$B:$B,$D137)</f>
        <v>0</v>
      </c>
      <c r="AN137" s="311"/>
      <c r="AO137" s="181">
        <f t="shared" si="232"/>
        <v>0</v>
      </c>
      <c r="AP137" s="181">
        <f>SUMIFS('1-2 人员岗位信息'!J:J,'1-2 人员岗位信息'!$C:$C,"专业外包",'1-2 人员岗位信息'!$B:$B,$D137)</f>
        <v>0</v>
      </c>
      <c r="AQ137" s="311"/>
      <c r="AR137" s="181">
        <f t="shared" si="233"/>
        <v>0</v>
      </c>
      <c r="AS137" s="181">
        <f>SUMIFS('1-2 人员岗位信息'!K:K,'1-2 人员岗位信息'!$C:$C,"专业外包",'1-2 人员岗位信息'!$B:$B,$D137)</f>
        <v>0</v>
      </c>
      <c r="AT137" s="311"/>
      <c r="AU137" s="181">
        <f t="shared" si="234"/>
        <v>0</v>
      </c>
      <c r="AV137" s="181">
        <f>SUMIFS('1-2 人员岗位信息'!L:L,'1-2 人员岗位信息'!$C:$C,"专业外包",'1-2 人员岗位信息'!$B:$B,$D137)</f>
        <v>0</v>
      </c>
      <c r="AW137" s="311"/>
      <c r="AX137" s="181">
        <f t="shared" si="235"/>
        <v>0</v>
      </c>
      <c r="AY137" s="181">
        <f>SUMIFS('1-2 人员岗位信息'!M:M,'1-2 人员岗位信息'!$C:$C,"专业外包",'1-2 人员岗位信息'!$B:$B,$D137)</f>
        <v>0</v>
      </c>
      <c r="AZ137" s="311"/>
      <c r="BA137" s="181">
        <f t="shared" si="236"/>
        <v>0</v>
      </c>
      <c r="BB137" s="181">
        <f>SUMIFS('1-2 人员岗位信息'!N:N,'1-2 人员岗位信息'!$C:$C,"专业外包",'1-2 人员岗位信息'!$B:$B,$D137)</f>
        <v>0</v>
      </c>
      <c r="BC137" s="311"/>
      <c r="BD137" s="181">
        <f t="shared" si="237"/>
        <v>0</v>
      </c>
      <c r="BE137" s="181">
        <f>SUMIFS('1-2 人员岗位信息'!O:O,'1-2 人员岗位信息'!$C:$C,"专业外包",'1-2 人员岗位信息'!$B:$B,$D137)</f>
        <v>0</v>
      </c>
      <c r="BF137" s="311"/>
      <c r="BG137" s="181">
        <f t="shared" si="238"/>
        <v>0</v>
      </c>
      <c r="BH137" s="181">
        <f>SUMIFS('1-2 人员岗位信息'!P:P,'1-2 人员岗位信息'!$C:$C,"专业外包",'1-2 人员岗位信息'!$B:$B,$D137)</f>
        <v>0</v>
      </c>
      <c r="BI137" s="311"/>
      <c r="BJ137" s="181">
        <f t="shared" si="239"/>
        <v>0</v>
      </c>
      <c r="BK137" s="181">
        <f>SUMIFS('1-2 人员岗位信息'!Q:Q,'1-2 人员岗位信息'!$C:$C,"专业外包",'1-2 人员岗位信息'!$B:$B,$D137)</f>
        <v>0</v>
      </c>
      <c r="BL137" s="320"/>
      <c r="BM137" s="324"/>
      <c r="BN137" s="328"/>
    </row>
    <row r="138" s="276" customFormat="1" ht="33.95" hidden="1" customHeight="1" outlineLevel="5" spans="2:66">
      <c r="B138" s="181" t="s">
        <v>799</v>
      </c>
      <c r="C138" s="296" t="s">
        <v>1027</v>
      </c>
      <c r="D138" s="276" t="s">
        <v>1000</v>
      </c>
      <c r="E138" s="181" t="s">
        <v>996</v>
      </c>
      <c r="F138" s="181"/>
      <c r="G138" s="181" t="s">
        <v>803</v>
      </c>
      <c r="H138" s="181">
        <f t="shared" si="223"/>
        <v>0</v>
      </c>
      <c r="I138" s="181" t="s">
        <v>804</v>
      </c>
      <c r="J138" s="181" t="e">
        <f t="shared" si="224"/>
        <v>#DIV/0!</v>
      </c>
      <c r="K138" s="181" t="s">
        <v>805</v>
      </c>
      <c r="L138" s="181" t="e">
        <f t="shared" si="225"/>
        <v>#DIV/0!</v>
      </c>
      <c r="M138" s="181" t="s">
        <v>806</v>
      </c>
      <c r="N138" s="181">
        <f t="shared" si="226"/>
        <v>0</v>
      </c>
      <c r="O138" s="181"/>
      <c r="P138" s="303"/>
      <c r="Q138" s="303"/>
      <c r="R138" s="303"/>
      <c r="S138" s="303"/>
      <c r="T138" s="303"/>
      <c r="U138" s="303"/>
      <c r="V138" s="303"/>
      <c r="W138" s="303"/>
      <c r="X138" s="303"/>
      <c r="Y138" s="303"/>
      <c r="Z138" s="303"/>
      <c r="AA138" s="303"/>
      <c r="AB138" s="181">
        <f t="shared" si="227"/>
        <v>0</v>
      </c>
      <c r="AC138" s="181">
        <f t="shared" si="228"/>
        <v>0</v>
      </c>
      <c r="AD138" s="181">
        <f>SUMIFS('1-2 人员岗位信息'!F:F,'1-2 人员岗位信息'!$C:$C,"专业外包",'1-2 人员岗位信息'!$B:$B,$D138)</f>
        <v>0</v>
      </c>
      <c r="AE138" s="311"/>
      <c r="AF138" s="181">
        <f t="shared" si="229"/>
        <v>0</v>
      </c>
      <c r="AG138" s="181">
        <f>SUMIFS('1-2 人员岗位信息'!G:G,'1-2 人员岗位信息'!$C:$C,"专业外包",'1-2 人员岗位信息'!$B:$B,$D138)</f>
        <v>0</v>
      </c>
      <c r="AH138" s="311"/>
      <c r="AI138" s="181">
        <f t="shared" si="230"/>
        <v>0</v>
      </c>
      <c r="AJ138" s="181">
        <f>SUMIFS('1-2 人员岗位信息'!H:H,'1-2 人员岗位信息'!$C:$C,"专业外包",'1-2 人员岗位信息'!$B:$B,$D138)</f>
        <v>0</v>
      </c>
      <c r="AK138" s="311"/>
      <c r="AL138" s="181">
        <f t="shared" si="231"/>
        <v>0</v>
      </c>
      <c r="AM138" s="181">
        <f>SUMIFS('1-2 人员岗位信息'!I:I,'1-2 人员岗位信息'!$C:$C,"专业外包",'1-2 人员岗位信息'!$B:$B,$D138)</f>
        <v>0</v>
      </c>
      <c r="AN138" s="311"/>
      <c r="AO138" s="181">
        <f t="shared" si="232"/>
        <v>0</v>
      </c>
      <c r="AP138" s="181">
        <f>SUMIFS('1-2 人员岗位信息'!J:J,'1-2 人员岗位信息'!$C:$C,"专业外包",'1-2 人员岗位信息'!$B:$B,$D138)</f>
        <v>0</v>
      </c>
      <c r="AQ138" s="311"/>
      <c r="AR138" s="181">
        <f t="shared" si="233"/>
        <v>0</v>
      </c>
      <c r="AS138" s="181">
        <f>SUMIFS('1-2 人员岗位信息'!K:K,'1-2 人员岗位信息'!$C:$C,"专业外包",'1-2 人员岗位信息'!$B:$B,$D138)</f>
        <v>0</v>
      </c>
      <c r="AT138" s="311"/>
      <c r="AU138" s="181">
        <f t="shared" si="234"/>
        <v>0</v>
      </c>
      <c r="AV138" s="181">
        <f>SUMIFS('1-2 人员岗位信息'!L:L,'1-2 人员岗位信息'!$C:$C,"专业外包",'1-2 人员岗位信息'!$B:$B,$D138)</f>
        <v>0</v>
      </c>
      <c r="AW138" s="311"/>
      <c r="AX138" s="181">
        <f t="shared" si="235"/>
        <v>0</v>
      </c>
      <c r="AY138" s="181">
        <f>SUMIFS('1-2 人员岗位信息'!M:M,'1-2 人员岗位信息'!$C:$C,"专业外包",'1-2 人员岗位信息'!$B:$B,$D138)</f>
        <v>0</v>
      </c>
      <c r="AZ138" s="311"/>
      <c r="BA138" s="181">
        <f t="shared" si="236"/>
        <v>0</v>
      </c>
      <c r="BB138" s="181">
        <f>SUMIFS('1-2 人员岗位信息'!N:N,'1-2 人员岗位信息'!$C:$C,"专业外包",'1-2 人员岗位信息'!$B:$B,$D138)</f>
        <v>0</v>
      </c>
      <c r="BC138" s="311"/>
      <c r="BD138" s="181">
        <f t="shared" si="237"/>
        <v>0</v>
      </c>
      <c r="BE138" s="181">
        <f>SUMIFS('1-2 人员岗位信息'!O:O,'1-2 人员岗位信息'!$C:$C,"专业外包",'1-2 人员岗位信息'!$B:$B,$D138)</f>
        <v>0</v>
      </c>
      <c r="BF138" s="311"/>
      <c r="BG138" s="181">
        <f t="shared" si="238"/>
        <v>0</v>
      </c>
      <c r="BH138" s="181">
        <f>SUMIFS('1-2 人员岗位信息'!P:P,'1-2 人员岗位信息'!$C:$C,"专业外包",'1-2 人员岗位信息'!$B:$B,$D138)</f>
        <v>0</v>
      </c>
      <c r="BI138" s="311"/>
      <c r="BJ138" s="181">
        <f t="shared" si="239"/>
        <v>0</v>
      </c>
      <c r="BK138" s="181">
        <f>SUMIFS('1-2 人员岗位信息'!Q:Q,'1-2 人员岗位信息'!$C:$C,"专业外包",'1-2 人员岗位信息'!$B:$B,$D138)</f>
        <v>0</v>
      </c>
      <c r="BL138" s="320"/>
      <c r="BM138" s="324"/>
      <c r="BN138" s="328"/>
    </row>
    <row r="139" s="276" customFormat="1" ht="33.95" hidden="1" customHeight="1" outlineLevel="5" spans="2:66">
      <c r="B139" s="181" t="s">
        <v>799</v>
      </c>
      <c r="C139" s="296" t="s">
        <v>1028</v>
      </c>
      <c r="D139" s="276" t="s">
        <v>1002</v>
      </c>
      <c r="E139" s="181" t="s">
        <v>996</v>
      </c>
      <c r="F139" s="181"/>
      <c r="G139" s="181" t="s">
        <v>803</v>
      </c>
      <c r="H139" s="181">
        <f t="shared" si="223"/>
        <v>0</v>
      </c>
      <c r="I139" s="181" t="s">
        <v>804</v>
      </c>
      <c r="J139" s="181" t="e">
        <f t="shared" si="224"/>
        <v>#DIV/0!</v>
      </c>
      <c r="K139" s="181" t="s">
        <v>805</v>
      </c>
      <c r="L139" s="181" t="e">
        <f t="shared" si="225"/>
        <v>#DIV/0!</v>
      </c>
      <c r="M139" s="181" t="s">
        <v>806</v>
      </c>
      <c r="N139" s="181">
        <f t="shared" si="226"/>
        <v>0</v>
      </c>
      <c r="O139" s="181"/>
      <c r="P139" s="303"/>
      <c r="Q139" s="303"/>
      <c r="R139" s="303"/>
      <c r="S139" s="303"/>
      <c r="T139" s="303"/>
      <c r="U139" s="303"/>
      <c r="V139" s="303"/>
      <c r="W139" s="303"/>
      <c r="X139" s="303"/>
      <c r="Y139" s="303"/>
      <c r="Z139" s="303"/>
      <c r="AA139" s="303"/>
      <c r="AB139" s="181">
        <f t="shared" si="227"/>
        <v>0</v>
      </c>
      <c r="AC139" s="181">
        <f t="shared" si="228"/>
        <v>0</v>
      </c>
      <c r="AD139" s="181">
        <f>SUMIFS('1-2 人员岗位信息'!F:F,'1-2 人员岗位信息'!$C:$C,"专业外包",'1-2 人员岗位信息'!$B:$B,$D139)</f>
        <v>0</v>
      </c>
      <c r="AE139" s="311"/>
      <c r="AF139" s="181">
        <f t="shared" si="229"/>
        <v>0</v>
      </c>
      <c r="AG139" s="181">
        <f>SUMIFS('1-2 人员岗位信息'!G:G,'1-2 人员岗位信息'!$C:$C,"专业外包",'1-2 人员岗位信息'!$B:$B,$D139)</f>
        <v>0</v>
      </c>
      <c r="AH139" s="311"/>
      <c r="AI139" s="181">
        <f t="shared" si="230"/>
        <v>0</v>
      </c>
      <c r="AJ139" s="181">
        <f>SUMIFS('1-2 人员岗位信息'!H:H,'1-2 人员岗位信息'!$C:$C,"专业外包",'1-2 人员岗位信息'!$B:$B,$D139)</f>
        <v>0</v>
      </c>
      <c r="AK139" s="311"/>
      <c r="AL139" s="181">
        <f t="shared" si="231"/>
        <v>0</v>
      </c>
      <c r="AM139" s="181">
        <f>SUMIFS('1-2 人员岗位信息'!I:I,'1-2 人员岗位信息'!$C:$C,"专业外包",'1-2 人员岗位信息'!$B:$B,$D139)</f>
        <v>0</v>
      </c>
      <c r="AN139" s="311"/>
      <c r="AO139" s="181">
        <f t="shared" si="232"/>
        <v>0</v>
      </c>
      <c r="AP139" s="181">
        <f>SUMIFS('1-2 人员岗位信息'!J:J,'1-2 人员岗位信息'!$C:$C,"专业外包",'1-2 人员岗位信息'!$B:$B,$D139)</f>
        <v>0</v>
      </c>
      <c r="AQ139" s="311"/>
      <c r="AR139" s="181">
        <f t="shared" si="233"/>
        <v>0</v>
      </c>
      <c r="AS139" s="181">
        <f>SUMIFS('1-2 人员岗位信息'!K:K,'1-2 人员岗位信息'!$C:$C,"专业外包",'1-2 人员岗位信息'!$B:$B,$D139)</f>
        <v>0</v>
      </c>
      <c r="AT139" s="311"/>
      <c r="AU139" s="181">
        <f t="shared" si="234"/>
        <v>0</v>
      </c>
      <c r="AV139" s="181">
        <f>SUMIFS('1-2 人员岗位信息'!L:L,'1-2 人员岗位信息'!$C:$C,"专业外包",'1-2 人员岗位信息'!$B:$B,$D139)</f>
        <v>0</v>
      </c>
      <c r="AW139" s="311"/>
      <c r="AX139" s="181">
        <f t="shared" si="235"/>
        <v>0</v>
      </c>
      <c r="AY139" s="181">
        <f>SUMIFS('1-2 人员岗位信息'!M:M,'1-2 人员岗位信息'!$C:$C,"专业外包",'1-2 人员岗位信息'!$B:$B,$D139)</f>
        <v>0</v>
      </c>
      <c r="AZ139" s="311"/>
      <c r="BA139" s="181">
        <f t="shared" si="236"/>
        <v>0</v>
      </c>
      <c r="BB139" s="181">
        <f>SUMIFS('1-2 人员岗位信息'!N:N,'1-2 人员岗位信息'!$C:$C,"专业外包",'1-2 人员岗位信息'!$B:$B,$D139)</f>
        <v>0</v>
      </c>
      <c r="BC139" s="311"/>
      <c r="BD139" s="181">
        <f t="shared" si="237"/>
        <v>0</v>
      </c>
      <c r="BE139" s="181">
        <f>SUMIFS('1-2 人员岗位信息'!O:O,'1-2 人员岗位信息'!$C:$C,"专业外包",'1-2 人员岗位信息'!$B:$B,$D139)</f>
        <v>0</v>
      </c>
      <c r="BF139" s="311"/>
      <c r="BG139" s="181">
        <f t="shared" si="238"/>
        <v>0</v>
      </c>
      <c r="BH139" s="181">
        <f>SUMIFS('1-2 人员岗位信息'!P:P,'1-2 人员岗位信息'!$C:$C,"专业外包",'1-2 人员岗位信息'!$B:$B,$D139)</f>
        <v>0</v>
      </c>
      <c r="BI139" s="311"/>
      <c r="BJ139" s="181">
        <f t="shared" si="239"/>
        <v>0</v>
      </c>
      <c r="BK139" s="181">
        <f>SUMIFS('1-2 人员岗位信息'!Q:Q,'1-2 人员岗位信息'!$C:$C,"专业外包",'1-2 人员岗位信息'!$B:$B,$D139)</f>
        <v>0</v>
      </c>
      <c r="BL139" s="320"/>
      <c r="BM139" s="324"/>
      <c r="BN139" s="328"/>
    </row>
    <row r="140" s="276" customFormat="1" ht="33.95" hidden="1" customHeight="1" outlineLevel="5" spans="2:66">
      <c r="B140" s="181" t="s">
        <v>799</v>
      </c>
      <c r="C140" s="296" t="s">
        <v>1029</v>
      </c>
      <c r="D140" s="276" t="s">
        <v>1004</v>
      </c>
      <c r="E140" s="181" t="s">
        <v>1005</v>
      </c>
      <c r="F140" s="181"/>
      <c r="G140" s="181" t="s">
        <v>803</v>
      </c>
      <c r="H140" s="181">
        <f t="shared" si="223"/>
        <v>0</v>
      </c>
      <c r="I140" s="181" t="s">
        <v>804</v>
      </c>
      <c r="J140" s="181" t="e">
        <f t="shared" si="224"/>
        <v>#DIV/0!</v>
      </c>
      <c r="K140" s="181" t="s">
        <v>805</v>
      </c>
      <c r="L140" s="181" t="e">
        <f t="shared" si="225"/>
        <v>#DIV/0!</v>
      </c>
      <c r="M140" s="181" t="s">
        <v>806</v>
      </c>
      <c r="N140" s="181">
        <f t="shared" si="226"/>
        <v>0</v>
      </c>
      <c r="O140" s="181"/>
      <c r="P140" s="303"/>
      <c r="Q140" s="303"/>
      <c r="R140" s="303"/>
      <c r="S140" s="303"/>
      <c r="T140" s="303"/>
      <c r="U140" s="303"/>
      <c r="V140" s="303"/>
      <c r="W140" s="303"/>
      <c r="X140" s="303"/>
      <c r="Y140" s="303"/>
      <c r="Z140" s="303"/>
      <c r="AA140" s="303"/>
      <c r="AB140" s="181">
        <f t="shared" si="227"/>
        <v>0</v>
      </c>
      <c r="AC140" s="181">
        <f t="shared" si="228"/>
        <v>0</v>
      </c>
      <c r="AD140" s="181">
        <f>SUMIFS('1-2 人员岗位信息'!F:F,'1-2 人员岗位信息'!$C:$C,"专业外包",'1-2 人员岗位信息'!$B:$B,$D140)</f>
        <v>0</v>
      </c>
      <c r="AE140" s="311"/>
      <c r="AF140" s="181">
        <f t="shared" si="229"/>
        <v>0</v>
      </c>
      <c r="AG140" s="181">
        <f>SUMIFS('1-2 人员岗位信息'!G:G,'1-2 人员岗位信息'!$C:$C,"专业外包",'1-2 人员岗位信息'!$B:$B,$D140)</f>
        <v>0</v>
      </c>
      <c r="AH140" s="311"/>
      <c r="AI140" s="181">
        <f t="shared" si="230"/>
        <v>0</v>
      </c>
      <c r="AJ140" s="181">
        <f>SUMIFS('1-2 人员岗位信息'!H:H,'1-2 人员岗位信息'!$C:$C,"专业外包",'1-2 人员岗位信息'!$B:$B,$D140)</f>
        <v>0</v>
      </c>
      <c r="AK140" s="311"/>
      <c r="AL140" s="181">
        <f t="shared" si="231"/>
        <v>0</v>
      </c>
      <c r="AM140" s="181">
        <f>SUMIFS('1-2 人员岗位信息'!I:I,'1-2 人员岗位信息'!$C:$C,"专业外包",'1-2 人员岗位信息'!$B:$B,$D140)</f>
        <v>0</v>
      </c>
      <c r="AN140" s="311"/>
      <c r="AO140" s="181">
        <f t="shared" si="232"/>
        <v>0</v>
      </c>
      <c r="AP140" s="181">
        <f>SUMIFS('1-2 人员岗位信息'!J:J,'1-2 人员岗位信息'!$C:$C,"专业外包",'1-2 人员岗位信息'!$B:$B,$D140)</f>
        <v>0</v>
      </c>
      <c r="AQ140" s="311"/>
      <c r="AR140" s="181">
        <f t="shared" si="233"/>
        <v>0</v>
      </c>
      <c r="AS140" s="181">
        <f>SUMIFS('1-2 人员岗位信息'!K:K,'1-2 人员岗位信息'!$C:$C,"专业外包",'1-2 人员岗位信息'!$B:$B,$D140)</f>
        <v>0</v>
      </c>
      <c r="AT140" s="311"/>
      <c r="AU140" s="181">
        <f t="shared" si="234"/>
        <v>0</v>
      </c>
      <c r="AV140" s="181">
        <f>SUMIFS('1-2 人员岗位信息'!L:L,'1-2 人员岗位信息'!$C:$C,"专业外包",'1-2 人员岗位信息'!$B:$B,$D140)</f>
        <v>0</v>
      </c>
      <c r="AW140" s="311"/>
      <c r="AX140" s="181">
        <f t="shared" si="235"/>
        <v>0</v>
      </c>
      <c r="AY140" s="181">
        <f>SUMIFS('1-2 人员岗位信息'!M:M,'1-2 人员岗位信息'!$C:$C,"专业外包",'1-2 人员岗位信息'!$B:$B,$D140)</f>
        <v>0</v>
      </c>
      <c r="AZ140" s="311"/>
      <c r="BA140" s="181">
        <f t="shared" si="236"/>
        <v>0</v>
      </c>
      <c r="BB140" s="181">
        <f>SUMIFS('1-2 人员岗位信息'!N:N,'1-2 人员岗位信息'!$C:$C,"专业外包",'1-2 人员岗位信息'!$B:$B,$D140)</f>
        <v>0</v>
      </c>
      <c r="BC140" s="311"/>
      <c r="BD140" s="181">
        <f t="shared" si="237"/>
        <v>0</v>
      </c>
      <c r="BE140" s="181">
        <f>SUMIFS('1-2 人员岗位信息'!O:O,'1-2 人员岗位信息'!$C:$C,"专业外包",'1-2 人员岗位信息'!$B:$B,$D140)</f>
        <v>0</v>
      </c>
      <c r="BF140" s="311"/>
      <c r="BG140" s="181">
        <f t="shared" si="238"/>
        <v>0</v>
      </c>
      <c r="BH140" s="181">
        <f>SUMIFS('1-2 人员岗位信息'!P:P,'1-2 人员岗位信息'!$C:$C,"专业外包",'1-2 人员岗位信息'!$B:$B,$D140)</f>
        <v>0</v>
      </c>
      <c r="BI140" s="311"/>
      <c r="BJ140" s="181">
        <f t="shared" si="239"/>
        <v>0</v>
      </c>
      <c r="BK140" s="181">
        <f>SUMIFS('1-2 人员岗位信息'!Q:Q,'1-2 人员岗位信息'!$C:$C,"专业外包",'1-2 人员岗位信息'!$B:$B,$D140)</f>
        <v>0</v>
      </c>
      <c r="BL140" s="320"/>
      <c r="BM140" s="324"/>
      <c r="BN140" s="328"/>
    </row>
    <row r="141" s="276" customFormat="1" ht="33.95" hidden="1" customHeight="1" outlineLevel="5" spans="2:66">
      <c r="B141" s="181" t="s">
        <v>799</v>
      </c>
      <c r="C141" s="296" t="s">
        <v>1030</v>
      </c>
      <c r="D141" s="276" t="s">
        <v>1007</v>
      </c>
      <c r="E141" s="181" t="s">
        <v>821</v>
      </c>
      <c r="F141" s="181"/>
      <c r="G141" s="181" t="s">
        <v>803</v>
      </c>
      <c r="H141" s="181">
        <f t="shared" si="223"/>
        <v>0</v>
      </c>
      <c r="I141" s="181" t="s">
        <v>804</v>
      </c>
      <c r="J141" s="181" t="e">
        <f t="shared" si="224"/>
        <v>#DIV/0!</v>
      </c>
      <c r="K141" s="181" t="s">
        <v>805</v>
      </c>
      <c r="L141" s="181" t="e">
        <f t="shared" si="225"/>
        <v>#DIV/0!</v>
      </c>
      <c r="M141" s="181" t="s">
        <v>806</v>
      </c>
      <c r="N141" s="181">
        <f t="shared" si="226"/>
        <v>0</v>
      </c>
      <c r="O141" s="181"/>
      <c r="P141" s="303"/>
      <c r="Q141" s="303"/>
      <c r="R141" s="303"/>
      <c r="S141" s="303"/>
      <c r="T141" s="303"/>
      <c r="U141" s="303"/>
      <c r="V141" s="303"/>
      <c r="W141" s="303"/>
      <c r="X141" s="303"/>
      <c r="Y141" s="303"/>
      <c r="Z141" s="303"/>
      <c r="AA141" s="303"/>
      <c r="AB141" s="181">
        <f t="shared" ref="AB141:AB148" si="240">SUM(AC141,AF141,AI141,AL141,AO141,AR141,AU141,AX141,BA141,BD141,BG141,BJ141)</f>
        <v>0</v>
      </c>
      <c r="AC141" s="181">
        <f t="shared" si="228"/>
        <v>0</v>
      </c>
      <c r="AD141" s="181">
        <f>SUMIFS('1-2 人员岗位信息'!F:F,'1-2 人员岗位信息'!$C:$C,"专业外包",'1-2 人员岗位信息'!$B:$B,$D141)</f>
        <v>0</v>
      </c>
      <c r="AE141" s="311"/>
      <c r="AF141" s="181">
        <f t="shared" si="229"/>
        <v>0</v>
      </c>
      <c r="AG141" s="181">
        <f>SUMIFS('1-2 人员岗位信息'!G:G,'1-2 人员岗位信息'!$C:$C,"专业外包",'1-2 人员岗位信息'!$B:$B,$D141)</f>
        <v>0</v>
      </c>
      <c r="AH141" s="311"/>
      <c r="AI141" s="181">
        <f t="shared" si="230"/>
        <v>0</v>
      </c>
      <c r="AJ141" s="181">
        <f>SUMIFS('1-2 人员岗位信息'!H:H,'1-2 人员岗位信息'!$C:$C,"专业外包",'1-2 人员岗位信息'!$B:$B,$D141)</f>
        <v>0</v>
      </c>
      <c r="AK141" s="311"/>
      <c r="AL141" s="181">
        <f t="shared" si="231"/>
        <v>0</v>
      </c>
      <c r="AM141" s="181">
        <f>SUMIFS('1-2 人员岗位信息'!I:I,'1-2 人员岗位信息'!$C:$C,"专业外包",'1-2 人员岗位信息'!$B:$B,$D141)</f>
        <v>0</v>
      </c>
      <c r="AN141" s="311"/>
      <c r="AO141" s="181">
        <f t="shared" si="232"/>
        <v>0</v>
      </c>
      <c r="AP141" s="181">
        <f>SUMIFS('1-2 人员岗位信息'!J:J,'1-2 人员岗位信息'!$C:$C,"专业外包",'1-2 人员岗位信息'!$B:$B,$D141)</f>
        <v>0</v>
      </c>
      <c r="AQ141" s="311"/>
      <c r="AR141" s="181">
        <f t="shared" si="233"/>
        <v>0</v>
      </c>
      <c r="AS141" s="181">
        <f>SUMIFS('1-2 人员岗位信息'!K:K,'1-2 人员岗位信息'!$C:$C,"专业外包",'1-2 人员岗位信息'!$B:$B,$D141)</f>
        <v>0</v>
      </c>
      <c r="AT141" s="311"/>
      <c r="AU141" s="181">
        <f t="shared" si="234"/>
        <v>0</v>
      </c>
      <c r="AV141" s="181">
        <f>SUMIFS('1-2 人员岗位信息'!L:L,'1-2 人员岗位信息'!$C:$C,"专业外包",'1-2 人员岗位信息'!$B:$B,$D141)</f>
        <v>0</v>
      </c>
      <c r="AW141" s="311"/>
      <c r="AX141" s="181">
        <f t="shared" si="235"/>
        <v>0</v>
      </c>
      <c r="AY141" s="181">
        <f>SUMIFS('1-2 人员岗位信息'!M:M,'1-2 人员岗位信息'!$C:$C,"专业外包",'1-2 人员岗位信息'!$B:$B,$D141)</f>
        <v>0</v>
      </c>
      <c r="AZ141" s="311"/>
      <c r="BA141" s="181">
        <f t="shared" si="236"/>
        <v>0</v>
      </c>
      <c r="BB141" s="181">
        <f>SUMIFS('1-2 人员岗位信息'!N:N,'1-2 人员岗位信息'!$C:$C,"专业外包",'1-2 人员岗位信息'!$B:$B,$D141)</f>
        <v>0</v>
      </c>
      <c r="BC141" s="311"/>
      <c r="BD141" s="181">
        <f t="shared" si="237"/>
        <v>0</v>
      </c>
      <c r="BE141" s="181">
        <f>SUMIFS('1-2 人员岗位信息'!O:O,'1-2 人员岗位信息'!$C:$C,"专业外包",'1-2 人员岗位信息'!$B:$B,$D141)</f>
        <v>0</v>
      </c>
      <c r="BF141" s="311"/>
      <c r="BG141" s="181">
        <f t="shared" si="238"/>
        <v>0</v>
      </c>
      <c r="BH141" s="181">
        <f>SUMIFS('1-2 人员岗位信息'!P:P,'1-2 人员岗位信息'!$C:$C,"专业外包",'1-2 人员岗位信息'!$B:$B,$D141)</f>
        <v>0</v>
      </c>
      <c r="BI141" s="311"/>
      <c r="BJ141" s="181">
        <f t="shared" si="239"/>
        <v>0</v>
      </c>
      <c r="BK141" s="181">
        <f>SUMIFS('1-2 人员岗位信息'!Q:Q,'1-2 人员岗位信息'!$C:$C,"专业外包",'1-2 人员岗位信息'!$B:$B,$D141)</f>
        <v>0</v>
      </c>
      <c r="BL141" s="320"/>
      <c r="BM141" s="324"/>
      <c r="BN141" s="328"/>
    </row>
    <row r="142" s="115" customFormat="1" ht="33.95" hidden="1" customHeight="1" outlineLevel="4" spans="2:66">
      <c r="B142" s="116" t="s">
        <v>799</v>
      </c>
      <c r="C142" s="117" t="s">
        <v>1031</v>
      </c>
      <c r="D142" s="115" t="s">
        <v>25</v>
      </c>
      <c r="E142" s="116"/>
      <c r="F142" s="116"/>
      <c r="G142" s="116"/>
      <c r="H142" s="116">
        <f t="shared" si="223"/>
        <v>0</v>
      </c>
      <c r="I142" s="116" t="s">
        <v>1032</v>
      </c>
      <c r="J142" s="116">
        <f t="shared" si="224"/>
        <v>176000</v>
      </c>
      <c r="K142" s="116" t="s">
        <v>1033</v>
      </c>
      <c r="L142" s="116">
        <f t="shared" si="225"/>
        <v>0</v>
      </c>
      <c r="M142" s="116" t="s">
        <v>806</v>
      </c>
      <c r="N142" s="116">
        <f t="shared" si="226"/>
        <v>12</v>
      </c>
      <c r="O142" s="116"/>
      <c r="P142" s="302"/>
      <c r="Q142" s="302"/>
      <c r="R142" s="302"/>
      <c r="S142" s="302"/>
      <c r="T142" s="302"/>
      <c r="U142" s="302"/>
      <c r="V142" s="302"/>
      <c r="W142" s="302"/>
      <c r="X142" s="302"/>
      <c r="Y142" s="302"/>
      <c r="Z142" s="302"/>
      <c r="AA142" s="302"/>
      <c r="AB142" s="116">
        <f t="shared" si="240"/>
        <v>0</v>
      </c>
      <c r="AC142" s="116">
        <f t="shared" si="228"/>
        <v>0</v>
      </c>
      <c r="AD142" s="116">
        <f>VLOOKUP($I142,'1-1 项目基础信息'!$F:$S,3,FALSE)</f>
        <v>176000</v>
      </c>
      <c r="AE142" s="311"/>
      <c r="AF142" s="116">
        <f t="shared" si="229"/>
        <v>0</v>
      </c>
      <c r="AG142" s="116">
        <f>VLOOKUP($I142,'1-1 项目基础信息'!$F:$S,4,FALSE)</f>
        <v>176000</v>
      </c>
      <c r="AH142" s="311"/>
      <c r="AI142" s="116">
        <f t="shared" si="230"/>
        <v>0</v>
      </c>
      <c r="AJ142" s="116">
        <f>VLOOKUP($I142,'1-1 项目基础信息'!$F:$S,5,FALSE)</f>
        <v>176000</v>
      </c>
      <c r="AK142" s="311"/>
      <c r="AL142" s="116">
        <f t="shared" si="231"/>
        <v>0</v>
      </c>
      <c r="AM142" s="116">
        <f>VLOOKUP($I142,'1-1 项目基础信息'!$F:$S,6,FALSE)</f>
        <v>176000</v>
      </c>
      <c r="AN142" s="311"/>
      <c r="AO142" s="116">
        <f t="shared" si="232"/>
        <v>0</v>
      </c>
      <c r="AP142" s="116">
        <f>VLOOKUP($I142,'1-1 项目基础信息'!$F:$S,7,FALSE)</f>
        <v>176000</v>
      </c>
      <c r="AQ142" s="311"/>
      <c r="AR142" s="116">
        <f t="shared" si="233"/>
        <v>0</v>
      </c>
      <c r="AS142" s="116">
        <f>VLOOKUP($I142,'1-1 项目基础信息'!$F:$S,8,FALSE)</f>
        <v>176000</v>
      </c>
      <c r="AT142" s="311"/>
      <c r="AU142" s="116">
        <f t="shared" si="234"/>
        <v>0</v>
      </c>
      <c r="AV142" s="116">
        <f>VLOOKUP($I142,'1-1 项目基础信息'!$F:$S,9,FALSE)</f>
        <v>176000</v>
      </c>
      <c r="AW142" s="311"/>
      <c r="AX142" s="116">
        <f t="shared" si="235"/>
        <v>0</v>
      </c>
      <c r="AY142" s="116">
        <f>VLOOKUP($I142,'1-1 项目基础信息'!$F:$S,10,FALSE)</f>
        <v>176000</v>
      </c>
      <c r="AZ142" s="311"/>
      <c r="BA142" s="116">
        <f t="shared" si="236"/>
        <v>0</v>
      </c>
      <c r="BB142" s="116">
        <f>VLOOKUP($I142,'1-1 项目基础信息'!$F:$S,11,FALSE)</f>
        <v>176000</v>
      </c>
      <c r="BC142" s="311"/>
      <c r="BD142" s="116">
        <f t="shared" si="237"/>
        <v>0</v>
      </c>
      <c r="BE142" s="116">
        <f>VLOOKUP($I142,'1-1 项目基础信息'!$F:$S,12,FALSE)</f>
        <v>176000</v>
      </c>
      <c r="BF142" s="311"/>
      <c r="BG142" s="116">
        <f t="shared" si="238"/>
        <v>0</v>
      </c>
      <c r="BH142" s="116">
        <f>VLOOKUP($I142,'1-1 项目基础信息'!$F:$S,13,FALSE)</f>
        <v>176000</v>
      </c>
      <c r="BI142" s="311"/>
      <c r="BJ142" s="116">
        <f t="shared" si="239"/>
        <v>0</v>
      </c>
      <c r="BK142" s="116">
        <f>VLOOKUP($I142,'1-1 项目基础信息'!$F:$S,14,FALSE)</f>
        <v>176000</v>
      </c>
      <c r="BL142" s="320"/>
      <c r="BM142" s="324"/>
      <c r="BN142" s="327"/>
    </row>
    <row r="143" s="111" customFormat="1" ht="33.95" hidden="1" customHeight="1" outlineLevel="3" collapsed="1" spans="2:66">
      <c r="B143" s="112" t="s">
        <v>794</v>
      </c>
      <c r="C143" s="113" t="s">
        <v>1034</v>
      </c>
      <c r="D143" s="111" t="s">
        <v>1035</v>
      </c>
      <c r="E143" s="112"/>
      <c r="F143" s="112"/>
      <c r="G143" s="112"/>
      <c r="H143" s="112">
        <f>H144+H149+H154</f>
        <v>2325621.96</v>
      </c>
      <c r="I143" s="112"/>
      <c r="J143" s="112"/>
      <c r="K143" s="112"/>
      <c r="L143" s="112"/>
      <c r="M143" s="112"/>
      <c r="N143" s="112"/>
      <c r="O143" s="112"/>
      <c r="P143" s="301"/>
      <c r="Q143" s="301"/>
      <c r="R143" s="301"/>
      <c r="S143" s="301"/>
      <c r="T143" s="301"/>
      <c r="U143" s="301"/>
      <c r="V143" s="301"/>
      <c r="W143" s="301"/>
      <c r="X143" s="301"/>
      <c r="Y143" s="301"/>
      <c r="Z143" s="301"/>
      <c r="AA143" s="301"/>
      <c r="AB143" s="112">
        <f t="shared" ref="AB143:AF143" si="241">AB144+AB149+AB154</f>
        <v>2325621.96</v>
      </c>
      <c r="AC143" s="112">
        <f t="shared" si="241"/>
        <v>193801.83</v>
      </c>
      <c r="AD143" s="112"/>
      <c r="AE143" s="112"/>
      <c r="AF143" s="112">
        <f t="shared" si="241"/>
        <v>193801.83</v>
      </c>
      <c r="AG143" s="112"/>
      <c r="AH143" s="112"/>
      <c r="AI143" s="112">
        <f>AI144+AI149+AI154</f>
        <v>193801.83</v>
      </c>
      <c r="AJ143" s="112"/>
      <c r="AK143" s="112"/>
      <c r="AL143" s="112">
        <f>AL144+AL149+AL154</f>
        <v>193801.83</v>
      </c>
      <c r="AM143" s="112"/>
      <c r="AN143" s="112"/>
      <c r="AO143" s="112">
        <f>AO144+AO149+AO154</f>
        <v>193801.83</v>
      </c>
      <c r="AP143" s="112"/>
      <c r="AQ143" s="112"/>
      <c r="AR143" s="112">
        <f>AR144+AR149+AR154</f>
        <v>193801.83</v>
      </c>
      <c r="AS143" s="112"/>
      <c r="AT143" s="112"/>
      <c r="AU143" s="112">
        <f>AU144+AU149+AU154</f>
        <v>193801.83</v>
      </c>
      <c r="AV143" s="112"/>
      <c r="AW143" s="112"/>
      <c r="AX143" s="112">
        <f>AX144+AX149+AX154</f>
        <v>193801.83</v>
      </c>
      <c r="AY143" s="112"/>
      <c r="AZ143" s="112"/>
      <c r="BA143" s="112">
        <f>BA144+BA149+BA154</f>
        <v>193801.83</v>
      </c>
      <c r="BB143" s="112"/>
      <c r="BC143" s="112"/>
      <c r="BD143" s="112">
        <f>BD144+BD149+BD154</f>
        <v>193801.83</v>
      </c>
      <c r="BE143" s="112"/>
      <c r="BF143" s="112"/>
      <c r="BG143" s="112">
        <f>BG144+BG149+BG154</f>
        <v>193801.83</v>
      </c>
      <c r="BH143" s="112"/>
      <c r="BI143" s="112"/>
      <c r="BJ143" s="112">
        <f>BJ144+BJ149+BJ154</f>
        <v>193801.83</v>
      </c>
      <c r="BK143" s="112"/>
      <c r="BL143" s="318"/>
      <c r="BM143" s="324"/>
      <c r="BN143" s="326"/>
    </row>
    <row r="144" s="115" customFormat="1" ht="33.95" hidden="1" customHeight="1" outlineLevel="4" collapsed="1" spans="2:66">
      <c r="B144" s="116" t="s">
        <v>794</v>
      </c>
      <c r="C144" s="117" t="s">
        <v>121</v>
      </c>
      <c r="D144" s="115" t="s">
        <v>109</v>
      </c>
      <c r="E144" s="116"/>
      <c r="F144" s="116"/>
      <c r="G144" s="116"/>
      <c r="H144" s="116">
        <f>SUM(H145:H148)</f>
        <v>2325621.96</v>
      </c>
      <c r="I144" s="116"/>
      <c r="J144" s="116"/>
      <c r="K144" s="116"/>
      <c r="L144" s="116"/>
      <c r="M144" s="116"/>
      <c r="N144" s="116"/>
      <c r="O144" s="116"/>
      <c r="P144" s="302"/>
      <c r="Q144" s="302"/>
      <c r="R144" s="302"/>
      <c r="S144" s="302"/>
      <c r="T144" s="302"/>
      <c r="U144" s="302"/>
      <c r="V144" s="302"/>
      <c r="W144" s="302"/>
      <c r="X144" s="302"/>
      <c r="Y144" s="302"/>
      <c r="Z144" s="302"/>
      <c r="AA144" s="302"/>
      <c r="AB144" s="116">
        <f t="shared" ref="AB144:AF144" si="242">SUM(AB145:AB148)</f>
        <v>2325621.96</v>
      </c>
      <c r="AC144" s="116">
        <f t="shared" si="242"/>
        <v>193801.83</v>
      </c>
      <c r="AD144" s="116"/>
      <c r="AE144" s="116"/>
      <c r="AF144" s="116">
        <f t="shared" si="242"/>
        <v>193801.83</v>
      </c>
      <c r="AG144" s="116"/>
      <c r="AH144" s="116"/>
      <c r="AI144" s="116">
        <f>SUM(AI145:AI148)</f>
        <v>193801.83</v>
      </c>
      <c r="AJ144" s="116"/>
      <c r="AK144" s="116"/>
      <c r="AL144" s="116">
        <f>SUM(AL145:AL148)</f>
        <v>193801.83</v>
      </c>
      <c r="AM144" s="116"/>
      <c r="AN144" s="116"/>
      <c r="AO144" s="116">
        <f>SUM(AO145:AO148)</f>
        <v>193801.83</v>
      </c>
      <c r="AP144" s="116"/>
      <c r="AQ144" s="116"/>
      <c r="AR144" s="116">
        <f>SUM(AR145:AR148)</f>
        <v>193801.83</v>
      </c>
      <c r="AS144" s="116"/>
      <c r="AT144" s="116"/>
      <c r="AU144" s="116">
        <f>SUM(AU145:AU148)</f>
        <v>193801.83</v>
      </c>
      <c r="AV144" s="116"/>
      <c r="AW144" s="116"/>
      <c r="AX144" s="116">
        <f>SUM(AX145:AX148)</f>
        <v>193801.83</v>
      </c>
      <c r="AY144" s="116"/>
      <c r="AZ144" s="116"/>
      <c r="BA144" s="116">
        <f>SUM(BA145:BA148)</f>
        <v>193801.83</v>
      </c>
      <c r="BB144" s="116"/>
      <c r="BC144" s="116"/>
      <c r="BD144" s="116">
        <f>SUM(BD145:BD148)</f>
        <v>193801.83</v>
      </c>
      <c r="BE144" s="116"/>
      <c r="BF144" s="116"/>
      <c r="BG144" s="116">
        <f>SUM(BG145:BG148)</f>
        <v>193801.83</v>
      </c>
      <c r="BH144" s="116"/>
      <c r="BI144" s="116"/>
      <c r="BJ144" s="116">
        <f>SUM(BJ145:BJ148)</f>
        <v>193801.83</v>
      </c>
      <c r="BK144" s="116"/>
      <c r="BL144" s="319"/>
      <c r="BM144" s="324"/>
      <c r="BN144" s="327"/>
    </row>
    <row r="145" s="276" customFormat="1" ht="33.95" hidden="1" customHeight="1" outlineLevel="5" spans="2:66">
      <c r="B145" s="181" t="s">
        <v>799</v>
      </c>
      <c r="C145" s="296" t="s">
        <v>1036</v>
      </c>
      <c r="D145" s="276" t="s">
        <v>1037</v>
      </c>
      <c r="E145" s="181" t="s">
        <v>1038</v>
      </c>
      <c r="F145" s="181"/>
      <c r="G145" s="181" t="s">
        <v>803</v>
      </c>
      <c r="H145" s="181">
        <f t="shared" ref="H145:H148" si="243">AB145</f>
        <v>2325621.96</v>
      </c>
      <c r="I145" s="181" t="s">
        <v>804</v>
      </c>
      <c r="J145" s="181">
        <f t="shared" ref="J145:J148" si="244">SUM(AD145,AG145,AJ145,AM145,AP145,AS145,AV145,AY145,BB145,BE145,BH145,BK145)/N145</f>
        <v>4</v>
      </c>
      <c r="K145" s="181" t="s">
        <v>805</v>
      </c>
      <c r="L145" s="181">
        <f t="shared" ref="L145:L148" si="245">H145/N145/J145</f>
        <v>48450.4575</v>
      </c>
      <c r="M145" s="181" t="s">
        <v>806</v>
      </c>
      <c r="N145" s="181">
        <f t="shared" ref="N145:N148" si="246">COUNTIF(AD145,"&gt;0")+COUNTIF(AG145,"&gt;0")+COUNTIF(AJ145,"&gt;0")+COUNTIF(AM145,"&gt;0")+COUNTIF(AP145,"&gt;0")+COUNTIF(AS145,"&gt;0")+COUNTIF(AV145,"&gt;0")+COUNTIF(AY145,"&gt;0")+COUNTIF(BB145,"&gt;0")+COUNTIF(BE145,"&gt;0")+COUNTIF(BH145,"&gt;0")+COUNTIF(BK145,"&gt;0")</f>
        <v>12</v>
      </c>
      <c r="O145" s="181"/>
      <c r="P145" s="303"/>
      <c r="Q145" s="303"/>
      <c r="R145" s="303"/>
      <c r="S145" s="303"/>
      <c r="T145" s="303"/>
      <c r="U145" s="303"/>
      <c r="V145" s="303"/>
      <c r="W145" s="303"/>
      <c r="X145" s="303"/>
      <c r="Y145" s="303"/>
      <c r="Z145" s="303"/>
      <c r="AA145" s="303"/>
      <c r="AB145" s="181">
        <f t="shared" si="240"/>
        <v>2325621.96</v>
      </c>
      <c r="AC145" s="181">
        <f t="shared" ref="AC145:AC148" si="247">AD145*AE145</f>
        <v>193801.83</v>
      </c>
      <c r="AD145" s="181">
        <f>SUMIFS('1-2 人员岗位信息'!F:F,'1-2 人员岗位信息'!$C:$C,"自有人员",'1-2 人员岗位信息'!$B:$B,$D145)</f>
        <v>4</v>
      </c>
      <c r="AE145" s="311">
        <f>IFERROR(自有人工预算!E24/AD145,0)</f>
        <v>48450.4575</v>
      </c>
      <c r="AF145" s="181">
        <f t="shared" ref="AF145:AF148" si="248">AG145*AH145</f>
        <v>193801.83</v>
      </c>
      <c r="AG145" s="181">
        <f>SUMIFS('1-2 人员岗位信息'!G:G,'1-2 人员岗位信息'!$C:$C,"自有人员",'1-2 人员岗位信息'!$B:$B,$D145)</f>
        <v>4</v>
      </c>
      <c r="AH145" s="311">
        <f>IFERROR(自有人工预算!F24/AG145,0)</f>
        <v>48450.4575</v>
      </c>
      <c r="AI145" s="181">
        <f t="shared" ref="AI145:AI148" si="249">AJ145*AK145</f>
        <v>193801.83</v>
      </c>
      <c r="AJ145" s="181">
        <f>SUMIFS('1-2 人员岗位信息'!H:H,'1-2 人员岗位信息'!$C:$C,"自有人员",'1-2 人员岗位信息'!$B:$B,$D145)</f>
        <v>4</v>
      </c>
      <c r="AK145" s="311">
        <f>IFERROR(自有人工预算!G24/AJ145,0)</f>
        <v>48450.4575</v>
      </c>
      <c r="AL145" s="181">
        <f t="shared" ref="AL145:AL148" si="250">AM145*AN145</f>
        <v>193801.83</v>
      </c>
      <c r="AM145" s="181">
        <f>SUMIFS('1-2 人员岗位信息'!I:I,'1-2 人员岗位信息'!$C:$C,"自有人员",'1-2 人员岗位信息'!$B:$B,$D145)</f>
        <v>4</v>
      </c>
      <c r="AN145" s="311">
        <f>IFERROR(自有人工预算!H24/AM145,0)</f>
        <v>48450.4575</v>
      </c>
      <c r="AO145" s="181">
        <f t="shared" ref="AO145:AO148" si="251">AP145*AQ145</f>
        <v>193801.83</v>
      </c>
      <c r="AP145" s="181">
        <f>SUMIFS('1-2 人员岗位信息'!J:J,'1-2 人员岗位信息'!$C:$C,"自有人员",'1-2 人员岗位信息'!$B:$B,$D145)</f>
        <v>4</v>
      </c>
      <c r="AQ145" s="311">
        <f>IFERROR(自有人工预算!I24/AP145,0)</f>
        <v>48450.4575</v>
      </c>
      <c r="AR145" s="181">
        <f t="shared" ref="AR145:AR148" si="252">AS145*AT145</f>
        <v>193801.83</v>
      </c>
      <c r="AS145" s="181">
        <f>SUMIFS('1-2 人员岗位信息'!K:K,'1-2 人员岗位信息'!$C:$C,"自有人员",'1-2 人员岗位信息'!$B:$B,$D145)</f>
        <v>4</v>
      </c>
      <c r="AT145" s="311">
        <f>IFERROR(自有人工预算!J24/AS145,0)</f>
        <v>48450.4575</v>
      </c>
      <c r="AU145" s="181">
        <f t="shared" ref="AU145:AU148" si="253">AV145*AW145</f>
        <v>193801.83</v>
      </c>
      <c r="AV145" s="181">
        <f>SUMIFS('1-2 人员岗位信息'!L:L,'1-2 人员岗位信息'!$C:$C,"自有人员",'1-2 人员岗位信息'!$B:$B,$D145)</f>
        <v>4</v>
      </c>
      <c r="AW145" s="311">
        <f>IFERROR(自有人工预算!K24/AV145,0)</f>
        <v>48450.4575</v>
      </c>
      <c r="AX145" s="181">
        <f t="shared" ref="AX145:AX148" si="254">AY145*AZ145</f>
        <v>193801.83</v>
      </c>
      <c r="AY145" s="181">
        <f>SUMIFS('1-2 人员岗位信息'!M:M,'1-2 人员岗位信息'!$C:$C,"自有人员",'1-2 人员岗位信息'!$B:$B,$D145)</f>
        <v>4</v>
      </c>
      <c r="AZ145" s="311">
        <f>IFERROR(自有人工预算!L24/AY145,0)</f>
        <v>48450.4575</v>
      </c>
      <c r="BA145" s="181">
        <f t="shared" ref="BA145:BA148" si="255">BB145*BC145</f>
        <v>193801.83</v>
      </c>
      <c r="BB145" s="181">
        <f>SUMIFS('1-2 人员岗位信息'!N:N,'1-2 人员岗位信息'!$C:$C,"自有人员",'1-2 人员岗位信息'!$B:$B,$D145)</f>
        <v>4</v>
      </c>
      <c r="BC145" s="311">
        <f>IFERROR(自有人工预算!M24/BB145,0)</f>
        <v>48450.4575</v>
      </c>
      <c r="BD145" s="181">
        <f t="shared" ref="BD145:BD148" si="256">BE145*BF145</f>
        <v>193801.83</v>
      </c>
      <c r="BE145" s="181">
        <f>SUMIFS('1-2 人员岗位信息'!O:O,'1-2 人员岗位信息'!$C:$C,"自有人员",'1-2 人员岗位信息'!$B:$B,$D145)</f>
        <v>4</v>
      </c>
      <c r="BF145" s="311">
        <f>IFERROR(自有人工预算!N24/BE145,0)</f>
        <v>48450.4575</v>
      </c>
      <c r="BG145" s="181">
        <f t="shared" ref="BG145:BG148" si="257">BH145*BI145</f>
        <v>193801.83</v>
      </c>
      <c r="BH145" s="181">
        <f>SUMIFS('1-2 人员岗位信息'!P:P,'1-2 人员岗位信息'!$C:$C,"自有人员",'1-2 人员岗位信息'!$B:$B,$D145)</f>
        <v>4</v>
      </c>
      <c r="BI145" s="311">
        <f>IFERROR(自有人工预算!O24/BH145,0)</f>
        <v>48450.4575</v>
      </c>
      <c r="BJ145" s="181">
        <f t="shared" ref="BJ145:BJ148" si="258">BK145*BL145</f>
        <v>193801.83</v>
      </c>
      <c r="BK145" s="181">
        <f>SUMIFS('1-2 人员岗位信息'!Q:Q,'1-2 人员岗位信息'!$C:$C,"自有人员",'1-2 人员岗位信息'!$B:$B,$D145)</f>
        <v>4</v>
      </c>
      <c r="BL145" s="311">
        <f>IFERROR(自有人工预算!P24/BK145,0)</f>
        <v>48450.4575</v>
      </c>
      <c r="BM145" s="324"/>
      <c r="BN145" s="328"/>
    </row>
    <row r="146" s="276" customFormat="1" ht="33.95" hidden="1" customHeight="1" outlineLevel="5" spans="2:66">
      <c r="B146" s="181" t="s">
        <v>799</v>
      </c>
      <c r="C146" s="296" t="s">
        <v>1039</v>
      </c>
      <c r="D146" s="276" t="s">
        <v>1040</v>
      </c>
      <c r="E146" s="181" t="s">
        <v>1041</v>
      </c>
      <c r="F146" s="181"/>
      <c r="G146" s="181" t="s">
        <v>803</v>
      </c>
      <c r="H146" s="181">
        <f t="shared" si="243"/>
        <v>0</v>
      </c>
      <c r="I146" s="181" t="s">
        <v>804</v>
      </c>
      <c r="J146" s="181" t="e">
        <f t="shared" si="244"/>
        <v>#DIV/0!</v>
      </c>
      <c r="K146" s="181" t="s">
        <v>805</v>
      </c>
      <c r="L146" s="181" t="e">
        <f t="shared" si="245"/>
        <v>#DIV/0!</v>
      </c>
      <c r="M146" s="181" t="s">
        <v>806</v>
      </c>
      <c r="N146" s="181">
        <f t="shared" si="246"/>
        <v>0</v>
      </c>
      <c r="O146" s="181"/>
      <c r="P146" s="303"/>
      <c r="Q146" s="303"/>
      <c r="R146" s="303"/>
      <c r="S146" s="303"/>
      <c r="T146" s="303"/>
      <c r="U146" s="303"/>
      <c r="V146" s="303"/>
      <c r="W146" s="303"/>
      <c r="X146" s="303"/>
      <c r="Y146" s="303"/>
      <c r="Z146" s="303"/>
      <c r="AA146" s="303"/>
      <c r="AB146" s="181">
        <f t="shared" si="240"/>
        <v>0</v>
      </c>
      <c r="AC146" s="181">
        <f t="shared" si="247"/>
        <v>0</v>
      </c>
      <c r="AD146" s="181">
        <f>SUMIFS('1-2 人员岗位信息'!F:F,'1-2 人员岗位信息'!$C:$C,"自有人员",'1-2 人员岗位信息'!$B:$B,$D146)</f>
        <v>0</v>
      </c>
      <c r="AE146" s="311"/>
      <c r="AF146" s="181">
        <f t="shared" si="248"/>
        <v>0</v>
      </c>
      <c r="AG146" s="181">
        <f>SUMIFS('1-2 人员岗位信息'!G:G,'1-2 人员岗位信息'!$C:$C,"自有人员",'1-2 人员岗位信息'!$B:$B,$D146)</f>
        <v>0</v>
      </c>
      <c r="AH146" s="311"/>
      <c r="AI146" s="181">
        <f t="shared" si="249"/>
        <v>0</v>
      </c>
      <c r="AJ146" s="181">
        <f>SUMIFS('1-2 人员岗位信息'!H:H,'1-2 人员岗位信息'!$C:$C,"自有人员",'1-2 人员岗位信息'!$B:$B,$D146)</f>
        <v>0</v>
      </c>
      <c r="AK146" s="311"/>
      <c r="AL146" s="181">
        <f t="shared" si="250"/>
        <v>0</v>
      </c>
      <c r="AM146" s="181">
        <f>SUMIFS('1-2 人员岗位信息'!I:I,'1-2 人员岗位信息'!$C:$C,"自有人员",'1-2 人员岗位信息'!$B:$B,$D146)</f>
        <v>0</v>
      </c>
      <c r="AN146" s="311"/>
      <c r="AO146" s="181">
        <f t="shared" si="251"/>
        <v>0</v>
      </c>
      <c r="AP146" s="181">
        <f>SUMIFS('1-2 人员岗位信息'!J:J,'1-2 人员岗位信息'!$C:$C,"自有人员",'1-2 人员岗位信息'!$B:$B,$D146)</f>
        <v>0</v>
      </c>
      <c r="AQ146" s="311"/>
      <c r="AR146" s="181">
        <f t="shared" si="252"/>
        <v>0</v>
      </c>
      <c r="AS146" s="181">
        <f>SUMIFS('1-2 人员岗位信息'!K:K,'1-2 人员岗位信息'!$C:$C,"自有人员",'1-2 人员岗位信息'!$B:$B,$D146)</f>
        <v>0</v>
      </c>
      <c r="AT146" s="311"/>
      <c r="AU146" s="181">
        <f t="shared" si="253"/>
        <v>0</v>
      </c>
      <c r="AV146" s="181">
        <f>SUMIFS('1-2 人员岗位信息'!L:L,'1-2 人员岗位信息'!$C:$C,"自有人员",'1-2 人员岗位信息'!$B:$B,$D146)</f>
        <v>0</v>
      </c>
      <c r="AW146" s="311"/>
      <c r="AX146" s="181">
        <f t="shared" si="254"/>
        <v>0</v>
      </c>
      <c r="AY146" s="181">
        <f>SUMIFS('1-2 人员岗位信息'!M:M,'1-2 人员岗位信息'!$C:$C,"自有人员",'1-2 人员岗位信息'!$B:$B,$D146)</f>
        <v>0</v>
      </c>
      <c r="AZ146" s="311"/>
      <c r="BA146" s="181">
        <f t="shared" si="255"/>
        <v>0</v>
      </c>
      <c r="BB146" s="181">
        <f>SUMIFS('1-2 人员岗位信息'!N:N,'1-2 人员岗位信息'!$C:$C,"自有人员",'1-2 人员岗位信息'!$B:$B,$D146)</f>
        <v>0</v>
      </c>
      <c r="BC146" s="311"/>
      <c r="BD146" s="181">
        <f t="shared" si="256"/>
        <v>0</v>
      </c>
      <c r="BE146" s="181">
        <f>SUMIFS('1-2 人员岗位信息'!O:O,'1-2 人员岗位信息'!$C:$C,"自有人员",'1-2 人员岗位信息'!$B:$B,$D146)</f>
        <v>0</v>
      </c>
      <c r="BF146" s="311"/>
      <c r="BG146" s="181">
        <f t="shared" si="257"/>
        <v>0</v>
      </c>
      <c r="BH146" s="181">
        <f>SUMIFS('1-2 人员岗位信息'!P:P,'1-2 人员岗位信息'!$C:$C,"自有人员",'1-2 人员岗位信息'!$B:$B,$D146)</f>
        <v>0</v>
      </c>
      <c r="BI146" s="311"/>
      <c r="BJ146" s="181">
        <f t="shared" si="258"/>
        <v>0</v>
      </c>
      <c r="BK146" s="181">
        <f>SUMIFS('1-2 人员岗位信息'!Q:Q,'1-2 人员岗位信息'!$C:$C,"自有人员",'1-2 人员岗位信息'!$B:$B,$D146)</f>
        <v>0</v>
      </c>
      <c r="BL146" s="320"/>
      <c r="BM146" s="324"/>
      <c r="BN146" s="328"/>
    </row>
    <row r="147" s="276" customFormat="1" ht="33.95" hidden="1" customHeight="1" outlineLevel="5" spans="2:66">
      <c r="B147" s="181" t="s">
        <v>799</v>
      </c>
      <c r="C147" s="296" t="s">
        <v>1042</v>
      </c>
      <c r="D147" s="276" t="s">
        <v>1043</v>
      </c>
      <c r="E147" s="181" t="s">
        <v>1044</v>
      </c>
      <c r="F147" s="181"/>
      <c r="G147" s="181" t="s">
        <v>803</v>
      </c>
      <c r="H147" s="181">
        <f t="shared" si="243"/>
        <v>0</v>
      </c>
      <c r="I147" s="181" t="s">
        <v>804</v>
      </c>
      <c r="J147" s="181" t="e">
        <f t="shared" si="244"/>
        <v>#DIV/0!</v>
      </c>
      <c r="K147" s="181" t="s">
        <v>805</v>
      </c>
      <c r="L147" s="181" t="e">
        <f t="shared" si="245"/>
        <v>#DIV/0!</v>
      </c>
      <c r="M147" s="181" t="s">
        <v>806</v>
      </c>
      <c r="N147" s="181">
        <f t="shared" si="246"/>
        <v>0</v>
      </c>
      <c r="O147" s="181"/>
      <c r="P147" s="303"/>
      <c r="Q147" s="303"/>
      <c r="R147" s="303"/>
      <c r="S147" s="303"/>
      <c r="T147" s="303"/>
      <c r="U147" s="303"/>
      <c r="V147" s="303"/>
      <c r="W147" s="303"/>
      <c r="X147" s="303"/>
      <c r="Y147" s="303"/>
      <c r="Z147" s="303"/>
      <c r="AA147" s="303"/>
      <c r="AB147" s="181">
        <f t="shared" si="240"/>
        <v>0</v>
      </c>
      <c r="AC147" s="181">
        <f t="shared" si="247"/>
        <v>0</v>
      </c>
      <c r="AD147" s="181">
        <f>SUMIFS('1-2 人员岗位信息'!F:F,'1-2 人员岗位信息'!$C:$C,"自有人员",'1-2 人员岗位信息'!$B:$B,$D147)</f>
        <v>0</v>
      </c>
      <c r="AE147" s="311"/>
      <c r="AF147" s="181">
        <f t="shared" si="248"/>
        <v>0</v>
      </c>
      <c r="AG147" s="181">
        <f>SUMIFS('1-2 人员岗位信息'!G:G,'1-2 人员岗位信息'!$C:$C,"自有人员",'1-2 人员岗位信息'!$B:$B,$D147)</f>
        <v>0</v>
      </c>
      <c r="AH147" s="311"/>
      <c r="AI147" s="181">
        <f t="shared" si="249"/>
        <v>0</v>
      </c>
      <c r="AJ147" s="181">
        <f>SUMIFS('1-2 人员岗位信息'!H:H,'1-2 人员岗位信息'!$C:$C,"自有人员",'1-2 人员岗位信息'!$B:$B,$D147)</f>
        <v>0</v>
      </c>
      <c r="AK147" s="311"/>
      <c r="AL147" s="181">
        <f t="shared" si="250"/>
        <v>0</v>
      </c>
      <c r="AM147" s="181">
        <f>SUMIFS('1-2 人员岗位信息'!I:I,'1-2 人员岗位信息'!$C:$C,"自有人员",'1-2 人员岗位信息'!$B:$B,$D147)</f>
        <v>0</v>
      </c>
      <c r="AN147" s="311"/>
      <c r="AO147" s="181">
        <f t="shared" si="251"/>
        <v>0</v>
      </c>
      <c r="AP147" s="181">
        <f>SUMIFS('1-2 人员岗位信息'!J:J,'1-2 人员岗位信息'!$C:$C,"自有人员",'1-2 人员岗位信息'!$B:$B,$D147)</f>
        <v>0</v>
      </c>
      <c r="AQ147" s="311"/>
      <c r="AR147" s="181">
        <f t="shared" si="252"/>
        <v>0</v>
      </c>
      <c r="AS147" s="181">
        <f>SUMIFS('1-2 人员岗位信息'!K:K,'1-2 人员岗位信息'!$C:$C,"自有人员",'1-2 人员岗位信息'!$B:$B,$D147)</f>
        <v>0</v>
      </c>
      <c r="AT147" s="311"/>
      <c r="AU147" s="181">
        <f t="shared" si="253"/>
        <v>0</v>
      </c>
      <c r="AV147" s="181">
        <f>SUMIFS('1-2 人员岗位信息'!L:L,'1-2 人员岗位信息'!$C:$C,"自有人员",'1-2 人员岗位信息'!$B:$B,$D147)</f>
        <v>0</v>
      </c>
      <c r="AW147" s="311"/>
      <c r="AX147" s="181">
        <f t="shared" si="254"/>
        <v>0</v>
      </c>
      <c r="AY147" s="181">
        <f>SUMIFS('1-2 人员岗位信息'!M:M,'1-2 人员岗位信息'!$C:$C,"自有人员",'1-2 人员岗位信息'!$B:$B,$D147)</f>
        <v>0</v>
      </c>
      <c r="AZ147" s="311"/>
      <c r="BA147" s="181">
        <f t="shared" si="255"/>
        <v>0</v>
      </c>
      <c r="BB147" s="181">
        <f>SUMIFS('1-2 人员岗位信息'!N:N,'1-2 人员岗位信息'!$C:$C,"自有人员",'1-2 人员岗位信息'!$B:$B,$D147)</f>
        <v>0</v>
      </c>
      <c r="BC147" s="311"/>
      <c r="BD147" s="181">
        <f t="shared" si="256"/>
        <v>0</v>
      </c>
      <c r="BE147" s="181">
        <f>SUMIFS('1-2 人员岗位信息'!O:O,'1-2 人员岗位信息'!$C:$C,"自有人员",'1-2 人员岗位信息'!$B:$B,$D147)</f>
        <v>0</v>
      </c>
      <c r="BF147" s="311"/>
      <c r="BG147" s="181">
        <f t="shared" si="257"/>
        <v>0</v>
      </c>
      <c r="BH147" s="181">
        <f>SUMIFS('1-2 人员岗位信息'!P:P,'1-2 人员岗位信息'!$C:$C,"自有人员",'1-2 人员岗位信息'!$B:$B,$D147)</f>
        <v>0</v>
      </c>
      <c r="BI147" s="311"/>
      <c r="BJ147" s="181">
        <f t="shared" si="258"/>
        <v>0</v>
      </c>
      <c r="BK147" s="181">
        <f>SUMIFS('1-2 人员岗位信息'!Q:Q,'1-2 人员岗位信息'!$C:$C,"自有人员",'1-2 人员岗位信息'!$B:$B,$D147)</f>
        <v>0</v>
      </c>
      <c r="BL147" s="320"/>
      <c r="BM147" s="324"/>
      <c r="BN147" s="328"/>
    </row>
    <row r="148" s="276" customFormat="1" ht="33.95" hidden="1" customHeight="1" outlineLevel="5" spans="2:66">
      <c r="B148" s="181" t="s">
        <v>799</v>
      </c>
      <c r="C148" s="296" t="s">
        <v>1045</v>
      </c>
      <c r="D148" s="276" t="s">
        <v>1046</v>
      </c>
      <c r="E148" s="181" t="s">
        <v>1047</v>
      </c>
      <c r="F148" s="181"/>
      <c r="G148" s="181" t="s">
        <v>803</v>
      </c>
      <c r="H148" s="181">
        <f t="shared" si="243"/>
        <v>0</v>
      </c>
      <c r="I148" s="181" t="s">
        <v>804</v>
      </c>
      <c r="J148" s="181" t="e">
        <f t="shared" si="244"/>
        <v>#DIV/0!</v>
      </c>
      <c r="K148" s="181" t="s">
        <v>805</v>
      </c>
      <c r="L148" s="181" t="e">
        <f t="shared" si="245"/>
        <v>#DIV/0!</v>
      </c>
      <c r="M148" s="181" t="s">
        <v>806</v>
      </c>
      <c r="N148" s="181">
        <f t="shared" si="246"/>
        <v>0</v>
      </c>
      <c r="O148" s="181"/>
      <c r="P148" s="303"/>
      <c r="Q148" s="303"/>
      <c r="R148" s="303"/>
      <c r="S148" s="303"/>
      <c r="T148" s="303"/>
      <c r="U148" s="303"/>
      <c r="V148" s="303"/>
      <c r="W148" s="303"/>
      <c r="X148" s="303"/>
      <c r="Y148" s="303"/>
      <c r="Z148" s="303"/>
      <c r="AA148" s="303"/>
      <c r="AB148" s="181">
        <f t="shared" si="240"/>
        <v>0</v>
      </c>
      <c r="AC148" s="181">
        <f t="shared" si="247"/>
        <v>0</v>
      </c>
      <c r="AD148" s="181">
        <f>SUMIFS('1-2 人员岗位信息'!F:F,'1-2 人员岗位信息'!$C:$C,"自有人员",'1-2 人员岗位信息'!$B:$B,$D148)</f>
        <v>0</v>
      </c>
      <c r="AE148" s="311"/>
      <c r="AF148" s="181">
        <f t="shared" si="248"/>
        <v>0</v>
      </c>
      <c r="AG148" s="181">
        <f>SUMIFS('1-2 人员岗位信息'!G:G,'1-2 人员岗位信息'!$C:$C,"自有人员",'1-2 人员岗位信息'!$B:$B,$D148)</f>
        <v>0</v>
      </c>
      <c r="AH148" s="311"/>
      <c r="AI148" s="181">
        <f t="shared" si="249"/>
        <v>0</v>
      </c>
      <c r="AJ148" s="181">
        <f>SUMIFS('1-2 人员岗位信息'!H:H,'1-2 人员岗位信息'!$C:$C,"自有人员",'1-2 人员岗位信息'!$B:$B,$D148)</f>
        <v>0</v>
      </c>
      <c r="AK148" s="311"/>
      <c r="AL148" s="181">
        <f t="shared" si="250"/>
        <v>0</v>
      </c>
      <c r="AM148" s="181">
        <f>SUMIFS('1-2 人员岗位信息'!I:I,'1-2 人员岗位信息'!$C:$C,"自有人员",'1-2 人员岗位信息'!$B:$B,$D148)</f>
        <v>0</v>
      </c>
      <c r="AN148" s="311"/>
      <c r="AO148" s="181">
        <f t="shared" si="251"/>
        <v>0</v>
      </c>
      <c r="AP148" s="181">
        <f>SUMIFS('1-2 人员岗位信息'!J:J,'1-2 人员岗位信息'!$C:$C,"自有人员",'1-2 人员岗位信息'!$B:$B,$D148)</f>
        <v>0</v>
      </c>
      <c r="AQ148" s="311"/>
      <c r="AR148" s="181">
        <f t="shared" si="252"/>
        <v>0</v>
      </c>
      <c r="AS148" s="181">
        <f>SUMIFS('1-2 人员岗位信息'!K:K,'1-2 人员岗位信息'!$C:$C,"自有人员",'1-2 人员岗位信息'!$B:$B,$D148)</f>
        <v>0</v>
      </c>
      <c r="AT148" s="311"/>
      <c r="AU148" s="181">
        <f t="shared" si="253"/>
        <v>0</v>
      </c>
      <c r="AV148" s="181">
        <f>SUMIFS('1-2 人员岗位信息'!L:L,'1-2 人员岗位信息'!$C:$C,"自有人员",'1-2 人员岗位信息'!$B:$B,$D148)</f>
        <v>0</v>
      </c>
      <c r="AW148" s="311"/>
      <c r="AX148" s="181">
        <f t="shared" si="254"/>
        <v>0</v>
      </c>
      <c r="AY148" s="181">
        <f>SUMIFS('1-2 人员岗位信息'!M:M,'1-2 人员岗位信息'!$C:$C,"自有人员",'1-2 人员岗位信息'!$B:$B,$D148)</f>
        <v>0</v>
      </c>
      <c r="AZ148" s="311"/>
      <c r="BA148" s="181">
        <f t="shared" si="255"/>
        <v>0</v>
      </c>
      <c r="BB148" s="181">
        <f>SUMIFS('1-2 人员岗位信息'!N:N,'1-2 人员岗位信息'!$C:$C,"自有人员",'1-2 人员岗位信息'!$B:$B,$D148)</f>
        <v>0</v>
      </c>
      <c r="BC148" s="311"/>
      <c r="BD148" s="181">
        <f t="shared" si="256"/>
        <v>0</v>
      </c>
      <c r="BE148" s="181">
        <f>SUMIFS('1-2 人员岗位信息'!O:O,'1-2 人员岗位信息'!$C:$C,"自有人员",'1-2 人员岗位信息'!$B:$B,$D148)</f>
        <v>0</v>
      </c>
      <c r="BF148" s="311"/>
      <c r="BG148" s="181">
        <f t="shared" si="257"/>
        <v>0</v>
      </c>
      <c r="BH148" s="181">
        <f>SUMIFS('1-2 人员岗位信息'!P:P,'1-2 人员岗位信息'!$C:$C,"自有人员",'1-2 人员岗位信息'!$B:$B,$D148)</f>
        <v>0</v>
      </c>
      <c r="BI148" s="311"/>
      <c r="BJ148" s="181">
        <f t="shared" si="258"/>
        <v>0</v>
      </c>
      <c r="BK148" s="181">
        <f>SUMIFS('1-2 人员岗位信息'!Q:Q,'1-2 人员岗位信息'!$C:$C,"自有人员",'1-2 人员岗位信息'!$B:$B,$D148)</f>
        <v>0</v>
      </c>
      <c r="BL148" s="320"/>
      <c r="BM148" s="324"/>
      <c r="BN148" s="328"/>
    </row>
    <row r="149" s="115" customFormat="1" ht="33.95" hidden="1" customHeight="1" outlineLevel="4" collapsed="1" spans="2:66">
      <c r="B149" s="116" t="s">
        <v>794</v>
      </c>
      <c r="C149" s="117" t="s">
        <v>72</v>
      </c>
      <c r="D149" s="115" t="s">
        <v>68</v>
      </c>
      <c r="E149" s="116"/>
      <c r="F149" s="116"/>
      <c r="G149" s="116"/>
      <c r="H149" s="116">
        <f>SUM(H150:H153)</f>
        <v>0</v>
      </c>
      <c r="I149" s="116"/>
      <c r="J149" s="116"/>
      <c r="K149" s="116"/>
      <c r="L149" s="116"/>
      <c r="M149" s="116"/>
      <c r="N149" s="116"/>
      <c r="O149" s="116"/>
      <c r="P149" s="302"/>
      <c r="Q149" s="302"/>
      <c r="R149" s="302"/>
      <c r="S149" s="302"/>
      <c r="T149" s="302"/>
      <c r="U149" s="302"/>
      <c r="V149" s="302"/>
      <c r="W149" s="302"/>
      <c r="X149" s="302"/>
      <c r="Y149" s="302"/>
      <c r="Z149" s="302"/>
      <c r="AA149" s="302"/>
      <c r="AB149" s="116">
        <f t="shared" ref="AB149:AF149" si="259">SUM(AB150:AB153)</f>
        <v>0</v>
      </c>
      <c r="AC149" s="116">
        <f t="shared" si="259"/>
        <v>0</v>
      </c>
      <c r="AD149" s="116"/>
      <c r="AE149" s="116"/>
      <c r="AF149" s="116">
        <f t="shared" si="259"/>
        <v>0</v>
      </c>
      <c r="AG149" s="116"/>
      <c r="AH149" s="116"/>
      <c r="AI149" s="116">
        <f>SUM(AI150:AI153)</f>
        <v>0</v>
      </c>
      <c r="AJ149" s="116"/>
      <c r="AK149" s="116"/>
      <c r="AL149" s="116">
        <f>SUM(AL150:AL153)</f>
        <v>0</v>
      </c>
      <c r="AM149" s="116"/>
      <c r="AN149" s="116"/>
      <c r="AO149" s="116">
        <f>SUM(AO150:AO153)</f>
        <v>0</v>
      </c>
      <c r="AP149" s="116"/>
      <c r="AQ149" s="116"/>
      <c r="AR149" s="116">
        <f>SUM(AR150:AR153)</f>
        <v>0</v>
      </c>
      <c r="AS149" s="116"/>
      <c r="AT149" s="116"/>
      <c r="AU149" s="116">
        <f>SUM(AU150:AU153)</f>
        <v>0</v>
      </c>
      <c r="AV149" s="116"/>
      <c r="AW149" s="116"/>
      <c r="AX149" s="116">
        <f>SUM(AX150:AX153)</f>
        <v>0</v>
      </c>
      <c r="AY149" s="116"/>
      <c r="AZ149" s="116"/>
      <c r="BA149" s="116">
        <f>SUM(BA150:BA153)</f>
        <v>0</v>
      </c>
      <c r="BB149" s="116"/>
      <c r="BC149" s="116"/>
      <c r="BD149" s="116">
        <f>SUM(BD150:BD153)</f>
        <v>0</v>
      </c>
      <c r="BE149" s="116"/>
      <c r="BF149" s="116"/>
      <c r="BG149" s="116">
        <f>SUM(BG150:BG153)</f>
        <v>0</v>
      </c>
      <c r="BH149" s="116"/>
      <c r="BI149" s="116"/>
      <c r="BJ149" s="116">
        <f>SUM(BJ150:BJ153)</f>
        <v>0</v>
      </c>
      <c r="BK149" s="116"/>
      <c r="BL149" s="319"/>
      <c r="BM149" s="324"/>
      <c r="BN149" s="327"/>
    </row>
    <row r="150" s="276" customFormat="1" ht="33.95" hidden="1" customHeight="1" outlineLevel="5" spans="2:66">
      <c r="B150" s="181" t="s">
        <v>799</v>
      </c>
      <c r="C150" s="296" t="s">
        <v>1048</v>
      </c>
      <c r="D150" s="276" t="s">
        <v>1037</v>
      </c>
      <c r="E150" s="181" t="s">
        <v>1049</v>
      </c>
      <c r="F150" s="181"/>
      <c r="G150" s="181" t="s">
        <v>803</v>
      </c>
      <c r="H150" s="181">
        <f t="shared" ref="H150:H153" si="260">AB150</f>
        <v>0</v>
      </c>
      <c r="I150" s="181" t="s">
        <v>804</v>
      </c>
      <c r="J150" s="181" t="e">
        <f t="shared" ref="J150:J153" si="261">SUM(AD150,AG150,AJ150,AM150,AP150,AS150,AV150,AY150,BB150,BE150,BH150,BK150)/N150</f>
        <v>#DIV/0!</v>
      </c>
      <c r="K150" s="181" t="s">
        <v>805</v>
      </c>
      <c r="L150" s="181" t="e">
        <f t="shared" ref="L150:L153" si="262">H150/N150/J150</f>
        <v>#DIV/0!</v>
      </c>
      <c r="M150" s="181" t="s">
        <v>806</v>
      </c>
      <c r="N150" s="181">
        <f t="shared" ref="N150:N153" si="263">COUNTIF(AD150,"&gt;0")+COUNTIF(AG150,"&gt;0")+COUNTIF(AJ150,"&gt;0")+COUNTIF(AM150,"&gt;0")+COUNTIF(AP150,"&gt;0")+COUNTIF(AS150,"&gt;0")+COUNTIF(AV150,"&gt;0")+COUNTIF(AY150,"&gt;0")+COUNTIF(BB150,"&gt;0")+COUNTIF(BE150,"&gt;0")+COUNTIF(BH150,"&gt;0")+COUNTIF(BK150,"&gt;0")</f>
        <v>0</v>
      </c>
      <c r="O150" s="181"/>
      <c r="P150" s="303"/>
      <c r="Q150" s="303"/>
      <c r="R150" s="303"/>
      <c r="S150" s="303"/>
      <c r="T150" s="303"/>
      <c r="U150" s="303"/>
      <c r="V150" s="303"/>
      <c r="W150" s="303"/>
      <c r="X150" s="303"/>
      <c r="Y150" s="303"/>
      <c r="Z150" s="303"/>
      <c r="AA150" s="303"/>
      <c r="AB150" s="181">
        <f t="shared" ref="AB150:AB153" si="264">SUM(AC150,AF150,AI150,AL150,AO150,AR150,AU150,AX150,BA150,BD150,BG150,BJ150)</f>
        <v>0</v>
      </c>
      <c r="AC150" s="181">
        <f t="shared" ref="AC150:AC153" si="265">AD150*AE150</f>
        <v>0</v>
      </c>
      <c r="AD150" s="181">
        <f>SUMIFS('1-2 人员岗位信息'!F:F,'1-2 人员岗位信息'!$C:$C,"劳务派遣",'1-2 人员岗位信息'!$B:$B,$D150)</f>
        <v>0</v>
      </c>
      <c r="AE150" s="311"/>
      <c r="AF150" s="181">
        <f t="shared" ref="AF150:AF153" si="266">AG150*AH150</f>
        <v>0</v>
      </c>
      <c r="AG150" s="181">
        <f>SUMIFS('1-2 人员岗位信息'!G:G,'1-2 人员岗位信息'!$C:$C,"劳务派遣",'1-2 人员岗位信息'!$B:$B,$D150)</f>
        <v>0</v>
      </c>
      <c r="AH150" s="311"/>
      <c r="AI150" s="181">
        <f t="shared" ref="AI150:AI153" si="267">AJ150*AK150</f>
        <v>0</v>
      </c>
      <c r="AJ150" s="181">
        <f>SUMIFS('1-2 人员岗位信息'!H:H,'1-2 人员岗位信息'!$C:$C,"劳务派遣",'1-2 人员岗位信息'!$B:$B,$D150)</f>
        <v>0</v>
      </c>
      <c r="AK150" s="311"/>
      <c r="AL150" s="181">
        <f t="shared" ref="AL150:AL153" si="268">AM150*AN150</f>
        <v>0</v>
      </c>
      <c r="AM150" s="181">
        <f>SUMIFS('1-2 人员岗位信息'!I:I,'1-2 人员岗位信息'!$C:$C,"劳务派遣",'1-2 人员岗位信息'!$B:$B,$D150)</f>
        <v>0</v>
      </c>
      <c r="AN150" s="311"/>
      <c r="AO150" s="181">
        <f t="shared" ref="AO150:AO153" si="269">AP150*AQ150</f>
        <v>0</v>
      </c>
      <c r="AP150" s="181">
        <f>SUMIFS('1-2 人员岗位信息'!J:J,'1-2 人员岗位信息'!$C:$C,"劳务派遣",'1-2 人员岗位信息'!$B:$B,$D150)</f>
        <v>0</v>
      </c>
      <c r="AQ150" s="311"/>
      <c r="AR150" s="181">
        <f t="shared" ref="AR150:AR153" si="270">AS150*AT150</f>
        <v>0</v>
      </c>
      <c r="AS150" s="181">
        <f>SUMIFS('1-2 人员岗位信息'!K:K,'1-2 人员岗位信息'!$C:$C,"劳务派遣",'1-2 人员岗位信息'!$B:$B,$D150)</f>
        <v>0</v>
      </c>
      <c r="AT150" s="311"/>
      <c r="AU150" s="181">
        <f t="shared" ref="AU150:AU153" si="271">AV150*AW150</f>
        <v>0</v>
      </c>
      <c r="AV150" s="181">
        <f>SUMIFS('1-2 人员岗位信息'!L:L,'1-2 人员岗位信息'!$C:$C,"劳务派遣",'1-2 人员岗位信息'!$B:$B,$D150)</f>
        <v>0</v>
      </c>
      <c r="AW150" s="311"/>
      <c r="AX150" s="181">
        <f t="shared" ref="AX150:AX153" si="272">AY150*AZ150</f>
        <v>0</v>
      </c>
      <c r="AY150" s="181">
        <f>SUMIFS('1-2 人员岗位信息'!M:M,'1-2 人员岗位信息'!$C:$C,"劳务派遣",'1-2 人员岗位信息'!$B:$B,$D150)</f>
        <v>0</v>
      </c>
      <c r="AZ150" s="311"/>
      <c r="BA150" s="181">
        <f t="shared" ref="BA150:BA153" si="273">BB150*BC150</f>
        <v>0</v>
      </c>
      <c r="BB150" s="181">
        <f>SUMIFS('1-2 人员岗位信息'!N:N,'1-2 人员岗位信息'!$C:$C,"劳务派遣",'1-2 人员岗位信息'!$B:$B,$D150)</f>
        <v>0</v>
      </c>
      <c r="BC150" s="311"/>
      <c r="BD150" s="181">
        <f t="shared" ref="BD150:BD153" si="274">BE150*BF150</f>
        <v>0</v>
      </c>
      <c r="BE150" s="181">
        <f>SUMIFS('1-2 人员岗位信息'!O:O,'1-2 人员岗位信息'!$C:$C,"劳务派遣",'1-2 人员岗位信息'!$B:$B,$D150)</f>
        <v>0</v>
      </c>
      <c r="BF150" s="311"/>
      <c r="BG150" s="181">
        <f t="shared" ref="BG150:BG153" si="275">BH150*BI150</f>
        <v>0</v>
      </c>
      <c r="BH150" s="181">
        <f>SUMIFS('1-2 人员岗位信息'!P:P,'1-2 人员岗位信息'!$C:$C,"劳务派遣",'1-2 人员岗位信息'!$B:$B,$D150)</f>
        <v>0</v>
      </c>
      <c r="BI150" s="311"/>
      <c r="BJ150" s="181">
        <f t="shared" ref="BJ150:BJ153" si="276">BK150*BL150</f>
        <v>0</v>
      </c>
      <c r="BK150" s="181">
        <f>SUMIFS('1-2 人员岗位信息'!Q:Q,'1-2 人员岗位信息'!$C:$C,"劳务派遣",'1-2 人员岗位信息'!$B:$B,$D150)</f>
        <v>0</v>
      </c>
      <c r="BL150" s="320"/>
      <c r="BM150" s="324"/>
      <c r="BN150" s="328"/>
    </row>
    <row r="151" s="276" customFormat="1" ht="33.95" hidden="1" customHeight="1" outlineLevel="5" spans="2:66">
      <c r="B151" s="181" t="s">
        <v>799</v>
      </c>
      <c r="C151" s="296" t="s">
        <v>1050</v>
      </c>
      <c r="D151" s="276" t="s">
        <v>1040</v>
      </c>
      <c r="E151" s="181" t="s">
        <v>1051</v>
      </c>
      <c r="F151" s="181"/>
      <c r="G151" s="181" t="s">
        <v>803</v>
      </c>
      <c r="H151" s="181">
        <f t="shared" si="260"/>
        <v>0</v>
      </c>
      <c r="I151" s="181" t="s">
        <v>804</v>
      </c>
      <c r="J151" s="181" t="e">
        <f t="shared" si="261"/>
        <v>#DIV/0!</v>
      </c>
      <c r="K151" s="181" t="s">
        <v>805</v>
      </c>
      <c r="L151" s="181" t="e">
        <f t="shared" si="262"/>
        <v>#DIV/0!</v>
      </c>
      <c r="M151" s="181" t="s">
        <v>806</v>
      </c>
      <c r="N151" s="181">
        <f t="shared" si="263"/>
        <v>0</v>
      </c>
      <c r="O151" s="181"/>
      <c r="P151" s="303"/>
      <c r="Q151" s="303"/>
      <c r="R151" s="303"/>
      <c r="S151" s="303"/>
      <c r="T151" s="303"/>
      <c r="U151" s="303"/>
      <c r="V151" s="303"/>
      <c r="W151" s="303"/>
      <c r="X151" s="303"/>
      <c r="Y151" s="303"/>
      <c r="Z151" s="303"/>
      <c r="AA151" s="303"/>
      <c r="AB151" s="181">
        <f t="shared" si="264"/>
        <v>0</v>
      </c>
      <c r="AC151" s="181">
        <f t="shared" si="265"/>
        <v>0</v>
      </c>
      <c r="AD151" s="181">
        <f>SUMIFS('1-2 人员岗位信息'!F:F,'1-2 人员岗位信息'!$C:$C,"劳务派遣",'1-2 人员岗位信息'!$B:$B,$D151)</f>
        <v>0</v>
      </c>
      <c r="AE151" s="311"/>
      <c r="AF151" s="181">
        <f t="shared" si="266"/>
        <v>0</v>
      </c>
      <c r="AG151" s="181">
        <f>SUMIFS('1-2 人员岗位信息'!G:G,'1-2 人员岗位信息'!$C:$C,"劳务派遣",'1-2 人员岗位信息'!$B:$B,$D151)</f>
        <v>0</v>
      </c>
      <c r="AH151" s="311"/>
      <c r="AI151" s="181">
        <f t="shared" si="267"/>
        <v>0</v>
      </c>
      <c r="AJ151" s="181">
        <f>SUMIFS('1-2 人员岗位信息'!H:H,'1-2 人员岗位信息'!$C:$C,"劳务派遣",'1-2 人员岗位信息'!$B:$B,$D151)</f>
        <v>0</v>
      </c>
      <c r="AK151" s="311"/>
      <c r="AL151" s="181">
        <f t="shared" si="268"/>
        <v>0</v>
      </c>
      <c r="AM151" s="181">
        <f>SUMIFS('1-2 人员岗位信息'!I:I,'1-2 人员岗位信息'!$C:$C,"劳务派遣",'1-2 人员岗位信息'!$B:$B,$D151)</f>
        <v>0</v>
      </c>
      <c r="AN151" s="311"/>
      <c r="AO151" s="181">
        <f t="shared" si="269"/>
        <v>0</v>
      </c>
      <c r="AP151" s="181">
        <f>SUMIFS('1-2 人员岗位信息'!J:J,'1-2 人员岗位信息'!$C:$C,"劳务派遣",'1-2 人员岗位信息'!$B:$B,$D151)</f>
        <v>0</v>
      </c>
      <c r="AQ151" s="311"/>
      <c r="AR151" s="181">
        <f t="shared" si="270"/>
        <v>0</v>
      </c>
      <c r="AS151" s="181">
        <f>SUMIFS('1-2 人员岗位信息'!K:K,'1-2 人员岗位信息'!$C:$C,"劳务派遣",'1-2 人员岗位信息'!$B:$B,$D151)</f>
        <v>0</v>
      </c>
      <c r="AT151" s="311"/>
      <c r="AU151" s="181">
        <f t="shared" si="271"/>
        <v>0</v>
      </c>
      <c r="AV151" s="181">
        <f>SUMIFS('1-2 人员岗位信息'!L:L,'1-2 人员岗位信息'!$C:$C,"劳务派遣",'1-2 人员岗位信息'!$B:$B,$D151)</f>
        <v>0</v>
      </c>
      <c r="AW151" s="311"/>
      <c r="AX151" s="181">
        <f t="shared" si="272"/>
        <v>0</v>
      </c>
      <c r="AY151" s="181">
        <f>SUMIFS('1-2 人员岗位信息'!M:M,'1-2 人员岗位信息'!$C:$C,"劳务派遣",'1-2 人员岗位信息'!$B:$B,$D151)</f>
        <v>0</v>
      </c>
      <c r="AZ151" s="311"/>
      <c r="BA151" s="181">
        <f t="shared" si="273"/>
        <v>0</v>
      </c>
      <c r="BB151" s="181">
        <f>SUMIFS('1-2 人员岗位信息'!N:N,'1-2 人员岗位信息'!$C:$C,"劳务派遣",'1-2 人员岗位信息'!$B:$B,$D151)</f>
        <v>0</v>
      </c>
      <c r="BC151" s="311"/>
      <c r="BD151" s="181">
        <f t="shared" si="274"/>
        <v>0</v>
      </c>
      <c r="BE151" s="181">
        <f>SUMIFS('1-2 人员岗位信息'!O:O,'1-2 人员岗位信息'!$C:$C,"劳务派遣",'1-2 人员岗位信息'!$B:$B,$D151)</f>
        <v>0</v>
      </c>
      <c r="BF151" s="311"/>
      <c r="BG151" s="181">
        <f t="shared" si="275"/>
        <v>0</v>
      </c>
      <c r="BH151" s="181">
        <f>SUMIFS('1-2 人员岗位信息'!P:P,'1-2 人员岗位信息'!$C:$C,"劳务派遣",'1-2 人员岗位信息'!$B:$B,$D151)</f>
        <v>0</v>
      </c>
      <c r="BI151" s="311"/>
      <c r="BJ151" s="181">
        <f t="shared" si="276"/>
        <v>0</v>
      </c>
      <c r="BK151" s="181">
        <f>SUMIFS('1-2 人员岗位信息'!Q:Q,'1-2 人员岗位信息'!$C:$C,"劳务派遣",'1-2 人员岗位信息'!$B:$B,$D151)</f>
        <v>0</v>
      </c>
      <c r="BL151" s="320"/>
      <c r="BM151" s="324"/>
      <c r="BN151" s="328"/>
    </row>
    <row r="152" s="276" customFormat="1" ht="33.95" hidden="1" customHeight="1" outlineLevel="5" spans="2:66">
      <c r="B152" s="181" t="s">
        <v>799</v>
      </c>
      <c r="C152" s="296" t="s">
        <v>1052</v>
      </c>
      <c r="D152" s="276" t="s">
        <v>1043</v>
      </c>
      <c r="E152" s="181" t="s">
        <v>1053</v>
      </c>
      <c r="F152" s="181"/>
      <c r="G152" s="181" t="s">
        <v>803</v>
      </c>
      <c r="H152" s="181">
        <f t="shared" si="260"/>
        <v>0</v>
      </c>
      <c r="I152" s="181" t="s">
        <v>804</v>
      </c>
      <c r="J152" s="181" t="e">
        <f t="shared" si="261"/>
        <v>#DIV/0!</v>
      </c>
      <c r="K152" s="181" t="s">
        <v>805</v>
      </c>
      <c r="L152" s="181" t="e">
        <f t="shared" si="262"/>
        <v>#DIV/0!</v>
      </c>
      <c r="M152" s="181" t="s">
        <v>806</v>
      </c>
      <c r="N152" s="181">
        <f t="shared" si="263"/>
        <v>0</v>
      </c>
      <c r="O152" s="181"/>
      <c r="P152" s="303"/>
      <c r="Q152" s="303"/>
      <c r="R152" s="303"/>
      <c r="S152" s="303"/>
      <c r="T152" s="303"/>
      <c r="U152" s="303"/>
      <c r="V152" s="303"/>
      <c r="W152" s="303"/>
      <c r="X152" s="303"/>
      <c r="Y152" s="303"/>
      <c r="Z152" s="303"/>
      <c r="AA152" s="303"/>
      <c r="AB152" s="181">
        <f t="shared" si="264"/>
        <v>0</v>
      </c>
      <c r="AC152" s="181">
        <f t="shared" si="265"/>
        <v>0</v>
      </c>
      <c r="AD152" s="181">
        <f>SUMIFS('1-2 人员岗位信息'!F:F,'1-2 人员岗位信息'!$C:$C,"劳务派遣",'1-2 人员岗位信息'!$B:$B,$D152)</f>
        <v>0</v>
      </c>
      <c r="AE152" s="311"/>
      <c r="AF152" s="181">
        <f t="shared" si="266"/>
        <v>0</v>
      </c>
      <c r="AG152" s="181">
        <f>SUMIFS('1-2 人员岗位信息'!G:G,'1-2 人员岗位信息'!$C:$C,"劳务派遣",'1-2 人员岗位信息'!$B:$B,$D152)</f>
        <v>0</v>
      </c>
      <c r="AH152" s="311"/>
      <c r="AI152" s="181">
        <f t="shared" si="267"/>
        <v>0</v>
      </c>
      <c r="AJ152" s="181">
        <f>SUMIFS('1-2 人员岗位信息'!H:H,'1-2 人员岗位信息'!$C:$C,"劳务派遣",'1-2 人员岗位信息'!$B:$B,$D152)</f>
        <v>0</v>
      </c>
      <c r="AK152" s="311"/>
      <c r="AL152" s="181">
        <f t="shared" si="268"/>
        <v>0</v>
      </c>
      <c r="AM152" s="181">
        <f>SUMIFS('1-2 人员岗位信息'!I:I,'1-2 人员岗位信息'!$C:$C,"劳务派遣",'1-2 人员岗位信息'!$B:$B,$D152)</f>
        <v>0</v>
      </c>
      <c r="AN152" s="311"/>
      <c r="AO152" s="181">
        <f t="shared" si="269"/>
        <v>0</v>
      </c>
      <c r="AP152" s="181">
        <f>SUMIFS('1-2 人员岗位信息'!J:J,'1-2 人员岗位信息'!$C:$C,"劳务派遣",'1-2 人员岗位信息'!$B:$B,$D152)</f>
        <v>0</v>
      </c>
      <c r="AQ152" s="311"/>
      <c r="AR152" s="181">
        <f t="shared" si="270"/>
        <v>0</v>
      </c>
      <c r="AS152" s="181">
        <f>SUMIFS('1-2 人员岗位信息'!K:K,'1-2 人员岗位信息'!$C:$C,"劳务派遣",'1-2 人员岗位信息'!$B:$B,$D152)</f>
        <v>0</v>
      </c>
      <c r="AT152" s="311"/>
      <c r="AU152" s="181">
        <f t="shared" si="271"/>
        <v>0</v>
      </c>
      <c r="AV152" s="181">
        <f>SUMIFS('1-2 人员岗位信息'!L:L,'1-2 人员岗位信息'!$C:$C,"劳务派遣",'1-2 人员岗位信息'!$B:$B,$D152)</f>
        <v>0</v>
      </c>
      <c r="AW152" s="311"/>
      <c r="AX152" s="181">
        <f t="shared" si="272"/>
        <v>0</v>
      </c>
      <c r="AY152" s="181">
        <f>SUMIFS('1-2 人员岗位信息'!M:M,'1-2 人员岗位信息'!$C:$C,"劳务派遣",'1-2 人员岗位信息'!$B:$B,$D152)</f>
        <v>0</v>
      </c>
      <c r="AZ152" s="311"/>
      <c r="BA152" s="181">
        <f t="shared" si="273"/>
        <v>0</v>
      </c>
      <c r="BB152" s="181">
        <f>SUMIFS('1-2 人员岗位信息'!N:N,'1-2 人员岗位信息'!$C:$C,"劳务派遣",'1-2 人员岗位信息'!$B:$B,$D152)</f>
        <v>0</v>
      </c>
      <c r="BC152" s="311"/>
      <c r="BD152" s="181">
        <f t="shared" si="274"/>
        <v>0</v>
      </c>
      <c r="BE152" s="181">
        <f>SUMIFS('1-2 人员岗位信息'!O:O,'1-2 人员岗位信息'!$C:$C,"劳务派遣",'1-2 人员岗位信息'!$B:$B,$D152)</f>
        <v>0</v>
      </c>
      <c r="BF152" s="311"/>
      <c r="BG152" s="181">
        <f t="shared" si="275"/>
        <v>0</v>
      </c>
      <c r="BH152" s="181">
        <f>SUMIFS('1-2 人员岗位信息'!P:P,'1-2 人员岗位信息'!$C:$C,"劳务派遣",'1-2 人员岗位信息'!$B:$B,$D152)</f>
        <v>0</v>
      </c>
      <c r="BI152" s="311"/>
      <c r="BJ152" s="181">
        <f t="shared" si="276"/>
        <v>0</v>
      </c>
      <c r="BK152" s="181">
        <f>SUMIFS('1-2 人员岗位信息'!Q:Q,'1-2 人员岗位信息'!$C:$C,"劳务派遣",'1-2 人员岗位信息'!$B:$B,$D152)</f>
        <v>0</v>
      </c>
      <c r="BL152" s="320"/>
      <c r="BM152" s="324"/>
      <c r="BN152" s="328"/>
    </row>
    <row r="153" s="276" customFormat="1" ht="33.95" hidden="1" customHeight="1" outlineLevel="5" spans="2:66">
      <c r="B153" s="181" t="s">
        <v>799</v>
      </c>
      <c r="C153" s="296" t="s">
        <v>1054</v>
      </c>
      <c r="D153" s="276" t="s">
        <v>1046</v>
      </c>
      <c r="E153" s="181" t="s">
        <v>1055</v>
      </c>
      <c r="F153" s="181"/>
      <c r="G153" s="181" t="s">
        <v>803</v>
      </c>
      <c r="H153" s="181">
        <f t="shared" si="260"/>
        <v>0</v>
      </c>
      <c r="I153" s="181" t="s">
        <v>804</v>
      </c>
      <c r="J153" s="181" t="e">
        <f t="shared" si="261"/>
        <v>#DIV/0!</v>
      </c>
      <c r="K153" s="181" t="s">
        <v>805</v>
      </c>
      <c r="L153" s="181" t="e">
        <f t="shared" si="262"/>
        <v>#DIV/0!</v>
      </c>
      <c r="M153" s="181" t="s">
        <v>806</v>
      </c>
      <c r="N153" s="181">
        <f t="shared" si="263"/>
        <v>0</v>
      </c>
      <c r="O153" s="181"/>
      <c r="P153" s="303"/>
      <c r="Q153" s="303"/>
      <c r="R153" s="303"/>
      <c r="S153" s="303"/>
      <c r="T153" s="303"/>
      <c r="U153" s="303"/>
      <c r="V153" s="303"/>
      <c r="W153" s="303"/>
      <c r="X153" s="303"/>
      <c r="Y153" s="303"/>
      <c r="Z153" s="303"/>
      <c r="AA153" s="303"/>
      <c r="AB153" s="181">
        <f t="shared" si="264"/>
        <v>0</v>
      </c>
      <c r="AC153" s="181">
        <f t="shared" si="265"/>
        <v>0</v>
      </c>
      <c r="AD153" s="181">
        <f>SUMIFS('1-2 人员岗位信息'!F:F,'1-2 人员岗位信息'!$C:$C,"劳务派遣",'1-2 人员岗位信息'!$B:$B,$D153)</f>
        <v>0</v>
      </c>
      <c r="AE153" s="311"/>
      <c r="AF153" s="181">
        <f t="shared" si="266"/>
        <v>0</v>
      </c>
      <c r="AG153" s="181">
        <f>SUMIFS('1-2 人员岗位信息'!G:G,'1-2 人员岗位信息'!$C:$C,"劳务派遣",'1-2 人员岗位信息'!$B:$B,$D153)</f>
        <v>0</v>
      </c>
      <c r="AH153" s="311"/>
      <c r="AI153" s="181">
        <f t="shared" si="267"/>
        <v>0</v>
      </c>
      <c r="AJ153" s="181">
        <f>SUMIFS('1-2 人员岗位信息'!H:H,'1-2 人员岗位信息'!$C:$C,"劳务派遣",'1-2 人员岗位信息'!$B:$B,$D153)</f>
        <v>0</v>
      </c>
      <c r="AK153" s="311"/>
      <c r="AL153" s="181">
        <f t="shared" si="268"/>
        <v>0</v>
      </c>
      <c r="AM153" s="181">
        <f>SUMIFS('1-2 人员岗位信息'!I:I,'1-2 人员岗位信息'!$C:$C,"劳务派遣",'1-2 人员岗位信息'!$B:$B,$D153)</f>
        <v>0</v>
      </c>
      <c r="AN153" s="311"/>
      <c r="AO153" s="181">
        <f t="shared" si="269"/>
        <v>0</v>
      </c>
      <c r="AP153" s="181">
        <f>SUMIFS('1-2 人员岗位信息'!J:J,'1-2 人员岗位信息'!$C:$C,"劳务派遣",'1-2 人员岗位信息'!$B:$B,$D153)</f>
        <v>0</v>
      </c>
      <c r="AQ153" s="311"/>
      <c r="AR153" s="181">
        <f t="shared" si="270"/>
        <v>0</v>
      </c>
      <c r="AS153" s="181">
        <f>SUMIFS('1-2 人员岗位信息'!K:K,'1-2 人员岗位信息'!$C:$C,"劳务派遣",'1-2 人员岗位信息'!$B:$B,$D153)</f>
        <v>0</v>
      </c>
      <c r="AT153" s="311"/>
      <c r="AU153" s="181">
        <f t="shared" si="271"/>
        <v>0</v>
      </c>
      <c r="AV153" s="181">
        <f>SUMIFS('1-2 人员岗位信息'!L:L,'1-2 人员岗位信息'!$C:$C,"劳务派遣",'1-2 人员岗位信息'!$B:$B,$D153)</f>
        <v>0</v>
      </c>
      <c r="AW153" s="311"/>
      <c r="AX153" s="181">
        <f t="shared" si="272"/>
        <v>0</v>
      </c>
      <c r="AY153" s="181">
        <f>SUMIFS('1-2 人员岗位信息'!M:M,'1-2 人员岗位信息'!$C:$C,"劳务派遣",'1-2 人员岗位信息'!$B:$B,$D153)</f>
        <v>0</v>
      </c>
      <c r="AZ153" s="311"/>
      <c r="BA153" s="181">
        <f t="shared" si="273"/>
        <v>0</v>
      </c>
      <c r="BB153" s="181">
        <f>SUMIFS('1-2 人员岗位信息'!N:N,'1-2 人员岗位信息'!$C:$C,"劳务派遣",'1-2 人员岗位信息'!$B:$B,$D153)</f>
        <v>0</v>
      </c>
      <c r="BC153" s="311"/>
      <c r="BD153" s="181">
        <f t="shared" si="274"/>
        <v>0</v>
      </c>
      <c r="BE153" s="181">
        <f>SUMIFS('1-2 人员岗位信息'!O:O,'1-2 人员岗位信息'!$C:$C,"劳务派遣",'1-2 人员岗位信息'!$B:$B,$D153)</f>
        <v>0</v>
      </c>
      <c r="BF153" s="311"/>
      <c r="BG153" s="181">
        <f t="shared" si="275"/>
        <v>0</v>
      </c>
      <c r="BH153" s="181">
        <f>SUMIFS('1-2 人员岗位信息'!P:P,'1-2 人员岗位信息'!$C:$C,"劳务派遣",'1-2 人员岗位信息'!$B:$B,$D153)</f>
        <v>0</v>
      </c>
      <c r="BI153" s="311"/>
      <c r="BJ153" s="181">
        <f t="shared" si="276"/>
        <v>0</v>
      </c>
      <c r="BK153" s="181">
        <f>SUMIFS('1-2 人员岗位信息'!Q:Q,'1-2 人员岗位信息'!$C:$C,"劳务派遣",'1-2 人员岗位信息'!$B:$B,$D153)</f>
        <v>0</v>
      </c>
      <c r="BL153" s="320"/>
      <c r="BM153" s="324"/>
      <c r="BN153" s="328"/>
    </row>
    <row r="154" s="115" customFormat="1" ht="33.95" hidden="1" customHeight="1" outlineLevel="4" collapsed="1" spans="2:66">
      <c r="B154" s="116" t="s">
        <v>794</v>
      </c>
      <c r="C154" s="117" t="s">
        <v>1056</v>
      </c>
      <c r="D154" s="115" t="s">
        <v>19</v>
      </c>
      <c r="E154" s="116"/>
      <c r="F154" s="116"/>
      <c r="G154" s="116"/>
      <c r="H154" s="116">
        <f>SUM(H155:H158)</f>
        <v>0</v>
      </c>
      <c r="I154" s="116"/>
      <c r="J154" s="116"/>
      <c r="K154" s="116"/>
      <c r="L154" s="116"/>
      <c r="M154" s="116"/>
      <c r="N154" s="116"/>
      <c r="O154" s="116"/>
      <c r="P154" s="302"/>
      <c r="Q154" s="302"/>
      <c r="R154" s="302"/>
      <c r="S154" s="302"/>
      <c r="T154" s="302"/>
      <c r="U154" s="302"/>
      <c r="V154" s="302"/>
      <c r="W154" s="302"/>
      <c r="X154" s="302"/>
      <c r="Y154" s="302"/>
      <c r="Z154" s="302"/>
      <c r="AA154" s="302"/>
      <c r="AB154" s="116">
        <f t="shared" ref="AB154:AF154" si="277">SUM(AB155:AB158)</f>
        <v>0</v>
      </c>
      <c r="AC154" s="116">
        <f t="shared" si="277"/>
        <v>0</v>
      </c>
      <c r="AD154" s="116"/>
      <c r="AE154" s="116"/>
      <c r="AF154" s="116">
        <f t="shared" si="277"/>
        <v>0</v>
      </c>
      <c r="AG154" s="116"/>
      <c r="AH154" s="116"/>
      <c r="AI154" s="116">
        <f>SUM(AI155:AI158)</f>
        <v>0</v>
      </c>
      <c r="AJ154" s="116"/>
      <c r="AK154" s="116"/>
      <c r="AL154" s="116">
        <f>SUM(AL155:AL158)</f>
        <v>0</v>
      </c>
      <c r="AM154" s="116"/>
      <c r="AN154" s="116"/>
      <c r="AO154" s="116">
        <f>SUM(AO155:AO158)</f>
        <v>0</v>
      </c>
      <c r="AP154" s="116"/>
      <c r="AQ154" s="116"/>
      <c r="AR154" s="116">
        <f>SUM(AR155:AR158)</f>
        <v>0</v>
      </c>
      <c r="AS154" s="116"/>
      <c r="AT154" s="116"/>
      <c r="AU154" s="116">
        <f>SUM(AU155:AU158)</f>
        <v>0</v>
      </c>
      <c r="AV154" s="116"/>
      <c r="AW154" s="116"/>
      <c r="AX154" s="116">
        <f>SUM(AX155:AX158)</f>
        <v>0</v>
      </c>
      <c r="AY154" s="116"/>
      <c r="AZ154" s="116"/>
      <c r="BA154" s="116">
        <f>SUM(BA155:BA158)</f>
        <v>0</v>
      </c>
      <c r="BB154" s="116"/>
      <c r="BC154" s="116"/>
      <c r="BD154" s="116">
        <f>SUM(BD155:BD158)</f>
        <v>0</v>
      </c>
      <c r="BE154" s="116"/>
      <c r="BF154" s="116"/>
      <c r="BG154" s="116">
        <f>SUM(BG155:BG158)</f>
        <v>0</v>
      </c>
      <c r="BH154" s="116"/>
      <c r="BI154" s="116"/>
      <c r="BJ154" s="116">
        <f>SUM(BJ155:BJ158)</f>
        <v>0</v>
      </c>
      <c r="BK154" s="116"/>
      <c r="BL154" s="319"/>
      <c r="BM154" s="324"/>
      <c r="BN154" s="327"/>
    </row>
    <row r="155" s="276" customFormat="1" ht="33.95" hidden="1" customHeight="1" outlineLevel="5" spans="2:66">
      <c r="B155" s="181" t="s">
        <v>799</v>
      </c>
      <c r="C155" s="296" t="s">
        <v>1057</v>
      </c>
      <c r="D155" s="276" t="s">
        <v>1058</v>
      </c>
      <c r="E155" s="181" t="s">
        <v>1059</v>
      </c>
      <c r="F155" s="181"/>
      <c r="G155" s="181" t="s">
        <v>803</v>
      </c>
      <c r="H155" s="181">
        <f t="shared" ref="H155:H158" si="278">AB155</f>
        <v>0</v>
      </c>
      <c r="I155" s="181" t="s">
        <v>804</v>
      </c>
      <c r="J155" s="181" t="e">
        <f t="shared" ref="J155:J158" si="279">SUM(AD155,AG155,AJ155,AM155,AP155,AS155,AV155,AY155,BB155,BE155,BH155,BK155)/N155</f>
        <v>#DIV/0!</v>
      </c>
      <c r="K155" s="181" t="s">
        <v>805</v>
      </c>
      <c r="L155" s="181" t="e">
        <f t="shared" ref="L155:L158" si="280">H155/N155/J155</f>
        <v>#DIV/0!</v>
      </c>
      <c r="M155" s="181" t="s">
        <v>806</v>
      </c>
      <c r="N155" s="181">
        <f t="shared" ref="N155:N158" si="281">COUNTIF(AD155,"&gt;0")+COUNTIF(AG155,"&gt;0")+COUNTIF(AJ155,"&gt;0")+COUNTIF(AM155,"&gt;0")+COUNTIF(AP155,"&gt;0")+COUNTIF(AS155,"&gt;0")+COUNTIF(AV155,"&gt;0")+COUNTIF(AY155,"&gt;0")+COUNTIF(BB155,"&gt;0")+COUNTIF(BE155,"&gt;0")+COUNTIF(BH155,"&gt;0")+COUNTIF(BK155,"&gt;0")</f>
        <v>0</v>
      </c>
      <c r="O155" s="181"/>
      <c r="P155" s="303"/>
      <c r="Q155" s="303"/>
      <c r="R155" s="303"/>
      <c r="S155" s="303"/>
      <c r="T155" s="303"/>
      <c r="U155" s="303"/>
      <c r="V155" s="303"/>
      <c r="W155" s="303"/>
      <c r="X155" s="303"/>
      <c r="Y155" s="303"/>
      <c r="Z155" s="303"/>
      <c r="AA155" s="303"/>
      <c r="AB155" s="181">
        <f t="shared" ref="AB155:AB158" si="282">SUM(AC155,AF155,AI155,AL155,AO155,AR155,AU155,AX155,BA155,BD155,BG155,BJ155)</f>
        <v>0</v>
      </c>
      <c r="AC155" s="181">
        <f t="shared" ref="AC155:AC158" si="283">AD155*AE155</f>
        <v>0</v>
      </c>
      <c r="AD155" s="181">
        <f>SUMIFS('1-2 人员岗位信息'!F:F,'1-2 人员岗位信息'!$C:$C,"专业外包",'1-2 人员岗位信息'!$B:$B,$D155)</f>
        <v>0</v>
      </c>
      <c r="AE155" s="311"/>
      <c r="AF155" s="181">
        <f t="shared" ref="AF155:AF158" si="284">AG155*AH155</f>
        <v>0</v>
      </c>
      <c r="AG155" s="181">
        <f>SUMIFS('1-2 人员岗位信息'!G:G,'1-2 人员岗位信息'!$C:$C,"专业外包",'1-2 人员岗位信息'!$B:$B,$D155)</f>
        <v>0</v>
      </c>
      <c r="AH155" s="311"/>
      <c r="AI155" s="181">
        <f t="shared" ref="AI155:AI158" si="285">AJ155*AK155</f>
        <v>0</v>
      </c>
      <c r="AJ155" s="181">
        <f>SUMIFS('1-2 人员岗位信息'!H:H,'1-2 人员岗位信息'!$C:$C,"专业外包",'1-2 人员岗位信息'!$B:$B,$D155)</f>
        <v>0</v>
      </c>
      <c r="AK155" s="311"/>
      <c r="AL155" s="181">
        <f t="shared" ref="AL155:AL158" si="286">AM155*AN155</f>
        <v>0</v>
      </c>
      <c r="AM155" s="181">
        <f>SUMIFS('1-2 人员岗位信息'!I:I,'1-2 人员岗位信息'!$C:$C,"专业外包",'1-2 人员岗位信息'!$B:$B,$D155)</f>
        <v>0</v>
      </c>
      <c r="AN155" s="311"/>
      <c r="AO155" s="181">
        <f t="shared" ref="AO155:AO158" si="287">AP155*AQ155</f>
        <v>0</v>
      </c>
      <c r="AP155" s="181">
        <f>SUMIFS('1-2 人员岗位信息'!J:J,'1-2 人员岗位信息'!$C:$C,"专业外包",'1-2 人员岗位信息'!$B:$B,$D155)</f>
        <v>0</v>
      </c>
      <c r="AQ155" s="311"/>
      <c r="AR155" s="181">
        <f t="shared" ref="AR155:AR158" si="288">AS155*AT155</f>
        <v>0</v>
      </c>
      <c r="AS155" s="181">
        <f>SUMIFS('1-2 人员岗位信息'!K:K,'1-2 人员岗位信息'!$C:$C,"专业外包",'1-2 人员岗位信息'!$B:$B,$D155)</f>
        <v>0</v>
      </c>
      <c r="AT155" s="311"/>
      <c r="AU155" s="181">
        <f t="shared" ref="AU155:AU158" si="289">AV155*AW155</f>
        <v>0</v>
      </c>
      <c r="AV155" s="181">
        <f>SUMIFS('1-2 人员岗位信息'!L:L,'1-2 人员岗位信息'!$C:$C,"专业外包",'1-2 人员岗位信息'!$B:$B,$D155)</f>
        <v>0</v>
      </c>
      <c r="AW155" s="311"/>
      <c r="AX155" s="181">
        <f t="shared" ref="AX155:AX158" si="290">AY155*AZ155</f>
        <v>0</v>
      </c>
      <c r="AY155" s="181">
        <f>SUMIFS('1-2 人员岗位信息'!M:M,'1-2 人员岗位信息'!$C:$C,"专业外包",'1-2 人员岗位信息'!$B:$B,$D155)</f>
        <v>0</v>
      </c>
      <c r="AZ155" s="311"/>
      <c r="BA155" s="181">
        <f t="shared" ref="BA155:BA158" si="291">BB155*BC155</f>
        <v>0</v>
      </c>
      <c r="BB155" s="181">
        <f>SUMIFS('1-2 人员岗位信息'!N:N,'1-2 人员岗位信息'!$C:$C,"专业外包",'1-2 人员岗位信息'!$B:$B,$D155)</f>
        <v>0</v>
      </c>
      <c r="BC155" s="311"/>
      <c r="BD155" s="181">
        <f t="shared" ref="BD155:BD158" si="292">BE155*BF155</f>
        <v>0</v>
      </c>
      <c r="BE155" s="181">
        <f>SUMIFS('1-2 人员岗位信息'!O:O,'1-2 人员岗位信息'!$C:$C,"专业外包",'1-2 人员岗位信息'!$B:$B,$D155)</f>
        <v>0</v>
      </c>
      <c r="BF155" s="311"/>
      <c r="BG155" s="181">
        <f t="shared" ref="BG155:BG158" si="293">BH155*BI155</f>
        <v>0</v>
      </c>
      <c r="BH155" s="181">
        <f>SUMIFS('1-2 人员岗位信息'!P:P,'1-2 人员岗位信息'!$C:$C,"专业外包",'1-2 人员岗位信息'!$B:$B,$D155)</f>
        <v>0</v>
      </c>
      <c r="BI155" s="311"/>
      <c r="BJ155" s="181">
        <f t="shared" ref="BJ155:BJ158" si="294">BK155*BL155</f>
        <v>0</v>
      </c>
      <c r="BK155" s="181">
        <f>SUMIFS('1-2 人员岗位信息'!Q:Q,'1-2 人员岗位信息'!$C:$C,"专业外包",'1-2 人员岗位信息'!$B:$B,$D155)</f>
        <v>0</v>
      </c>
      <c r="BL155" s="320"/>
      <c r="BM155" s="324"/>
      <c r="BN155" s="328"/>
    </row>
    <row r="156" s="276" customFormat="1" ht="33.95" hidden="1" customHeight="1" outlineLevel="5" spans="2:66">
      <c r="B156" s="181" t="s">
        <v>799</v>
      </c>
      <c r="C156" s="296" t="s">
        <v>1060</v>
      </c>
      <c r="D156" s="276" t="s">
        <v>1040</v>
      </c>
      <c r="E156" s="181" t="s">
        <v>1061</v>
      </c>
      <c r="F156" s="181"/>
      <c r="G156" s="181" t="s">
        <v>803</v>
      </c>
      <c r="H156" s="181">
        <f t="shared" si="278"/>
        <v>0</v>
      </c>
      <c r="I156" s="181" t="s">
        <v>804</v>
      </c>
      <c r="J156" s="181" t="e">
        <f t="shared" si="279"/>
        <v>#DIV/0!</v>
      </c>
      <c r="K156" s="181" t="s">
        <v>805</v>
      </c>
      <c r="L156" s="181" t="e">
        <f t="shared" si="280"/>
        <v>#DIV/0!</v>
      </c>
      <c r="M156" s="181" t="s">
        <v>806</v>
      </c>
      <c r="N156" s="181">
        <f t="shared" si="281"/>
        <v>0</v>
      </c>
      <c r="O156" s="181"/>
      <c r="P156" s="303"/>
      <c r="Q156" s="303"/>
      <c r="R156" s="303"/>
      <c r="S156" s="303"/>
      <c r="T156" s="303"/>
      <c r="U156" s="303"/>
      <c r="V156" s="303"/>
      <c r="W156" s="303"/>
      <c r="X156" s="303"/>
      <c r="Y156" s="303"/>
      <c r="Z156" s="303"/>
      <c r="AA156" s="303"/>
      <c r="AB156" s="181">
        <f t="shared" si="282"/>
        <v>0</v>
      </c>
      <c r="AC156" s="181">
        <f t="shared" si="283"/>
        <v>0</v>
      </c>
      <c r="AD156" s="181">
        <f>SUMIFS('1-2 人员岗位信息'!F:F,'1-2 人员岗位信息'!$C:$C,"专业外包",'1-2 人员岗位信息'!$B:$B,$D156)</f>
        <v>0</v>
      </c>
      <c r="AE156" s="311"/>
      <c r="AF156" s="181">
        <f t="shared" si="284"/>
        <v>0</v>
      </c>
      <c r="AG156" s="181">
        <f>SUMIFS('1-2 人员岗位信息'!G:G,'1-2 人员岗位信息'!$C:$C,"专业外包",'1-2 人员岗位信息'!$B:$B,$D156)</f>
        <v>0</v>
      </c>
      <c r="AH156" s="311"/>
      <c r="AI156" s="181">
        <f t="shared" si="285"/>
        <v>0</v>
      </c>
      <c r="AJ156" s="181">
        <f>SUMIFS('1-2 人员岗位信息'!H:H,'1-2 人员岗位信息'!$C:$C,"专业外包",'1-2 人员岗位信息'!$B:$B,$D156)</f>
        <v>0</v>
      </c>
      <c r="AK156" s="311"/>
      <c r="AL156" s="181">
        <f t="shared" si="286"/>
        <v>0</v>
      </c>
      <c r="AM156" s="181">
        <f>SUMIFS('1-2 人员岗位信息'!I:I,'1-2 人员岗位信息'!$C:$C,"专业外包",'1-2 人员岗位信息'!$B:$B,$D156)</f>
        <v>0</v>
      </c>
      <c r="AN156" s="311"/>
      <c r="AO156" s="181">
        <f t="shared" si="287"/>
        <v>0</v>
      </c>
      <c r="AP156" s="181">
        <f>SUMIFS('1-2 人员岗位信息'!J:J,'1-2 人员岗位信息'!$C:$C,"专业外包",'1-2 人员岗位信息'!$B:$B,$D156)</f>
        <v>0</v>
      </c>
      <c r="AQ156" s="311"/>
      <c r="AR156" s="181">
        <f t="shared" si="288"/>
        <v>0</v>
      </c>
      <c r="AS156" s="181">
        <f>SUMIFS('1-2 人员岗位信息'!K:K,'1-2 人员岗位信息'!$C:$C,"专业外包",'1-2 人员岗位信息'!$B:$B,$D156)</f>
        <v>0</v>
      </c>
      <c r="AT156" s="311"/>
      <c r="AU156" s="181">
        <f t="shared" si="289"/>
        <v>0</v>
      </c>
      <c r="AV156" s="181">
        <f>SUMIFS('1-2 人员岗位信息'!L:L,'1-2 人员岗位信息'!$C:$C,"专业外包",'1-2 人员岗位信息'!$B:$B,$D156)</f>
        <v>0</v>
      </c>
      <c r="AW156" s="311"/>
      <c r="AX156" s="181">
        <f t="shared" si="290"/>
        <v>0</v>
      </c>
      <c r="AY156" s="181">
        <f>SUMIFS('1-2 人员岗位信息'!M:M,'1-2 人员岗位信息'!$C:$C,"专业外包",'1-2 人员岗位信息'!$B:$B,$D156)</f>
        <v>0</v>
      </c>
      <c r="AZ156" s="311"/>
      <c r="BA156" s="181">
        <f t="shared" si="291"/>
        <v>0</v>
      </c>
      <c r="BB156" s="181">
        <f>SUMIFS('1-2 人员岗位信息'!N:N,'1-2 人员岗位信息'!$C:$C,"专业外包",'1-2 人员岗位信息'!$B:$B,$D156)</f>
        <v>0</v>
      </c>
      <c r="BC156" s="311"/>
      <c r="BD156" s="181">
        <f t="shared" si="292"/>
        <v>0</v>
      </c>
      <c r="BE156" s="181">
        <f>SUMIFS('1-2 人员岗位信息'!O:O,'1-2 人员岗位信息'!$C:$C,"专业外包",'1-2 人员岗位信息'!$B:$B,$D156)</f>
        <v>0</v>
      </c>
      <c r="BF156" s="311"/>
      <c r="BG156" s="181">
        <f t="shared" si="293"/>
        <v>0</v>
      </c>
      <c r="BH156" s="181">
        <f>SUMIFS('1-2 人员岗位信息'!P:P,'1-2 人员岗位信息'!$C:$C,"专业外包",'1-2 人员岗位信息'!$B:$B,$D156)</f>
        <v>0</v>
      </c>
      <c r="BI156" s="311"/>
      <c r="BJ156" s="181">
        <f t="shared" si="294"/>
        <v>0</v>
      </c>
      <c r="BK156" s="181">
        <f>SUMIFS('1-2 人员岗位信息'!Q:Q,'1-2 人员岗位信息'!$C:$C,"专业外包",'1-2 人员岗位信息'!$B:$B,$D156)</f>
        <v>0</v>
      </c>
      <c r="BL156" s="320"/>
      <c r="BM156" s="324"/>
      <c r="BN156" s="328"/>
    </row>
    <row r="157" s="276" customFormat="1" ht="33.95" hidden="1" customHeight="1" outlineLevel="5" spans="2:66">
      <c r="B157" s="181" t="s">
        <v>799</v>
      </c>
      <c r="C157" s="296" t="s">
        <v>1062</v>
      </c>
      <c r="D157" s="276" t="s">
        <v>1043</v>
      </c>
      <c r="E157" s="181" t="s">
        <v>1063</v>
      </c>
      <c r="F157" s="181"/>
      <c r="G157" s="181" t="s">
        <v>803</v>
      </c>
      <c r="H157" s="181">
        <f t="shared" si="278"/>
        <v>0</v>
      </c>
      <c r="I157" s="181" t="s">
        <v>804</v>
      </c>
      <c r="J157" s="181" t="e">
        <f t="shared" si="279"/>
        <v>#DIV/0!</v>
      </c>
      <c r="K157" s="181" t="s">
        <v>805</v>
      </c>
      <c r="L157" s="181" t="e">
        <f t="shared" si="280"/>
        <v>#DIV/0!</v>
      </c>
      <c r="M157" s="181" t="s">
        <v>806</v>
      </c>
      <c r="N157" s="181">
        <f t="shared" si="281"/>
        <v>0</v>
      </c>
      <c r="O157" s="181"/>
      <c r="P157" s="303"/>
      <c r="Q157" s="303"/>
      <c r="R157" s="303"/>
      <c r="S157" s="303"/>
      <c r="T157" s="303"/>
      <c r="U157" s="303"/>
      <c r="V157" s="303"/>
      <c r="W157" s="303"/>
      <c r="X157" s="303"/>
      <c r="Y157" s="303"/>
      <c r="Z157" s="303"/>
      <c r="AA157" s="303"/>
      <c r="AB157" s="181">
        <f t="shared" si="282"/>
        <v>0</v>
      </c>
      <c r="AC157" s="181">
        <f t="shared" si="283"/>
        <v>0</v>
      </c>
      <c r="AD157" s="181">
        <f>SUMIFS('1-2 人员岗位信息'!F:F,'1-2 人员岗位信息'!$C:$C,"专业外包",'1-2 人员岗位信息'!$B:$B,$D157)</f>
        <v>0</v>
      </c>
      <c r="AE157" s="311"/>
      <c r="AF157" s="181">
        <f t="shared" si="284"/>
        <v>0</v>
      </c>
      <c r="AG157" s="181">
        <f>SUMIFS('1-2 人员岗位信息'!G:G,'1-2 人员岗位信息'!$C:$C,"专业外包",'1-2 人员岗位信息'!$B:$B,$D157)</f>
        <v>0</v>
      </c>
      <c r="AH157" s="311"/>
      <c r="AI157" s="181">
        <f t="shared" si="285"/>
        <v>0</v>
      </c>
      <c r="AJ157" s="181">
        <f>SUMIFS('1-2 人员岗位信息'!H:H,'1-2 人员岗位信息'!$C:$C,"专业外包",'1-2 人员岗位信息'!$B:$B,$D157)</f>
        <v>0</v>
      </c>
      <c r="AK157" s="311"/>
      <c r="AL157" s="181">
        <f t="shared" si="286"/>
        <v>0</v>
      </c>
      <c r="AM157" s="181">
        <f>SUMIFS('1-2 人员岗位信息'!I:I,'1-2 人员岗位信息'!$C:$C,"专业外包",'1-2 人员岗位信息'!$B:$B,$D157)</f>
        <v>0</v>
      </c>
      <c r="AN157" s="311"/>
      <c r="AO157" s="181">
        <f t="shared" si="287"/>
        <v>0</v>
      </c>
      <c r="AP157" s="181">
        <f>SUMIFS('1-2 人员岗位信息'!J:J,'1-2 人员岗位信息'!$C:$C,"专业外包",'1-2 人员岗位信息'!$B:$B,$D157)</f>
        <v>0</v>
      </c>
      <c r="AQ157" s="311"/>
      <c r="AR157" s="181">
        <f t="shared" si="288"/>
        <v>0</v>
      </c>
      <c r="AS157" s="181">
        <f>SUMIFS('1-2 人员岗位信息'!K:K,'1-2 人员岗位信息'!$C:$C,"专业外包",'1-2 人员岗位信息'!$B:$B,$D157)</f>
        <v>0</v>
      </c>
      <c r="AT157" s="311"/>
      <c r="AU157" s="181">
        <f t="shared" si="289"/>
        <v>0</v>
      </c>
      <c r="AV157" s="181">
        <f>SUMIFS('1-2 人员岗位信息'!L:L,'1-2 人员岗位信息'!$C:$C,"专业外包",'1-2 人员岗位信息'!$B:$B,$D157)</f>
        <v>0</v>
      </c>
      <c r="AW157" s="311"/>
      <c r="AX157" s="181">
        <f t="shared" si="290"/>
        <v>0</v>
      </c>
      <c r="AY157" s="181">
        <f>SUMIFS('1-2 人员岗位信息'!M:M,'1-2 人员岗位信息'!$C:$C,"专业外包",'1-2 人员岗位信息'!$B:$B,$D157)</f>
        <v>0</v>
      </c>
      <c r="AZ157" s="311"/>
      <c r="BA157" s="181">
        <f t="shared" si="291"/>
        <v>0</v>
      </c>
      <c r="BB157" s="181">
        <f>SUMIFS('1-2 人员岗位信息'!N:N,'1-2 人员岗位信息'!$C:$C,"专业外包",'1-2 人员岗位信息'!$B:$B,$D157)</f>
        <v>0</v>
      </c>
      <c r="BC157" s="311"/>
      <c r="BD157" s="181">
        <f t="shared" si="292"/>
        <v>0</v>
      </c>
      <c r="BE157" s="181">
        <f>SUMIFS('1-2 人员岗位信息'!O:O,'1-2 人员岗位信息'!$C:$C,"专业外包",'1-2 人员岗位信息'!$B:$B,$D157)</f>
        <v>0</v>
      </c>
      <c r="BF157" s="311"/>
      <c r="BG157" s="181">
        <f t="shared" si="293"/>
        <v>0</v>
      </c>
      <c r="BH157" s="181">
        <f>SUMIFS('1-2 人员岗位信息'!P:P,'1-2 人员岗位信息'!$C:$C,"专业外包",'1-2 人员岗位信息'!$B:$B,$D157)</f>
        <v>0</v>
      </c>
      <c r="BI157" s="311"/>
      <c r="BJ157" s="181">
        <f t="shared" si="294"/>
        <v>0</v>
      </c>
      <c r="BK157" s="181">
        <f>SUMIFS('1-2 人员岗位信息'!Q:Q,'1-2 人员岗位信息'!$C:$C,"专业外包",'1-2 人员岗位信息'!$B:$B,$D157)</f>
        <v>0</v>
      </c>
      <c r="BL157" s="320"/>
      <c r="BM157" s="324"/>
      <c r="BN157" s="328"/>
    </row>
    <row r="158" s="276" customFormat="1" ht="33.95" hidden="1" customHeight="1" outlineLevel="5" spans="2:66">
      <c r="B158" s="181" t="s">
        <v>799</v>
      </c>
      <c r="C158" s="296" t="s">
        <v>1064</v>
      </c>
      <c r="D158" s="276" t="s">
        <v>1046</v>
      </c>
      <c r="E158" s="181" t="s">
        <v>1065</v>
      </c>
      <c r="F158" s="181"/>
      <c r="G158" s="181" t="s">
        <v>803</v>
      </c>
      <c r="H158" s="181">
        <f t="shared" si="278"/>
        <v>0</v>
      </c>
      <c r="I158" s="181" t="s">
        <v>804</v>
      </c>
      <c r="J158" s="181" t="e">
        <f t="shared" si="279"/>
        <v>#DIV/0!</v>
      </c>
      <c r="K158" s="181" t="s">
        <v>805</v>
      </c>
      <c r="L158" s="181" t="e">
        <f t="shared" si="280"/>
        <v>#DIV/0!</v>
      </c>
      <c r="M158" s="181" t="s">
        <v>806</v>
      </c>
      <c r="N158" s="181">
        <f t="shared" si="281"/>
        <v>0</v>
      </c>
      <c r="O158" s="181"/>
      <c r="P158" s="303"/>
      <c r="Q158" s="303"/>
      <c r="R158" s="303"/>
      <c r="S158" s="303"/>
      <c r="T158" s="303"/>
      <c r="U158" s="303"/>
      <c r="V158" s="303"/>
      <c r="W158" s="303"/>
      <c r="X158" s="303"/>
      <c r="Y158" s="303"/>
      <c r="Z158" s="303"/>
      <c r="AA158" s="303"/>
      <c r="AB158" s="181">
        <f t="shared" si="282"/>
        <v>0</v>
      </c>
      <c r="AC158" s="181">
        <f t="shared" si="283"/>
        <v>0</v>
      </c>
      <c r="AD158" s="181">
        <f>SUMIFS('1-2 人员岗位信息'!F:F,'1-2 人员岗位信息'!$C:$C,"专业外包",'1-2 人员岗位信息'!$B:$B,$D158)</f>
        <v>0</v>
      </c>
      <c r="AE158" s="311"/>
      <c r="AF158" s="181">
        <f t="shared" si="284"/>
        <v>0</v>
      </c>
      <c r="AG158" s="181">
        <f>SUMIFS('1-2 人员岗位信息'!G:G,'1-2 人员岗位信息'!$C:$C,"专业外包",'1-2 人员岗位信息'!$B:$B,$D158)</f>
        <v>0</v>
      </c>
      <c r="AH158" s="311"/>
      <c r="AI158" s="181">
        <f t="shared" si="285"/>
        <v>0</v>
      </c>
      <c r="AJ158" s="181">
        <f>SUMIFS('1-2 人员岗位信息'!H:H,'1-2 人员岗位信息'!$C:$C,"专业外包",'1-2 人员岗位信息'!$B:$B,$D158)</f>
        <v>0</v>
      </c>
      <c r="AK158" s="311"/>
      <c r="AL158" s="181">
        <f t="shared" si="286"/>
        <v>0</v>
      </c>
      <c r="AM158" s="181">
        <f>SUMIFS('1-2 人员岗位信息'!I:I,'1-2 人员岗位信息'!$C:$C,"专业外包",'1-2 人员岗位信息'!$B:$B,$D158)</f>
        <v>0</v>
      </c>
      <c r="AN158" s="311"/>
      <c r="AO158" s="181">
        <f t="shared" si="287"/>
        <v>0</v>
      </c>
      <c r="AP158" s="181">
        <f>SUMIFS('1-2 人员岗位信息'!J:J,'1-2 人员岗位信息'!$C:$C,"专业外包",'1-2 人员岗位信息'!$B:$B,$D158)</f>
        <v>0</v>
      </c>
      <c r="AQ158" s="311"/>
      <c r="AR158" s="181">
        <f t="shared" si="288"/>
        <v>0</v>
      </c>
      <c r="AS158" s="181">
        <f>SUMIFS('1-2 人员岗位信息'!K:K,'1-2 人员岗位信息'!$C:$C,"专业外包",'1-2 人员岗位信息'!$B:$B,$D158)</f>
        <v>0</v>
      </c>
      <c r="AT158" s="311"/>
      <c r="AU158" s="181">
        <f t="shared" si="289"/>
        <v>0</v>
      </c>
      <c r="AV158" s="181">
        <f>SUMIFS('1-2 人员岗位信息'!L:L,'1-2 人员岗位信息'!$C:$C,"专业外包",'1-2 人员岗位信息'!$B:$B,$D158)</f>
        <v>0</v>
      </c>
      <c r="AW158" s="311"/>
      <c r="AX158" s="181">
        <f t="shared" si="290"/>
        <v>0</v>
      </c>
      <c r="AY158" s="181">
        <f>SUMIFS('1-2 人员岗位信息'!M:M,'1-2 人员岗位信息'!$C:$C,"专业外包",'1-2 人员岗位信息'!$B:$B,$D158)</f>
        <v>0</v>
      </c>
      <c r="AZ158" s="311"/>
      <c r="BA158" s="181">
        <f t="shared" si="291"/>
        <v>0</v>
      </c>
      <c r="BB158" s="181">
        <f>SUMIFS('1-2 人员岗位信息'!N:N,'1-2 人员岗位信息'!$C:$C,"专业外包",'1-2 人员岗位信息'!$B:$B,$D158)</f>
        <v>0</v>
      </c>
      <c r="BC158" s="311"/>
      <c r="BD158" s="181">
        <f t="shared" si="292"/>
        <v>0</v>
      </c>
      <c r="BE158" s="181">
        <f>SUMIFS('1-2 人员岗位信息'!O:O,'1-2 人员岗位信息'!$C:$C,"专业外包",'1-2 人员岗位信息'!$B:$B,$D158)</f>
        <v>0</v>
      </c>
      <c r="BF158" s="311"/>
      <c r="BG158" s="181">
        <f t="shared" si="293"/>
        <v>0</v>
      </c>
      <c r="BH158" s="181">
        <f>SUMIFS('1-2 人员岗位信息'!P:P,'1-2 人员岗位信息'!$C:$C,"专业外包",'1-2 人员岗位信息'!$B:$B,$D158)</f>
        <v>0</v>
      </c>
      <c r="BI158" s="311"/>
      <c r="BJ158" s="181">
        <f t="shared" si="294"/>
        <v>0</v>
      </c>
      <c r="BK158" s="181">
        <f>SUMIFS('1-2 人员岗位信息'!Q:Q,'1-2 人员岗位信息'!$C:$C,"专业外包",'1-2 人员岗位信息'!$B:$B,$D158)</f>
        <v>0</v>
      </c>
      <c r="BL158" s="320"/>
      <c r="BM158" s="324"/>
      <c r="BN158" s="328"/>
    </row>
    <row r="159" s="111" customFormat="1" ht="33.95" hidden="1" customHeight="1" outlineLevel="3" collapsed="1" spans="2:66">
      <c r="B159" s="112" t="s">
        <v>794</v>
      </c>
      <c r="C159" s="113" t="s">
        <v>1066</v>
      </c>
      <c r="D159" s="111" t="s">
        <v>1067</v>
      </c>
      <c r="E159" s="112"/>
      <c r="F159" s="112"/>
      <c r="G159" s="112"/>
      <c r="H159" s="112">
        <f>H160+H165+H170+H175</f>
        <v>0</v>
      </c>
      <c r="I159" s="112"/>
      <c r="J159" s="112"/>
      <c r="K159" s="112"/>
      <c r="L159" s="112"/>
      <c r="M159" s="112"/>
      <c r="N159" s="112"/>
      <c r="O159" s="112"/>
      <c r="P159" s="301"/>
      <c r="Q159" s="301"/>
      <c r="R159" s="301"/>
      <c r="S159" s="301"/>
      <c r="T159" s="301"/>
      <c r="U159" s="301"/>
      <c r="V159" s="301"/>
      <c r="W159" s="301"/>
      <c r="X159" s="301"/>
      <c r="Y159" s="301"/>
      <c r="Z159" s="301"/>
      <c r="AA159" s="301"/>
      <c r="AB159" s="112">
        <f t="shared" ref="AB159:AF159" si="295">AB160+AB165+AB170+AB175</f>
        <v>0</v>
      </c>
      <c r="AC159" s="112">
        <f t="shared" si="295"/>
        <v>0</v>
      </c>
      <c r="AD159" s="112"/>
      <c r="AE159" s="112"/>
      <c r="AF159" s="112">
        <f t="shared" si="295"/>
        <v>0</v>
      </c>
      <c r="AG159" s="112"/>
      <c r="AH159" s="112"/>
      <c r="AI159" s="112">
        <f>AI160+AI165+AI170+AI175</f>
        <v>0</v>
      </c>
      <c r="AJ159" s="112"/>
      <c r="AK159" s="112"/>
      <c r="AL159" s="112">
        <f>AL160+AL165+AL170+AL175</f>
        <v>0</v>
      </c>
      <c r="AM159" s="112"/>
      <c r="AN159" s="112"/>
      <c r="AO159" s="112">
        <f>AO160+AO165+AO170+AO175</f>
        <v>0</v>
      </c>
      <c r="AP159" s="112"/>
      <c r="AQ159" s="112"/>
      <c r="AR159" s="112">
        <f>AR160+AR165+AR170+AR175</f>
        <v>0</v>
      </c>
      <c r="AS159" s="112"/>
      <c r="AT159" s="112"/>
      <c r="AU159" s="112">
        <f>AU160+AU165+AU170+AU175</f>
        <v>0</v>
      </c>
      <c r="AV159" s="112"/>
      <c r="AW159" s="112"/>
      <c r="AX159" s="112">
        <f>AX160+AX165+AX170+AX175</f>
        <v>0</v>
      </c>
      <c r="AY159" s="112"/>
      <c r="AZ159" s="112"/>
      <c r="BA159" s="112">
        <f>BA160+BA165+BA170+BA175</f>
        <v>0</v>
      </c>
      <c r="BB159" s="112"/>
      <c r="BC159" s="112"/>
      <c r="BD159" s="112">
        <f>BD160+BD165+BD170+BD175</f>
        <v>0</v>
      </c>
      <c r="BE159" s="112"/>
      <c r="BF159" s="112"/>
      <c r="BG159" s="112">
        <f>BG160+BG165+BG170+BG175</f>
        <v>0</v>
      </c>
      <c r="BH159" s="112"/>
      <c r="BI159" s="112"/>
      <c r="BJ159" s="112">
        <f>BJ160+BJ165+BJ170+BJ175</f>
        <v>0</v>
      </c>
      <c r="BK159" s="112"/>
      <c r="BL159" s="318"/>
      <c r="BM159" s="324"/>
      <c r="BN159" s="326"/>
    </row>
    <row r="160" s="115" customFormat="1" ht="33.95" hidden="1" customHeight="1" outlineLevel="4" collapsed="1" spans="2:66">
      <c r="B160" s="116" t="s">
        <v>794</v>
      </c>
      <c r="C160" s="117" t="s">
        <v>124</v>
      </c>
      <c r="D160" s="115" t="s">
        <v>109</v>
      </c>
      <c r="E160" s="116"/>
      <c r="F160" s="116"/>
      <c r="G160" s="116"/>
      <c r="H160" s="116">
        <f>SUM(H161:H164)</f>
        <v>0</v>
      </c>
      <c r="I160" s="116"/>
      <c r="J160" s="116"/>
      <c r="K160" s="116"/>
      <c r="L160" s="116"/>
      <c r="M160" s="116"/>
      <c r="N160" s="116"/>
      <c r="O160" s="116"/>
      <c r="P160" s="302"/>
      <c r="Q160" s="302"/>
      <c r="R160" s="302"/>
      <c r="S160" s="302"/>
      <c r="T160" s="302"/>
      <c r="U160" s="302"/>
      <c r="V160" s="302"/>
      <c r="W160" s="302"/>
      <c r="X160" s="302"/>
      <c r="Y160" s="302"/>
      <c r="Z160" s="302"/>
      <c r="AA160" s="302"/>
      <c r="AB160" s="116">
        <f t="shared" ref="AB160:AF160" si="296">SUM(AB161:AB164)</f>
        <v>0</v>
      </c>
      <c r="AC160" s="116">
        <f t="shared" si="296"/>
        <v>0</v>
      </c>
      <c r="AD160" s="116"/>
      <c r="AE160" s="116"/>
      <c r="AF160" s="116">
        <f t="shared" si="296"/>
        <v>0</v>
      </c>
      <c r="AG160" s="116"/>
      <c r="AH160" s="116"/>
      <c r="AI160" s="116">
        <f>SUM(AI161:AI164)</f>
        <v>0</v>
      </c>
      <c r="AJ160" s="116"/>
      <c r="AK160" s="116"/>
      <c r="AL160" s="116">
        <f>SUM(AL161:AL164)</f>
        <v>0</v>
      </c>
      <c r="AM160" s="116"/>
      <c r="AN160" s="116"/>
      <c r="AO160" s="116">
        <f>SUM(AO161:AO164)</f>
        <v>0</v>
      </c>
      <c r="AP160" s="116"/>
      <c r="AQ160" s="116"/>
      <c r="AR160" s="116">
        <f>SUM(AR161:AR164)</f>
        <v>0</v>
      </c>
      <c r="AS160" s="116"/>
      <c r="AT160" s="116"/>
      <c r="AU160" s="116">
        <f>SUM(AU161:AU164)</f>
        <v>0</v>
      </c>
      <c r="AV160" s="116"/>
      <c r="AW160" s="116"/>
      <c r="AX160" s="116">
        <f>SUM(AX161:AX164)</f>
        <v>0</v>
      </c>
      <c r="AY160" s="116"/>
      <c r="AZ160" s="116"/>
      <c r="BA160" s="116">
        <f>SUM(BA161:BA164)</f>
        <v>0</v>
      </c>
      <c r="BB160" s="116"/>
      <c r="BC160" s="116"/>
      <c r="BD160" s="116">
        <f>SUM(BD161:BD164)</f>
        <v>0</v>
      </c>
      <c r="BE160" s="116"/>
      <c r="BF160" s="116"/>
      <c r="BG160" s="116">
        <f>SUM(BG161:BG164)</f>
        <v>0</v>
      </c>
      <c r="BH160" s="116"/>
      <c r="BI160" s="116"/>
      <c r="BJ160" s="116">
        <f>SUM(BJ161:BJ164)</f>
        <v>0</v>
      </c>
      <c r="BK160" s="116"/>
      <c r="BL160" s="319"/>
      <c r="BM160" s="324"/>
      <c r="BN160" s="327"/>
    </row>
    <row r="161" s="276" customFormat="1" ht="33.95" hidden="1" customHeight="1" outlineLevel="5" spans="2:66">
      <c r="B161" s="181" t="s">
        <v>799</v>
      </c>
      <c r="C161" s="296" t="s">
        <v>1068</v>
      </c>
      <c r="D161" s="276" t="s">
        <v>1069</v>
      </c>
      <c r="E161" s="181" t="s">
        <v>1070</v>
      </c>
      <c r="F161" s="181"/>
      <c r="G161" s="181" t="s">
        <v>803</v>
      </c>
      <c r="H161" s="181">
        <f t="shared" ref="H161:H164" si="297">AB161</f>
        <v>0</v>
      </c>
      <c r="I161" s="181" t="s">
        <v>804</v>
      </c>
      <c r="J161" s="181">
        <f t="shared" ref="J161:J164" si="298">SUM(AD161,AG161,AJ161,AM161,AP161,AS161,AV161,AY161,BB161,BE161,BH161,BK161)/N161</f>
        <v>7</v>
      </c>
      <c r="K161" s="181" t="s">
        <v>805</v>
      </c>
      <c r="L161" s="181">
        <f t="shared" ref="L161:L164" si="299">H161/N161/J161</f>
        <v>0</v>
      </c>
      <c r="M161" s="181" t="s">
        <v>806</v>
      </c>
      <c r="N161" s="181">
        <f t="shared" ref="N161:N164" si="300">COUNTIF(AD161,"&gt;0")+COUNTIF(AG161,"&gt;0")+COUNTIF(AJ161,"&gt;0")+COUNTIF(AM161,"&gt;0")+COUNTIF(AP161,"&gt;0")+COUNTIF(AS161,"&gt;0")+COUNTIF(AV161,"&gt;0")+COUNTIF(AY161,"&gt;0")+COUNTIF(BB161,"&gt;0")+COUNTIF(BE161,"&gt;0")+COUNTIF(BH161,"&gt;0")+COUNTIF(BK161,"&gt;0")</f>
        <v>12</v>
      </c>
      <c r="O161" s="181"/>
      <c r="P161" s="303"/>
      <c r="Q161" s="303"/>
      <c r="R161" s="303"/>
      <c r="S161" s="303"/>
      <c r="T161" s="303"/>
      <c r="U161" s="303"/>
      <c r="V161" s="303"/>
      <c r="W161" s="303"/>
      <c r="X161" s="303"/>
      <c r="Y161" s="303"/>
      <c r="Z161" s="303"/>
      <c r="AA161" s="303"/>
      <c r="AB161" s="181">
        <f t="shared" ref="AB161:AB164" si="301">SUM(AC161,AF161,AI161,AL161,AO161,AR161,AU161,AX161,BA161,BD161,BG161,BJ161)</f>
        <v>0</v>
      </c>
      <c r="AC161" s="181">
        <f t="shared" ref="AC161:AC164" si="302">AD161*AE161</f>
        <v>0</v>
      </c>
      <c r="AD161" s="181">
        <f>SUMIFS('1-2 人员岗位信息'!F:F,'1-2 人员岗位信息'!$C:$C,"自有人员",'1-2 人员岗位信息'!$B:$B,$D161)</f>
        <v>7</v>
      </c>
      <c r="AE161" s="311">
        <f>IFERROR(自有人工预算!E27/AD161,0)</f>
        <v>0</v>
      </c>
      <c r="AF161" s="181">
        <f t="shared" ref="AF161:AF164" si="303">AG161*AH161</f>
        <v>0</v>
      </c>
      <c r="AG161" s="181">
        <f>SUMIFS('1-2 人员岗位信息'!G:G,'1-2 人员岗位信息'!$C:$C,"自有人员",'1-2 人员岗位信息'!$B:$B,$D161)</f>
        <v>7</v>
      </c>
      <c r="AH161" s="311">
        <f>IFERROR(自有人工预算!F27/AG161,0)</f>
        <v>0</v>
      </c>
      <c r="AI161" s="181">
        <f t="shared" ref="AI161:AI164" si="304">AJ161*AK161</f>
        <v>0</v>
      </c>
      <c r="AJ161" s="181">
        <f>SUMIFS('1-2 人员岗位信息'!H:H,'1-2 人员岗位信息'!$C:$C,"自有人员",'1-2 人员岗位信息'!$B:$B,$D161)</f>
        <v>7</v>
      </c>
      <c r="AK161" s="311">
        <f>IFERROR(自有人工预算!G27/AJ161,0)</f>
        <v>0</v>
      </c>
      <c r="AL161" s="181">
        <f t="shared" ref="AL161:AL164" si="305">AM161*AN161</f>
        <v>0</v>
      </c>
      <c r="AM161" s="181">
        <f>SUMIFS('1-2 人员岗位信息'!I:I,'1-2 人员岗位信息'!$C:$C,"自有人员",'1-2 人员岗位信息'!$B:$B,$D161)</f>
        <v>7</v>
      </c>
      <c r="AN161" s="311">
        <f>IFERROR(自有人工预算!H27/AM161,0)</f>
        <v>0</v>
      </c>
      <c r="AO161" s="181">
        <f t="shared" ref="AO161:AO164" si="306">AP161*AQ161</f>
        <v>0</v>
      </c>
      <c r="AP161" s="181">
        <f>SUMIFS('1-2 人员岗位信息'!J:J,'1-2 人员岗位信息'!$C:$C,"自有人员",'1-2 人员岗位信息'!$B:$B,$D161)</f>
        <v>7</v>
      </c>
      <c r="AQ161" s="311">
        <f>IFERROR(自有人工预算!I27/AP161,0)</f>
        <v>0</v>
      </c>
      <c r="AR161" s="181">
        <f t="shared" ref="AR161:AR164" si="307">AS161*AT161</f>
        <v>0</v>
      </c>
      <c r="AS161" s="181">
        <f>SUMIFS('1-2 人员岗位信息'!K:K,'1-2 人员岗位信息'!$C:$C,"自有人员",'1-2 人员岗位信息'!$B:$B,$D161)</f>
        <v>7</v>
      </c>
      <c r="AT161" s="311">
        <f>IFERROR(自有人工预算!J27/AS161,0)</f>
        <v>0</v>
      </c>
      <c r="AU161" s="181">
        <f t="shared" ref="AU161:AU164" si="308">AV161*AW161</f>
        <v>0</v>
      </c>
      <c r="AV161" s="181">
        <f>SUMIFS('1-2 人员岗位信息'!L:L,'1-2 人员岗位信息'!$C:$C,"自有人员",'1-2 人员岗位信息'!$B:$B,$D161)</f>
        <v>7</v>
      </c>
      <c r="AW161" s="311">
        <f>IFERROR(自有人工预算!K27/AV161,0)</f>
        <v>0</v>
      </c>
      <c r="AX161" s="181">
        <f t="shared" ref="AX161:AX164" si="309">AY161*AZ161</f>
        <v>0</v>
      </c>
      <c r="AY161" s="181">
        <f>SUMIFS('1-2 人员岗位信息'!M:M,'1-2 人员岗位信息'!$C:$C,"自有人员",'1-2 人员岗位信息'!$B:$B,$D161)</f>
        <v>7</v>
      </c>
      <c r="AZ161" s="311">
        <f>IFERROR(自有人工预算!L27/AY161,0)</f>
        <v>0</v>
      </c>
      <c r="BA161" s="181">
        <f t="shared" ref="BA161:BA164" si="310">BB161*BC161</f>
        <v>0</v>
      </c>
      <c r="BB161" s="181">
        <f>SUMIFS('1-2 人员岗位信息'!N:N,'1-2 人员岗位信息'!$C:$C,"自有人员",'1-2 人员岗位信息'!$B:$B,$D161)</f>
        <v>7</v>
      </c>
      <c r="BC161" s="311">
        <f>IFERROR(自有人工预算!M27/BB161,0)</f>
        <v>0</v>
      </c>
      <c r="BD161" s="181">
        <f t="shared" ref="BD161:BD164" si="311">BE161*BF161</f>
        <v>0</v>
      </c>
      <c r="BE161" s="181">
        <f>SUMIFS('1-2 人员岗位信息'!O:O,'1-2 人员岗位信息'!$C:$C,"自有人员",'1-2 人员岗位信息'!$B:$B,$D161)</f>
        <v>7</v>
      </c>
      <c r="BF161" s="311">
        <f>IFERROR(自有人工预算!N27/BE161,0)</f>
        <v>0</v>
      </c>
      <c r="BG161" s="181">
        <f t="shared" ref="BG161:BG164" si="312">BH161*BI161</f>
        <v>0</v>
      </c>
      <c r="BH161" s="181">
        <f>SUMIFS('1-2 人员岗位信息'!P:P,'1-2 人员岗位信息'!$C:$C,"自有人员",'1-2 人员岗位信息'!$B:$B,$D161)</f>
        <v>7</v>
      </c>
      <c r="BI161" s="311">
        <f>IFERROR(自有人工预算!O27/BH161,0)</f>
        <v>0</v>
      </c>
      <c r="BJ161" s="181">
        <f t="shared" ref="BJ161:BJ164" si="313">BK161*BL161</f>
        <v>0</v>
      </c>
      <c r="BK161" s="181">
        <f>SUMIFS('1-2 人员岗位信息'!Q:Q,'1-2 人员岗位信息'!$C:$C,"自有人员",'1-2 人员岗位信息'!$B:$B,$D161)</f>
        <v>7</v>
      </c>
      <c r="BL161" s="311">
        <f>IFERROR(自有人工预算!P27/BK161,0)</f>
        <v>0</v>
      </c>
      <c r="BM161" s="324"/>
      <c r="BN161" s="328"/>
    </row>
    <row r="162" s="276" customFormat="1" ht="33.95" hidden="1" customHeight="1" outlineLevel="5" spans="2:66">
      <c r="B162" s="181" t="s">
        <v>799</v>
      </c>
      <c r="C162" s="296" t="s">
        <v>1071</v>
      </c>
      <c r="D162" s="276" t="s">
        <v>1072</v>
      </c>
      <c r="E162" s="181" t="s">
        <v>1073</v>
      </c>
      <c r="F162" s="181"/>
      <c r="G162" s="181" t="s">
        <v>803</v>
      </c>
      <c r="H162" s="181">
        <f t="shared" si="297"/>
        <v>0</v>
      </c>
      <c r="I162" s="181" t="s">
        <v>804</v>
      </c>
      <c r="J162" s="181" t="e">
        <f t="shared" si="298"/>
        <v>#DIV/0!</v>
      </c>
      <c r="K162" s="181" t="s">
        <v>805</v>
      </c>
      <c r="L162" s="181" t="e">
        <f t="shared" si="299"/>
        <v>#DIV/0!</v>
      </c>
      <c r="M162" s="181" t="s">
        <v>806</v>
      </c>
      <c r="N162" s="181">
        <f t="shared" si="300"/>
        <v>0</v>
      </c>
      <c r="O162" s="181"/>
      <c r="P162" s="303"/>
      <c r="Q162" s="303"/>
      <c r="R162" s="303"/>
      <c r="S162" s="303"/>
      <c r="T162" s="303"/>
      <c r="U162" s="303"/>
      <c r="V162" s="303"/>
      <c r="W162" s="303"/>
      <c r="X162" s="303"/>
      <c r="Y162" s="303"/>
      <c r="Z162" s="303"/>
      <c r="AA162" s="303"/>
      <c r="AB162" s="181">
        <f t="shared" si="301"/>
        <v>0</v>
      </c>
      <c r="AC162" s="181">
        <f t="shared" si="302"/>
        <v>0</v>
      </c>
      <c r="AD162" s="181">
        <f>SUMIFS('1-2 人员岗位信息'!F:F,'1-2 人员岗位信息'!$C:$C,"自有人员",'1-2 人员岗位信息'!$B:$B,$D162)</f>
        <v>0</v>
      </c>
      <c r="AE162" s="311"/>
      <c r="AF162" s="181">
        <f t="shared" si="303"/>
        <v>0</v>
      </c>
      <c r="AG162" s="181">
        <f>SUMIFS('1-2 人员岗位信息'!G:G,'1-2 人员岗位信息'!$C:$C,"自有人员",'1-2 人员岗位信息'!$B:$B,$D162)</f>
        <v>0</v>
      </c>
      <c r="AH162" s="311"/>
      <c r="AI162" s="181">
        <f t="shared" si="304"/>
        <v>0</v>
      </c>
      <c r="AJ162" s="181">
        <f>SUMIFS('1-2 人员岗位信息'!H:H,'1-2 人员岗位信息'!$C:$C,"自有人员",'1-2 人员岗位信息'!$B:$B,$D162)</f>
        <v>0</v>
      </c>
      <c r="AK162" s="311"/>
      <c r="AL162" s="181">
        <f t="shared" si="305"/>
        <v>0</v>
      </c>
      <c r="AM162" s="181">
        <f>SUMIFS('1-2 人员岗位信息'!I:I,'1-2 人员岗位信息'!$C:$C,"自有人员",'1-2 人员岗位信息'!$B:$B,$D162)</f>
        <v>0</v>
      </c>
      <c r="AN162" s="311"/>
      <c r="AO162" s="181">
        <f t="shared" si="306"/>
        <v>0</v>
      </c>
      <c r="AP162" s="181">
        <f>SUMIFS('1-2 人员岗位信息'!J:J,'1-2 人员岗位信息'!$C:$C,"自有人员",'1-2 人员岗位信息'!$B:$B,$D162)</f>
        <v>0</v>
      </c>
      <c r="AQ162" s="311"/>
      <c r="AR162" s="181">
        <f t="shared" si="307"/>
        <v>0</v>
      </c>
      <c r="AS162" s="181">
        <f>SUMIFS('1-2 人员岗位信息'!K:K,'1-2 人员岗位信息'!$C:$C,"自有人员",'1-2 人员岗位信息'!$B:$B,$D162)</f>
        <v>0</v>
      </c>
      <c r="AT162" s="311"/>
      <c r="AU162" s="181">
        <f t="shared" si="308"/>
        <v>0</v>
      </c>
      <c r="AV162" s="181">
        <f>SUMIFS('1-2 人员岗位信息'!L:L,'1-2 人员岗位信息'!$C:$C,"自有人员",'1-2 人员岗位信息'!$B:$B,$D162)</f>
        <v>0</v>
      </c>
      <c r="AW162" s="311"/>
      <c r="AX162" s="181">
        <f t="shared" si="309"/>
        <v>0</v>
      </c>
      <c r="AY162" s="181">
        <f>SUMIFS('1-2 人员岗位信息'!M:M,'1-2 人员岗位信息'!$C:$C,"自有人员",'1-2 人员岗位信息'!$B:$B,$D162)</f>
        <v>0</v>
      </c>
      <c r="AZ162" s="311"/>
      <c r="BA162" s="181">
        <f t="shared" si="310"/>
        <v>0</v>
      </c>
      <c r="BB162" s="181">
        <f>SUMIFS('1-2 人员岗位信息'!N:N,'1-2 人员岗位信息'!$C:$C,"自有人员",'1-2 人员岗位信息'!$B:$B,$D162)</f>
        <v>0</v>
      </c>
      <c r="BC162" s="311"/>
      <c r="BD162" s="181">
        <f t="shared" si="311"/>
        <v>0</v>
      </c>
      <c r="BE162" s="181">
        <f>SUMIFS('1-2 人员岗位信息'!O:O,'1-2 人员岗位信息'!$C:$C,"自有人员",'1-2 人员岗位信息'!$B:$B,$D162)</f>
        <v>0</v>
      </c>
      <c r="BF162" s="311"/>
      <c r="BG162" s="181">
        <f t="shared" si="312"/>
        <v>0</v>
      </c>
      <c r="BH162" s="181">
        <f>SUMIFS('1-2 人员岗位信息'!P:P,'1-2 人员岗位信息'!$C:$C,"自有人员",'1-2 人员岗位信息'!$B:$B,$D162)</f>
        <v>0</v>
      </c>
      <c r="BI162" s="311"/>
      <c r="BJ162" s="181">
        <f t="shared" si="313"/>
        <v>0</v>
      </c>
      <c r="BK162" s="181">
        <f>SUMIFS('1-2 人员岗位信息'!Q:Q,'1-2 人员岗位信息'!$C:$C,"自有人员",'1-2 人员岗位信息'!$B:$B,$D162)</f>
        <v>0</v>
      </c>
      <c r="BL162" s="320"/>
      <c r="BM162" s="324"/>
      <c r="BN162" s="328"/>
    </row>
    <row r="163" s="276" customFormat="1" ht="33.95" hidden="1" customHeight="1" outlineLevel="5" spans="2:66">
      <c r="B163" s="181" t="s">
        <v>799</v>
      </c>
      <c r="C163" s="296" t="s">
        <v>1074</v>
      </c>
      <c r="D163" s="276" t="s">
        <v>1075</v>
      </c>
      <c r="E163" s="181" t="s">
        <v>1076</v>
      </c>
      <c r="F163" s="181"/>
      <c r="G163" s="181" t="s">
        <v>803</v>
      </c>
      <c r="H163" s="181">
        <f t="shared" si="297"/>
        <v>0</v>
      </c>
      <c r="I163" s="181" t="s">
        <v>804</v>
      </c>
      <c r="J163" s="181" t="e">
        <f t="shared" si="298"/>
        <v>#DIV/0!</v>
      </c>
      <c r="K163" s="181" t="s">
        <v>805</v>
      </c>
      <c r="L163" s="181" t="e">
        <f t="shared" si="299"/>
        <v>#DIV/0!</v>
      </c>
      <c r="M163" s="181" t="s">
        <v>806</v>
      </c>
      <c r="N163" s="181">
        <f t="shared" si="300"/>
        <v>0</v>
      </c>
      <c r="O163" s="181"/>
      <c r="P163" s="303"/>
      <c r="Q163" s="303"/>
      <c r="R163" s="303"/>
      <c r="S163" s="303"/>
      <c r="T163" s="303"/>
      <c r="U163" s="303"/>
      <c r="V163" s="303"/>
      <c r="W163" s="303"/>
      <c r="X163" s="303"/>
      <c r="Y163" s="303"/>
      <c r="Z163" s="303"/>
      <c r="AA163" s="303"/>
      <c r="AB163" s="181">
        <f t="shared" si="301"/>
        <v>0</v>
      </c>
      <c r="AC163" s="181">
        <f t="shared" si="302"/>
        <v>0</v>
      </c>
      <c r="AD163" s="181">
        <f>SUMIFS('1-2 人员岗位信息'!F:F,'1-2 人员岗位信息'!$C:$C,"自有人员",'1-2 人员岗位信息'!$B:$B,$D163)</f>
        <v>0</v>
      </c>
      <c r="AE163" s="311"/>
      <c r="AF163" s="181">
        <f t="shared" si="303"/>
        <v>0</v>
      </c>
      <c r="AG163" s="181">
        <f>SUMIFS('1-2 人员岗位信息'!G:G,'1-2 人员岗位信息'!$C:$C,"自有人员",'1-2 人员岗位信息'!$B:$B,$D163)</f>
        <v>0</v>
      </c>
      <c r="AH163" s="311"/>
      <c r="AI163" s="181">
        <f t="shared" si="304"/>
        <v>0</v>
      </c>
      <c r="AJ163" s="181">
        <f>SUMIFS('1-2 人员岗位信息'!H:H,'1-2 人员岗位信息'!$C:$C,"自有人员",'1-2 人员岗位信息'!$B:$B,$D163)</f>
        <v>0</v>
      </c>
      <c r="AK163" s="311"/>
      <c r="AL163" s="181">
        <f t="shared" si="305"/>
        <v>0</v>
      </c>
      <c r="AM163" s="181">
        <f>SUMIFS('1-2 人员岗位信息'!I:I,'1-2 人员岗位信息'!$C:$C,"自有人员",'1-2 人员岗位信息'!$B:$B,$D163)</f>
        <v>0</v>
      </c>
      <c r="AN163" s="311"/>
      <c r="AO163" s="181">
        <f t="shared" si="306"/>
        <v>0</v>
      </c>
      <c r="AP163" s="181">
        <f>SUMIFS('1-2 人员岗位信息'!J:J,'1-2 人员岗位信息'!$C:$C,"自有人员",'1-2 人员岗位信息'!$B:$B,$D163)</f>
        <v>0</v>
      </c>
      <c r="AQ163" s="311"/>
      <c r="AR163" s="181">
        <f t="shared" si="307"/>
        <v>0</v>
      </c>
      <c r="AS163" s="181">
        <f>SUMIFS('1-2 人员岗位信息'!K:K,'1-2 人员岗位信息'!$C:$C,"自有人员",'1-2 人员岗位信息'!$B:$B,$D163)</f>
        <v>0</v>
      </c>
      <c r="AT163" s="311"/>
      <c r="AU163" s="181">
        <f t="shared" si="308"/>
        <v>0</v>
      </c>
      <c r="AV163" s="181">
        <f>SUMIFS('1-2 人员岗位信息'!L:L,'1-2 人员岗位信息'!$C:$C,"自有人员",'1-2 人员岗位信息'!$B:$B,$D163)</f>
        <v>0</v>
      </c>
      <c r="AW163" s="311"/>
      <c r="AX163" s="181">
        <f t="shared" si="309"/>
        <v>0</v>
      </c>
      <c r="AY163" s="181">
        <f>SUMIFS('1-2 人员岗位信息'!M:M,'1-2 人员岗位信息'!$C:$C,"自有人员",'1-2 人员岗位信息'!$B:$B,$D163)</f>
        <v>0</v>
      </c>
      <c r="AZ163" s="311"/>
      <c r="BA163" s="181">
        <f t="shared" si="310"/>
        <v>0</v>
      </c>
      <c r="BB163" s="181">
        <f>SUMIFS('1-2 人员岗位信息'!N:N,'1-2 人员岗位信息'!$C:$C,"自有人员",'1-2 人员岗位信息'!$B:$B,$D163)</f>
        <v>0</v>
      </c>
      <c r="BC163" s="311"/>
      <c r="BD163" s="181">
        <f t="shared" si="311"/>
        <v>0</v>
      </c>
      <c r="BE163" s="181">
        <f>SUMIFS('1-2 人员岗位信息'!O:O,'1-2 人员岗位信息'!$C:$C,"自有人员",'1-2 人员岗位信息'!$B:$B,$D163)</f>
        <v>0</v>
      </c>
      <c r="BF163" s="311"/>
      <c r="BG163" s="181">
        <f t="shared" si="312"/>
        <v>0</v>
      </c>
      <c r="BH163" s="181">
        <f>SUMIFS('1-2 人员岗位信息'!P:P,'1-2 人员岗位信息'!$C:$C,"自有人员",'1-2 人员岗位信息'!$B:$B,$D163)</f>
        <v>0</v>
      </c>
      <c r="BI163" s="311"/>
      <c r="BJ163" s="181">
        <f t="shared" si="313"/>
        <v>0</v>
      </c>
      <c r="BK163" s="181">
        <f>SUMIFS('1-2 人员岗位信息'!Q:Q,'1-2 人员岗位信息'!$C:$C,"自有人员",'1-2 人员岗位信息'!$B:$B,$D163)</f>
        <v>0</v>
      </c>
      <c r="BL163" s="320"/>
      <c r="BM163" s="324"/>
      <c r="BN163" s="328"/>
    </row>
    <row r="164" s="276" customFormat="1" ht="33.95" hidden="1" customHeight="1" outlineLevel="5" spans="2:66">
      <c r="B164" s="181" t="s">
        <v>799</v>
      </c>
      <c r="C164" s="296" t="s">
        <v>1077</v>
      </c>
      <c r="D164" s="276" t="s">
        <v>1078</v>
      </c>
      <c r="E164" s="181" t="s">
        <v>1079</v>
      </c>
      <c r="F164" s="181"/>
      <c r="G164" s="181" t="s">
        <v>803</v>
      </c>
      <c r="H164" s="181">
        <f t="shared" si="297"/>
        <v>0</v>
      </c>
      <c r="I164" s="181" t="s">
        <v>804</v>
      </c>
      <c r="J164" s="181" t="e">
        <f t="shared" si="298"/>
        <v>#DIV/0!</v>
      </c>
      <c r="K164" s="181" t="s">
        <v>805</v>
      </c>
      <c r="L164" s="181" t="e">
        <f t="shared" si="299"/>
        <v>#DIV/0!</v>
      </c>
      <c r="M164" s="181" t="s">
        <v>806</v>
      </c>
      <c r="N164" s="181">
        <f t="shared" si="300"/>
        <v>0</v>
      </c>
      <c r="O164" s="181"/>
      <c r="P164" s="303"/>
      <c r="Q164" s="303"/>
      <c r="R164" s="303"/>
      <c r="S164" s="303"/>
      <c r="T164" s="303"/>
      <c r="U164" s="303"/>
      <c r="V164" s="303"/>
      <c r="W164" s="303"/>
      <c r="X164" s="303"/>
      <c r="Y164" s="303"/>
      <c r="Z164" s="303"/>
      <c r="AA164" s="303"/>
      <c r="AB164" s="181">
        <f t="shared" si="301"/>
        <v>0</v>
      </c>
      <c r="AC164" s="181">
        <f t="shared" si="302"/>
        <v>0</v>
      </c>
      <c r="AD164" s="181">
        <f>SUMIFS('1-2 人员岗位信息'!F:F,'1-2 人员岗位信息'!$C:$C,"自有人员",'1-2 人员岗位信息'!$B:$B,$D164)</f>
        <v>0</v>
      </c>
      <c r="AE164" s="311"/>
      <c r="AF164" s="181">
        <f t="shared" si="303"/>
        <v>0</v>
      </c>
      <c r="AG164" s="181">
        <f>SUMIFS('1-2 人员岗位信息'!G:G,'1-2 人员岗位信息'!$C:$C,"自有人员",'1-2 人员岗位信息'!$B:$B,$D164)</f>
        <v>0</v>
      </c>
      <c r="AH164" s="311"/>
      <c r="AI164" s="181">
        <f t="shared" si="304"/>
        <v>0</v>
      </c>
      <c r="AJ164" s="181">
        <f>SUMIFS('1-2 人员岗位信息'!H:H,'1-2 人员岗位信息'!$C:$C,"自有人员",'1-2 人员岗位信息'!$B:$B,$D164)</f>
        <v>0</v>
      </c>
      <c r="AK164" s="311"/>
      <c r="AL164" s="181">
        <f t="shared" si="305"/>
        <v>0</v>
      </c>
      <c r="AM164" s="181">
        <f>SUMIFS('1-2 人员岗位信息'!I:I,'1-2 人员岗位信息'!$C:$C,"自有人员",'1-2 人员岗位信息'!$B:$B,$D164)</f>
        <v>0</v>
      </c>
      <c r="AN164" s="311"/>
      <c r="AO164" s="181">
        <f t="shared" si="306"/>
        <v>0</v>
      </c>
      <c r="AP164" s="181">
        <f>SUMIFS('1-2 人员岗位信息'!J:J,'1-2 人员岗位信息'!$C:$C,"自有人员",'1-2 人员岗位信息'!$B:$B,$D164)</f>
        <v>0</v>
      </c>
      <c r="AQ164" s="311"/>
      <c r="AR164" s="181">
        <f t="shared" si="307"/>
        <v>0</v>
      </c>
      <c r="AS164" s="181">
        <f>SUMIFS('1-2 人员岗位信息'!K:K,'1-2 人员岗位信息'!$C:$C,"自有人员",'1-2 人员岗位信息'!$B:$B,$D164)</f>
        <v>0</v>
      </c>
      <c r="AT164" s="311"/>
      <c r="AU164" s="181">
        <f t="shared" si="308"/>
        <v>0</v>
      </c>
      <c r="AV164" s="181">
        <f>SUMIFS('1-2 人员岗位信息'!L:L,'1-2 人员岗位信息'!$C:$C,"自有人员",'1-2 人员岗位信息'!$B:$B,$D164)</f>
        <v>0</v>
      </c>
      <c r="AW164" s="311"/>
      <c r="AX164" s="181">
        <f t="shared" si="309"/>
        <v>0</v>
      </c>
      <c r="AY164" s="181">
        <f>SUMIFS('1-2 人员岗位信息'!M:M,'1-2 人员岗位信息'!$C:$C,"自有人员",'1-2 人员岗位信息'!$B:$B,$D164)</f>
        <v>0</v>
      </c>
      <c r="AZ164" s="311"/>
      <c r="BA164" s="181">
        <f t="shared" si="310"/>
        <v>0</v>
      </c>
      <c r="BB164" s="181">
        <f>SUMIFS('1-2 人员岗位信息'!N:N,'1-2 人员岗位信息'!$C:$C,"自有人员",'1-2 人员岗位信息'!$B:$B,$D164)</f>
        <v>0</v>
      </c>
      <c r="BC164" s="311"/>
      <c r="BD164" s="181">
        <f t="shared" si="311"/>
        <v>0</v>
      </c>
      <c r="BE164" s="181">
        <f>SUMIFS('1-2 人员岗位信息'!O:O,'1-2 人员岗位信息'!$C:$C,"自有人员",'1-2 人员岗位信息'!$B:$B,$D164)</f>
        <v>0</v>
      </c>
      <c r="BF164" s="311"/>
      <c r="BG164" s="181">
        <f t="shared" si="312"/>
        <v>0</v>
      </c>
      <c r="BH164" s="181">
        <f>SUMIFS('1-2 人员岗位信息'!P:P,'1-2 人员岗位信息'!$C:$C,"自有人员",'1-2 人员岗位信息'!$B:$B,$D164)</f>
        <v>0</v>
      </c>
      <c r="BI164" s="311"/>
      <c r="BJ164" s="181">
        <f t="shared" si="313"/>
        <v>0</v>
      </c>
      <c r="BK164" s="181">
        <f>SUMIFS('1-2 人员岗位信息'!Q:Q,'1-2 人员岗位信息'!$C:$C,"自有人员",'1-2 人员岗位信息'!$B:$B,$D164)</f>
        <v>0</v>
      </c>
      <c r="BL164" s="320"/>
      <c r="BM164" s="324"/>
      <c r="BN164" s="328"/>
    </row>
    <row r="165" s="115" customFormat="1" ht="33.95" hidden="1" customHeight="1" outlineLevel="4" collapsed="1" spans="2:66">
      <c r="B165" s="116" t="s">
        <v>794</v>
      </c>
      <c r="C165" s="117" t="s">
        <v>73</v>
      </c>
      <c r="D165" s="115" t="s">
        <v>68</v>
      </c>
      <c r="E165" s="116"/>
      <c r="F165" s="116"/>
      <c r="G165" s="116"/>
      <c r="H165" s="116">
        <f>SUM(H166:H169)</f>
        <v>0</v>
      </c>
      <c r="I165" s="116"/>
      <c r="J165" s="116"/>
      <c r="K165" s="116"/>
      <c r="L165" s="116"/>
      <c r="M165" s="116"/>
      <c r="N165" s="116"/>
      <c r="O165" s="116"/>
      <c r="P165" s="302"/>
      <c r="Q165" s="302"/>
      <c r="R165" s="302"/>
      <c r="S165" s="302"/>
      <c r="T165" s="302"/>
      <c r="U165" s="302"/>
      <c r="V165" s="302"/>
      <c r="W165" s="302"/>
      <c r="X165" s="302"/>
      <c r="Y165" s="302"/>
      <c r="Z165" s="302"/>
      <c r="AA165" s="302"/>
      <c r="AB165" s="116">
        <f t="shared" ref="AB165:AF165" si="314">SUM(AB166:AB169)</f>
        <v>0</v>
      </c>
      <c r="AC165" s="116">
        <f t="shared" si="314"/>
        <v>0</v>
      </c>
      <c r="AD165" s="116"/>
      <c r="AE165" s="116"/>
      <c r="AF165" s="116">
        <f t="shared" si="314"/>
        <v>0</v>
      </c>
      <c r="AG165" s="116"/>
      <c r="AH165" s="116"/>
      <c r="AI165" s="116">
        <f>SUM(AI166:AI169)</f>
        <v>0</v>
      </c>
      <c r="AJ165" s="116"/>
      <c r="AK165" s="116"/>
      <c r="AL165" s="116">
        <f>SUM(AL166:AL169)</f>
        <v>0</v>
      </c>
      <c r="AM165" s="116"/>
      <c r="AN165" s="116"/>
      <c r="AO165" s="116">
        <f>SUM(AO166:AO169)</f>
        <v>0</v>
      </c>
      <c r="AP165" s="116"/>
      <c r="AQ165" s="116"/>
      <c r="AR165" s="116">
        <f>SUM(AR166:AR169)</f>
        <v>0</v>
      </c>
      <c r="AS165" s="116"/>
      <c r="AT165" s="116"/>
      <c r="AU165" s="116">
        <f>SUM(AU166:AU169)</f>
        <v>0</v>
      </c>
      <c r="AV165" s="116"/>
      <c r="AW165" s="116"/>
      <c r="AX165" s="116">
        <f>SUM(AX166:AX169)</f>
        <v>0</v>
      </c>
      <c r="AY165" s="116"/>
      <c r="AZ165" s="116"/>
      <c r="BA165" s="116">
        <f>SUM(BA166:BA169)</f>
        <v>0</v>
      </c>
      <c r="BB165" s="116"/>
      <c r="BC165" s="116"/>
      <c r="BD165" s="116">
        <f>SUM(BD166:BD169)</f>
        <v>0</v>
      </c>
      <c r="BE165" s="116"/>
      <c r="BF165" s="116"/>
      <c r="BG165" s="116">
        <f>SUM(BG166:BG169)</f>
        <v>0</v>
      </c>
      <c r="BH165" s="116"/>
      <c r="BI165" s="116"/>
      <c r="BJ165" s="116">
        <f>SUM(BJ166:BJ169)</f>
        <v>0</v>
      </c>
      <c r="BK165" s="116"/>
      <c r="BL165" s="319"/>
      <c r="BM165" s="324"/>
      <c r="BN165" s="327"/>
    </row>
    <row r="166" s="276" customFormat="1" ht="33.95" hidden="1" customHeight="1" outlineLevel="5" spans="2:66">
      <c r="B166" s="181" t="s">
        <v>799</v>
      </c>
      <c r="C166" s="296" t="s">
        <v>1080</v>
      </c>
      <c r="D166" s="276" t="s">
        <v>1069</v>
      </c>
      <c r="E166" s="181" t="s">
        <v>1081</v>
      </c>
      <c r="F166" s="181"/>
      <c r="G166" s="181" t="s">
        <v>803</v>
      </c>
      <c r="H166" s="181">
        <f t="shared" ref="H166:H169" si="315">AB166</f>
        <v>0</v>
      </c>
      <c r="I166" s="181" t="s">
        <v>804</v>
      </c>
      <c r="J166" s="181" t="e">
        <f t="shared" ref="J166:J169" si="316">SUM(AD166,AG166,AJ166,AM166,AP166,AS166,AV166,AY166,BB166,BE166,BH166,BK166)/N166</f>
        <v>#DIV/0!</v>
      </c>
      <c r="K166" s="181" t="s">
        <v>805</v>
      </c>
      <c r="L166" s="181" t="e">
        <f t="shared" ref="L166:L169" si="317">H166/N166/J166</f>
        <v>#DIV/0!</v>
      </c>
      <c r="M166" s="181" t="s">
        <v>806</v>
      </c>
      <c r="N166" s="181">
        <f t="shared" ref="N166:N169" si="318">COUNTIF(AD166,"&gt;0")+COUNTIF(AG166,"&gt;0")+COUNTIF(AJ166,"&gt;0")+COUNTIF(AM166,"&gt;0")+COUNTIF(AP166,"&gt;0")+COUNTIF(AS166,"&gt;0")+COUNTIF(AV166,"&gt;0")+COUNTIF(AY166,"&gt;0")+COUNTIF(BB166,"&gt;0")+COUNTIF(BE166,"&gt;0")+COUNTIF(BH166,"&gt;0")+COUNTIF(BK166,"&gt;0")</f>
        <v>0</v>
      </c>
      <c r="O166" s="181"/>
      <c r="P166" s="303"/>
      <c r="Q166" s="303"/>
      <c r="R166" s="303"/>
      <c r="S166" s="303"/>
      <c r="T166" s="303"/>
      <c r="U166" s="303"/>
      <c r="V166" s="303"/>
      <c r="W166" s="303"/>
      <c r="X166" s="303"/>
      <c r="Y166" s="303"/>
      <c r="Z166" s="303"/>
      <c r="AA166" s="303"/>
      <c r="AB166" s="181">
        <f t="shared" ref="AB166:AB169" si="319">SUM(AC166,AF166,AI166,AL166,AO166,AR166,AU166,AX166,BA166,BD166,BG166,BJ166)</f>
        <v>0</v>
      </c>
      <c r="AC166" s="181">
        <f t="shared" ref="AC166:AC169" si="320">AD166*AE166</f>
        <v>0</v>
      </c>
      <c r="AD166" s="181">
        <f>SUMIFS('1-2 人员岗位信息'!F:F,'1-2 人员岗位信息'!$C:$C,"劳务派遣",'1-2 人员岗位信息'!$B:$B,$D166)</f>
        <v>0</v>
      </c>
      <c r="AE166" s="311"/>
      <c r="AF166" s="181">
        <f t="shared" ref="AF166:AF169" si="321">AG166*AH166</f>
        <v>0</v>
      </c>
      <c r="AG166" s="181">
        <f>SUMIFS('1-2 人员岗位信息'!G:G,'1-2 人员岗位信息'!$C:$C,"劳务派遣",'1-2 人员岗位信息'!$B:$B,$D166)</f>
        <v>0</v>
      </c>
      <c r="AH166" s="311"/>
      <c r="AI166" s="181">
        <f t="shared" ref="AI166:AI169" si="322">AJ166*AK166</f>
        <v>0</v>
      </c>
      <c r="AJ166" s="181">
        <f>SUMIFS('1-2 人员岗位信息'!H:H,'1-2 人员岗位信息'!$C:$C,"劳务派遣",'1-2 人员岗位信息'!$B:$B,$D166)</f>
        <v>0</v>
      </c>
      <c r="AK166" s="311"/>
      <c r="AL166" s="181">
        <f t="shared" ref="AL166:AL169" si="323">AM166*AN166</f>
        <v>0</v>
      </c>
      <c r="AM166" s="181">
        <f>SUMIFS('1-2 人员岗位信息'!I:I,'1-2 人员岗位信息'!$C:$C,"劳务派遣",'1-2 人员岗位信息'!$B:$B,$D166)</f>
        <v>0</v>
      </c>
      <c r="AN166" s="311"/>
      <c r="AO166" s="181">
        <f t="shared" ref="AO166:AO169" si="324">AP166*AQ166</f>
        <v>0</v>
      </c>
      <c r="AP166" s="181">
        <f>SUMIFS('1-2 人员岗位信息'!J:J,'1-2 人员岗位信息'!$C:$C,"劳务派遣",'1-2 人员岗位信息'!$B:$B,$D166)</f>
        <v>0</v>
      </c>
      <c r="AQ166" s="311"/>
      <c r="AR166" s="181">
        <f t="shared" ref="AR166:AR169" si="325">AS166*AT166</f>
        <v>0</v>
      </c>
      <c r="AS166" s="181">
        <f>SUMIFS('1-2 人员岗位信息'!K:K,'1-2 人员岗位信息'!$C:$C,"劳务派遣",'1-2 人员岗位信息'!$B:$B,$D166)</f>
        <v>0</v>
      </c>
      <c r="AT166" s="311"/>
      <c r="AU166" s="181">
        <f t="shared" ref="AU166:AU169" si="326">AV166*AW166</f>
        <v>0</v>
      </c>
      <c r="AV166" s="181">
        <f>SUMIFS('1-2 人员岗位信息'!L:L,'1-2 人员岗位信息'!$C:$C,"劳务派遣",'1-2 人员岗位信息'!$B:$B,$D166)</f>
        <v>0</v>
      </c>
      <c r="AW166" s="311"/>
      <c r="AX166" s="181">
        <f t="shared" ref="AX166:AX169" si="327">AY166*AZ166</f>
        <v>0</v>
      </c>
      <c r="AY166" s="181">
        <f>SUMIFS('1-2 人员岗位信息'!M:M,'1-2 人员岗位信息'!$C:$C,"劳务派遣",'1-2 人员岗位信息'!$B:$B,$D166)</f>
        <v>0</v>
      </c>
      <c r="AZ166" s="311"/>
      <c r="BA166" s="181">
        <f t="shared" ref="BA166:BA169" si="328">BB166*BC166</f>
        <v>0</v>
      </c>
      <c r="BB166" s="181">
        <f>SUMIFS('1-2 人员岗位信息'!N:N,'1-2 人员岗位信息'!$C:$C,"劳务派遣",'1-2 人员岗位信息'!$B:$B,$D166)</f>
        <v>0</v>
      </c>
      <c r="BC166" s="311"/>
      <c r="BD166" s="181">
        <f t="shared" ref="BD166:BD169" si="329">BE166*BF166</f>
        <v>0</v>
      </c>
      <c r="BE166" s="181">
        <f>SUMIFS('1-2 人员岗位信息'!O:O,'1-2 人员岗位信息'!$C:$C,"劳务派遣",'1-2 人员岗位信息'!$B:$B,$D166)</f>
        <v>0</v>
      </c>
      <c r="BF166" s="311"/>
      <c r="BG166" s="181">
        <f t="shared" ref="BG166:BG169" si="330">BH166*BI166</f>
        <v>0</v>
      </c>
      <c r="BH166" s="181">
        <f>SUMIFS('1-2 人员岗位信息'!P:P,'1-2 人员岗位信息'!$C:$C,"劳务派遣",'1-2 人员岗位信息'!$B:$B,$D166)</f>
        <v>0</v>
      </c>
      <c r="BI166" s="311"/>
      <c r="BJ166" s="181">
        <f t="shared" ref="BJ166:BJ169" si="331">BK166*BL166</f>
        <v>0</v>
      </c>
      <c r="BK166" s="181">
        <f>SUMIFS('1-2 人员岗位信息'!Q:Q,'1-2 人员岗位信息'!$C:$C,"劳务派遣",'1-2 人员岗位信息'!$B:$B,$D166)</f>
        <v>0</v>
      </c>
      <c r="BL166" s="320"/>
      <c r="BM166" s="324"/>
      <c r="BN166" s="328"/>
    </row>
    <row r="167" s="276" customFormat="1" ht="33.95" hidden="1" customHeight="1" outlineLevel="5" spans="2:66">
      <c r="B167" s="181" t="s">
        <v>799</v>
      </c>
      <c r="C167" s="296" t="s">
        <v>1082</v>
      </c>
      <c r="D167" s="276" t="s">
        <v>1072</v>
      </c>
      <c r="E167" s="181" t="s">
        <v>1083</v>
      </c>
      <c r="F167" s="181"/>
      <c r="G167" s="181" t="s">
        <v>803</v>
      </c>
      <c r="H167" s="181">
        <f t="shared" si="315"/>
        <v>0</v>
      </c>
      <c r="I167" s="181" t="s">
        <v>804</v>
      </c>
      <c r="J167" s="181" t="e">
        <f t="shared" si="316"/>
        <v>#DIV/0!</v>
      </c>
      <c r="K167" s="181" t="s">
        <v>805</v>
      </c>
      <c r="L167" s="181" t="e">
        <f t="shared" si="317"/>
        <v>#DIV/0!</v>
      </c>
      <c r="M167" s="181" t="s">
        <v>806</v>
      </c>
      <c r="N167" s="181">
        <f t="shared" si="318"/>
        <v>0</v>
      </c>
      <c r="O167" s="181"/>
      <c r="P167" s="303"/>
      <c r="Q167" s="303"/>
      <c r="R167" s="303"/>
      <c r="S167" s="303"/>
      <c r="T167" s="303"/>
      <c r="U167" s="303"/>
      <c r="V167" s="303"/>
      <c r="W167" s="303"/>
      <c r="X167" s="303"/>
      <c r="Y167" s="303"/>
      <c r="Z167" s="303"/>
      <c r="AA167" s="303"/>
      <c r="AB167" s="181">
        <f t="shared" si="319"/>
        <v>0</v>
      </c>
      <c r="AC167" s="181">
        <f t="shared" si="320"/>
        <v>0</v>
      </c>
      <c r="AD167" s="181">
        <f>SUMIFS('1-2 人员岗位信息'!F:F,'1-2 人员岗位信息'!$C:$C,"劳务派遣",'1-2 人员岗位信息'!$B:$B,$D167)</f>
        <v>0</v>
      </c>
      <c r="AE167" s="311"/>
      <c r="AF167" s="181">
        <f t="shared" si="321"/>
        <v>0</v>
      </c>
      <c r="AG167" s="181">
        <f>SUMIFS('1-2 人员岗位信息'!G:G,'1-2 人员岗位信息'!$C:$C,"劳务派遣",'1-2 人员岗位信息'!$B:$B,$D167)</f>
        <v>0</v>
      </c>
      <c r="AH167" s="311"/>
      <c r="AI167" s="181">
        <f t="shared" si="322"/>
        <v>0</v>
      </c>
      <c r="AJ167" s="181">
        <f>SUMIFS('1-2 人员岗位信息'!H:H,'1-2 人员岗位信息'!$C:$C,"劳务派遣",'1-2 人员岗位信息'!$B:$B,$D167)</f>
        <v>0</v>
      </c>
      <c r="AK167" s="311"/>
      <c r="AL167" s="181">
        <f t="shared" si="323"/>
        <v>0</v>
      </c>
      <c r="AM167" s="181">
        <f>SUMIFS('1-2 人员岗位信息'!I:I,'1-2 人员岗位信息'!$C:$C,"劳务派遣",'1-2 人员岗位信息'!$B:$B,$D167)</f>
        <v>0</v>
      </c>
      <c r="AN167" s="311"/>
      <c r="AO167" s="181">
        <f t="shared" si="324"/>
        <v>0</v>
      </c>
      <c r="AP167" s="181">
        <f>SUMIFS('1-2 人员岗位信息'!J:J,'1-2 人员岗位信息'!$C:$C,"劳务派遣",'1-2 人员岗位信息'!$B:$B,$D167)</f>
        <v>0</v>
      </c>
      <c r="AQ167" s="311"/>
      <c r="AR167" s="181">
        <f t="shared" si="325"/>
        <v>0</v>
      </c>
      <c r="AS167" s="181">
        <f>SUMIFS('1-2 人员岗位信息'!K:K,'1-2 人员岗位信息'!$C:$C,"劳务派遣",'1-2 人员岗位信息'!$B:$B,$D167)</f>
        <v>0</v>
      </c>
      <c r="AT167" s="311"/>
      <c r="AU167" s="181">
        <f t="shared" si="326"/>
        <v>0</v>
      </c>
      <c r="AV167" s="181">
        <f>SUMIFS('1-2 人员岗位信息'!L:L,'1-2 人员岗位信息'!$C:$C,"劳务派遣",'1-2 人员岗位信息'!$B:$B,$D167)</f>
        <v>0</v>
      </c>
      <c r="AW167" s="311"/>
      <c r="AX167" s="181">
        <f t="shared" si="327"/>
        <v>0</v>
      </c>
      <c r="AY167" s="181">
        <f>SUMIFS('1-2 人员岗位信息'!M:M,'1-2 人员岗位信息'!$C:$C,"劳务派遣",'1-2 人员岗位信息'!$B:$B,$D167)</f>
        <v>0</v>
      </c>
      <c r="AZ167" s="311"/>
      <c r="BA167" s="181">
        <f t="shared" si="328"/>
        <v>0</v>
      </c>
      <c r="BB167" s="181">
        <f>SUMIFS('1-2 人员岗位信息'!N:N,'1-2 人员岗位信息'!$C:$C,"劳务派遣",'1-2 人员岗位信息'!$B:$B,$D167)</f>
        <v>0</v>
      </c>
      <c r="BC167" s="311"/>
      <c r="BD167" s="181">
        <f t="shared" si="329"/>
        <v>0</v>
      </c>
      <c r="BE167" s="181">
        <f>SUMIFS('1-2 人员岗位信息'!O:O,'1-2 人员岗位信息'!$C:$C,"劳务派遣",'1-2 人员岗位信息'!$B:$B,$D167)</f>
        <v>0</v>
      </c>
      <c r="BF167" s="311"/>
      <c r="BG167" s="181">
        <f t="shared" si="330"/>
        <v>0</v>
      </c>
      <c r="BH167" s="181">
        <f>SUMIFS('1-2 人员岗位信息'!P:P,'1-2 人员岗位信息'!$C:$C,"劳务派遣",'1-2 人员岗位信息'!$B:$B,$D167)</f>
        <v>0</v>
      </c>
      <c r="BI167" s="311"/>
      <c r="BJ167" s="181">
        <f t="shared" si="331"/>
        <v>0</v>
      </c>
      <c r="BK167" s="181">
        <f>SUMIFS('1-2 人员岗位信息'!Q:Q,'1-2 人员岗位信息'!$C:$C,"劳务派遣",'1-2 人员岗位信息'!$B:$B,$D167)</f>
        <v>0</v>
      </c>
      <c r="BL167" s="320"/>
      <c r="BM167" s="324"/>
      <c r="BN167" s="328"/>
    </row>
    <row r="168" s="276" customFormat="1" ht="33.95" hidden="1" customHeight="1" outlineLevel="5" spans="2:66">
      <c r="B168" s="181" t="s">
        <v>799</v>
      </c>
      <c r="C168" s="296" t="s">
        <v>1084</v>
      </c>
      <c r="D168" s="276" t="s">
        <v>1075</v>
      </c>
      <c r="E168" s="181" t="s">
        <v>1085</v>
      </c>
      <c r="F168" s="181"/>
      <c r="G168" s="181" t="s">
        <v>803</v>
      </c>
      <c r="H168" s="181">
        <f t="shared" si="315"/>
        <v>0</v>
      </c>
      <c r="I168" s="181" t="s">
        <v>804</v>
      </c>
      <c r="J168" s="181" t="e">
        <f t="shared" si="316"/>
        <v>#DIV/0!</v>
      </c>
      <c r="K168" s="181" t="s">
        <v>805</v>
      </c>
      <c r="L168" s="181" t="e">
        <f t="shared" si="317"/>
        <v>#DIV/0!</v>
      </c>
      <c r="M168" s="181" t="s">
        <v>806</v>
      </c>
      <c r="N168" s="181">
        <f t="shared" si="318"/>
        <v>0</v>
      </c>
      <c r="O168" s="181"/>
      <c r="P168" s="303"/>
      <c r="Q168" s="303"/>
      <c r="R168" s="303"/>
      <c r="S168" s="303"/>
      <c r="T168" s="303"/>
      <c r="U168" s="303"/>
      <c r="V168" s="303"/>
      <c r="W168" s="303"/>
      <c r="X168" s="303"/>
      <c r="Y168" s="303"/>
      <c r="Z168" s="303"/>
      <c r="AA168" s="303"/>
      <c r="AB168" s="181">
        <f t="shared" si="319"/>
        <v>0</v>
      </c>
      <c r="AC168" s="181">
        <f t="shared" si="320"/>
        <v>0</v>
      </c>
      <c r="AD168" s="181">
        <f>SUMIFS('1-2 人员岗位信息'!F:F,'1-2 人员岗位信息'!$C:$C,"劳务派遣",'1-2 人员岗位信息'!$B:$B,$D168)</f>
        <v>0</v>
      </c>
      <c r="AE168" s="311"/>
      <c r="AF168" s="181">
        <f t="shared" si="321"/>
        <v>0</v>
      </c>
      <c r="AG168" s="181">
        <f>SUMIFS('1-2 人员岗位信息'!G:G,'1-2 人员岗位信息'!$C:$C,"劳务派遣",'1-2 人员岗位信息'!$B:$B,$D168)</f>
        <v>0</v>
      </c>
      <c r="AH168" s="311"/>
      <c r="AI168" s="181">
        <f t="shared" si="322"/>
        <v>0</v>
      </c>
      <c r="AJ168" s="181">
        <f>SUMIFS('1-2 人员岗位信息'!H:H,'1-2 人员岗位信息'!$C:$C,"劳务派遣",'1-2 人员岗位信息'!$B:$B,$D168)</f>
        <v>0</v>
      </c>
      <c r="AK168" s="311"/>
      <c r="AL168" s="181">
        <f t="shared" si="323"/>
        <v>0</v>
      </c>
      <c r="AM168" s="181">
        <f>SUMIFS('1-2 人员岗位信息'!I:I,'1-2 人员岗位信息'!$C:$C,"劳务派遣",'1-2 人员岗位信息'!$B:$B,$D168)</f>
        <v>0</v>
      </c>
      <c r="AN168" s="311"/>
      <c r="AO168" s="181">
        <f t="shared" si="324"/>
        <v>0</v>
      </c>
      <c r="AP168" s="181">
        <f>SUMIFS('1-2 人员岗位信息'!J:J,'1-2 人员岗位信息'!$C:$C,"劳务派遣",'1-2 人员岗位信息'!$B:$B,$D168)</f>
        <v>0</v>
      </c>
      <c r="AQ168" s="311"/>
      <c r="AR168" s="181">
        <f t="shared" si="325"/>
        <v>0</v>
      </c>
      <c r="AS168" s="181">
        <f>SUMIFS('1-2 人员岗位信息'!K:K,'1-2 人员岗位信息'!$C:$C,"劳务派遣",'1-2 人员岗位信息'!$B:$B,$D168)</f>
        <v>0</v>
      </c>
      <c r="AT168" s="311"/>
      <c r="AU168" s="181">
        <f t="shared" si="326"/>
        <v>0</v>
      </c>
      <c r="AV168" s="181">
        <f>SUMIFS('1-2 人员岗位信息'!L:L,'1-2 人员岗位信息'!$C:$C,"劳务派遣",'1-2 人员岗位信息'!$B:$B,$D168)</f>
        <v>0</v>
      </c>
      <c r="AW168" s="311"/>
      <c r="AX168" s="181">
        <f t="shared" si="327"/>
        <v>0</v>
      </c>
      <c r="AY168" s="181">
        <f>SUMIFS('1-2 人员岗位信息'!M:M,'1-2 人员岗位信息'!$C:$C,"劳务派遣",'1-2 人员岗位信息'!$B:$B,$D168)</f>
        <v>0</v>
      </c>
      <c r="AZ168" s="311"/>
      <c r="BA168" s="181">
        <f t="shared" si="328"/>
        <v>0</v>
      </c>
      <c r="BB168" s="181">
        <f>SUMIFS('1-2 人员岗位信息'!N:N,'1-2 人员岗位信息'!$C:$C,"劳务派遣",'1-2 人员岗位信息'!$B:$B,$D168)</f>
        <v>0</v>
      </c>
      <c r="BC168" s="311"/>
      <c r="BD168" s="181">
        <f t="shared" si="329"/>
        <v>0</v>
      </c>
      <c r="BE168" s="181">
        <f>SUMIFS('1-2 人员岗位信息'!O:O,'1-2 人员岗位信息'!$C:$C,"劳务派遣",'1-2 人员岗位信息'!$B:$B,$D168)</f>
        <v>0</v>
      </c>
      <c r="BF168" s="311"/>
      <c r="BG168" s="181">
        <f t="shared" si="330"/>
        <v>0</v>
      </c>
      <c r="BH168" s="181">
        <f>SUMIFS('1-2 人员岗位信息'!P:P,'1-2 人员岗位信息'!$C:$C,"劳务派遣",'1-2 人员岗位信息'!$B:$B,$D168)</f>
        <v>0</v>
      </c>
      <c r="BI168" s="311"/>
      <c r="BJ168" s="181">
        <f t="shared" si="331"/>
        <v>0</v>
      </c>
      <c r="BK168" s="181">
        <f>SUMIFS('1-2 人员岗位信息'!Q:Q,'1-2 人员岗位信息'!$C:$C,"劳务派遣",'1-2 人员岗位信息'!$B:$B,$D168)</f>
        <v>0</v>
      </c>
      <c r="BL168" s="320"/>
      <c r="BM168" s="324"/>
      <c r="BN168" s="328"/>
    </row>
    <row r="169" s="276" customFormat="1" ht="33.95" hidden="1" customHeight="1" outlineLevel="5" spans="2:66">
      <c r="B169" s="181" t="s">
        <v>799</v>
      </c>
      <c r="C169" s="296" t="s">
        <v>1086</v>
      </c>
      <c r="D169" s="276" t="s">
        <v>1078</v>
      </c>
      <c r="E169" s="181" t="s">
        <v>1087</v>
      </c>
      <c r="F169" s="181"/>
      <c r="G169" s="181" t="s">
        <v>803</v>
      </c>
      <c r="H169" s="181">
        <f t="shared" si="315"/>
        <v>0</v>
      </c>
      <c r="I169" s="181" t="s">
        <v>804</v>
      </c>
      <c r="J169" s="181" t="e">
        <f t="shared" si="316"/>
        <v>#DIV/0!</v>
      </c>
      <c r="K169" s="181" t="s">
        <v>805</v>
      </c>
      <c r="L169" s="181" t="e">
        <f t="shared" si="317"/>
        <v>#DIV/0!</v>
      </c>
      <c r="M169" s="181" t="s">
        <v>806</v>
      </c>
      <c r="N169" s="181">
        <f t="shared" si="318"/>
        <v>0</v>
      </c>
      <c r="O169" s="181"/>
      <c r="P169" s="303"/>
      <c r="Q169" s="303"/>
      <c r="R169" s="303"/>
      <c r="S169" s="303"/>
      <c r="T169" s="303"/>
      <c r="U169" s="303"/>
      <c r="V169" s="303"/>
      <c r="W169" s="303"/>
      <c r="X169" s="303"/>
      <c r="Y169" s="303"/>
      <c r="Z169" s="303"/>
      <c r="AA169" s="303"/>
      <c r="AB169" s="181">
        <f t="shared" si="319"/>
        <v>0</v>
      </c>
      <c r="AC169" s="181">
        <f t="shared" si="320"/>
        <v>0</v>
      </c>
      <c r="AD169" s="181">
        <f>SUMIFS('1-2 人员岗位信息'!F:F,'1-2 人员岗位信息'!$C:$C,"劳务派遣",'1-2 人员岗位信息'!$B:$B,$D169)</f>
        <v>0</v>
      </c>
      <c r="AE169" s="311"/>
      <c r="AF169" s="181">
        <f t="shared" si="321"/>
        <v>0</v>
      </c>
      <c r="AG169" s="181">
        <f>SUMIFS('1-2 人员岗位信息'!G:G,'1-2 人员岗位信息'!$C:$C,"劳务派遣",'1-2 人员岗位信息'!$B:$B,$D169)</f>
        <v>0</v>
      </c>
      <c r="AH169" s="311"/>
      <c r="AI169" s="181">
        <f t="shared" si="322"/>
        <v>0</v>
      </c>
      <c r="AJ169" s="181">
        <f>SUMIFS('1-2 人员岗位信息'!H:H,'1-2 人员岗位信息'!$C:$C,"劳务派遣",'1-2 人员岗位信息'!$B:$B,$D169)</f>
        <v>0</v>
      </c>
      <c r="AK169" s="311"/>
      <c r="AL169" s="181">
        <f t="shared" si="323"/>
        <v>0</v>
      </c>
      <c r="AM169" s="181">
        <f>SUMIFS('1-2 人员岗位信息'!I:I,'1-2 人员岗位信息'!$C:$C,"劳务派遣",'1-2 人员岗位信息'!$B:$B,$D169)</f>
        <v>0</v>
      </c>
      <c r="AN169" s="311"/>
      <c r="AO169" s="181">
        <f t="shared" si="324"/>
        <v>0</v>
      </c>
      <c r="AP169" s="181">
        <f>SUMIFS('1-2 人员岗位信息'!J:J,'1-2 人员岗位信息'!$C:$C,"劳务派遣",'1-2 人员岗位信息'!$B:$B,$D169)</f>
        <v>0</v>
      </c>
      <c r="AQ169" s="311"/>
      <c r="AR169" s="181">
        <f t="shared" si="325"/>
        <v>0</v>
      </c>
      <c r="AS169" s="181">
        <f>SUMIFS('1-2 人员岗位信息'!K:K,'1-2 人员岗位信息'!$C:$C,"劳务派遣",'1-2 人员岗位信息'!$B:$B,$D169)</f>
        <v>0</v>
      </c>
      <c r="AT169" s="311"/>
      <c r="AU169" s="181">
        <f t="shared" si="326"/>
        <v>0</v>
      </c>
      <c r="AV169" s="181">
        <f>SUMIFS('1-2 人员岗位信息'!L:L,'1-2 人员岗位信息'!$C:$C,"劳务派遣",'1-2 人员岗位信息'!$B:$B,$D169)</f>
        <v>0</v>
      </c>
      <c r="AW169" s="311"/>
      <c r="AX169" s="181">
        <f t="shared" si="327"/>
        <v>0</v>
      </c>
      <c r="AY169" s="181">
        <f>SUMIFS('1-2 人员岗位信息'!M:M,'1-2 人员岗位信息'!$C:$C,"劳务派遣",'1-2 人员岗位信息'!$B:$B,$D169)</f>
        <v>0</v>
      </c>
      <c r="AZ169" s="311"/>
      <c r="BA169" s="181">
        <f t="shared" si="328"/>
        <v>0</v>
      </c>
      <c r="BB169" s="181">
        <f>SUMIFS('1-2 人员岗位信息'!N:N,'1-2 人员岗位信息'!$C:$C,"劳务派遣",'1-2 人员岗位信息'!$B:$B,$D169)</f>
        <v>0</v>
      </c>
      <c r="BC169" s="311"/>
      <c r="BD169" s="181">
        <f t="shared" si="329"/>
        <v>0</v>
      </c>
      <c r="BE169" s="181">
        <f>SUMIFS('1-2 人员岗位信息'!O:O,'1-2 人员岗位信息'!$C:$C,"劳务派遣",'1-2 人员岗位信息'!$B:$B,$D169)</f>
        <v>0</v>
      </c>
      <c r="BF169" s="311"/>
      <c r="BG169" s="181">
        <f t="shared" si="330"/>
        <v>0</v>
      </c>
      <c r="BH169" s="181">
        <f>SUMIFS('1-2 人员岗位信息'!P:P,'1-2 人员岗位信息'!$C:$C,"劳务派遣",'1-2 人员岗位信息'!$B:$B,$D169)</f>
        <v>0</v>
      </c>
      <c r="BI169" s="311"/>
      <c r="BJ169" s="181">
        <f t="shared" si="331"/>
        <v>0</v>
      </c>
      <c r="BK169" s="181">
        <f>SUMIFS('1-2 人员岗位信息'!Q:Q,'1-2 人员岗位信息'!$C:$C,"劳务派遣",'1-2 人员岗位信息'!$B:$B,$D169)</f>
        <v>0</v>
      </c>
      <c r="BL169" s="320"/>
      <c r="BM169" s="324"/>
      <c r="BN169" s="328"/>
    </row>
    <row r="170" s="115" customFormat="1" ht="33.95" hidden="1" customHeight="1" outlineLevel="4" collapsed="1" spans="2:66">
      <c r="B170" s="116" t="s">
        <v>794</v>
      </c>
      <c r="C170" s="117" t="s">
        <v>22</v>
      </c>
      <c r="D170" s="115" t="s">
        <v>23</v>
      </c>
      <c r="E170" s="116"/>
      <c r="F170" s="116"/>
      <c r="G170" s="116"/>
      <c r="H170" s="116">
        <f>SUM(H171:H174)</f>
        <v>0</v>
      </c>
      <c r="I170" s="116"/>
      <c r="J170" s="116"/>
      <c r="K170" s="116"/>
      <c r="L170" s="116"/>
      <c r="M170" s="116"/>
      <c r="N170" s="116"/>
      <c r="O170" s="116"/>
      <c r="P170" s="302"/>
      <c r="Q170" s="302"/>
      <c r="R170" s="302"/>
      <c r="S170" s="302"/>
      <c r="T170" s="302"/>
      <c r="U170" s="302"/>
      <c r="V170" s="302"/>
      <c r="W170" s="302"/>
      <c r="X170" s="302"/>
      <c r="Y170" s="302"/>
      <c r="Z170" s="302"/>
      <c r="AA170" s="302"/>
      <c r="AB170" s="116">
        <f t="shared" ref="AB170:AF170" si="332">SUM(AB171:AB174)</f>
        <v>0</v>
      </c>
      <c r="AC170" s="116">
        <f t="shared" si="332"/>
        <v>0</v>
      </c>
      <c r="AD170" s="116"/>
      <c r="AE170" s="116"/>
      <c r="AF170" s="116">
        <f t="shared" si="332"/>
        <v>0</v>
      </c>
      <c r="AG170" s="116"/>
      <c r="AH170" s="116"/>
      <c r="AI170" s="116">
        <f>SUM(AI171:AI174)</f>
        <v>0</v>
      </c>
      <c r="AJ170" s="116"/>
      <c r="AK170" s="116"/>
      <c r="AL170" s="116">
        <f>SUM(AL171:AL174)</f>
        <v>0</v>
      </c>
      <c r="AM170" s="116"/>
      <c r="AN170" s="116"/>
      <c r="AO170" s="116">
        <f>SUM(AO171:AO174)</f>
        <v>0</v>
      </c>
      <c r="AP170" s="116"/>
      <c r="AQ170" s="116"/>
      <c r="AR170" s="116">
        <f>SUM(AR171:AR174)</f>
        <v>0</v>
      </c>
      <c r="AS170" s="116"/>
      <c r="AT170" s="116"/>
      <c r="AU170" s="116">
        <f>SUM(AU171:AU174)</f>
        <v>0</v>
      </c>
      <c r="AV170" s="116"/>
      <c r="AW170" s="116"/>
      <c r="AX170" s="116">
        <f>SUM(AX171:AX174)</f>
        <v>0</v>
      </c>
      <c r="AY170" s="116"/>
      <c r="AZ170" s="116"/>
      <c r="BA170" s="116">
        <f>SUM(BA171:BA174)</f>
        <v>0</v>
      </c>
      <c r="BB170" s="116"/>
      <c r="BC170" s="116"/>
      <c r="BD170" s="116">
        <f>SUM(BD171:BD174)</f>
        <v>0</v>
      </c>
      <c r="BE170" s="116"/>
      <c r="BF170" s="116"/>
      <c r="BG170" s="116">
        <f>SUM(BG171:BG174)</f>
        <v>0</v>
      </c>
      <c r="BH170" s="116"/>
      <c r="BI170" s="116"/>
      <c r="BJ170" s="116">
        <f>SUM(BJ171:BJ174)</f>
        <v>0</v>
      </c>
      <c r="BK170" s="116"/>
      <c r="BL170" s="319"/>
      <c r="BM170" s="324"/>
      <c r="BN170" s="327"/>
    </row>
    <row r="171" s="276" customFormat="1" ht="33.95" hidden="1" customHeight="1" outlineLevel="5" spans="2:66">
      <c r="B171" s="181" t="s">
        <v>799</v>
      </c>
      <c r="C171" s="296" t="s">
        <v>1088</v>
      </c>
      <c r="D171" s="276" t="s">
        <v>1069</v>
      </c>
      <c r="E171" s="181" t="s">
        <v>1089</v>
      </c>
      <c r="F171" s="181"/>
      <c r="G171" s="181" t="s">
        <v>803</v>
      </c>
      <c r="H171" s="181">
        <f t="shared" ref="H171:H175" si="333">AB171</f>
        <v>0</v>
      </c>
      <c r="I171" s="181" t="s">
        <v>804</v>
      </c>
      <c r="J171" s="181" t="e">
        <f t="shared" ref="J171:J175" si="334">SUM(AD171,AG171,AJ171,AM171,AP171,AS171,AV171,AY171,BB171,BE171,BH171,BK171)/N171</f>
        <v>#DIV/0!</v>
      </c>
      <c r="K171" s="181" t="s">
        <v>805</v>
      </c>
      <c r="L171" s="181" t="e">
        <f t="shared" ref="L171:L175" si="335">H171/N171/J171</f>
        <v>#DIV/0!</v>
      </c>
      <c r="M171" s="181" t="s">
        <v>806</v>
      </c>
      <c r="N171" s="181">
        <f t="shared" ref="N171:N175" si="336">COUNTIF(AD171,"&gt;0")+COUNTIF(AG171,"&gt;0")+COUNTIF(AJ171,"&gt;0")+COUNTIF(AM171,"&gt;0")+COUNTIF(AP171,"&gt;0")+COUNTIF(AS171,"&gt;0")+COUNTIF(AV171,"&gt;0")+COUNTIF(AY171,"&gt;0")+COUNTIF(BB171,"&gt;0")+COUNTIF(BE171,"&gt;0")+COUNTIF(BH171,"&gt;0")+COUNTIF(BK171,"&gt;0")</f>
        <v>0</v>
      </c>
      <c r="O171" s="181"/>
      <c r="P171" s="303"/>
      <c r="Q171" s="303"/>
      <c r="R171" s="303"/>
      <c r="S171" s="303"/>
      <c r="T171" s="303"/>
      <c r="U171" s="303"/>
      <c r="V171" s="303"/>
      <c r="W171" s="303"/>
      <c r="X171" s="303"/>
      <c r="Y171" s="303"/>
      <c r="Z171" s="303"/>
      <c r="AA171" s="303"/>
      <c r="AB171" s="181">
        <f t="shared" ref="AB171:AB175" si="337">SUM(AC171,AF171,AI171,AL171,AO171,AR171,AU171,AX171,BA171,BD171,BG171,BJ171)</f>
        <v>0</v>
      </c>
      <c r="AC171" s="181">
        <f t="shared" ref="AC171:AC175" si="338">AD171*AE171</f>
        <v>0</v>
      </c>
      <c r="AD171" s="181">
        <f>SUMIFS('1-2 人员岗位信息'!F:F,'1-2 人员岗位信息'!$C:$C,"专业外包",'1-2 人员岗位信息'!$B:$B,$D171)</f>
        <v>0</v>
      </c>
      <c r="AE171" s="311">
        <f>IFERROR(预算主表!P81/(12*AD171),0)</f>
        <v>0</v>
      </c>
      <c r="AF171" s="181">
        <f t="shared" ref="AF171:AF175" si="339">AG171*AH171</f>
        <v>0</v>
      </c>
      <c r="AG171" s="181">
        <f>SUMIFS('1-2 人员岗位信息'!G:G,'1-2 人员岗位信息'!$C:$C,"专业外包",'1-2 人员岗位信息'!$B:$B,$D171)</f>
        <v>0</v>
      </c>
      <c r="AH171" s="311">
        <f>AE171</f>
        <v>0</v>
      </c>
      <c r="AI171" s="181">
        <f t="shared" ref="AI171:AI175" si="340">AJ171*AK171</f>
        <v>0</v>
      </c>
      <c r="AJ171" s="181">
        <f>SUMIFS('1-2 人员岗位信息'!H:H,'1-2 人员岗位信息'!$C:$C,"专业外包",'1-2 人员岗位信息'!$B:$B,$D171)</f>
        <v>0</v>
      </c>
      <c r="AK171" s="311">
        <f>AE171</f>
        <v>0</v>
      </c>
      <c r="AL171" s="181">
        <f t="shared" ref="AL171:AL175" si="341">AM171*AN171</f>
        <v>0</v>
      </c>
      <c r="AM171" s="181">
        <f>SUMIFS('1-2 人员岗位信息'!I:I,'1-2 人员岗位信息'!$C:$C,"专业外包",'1-2 人员岗位信息'!$B:$B,$D171)</f>
        <v>0</v>
      </c>
      <c r="AN171" s="311">
        <f>AE171</f>
        <v>0</v>
      </c>
      <c r="AO171" s="181">
        <f t="shared" ref="AO171:AO175" si="342">AP171*AQ171</f>
        <v>0</v>
      </c>
      <c r="AP171" s="181">
        <f>SUMIFS('1-2 人员岗位信息'!J:J,'1-2 人员岗位信息'!$C:$C,"专业外包",'1-2 人员岗位信息'!$B:$B,$D171)</f>
        <v>0</v>
      </c>
      <c r="AQ171" s="311">
        <f>AE171</f>
        <v>0</v>
      </c>
      <c r="AR171" s="181">
        <f t="shared" ref="AR171:AR175" si="343">AS171*AT171</f>
        <v>0</v>
      </c>
      <c r="AS171" s="181">
        <f>SUMIFS('1-2 人员岗位信息'!K:K,'1-2 人员岗位信息'!$C:$C,"专业外包",'1-2 人员岗位信息'!$B:$B,$D171)</f>
        <v>0</v>
      </c>
      <c r="AT171" s="311">
        <f>AE171</f>
        <v>0</v>
      </c>
      <c r="AU171" s="181">
        <f t="shared" ref="AU171:AU175" si="344">AV171*AW171</f>
        <v>0</v>
      </c>
      <c r="AV171" s="181">
        <f>SUMIFS('1-2 人员岗位信息'!L:L,'1-2 人员岗位信息'!$C:$C,"专业外包",'1-2 人员岗位信息'!$B:$B,$D171)</f>
        <v>0</v>
      </c>
      <c r="AW171" s="311">
        <f>AE171</f>
        <v>0</v>
      </c>
      <c r="AX171" s="181">
        <f t="shared" ref="AX171:AX175" si="345">AY171*AZ171</f>
        <v>0</v>
      </c>
      <c r="AY171" s="181">
        <f>SUMIFS('1-2 人员岗位信息'!M:M,'1-2 人员岗位信息'!$C:$C,"专业外包",'1-2 人员岗位信息'!$B:$B,$D171)</f>
        <v>0</v>
      </c>
      <c r="AZ171" s="311">
        <f>AE171</f>
        <v>0</v>
      </c>
      <c r="BA171" s="181">
        <f t="shared" ref="BA171:BA175" si="346">BB171*BC171</f>
        <v>0</v>
      </c>
      <c r="BB171" s="181">
        <f>SUMIFS('1-2 人员岗位信息'!N:N,'1-2 人员岗位信息'!$C:$C,"专业外包",'1-2 人员岗位信息'!$B:$B,$D171)</f>
        <v>0</v>
      </c>
      <c r="BC171" s="311">
        <f>AE171</f>
        <v>0</v>
      </c>
      <c r="BD171" s="181">
        <f t="shared" ref="BD171:BD175" si="347">BE171*BF171</f>
        <v>0</v>
      </c>
      <c r="BE171" s="181">
        <f>SUMIFS('1-2 人员岗位信息'!O:O,'1-2 人员岗位信息'!$C:$C,"专业外包",'1-2 人员岗位信息'!$B:$B,$D171)</f>
        <v>0</v>
      </c>
      <c r="BF171" s="311">
        <f>AE171</f>
        <v>0</v>
      </c>
      <c r="BG171" s="181">
        <f t="shared" ref="BG171:BG175" si="348">BH171*BI171</f>
        <v>0</v>
      </c>
      <c r="BH171" s="181">
        <f>SUMIFS('1-2 人员岗位信息'!P:P,'1-2 人员岗位信息'!$C:$C,"专业外包",'1-2 人员岗位信息'!$B:$B,$D171)</f>
        <v>0</v>
      </c>
      <c r="BI171" s="311">
        <f>AE171</f>
        <v>0</v>
      </c>
      <c r="BJ171" s="181">
        <f t="shared" ref="BJ171:BJ175" si="349">BK171*BL171</f>
        <v>0</v>
      </c>
      <c r="BK171" s="181">
        <f>SUMIFS('1-2 人员岗位信息'!Q:Q,'1-2 人员岗位信息'!$C:$C,"专业外包",'1-2 人员岗位信息'!$B:$B,$D171)</f>
        <v>0</v>
      </c>
      <c r="BL171" s="320">
        <f>AE171</f>
        <v>0</v>
      </c>
      <c r="BM171" s="324"/>
      <c r="BN171" s="328"/>
    </row>
    <row r="172" s="276" customFormat="1" ht="33.95" hidden="1" customHeight="1" outlineLevel="5" spans="2:66">
      <c r="B172" s="181" t="s">
        <v>799</v>
      </c>
      <c r="C172" s="296" t="s">
        <v>1090</v>
      </c>
      <c r="D172" s="276" t="s">
        <v>1072</v>
      </c>
      <c r="E172" s="181" t="s">
        <v>1091</v>
      </c>
      <c r="F172" s="181"/>
      <c r="G172" s="181" t="s">
        <v>803</v>
      </c>
      <c r="H172" s="181">
        <f t="shared" si="333"/>
        <v>0</v>
      </c>
      <c r="I172" s="181" t="s">
        <v>804</v>
      </c>
      <c r="J172" s="181" t="e">
        <f t="shared" si="334"/>
        <v>#DIV/0!</v>
      </c>
      <c r="K172" s="181" t="s">
        <v>805</v>
      </c>
      <c r="L172" s="181" t="e">
        <f t="shared" si="335"/>
        <v>#DIV/0!</v>
      </c>
      <c r="M172" s="181" t="s">
        <v>806</v>
      </c>
      <c r="N172" s="181">
        <f t="shared" si="336"/>
        <v>0</v>
      </c>
      <c r="O172" s="181"/>
      <c r="P172" s="303"/>
      <c r="Q172" s="303"/>
      <c r="R172" s="303"/>
      <c r="S172" s="303"/>
      <c r="T172" s="303"/>
      <c r="U172" s="303"/>
      <c r="V172" s="303"/>
      <c r="W172" s="303"/>
      <c r="X172" s="303"/>
      <c r="Y172" s="303"/>
      <c r="Z172" s="303"/>
      <c r="AA172" s="303"/>
      <c r="AB172" s="181">
        <f t="shared" si="337"/>
        <v>0</v>
      </c>
      <c r="AC172" s="181">
        <f t="shared" si="338"/>
        <v>0</v>
      </c>
      <c r="AD172" s="181">
        <f>SUMIFS('1-2 人员岗位信息'!F:F,'1-2 人员岗位信息'!$C:$C,"专业外包",'1-2 人员岗位信息'!$B:$B,$D172)</f>
        <v>0</v>
      </c>
      <c r="AE172" s="311"/>
      <c r="AF172" s="181">
        <f t="shared" si="339"/>
        <v>0</v>
      </c>
      <c r="AG172" s="181">
        <f>SUMIFS('1-2 人员岗位信息'!G:G,'1-2 人员岗位信息'!$C:$C,"专业外包",'1-2 人员岗位信息'!$B:$B,$D172)</f>
        <v>0</v>
      </c>
      <c r="AH172" s="311"/>
      <c r="AI172" s="181">
        <f t="shared" si="340"/>
        <v>0</v>
      </c>
      <c r="AJ172" s="181">
        <f>SUMIFS('1-2 人员岗位信息'!H:H,'1-2 人员岗位信息'!$C:$C,"专业外包",'1-2 人员岗位信息'!$B:$B,$D172)</f>
        <v>0</v>
      </c>
      <c r="AK172" s="311"/>
      <c r="AL172" s="181">
        <f t="shared" si="341"/>
        <v>0</v>
      </c>
      <c r="AM172" s="181">
        <f>SUMIFS('1-2 人员岗位信息'!I:I,'1-2 人员岗位信息'!$C:$C,"专业外包",'1-2 人员岗位信息'!$B:$B,$D172)</f>
        <v>0</v>
      </c>
      <c r="AN172" s="311">
        <f>AE172</f>
        <v>0</v>
      </c>
      <c r="AO172" s="181">
        <f t="shared" si="342"/>
        <v>0</v>
      </c>
      <c r="AP172" s="181">
        <f>SUMIFS('1-2 人员岗位信息'!J:J,'1-2 人员岗位信息'!$C:$C,"专业外包",'1-2 人员岗位信息'!$B:$B,$D172)</f>
        <v>0</v>
      </c>
      <c r="AQ172" s="311">
        <f>AE172</f>
        <v>0</v>
      </c>
      <c r="AR172" s="181">
        <f t="shared" si="343"/>
        <v>0</v>
      </c>
      <c r="AS172" s="181">
        <f>SUMIFS('1-2 人员岗位信息'!K:K,'1-2 人员岗位信息'!$C:$C,"专业外包",'1-2 人员岗位信息'!$B:$B,$D172)</f>
        <v>0</v>
      </c>
      <c r="AT172" s="311">
        <f>AE172</f>
        <v>0</v>
      </c>
      <c r="AU172" s="181">
        <f t="shared" si="344"/>
        <v>0</v>
      </c>
      <c r="AV172" s="181">
        <f>SUMIFS('1-2 人员岗位信息'!L:L,'1-2 人员岗位信息'!$C:$C,"专业外包",'1-2 人员岗位信息'!$B:$B,$D172)</f>
        <v>0</v>
      </c>
      <c r="AW172" s="311">
        <f>AE172</f>
        <v>0</v>
      </c>
      <c r="AX172" s="181">
        <f t="shared" si="345"/>
        <v>0</v>
      </c>
      <c r="AY172" s="181">
        <f>SUMIFS('1-2 人员岗位信息'!M:M,'1-2 人员岗位信息'!$C:$C,"专业外包",'1-2 人员岗位信息'!$B:$B,$D172)</f>
        <v>0</v>
      </c>
      <c r="AZ172" s="311">
        <f>AE172</f>
        <v>0</v>
      </c>
      <c r="BA172" s="181">
        <f t="shared" si="346"/>
        <v>0</v>
      </c>
      <c r="BB172" s="181">
        <f>SUMIFS('1-2 人员岗位信息'!N:N,'1-2 人员岗位信息'!$C:$C,"专业外包",'1-2 人员岗位信息'!$B:$B,$D172)</f>
        <v>0</v>
      </c>
      <c r="BC172" s="311">
        <f>AE172</f>
        <v>0</v>
      </c>
      <c r="BD172" s="181">
        <f t="shared" si="347"/>
        <v>0</v>
      </c>
      <c r="BE172" s="181">
        <f>SUMIFS('1-2 人员岗位信息'!O:O,'1-2 人员岗位信息'!$C:$C,"专业外包",'1-2 人员岗位信息'!$B:$B,$D172)</f>
        <v>0</v>
      </c>
      <c r="BF172" s="311">
        <f>AE172</f>
        <v>0</v>
      </c>
      <c r="BG172" s="181">
        <f t="shared" si="348"/>
        <v>0</v>
      </c>
      <c r="BH172" s="181">
        <f>SUMIFS('1-2 人员岗位信息'!P:P,'1-2 人员岗位信息'!$C:$C,"专业外包",'1-2 人员岗位信息'!$B:$B,$D172)</f>
        <v>0</v>
      </c>
      <c r="BI172" s="311">
        <f>AE172</f>
        <v>0</v>
      </c>
      <c r="BJ172" s="181">
        <f t="shared" si="349"/>
        <v>0</v>
      </c>
      <c r="BK172" s="181">
        <f>SUMIFS('1-2 人员岗位信息'!Q:Q,'1-2 人员岗位信息'!$C:$C,"专业外包",'1-2 人员岗位信息'!$B:$B,$D172)</f>
        <v>0</v>
      </c>
      <c r="BL172" s="320">
        <f>AE172</f>
        <v>0</v>
      </c>
      <c r="BM172" s="324"/>
      <c r="BN172" s="328"/>
    </row>
    <row r="173" s="276" customFormat="1" ht="33.95" hidden="1" customHeight="1" outlineLevel="5" spans="2:66">
      <c r="B173" s="181" t="s">
        <v>799</v>
      </c>
      <c r="C173" s="296" t="s">
        <v>1092</v>
      </c>
      <c r="D173" s="276" t="s">
        <v>1075</v>
      </c>
      <c r="E173" s="181" t="s">
        <v>1093</v>
      </c>
      <c r="F173" s="181"/>
      <c r="G173" s="181" t="s">
        <v>803</v>
      </c>
      <c r="H173" s="181">
        <f t="shared" si="333"/>
        <v>0</v>
      </c>
      <c r="I173" s="181" t="s">
        <v>804</v>
      </c>
      <c r="J173" s="181" t="e">
        <f t="shared" si="334"/>
        <v>#DIV/0!</v>
      </c>
      <c r="K173" s="181" t="s">
        <v>805</v>
      </c>
      <c r="L173" s="181" t="e">
        <f t="shared" si="335"/>
        <v>#DIV/0!</v>
      </c>
      <c r="M173" s="181" t="s">
        <v>806</v>
      </c>
      <c r="N173" s="181">
        <f t="shared" si="336"/>
        <v>0</v>
      </c>
      <c r="O173" s="181"/>
      <c r="P173" s="303"/>
      <c r="Q173" s="303"/>
      <c r="R173" s="303"/>
      <c r="S173" s="303"/>
      <c r="T173" s="303"/>
      <c r="U173" s="303"/>
      <c r="V173" s="303"/>
      <c r="W173" s="303"/>
      <c r="X173" s="303"/>
      <c r="Y173" s="303"/>
      <c r="Z173" s="303"/>
      <c r="AA173" s="303"/>
      <c r="AB173" s="181">
        <f t="shared" si="337"/>
        <v>0</v>
      </c>
      <c r="AC173" s="181">
        <f t="shared" si="338"/>
        <v>0</v>
      </c>
      <c r="AD173" s="181">
        <f>SUMIFS('1-2 人员岗位信息'!F:F,'1-2 人员岗位信息'!$C:$C,"专业外包",'1-2 人员岗位信息'!$B:$B,$D173)</f>
        <v>0</v>
      </c>
      <c r="AE173" s="311"/>
      <c r="AF173" s="181">
        <f t="shared" si="339"/>
        <v>0</v>
      </c>
      <c r="AG173" s="181">
        <f>SUMIFS('1-2 人员岗位信息'!G:G,'1-2 人员岗位信息'!$C:$C,"专业外包",'1-2 人员岗位信息'!$B:$B,$D173)</f>
        <v>0</v>
      </c>
      <c r="AH173" s="311"/>
      <c r="AI173" s="181">
        <f t="shared" si="340"/>
        <v>0</v>
      </c>
      <c r="AJ173" s="181">
        <f>SUMIFS('1-2 人员岗位信息'!H:H,'1-2 人员岗位信息'!$C:$C,"专业外包",'1-2 人员岗位信息'!$B:$B,$D173)</f>
        <v>0</v>
      </c>
      <c r="AK173" s="311"/>
      <c r="AL173" s="181">
        <f t="shared" si="341"/>
        <v>0</v>
      </c>
      <c r="AM173" s="181">
        <f>SUMIFS('1-2 人员岗位信息'!I:I,'1-2 人员岗位信息'!$C:$C,"专业外包",'1-2 人员岗位信息'!$B:$B,$D173)</f>
        <v>0</v>
      </c>
      <c r="AN173" s="311"/>
      <c r="AO173" s="181">
        <f t="shared" si="342"/>
        <v>0</v>
      </c>
      <c r="AP173" s="181">
        <f>SUMIFS('1-2 人员岗位信息'!J:J,'1-2 人员岗位信息'!$C:$C,"专业外包",'1-2 人员岗位信息'!$B:$B,$D173)</f>
        <v>0</v>
      </c>
      <c r="AQ173" s="311"/>
      <c r="AR173" s="181">
        <f t="shared" si="343"/>
        <v>0</v>
      </c>
      <c r="AS173" s="181">
        <f>SUMIFS('1-2 人员岗位信息'!K:K,'1-2 人员岗位信息'!$C:$C,"专业外包",'1-2 人员岗位信息'!$B:$B,$D173)</f>
        <v>0</v>
      </c>
      <c r="AT173" s="311"/>
      <c r="AU173" s="181">
        <f t="shared" si="344"/>
        <v>0</v>
      </c>
      <c r="AV173" s="181">
        <f>SUMIFS('1-2 人员岗位信息'!L:L,'1-2 人员岗位信息'!$C:$C,"专业外包",'1-2 人员岗位信息'!$B:$B,$D173)</f>
        <v>0</v>
      </c>
      <c r="AW173" s="311"/>
      <c r="AX173" s="181">
        <f t="shared" si="345"/>
        <v>0</v>
      </c>
      <c r="AY173" s="181">
        <f>SUMIFS('1-2 人员岗位信息'!M:M,'1-2 人员岗位信息'!$C:$C,"专业外包",'1-2 人员岗位信息'!$B:$B,$D173)</f>
        <v>0</v>
      </c>
      <c r="AZ173" s="311"/>
      <c r="BA173" s="181">
        <f t="shared" si="346"/>
        <v>0</v>
      </c>
      <c r="BB173" s="181">
        <f>SUMIFS('1-2 人员岗位信息'!N:N,'1-2 人员岗位信息'!$C:$C,"专业外包",'1-2 人员岗位信息'!$B:$B,$D173)</f>
        <v>0</v>
      </c>
      <c r="BC173" s="311"/>
      <c r="BD173" s="181">
        <f t="shared" si="347"/>
        <v>0</v>
      </c>
      <c r="BE173" s="181">
        <f>SUMIFS('1-2 人员岗位信息'!O:O,'1-2 人员岗位信息'!$C:$C,"专业外包",'1-2 人员岗位信息'!$B:$B,$D173)</f>
        <v>0</v>
      </c>
      <c r="BF173" s="311"/>
      <c r="BG173" s="181">
        <f t="shared" si="348"/>
        <v>0</v>
      </c>
      <c r="BH173" s="181">
        <f>SUMIFS('1-2 人员岗位信息'!P:P,'1-2 人员岗位信息'!$C:$C,"专业外包",'1-2 人员岗位信息'!$B:$B,$D173)</f>
        <v>0</v>
      </c>
      <c r="BI173" s="311"/>
      <c r="BJ173" s="181">
        <f t="shared" si="349"/>
        <v>0</v>
      </c>
      <c r="BK173" s="181">
        <f>SUMIFS('1-2 人员岗位信息'!Q:Q,'1-2 人员岗位信息'!$C:$C,"专业外包",'1-2 人员岗位信息'!$B:$B,$D173)</f>
        <v>0</v>
      </c>
      <c r="BL173" s="320"/>
      <c r="BM173" s="324"/>
      <c r="BN173" s="328"/>
    </row>
    <row r="174" s="276" customFormat="1" ht="33.95" hidden="1" customHeight="1" outlineLevel="5" spans="2:66">
      <c r="B174" s="181" t="s">
        <v>799</v>
      </c>
      <c r="C174" s="296" t="s">
        <v>1094</v>
      </c>
      <c r="D174" s="276" t="s">
        <v>1078</v>
      </c>
      <c r="E174" s="181" t="s">
        <v>1095</v>
      </c>
      <c r="F174" s="181"/>
      <c r="G174" s="181" t="s">
        <v>803</v>
      </c>
      <c r="H174" s="181">
        <f t="shared" si="333"/>
        <v>0</v>
      </c>
      <c r="I174" s="181" t="s">
        <v>804</v>
      </c>
      <c r="J174" s="181" t="e">
        <f t="shared" si="334"/>
        <v>#DIV/0!</v>
      </c>
      <c r="K174" s="181" t="s">
        <v>805</v>
      </c>
      <c r="L174" s="181" t="e">
        <f t="shared" si="335"/>
        <v>#DIV/0!</v>
      </c>
      <c r="M174" s="181" t="s">
        <v>806</v>
      </c>
      <c r="N174" s="181">
        <f t="shared" si="336"/>
        <v>0</v>
      </c>
      <c r="O174" s="181"/>
      <c r="P174" s="303"/>
      <c r="Q174" s="303"/>
      <c r="R174" s="303"/>
      <c r="S174" s="303"/>
      <c r="T174" s="303"/>
      <c r="U174" s="303"/>
      <c r="V174" s="303"/>
      <c r="W174" s="303"/>
      <c r="X174" s="303"/>
      <c r="Y174" s="303"/>
      <c r="Z174" s="303"/>
      <c r="AA174" s="303"/>
      <c r="AB174" s="181">
        <f t="shared" si="337"/>
        <v>0</v>
      </c>
      <c r="AC174" s="181">
        <f t="shared" si="338"/>
        <v>0</v>
      </c>
      <c r="AD174" s="181">
        <f>SUMIFS('1-2 人员岗位信息'!F:F,'1-2 人员岗位信息'!$C:$C,"专业外包",'1-2 人员岗位信息'!$B:$B,$D174)</f>
        <v>0</v>
      </c>
      <c r="AE174" s="311"/>
      <c r="AF174" s="181">
        <f t="shared" si="339"/>
        <v>0</v>
      </c>
      <c r="AG174" s="181">
        <f>SUMIFS('1-2 人员岗位信息'!G:G,'1-2 人员岗位信息'!$C:$C,"专业外包",'1-2 人员岗位信息'!$B:$B,$D174)</f>
        <v>0</v>
      </c>
      <c r="AH174" s="311"/>
      <c r="AI174" s="181">
        <f t="shared" si="340"/>
        <v>0</v>
      </c>
      <c r="AJ174" s="181">
        <f>SUMIFS('1-2 人员岗位信息'!H:H,'1-2 人员岗位信息'!$C:$C,"专业外包",'1-2 人员岗位信息'!$B:$B,$D174)</f>
        <v>0</v>
      </c>
      <c r="AK174" s="311"/>
      <c r="AL174" s="181">
        <f t="shared" si="341"/>
        <v>0</v>
      </c>
      <c r="AM174" s="181">
        <f>SUMIFS('1-2 人员岗位信息'!I:I,'1-2 人员岗位信息'!$C:$C,"专业外包",'1-2 人员岗位信息'!$B:$B,$D174)</f>
        <v>0</v>
      </c>
      <c r="AN174" s="311"/>
      <c r="AO174" s="181">
        <f t="shared" si="342"/>
        <v>0</v>
      </c>
      <c r="AP174" s="181">
        <f>SUMIFS('1-2 人员岗位信息'!J:J,'1-2 人员岗位信息'!$C:$C,"专业外包",'1-2 人员岗位信息'!$B:$B,$D174)</f>
        <v>0</v>
      </c>
      <c r="AQ174" s="311"/>
      <c r="AR174" s="181">
        <f t="shared" si="343"/>
        <v>0</v>
      </c>
      <c r="AS174" s="181">
        <f>SUMIFS('1-2 人员岗位信息'!K:K,'1-2 人员岗位信息'!$C:$C,"专业外包",'1-2 人员岗位信息'!$B:$B,$D174)</f>
        <v>0</v>
      </c>
      <c r="AT174" s="311"/>
      <c r="AU174" s="181">
        <f t="shared" si="344"/>
        <v>0</v>
      </c>
      <c r="AV174" s="181">
        <f>SUMIFS('1-2 人员岗位信息'!L:L,'1-2 人员岗位信息'!$C:$C,"专业外包",'1-2 人员岗位信息'!$B:$B,$D174)</f>
        <v>0</v>
      </c>
      <c r="AW174" s="311"/>
      <c r="AX174" s="181">
        <f t="shared" si="345"/>
        <v>0</v>
      </c>
      <c r="AY174" s="181">
        <f>SUMIFS('1-2 人员岗位信息'!M:M,'1-2 人员岗位信息'!$C:$C,"专业外包",'1-2 人员岗位信息'!$B:$B,$D174)</f>
        <v>0</v>
      </c>
      <c r="AZ174" s="311"/>
      <c r="BA174" s="181">
        <f t="shared" si="346"/>
        <v>0</v>
      </c>
      <c r="BB174" s="181">
        <f>SUMIFS('1-2 人员岗位信息'!N:N,'1-2 人员岗位信息'!$C:$C,"专业外包",'1-2 人员岗位信息'!$B:$B,$D174)</f>
        <v>0</v>
      </c>
      <c r="BC174" s="311"/>
      <c r="BD174" s="181">
        <f t="shared" si="347"/>
        <v>0</v>
      </c>
      <c r="BE174" s="181">
        <f>SUMIFS('1-2 人员岗位信息'!O:O,'1-2 人员岗位信息'!$C:$C,"专业外包",'1-2 人员岗位信息'!$B:$B,$D174)</f>
        <v>0</v>
      </c>
      <c r="BF174" s="311"/>
      <c r="BG174" s="181">
        <f t="shared" si="348"/>
        <v>0</v>
      </c>
      <c r="BH174" s="181">
        <f>SUMIFS('1-2 人员岗位信息'!P:P,'1-2 人员岗位信息'!$C:$C,"专业外包",'1-2 人员岗位信息'!$B:$B,$D174)</f>
        <v>0</v>
      </c>
      <c r="BI174" s="311"/>
      <c r="BJ174" s="181">
        <f t="shared" si="349"/>
        <v>0</v>
      </c>
      <c r="BK174" s="181">
        <f>SUMIFS('1-2 人员岗位信息'!Q:Q,'1-2 人员岗位信息'!$C:$C,"专业外包",'1-2 人员岗位信息'!$B:$B,$D174)</f>
        <v>0</v>
      </c>
      <c r="BL174" s="320"/>
      <c r="BM174" s="324"/>
      <c r="BN174" s="328"/>
    </row>
    <row r="175" s="115" customFormat="1" ht="33.95" hidden="1" customHeight="1" outlineLevel="4" spans="2:66">
      <c r="B175" s="116" t="s">
        <v>799</v>
      </c>
      <c r="C175" s="117" t="s">
        <v>24</v>
      </c>
      <c r="D175" s="115" t="s">
        <v>25</v>
      </c>
      <c r="E175" s="116"/>
      <c r="F175" s="116"/>
      <c r="G175" s="116"/>
      <c r="H175" s="116">
        <f t="shared" si="333"/>
        <v>0</v>
      </c>
      <c r="I175" s="116" t="s">
        <v>1096</v>
      </c>
      <c r="J175" s="116" t="e">
        <f t="shared" si="334"/>
        <v>#DIV/0!</v>
      </c>
      <c r="K175" s="116" t="s">
        <v>1033</v>
      </c>
      <c r="L175" s="116" t="e">
        <f t="shared" si="335"/>
        <v>#DIV/0!</v>
      </c>
      <c r="M175" s="116" t="s">
        <v>806</v>
      </c>
      <c r="N175" s="116">
        <f t="shared" si="336"/>
        <v>0</v>
      </c>
      <c r="O175" s="116"/>
      <c r="P175" s="302"/>
      <c r="Q175" s="302"/>
      <c r="R175" s="302"/>
      <c r="S175" s="302"/>
      <c r="T175" s="302"/>
      <c r="U175" s="302"/>
      <c r="V175" s="302"/>
      <c r="W175" s="302"/>
      <c r="X175" s="302"/>
      <c r="Y175" s="302"/>
      <c r="Z175" s="302"/>
      <c r="AA175" s="302"/>
      <c r="AB175" s="116">
        <f t="shared" si="337"/>
        <v>0</v>
      </c>
      <c r="AC175" s="116">
        <f t="shared" si="338"/>
        <v>0</v>
      </c>
      <c r="AD175" s="116">
        <f>VLOOKUP($I175,'1-1 项目基础信息'!$F:$S,3,FALSE)</f>
        <v>0</v>
      </c>
      <c r="AE175" s="311"/>
      <c r="AF175" s="116">
        <f t="shared" si="339"/>
        <v>0</v>
      </c>
      <c r="AG175" s="116">
        <f>VLOOKUP($I175,'1-1 项目基础信息'!$F:$S,4,FALSE)</f>
        <v>0</v>
      </c>
      <c r="AH175" s="311"/>
      <c r="AI175" s="116">
        <f t="shared" si="340"/>
        <v>0</v>
      </c>
      <c r="AJ175" s="116">
        <f>VLOOKUP($I175,'1-1 项目基础信息'!$F:$S,5,FALSE)</f>
        <v>0</v>
      </c>
      <c r="AK175" s="311"/>
      <c r="AL175" s="116">
        <f t="shared" si="341"/>
        <v>0</v>
      </c>
      <c r="AM175" s="116">
        <f>VLOOKUP($I175,'1-1 项目基础信息'!$F:$S,6,FALSE)</f>
        <v>0</v>
      </c>
      <c r="AN175" s="311"/>
      <c r="AO175" s="116">
        <f t="shared" si="342"/>
        <v>0</v>
      </c>
      <c r="AP175" s="116">
        <f>VLOOKUP($I175,'1-1 项目基础信息'!$F:$S,7,FALSE)</f>
        <v>0</v>
      </c>
      <c r="AQ175" s="311"/>
      <c r="AR175" s="116">
        <f t="shared" si="343"/>
        <v>0</v>
      </c>
      <c r="AS175" s="116">
        <f>VLOOKUP($I175,'1-1 项目基础信息'!$F:$S,8,FALSE)</f>
        <v>0</v>
      </c>
      <c r="AT175" s="311"/>
      <c r="AU175" s="116">
        <f t="shared" si="344"/>
        <v>0</v>
      </c>
      <c r="AV175" s="116">
        <f>VLOOKUP($I175,'1-1 项目基础信息'!$F:$S,9,FALSE)</f>
        <v>0</v>
      </c>
      <c r="AW175" s="311"/>
      <c r="AX175" s="116">
        <f t="shared" si="345"/>
        <v>0</v>
      </c>
      <c r="AY175" s="116">
        <f>VLOOKUP($I175,'1-1 项目基础信息'!$F:$S,10,FALSE)</f>
        <v>0</v>
      </c>
      <c r="AZ175" s="311"/>
      <c r="BA175" s="116">
        <f t="shared" si="346"/>
        <v>0</v>
      </c>
      <c r="BB175" s="116">
        <f>VLOOKUP($I175,'1-1 项目基础信息'!$F:$S,11,FALSE)</f>
        <v>0</v>
      </c>
      <c r="BC175" s="311"/>
      <c r="BD175" s="116">
        <f t="shared" si="347"/>
        <v>0</v>
      </c>
      <c r="BE175" s="116">
        <f>VLOOKUP($I175,'1-1 项目基础信息'!$F:$S,12,FALSE)</f>
        <v>0</v>
      </c>
      <c r="BF175" s="311"/>
      <c r="BG175" s="116">
        <f t="shared" si="348"/>
        <v>0</v>
      </c>
      <c r="BH175" s="116">
        <f>VLOOKUP($I175,'1-1 项目基础信息'!$F:$S,13,FALSE)</f>
        <v>0</v>
      </c>
      <c r="BI175" s="311"/>
      <c r="BJ175" s="116">
        <f t="shared" si="349"/>
        <v>0</v>
      </c>
      <c r="BK175" s="116">
        <f>VLOOKUP($I175,'1-1 项目基础信息'!$F:$S,14,FALSE)</f>
        <v>0</v>
      </c>
      <c r="BL175" s="320"/>
      <c r="BM175" s="324"/>
      <c r="BN175" s="327"/>
    </row>
    <row r="176" s="111" customFormat="1" ht="33.95" hidden="1" customHeight="1" outlineLevel="3" collapsed="1" spans="2:66">
      <c r="B176" s="112" t="s">
        <v>794</v>
      </c>
      <c r="C176" s="113" t="s">
        <v>1097</v>
      </c>
      <c r="D176" s="111" t="s">
        <v>1098</v>
      </c>
      <c r="E176" s="112"/>
      <c r="F176" s="112"/>
      <c r="G176" s="112"/>
      <c r="H176" s="112">
        <f>H177+H181+H185</f>
        <v>0</v>
      </c>
      <c r="I176" s="112"/>
      <c r="J176" s="112"/>
      <c r="K176" s="112"/>
      <c r="L176" s="112"/>
      <c r="M176" s="112"/>
      <c r="N176" s="112"/>
      <c r="O176" s="112"/>
      <c r="P176" s="301"/>
      <c r="Q176" s="301"/>
      <c r="R176" s="301"/>
      <c r="S176" s="301"/>
      <c r="T176" s="301"/>
      <c r="U176" s="301"/>
      <c r="V176" s="301"/>
      <c r="W176" s="301"/>
      <c r="X176" s="301"/>
      <c r="Y176" s="301"/>
      <c r="Z176" s="301"/>
      <c r="AA176" s="301"/>
      <c r="AB176" s="112">
        <f t="shared" ref="AB176:AF176" si="350">AB177+AB181+AB185</f>
        <v>0</v>
      </c>
      <c r="AC176" s="112">
        <f t="shared" si="350"/>
        <v>0</v>
      </c>
      <c r="AD176" s="112"/>
      <c r="AE176" s="112"/>
      <c r="AF176" s="112">
        <f t="shared" si="350"/>
        <v>0</v>
      </c>
      <c r="AG176" s="112"/>
      <c r="AH176" s="112"/>
      <c r="AI176" s="112">
        <f>AI177+AI181+AI185</f>
        <v>0</v>
      </c>
      <c r="AJ176" s="112"/>
      <c r="AK176" s="112"/>
      <c r="AL176" s="112">
        <f>AL177+AL181+AL185</f>
        <v>0</v>
      </c>
      <c r="AM176" s="112"/>
      <c r="AN176" s="112"/>
      <c r="AO176" s="112">
        <f>AO177+AO181+AO185</f>
        <v>0</v>
      </c>
      <c r="AP176" s="112"/>
      <c r="AQ176" s="112"/>
      <c r="AR176" s="112">
        <f>AR177+AR181+AR185</f>
        <v>0</v>
      </c>
      <c r="AS176" s="112"/>
      <c r="AT176" s="112"/>
      <c r="AU176" s="112">
        <f>AU177+AU181+AU185</f>
        <v>0</v>
      </c>
      <c r="AV176" s="112"/>
      <c r="AW176" s="112"/>
      <c r="AX176" s="112">
        <f>AX177+AX181+AX185</f>
        <v>0</v>
      </c>
      <c r="AY176" s="112"/>
      <c r="AZ176" s="112"/>
      <c r="BA176" s="112">
        <f>BA177+BA181+BA185</f>
        <v>0</v>
      </c>
      <c r="BB176" s="112"/>
      <c r="BC176" s="112"/>
      <c r="BD176" s="112">
        <f>BD177+BD181+BD185</f>
        <v>0</v>
      </c>
      <c r="BE176" s="112"/>
      <c r="BF176" s="112"/>
      <c r="BG176" s="112">
        <f>BG177+BG181+BG185</f>
        <v>0</v>
      </c>
      <c r="BH176" s="112"/>
      <c r="BI176" s="112"/>
      <c r="BJ176" s="112">
        <f>BJ177+BJ181+BJ185</f>
        <v>0</v>
      </c>
      <c r="BK176" s="112"/>
      <c r="BL176" s="318"/>
      <c r="BM176" s="324"/>
      <c r="BN176" s="326"/>
    </row>
    <row r="177" s="115" customFormat="1" ht="33.95" hidden="1" customHeight="1" outlineLevel="4" collapsed="1" spans="2:66">
      <c r="B177" s="116" t="s">
        <v>794</v>
      </c>
      <c r="C177" s="117" t="s">
        <v>127</v>
      </c>
      <c r="D177" s="115" t="s">
        <v>109</v>
      </c>
      <c r="E177" s="116"/>
      <c r="F177" s="116"/>
      <c r="G177" s="116"/>
      <c r="H177" s="116">
        <f>SUM(H178:H180)</f>
        <v>0</v>
      </c>
      <c r="I177" s="116"/>
      <c r="J177" s="116"/>
      <c r="K177" s="116"/>
      <c r="L177" s="116"/>
      <c r="M177" s="116"/>
      <c r="N177" s="116"/>
      <c r="O177" s="116"/>
      <c r="P177" s="302"/>
      <c r="Q177" s="302"/>
      <c r="R177" s="302"/>
      <c r="S177" s="302"/>
      <c r="T177" s="302"/>
      <c r="U177" s="302"/>
      <c r="V177" s="302"/>
      <c r="W177" s="302"/>
      <c r="X177" s="302"/>
      <c r="Y177" s="302"/>
      <c r="Z177" s="302"/>
      <c r="AA177" s="302"/>
      <c r="AB177" s="116">
        <f t="shared" ref="AB177:AF177" si="351">SUM(AB178:AB180)</f>
        <v>0</v>
      </c>
      <c r="AC177" s="116">
        <f t="shared" si="351"/>
        <v>0</v>
      </c>
      <c r="AD177" s="116"/>
      <c r="AE177" s="116"/>
      <c r="AF177" s="116">
        <f t="shared" si="351"/>
        <v>0</v>
      </c>
      <c r="AG177" s="116"/>
      <c r="AH177" s="116"/>
      <c r="AI177" s="116">
        <f>SUM(AI178:AI180)</f>
        <v>0</v>
      </c>
      <c r="AJ177" s="116"/>
      <c r="AK177" s="116"/>
      <c r="AL177" s="116">
        <f>SUM(AL178:AL180)</f>
        <v>0</v>
      </c>
      <c r="AM177" s="116"/>
      <c r="AN177" s="116"/>
      <c r="AO177" s="116">
        <f>SUM(AO178:AO180)</f>
        <v>0</v>
      </c>
      <c r="AP177" s="116"/>
      <c r="AQ177" s="116"/>
      <c r="AR177" s="116">
        <f>SUM(AR178:AR180)</f>
        <v>0</v>
      </c>
      <c r="AS177" s="116"/>
      <c r="AT177" s="116"/>
      <c r="AU177" s="116">
        <f>SUM(AU178:AU180)</f>
        <v>0</v>
      </c>
      <c r="AV177" s="116"/>
      <c r="AW177" s="116"/>
      <c r="AX177" s="116">
        <f>SUM(AX178:AX180)</f>
        <v>0</v>
      </c>
      <c r="AY177" s="116"/>
      <c r="AZ177" s="116"/>
      <c r="BA177" s="116">
        <f>SUM(BA178:BA180)</f>
        <v>0</v>
      </c>
      <c r="BB177" s="116"/>
      <c r="BC177" s="116"/>
      <c r="BD177" s="116">
        <f>SUM(BD178:BD180)</f>
        <v>0</v>
      </c>
      <c r="BE177" s="116"/>
      <c r="BF177" s="116"/>
      <c r="BG177" s="116">
        <f>SUM(BG178:BG180)</f>
        <v>0</v>
      </c>
      <c r="BH177" s="116"/>
      <c r="BI177" s="116"/>
      <c r="BJ177" s="116">
        <f>SUM(BJ178:BJ180)</f>
        <v>0</v>
      </c>
      <c r="BK177" s="116"/>
      <c r="BL177" s="319"/>
      <c r="BM177" s="324"/>
      <c r="BN177" s="327"/>
    </row>
    <row r="178" s="276" customFormat="1" ht="33.95" hidden="1" customHeight="1" outlineLevel="5" spans="2:66">
      <c r="B178" s="181" t="s">
        <v>799</v>
      </c>
      <c r="C178" s="296" t="s">
        <v>1099</v>
      </c>
      <c r="D178" s="276" t="s">
        <v>1100</v>
      </c>
      <c r="E178" s="181" t="s">
        <v>1101</v>
      </c>
      <c r="F178" s="181"/>
      <c r="G178" s="181" t="s">
        <v>803</v>
      </c>
      <c r="H178" s="181">
        <f t="shared" ref="H178:H180" si="352">AB178</f>
        <v>0</v>
      </c>
      <c r="I178" s="181" t="s">
        <v>804</v>
      </c>
      <c r="J178" s="181" t="e">
        <f t="shared" ref="J178:J180" si="353">SUM(AD178,AG178,AJ178,AM178,AP178,AS178,AV178,AY178,BB178,BE178,BH178,BK178)/N178</f>
        <v>#DIV/0!</v>
      </c>
      <c r="K178" s="181" t="s">
        <v>805</v>
      </c>
      <c r="L178" s="181" t="e">
        <f t="shared" ref="L178:L180" si="354">H178/N178/J178</f>
        <v>#DIV/0!</v>
      </c>
      <c r="M178" s="181" t="s">
        <v>806</v>
      </c>
      <c r="N178" s="181">
        <f t="shared" ref="N178:N180" si="355">COUNTIF(AD178,"&gt;0")+COUNTIF(AG178,"&gt;0")+COUNTIF(AJ178,"&gt;0")+COUNTIF(AM178,"&gt;0")+COUNTIF(AP178,"&gt;0")+COUNTIF(AS178,"&gt;0")+COUNTIF(AV178,"&gt;0")+COUNTIF(AY178,"&gt;0")+COUNTIF(BB178,"&gt;0")+COUNTIF(BE178,"&gt;0")+COUNTIF(BH178,"&gt;0")+COUNTIF(BK178,"&gt;0")</f>
        <v>0</v>
      </c>
      <c r="O178" s="181"/>
      <c r="P178" s="303"/>
      <c r="Q178" s="303"/>
      <c r="R178" s="303"/>
      <c r="S178" s="303"/>
      <c r="T178" s="303"/>
      <c r="U178" s="303"/>
      <c r="V178" s="303"/>
      <c r="W178" s="303"/>
      <c r="X178" s="303"/>
      <c r="Y178" s="303"/>
      <c r="Z178" s="303"/>
      <c r="AA178" s="303"/>
      <c r="AB178" s="181">
        <f t="shared" ref="AB178:AB180" si="356">SUM(AC178,AF178,AI178,AL178,AO178,AR178,AU178,AX178,BA178,BD178,BG178,BJ178)</f>
        <v>0</v>
      </c>
      <c r="AC178" s="181">
        <f t="shared" ref="AC178:AC180" si="357">AD178*AE178</f>
        <v>0</v>
      </c>
      <c r="AD178" s="181">
        <f>SUMIFS('1-2 人员岗位信息'!F:F,'1-2 人员岗位信息'!$C:$C,"自有人员",'1-2 人员岗位信息'!$B:$B,$D178)</f>
        <v>0</v>
      </c>
      <c r="AE178" s="311"/>
      <c r="AF178" s="181">
        <f t="shared" ref="AF178:AF180" si="358">AG178*AH178</f>
        <v>0</v>
      </c>
      <c r="AG178" s="181">
        <f>SUMIFS('1-2 人员岗位信息'!G:G,'1-2 人员岗位信息'!$C:$C,"自有人员",'1-2 人员岗位信息'!$B:$B,$D178)</f>
        <v>0</v>
      </c>
      <c r="AH178" s="311"/>
      <c r="AI178" s="181">
        <f t="shared" ref="AI178:AI180" si="359">AJ178*AK178</f>
        <v>0</v>
      </c>
      <c r="AJ178" s="181">
        <f>SUMIFS('1-2 人员岗位信息'!H:H,'1-2 人员岗位信息'!$C:$C,"自有人员",'1-2 人员岗位信息'!$B:$B,$D178)</f>
        <v>0</v>
      </c>
      <c r="AK178" s="311"/>
      <c r="AL178" s="181">
        <f t="shared" ref="AL178:AL180" si="360">AM178*AN178</f>
        <v>0</v>
      </c>
      <c r="AM178" s="181">
        <f>SUMIFS('1-2 人员岗位信息'!I:I,'1-2 人员岗位信息'!$C:$C,"自有人员",'1-2 人员岗位信息'!$B:$B,$D178)</f>
        <v>0</v>
      </c>
      <c r="AN178" s="311"/>
      <c r="AO178" s="181">
        <f t="shared" ref="AO178:AO180" si="361">AP178*AQ178</f>
        <v>0</v>
      </c>
      <c r="AP178" s="181">
        <f>SUMIFS('1-2 人员岗位信息'!J:J,'1-2 人员岗位信息'!$C:$C,"自有人员",'1-2 人员岗位信息'!$B:$B,$D178)</f>
        <v>0</v>
      </c>
      <c r="AQ178" s="311"/>
      <c r="AR178" s="181">
        <f t="shared" ref="AR178:AR180" si="362">AS178*AT178</f>
        <v>0</v>
      </c>
      <c r="AS178" s="181">
        <f>SUMIFS('1-2 人员岗位信息'!K:K,'1-2 人员岗位信息'!$C:$C,"自有人员",'1-2 人员岗位信息'!$B:$B,$D178)</f>
        <v>0</v>
      </c>
      <c r="AT178" s="311"/>
      <c r="AU178" s="181">
        <f t="shared" ref="AU178:AU180" si="363">AV178*AW178</f>
        <v>0</v>
      </c>
      <c r="AV178" s="181">
        <f>SUMIFS('1-2 人员岗位信息'!L:L,'1-2 人员岗位信息'!$C:$C,"自有人员",'1-2 人员岗位信息'!$B:$B,$D178)</f>
        <v>0</v>
      </c>
      <c r="AW178" s="311"/>
      <c r="AX178" s="181">
        <f t="shared" ref="AX178:AX180" si="364">AY178*AZ178</f>
        <v>0</v>
      </c>
      <c r="AY178" s="181">
        <f>SUMIFS('1-2 人员岗位信息'!M:M,'1-2 人员岗位信息'!$C:$C,"自有人员",'1-2 人员岗位信息'!$B:$B,$D178)</f>
        <v>0</v>
      </c>
      <c r="AZ178" s="311"/>
      <c r="BA178" s="181">
        <f t="shared" ref="BA178:BA180" si="365">BB178*BC178</f>
        <v>0</v>
      </c>
      <c r="BB178" s="181">
        <f>SUMIFS('1-2 人员岗位信息'!N:N,'1-2 人员岗位信息'!$C:$C,"自有人员",'1-2 人员岗位信息'!$B:$B,$D178)</f>
        <v>0</v>
      </c>
      <c r="BC178" s="311"/>
      <c r="BD178" s="181">
        <f t="shared" ref="BD178:BD180" si="366">BE178*BF178</f>
        <v>0</v>
      </c>
      <c r="BE178" s="181">
        <f>SUMIFS('1-2 人员岗位信息'!O:O,'1-2 人员岗位信息'!$C:$C,"自有人员",'1-2 人员岗位信息'!$B:$B,$D178)</f>
        <v>0</v>
      </c>
      <c r="BF178" s="311"/>
      <c r="BG178" s="181">
        <f t="shared" ref="BG178:BG180" si="367">BH178*BI178</f>
        <v>0</v>
      </c>
      <c r="BH178" s="181">
        <f>SUMIFS('1-2 人员岗位信息'!P:P,'1-2 人员岗位信息'!$C:$C,"自有人员",'1-2 人员岗位信息'!$B:$B,$D178)</f>
        <v>0</v>
      </c>
      <c r="BI178" s="311"/>
      <c r="BJ178" s="181">
        <f t="shared" ref="BJ178:BJ180" si="368">BK178*BL178</f>
        <v>0</v>
      </c>
      <c r="BK178" s="181">
        <f>SUMIFS('1-2 人员岗位信息'!Q:Q,'1-2 人员岗位信息'!$C:$C,"自有人员",'1-2 人员岗位信息'!$B:$B,$D178)</f>
        <v>0</v>
      </c>
      <c r="BL178" s="320"/>
      <c r="BM178" s="324"/>
      <c r="BN178" s="328"/>
    </row>
    <row r="179" s="276" customFormat="1" ht="33.95" hidden="1" customHeight="1" outlineLevel="5" spans="2:66">
      <c r="B179" s="181" t="s">
        <v>799</v>
      </c>
      <c r="C179" s="296" t="s">
        <v>1102</v>
      </c>
      <c r="D179" s="276" t="s">
        <v>1098</v>
      </c>
      <c r="E179" s="181" t="s">
        <v>1103</v>
      </c>
      <c r="F179" s="181"/>
      <c r="G179" s="181" t="s">
        <v>803</v>
      </c>
      <c r="H179" s="181">
        <f t="shared" si="352"/>
        <v>0</v>
      </c>
      <c r="I179" s="181" t="s">
        <v>804</v>
      </c>
      <c r="J179" s="181" t="e">
        <f t="shared" si="353"/>
        <v>#DIV/0!</v>
      </c>
      <c r="K179" s="181" t="s">
        <v>805</v>
      </c>
      <c r="L179" s="181" t="e">
        <f t="shared" si="354"/>
        <v>#DIV/0!</v>
      </c>
      <c r="M179" s="181" t="s">
        <v>806</v>
      </c>
      <c r="N179" s="181">
        <f t="shared" si="355"/>
        <v>0</v>
      </c>
      <c r="O179" s="181"/>
      <c r="P179" s="303"/>
      <c r="Q179" s="303"/>
      <c r="R179" s="303"/>
      <c r="S179" s="303"/>
      <c r="T179" s="303"/>
      <c r="U179" s="303"/>
      <c r="V179" s="303"/>
      <c r="W179" s="303"/>
      <c r="X179" s="303"/>
      <c r="Y179" s="303"/>
      <c r="Z179" s="303"/>
      <c r="AA179" s="303"/>
      <c r="AB179" s="181">
        <f t="shared" si="356"/>
        <v>0</v>
      </c>
      <c r="AC179" s="181">
        <f t="shared" si="357"/>
        <v>0</v>
      </c>
      <c r="AD179" s="181">
        <f>SUMIFS('1-2 人员岗位信息'!F:F,'1-2 人员岗位信息'!$C:$C,"自有人员",'1-2 人员岗位信息'!$B:$B,$D179)</f>
        <v>0</v>
      </c>
      <c r="AE179" s="311"/>
      <c r="AF179" s="181">
        <f t="shared" si="358"/>
        <v>0</v>
      </c>
      <c r="AG179" s="181">
        <f>SUMIFS('1-2 人员岗位信息'!G:G,'1-2 人员岗位信息'!$C:$C,"自有人员",'1-2 人员岗位信息'!$B:$B,$D179)</f>
        <v>0</v>
      </c>
      <c r="AH179" s="311"/>
      <c r="AI179" s="181">
        <f t="shared" si="359"/>
        <v>0</v>
      </c>
      <c r="AJ179" s="181">
        <f>SUMIFS('1-2 人员岗位信息'!H:H,'1-2 人员岗位信息'!$C:$C,"自有人员",'1-2 人员岗位信息'!$B:$B,$D179)</f>
        <v>0</v>
      </c>
      <c r="AK179" s="311"/>
      <c r="AL179" s="181">
        <f t="shared" si="360"/>
        <v>0</v>
      </c>
      <c r="AM179" s="181">
        <f>SUMIFS('1-2 人员岗位信息'!I:I,'1-2 人员岗位信息'!$C:$C,"自有人员",'1-2 人员岗位信息'!$B:$B,$D179)</f>
        <v>0</v>
      </c>
      <c r="AN179" s="311"/>
      <c r="AO179" s="181">
        <f t="shared" si="361"/>
        <v>0</v>
      </c>
      <c r="AP179" s="181">
        <f>SUMIFS('1-2 人员岗位信息'!J:J,'1-2 人员岗位信息'!$C:$C,"自有人员",'1-2 人员岗位信息'!$B:$B,$D179)</f>
        <v>0</v>
      </c>
      <c r="AQ179" s="311"/>
      <c r="AR179" s="181">
        <f t="shared" si="362"/>
        <v>0</v>
      </c>
      <c r="AS179" s="181">
        <f>SUMIFS('1-2 人员岗位信息'!K:K,'1-2 人员岗位信息'!$C:$C,"自有人员",'1-2 人员岗位信息'!$B:$B,$D179)</f>
        <v>0</v>
      </c>
      <c r="AT179" s="311"/>
      <c r="AU179" s="181">
        <f t="shared" si="363"/>
        <v>0</v>
      </c>
      <c r="AV179" s="181">
        <f>SUMIFS('1-2 人员岗位信息'!L:L,'1-2 人员岗位信息'!$C:$C,"自有人员",'1-2 人员岗位信息'!$B:$B,$D179)</f>
        <v>0</v>
      </c>
      <c r="AW179" s="311"/>
      <c r="AX179" s="181">
        <f t="shared" si="364"/>
        <v>0</v>
      </c>
      <c r="AY179" s="181">
        <f>SUMIFS('1-2 人员岗位信息'!M:M,'1-2 人员岗位信息'!$C:$C,"自有人员",'1-2 人员岗位信息'!$B:$B,$D179)</f>
        <v>0</v>
      </c>
      <c r="AZ179" s="311"/>
      <c r="BA179" s="181">
        <f t="shared" si="365"/>
        <v>0</v>
      </c>
      <c r="BB179" s="181">
        <f>SUMIFS('1-2 人员岗位信息'!N:N,'1-2 人员岗位信息'!$C:$C,"自有人员",'1-2 人员岗位信息'!$B:$B,$D179)</f>
        <v>0</v>
      </c>
      <c r="BC179" s="311"/>
      <c r="BD179" s="181">
        <f t="shared" si="366"/>
        <v>0</v>
      </c>
      <c r="BE179" s="181">
        <f>SUMIFS('1-2 人员岗位信息'!O:O,'1-2 人员岗位信息'!$C:$C,"自有人员",'1-2 人员岗位信息'!$B:$B,$D179)</f>
        <v>0</v>
      </c>
      <c r="BF179" s="311"/>
      <c r="BG179" s="181">
        <f t="shared" si="367"/>
        <v>0</v>
      </c>
      <c r="BH179" s="181">
        <f>SUMIFS('1-2 人员岗位信息'!P:P,'1-2 人员岗位信息'!$C:$C,"自有人员",'1-2 人员岗位信息'!$B:$B,$D179)</f>
        <v>0</v>
      </c>
      <c r="BI179" s="311"/>
      <c r="BJ179" s="181">
        <f t="shared" si="368"/>
        <v>0</v>
      </c>
      <c r="BK179" s="181">
        <f>SUMIFS('1-2 人员岗位信息'!Q:Q,'1-2 人员岗位信息'!$C:$C,"自有人员",'1-2 人员岗位信息'!$B:$B,$D179)</f>
        <v>0</v>
      </c>
      <c r="BL179" s="320"/>
      <c r="BM179" s="324"/>
      <c r="BN179" s="328"/>
    </row>
    <row r="180" s="276" customFormat="1" ht="33.95" hidden="1" customHeight="1" outlineLevel="5" spans="2:66">
      <c r="B180" s="181" t="s">
        <v>799</v>
      </c>
      <c r="C180" s="296" t="s">
        <v>1104</v>
      </c>
      <c r="D180" s="276" t="s">
        <v>1105</v>
      </c>
      <c r="E180" s="181" t="s">
        <v>1106</v>
      </c>
      <c r="F180" s="181"/>
      <c r="G180" s="181" t="s">
        <v>803</v>
      </c>
      <c r="H180" s="181">
        <f t="shared" si="352"/>
        <v>0</v>
      </c>
      <c r="I180" s="181" t="s">
        <v>804</v>
      </c>
      <c r="J180" s="181" t="e">
        <f t="shared" si="353"/>
        <v>#DIV/0!</v>
      </c>
      <c r="K180" s="181" t="s">
        <v>805</v>
      </c>
      <c r="L180" s="181" t="e">
        <f t="shared" si="354"/>
        <v>#DIV/0!</v>
      </c>
      <c r="M180" s="181" t="s">
        <v>806</v>
      </c>
      <c r="N180" s="181">
        <f t="shared" si="355"/>
        <v>0</v>
      </c>
      <c r="O180" s="181"/>
      <c r="P180" s="303"/>
      <c r="Q180" s="303"/>
      <c r="R180" s="303"/>
      <c r="S180" s="303"/>
      <c r="T180" s="303"/>
      <c r="U180" s="303"/>
      <c r="V180" s="303"/>
      <c r="W180" s="303"/>
      <c r="X180" s="303"/>
      <c r="Y180" s="303"/>
      <c r="Z180" s="303"/>
      <c r="AA180" s="303"/>
      <c r="AB180" s="181">
        <f t="shared" si="356"/>
        <v>0</v>
      </c>
      <c r="AC180" s="181">
        <f t="shared" si="357"/>
        <v>0</v>
      </c>
      <c r="AD180" s="181">
        <f>SUMIFS('1-2 人员岗位信息'!F:F,'1-2 人员岗位信息'!$C:$C,"自有人员",'1-2 人员岗位信息'!$B:$B,$D180)</f>
        <v>0</v>
      </c>
      <c r="AE180" s="311"/>
      <c r="AF180" s="181">
        <f t="shared" si="358"/>
        <v>0</v>
      </c>
      <c r="AG180" s="181">
        <f>SUMIFS('1-2 人员岗位信息'!G:G,'1-2 人员岗位信息'!$C:$C,"自有人员",'1-2 人员岗位信息'!$B:$B,$D180)</f>
        <v>0</v>
      </c>
      <c r="AH180" s="311"/>
      <c r="AI180" s="181">
        <f t="shared" si="359"/>
        <v>0</v>
      </c>
      <c r="AJ180" s="181">
        <f>SUMIFS('1-2 人员岗位信息'!H:H,'1-2 人员岗位信息'!$C:$C,"自有人员",'1-2 人员岗位信息'!$B:$B,$D180)</f>
        <v>0</v>
      </c>
      <c r="AK180" s="311"/>
      <c r="AL180" s="181">
        <f t="shared" si="360"/>
        <v>0</v>
      </c>
      <c r="AM180" s="181">
        <f>SUMIFS('1-2 人员岗位信息'!I:I,'1-2 人员岗位信息'!$C:$C,"自有人员",'1-2 人员岗位信息'!$B:$B,$D180)</f>
        <v>0</v>
      </c>
      <c r="AN180" s="311"/>
      <c r="AO180" s="181">
        <f t="shared" si="361"/>
        <v>0</v>
      </c>
      <c r="AP180" s="181">
        <f>SUMIFS('1-2 人员岗位信息'!J:J,'1-2 人员岗位信息'!$C:$C,"自有人员",'1-2 人员岗位信息'!$B:$B,$D180)</f>
        <v>0</v>
      </c>
      <c r="AQ180" s="311"/>
      <c r="AR180" s="181">
        <f t="shared" si="362"/>
        <v>0</v>
      </c>
      <c r="AS180" s="181">
        <f>SUMIFS('1-2 人员岗位信息'!K:K,'1-2 人员岗位信息'!$C:$C,"自有人员",'1-2 人员岗位信息'!$B:$B,$D180)</f>
        <v>0</v>
      </c>
      <c r="AT180" s="311"/>
      <c r="AU180" s="181">
        <f t="shared" si="363"/>
        <v>0</v>
      </c>
      <c r="AV180" s="181">
        <f>SUMIFS('1-2 人员岗位信息'!L:L,'1-2 人员岗位信息'!$C:$C,"自有人员",'1-2 人员岗位信息'!$B:$B,$D180)</f>
        <v>0</v>
      </c>
      <c r="AW180" s="311"/>
      <c r="AX180" s="181">
        <f t="shared" si="364"/>
        <v>0</v>
      </c>
      <c r="AY180" s="181">
        <f>SUMIFS('1-2 人员岗位信息'!M:M,'1-2 人员岗位信息'!$C:$C,"自有人员",'1-2 人员岗位信息'!$B:$B,$D180)</f>
        <v>0</v>
      </c>
      <c r="AZ180" s="311"/>
      <c r="BA180" s="181">
        <f t="shared" si="365"/>
        <v>0</v>
      </c>
      <c r="BB180" s="181">
        <f>SUMIFS('1-2 人员岗位信息'!N:N,'1-2 人员岗位信息'!$C:$C,"自有人员",'1-2 人员岗位信息'!$B:$B,$D180)</f>
        <v>0</v>
      </c>
      <c r="BC180" s="311"/>
      <c r="BD180" s="181">
        <f t="shared" si="366"/>
        <v>0</v>
      </c>
      <c r="BE180" s="181">
        <f>SUMIFS('1-2 人员岗位信息'!O:O,'1-2 人员岗位信息'!$C:$C,"自有人员",'1-2 人员岗位信息'!$B:$B,$D180)</f>
        <v>0</v>
      </c>
      <c r="BF180" s="311"/>
      <c r="BG180" s="181">
        <f t="shared" si="367"/>
        <v>0</v>
      </c>
      <c r="BH180" s="181">
        <f>SUMIFS('1-2 人员岗位信息'!P:P,'1-2 人员岗位信息'!$C:$C,"自有人员",'1-2 人员岗位信息'!$B:$B,$D180)</f>
        <v>0</v>
      </c>
      <c r="BI180" s="311"/>
      <c r="BJ180" s="181">
        <f t="shared" si="368"/>
        <v>0</v>
      </c>
      <c r="BK180" s="181">
        <f>SUMIFS('1-2 人员岗位信息'!Q:Q,'1-2 人员岗位信息'!$C:$C,"自有人员",'1-2 人员岗位信息'!$B:$B,$D180)</f>
        <v>0</v>
      </c>
      <c r="BL180" s="320"/>
      <c r="BM180" s="324"/>
      <c r="BN180" s="328"/>
    </row>
    <row r="181" s="115" customFormat="1" ht="33.95" hidden="1" customHeight="1" outlineLevel="4" collapsed="1" spans="2:66">
      <c r="B181" s="116" t="s">
        <v>794</v>
      </c>
      <c r="C181" s="117" t="s">
        <v>74</v>
      </c>
      <c r="D181" s="115" t="s">
        <v>68</v>
      </c>
      <c r="E181" s="116"/>
      <c r="F181" s="116"/>
      <c r="G181" s="116"/>
      <c r="H181" s="116">
        <f>SUM(H182:H184)</f>
        <v>0</v>
      </c>
      <c r="I181" s="116"/>
      <c r="J181" s="116"/>
      <c r="K181" s="116"/>
      <c r="L181" s="116"/>
      <c r="M181" s="116"/>
      <c r="N181" s="116"/>
      <c r="O181" s="116"/>
      <c r="P181" s="302"/>
      <c r="Q181" s="302"/>
      <c r="R181" s="302"/>
      <c r="S181" s="302"/>
      <c r="T181" s="302"/>
      <c r="U181" s="302"/>
      <c r="V181" s="302"/>
      <c r="W181" s="302"/>
      <c r="X181" s="302"/>
      <c r="Y181" s="302"/>
      <c r="Z181" s="302"/>
      <c r="AA181" s="302"/>
      <c r="AB181" s="116">
        <f t="shared" ref="AB181:AF181" si="369">SUM(AB182:AB184)</f>
        <v>0</v>
      </c>
      <c r="AC181" s="116">
        <f t="shared" si="369"/>
        <v>0</v>
      </c>
      <c r="AD181" s="116"/>
      <c r="AE181" s="116"/>
      <c r="AF181" s="116">
        <f t="shared" si="369"/>
        <v>0</v>
      </c>
      <c r="AG181" s="116"/>
      <c r="AH181" s="116"/>
      <c r="AI181" s="116">
        <f>SUM(AI182:AI184)</f>
        <v>0</v>
      </c>
      <c r="AJ181" s="116"/>
      <c r="AK181" s="116"/>
      <c r="AL181" s="116">
        <f>SUM(AL182:AL184)</f>
        <v>0</v>
      </c>
      <c r="AM181" s="116"/>
      <c r="AN181" s="116"/>
      <c r="AO181" s="116">
        <f>SUM(AO182:AO184)</f>
        <v>0</v>
      </c>
      <c r="AP181" s="116"/>
      <c r="AQ181" s="116"/>
      <c r="AR181" s="116">
        <f>SUM(AR182:AR184)</f>
        <v>0</v>
      </c>
      <c r="AS181" s="116"/>
      <c r="AT181" s="116"/>
      <c r="AU181" s="116">
        <f>SUM(AU182:AU184)</f>
        <v>0</v>
      </c>
      <c r="AV181" s="116"/>
      <c r="AW181" s="116"/>
      <c r="AX181" s="116">
        <f>SUM(AX182:AX184)</f>
        <v>0</v>
      </c>
      <c r="AY181" s="116"/>
      <c r="AZ181" s="116"/>
      <c r="BA181" s="116">
        <f>SUM(BA182:BA184)</f>
        <v>0</v>
      </c>
      <c r="BB181" s="116"/>
      <c r="BC181" s="116"/>
      <c r="BD181" s="116">
        <f>SUM(BD182:BD184)</f>
        <v>0</v>
      </c>
      <c r="BE181" s="116"/>
      <c r="BF181" s="116"/>
      <c r="BG181" s="116">
        <f>SUM(BG182:BG184)</f>
        <v>0</v>
      </c>
      <c r="BH181" s="116"/>
      <c r="BI181" s="116"/>
      <c r="BJ181" s="116">
        <f>SUM(BJ182:BJ184)</f>
        <v>0</v>
      </c>
      <c r="BK181" s="116"/>
      <c r="BL181" s="319"/>
      <c r="BM181" s="324"/>
      <c r="BN181" s="327"/>
    </row>
    <row r="182" s="276" customFormat="1" ht="33.95" hidden="1" customHeight="1" outlineLevel="5" spans="2:66">
      <c r="B182" s="181" t="s">
        <v>799</v>
      </c>
      <c r="C182" s="296" t="s">
        <v>1107</v>
      </c>
      <c r="D182" s="276" t="s">
        <v>1100</v>
      </c>
      <c r="E182" s="181" t="s">
        <v>1108</v>
      </c>
      <c r="F182" s="181"/>
      <c r="G182" s="181" t="s">
        <v>803</v>
      </c>
      <c r="H182" s="181">
        <f t="shared" ref="H182:H184" si="370">AB182</f>
        <v>0</v>
      </c>
      <c r="I182" s="181" t="s">
        <v>804</v>
      </c>
      <c r="J182" s="181" t="e">
        <f t="shared" ref="J182:J184" si="371">SUM(AD182,AG182,AJ182,AM182,AP182,AS182,AV182,AY182,BB182,BE182,BH182,BK182)/N182</f>
        <v>#DIV/0!</v>
      </c>
      <c r="K182" s="181" t="s">
        <v>805</v>
      </c>
      <c r="L182" s="181" t="e">
        <f t="shared" ref="L182:L184" si="372">H182/N182/J182</f>
        <v>#DIV/0!</v>
      </c>
      <c r="M182" s="181" t="s">
        <v>806</v>
      </c>
      <c r="N182" s="181">
        <f t="shared" ref="N182:N184" si="373">COUNTIF(AD182,"&gt;0")+COUNTIF(AG182,"&gt;0")+COUNTIF(AJ182,"&gt;0")+COUNTIF(AM182,"&gt;0")+COUNTIF(AP182,"&gt;0")+COUNTIF(AS182,"&gt;0")+COUNTIF(AV182,"&gt;0")+COUNTIF(AY182,"&gt;0")+COUNTIF(BB182,"&gt;0")+COUNTIF(BE182,"&gt;0")+COUNTIF(BH182,"&gt;0")+COUNTIF(BK182,"&gt;0")</f>
        <v>0</v>
      </c>
      <c r="O182" s="181"/>
      <c r="P182" s="303"/>
      <c r="Q182" s="303"/>
      <c r="R182" s="303"/>
      <c r="S182" s="303"/>
      <c r="T182" s="303"/>
      <c r="U182" s="303"/>
      <c r="V182" s="303"/>
      <c r="W182" s="303"/>
      <c r="X182" s="303"/>
      <c r="Y182" s="303"/>
      <c r="Z182" s="303"/>
      <c r="AA182" s="303"/>
      <c r="AB182" s="181">
        <f t="shared" ref="AB182:AB184" si="374">SUM(AC182,AF182,AI182,AL182,AO182,AR182,AU182,AX182,BA182,BD182,BG182,BJ182)</f>
        <v>0</v>
      </c>
      <c r="AC182" s="181">
        <f t="shared" ref="AC182:AC184" si="375">AD182*AE182</f>
        <v>0</v>
      </c>
      <c r="AD182" s="181">
        <f>SUMIFS('1-2 人员岗位信息'!F:F,'1-2 人员岗位信息'!$C:$C,"劳务派遣",'1-2 人员岗位信息'!$B:$B,$D182)</f>
        <v>0</v>
      </c>
      <c r="AE182" s="311"/>
      <c r="AF182" s="181">
        <f t="shared" ref="AF182:AF184" si="376">AG182*AH182</f>
        <v>0</v>
      </c>
      <c r="AG182" s="181">
        <f>SUMIFS('1-2 人员岗位信息'!G:G,'1-2 人员岗位信息'!$C:$C,"劳务派遣",'1-2 人员岗位信息'!$B:$B,$D182)</f>
        <v>0</v>
      </c>
      <c r="AH182" s="311"/>
      <c r="AI182" s="181">
        <f t="shared" ref="AI182:AI184" si="377">AJ182*AK182</f>
        <v>0</v>
      </c>
      <c r="AJ182" s="181">
        <f>SUMIFS('1-2 人员岗位信息'!H:H,'1-2 人员岗位信息'!$C:$C,"劳务派遣",'1-2 人员岗位信息'!$B:$B,$D182)</f>
        <v>0</v>
      </c>
      <c r="AK182" s="311"/>
      <c r="AL182" s="181">
        <f t="shared" ref="AL182:AL184" si="378">AM182*AN182</f>
        <v>0</v>
      </c>
      <c r="AM182" s="181">
        <f>SUMIFS('1-2 人员岗位信息'!I:I,'1-2 人员岗位信息'!$C:$C,"劳务派遣",'1-2 人员岗位信息'!$B:$B,$D182)</f>
        <v>0</v>
      </c>
      <c r="AN182" s="311"/>
      <c r="AO182" s="181">
        <f t="shared" ref="AO182:AO184" si="379">AP182*AQ182</f>
        <v>0</v>
      </c>
      <c r="AP182" s="181">
        <f>SUMIFS('1-2 人员岗位信息'!J:J,'1-2 人员岗位信息'!$C:$C,"劳务派遣",'1-2 人员岗位信息'!$B:$B,$D182)</f>
        <v>0</v>
      </c>
      <c r="AQ182" s="311"/>
      <c r="AR182" s="181">
        <f t="shared" ref="AR182:AR184" si="380">AS182*AT182</f>
        <v>0</v>
      </c>
      <c r="AS182" s="181">
        <f>SUMIFS('1-2 人员岗位信息'!K:K,'1-2 人员岗位信息'!$C:$C,"劳务派遣",'1-2 人员岗位信息'!$B:$B,$D182)</f>
        <v>0</v>
      </c>
      <c r="AT182" s="311"/>
      <c r="AU182" s="181">
        <f t="shared" ref="AU182:AU184" si="381">AV182*AW182</f>
        <v>0</v>
      </c>
      <c r="AV182" s="181">
        <f>SUMIFS('1-2 人员岗位信息'!L:L,'1-2 人员岗位信息'!$C:$C,"劳务派遣",'1-2 人员岗位信息'!$B:$B,$D182)</f>
        <v>0</v>
      </c>
      <c r="AW182" s="311"/>
      <c r="AX182" s="181">
        <f t="shared" ref="AX182:AX184" si="382">AY182*AZ182</f>
        <v>0</v>
      </c>
      <c r="AY182" s="181">
        <f>SUMIFS('1-2 人员岗位信息'!M:M,'1-2 人员岗位信息'!$C:$C,"劳务派遣",'1-2 人员岗位信息'!$B:$B,$D182)</f>
        <v>0</v>
      </c>
      <c r="AZ182" s="311"/>
      <c r="BA182" s="181">
        <f t="shared" ref="BA182:BA184" si="383">BB182*BC182</f>
        <v>0</v>
      </c>
      <c r="BB182" s="181">
        <f>SUMIFS('1-2 人员岗位信息'!N:N,'1-2 人员岗位信息'!$C:$C,"劳务派遣",'1-2 人员岗位信息'!$B:$B,$D182)</f>
        <v>0</v>
      </c>
      <c r="BC182" s="311"/>
      <c r="BD182" s="181">
        <f t="shared" ref="BD182:BD184" si="384">BE182*BF182</f>
        <v>0</v>
      </c>
      <c r="BE182" s="181">
        <f>SUMIFS('1-2 人员岗位信息'!O:O,'1-2 人员岗位信息'!$C:$C,"劳务派遣",'1-2 人员岗位信息'!$B:$B,$D182)</f>
        <v>0</v>
      </c>
      <c r="BF182" s="311"/>
      <c r="BG182" s="181">
        <f t="shared" ref="BG182:BG184" si="385">BH182*BI182</f>
        <v>0</v>
      </c>
      <c r="BH182" s="181">
        <f>SUMIFS('1-2 人员岗位信息'!P:P,'1-2 人员岗位信息'!$C:$C,"劳务派遣",'1-2 人员岗位信息'!$B:$B,$D182)</f>
        <v>0</v>
      </c>
      <c r="BI182" s="311"/>
      <c r="BJ182" s="181">
        <f t="shared" ref="BJ182:BJ184" si="386">BK182*BL182</f>
        <v>0</v>
      </c>
      <c r="BK182" s="181">
        <f>SUMIFS('1-2 人员岗位信息'!Q:Q,'1-2 人员岗位信息'!$C:$C,"劳务派遣",'1-2 人员岗位信息'!$B:$B,$D182)</f>
        <v>0</v>
      </c>
      <c r="BL182" s="320"/>
      <c r="BM182" s="324"/>
      <c r="BN182" s="328"/>
    </row>
    <row r="183" s="276" customFormat="1" ht="33.95" hidden="1" customHeight="1" outlineLevel="5" spans="2:66">
      <c r="B183" s="181" t="s">
        <v>799</v>
      </c>
      <c r="C183" s="296" t="s">
        <v>1109</v>
      </c>
      <c r="D183" s="276" t="s">
        <v>1098</v>
      </c>
      <c r="E183" s="181" t="s">
        <v>1110</v>
      </c>
      <c r="F183" s="181"/>
      <c r="G183" s="181" t="s">
        <v>803</v>
      </c>
      <c r="H183" s="181">
        <f t="shared" si="370"/>
        <v>0</v>
      </c>
      <c r="I183" s="181" t="s">
        <v>804</v>
      </c>
      <c r="J183" s="181" t="e">
        <f t="shared" si="371"/>
        <v>#DIV/0!</v>
      </c>
      <c r="K183" s="181" t="s">
        <v>805</v>
      </c>
      <c r="L183" s="181" t="e">
        <f t="shared" si="372"/>
        <v>#DIV/0!</v>
      </c>
      <c r="M183" s="181" t="s">
        <v>806</v>
      </c>
      <c r="N183" s="181">
        <f t="shared" si="373"/>
        <v>0</v>
      </c>
      <c r="O183" s="181"/>
      <c r="P183" s="303"/>
      <c r="Q183" s="303"/>
      <c r="R183" s="303"/>
      <c r="S183" s="303"/>
      <c r="T183" s="303"/>
      <c r="U183" s="303"/>
      <c r="V183" s="303"/>
      <c r="W183" s="303"/>
      <c r="X183" s="303"/>
      <c r="Y183" s="303"/>
      <c r="Z183" s="303"/>
      <c r="AA183" s="303"/>
      <c r="AB183" s="181">
        <f t="shared" si="374"/>
        <v>0</v>
      </c>
      <c r="AC183" s="181">
        <f t="shared" si="375"/>
        <v>0</v>
      </c>
      <c r="AD183" s="181">
        <f>SUMIFS('1-2 人员岗位信息'!F:F,'1-2 人员岗位信息'!$C:$C,"劳务派遣",'1-2 人员岗位信息'!$B:$B,$D183)</f>
        <v>0</v>
      </c>
      <c r="AE183" s="311"/>
      <c r="AF183" s="181">
        <f t="shared" si="376"/>
        <v>0</v>
      </c>
      <c r="AG183" s="181">
        <f>SUMIFS('1-2 人员岗位信息'!G:G,'1-2 人员岗位信息'!$C:$C,"劳务派遣",'1-2 人员岗位信息'!$B:$B,$D183)</f>
        <v>0</v>
      </c>
      <c r="AH183" s="311"/>
      <c r="AI183" s="181">
        <f t="shared" si="377"/>
        <v>0</v>
      </c>
      <c r="AJ183" s="181">
        <f>SUMIFS('1-2 人员岗位信息'!H:H,'1-2 人员岗位信息'!$C:$C,"劳务派遣",'1-2 人员岗位信息'!$B:$B,$D183)</f>
        <v>0</v>
      </c>
      <c r="AK183" s="311"/>
      <c r="AL183" s="181">
        <f t="shared" si="378"/>
        <v>0</v>
      </c>
      <c r="AM183" s="181">
        <f>SUMIFS('1-2 人员岗位信息'!I:I,'1-2 人员岗位信息'!$C:$C,"劳务派遣",'1-2 人员岗位信息'!$B:$B,$D183)</f>
        <v>0</v>
      </c>
      <c r="AN183" s="311"/>
      <c r="AO183" s="181">
        <f t="shared" si="379"/>
        <v>0</v>
      </c>
      <c r="AP183" s="181">
        <f>SUMIFS('1-2 人员岗位信息'!J:J,'1-2 人员岗位信息'!$C:$C,"劳务派遣",'1-2 人员岗位信息'!$B:$B,$D183)</f>
        <v>0</v>
      </c>
      <c r="AQ183" s="311"/>
      <c r="AR183" s="181">
        <f t="shared" si="380"/>
        <v>0</v>
      </c>
      <c r="AS183" s="181">
        <f>SUMIFS('1-2 人员岗位信息'!K:K,'1-2 人员岗位信息'!$C:$C,"劳务派遣",'1-2 人员岗位信息'!$B:$B,$D183)</f>
        <v>0</v>
      </c>
      <c r="AT183" s="311"/>
      <c r="AU183" s="181">
        <f t="shared" si="381"/>
        <v>0</v>
      </c>
      <c r="AV183" s="181">
        <f>SUMIFS('1-2 人员岗位信息'!L:L,'1-2 人员岗位信息'!$C:$C,"劳务派遣",'1-2 人员岗位信息'!$B:$B,$D183)</f>
        <v>0</v>
      </c>
      <c r="AW183" s="311"/>
      <c r="AX183" s="181">
        <f t="shared" si="382"/>
        <v>0</v>
      </c>
      <c r="AY183" s="181">
        <f>SUMIFS('1-2 人员岗位信息'!M:M,'1-2 人员岗位信息'!$C:$C,"劳务派遣",'1-2 人员岗位信息'!$B:$B,$D183)</f>
        <v>0</v>
      </c>
      <c r="AZ183" s="311"/>
      <c r="BA183" s="181">
        <f t="shared" si="383"/>
        <v>0</v>
      </c>
      <c r="BB183" s="181">
        <f>SUMIFS('1-2 人员岗位信息'!N:N,'1-2 人员岗位信息'!$C:$C,"劳务派遣",'1-2 人员岗位信息'!$B:$B,$D183)</f>
        <v>0</v>
      </c>
      <c r="BC183" s="311"/>
      <c r="BD183" s="181">
        <f t="shared" si="384"/>
        <v>0</v>
      </c>
      <c r="BE183" s="181">
        <f>SUMIFS('1-2 人员岗位信息'!O:O,'1-2 人员岗位信息'!$C:$C,"劳务派遣",'1-2 人员岗位信息'!$B:$B,$D183)</f>
        <v>0</v>
      </c>
      <c r="BF183" s="311"/>
      <c r="BG183" s="181">
        <f t="shared" si="385"/>
        <v>0</v>
      </c>
      <c r="BH183" s="181">
        <f>SUMIFS('1-2 人员岗位信息'!P:P,'1-2 人员岗位信息'!$C:$C,"劳务派遣",'1-2 人员岗位信息'!$B:$B,$D183)</f>
        <v>0</v>
      </c>
      <c r="BI183" s="311"/>
      <c r="BJ183" s="181">
        <f t="shared" si="386"/>
        <v>0</v>
      </c>
      <c r="BK183" s="181">
        <f>SUMIFS('1-2 人员岗位信息'!Q:Q,'1-2 人员岗位信息'!$C:$C,"劳务派遣",'1-2 人员岗位信息'!$B:$B,$D183)</f>
        <v>0</v>
      </c>
      <c r="BL183" s="320"/>
      <c r="BM183" s="324"/>
      <c r="BN183" s="328"/>
    </row>
    <row r="184" s="276" customFormat="1" ht="33.95" hidden="1" customHeight="1" outlineLevel="5" spans="2:66">
      <c r="B184" s="181" t="s">
        <v>799</v>
      </c>
      <c r="C184" s="296" t="s">
        <v>1111</v>
      </c>
      <c r="D184" s="276" t="s">
        <v>1105</v>
      </c>
      <c r="E184" s="181" t="s">
        <v>1112</v>
      </c>
      <c r="F184" s="181"/>
      <c r="G184" s="181" t="s">
        <v>803</v>
      </c>
      <c r="H184" s="181">
        <f t="shared" si="370"/>
        <v>0</v>
      </c>
      <c r="I184" s="181" t="s">
        <v>804</v>
      </c>
      <c r="J184" s="181" t="e">
        <f t="shared" si="371"/>
        <v>#DIV/0!</v>
      </c>
      <c r="K184" s="181" t="s">
        <v>805</v>
      </c>
      <c r="L184" s="181" t="e">
        <f t="shared" si="372"/>
        <v>#DIV/0!</v>
      </c>
      <c r="M184" s="181" t="s">
        <v>806</v>
      </c>
      <c r="N184" s="181">
        <f t="shared" si="373"/>
        <v>0</v>
      </c>
      <c r="O184" s="181"/>
      <c r="P184" s="303"/>
      <c r="Q184" s="303"/>
      <c r="R184" s="303"/>
      <c r="S184" s="303"/>
      <c r="T184" s="303"/>
      <c r="U184" s="303"/>
      <c r="V184" s="303"/>
      <c r="W184" s="303"/>
      <c r="X184" s="303"/>
      <c r="Y184" s="303"/>
      <c r="Z184" s="303"/>
      <c r="AA184" s="303"/>
      <c r="AB184" s="181">
        <f t="shared" si="374"/>
        <v>0</v>
      </c>
      <c r="AC184" s="181">
        <f t="shared" si="375"/>
        <v>0</v>
      </c>
      <c r="AD184" s="181">
        <f>SUMIFS('1-2 人员岗位信息'!F:F,'1-2 人员岗位信息'!$C:$C,"劳务派遣",'1-2 人员岗位信息'!$B:$B,$D184)</f>
        <v>0</v>
      </c>
      <c r="AE184" s="311"/>
      <c r="AF184" s="181">
        <f t="shared" si="376"/>
        <v>0</v>
      </c>
      <c r="AG184" s="181">
        <f>SUMIFS('1-2 人员岗位信息'!G:G,'1-2 人员岗位信息'!$C:$C,"劳务派遣",'1-2 人员岗位信息'!$B:$B,$D184)</f>
        <v>0</v>
      </c>
      <c r="AH184" s="311"/>
      <c r="AI184" s="181">
        <f t="shared" si="377"/>
        <v>0</v>
      </c>
      <c r="AJ184" s="181">
        <f>SUMIFS('1-2 人员岗位信息'!H:H,'1-2 人员岗位信息'!$C:$C,"劳务派遣",'1-2 人员岗位信息'!$B:$B,$D184)</f>
        <v>0</v>
      </c>
      <c r="AK184" s="311"/>
      <c r="AL184" s="181">
        <f t="shared" si="378"/>
        <v>0</v>
      </c>
      <c r="AM184" s="181">
        <f>SUMIFS('1-2 人员岗位信息'!I:I,'1-2 人员岗位信息'!$C:$C,"劳务派遣",'1-2 人员岗位信息'!$B:$B,$D184)</f>
        <v>0</v>
      </c>
      <c r="AN184" s="311"/>
      <c r="AO184" s="181">
        <f t="shared" si="379"/>
        <v>0</v>
      </c>
      <c r="AP184" s="181">
        <f>SUMIFS('1-2 人员岗位信息'!J:J,'1-2 人员岗位信息'!$C:$C,"劳务派遣",'1-2 人员岗位信息'!$B:$B,$D184)</f>
        <v>0</v>
      </c>
      <c r="AQ184" s="311"/>
      <c r="AR184" s="181">
        <f t="shared" si="380"/>
        <v>0</v>
      </c>
      <c r="AS184" s="181">
        <f>SUMIFS('1-2 人员岗位信息'!K:K,'1-2 人员岗位信息'!$C:$C,"劳务派遣",'1-2 人员岗位信息'!$B:$B,$D184)</f>
        <v>0</v>
      </c>
      <c r="AT184" s="311"/>
      <c r="AU184" s="181">
        <f t="shared" si="381"/>
        <v>0</v>
      </c>
      <c r="AV184" s="181">
        <f>SUMIFS('1-2 人员岗位信息'!L:L,'1-2 人员岗位信息'!$C:$C,"劳务派遣",'1-2 人员岗位信息'!$B:$B,$D184)</f>
        <v>0</v>
      </c>
      <c r="AW184" s="311"/>
      <c r="AX184" s="181">
        <f t="shared" si="382"/>
        <v>0</v>
      </c>
      <c r="AY184" s="181">
        <f>SUMIFS('1-2 人员岗位信息'!M:M,'1-2 人员岗位信息'!$C:$C,"劳务派遣",'1-2 人员岗位信息'!$B:$B,$D184)</f>
        <v>0</v>
      </c>
      <c r="AZ184" s="311"/>
      <c r="BA184" s="181">
        <f t="shared" si="383"/>
        <v>0</v>
      </c>
      <c r="BB184" s="181">
        <f>SUMIFS('1-2 人员岗位信息'!N:N,'1-2 人员岗位信息'!$C:$C,"劳务派遣",'1-2 人员岗位信息'!$B:$B,$D184)</f>
        <v>0</v>
      </c>
      <c r="BC184" s="311"/>
      <c r="BD184" s="181">
        <f t="shared" si="384"/>
        <v>0</v>
      </c>
      <c r="BE184" s="181">
        <f>SUMIFS('1-2 人员岗位信息'!O:O,'1-2 人员岗位信息'!$C:$C,"劳务派遣",'1-2 人员岗位信息'!$B:$B,$D184)</f>
        <v>0</v>
      </c>
      <c r="BF184" s="311"/>
      <c r="BG184" s="181">
        <f t="shared" si="385"/>
        <v>0</v>
      </c>
      <c r="BH184" s="181">
        <f>SUMIFS('1-2 人员岗位信息'!P:P,'1-2 人员岗位信息'!$C:$C,"劳务派遣",'1-2 人员岗位信息'!$B:$B,$D184)</f>
        <v>0</v>
      </c>
      <c r="BI184" s="311"/>
      <c r="BJ184" s="181">
        <f t="shared" si="386"/>
        <v>0</v>
      </c>
      <c r="BK184" s="181">
        <f>SUMIFS('1-2 人员岗位信息'!Q:Q,'1-2 人员岗位信息'!$C:$C,"劳务派遣",'1-2 人员岗位信息'!$B:$B,$D184)</f>
        <v>0</v>
      </c>
      <c r="BL184" s="320"/>
      <c r="BM184" s="324"/>
      <c r="BN184" s="328"/>
    </row>
    <row r="185" s="115" customFormat="1" ht="33.95" hidden="1" customHeight="1" outlineLevel="4" collapsed="1" spans="2:66">
      <c r="B185" s="116" t="s">
        <v>794</v>
      </c>
      <c r="C185" s="117" t="s">
        <v>1113</v>
      </c>
      <c r="D185" s="115" t="s">
        <v>19</v>
      </c>
      <c r="E185" s="116"/>
      <c r="F185" s="116"/>
      <c r="G185" s="116"/>
      <c r="H185" s="116">
        <f>SUM(H186:H188)</f>
        <v>0</v>
      </c>
      <c r="I185" s="116"/>
      <c r="J185" s="116"/>
      <c r="K185" s="116"/>
      <c r="L185" s="116"/>
      <c r="M185" s="116"/>
      <c r="N185" s="116"/>
      <c r="O185" s="116"/>
      <c r="P185" s="302"/>
      <c r="Q185" s="302"/>
      <c r="R185" s="302"/>
      <c r="S185" s="302"/>
      <c r="T185" s="302"/>
      <c r="U185" s="302"/>
      <c r="V185" s="302"/>
      <c r="W185" s="302"/>
      <c r="X185" s="302"/>
      <c r="Y185" s="302"/>
      <c r="Z185" s="302"/>
      <c r="AA185" s="302"/>
      <c r="AB185" s="116">
        <f t="shared" ref="AB185:AF185" si="387">SUM(AB186:AB188)</f>
        <v>0</v>
      </c>
      <c r="AC185" s="116">
        <f t="shared" si="387"/>
        <v>0</v>
      </c>
      <c r="AD185" s="116"/>
      <c r="AE185" s="116"/>
      <c r="AF185" s="116">
        <f t="shared" si="387"/>
        <v>0</v>
      </c>
      <c r="AG185" s="116"/>
      <c r="AH185" s="116"/>
      <c r="AI185" s="116">
        <f>SUM(AI186:AI188)</f>
        <v>0</v>
      </c>
      <c r="AJ185" s="116"/>
      <c r="AK185" s="116"/>
      <c r="AL185" s="116">
        <f>SUM(AL186:AL188)</f>
        <v>0</v>
      </c>
      <c r="AM185" s="116"/>
      <c r="AN185" s="116"/>
      <c r="AO185" s="116">
        <f>SUM(AO186:AO188)</f>
        <v>0</v>
      </c>
      <c r="AP185" s="116"/>
      <c r="AQ185" s="116"/>
      <c r="AR185" s="116">
        <f>SUM(AR186:AR188)</f>
        <v>0</v>
      </c>
      <c r="AS185" s="116"/>
      <c r="AT185" s="116"/>
      <c r="AU185" s="116">
        <f>SUM(AU186:AU188)</f>
        <v>0</v>
      </c>
      <c r="AV185" s="116"/>
      <c r="AW185" s="116"/>
      <c r="AX185" s="116">
        <f>SUM(AX186:AX188)</f>
        <v>0</v>
      </c>
      <c r="AY185" s="116"/>
      <c r="AZ185" s="116"/>
      <c r="BA185" s="116">
        <f>SUM(BA186:BA188)</f>
        <v>0</v>
      </c>
      <c r="BB185" s="116"/>
      <c r="BC185" s="116"/>
      <c r="BD185" s="116">
        <f>SUM(BD186:BD188)</f>
        <v>0</v>
      </c>
      <c r="BE185" s="116"/>
      <c r="BF185" s="116"/>
      <c r="BG185" s="116">
        <f>SUM(BG186:BG188)</f>
        <v>0</v>
      </c>
      <c r="BH185" s="116"/>
      <c r="BI185" s="116"/>
      <c r="BJ185" s="116">
        <f>SUM(BJ186:BJ188)</f>
        <v>0</v>
      </c>
      <c r="BK185" s="116"/>
      <c r="BL185" s="319"/>
      <c r="BM185" s="324"/>
      <c r="BN185" s="327"/>
    </row>
    <row r="186" s="276" customFormat="1" ht="33.95" hidden="1" customHeight="1" outlineLevel="5" spans="2:66">
      <c r="B186" s="181" t="s">
        <v>799</v>
      </c>
      <c r="C186" s="296" t="s">
        <v>1114</v>
      </c>
      <c r="D186" s="276" t="s">
        <v>1100</v>
      </c>
      <c r="E186" s="181" t="s">
        <v>1115</v>
      </c>
      <c r="F186" s="181"/>
      <c r="G186" s="181" t="s">
        <v>803</v>
      </c>
      <c r="H186" s="181">
        <f t="shared" ref="H186:H188" si="388">AB186</f>
        <v>0</v>
      </c>
      <c r="I186" s="181" t="s">
        <v>804</v>
      </c>
      <c r="J186" s="181" t="e">
        <f t="shared" ref="J186:J188" si="389">SUM(AD186,AG186,AJ186,AM186,AP186,AS186,AV186,AY186,BB186,BE186,BH186,BK186)/N186</f>
        <v>#DIV/0!</v>
      </c>
      <c r="K186" s="181" t="s">
        <v>805</v>
      </c>
      <c r="L186" s="181" t="e">
        <f t="shared" ref="L186:L188" si="390">H186/N186/J186</f>
        <v>#DIV/0!</v>
      </c>
      <c r="M186" s="181" t="s">
        <v>806</v>
      </c>
      <c r="N186" s="181">
        <f t="shared" ref="N186:N188" si="391">COUNTIF(AD186,"&gt;0")+COUNTIF(AG186,"&gt;0")+COUNTIF(AJ186,"&gt;0")+COUNTIF(AM186,"&gt;0")+COUNTIF(AP186,"&gt;0")+COUNTIF(AS186,"&gt;0")+COUNTIF(AV186,"&gt;0")+COUNTIF(AY186,"&gt;0")+COUNTIF(BB186,"&gt;0")+COUNTIF(BE186,"&gt;0")+COUNTIF(BH186,"&gt;0")+COUNTIF(BK186,"&gt;0")</f>
        <v>0</v>
      </c>
      <c r="O186" s="181"/>
      <c r="P186" s="303"/>
      <c r="Q186" s="303"/>
      <c r="R186" s="303"/>
      <c r="S186" s="303"/>
      <c r="T186" s="303"/>
      <c r="U186" s="303"/>
      <c r="V186" s="303"/>
      <c r="W186" s="303"/>
      <c r="X186" s="303"/>
      <c r="Y186" s="303"/>
      <c r="Z186" s="303"/>
      <c r="AA186" s="303"/>
      <c r="AB186" s="181">
        <f t="shared" ref="AB186:AB188" si="392">SUM(AC186,AF186,AI186,AL186,AO186,AR186,AU186,AX186,BA186,BD186,BG186,BJ186)</f>
        <v>0</v>
      </c>
      <c r="AC186" s="181">
        <f t="shared" ref="AC186:AC188" si="393">AD186*AE186</f>
        <v>0</v>
      </c>
      <c r="AD186" s="181">
        <f>SUMIFS('1-2 人员岗位信息'!F:F,'1-2 人员岗位信息'!$C:$C,"专业外包",'1-2 人员岗位信息'!$B:$B,$D186)</f>
        <v>0</v>
      </c>
      <c r="AE186" s="311"/>
      <c r="AF186" s="181">
        <f t="shared" ref="AF186:AF188" si="394">AG186*AH186</f>
        <v>0</v>
      </c>
      <c r="AG186" s="181">
        <f>SUMIFS('1-2 人员岗位信息'!G:G,'1-2 人员岗位信息'!$C:$C,"专业外包",'1-2 人员岗位信息'!$B:$B,$D186)</f>
        <v>0</v>
      </c>
      <c r="AH186" s="311"/>
      <c r="AI186" s="181">
        <f t="shared" ref="AI186:AI188" si="395">AJ186*AK186</f>
        <v>0</v>
      </c>
      <c r="AJ186" s="181">
        <f>SUMIFS('1-2 人员岗位信息'!H:H,'1-2 人员岗位信息'!$C:$C,"专业外包",'1-2 人员岗位信息'!$B:$B,$D186)</f>
        <v>0</v>
      </c>
      <c r="AK186" s="311"/>
      <c r="AL186" s="181">
        <f t="shared" ref="AL186:AL188" si="396">AM186*AN186</f>
        <v>0</v>
      </c>
      <c r="AM186" s="181">
        <f>SUMIFS('1-2 人员岗位信息'!I:I,'1-2 人员岗位信息'!$C:$C,"专业外包",'1-2 人员岗位信息'!$B:$B,$D186)</f>
        <v>0</v>
      </c>
      <c r="AN186" s="311"/>
      <c r="AO186" s="181">
        <f t="shared" ref="AO186:AO188" si="397">AP186*AQ186</f>
        <v>0</v>
      </c>
      <c r="AP186" s="181">
        <f>SUMIFS('1-2 人员岗位信息'!J:J,'1-2 人员岗位信息'!$C:$C,"专业外包",'1-2 人员岗位信息'!$B:$B,$D186)</f>
        <v>0</v>
      </c>
      <c r="AQ186" s="311"/>
      <c r="AR186" s="181">
        <f t="shared" ref="AR186:AR188" si="398">AS186*AT186</f>
        <v>0</v>
      </c>
      <c r="AS186" s="181">
        <f>SUMIFS('1-2 人员岗位信息'!K:K,'1-2 人员岗位信息'!$C:$C,"专业外包",'1-2 人员岗位信息'!$B:$B,$D186)</f>
        <v>0</v>
      </c>
      <c r="AT186" s="311"/>
      <c r="AU186" s="181">
        <f t="shared" ref="AU186:AU188" si="399">AV186*AW186</f>
        <v>0</v>
      </c>
      <c r="AV186" s="181">
        <f>SUMIFS('1-2 人员岗位信息'!L:L,'1-2 人员岗位信息'!$C:$C,"专业外包",'1-2 人员岗位信息'!$B:$B,$D186)</f>
        <v>0</v>
      </c>
      <c r="AW186" s="311"/>
      <c r="AX186" s="181">
        <f t="shared" ref="AX186:AX188" si="400">AY186*AZ186</f>
        <v>0</v>
      </c>
      <c r="AY186" s="181">
        <f>SUMIFS('1-2 人员岗位信息'!M:M,'1-2 人员岗位信息'!$C:$C,"专业外包",'1-2 人员岗位信息'!$B:$B,$D186)</f>
        <v>0</v>
      </c>
      <c r="AZ186" s="311"/>
      <c r="BA186" s="181">
        <f t="shared" ref="BA186:BA188" si="401">BB186*BC186</f>
        <v>0</v>
      </c>
      <c r="BB186" s="181">
        <f>SUMIFS('1-2 人员岗位信息'!N:N,'1-2 人员岗位信息'!$C:$C,"专业外包",'1-2 人员岗位信息'!$B:$B,$D186)</f>
        <v>0</v>
      </c>
      <c r="BC186" s="311"/>
      <c r="BD186" s="181">
        <f t="shared" ref="BD186:BD188" si="402">BE186*BF186</f>
        <v>0</v>
      </c>
      <c r="BE186" s="181">
        <f>SUMIFS('1-2 人员岗位信息'!O:O,'1-2 人员岗位信息'!$C:$C,"专业外包",'1-2 人员岗位信息'!$B:$B,$D186)</f>
        <v>0</v>
      </c>
      <c r="BF186" s="311"/>
      <c r="BG186" s="181">
        <f t="shared" ref="BG186:BG188" si="403">BH186*BI186</f>
        <v>0</v>
      </c>
      <c r="BH186" s="181">
        <f>SUMIFS('1-2 人员岗位信息'!P:P,'1-2 人员岗位信息'!$C:$C,"专业外包",'1-2 人员岗位信息'!$B:$B,$D186)</f>
        <v>0</v>
      </c>
      <c r="BI186" s="311"/>
      <c r="BJ186" s="181">
        <f t="shared" ref="BJ186:BJ188" si="404">BK186*BL186</f>
        <v>0</v>
      </c>
      <c r="BK186" s="181">
        <f>SUMIFS('1-2 人员岗位信息'!Q:Q,'1-2 人员岗位信息'!$C:$C,"专业外包",'1-2 人员岗位信息'!$B:$B,$D186)</f>
        <v>0</v>
      </c>
      <c r="BL186" s="320"/>
      <c r="BM186" s="324"/>
      <c r="BN186" s="328"/>
    </row>
    <row r="187" s="276" customFormat="1" ht="33.95" hidden="1" customHeight="1" outlineLevel="5" spans="2:66">
      <c r="B187" s="181" t="s">
        <v>799</v>
      </c>
      <c r="C187" s="296" t="s">
        <v>1116</v>
      </c>
      <c r="D187" s="276" t="s">
        <v>1098</v>
      </c>
      <c r="E187" s="181" t="s">
        <v>1117</v>
      </c>
      <c r="F187" s="181"/>
      <c r="G187" s="181" t="s">
        <v>803</v>
      </c>
      <c r="H187" s="181">
        <f t="shared" si="388"/>
        <v>0</v>
      </c>
      <c r="I187" s="181" t="s">
        <v>804</v>
      </c>
      <c r="J187" s="181" t="e">
        <f t="shared" si="389"/>
        <v>#DIV/0!</v>
      </c>
      <c r="K187" s="181" t="s">
        <v>805</v>
      </c>
      <c r="L187" s="181" t="e">
        <f t="shared" si="390"/>
        <v>#DIV/0!</v>
      </c>
      <c r="M187" s="181" t="s">
        <v>806</v>
      </c>
      <c r="N187" s="181">
        <f t="shared" si="391"/>
        <v>0</v>
      </c>
      <c r="O187" s="181"/>
      <c r="P187" s="303"/>
      <c r="Q187" s="303"/>
      <c r="R187" s="303"/>
      <c r="S187" s="303"/>
      <c r="T187" s="303"/>
      <c r="U187" s="303"/>
      <c r="V187" s="303"/>
      <c r="W187" s="303"/>
      <c r="X187" s="303"/>
      <c r="Y187" s="303"/>
      <c r="Z187" s="303"/>
      <c r="AA187" s="303"/>
      <c r="AB187" s="181">
        <f t="shared" si="392"/>
        <v>0</v>
      </c>
      <c r="AC187" s="181">
        <f t="shared" si="393"/>
        <v>0</v>
      </c>
      <c r="AD187" s="181">
        <f>SUMIFS('1-2 人员岗位信息'!F:F,'1-2 人员岗位信息'!$C:$C,"专业外包",'1-2 人员岗位信息'!$B:$B,$D187)</f>
        <v>0</v>
      </c>
      <c r="AE187" s="311"/>
      <c r="AF187" s="181">
        <f t="shared" si="394"/>
        <v>0</v>
      </c>
      <c r="AG187" s="181">
        <f>SUMIFS('1-2 人员岗位信息'!G:G,'1-2 人员岗位信息'!$C:$C,"专业外包",'1-2 人员岗位信息'!$B:$B,$D187)</f>
        <v>0</v>
      </c>
      <c r="AH187" s="311"/>
      <c r="AI187" s="181">
        <f t="shared" si="395"/>
        <v>0</v>
      </c>
      <c r="AJ187" s="181">
        <f>SUMIFS('1-2 人员岗位信息'!H:H,'1-2 人员岗位信息'!$C:$C,"专业外包",'1-2 人员岗位信息'!$B:$B,$D187)</f>
        <v>0</v>
      </c>
      <c r="AK187" s="311"/>
      <c r="AL187" s="181">
        <f t="shared" si="396"/>
        <v>0</v>
      </c>
      <c r="AM187" s="181">
        <f>SUMIFS('1-2 人员岗位信息'!I:I,'1-2 人员岗位信息'!$C:$C,"专业外包",'1-2 人员岗位信息'!$B:$B,$D187)</f>
        <v>0</v>
      </c>
      <c r="AN187" s="311"/>
      <c r="AO187" s="181">
        <f t="shared" si="397"/>
        <v>0</v>
      </c>
      <c r="AP187" s="181">
        <f>SUMIFS('1-2 人员岗位信息'!J:J,'1-2 人员岗位信息'!$C:$C,"专业外包",'1-2 人员岗位信息'!$B:$B,$D187)</f>
        <v>0</v>
      </c>
      <c r="AQ187" s="311"/>
      <c r="AR187" s="181">
        <f t="shared" si="398"/>
        <v>0</v>
      </c>
      <c r="AS187" s="181">
        <f>SUMIFS('1-2 人员岗位信息'!K:K,'1-2 人员岗位信息'!$C:$C,"专业外包",'1-2 人员岗位信息'!$B:$B,$D187)</f>
        <v>0</v>
      </c>
      <c r="AT187" s="311"/>
      <c r="AU187" s="181">
        <f t="shared" si="399"/>
        <v>0</v>
      </c>
      <c r="AV187" s="181">
        <f>SUMIFS('1-2 人员岗位信息'!L:L,'1-2 人员岗位信息'!$C:$C,"专业外包",'1-2 人员岗位信息'!$B:$B,$D187)</f>
        <v>0</v>
      </c>
      <c r="AW187" s="311"/>
      <c r="AX187" s="181">
        <f t="shared" si="400"/>
        <v>0</v>
      </c>
      <c r="AY187" s="181">
        <f>SUMIFS('1-2 人员岗位信息'!M:M,'1-2 人员岗位信息'!$C:$C,"专业外包",'1-2 人员岗位信息'!$B:$B,$D187)</f>
        <v>0</v>
      </c>
      <c r="AZ187" s="311"/>
      <c r="BA187" s="181">
        <f t="shared" si="401"/>
        <v>0</v>
      </c>
      <c r="BB187" s="181">
        <f>SUMIFS('1-2 人员岗位信息'!N:N,'1-2 人员岗位信息'!$C:$C,"专业外包",'1-2 人员岗位信息'!$B:$B,$D187)</f>
        <v>0</v>
      </c>
      <c r="BC187" s="311"/>
      <c r="BD187" s="181">
        <f t="shared" si="402"/>
        <v>0</v>
      </c>
      <c r="BE187" s="181">
        <f>SUMIFS('1-2 人员岗位信息'!O:O,'1-2 人员岗位信息'!$C:$C,"专业外包",'1-2 人员岗位信息'!$B:$B,$D187)</f>
        <v>0</v>
      </c>
      <c r="BF187" s="311"/>
      <c r="BG187" s="181">
        <f t="shared" si="403"/>
        <v>0</v>
      </c>
      <c r="BH187" s="181">
        <f>SUMIFS('1-2 人员岗位信息'!P:P,'1-2 人员岗位信息'!$C:$C,"专业外包",'1-2 人员岗位信息'!$B:$B,$D187)</f>
        <v>0</v>
      </c>
      <c r="BI187" s="311"/>
      <c r="BJ187" s="181">
        <f t="shared" si="404"/>
        <v>0</v>
      </c>
      <c r="BK187" s="181">
        <f>SUMIFS('1-2 人员岗位信息'!Q:Q,'1-2 人员岗位信息'!$C:$C,"专业外包",'1-2 人员岗位信息'!$B:$B,$D187)</f>
        <v>0</v>
      </c>
      <c r="BL187" s="320"/>
      <c r="BM187" s="324"/>
      <c r="BN187" s="328"/>
    </row>
    <row r="188" s="276" customFormat="1" ht="33.95" hidden="1" customHeight="1" outlineLevel="5" spans="2:66">
      <c r="B188" s="181" t="s">
        <v>799</v>
      </c>
      <c r="C188" s="296" t="s">
        <v>1118</v>
      </c>
      <c r="D188" s="276" t="s">
        <v>1105</v>
      </c>
      <c r="E188" s="181" t="s">
        <v>1119</v>
      </c>
      <c r="F188" s="181"/>
      <c r="G188" s="181" t="s">
        <v>803</v>
      </c>
      <c r="H188" s="181">
        <f t="shared" si="388"/>
        <v>0</v>
      </c>
      <c r="I188" s="181" t="s">
        <v>804</v>
      </c>
      <c r="J188" s="181" t="e">
        <f t="shared" si="389"/>
        <v>#DIV/0!</v>
      </c>
      <c r="K188" s="181" t="s">
        <v>805</v>
      </c>
      <c r="L188" s="181" t="e">
        <f t="shared" si="390"/>
        <v>#DIV/0!</v>
      </c>
      <c r="M188" s="181" t="s">
        <v>806</v>
      </c>
      <c r="N188" s="181">
        <f t="shared" si="391"/>
        <v>0</v>
      </c>
      <c r="O188" s="181"/>
      <c r="P188" s="303"/>
      <c r="Q188" s="303"/>
      <c r="R188" s="303"/>
      <c r="S188" s="303"/>
      <c r="T188" s="303"/>
      <c r="U188" s="303"/>
      <c r="V188" s="303"/>
      <c r="W188" s="303"/>
      <c r="X188" s="303"/>
      <c r="Y188" s="303"/>
      <c r="Z188" s="303"/>
      <c r="AA188" s="303"/>
      <c r="AB188" s="181">
        <f t="shared" si="392"/>
        <v>0</v>
      </c>
      <c r="AC188" s="181">
        <f t="shared" si="393"/>
        <v>0</v>
      </c>
      <c r="AD188" s="181">
        <f>SUMIFS('1-2 人员岗位信息'!F:F,'1-2 人员岗位信息'!$C:$C,"专业外包",'1-2 人员岗位信息'!$B:$B,$D188)</f>
        <v>0</v>
      </c>
      <c r="AE188" s="311"/>
      <c r="AF188" s="181">
        <f t="shared" si="394"/>
        <v>0</v>
      </c>
      <c r="AG188" s="181">
        <f>SUMIFS('1-2 人员岗位信息'!G:G,'1-2 人员岗位信息'!$C:$C,"专业外包",'1-2 人员岗位信息'!$B:$B,$D188)</f>
        <v>0</v>
      </c>
      <c r="AH188" s="311"/>
      <c r="AI188" s="181">
        <f t="shared" si="395"/>
        <v>0</v>
      </c>
      <c r="AJ188" s="181">
        <f>SUMIFS('1-2 人员岗位信息'!H:H,'1-2 人员岗位信息'!$C:$C,"专业外包",'1-2 人员岗位信息'!$B:$B,$D188)</f>
        <v>0</v>
      </c>
      <c r="AK188" s="311"/>
      <c r="AL188" s="181">
        <f t="shared" si="396"/>
        <v>0</v>
      </c>
      <c r="AM188" s="181">
        <f>SUMIFS('1-2 人员岗位信息'!I:I,'1-2 人员岗位信息'!$C:$C,"专业外包",'1-2 人员岗位信息'!$B:$B,$D188)</f>
        <v>0</v>
      </c>
      <c r="AN188" s="311"/>
      <c r="AO188" s="181">
        <f t="shared" si="397"/>
        <v>0</v>
      </c>
      <c r="AP188" s="181">
        <f>SUMIFS('1-2 人员岗位信息'!J:J,'1-2 人员岗位信息'!$C:$C,"专业外包",'1-2 人员岗位信息'!$B:$B,$D188)</f>
        <v>0</v>
      </c>
      <c r="AQ188" s="311"/>
      <c r="AR188" s="181">
        <f t="shared" si="398"/>
        <v>0</v>
      </c>
      <c r="AS188" s="181">
        <f>SUMIFS('1-2 人员岗位信息'!K:K,'1-2 人员岗位信息'!$C:$C,"专业外包",'1-2 人员岗位信息'!$B:$B,$D188)</f>
        <v>0</v>
      </c>
      <c r="AT188" s="311"/>
      <c r="AU188" s="181">
        <f t="shared" si="399"/>
        <v>0</v>
      </c>
      <c r="AV188" s="181">
        <f>SUMIFS('1-2 人员岗位信息'!L:L,'1-2 人员岗位信息'!$C:$C,"专业外包",'1-2 人员岗位信息'!$B:$B,$D188)</f>
        <v>0</v>
      </c>
      <c r="AW188" s="311"/>
      <c r="AX188" s="181">
        <f t="shared" si="400"/>
        <v>0</v>
      </c>
      <c r="AY188" s="181">
        <f>SUMIFS('1-2 人员岗位信息'!M:M,'1-2 人员岗位信息'!$C:$C,"专业外包",'1-2 人员岗位信息'!$B:$B,$D188)</f>
        <v>0</v>
      </c>
      <c r="AZ188" s="311"/>
      <c r="BA188" s="181">
        <f t="shared" si="401"/>
        <v>0</v>
      </c>
      <c r="BB188" s="181">
        <f>SUMIFS('1-2 人员岗位信息'!N:N,'1-2 人员岗位信息'!$C:$C,"专业外包",'1-2 人员岗位信息'!$B:$B,$D188)</f>
        <v>0</v>
      </c>
      <c r="BC188" s="311"/>
      <c r="BD188" s="181">
        <f t="shared" si="402"/>
        <v>0</v>
      </c>
      <c r="BE188" s="181">
        <f>SUMIFS('1-2 人员岗位信息'!O:O,'1-2 人员岗位信息'!$C:$C,"专业外包",'1-2 人员岗位信息'!$B:$B,$D188)</f>
        <v>0</v>
      </c>
      <c r="BF188" s="311"/>
      <c r="BG188" s="181">
        <f t="shared" si="403"/>
        <v>0</v>
      </c>
      <c r="BH188" s="181">
        <f>SUMIFS('1-2 人员岗位信息'!P:P,'1-2 人员岗位信息'!$C:$C,"专业外包",'1-2 人员岗位信息'!$B:$B,$D188)</f>
        <v>0</v>
      </c>
      <c r="BI188" s="311"/>
      <c r="BJ188" s="181">
        <f t="shared" si="404"/>
        <v>0</v>
      </c>
      <c r="BK188" s="181">
        <f>SUMIFS('1-2 人员岗位信息'!Q:Q,'1-2 人员岗位信息'!$C:$C,"专业外包",'1-2 人员岗位信息'!$B:$B,$D188)</f>
        <v>0</v>
      </c>
      <c r="BL188" s="320"/>
      <c r="BM188" s="324"/>
      <c r="BN188" s="328"/>
    </row>
    <row r="189" s="111" customFormat="1" ht="33.95" hidden="1" customHeight="1" outlineLevel="3" collapsed="1" spans="2:66">
      <c r="B189" s="112" t="s">
        <v>794</v>
      </c>
      <c r="C189" s="113" t="s">
        <v>1120</v>
      </c>
      <c r="D189" s="111" t="s">
        <v>1121</v>
      </c>
      <c r="E189" s="112"/>
      <c r="F189" s="112"/>
      <c r="G189" s="112"/>
      <c r="H189" s="112">
        <f>H190+H196+H202</f>
        <v>0</v>
      </c>
      <c r="I189" s="112"/>
      <c r="J189" s="112"/>
      <c r="K189" s="112"/>
      <c r="L189" s="112"/>
      <c r="M189" s="112"/>
      <c r="N189" s="112"/>
      <c r="O189" s="112"/>
      <c r="P189" s="301"/>
      <c r="Q189" s="301"/>
      <c r="R189" s="301"/>
      <c r="S189" s="301"/>
      <c r="T189" s="301"/>
      <c r="U189" s="301"/>
      <c r="V189" s="301"/>
      <c r="W189" s="301"/>
      <c r="X189" s="301"/>
      <c r="Y189" s="301"/>
      <c r="Z189" s="301"/>
      <c r="AA189" s="301"/>
      <c r="AB189" s="112">
        <f t="shared" ref="AB189:AF189" si="405">AB190+AB196+AB202</f>
        <v>0</v>
      </c>
      <c r="AC189" s="112">
        <f t="shared" si="405"/>
        <v>0</v>
      </c>
      <c r="AD189" s="112"/>
      <c r="AE189" s="112"/>
      <c r="AF189" s="112">
        <f t="shared" si="405"/>
        <v>0</v>
      </c>
      <c r="AG189" s="112"/>
      <c r="AH189" s="112"/>
      <c r="AI189" s="112">
        <f>AI190+AI196+AI202</f>
        <v>0</v>
      </c>
      <c r="AJ189" s="112"/>
      <c r="AK189" s="112"/>
      <c r="AL189" s="112">
        <f>AL190+AL196+AL202</f>
        <v>0</v>
      </c>
      <c r="AM189" s="112"/>
      <c r="AN189" s="112"/>
      <c r="AO189" s="112">
        <f>AO190+AO196+AO202</f>
        <v>0</v>
      </c>
      <c r="AP189" s="112"/>
      <c r="AQ189" s="112"/>
      <c r="AR189" s="112">
        <f>AR190+AR196+AR202</f>
        <v>0</v>
      </c>
      <c r="AS189" s="112"/>
      <c r="AT189" s="112"/>
      <c r="AU189" s="112">
        <f>AU190+AU196+AU202</f>
        <v>0</v>
      </c>
      <c r="AV189" s="112"/>
      <c r="AW189" s="112"/>
      <c r="AX189" s="112">
        <f>AX190+AX196+AX202</f>
        <v>0</v>
      </c>
      <c r="AY189" s="112"/>
      <c r="AZ189" s="112"/>
      <c r="BA189" s="112">
        <f>BA190+BA196+BA202</f>
        <v>0</v>
      </c>
      <c r="BB189" s="112"/>
      <c r="BC189" s="112"/>
      <c r="BD189" s="112">
        <f>BD190+BD196+BD202</f>
        <v>0</v>
      </c>
      <c r="BE189" s="112"/>
      <c r="BF189" s="112"/>
      <c r="BG189" s="112">
        <f>BG190+BG196+BG202</f>
        <v>0</v>
      </c>
      <c r="BH189" s="112"/>
      <c r="BI189" s="112"/>
      <c r="BJ189" s="112">
        <f>BJ190+BJ196+BJ202</f>
        <v>0</v>
      </c>
      <c r="BK189" s="112"/>
      <c r="BL189" s="318"/>
      <c r="BM189" s="324"/>
      <c r="BN189" s="326"/>
    </row>
    <row r="190" s="115" customFormat="1" ht="33.95" hidden="1" customHeight="1" outlineLevel="4" collapsed="1" spans="2:66">
      <c r="B190" s="116" t="s">
        <v>794</v>
      </c>
      <c r="C190" s="117" t="s">
        <v>130</v>
      </c>
      <c r="D190" s="115" t="s">
        <v>109</v>
      </c>
      <c r="E190" s="116"/>
      <c r="F190" s="116"/>
      <c r="G190" s="116"/>
      <c r="H190" s="116">
        <f>SUM(H191:H195)</f>
        <v>0</v>
      </c>
      <c r="I190" s="116"/>
      <c r="J190" s="116"/>
      <c r="K190" s="116"/>
      <c r="L190" s="116"/>
      <c r="M190" s="116"/>
      <c r="N190" s="116"/>
      <c r="O190" s="116"/>
      <c r="P190" s="302"/>
      <c r="Q190" s="302"/>
      <c r="R190" s="302"/>
      <c r="S190" s="302"/>
      <c r="T190" s="302"/>
      <c r="U190" s="302"/>
      <c r="V190" s="302"/>
      <c r="W190" s="302"/>
      <c r="X190" s="302"/>
      <c r="Y190" s="302"/>
      <c r="Z190" s="302"/>
      <c r="AA190" s="302"/>
      <c r="AB190" s="116">
        <f t="shared" ref="AB190:AF190" si="406">SUM(AB191:AB195)</f>
        <v>0</v>
      </c>
      <c r="AC190" s="116">
        <f t="shared" si="406"/>
        <v>0</v>
      </c>
      <c r="AD190" s="116"/>
      <c r="AE190" s="116"/>
      <c r="AF190" s="116">
        <f t="shared" si="406"/>
        <v>0</v>
      </c>
      <c r="AG190" s="116"/>
      <c r="AH190" s="116"/>
      <c r="AI190" s="116">
        <f>SUM(AI191:AI195)</f>
        <v>0</v>
      </c>
      <c r="AJ190" s="116"/>
      <c r="AK190" s="116"/>
      <c r="AL190" s="116">
        <f>SUM(AL191:AL195)</f>
        <v>0</v>
      </c>
      <c r="AM190" s="116"/>
      <c r="AN190" s="116"/>
      <c r="AO190" s="116">
        <f>SUM(AO191:AO195)</f>
        <v>0</v>
      </c>
      <c r="AP190" s="116"/>
      <c r="AQ190" s="116"/>
      <c r="AR190" s="116">
        <f>SUM(AR191:AR195)</f>
        <v>0</v>
      </c>
      <c r="AS190" s="116"/>
      <c r="AT190" s="116"/>
      <c r="AU190" s="116">
        <f>SUM(AU191:AU195)</f>
        <v>0</v>
      </c>
      <c r="AV190" s="116"/>
      <c r="AW190" s="116"/>
      <c r="AX190" s="116">
        <f>SUM(AX191:AX195)</f>
        <v>0</v>
      </c>
      <c r="AY190" s="116"/>
      <c r="AZ190" s="116"/>
      <c r="BA190" s="116">
        <f>SUM(BA191:BA195)</f>
        <v>0</v>
      </c>
      <c r="BB190" s="116"/>
      <c r="BC190" s="116"/>
      <c r="BD190" s="116">
        <f>SUM(BD191:BD195)</f>
        <v>0</v>
      </c>
      <c r="BE190" s="116"/>
      <c r="BF190" s="116"/>
      <c r="BG190" s="116">
        <f>SUM(BG191:BG195)</f>
        <v>0</v>
      </c>
      <c r="BH190" s="116"/>
      <c r="BI190" s="116"/>
      <c r="BJ190" s="116">
        <f>SUM(BJ191:BJ195)</f>
        <v>0</v>
      </c>
      <c r="BK190" s="116"/>
      <c r="BL190" s="319"/>
      <c r="BM190" s="324"/>
      <c r="BN190" s="327"/>
    </row>
    <row r="191" s="276" customFormat="1" ht="33.95" hidden="1" customHeight="1" outlineLevel="5" spans="2:66">
      <c r="B191" s="181" t="s">
        <v>799</v>
      </c>
      <c r="C191" s="296" t="s">
        <v>1122</v>
      </c>
      <c r="D191" s="276" t="s">
        <v>1123</v>
      </c>
      <c r="E191" s="181" t="s">
        <v>1124</v>
      </c>
      <c r="F191" s="181"/>
      <c r="G191" s="181" t="s">
        <v>803</v>
      </c>
      <c r="H191" s="181">
        <f t="shared" ref="H191:H195" si="407">AB191</f>
        <v>0</v>
      </c>
      <c r="I191" s="181" t="s">
        <v>804</v>
      </c>
      <c r="J191" s="181">
        <f t="shared" ref="J191:J195" si="408">SUM(AD191,AG191,AJ191,AM191,AP191,AS191,AV191,AY191,BB191,BE191,BH191,BK191)/N191</f>
        <v>2</v>
      </c>
      <c r="K191" s="181" t="s">
        <v>805</v>
      </c>
      <c r="L191" s="181">
        <f t="shared" ref="L191:L195" si="409">H191/N191/J191</f>
        <v>0</v>
      </c>
      <c r="M191" s="181" t="s">
        <v>806</v>
      </c>
      <c r="N191" s="181">
        <f t="shared" ref="N191:N195" si="410">COUNTIF(AD191,"&gt;0")+COUNTIF(AG191,"&gt;0")+COUNTIF(AJ191,"&gt;0")+COUNTIF(AM191,"&gt;0")+COUNTIF(AP191,"&gt;0")+COUNTIF(AS191,"&gt;0")+COUNTIF(AV191,"&gt;0")+COUNTIF(AY191,"&gt;0")+COUNTIF(BB191,"&gt;0")+COUNTIF(BE191,"&gt;0")+COUNTIF(BH191,"&gt;0")+COUNTIF(BK191,"&gt;0")</f>
        <v>12</v>
      </c>
      <c r="O191" s="181"/>
      <c r="P191" s="303"/>
      <c r="Q191" s="303"/>
      <c r="R191" s="303"/>
      <c r="S191" s="303"/>
      <c r="T191" s="303"/>
      <c r="U191" s="303"/>
      <c r="V191" s="303"/>
      <c r="W191" s="303"/>
      <c r="X191" s="303"/>
      <c r="Y191" s="303"/>
      <c r="Z191" s="303"/>
      <c r="AA191" s="303"/>
      <c r="AB191" s="181">
        <f t="shared" ref="AB191:AB195" si="411">SUM(AC191,AF191,AI191,AL191,AO191,AR191,AU191,AX191,BA191,BD191,BG191,BJ191)</f>
        <v>0</v>
      </c>
      <c r="AC191" s="181">
        <f t="shared" ref="AC191:AC195" si="412">AD191*AE191</f>
        <v>0</v>
      </c>
      <c r="AD191" s="181">
        <f>SUMIFS('1-2 人员岗位信息'!F:F,'1-2 人员岗位信息'!$C:$C,"自有人员",'1-2 人员岗位信息'!$B:$B,$D191)</f>
        <v>2</v>
      </c>
      <c r="AE191" s="311">
        <f>IFERROR(自有人工预算!E29/AD191,0)</f>
        <v>0</v>
      </c>
      <c r="AF191" s="181">
        <f t="shared" ref="AF191:AF195" si="413">AG191*AH191</f>
        <v>0</v>
      </c>
      <c r="AG191" s="181">
        <f>SUMIFS('1-2 人员岗位信息'!G:G,'1-2 人员岗位信息'!$C:$C,"自有人员",'1-2 人员岗位信息'!$B:$B,$D191)</f>
        <v>2</v>
      </c>
      <c r="AH191" s="311">
        <f>IFERROR(自有人工预算!F29/AG191,0)</f>
        <v>0</v>
      </c>
      <c r="AI191" s="181">
        <f t="shared" ref="AI191:AI195" si="414">AJ191*AK191</f>
        <v>0</v>
      </c>
      <c r="AJ191" s="181">
        <f>SUMIFS('1-2 人员岗位信息'!H:H,'1-2 人员岗位信息'!$C:$C,"自有人员",'1-2 人员岗位信息'!$B:$B,$D191)</f>
        <v>2</v>
      </c>
      <c r="AK191" s="311">
        <f>IFERROR(自有人工预算!G29/AJ191,0)</f>
        <v>0</v>
      </c>
      <c r="AL191" s="181">
        <f t="shared" ref="AL191:AL195" si="415">AM191*AN191</f>
        <v>0</v>
      </c>
      <c r="AM191" s="181">
        <f>SUMIFS('1-2 人员岗位信息'!I:I,'1-2 人员岗位信息'!$C:$C,"自有人员",'1-2 人员岗位信息'!$B:$B,$D191)</f>
        <v>2</v>
      </c>
      <c r="AN191" s="311">
        <f>IFERROR(自有人工预算!H29/AM191,0)</f>
        <v>0</v>
      </c>
      <c r="AO191" s="181">
        <f t="shared" ref="AO191:AO195" si="416">AP191*AQ191</f>
        <v>0</v>
      </c>
      <c r="AP191" s="181">
        <f>SUMIFS('1-2 人员岗位信息'!J:J,'1-2 人员岗位信息'!$C:$C,"自有人员",'1-2 人员岗位信息'!$B:$B,$D191)</f>
        <v>2</v>
      </c>
      <c r="AQ191" s="311">
        <f>IFERROR(自有人工预算!I29/AP191,0)</f>
        <v>0</v>
      </c>
      <c r="AR191" s="181">
        <f t="shared" ref="AR191:AR195" si="417">AS191*AT191</f>
        <v>0</v>
      </c>
      <c r="AS191" s="181">
        <f>SUMIFS('1-2 人员岗位信息'!K:K,'1-2 人员岗位信息'!$C:$C,"自有人员",'1-2 人员岗位信息'!$B:$B,$D191)</f>
        <v>2</v>
      </c>
      <c r="AT191" s="311">
        <f>IFERROR(自有人工预算!J29/AS191,0)</f>
        <v>0</v>
      </c>
      <c r="AU191" s="181">
        <f t="shared" ref="AU191:AU195" si="418">AV191*AW191</f>
        <v>0</v>
      </c>
      <c r="AV191" s="181">
        <f>SUMIFS('1-2 人员岗位信息'!L:L,'1-2 人员岗位信息'!$C:$C,"自有人员",'1-2 人员岗位信息'!$B:$B,$D191)</f>
        <v>2</v>
      </c>
      <c r="AW191" s="311">
        <f>IFERROR(自有人工预算!K29/AV191,0)</f>
        <v>0</v>
      </c>
      <c r="AX191" s="181">
        <f t="shared" ref="AX191:AX195" si="419">AY191*AZ191</f>
        <v>0</v>
      </c>
      <c r="AY191" s="181">
        <f>SUMIFS('1-2 人员岗位信息'!M:M,'1-2 人员岗位信息'!$C:$C,"自有人员",'1-2 人员岗位信息'!$B:$B,$D191)</f>
        <v>2</v>
      </c>
      <c r="AZ191" s="311">
        <f>IFERROR(自有人工预算!L29/AY191,0)</f>
        <v>0</v>
      </c>
      <c r="BA191" s="181">
        <f t="shared" ref="BA191:BA195" si="420">BB191*BC191</f>
        <v>0</v>
      </c>
      <c r="BB191" s="181">
        <f>SUMIFS('1-2 人员岗位信息'!N:N,'1-2 人员岗位信息'!$C:$C,"自有人员",'1-2 人员岗位信息'!$B:$B,$D191)</f>
        <v>2</v>
      </c>
      <c r="BC191" s="311">
        <f>IFERROR(自有人工预算!M29/BB191,0)</f>
        <v>0</v>
      </c>
      <c r="BD191" s="181">
        <f t="shared" ref="BD191:BD195" si="421">BE191*BF191</f>
        <v>0</v>
      </c>
      <c r="BE191" s="181">
        <f>SUMIFS('1-2 人员岗位信息'!O:O,'1-2 人员岗位信息'!$C:$C,"自有人员",'1-2 人员岗位信息'!$B:$B,$D191)</f>
        <v>2</v>
      </c>
      <c r="BF191" s="311">
        <f>IFERROR(自有人工预算!N29/BE191,0)</f>
        <v>0</v>
      </c>
      <c r="BG191" s="181">
        <f t="shared" ref="BG191:BG195" si="422">BH191*BI191</f>
        <v>0</v>
      </c>
      <c r="BH191" s="181">
        <f>SUMIFS('1-2 人员岗位信息'!P:P,'1-2 人员岗位信息'!$C:$C,"自有人员",'1-2 人员岗位信息'!$B:$B,$D191)</f>
        <v>2</v>
      </c>
      <c r="BI191" s="311">
        <f>IFERROR(自有人工预算!O29/BH191,0)</f>
        <v>0</v>
      </c>
      <c r="BJ191" s="181">
        <f t="shared" ref="BJ191:BJ195" si="423">BK191*BL191</f>
        <v>0</v>
      </c>
      <c r="BK191" s="181">
        <f>SUMIFS('1-2 人员岗位信息'!Q:Q,'1-2 人员岗位信息'!$C:$C,"自有人员",'1-2 人员岗位信息'!$B:$B,$D191)</f>
        <v>2</v>
      </c>
      <c r="BL191" s="311">
        <f>IFERROR(自有人工预算!P29/BK191,0)</f>
        <v>0</v>
      </c>
      <c r="BM191" s="324"/>
      <c r="BN191" s="328"/>
    </row>
    <row r="192" s="276" customFormat="1" ht="33.95" hidden="1" customHeight="1" outlineLevel="5" spans="2:66">
      <c r="B192" s="181" t="s">
        <v>799</v>
      </c>
      <c r="C192" s="296" t="s">
        <v>1125</v>
      </c>
      <c r="D192" s="276" t="s">
        <v>1126</v>
      </c>
      <c r="E192" s="181" t="s">
        <v>1124</v>
      </c>
      <c r="F192" s="181"/>
      <c r="G192" s="181" t="s">
        <v>803</v>
      </c>
      <c r="H192" s="181">
        <f t="shared" si="407"/>
        <v>0</v>
      </c>
      <c r="I192" s="181" t="s">
        <v>804</v>
      </c>
      <c r="J192" s="181" t="e">
        <f t="shared" si="408"/>
        <v>#DIV/0!</v>
      </c>
      <c r="K192" s="181" t="s">
        <v>805</v>
      </c>
      <c r="L192" s="181" t="e">
        <f t="shared" si="409"/>
        <v>#DIV/0!</v>
      </c>
      <c r="M192" s="181" t="s">
        <v>806</v>
      </c>
      <c r="N192" s="181">
        <f t="shared" si="410"/>
        <v>0</v>
      </c>
      <c r="O192" s="181"/>
      <c r="P192" s="303"/>
      <c r="Q192" s="303"/>
      <c r="R192" s="303"/>
      <c r="S192" s="303"/>
      <c r="T192" s="303"/>
      <c r="U192" s="303"/>
      <c r="V192" s="303"/>
      <c r="W192" s="303"/>
      <c r="X192" s="303"/>
      <c r="Y192" s="303"/>
      <c r="Z192" s="303"/>
      <c r="AA192" s="303"/>
      <c r="AB192" s="181">
        <f t="shared" si="411"/>
        <v>0</v>
      </c>
      <c r="AC192" s="181">
        <f t="shared" si="412"/>
        <v>0</v>
      </c>
      <c r="AD192" s="181">
        <f>SUMIFS('1-2 人员岗位信息'!F:F,'1-2 人员岗位信息'!$C:$C,"自有人员",'1-2 人员岗位信息'!$B:$B,$D192)</f>
        <v>0</v>
      </c>
      <c r="AE192" s="311"/>
      <c r="AF192" s="181">
        <f t="shared" si="413"/>
        <v>0</v>
      </c>
      <c r="AG192" s="181">
        <f>SUMIFS('1-2 人员岗位信息'!G:G,'1-2 人员岗位信息'!$C:$C,"自有人员",'1-2 人员岗位信息'!$B:$B,$D192)</f>
        <v>0</v>
      </c>
      <c r="AH192" s="311"/>
      <c r="AI192" s="181">
        <f t="shared" si="414"/>
        <v>0</v>
      </c>
      <c r="AJ192" s="181">
        <f>SUMIFS('1-2 人员岗位信息'!H:H,'1-2 人员岗位信息'!$C:$C,"自有人员",'1-2 人员岗位信息'!$B:$B,$D192)</f>
        <v>0</v>
      </c>
      <c r="AK192" s="311"/>
      <c r="AL192" s="181">
        <f t="shared" si="415"/>
        <v>0</v>
      </c>
      <c r="AM192" s="181">
        <f>SUMIFS('1-2 人员岗位信息'!I:I,'1-2 人员岗位信息'!$C:$C,"自有人员",'1-2 人员岗位信息'!$B:$B,$D192)</f>
        <v>0</v>
      </c>
      <c r="AN192" s="311"/>
      <c r="AO192" s="181">
        <f t="shared" si="416"/>
        <v>0</v>
      </c>
      <c r="AP192" s="181">
        <f>SUMIFS('1-2 人员岗位信息'!J:J,'1-2 人员岗位信息'!$C:$C,"自有人员",'1-2 人员岗位信息'!$B:$B,$D192)</f>
        <v>0</v>
      </c>
      <c r="AQ192" s="311"/>
      <c r="AR192" s="181">
        <f t="shared" si="417"/>
        <v>0</v>
      </c>
      <c r="AS192" s="181">
        <f>SUMIFS('1-2 人员岗位信息'!K:K,'1-2 人员岗位信息'!$C:$C,"自有人员",'1-2 人员岗位信息'!$B:$B,$D192)</f>
        <v>0</v>
      </c>
      <c r="AT192" s="311"/>
      <c r="AU192" s="181">
        <f t="shared" si="418"/>
        <v>0</v>
      </c>
      <c r="AV192" s="181">
        <f>SUMIFS('1-2 人员岗位信息'!L:L,'1-2 人员岗位信息'!$C:$C,"自有人员",'1-2 人员岗位信息'!$B:$B,$D192)</f>
        <v>0</v>
      </c>
      <c r="AW192" s="311"/>
      <c r="AX192" s="181">
        <f t="shared" si="419"/>
        <v>0</v>
      </c>
      <c r="AY192" s="181">
        <f>SUMIFS('1-2 人员岗位信息'!M:M,'1-2 人员岗位信息'!$C:$C,"自有人员",'1-2 人员岗位信息'!$B:$B,$D192)</f>
        <v>0</v>
      </c>
      <c r="AZ192" s="311"/>
      <c r="BA192" s="181">
        <f t="shared" si="420"/>
        <v>0</v>
      </c>
      <c r="BB192" s="181">
        <f>SUMIFS('1-2 人员岗位信息'!N:N,'1-2 人员岗位信息'!$C:$C,"自有人员",'1-2 人员岗位信息'!$B:$B,$D192)</f>
        <v>0</v>
      </c>
      <c r="BC192" s="311"/>
      <c r="BD192" s="181">
        <f t="shared" si="421"/>
        <v>0</v>
      </c>
      <c r="BE192" s="181">
        <f>SUMIFS('1-2 人员岗位信息'!O:O,'1-2 人员岗位信息'!$C:$C,"自有人员",'1-2 人员岗位信息'!$B:$B,$D192)</f>
        <v>0</v>
      </c>
      <c r="BF192" s="311"/>
      <c r="BG192" s="181">
        <f t="shared" si="422"/>
        <v>0</v>
      </c>
      <c r="BH192" s="181">
        <f>SUMIFS('1-2 人员岗位信息'!P:P,'1-2 人员岗位信息'!$C:$C,"自有人员",'1-2 人员岗位信息'!$B:$B,$D192)</f>
        <v>0</v>
      </c>
      <c r="BI192" s="311"/>
      <c r="BJ192" s="181">
        <f t="shared" si="423"/>
        <v>0</v>
      </c>
      <c r="BK192" s="181">
        <f>SUMIFS('1-2 人员岗位信息'!Q:Q,'1-2 人员岗位信息'!$C:$C,"自有人员",'1-2 人员岗位信息'!$B:$B,$D192)</f>
        <v>0</v>
      </c>
      <c r="BL192" s="320"/>
      <c r="BM192" s="324"/>
      <c r="BN192" s="328"/>
    </row>
    <row r="193" s="276" customFormat="1" ht="33.95" hidden="1" customHeight="1" outlineLevel="5" spans="2:66">
      <c r="B193" s="181" t="s">
        <v>799</v>
      </c>
      <c r="C193" s="296" t="s">
        <v>1127</v>
      </c>
      <c r="D193" s="276" t="s">
        <v>1128</v>
      </c>
      <c r="E193" s="181" t="s">
        <v>1124</v>
      </c>
      <c r="F193" s="181"/>
      <c r="G193" s="181" t="s">
        <v>803</v>
      </c>
      <c r="H193" s="181">
        <f t="shared" si="407"/>
        <v>0</v>
      </c>
      <c r="I193" s="181" t="s">
        <v>804</v>
      </c>
      <c r="J193" s="181" t="e">
        <f t="shared" si="408"/>
        <v>#DIV/0!</v>
      </c>
      <c r="K193" s="181" t="s">
        <v>805</v>
      </c>
      <c r="L193" s="181" t="e">
        <f t="shared" si="409"/>
        <v>#DIV/0!</v>
      </c>
      <c r="M193" s="181" t="s">
        <v>806</v>
      </c>
      <c r="N193" s="181">
        <f t="shared" si="410"/>
        <v>0</v>
      </c>
      <c r="O193" s="181"/>
      <c r="P193" s="303"/>
      <c r="Q193" s="303"/>
      <c r="R193" s="303"/>
      <c r="S193" s="303"/>
      <c r="T193" s="303"/>
      <c r="U193" s="303"/>
      <c r="V193" s="303"/>
      <c r="W193" s="303"/>
      <c r="X193" s="303"/>
      <c r="Y193" s="303"/>
      <c r="Z193" s="303"/>
      <c r="AA193" s="303"/>
      <c r="AB193" s="181">
        <f t="shared" si="411"/>
        <v>0</v>
      </c>
      <c r="AC193" s="181">
        <f t="shared" si="412"/>
        <v>0</v>
      </c>
      <c r="AD193" s="181">
        <f>SUMIFS('1-2 人员岗位信息'!F:F,'1-2 人员岗位信息'!$C:$C,"自有人员",'1-2 人员岗位信息'!$B:$B,$D193)</f>
        <v>0</v>
      </c>
      <c r="AE193" s="311"/>
      <c r="AF193" s="181">
        <f t="shared" si="413"/>
        <v>0</v>
      </c>
      <c r="AG193" s="181">
        <f>SUMIFS('1-2 人员岗位信息'!G:G,'1-2 人员岗位信息'!$C:$C,"自有人员",'1-2 人员岗位信息'!$B:$B,$D193)</f>
        <v>0</v>
      </c>
      <c r="AH193" s="311"/>
      <c r="AI193" s="181">
        <f t="shared" si="414"/>
        <v>0</v>
      </c>
      <c r="AJ193" s="181">
        <f>SUMIFS('1-2 人员岗位信息'!H:H,'1-2 人员岗位信息'!$C:$C,"自有人员",'1-2 人员岗位信息'!$B:$B,$D193)</f>
        <v>0</v>
      </c>
      <c r="AK193" s="311"/>
      <c r="AL193" s="181">
        <f t="shared" si="415"/>
        <v>0</v>
      </c>
      <c r="AM193" s="181">
        <f>SUMIFS('1-2 人员岗位信息'!I:I,'1-2 人员岗位信息'!$C:$C,"自有人员",'1-2 人员岗位信息'!$B:$B,$D193)</f>
        <v>0</v>
      </c>
      <c r="AN193" s="311"/>
      <c r="AO193" s="181">
        <f t="shared" si="416"/>
        <v>0</v>
      </c>
      <c r="AP193" s="181">
        <f>SUMIFS('1-2 人员岗位信息'!J:J,'1-2 人员岗位信息'!$C:$C,"自有人员",'1-2 人员岗位信息'!$B:$B,$D193)</f>
        <v>0</v>
      </c>
      <c r="AQ193" s="311"/>
      <c r="AR193" s="181">
        <f t="shared" si="417"/>
        <v>0</v>
      </c>
      <c r="AS193" s="181">
        <f>SUMIFS('1-2 人员岗位信息'!K:K,'1-2 人员岗位信息'!$C:$C,"自有人员",'1-2 人员岗位信息'!$B:$B,$D193)</f>
        <v>0</v>
      </c>
      <c r="AT193" s="311"/>
      <c r="AU193" s="181">
        <f t="shared" si="418"/>
        <v>0</v>
      </c>
      <c r="AV193" s="181">
        <f>SUMIFS('1-2 人员岗位信息'!L:L,'1-2 人员岗位信息'!$C:$C,"自有人员",'1-2 人员岗位信息'!$B:$B,$D193)</f>
        <v>0</v>
      </c>
      <c r="AW193" s="311"/>
      <c r="AX193" s="181">
        <f t="shared" si="419"/>
        <v>0</v>
      </c>
      <c r="AY193" s="181">
        <f>SUMIFS('1-2 人员岗位信息'!M:M,'1-2 人员岗位信息'!$C:$C,"自有人员",'1-2 人员岗位信息'!$B:$B,$D193)</f>
        <v>0</v>
      </c>
      <c r="AZ193" s="311"/>
      <c r="BA193" s="181">
        <f t="shared" si="420"/>
        <v>0</v>
      </c>
      <c r="BB193" s="181">
        <f>SUMIFS('1-2 人员岗位信息'!N:N,'1-2 人员岗位信息'!$C:$C,"自有人员",'1-2 人员岗位信息'!$B:$B,$D193)</f>
        <v>0</v>
      </c>
      <c r="BC193" s="311"/>
      <c r="BD193" s="181">
        <f t="shared" si="421"/>
        <v>0</v>
      </c>
      <c r="BE193" s="181">
        <f>SUMIFS('1-2 人员岗位信息'!O:O,'1-2 人员岗位信息'!$C:$C,"自有人员",'1-2 人员岗位信息'!$B:$B,$D193)</f>
        <v>0</v>
      </c>
      <c r="BF193" s="311"/>
      <c r="BG193" s="181">
        <f t="shared" si="422"/>
        <v>0</v>
      </c>
      <c r="BH193" s="181">
        <f>SUMIFS('1-2 人员岗位信息'!P:P,'1-2 人员岗位信息'!$C:$C,"自有人员",'1-2 人员岗位信息'!$B:$B,$D193)</f>
        <v>0</v>
      </c>
      <c r="BI193" s="311"/>
      <c r="BJ193" s="181">
        <f t="shared" si="423"/>
        <v>0</v>
      </c>
      <c r="BK193" s="181">
        <f>SUMIFS('1-2 人员岗位信息'!Q:Q,'1-2 人员岗位信息'!$C:$C,"自有人员",'1-2 人员岗位信息'!$B:$B,$D193)</f>
        <v>0</v>
      </c>
      <c r="BL193" s="320"/>
      <c r="BM193" s="324"/>
      <c r="BN193" s="328"/>
    </row>
    <row r="194" s="276" customFormat="1" ht="33.95" hidden="1" customHeight="1" outlineLevel="5" spans="2:66">
      <c r="B194" s="181" t="s">
        <v>799</v>
      </c>
      <c r="C194" s="296" t="s">
        <v>1129</v>
      </c>
      <c r="D194" s="276" t="s">
        <v>1130</v>
      </c>
      <c r="E194" s="181" t="s">
        <v>1124</v>
      </c>
      <c r="F194" s="181"/>
      <c r="G194" s="181" t="s">
        <v>803</v>
      </c>
      <c r="H194" s="181">
        <f t="shared" si="407"/>
        <v>0</v>
      </c>
      <c r="I194" s="181" t="s">
        <v>804</v>
      </c>
      <c r="J194" s="181" t="e">
        <f t="shared" si="408"/>
        <v>#DIV/0!</v>
      </c>
      <c r="K194" s="181" t="s">
        <v>805</v>
      </c>
      <c r="L194" s="181" t="e">
        <f t="shared" si="409"/>
        <v>#DIV/0!</v>
      </c>
      <c r="M194" s="181" t="s">
        <v>806</v>
      </c>
      <c r="N194" s="181">
        <f t="shared" si="410"/>
        <v>0</v>
      </c>
      <c r="O194" s="181"/>
      <c r="P194" s="303"/>
      <c r="Q194" s="303"/>
      <c r="R194" s="303"/>
      <c r="S194" s="303"/>
      <c r="T194" s="303"/>
      <c r="U194" s="303"/>
      <c r="V194" s="303"/>
      <c r="W194" s="303"/>
      <c r="X194" s="303"/>
      <c r="Y194" s="303"/>
      <c r="Z194" s="303"/>
      <c r="AA194" s="303"/>
      <c r="AB194" s="181">
        <f t="shared" si="411"/>
        <v>0</v>
      </c>
      <c r="AC194" s="181">
        <f t="shared" si="412"/>
        <v>0</v>
      </c>
      <c r="AD194" s="181">
        <f>SUMIFS('1-2 人员岗位信息'!F:F,'1-2 人员岗位信息'!$C:$C,"自有人员",'1-2 人员岗位信息'!$B:$B,$D194)</f>
        <v>0</v>
      </c>
      <c r="AE194" s="311"/>
      <c r="AF194" s="181">
        <f t="shared" si="413"/>
        <v>0</v>
      </c>
      <c r="AG194" s="181">
        <f>SUMIFS('1-2 人员岗位信息'!G:G,'1-2 人员岗位信息'!$C:$C,"自有人员",'1-2 人员岗位信息'!$B:$B,$D194)</f>
        <v>0</v>
      </c>
      <c r="AH194" s="311"/>
      <c r="AI194" s="181">
        <f t="shared" si="414"/>
        <v>0</v>
      </c>
      <c r="AJ194" s="181">
        <f>SUMIFS('1-2 人员岗位信息'!H:H,'1-2 人员岗位信息'!$C:$C,"自有人员",'1-2 人员岗位信息'!$B:$B,$D194)</f>
        <v>0</v>
      </c>
      <c r="AK194" s="311"/>
      <c r="AL194" s="181">
        <f t="shared" si="415"/>
        <v>0</v>
      </c>
      <c r="AM194" s="181">
        <f>SUMIFS('1-2 人员岗位信息'!I:I,'1-2 人员岗位信息'!$C:$C,"自有人员",'1-2 人员岗位信息'!$B:$B,$D194)</f>
        <v>0</v>
      </c>
      <c r="AN194" s="311"/>
      <c r="AO194" s="181">
        <f t="shared" si="416"/>
        <v>0</v>
      </c>
      <c r="AP194" s="181">
        <f>SUMIFS('1-2 人员岗位信息'!J:J,'1-2 人员岗位信息'!$C:$C,"自有人员",'1-2 人员岗位信息'!$B:$B,$D194)</f>
        <v>0</v>
      </c>
      <c r="AQ194" s="311"/>
      <c r="AR194" s="181">
        <f t="shared" si="417"/>
        <v>0</v>
      </c>
      <c r="AS194" s="181">
        <f>SUMIFS('1-2 人员岗位信息'!K:K,'1-2 人员岗位信息'!$C:$C,"自有人员",'1-2 人员岗位信息'!$B:$B,$D194)</f>
        <v>0</v>
      </c>
      <c r="AT194" s="311"/>
      <c r="AU194" s="181">
        <f t="shared" si="418"/>
        <v>0</v>
      </c>
      <c r="AV194" s="181">
        <f>SUMIFS('1-2 人员岗位信息'!L:L,'1-2 人员岗位信息'!$C:$C,"自有人员",'1-2 人员岗位信息'!$B:$B,$D194)</f>
        <v>0</v>
      </c>
      <c r="AW194" s="311"/>
      <c r="AX194" s="181">
        <f t="shared" si="419"/>
        <v>0</v>
      </c>
      <c r="AY194" s="181">
        <f>SUMIFS('1-2 人员岗位信息'!M:M,'1-2 人员岗位信息'!$C:$C,"自有人员",'1-2 人员岗位信息'!$B:$B,$D194)</f>
        <v>0</v>
      </c>
      <c r="AZ194" s="311"/>
      <c r="BA194" s="181">
        <f t="shared" si="420"/>
        <v>0</v>
      </c>
      <c r="BB194" s="181">
        <f>SUMIFS('1-2 人员岗位信息'!N:N,'1-2 人员岗位信息'!$C:$C,"自有人员",'1-2 人员岗位信息'!$B:$B,$D194)</f>
        <v>0</v>
      </c>
      <c r="BC194" s="311"/>
      <c r="BD194" s="181">
        <f t="shared" si="421"/>
        <v>0</v>
      </c>
      <c r="BE194" s="181">
        <f>SUMIFS('1-2 人员岗位信息'!O:O,'1-2 人员岗位信息'!$C:$C,"自有人员",'1-2 人员岗位信息'!$B:$B,$D194)</f>
        <v>0</v>
      </c>
      <c r="BF194" s="311"/>
      <c r="BG194" s="181">
        <f t="shared" si="422"/>
        <v>0</v>
      </c>
      <c r="BH194" s="181">
        <f>SUMIFS('1-2 人员岗位信息'!P:P,'1-2 人员岗位信息'!$C:$C,"自有人员",'1-2 人员岗位信息'!$B:$B,$D194)</f>
        <v>0</v>
      </c>
      <c r="BI194" s="311"/>
      <c r="BJ194" s="181">
        <f t="shared" si="423"/>
        <v>0</v>
      </c>
      <c r="BK194" s="181">
        <f>SUMIFS('1-2 人员岗位信息'!Q:Q,'1-2 人员岗位信息'!$C:$C,"自有人员",'1-2 人员岗位信息'!$B:$B,$D194)</f>
        <v>0</v>
      </c>
      <c r="BL194" s="320"/>
      <c r="BM194" s="324"/>
      <c r="BN194" s="328"/>
    </row>
    <row r="195" s="276" customFormat="1" ht="33.95" hidden="1" customHeight="1" outlineLevel="5" spans="2:66">
      <c r="B195" s="181" t="s">
        <v>799</v>
      </c>
      <c r="C195" s="296" t="s">
        <v>1131</v>
      </c>
      <c r="D195" s="276" t="s">
        <v>1132</v>
      </c>
      <c r="E195" s="181" t="s">
        <v>1124</v>
      </c>
      <c r="F195" s="181"/>
      <c r="G195" s="181" t="s">
        <v>803</v>
      </c>
      <c r="H195" s="181">
        <f t="shared" si="407"/>
        <v>0</v>
      </c>
      <c r="I195" s="181" t="s">
        <v>804</v>
      </c>
      <c r="J195" s="181" t="e">
        <f t="shared" si="408"/>
        <v>#DIV/0!</v>
      </c>
      <c r="K195" s="181" t="s">
        <v>805</v>
      </c>
      <c r="L195" s="181" t="e">
        <f t="shared" si="409"/>
        <v>#DIV/0!</v>
      </c>
      <c r="M195" s="181" t="s">
        <v>806</v>
      </c>
      <c r="N195" s="181">
        <f t="shared" si="410"/>
        <v>0</v>
      </c>
      <c r="O195" s="181"/>
      <c r="P195" s="303"/>
      <c r="Q195" s="303"/>
      <c r="R195" s="303"/>
      <c r="S195" s="303"/>
      <c r="T195" s="303"/>
      <c r="U195" s="303"/>
      <c r="V195" s="303"/>
      <c r="W195" s="303"/>
      <c r="X195" s="303"/>
      <c r="Y195" s="303"/>
      <c r="Z195" s="303"/>
      <c r="AA195" s="303"/>
      <c r="AB195" s="181">
        <f t="shared" si="411"/>
        <v>0</v>
      </c>
      <c r="AC195" s="181">
        <f t="shared" si="412"/>
        <v>0</v>
      </c>
      <c r="AD195" s="181">
        <f>SUMIFS('1-2 人员岗位信息'!F:F,'1-2 人员岗位信息'!$C:$C,"自有人员",'1-2 人员岗位信息'!$B:$B,$D195)</f>
        <v>0</v>
      </c>
      <c r="AE195" s="311"/>
      <c r="AF195" s="181">
        <f t="shared" si="413"/>
        <v>0</v>
      </c>
      <c r="AG195" s="181">
        <f>SUMIFS('1-2 人员岗位信息'!G:G,'1-2 人员岗位信息'!$C:$C,"自有人员",'1-2 人员岗位信息'!$B:$B,$D195)</f>
        <v>0</v>
      </c>
      <c r="AH195" s="311"/>
      <c r="AI195" s="181">
        <f t="shared" si="414"/>
        <v>0</v>
      </c>
      <c r="AJ195" s="181">
        <f>SUMIFS('1-2 人员岗位信息'!H:H,'1-2 人员岗位信息'!$C:$C,"自有人员",'1-2 人员岗位信息'!$B:$B,$D195)</f>
        <v>0</v>
      </c>
      <c r="AK195" s="311"/>
      <c r="AL195" s="181">
        <f t="shared" si="415"/>
        <v>0</v>
      </c>
      <c r="AM195" s="181">
        <f>SUMIFS('1-2 人员岗位信息'!I:I,'1-2 人员岗位信息'!$C:$C,"自有人员",'1-2 人员岗位信息'!$B:$B,$D195)</f>
        <v>0</v>
      </c>
      <c r="AN195" s="311"/>
      <c r="AO195" s="181">
        <f t="shared" si="416"/>
        <v>0</v>
      </c>
      <c r="AP195" s="181">
        <f>SUMIFS('1-2 人员岗位信息'!J:J,'1-2 人员岗位信息'!$C:$C,"自有人员",'1-2 人员岗位信息'!$B:$B,$D195)</f>
        <v>0</v>
      </c>
      <c r="AQ195" s="311"/>
      <c r="AR195" s="181">
        <f t="shared" si="417"/>
        <v>0</v>
      </c>
      <c r="AS195" s="181">
        <f>SUMIFS('1-2 人员岗位信息'!K:K,'1-2 人员岗位信息'!$C:$C,"自有人员",'1-2 人员岗位信息'!$B:$B,$D195)</f>
        <v>0</v>
      </c>
      <c r="AT195" s="311"/>
      <c r="AU195" s="181">
        <f t="shared" si="418"/>
        <v>0</v>
      </c>
      <c r="AV195" s="181">
        <f>SUMIFS('1-2 人员岗位信息'!L:L,'1-2 人员岗位信息'!$C:$C,"自有人员",'1-2 人员岗位信息'!$B:$B,$D195)</f>
        <v>0</v>
      </c>
      <c r="AW195" s="311"/>
      <c r="AX195" s="181">
        <f t="shared" si="419"/>
        <v>0</v>
      </c>
      <c r="AY195" s="181">
        <f>SUMIFS('1-2 人员岗位信息'!M:M,'1-2 人员岗位信息'!$C:$C,"自有人员",'1-2 人员岗位信息'!$B:$B,$D195)</f>
        <v>0</v>
      </c>
      <c r="AZ195" s="311"/>
      <c r="BA195" s="181">
        <f t="shared" si="420"/>
        <v>0</v>
      </c>
      <c r="BB195" s="181">
        <f>SUMIFS('1-2 人员岗位信息'!N:N,'1-2 人员岗位信息'!$C:$C,"自有人员",'1-2 人员岗位信息'!$B:$B,$D195)</f>
        <v>0</v>
      </c>
      <c r="BC195" s="311"/>
      <c r="BD195" s="181">
        <f t="shared" si="421"/>
        <v>0</v>
      </c>
      <c r="BE195" s="181">
        <f>SUMIFS('1-2 人员岗位信息'!O:O,'1-2 人员岗位信息'!$C:$C,"自有人员",'1-2 人员岗位信息'!$B:$B,$D195)</f>
        <v>0</v>
      </c>
      <c r="BF195" s="311"/>
      <c r="BG195" s="181">
        <f t="shared" si="422"/>
        <v>0</v>
      </c>
      <c r="BH195" s="181">
        <f>SUMIFS('1-2 人员岗位信息'!P:P,'1-2 人员岗位信息'!$C:$C,"自有人员",'1-2 人员岗位信息'!$B:$B,$D195)</f>
        <v>0</v>
      </c>
      <c r="BI195" s="311"/>
      <c r="BJ195" s="181">
        <f t="shared" si="423"/>
        <v>0</v>
      </c>
      <c r="BK195" s="181">
        <f>SUMIFS('1-2 人员岗位信息'!Q:Q,'1-2 人员岗位信息'!$C:$C,"自有人员",'1-2 人员岗位信息'!$B:$B,$D195)</f>
        <v>0</v>
      </c>
      <c r="BL195" s="320"/>
      <c r="BM195" s="324"/>
      <c r="BN195" s="328"/>
    </row>
    <row r="196" s="115" customFormat="1" ht="33.95" hidden="1" customHeight="1" outlineLevel="4" collapsed="1" spans="2:66">
      <c r="B196" s="116" t="s">
        <v>794</v>
      </c>
      <c r="C196" s="117" t="s">
        <v>75</v>
      </c>
      <c r="D196" s="115" t="s">
        <v>68</v>
      </c>
      <c r="E196" s="116"/>
      <c r="F196" s="116"/>
      <c r="G196" s="116"/>
      <c r="H196" s="116">
        <f>SUM(H197:H201)</f>
        <v>0</v>
      </c>
      <c r="I196" s="116"/>
      <c r="J196" s="116"/>
      <c r="K196" s="116"/>
      <c r="L196" s="116"/>
      <c r="M196" s="116"/>
      <c r="N196" s="116"/>
      <c r="O196" s="116"/>
      <c r="P196" s="302"/>
      <c r="Q196" s="302"/>
      <c r="R196" s="302"/>
      <c r="S196" s="302"/>
      <c r="T196" s="302"/>
      <c r="U196" s="302"/>
      <c r="V196" s="302"/>
      <c r="W196" s="302"/>
      <c r="X196" s="302"/>
      <c r="Y196" s="302"/>
      <c r="Z196" s="302"/>
      <c r="AA196" s="302"/>
      <c r="AB196" s="116">
        <f t="shared" ref="AB196:AF196" si="424">SUM(AB197:AB201)</f>
        <v>0</v>
      </c>
      <c r="AC196" s="116">
        <f t="shared" si="424"/>
        <v>0</v>
      </c>
      <c r="AD196" s="116"/>
      <c r="AE196" s="116"/>
      <c r="AF196" s="116">
        <f t="shared" si="424"/>
        <v>0</v>
      </c>
      <c r="AG196" s="116"/>
      <c r="AH196" s="116"/>
      <c r="AI196" s="116">
        <f>SUM(AI197:AI201)</f>
        <v>0</v>
      </c>
      <c r="AJ196" s="116"/>
      <c r="AK196" s="116"/>
      <c r="AL196" s="116">
        <f>SUM(AL197:AL201)</f>
        <v>0</v>
      </c>
      <c r="AM196" s="116"/>
      <c r="AN196" s="116"/>
      <c r="AO196" s="116">
        <f>SUM(AO197:AO201)</f>
        <v>0</v>
      </c>
      <c r="AP196" s="116"/>
      <c r="AQ196" s="116"/>
      <c r="AR196" s="116">
        <f>SUM(AR197:AR201)</f>
        <v>0</v>
      </c>
      <c r="AS196" s="116"/>
      <c r="AT196" s="116"/>
      <c r="AU196" s="116">
        <f>SUM(AU197:AU201)</f>
        <v>0</v>
      </c>
      <c r="AV196" s="116"/>
      <c r="AW196" s="116"/>
      <c r="AX196" s="116">
        <f>SUM(AX197:AX201)</f>
        <v>0</v>
      </c>
      <c r="AY196" s="116"/>
      <c r="AZ196" s="116"/>
      <c r="BA196" s="116">
        <f>SUM(BA197:BA201)</f>
        <v>0</v>
      </c>
      <c r="BB196" s="116"/>
      <c r="BC196" s="116"/>
      <c r="BD196" s="116">
        <f>SUM(BD197:BD201)</f>
        <v>0</v>
      </c>
      <c r="BE196" s="116"/>
      <c r="BF196" s="116"/>
      <c r="BG196" s="116">
        <f>SUM(BG197:BG201)</f>
        <v>0</v>
      </c>
      <c r="BH196" s="116"/>
      <c r="BI196" s="116"/>
      <c r="BJ196" s="116">
        <f>SUM(BJ197:BJ201)</f>
        <v>0</v>
      </c>
      <c r="BK196" s="116"/>
      <c r="BL196" s="319"/>
      <c r="BM196" s="324"/>
      <c r="BN196" s="327"/>
    </row>
    <row r="197" s="276" customFormat="1" ht="33.95" hidden="1" customHeight="1" outlineLevel="5" spans="2:66">
      <c r="B197" s="181" t="s">
        <v>799</v>
      </c>
      <c r="C197" s="296" t="s">
        <v>1133</v>
      </c>
      <c r="D197" s="276" t="s">
        <v>1123</v>
      </c>
      <c r="E197" s="181" t="s">
        <v>1134</v>
      </c>
      <c r="F197" s="181"/>
      <c r="G197" s="181" t="s">
        <v>803</v>
      </c>
      <c r="H197" s="181">
        <f t="shared" ref="H197:H201" si="425">AB197</f>
        <v>0</v>
      </c>
      <c r="I197" s="181" t="s">
        <v>804</v>
      </c>
      <c r="J197" s="181" t="e">
        <f t="shared" ref="J197:J201" si="426">SUM(AD197,AG197,AJ197,AM197,AP197,AS197,AV197,AY197,BB197,BE197,BH197,BK197)/N197</f>
        <v>#DIV/0!</v>
      </c>
      <c r="K197" s="181" t="s">
        <v>805</v>
      </c>
      <c r="L197" s="181" t="e">
        <f t="shared" ref="L197:L201" si="427">H197/N197/J197</f>
        <v>#DIV/0!</v>
      </c>
      <c r="M197" s="181" t="s">
        <v>806</v>
      </c>
      <c r="N197" s="181">
        <f t="shared" ref="N197:N201" si="428">COUNTIF(AD197,"&gt;0")+COUNTIF(AG197,"&gt;0")+COUNTIF(AJ197,"&gt;0")+COUNTIF(AM197,"&gt;0")+COUNTIF(AP197,"&gt;0")+COUNTIF(AS197,"&gt;0")+COUNTIF(AV197,"&gt;0")+COUNTIF(AY197,"&gt;0")+COUNTIF(BB197,"&gt;0")+COUNTIF(BE197,"&gt;0")+COUNTIF(BH197,"&gt;0")+COUNTIF(BK197,"&gt;0")</f>
        <v>0</v>
      </c>
      <c r="O197" s="181"/>
      <c r="P197" s="303"/>
      <c r="Q197" s="303"/>
      <c r="R197" s="303"/>
      <c r="S197" s="303"/>
      <c r="T197" s="303"/>
      <c r="U197" s="303"/>
      <c r="V197" s="303"/>
      <c r="W197" s="303"/>
      <c r="X197" s="303"/>
      <c r="Y197" s="303"/>
      <c r="Z197" s="303"/>
      <c r="AA197" s="303"/>
      <c r="AB197" s="181">
        <f t="shared" ref="AB197:AB201" si="429">SUM(AC197,AF197,AI197,AL197,AO197,AR197,AU197,AX197,BA197,BD197,BG197,BJ197)</f>
        <v>0</v>
      </c>
      <c r="AC197" s="181">
        <f t="shared" ref="AC197:AC201" si="430">AD197*AE197</f>
        <v>0</v>
      </c>
      <c r="AD197" s="181">
        <f>SUMIFS('1-2 人员岗位信息'!F:F,'1-2 人员岗位信息'!$C:$C,"劳务派遣",'1-2 人员岗位信息'!$B:$B,$D197)</f>
        <v>0</v>
      </c>
      <c r="AE197" s="311"/>
      <c r="AF197" s="181">
        <f t="shared" ref="AF197:AF201" si="431">AG197*AH197</f>
        <v>0</v>
      </c>
      <c r="AG197" s="181">
        <f>SUMIFS('1-2 人员岗位信息'!G:G,'1-2 人员岗位信息'!$C:$C,"劳务派遣",'1-2 人员岗位信息'!$B:$B,$D197)</f>
        <v>0</v>
      </c>
      <c r="AH197" s="311"/>
      <c r="AI197" s="181">
        <f t="shared" ref="AI197:AI201" si="432">AJ197*AK197</f>
        <v>0</v>
      </c>
      <c r="AJ197" s="181">
        <f>SUMIFS('1-2 人员岗位信息'!H:H,'1-2 人员岗位信息'!$C:$C,"劳务派遣",'1-2 人员岗位信息'!$B:$B,$D197)</f>
        <v>0</v>
      </c>
      <c r="AK197" s="311"/>
      <c r="AL197" s="181">
        <f t="shared" ref="AL197:AL201" si="433">AM197*AN197</f>
        <v>0</v>
      </c>
      <c r="AM197" s="181">
        <f>SUMIFS('1-2 人员岗位信息'!I:I,'1-2 人员岗位信息'!$C:$C,"劳务派遣",'1-2 人员岗位信息'!$B:$B,$D197)</f>
        <v>0</v>
      </c>
      <c r="AN197" s="311"/>
      <c r="AO197" s="181">
        <f t="shared" ref="AO197:AO201" si="434">AP197*AQ197</f>
        <v>0</v>
      </c>
      <c r="AP197" s="181">
        <f>SUMIFS('1-2 人员岗位信息'!J:J,'1-2 人员岗位信息'!$C:$C,"劳务派遣",'1-2 人员岗位信息'!$B:$B,$D197)</f>
        <v>0</v>
      </c>
      <c r="AQ197" s="311"/>
      <c r="AR197" s="181">
        <f t="shared" ref="AR197:AR201" si="435">AS197*AT197</f>
        <v>0</v>
      </c>
      <c r="AS197" s="181">
        <f>SUMIFS('1-2 人员岗位信息'!K:K,'1-2 人员岗位信息'!$C:$C,"劳务派遣",'1-2 人员岗位信息'!$B:$B,$D197)</f>
        <v>0</v>
      </c>
      <c r="AT197" s="311"/>
      <c r="AU197" s="181">
        <f t="shared" ref="AU197:AU201" si="436">AV197*AW197</f>
        <v>0</v>
      </c>
      <c r="AV197" s="181">
        <f>SUMIFS('1-2 人员岗位信息'!L:L,'1-2 人员岗位信息'!$C:$C,"劳务派遣",'1-2 人员岗位信息'!$B:$B,$D197)</f>
        <v>0</v>
      </c>
      <c r="AW197" s="311"/>
      <c r="AX197" s="181">
        <f t="shared" ref="AX197:AX201" si="437">AY197*AZ197</f>
        <v>0</v>
      </c>
      <c r="AY197" s="181">
        <f>SUMIFS('1-2 人员岗位信息'!M:M,'1-2 人员岗位信息'!$C:$C,"劳务派遣",'1-2 人员岗位信息'!$B:$B,$D197)</f>
        <v>0</v>
      </c>
      <c r="AZ197" s="311"/>
      <c r="BA197" s="181">
        <f t="shared" ref="BA197:BA201" si="438">BB197*BC197</f>
        <v>0</v>
      </c>
      <c r="BB197" s="181">
        <f>SUMIFS('1-2 人员岗位信息'!N:N,'1-2 人员岗位信息'!$C:$C,"劳务派遣",'1-2 人员岗位信息'!$B:$B,$D197)</f>
        <v>0</v>
      </c>
      <c r="BC197" s="311"/>
      <c r="BD197" s="181">
        <f t="shared" ref="BD197:BD201" si="439">BE197*BF197</f>
        <v>0</v>
      </c>
      <c r="BE197" s="181">
        <f>SUMIFS('1-2 人员岗位信息'!O:O,'1-2 人员岗位信息'!$C:$C,"劳务派遣",'1-2 人员岗位信息'!$B:$B,$D197)</f>
        <v>0</v>
      </c>
      <c r="BF197" s="311"/>
      <c r="BG197" s="181">
        <f t="shared" ref="BG197:BG201" si="440">BH197*BI197</f>
        <v>0</v>
      </c>
      <c r="BH197" s="181">
        <f>SUMIFS('1-2 人员岗位信息'!P:P,'1-2 人员岗位信息'!$C:$C,"劳务派遣",'1-2 人员岗位信息'!$B:$B,$D197)</f>
        <v>0</v>
      </c>
      <c r="BI197" s="311"/>
      <c r="BJ197" s="181">
        <f t="shared" ref="BJ197:BJ201" si="441">BK197*BL197</f>
        <v>0</v>
      </c>
      <c r="BK197" s="181">
        <f>SUMIFS('1-2 人员岗位信息'!Q:Q,'1-2 人员岗位信息'!$C:$C,"劳务派遣",'1-2 人员岗位信息'!$B:$B,$D197)</f>
        <v>0</v>
      </c>
      <c r="BL197" s="320"/>
      <c r="BM197" s="324"/>
      <c r="BN197" s="328"/>
    </row>
    <row r="198" s="276" customFormat="1" ht="33.95" hidden="1" customHeight="1" outlineLevel="5" spans="2:66">
      <c r="B198" s="181" t="s">
        <v>799</v>
      </c>
      <c r="C198" s="296" t="s">
        <v>1135</v>
      </c>
      <c r="D198" s="276" t="s">
        <v>1126</v>
      </c>
      <c r="E198" s="181" t="s">
        <v>1134</v>
      </c>
      <c r="F198" s="181"/>
      <c r="G198" s="181" t="s">
        <v>803</v>
      </c>
      <c r="H198" s="181">
        <f t="shared" si="425"/>
        <v>0</v>
      </c>
      <c r="I198" s="181" t="s">
        <v>804</v>
      </c>
      <c r="J198" s="181" t="e">
        <f t="shared" si="426"/>
        <v>#DIV/0!</v>
      </c>
      <c r="K198" s="181" t="s">
        <v>805</v>
      </c>
      <c r="L198" s="181" t="e">
        <f t="shared" si="427"/>
        <v>#DIV/0!</v>
      </c>
      <c r="M198" s="181" t="s">
        <v>806</v>
      </c>
      <c r="N198" s="181">
        <f t="shared" si="428"/>
        <v>0</v>
      </c>
      <c r="O198" s="181"/>
      <c r="P198" s="303"/>
      <c r="Q198" s="303"/>
      <c r="R198" s="303"/>
      <c r="S198" s="303"/>
      <c r="T198" s="303"/>
      <c r="U198" s="303"/>
      <c r="V198" s="303"/>
      <c r="W198" s="303"/>
      <c r="X198" s="303"/>
      <c r="Y198" s="303"/>
      <c r="Z198" s="303"/>
      <c r="AA198" s="303"/>
      <c r="AB198" s="181">
        <f t="shared" si="429"/>
        <v>0</v>
      </c>
      <c r="AC198" s="181">
        <f t="shared" si="430"/>
        <v>0</v>
      </c>
      <c r="AD198" s="181">
        <f>SUMIFS('1-2 人员岗位信息'!F:F,'1-2 人员岗位信息'!$C:$C,"劳务派遣",'1-2 人员岗位信息'!$B:$B,$D198)</f>
        <v>0</v>
      </c>
      <c r="AE198" s="311"/>
      <c r="AF198" s="181">
        <f t="shared" si="431"/>
        <v>0</v>
      </c>
      <c r="AG198" s="181">
        <f>SUMIFS('1-2 人员岗位信息'!G:G,'1-2 人员岗位信息'!$C:$C,"劳务派遣",'1-2 人员岗位信息'!$B:$B,$D198)</f>
        <v>0</v>
      </c>
      <c r="AH198" s="311"/>
      <c r="AI198" s="181">
        <f t="shared" si="432"/>
        <v>0</v>
      </c>
      <c r="AJ198" s="181">
        <f>SUMIFS('1-2 人员岗位信息'!H:H,'1-2 人员岗位信息'!$C:$C,"劳务派遣",'1-2 人员岗位信息'!$B:$B,$D198)</f>
        <v>0</v>
      </c>
      <c r="AK198" s="311"/>
      <c r="AL198" s="181">
        <f t="shared" si="433"/>
        <v>0</v>
      </c>
      <c r="AM198" s="181">
        <f>SUMIFS('1-2 人员岗位信息'!I:I,'1-2 人员岗位信息'!$C:$C,"劳务派遣",'1-2 人员岗位信息'!$B:$B,$D198)</f>
        <v>0</v>
      </c>
      <c r="AN198" s="311"/>
      <c r="AO198" s="181">
        <f t="shared" si="434"/>
        <v>0</v>
      </c>
      <c r="AP198" s="181">
        <f>SUMIFS('1-2 人员岗位信息'!J:J,'1-2 人员岗位信息'!$C:$C,"劳务派遣",'1-2 人员岗位信息'!$B:$B,$D198)</f>
        <v>0</v>
      </c>
      <c r="AQ198" s="311"/>
      <c r="AR198" s="181">
        <f t="shared" si="435"/>
        <v>0</v>
      </c>
      <c r="AS198" s="181">
        <f>SUMIFS('1-2 人员岗位信息'!K:K,'1-2 人员岗位信息'!$C:$C,"劳务派遣",'1-2 人员岗位信息'!$B:$B,$D198)</f>
        <v>0</v>
      </c>
      <c r="AT198" s="311"/>
      <c r="AU198" s="181">
        <f t="shared" si="436"/>
        <v>0</v>
      </c>
      <c r="AV198" s="181">
        <f>SUMIFS('1-2 人员岗位信息'!L:L,'1-2 人员岗位信息'!$C:$C,"劳务派遣",'1-2 人员岗位信息'!$B:$B,$D198)</f>
        <v>0</v>
      </c>
      <c r="AW198" s="311"/>
      <c r="AX198" s="181">
        <f t="shared" si="437"/>
        <v>0</v>
      </c>
      <c r="AY198" s="181">
        <f>SUMIFS('1-2 人员岗位信息'!M:M,'1-2 人员岗位信息'!$C:$C,"劳务派遣",'1-2 人员岗位信息'!$B:$B,$D198)</f>
        <v>0</v>
      </c>
      <c r="AZ198" s="311"/>
      <c r="BA198" s="181">
        <f t="shared" si="438"/>
        <v>0</v>
      </c>
      <c r="BB198" s="181">
        <f>SUMIFS('1-2 人员岗位信息'!N:N,'1-2 人员岗位信息'!$C:$C,"劳务派遣",'1-2 人员岗位信息'!$B:$B,$D198)</f>
        <v>0</v>
      </c>
      <c r="BC198" s="311"/>
      <c r="BD198" s="181">
        <f t="shared" si="439"/>
        <v>0</v>
      </c>
      <c r="BE198" s="181">
        <f>SUMIFS('1-2 人员岗位信息'!O:O,'1-2 人员岗位信息'!$C:$C,"劳务派遣",'1-2 人员岗位信息'!$B:$B,$D198)</f>
        <v>0</v>
      </c>
      <c r="BF198" s="311"/>
      <c r="BG198" s="181">
        <f t="shared" si="440"/>
        <v>0</v>
      </c>
      <c r="BH198" s="181">
        <f>SUMIFS('1-2 人员岗位信息'!P:P,'1-2 人员岗位信息'!$C:$C,"劳务派遣",'1-2 人员岗位信息'!$B:$B,$D198)</f>
        <v>0</v>
      </c>
      <c r="BI198" s="311"/>
      <c r="BJ198" s="181">
        <f t="shared" si="441"/>
        <v>0</v>
      </c>
      <c r="BK198" s="181">
        <f>SUMIFS('1-2 人员岗位信息'!Q:Q,'1-2 人员岗位信息'!$C:$C,"劳务派遣",'1-2 人员岗位信息'!$B:$B,$D198)</f>
        <v>0</v>
      </c>
      <c r="BL198" s="320"/>
      <c r="BM198" s="324"/>
      <c r="BN198" s="328"/>
    </row>
    <row r="199" s="276" customFormat="1" ht="33.95" hidden="1" customHeight="1" outlineLevel="5" spans="2:66">
      <c r="B199" s="181" t="s">
        <v>799</v>
      </c>
      <c r="C199" s="296" t="s">
        <v>1136</v>
      </c>
      <c r="D199" s="276" t="s">
        <v>1128</v>
      </c>
      <c r="E199" s="181" t="s">
        <v>1134</v>
      </c>
      <c r="F199" s="181"/>
      <c r="G199" s="181" t="s">
        <v>803</v>
      </c>
      <c r="H199" s="181">
        <f t="shared" si="425"/>
        <v>0</v>
      </c>
      <c r="I199" s="181" t="s">
        <v>804</v>
      </c>
      <c r="J199" s="181" t="e">
        <f t="shared" si="426"/>
        <v>#DIV/0!</v>
      </c>
      <c r="K199" s="181" t="s">
        <v>805</v>
      </c>
      <c r="L199" s="181" t="e">
        <f t="shared" si="427"/>
        <v>#DIV/0!</v>
      </c>
      <c r="M199" s="181" t="s">
        <v>806</v>
      </c>
      <c r="N199" s="181">
        <f t="shared" si="428"/>
        <v>0</v>
      </c>
      <c r="O199" s="181"/>
      <c r="P199" s="303"/>
      <c r="Q199" s="303"/>
      <c r="R199" s="303"/>
      <c r="S199" s="303"/>
      <c r="T199" s="303"/>
      <c r="U199" s="303"/>
      <c r="V199" s="303"/>
      <c r="W199" s="303"/>
      <c r="X199" s="303"/>
      <c r="Y199" s="303"/>
      <c r="Z199" s="303"/>
      <c r="AA199" s="303"/>
      <c r="AB199" s="181">
        <f t="shared" si="429"/>
        <v>0</v>
      </c>
      <c r="AC199" s="181">
        <f t="shared" si="430"/>
        <v>0</v>
      </c>
      <c r="AD199" s="181">
        <f>SUMIFS('1-2 人员岗位信息'!F:F,'1-2 人员岗位信息'!$C:$C,"劳务派遣",'1-2 人员岗位信息'!$B:$B,$D199)</f>
        <v>0</v>
      </c>
      <c r="AE199" s="311"/>
      <c r="AF199" s="181">
        <f t="shared" si="431"/>
        <v>0</v>
      </c>
      <c r="AG199" s="181">
        <f>SUMIFS('1-2 人员岗位信息'!G:G,'1-2 人员岗位信息'!$C:$C,"劳务派遣",'1-2 人员岗位信息'!$B:$B,$D199)</f>
        <v>0</v>
      </c>
      <c r="AH199" s="311"/>
      <c r="AI199" s="181">
        <f t="shared" si="432"/>
        <v>0</v>
      </c>
      <c r="AJ199" s="181">
        <f>SUMIFS('1-2 人员岗位信息'!H:H,'1-2 人员岗位信息'!$C:$C,"劳务派遣",'1-2 人员岗位信息'!$B:$B,$D199)</f>
        <v>0</v>
      </c>
      <c r="AK199" s="311"/>
      <c r="AL199" s="181">
        <f t="shared" si="433"/>
        <v>0</v>
      </c>
      <c r="AM199" s="181">
        <f>SUMIFS('1-2 人员岗位信息'!I:I,'1-2 人员岗位信息'!$C:$C,"劳务派遣",'1-2 人员岗位信息'!$B:$B,$D199)</f>
        <v>0</v>
      </c>
      <c r="AN199" s="311"/>
      <c r="AO199" s="181">
        <f t="shared" si="434"/>
        <v>0</v>
      </c>
      <c r="AP199" s="181">
        <f>SUMIFS('1-2 人员岗位信息'!J:J,'1-2 人员岗位信息'!$C:$C,"劳务派遣",'1-2 人员岗位信息'!$B:$B,$D199)</f>
        <v>0</v>
      </c>
      <c r="AQ199" s="311"/>
      <c r="AR199" s="181">
        <f t="shared" si="435"/>
        <v>0</v>
      </c>
      <c r="AS199" s="181">
        <f>SUMIFS('1-2 人员岗位信息'!K:K,'1-2 人员岗位信息'!$C:$C,"劳务派遣",'1-2 人员岗位信息'!$B:$B,$D199)</f>
        <v>0</v>
      </c>
      <c r="AT199" s="311"/>
      <c r="AU199" s="181">
        <f t="shared" si="436"/>
        <v>0</v>
      </c>
      <c r="AV199" s="181">
        <f>SUMIFS('1-2 人员岗位信息'!L:L,'1-2 人员岗位信息'!$C:$C,"劳务派遣",'1-2 人员岗位信息'!$B:$B,$D199)</f>
        <v>0</v>
      </c>
      <c r="AW199" s="311"/>
      <c r="AX199" s="181">
        <f t="shared" si="437"/>
        <v>0</v>
      </c>
      <c r="AY199" s="181">
        <f>SUMIFS('1-2 人员岗位信息'!M:M,'1-2 人员岗位信息'!$C:$C,"劳务派遣",'1-2 人员岗位信息'!$B:$B,$D199)</f>
        <v>0</v>
      </c>
      <c r="AZ199" s="311"/>
      <c r="BA199" s="181">
        <f t="shared" si="438"/>
        <v>0</v>
      </c>
      <c r="BB199" s="181">
        <f>SUMIFS('1-2 人员岗位信息'!N:N,'1-2 人员岗位信息'!$C:$C,"劳务派遣",'1-2 人员岗位信息'!$B:$B,$D199)</f>
        <v>0</v>
      </c>
      <c r="BC199" s="311"/>
      <c r="BD199" s="181">
        <f t="shared" si="439"/>
        <v>0</v>
      </c>
      <c r="BE199" s="181">
        <f>SUMIFS('1-2 人员岗位信息'!O:O,'1-2 人员岗位信息'!$C:$C,"劳务派遣",'1-2 人员岗位信息'!$B:$B,$D199)</f>
        <v>0</v>
      </c>
      <c r="BF199" s="311"/>
      <c r="BG199" s="181">
        <f t="shared" si="440"/>
        <v>0</v>
      </c>
      <c r="BH199" s="181">
        <f>SUMIFS('1-2 人员岗位信息'!P:P,'1-2 人员岗位信息'!$C:$C,"劳务派遣",'1-2 人员岗位信息'!$B:$B,$D199)</f>
        <v>0</v>
      </c>
      <c r="BI199" s="311"/>
      <c r="BJ199" s="181">
        <f t="shared" si="441"/>
        <v>0</v>
      </c>
      <c r="BK199" s="181">
        <f>SUMIFS('1-2 人员岗位信息'!Q:Q,'1-2 人员岗位信息'!$C:$C,"劳务派遣",'1-2 人员岗位信息'!$B:$B,$D199)</f>
        <v>0</v>
      </c>
      <c r="BL199" s="320"/>
      <c r="BM199" s="324"/>
      <c r="BN199" s="328"/>
    </row>
    <row r="200" s="276" customFormat="1" ht="33.95" hidden="1" customHeight="1" outlineLevel="5" spans="2:66">
      <c r="B200" s="181" t="s">
        <v>799</v>
      </c>
      <c r="C200" s="296" t="s">
        <v>1137</v>
      </c>
      <c r="D200" s="276" t="s">
        <v>1130</v>
      </c>
      <c r="E200" s="181" t="s">
        <v>1134</v>
      </c>
      <c r="F200" s="181"/>
      <c r="G200" s="181" t="s">
        <v>803</v>
      </c>
      <c r="H200" s="181">
        <f t="shared" si="425"/>
        <v>0</v>
      </c>
      <c r="I200" s="181" t="s">
        <v>804</v>
      </c>
      <c r="J200" s="181" t="e">
        <f t="shared" si="426"/>
        <v>#DIV/0!</v>
      </c>
      <c r="K200" s="181" t="s">
        <v>805</v>
      </c>
      <c r="L200" s="181" t="e">
        <f t="shared" si="427"/>
        <v>#DIV/0!</v>
      </c>
      <c r="M200" s="181" t="s">
        <v>806</v>
      </c>
      <c r="N200" s="181">
        <f t="shared" si="428"/>
        <v>0</v>
      </c>
      <c r="O200" s="181"/>
      <c r="P200" s="303"/>
      <c r="Q200" s="303"/>
      <c r="R200" s="303"/>
      <c r="S200" s="303"/>
      <c r="T200" s="303"/>
      <c r="U200" s="303"/>
      <c r="V200" s="303"/>
      <c r="W200" s="303"/>
      <c r="X200" s="303"/>
      <c r="Y200" s="303"/>
      <c r="Z200" s="303"/>
      <c r="AA200" s="303"/>
      <c r="AB200" s="181">
        <f t="shared" si="429"/>
        <v>0</v>
      </c>
      <c r="AC200" s="181">
        <f t="shared" si="430"/>
        <v>0</v>
      </c>
      <c r="AD200" s="181">
        <f>SUMIFS('1-2 人员岗位信息'!F:F,'1-2 人员岗位信息'!$C:$C,"劳务派遣",'1-2 人员岗位信息'!$B:$B,$D200)</f>
        <v>0</v>
      </c>
      <c r="AE200" s="311"/>
      <c r="AF200" s="181">
        <f t="shared" si="431"/>
        <v>0</v>
      </c>
      <c r="AG200" s="181">
        <f>SUMIFS('1-2 人员岗位信息'!G:G,'1-2 人员岗位信息'!$C:$C,"劳务派遣",'1-2 人员岗位信息'!$B:$B,$D200)</f>
        <v>0</v>
      </c>
      <c r="AH200" s="311"/>
      <c r="AI200" s="181">
        <f t="shared" si="432"/>
        <v>0</v>
      </c>
      <c r="AJ200" s="181">
        <f>SUMIFS('1-2 人员岗位信息'!H:H,'1-2 人员岗位信息'!$C:$C,"劳务派遣",'1-2 人员岗位信息'!$B:$B,$D200)</f>
        <v>0</v>
      </c>
      <c r="AK200" s="311"/>
      <c r="AL200" s="181">
        <f t="shared" si="433"/>
        <v>0</v>
      </c>
      <c r="AM200" s="181">
        <f>SUMIFS('1-2 人员岗位信息'!I:I,'1-2 人员岗位信息'!$C:$C,"劳务派遣",'1-2 人员岗位信息'!$B:$B,$D200)</f>
        <v>0</v>
      </c>
      <c r="AN200" s="311"/>
      <c r="AO200" s="181">
        <f t="shared" si="434"/>
        <v>0</v>
      </c>
      <c r="AP200" s="181">
        <f>SUMIFS('1-2 人员岗位信息'!J:J,'1-2 人员岗位信息'!$C:$C,"劳务派遣",'1-2 人员岗位信息'!$B:$B,$D200)</f>
        <v>0</v>
      </c>
      <c r="AQ200" s="311"/>
      <c r="AR200" s="181">
        <f t="shared" si="435"/>
        <v>0</v>
      </c>
      <c r="AS200" s="181">
        <f>SUMIFS('1-2 人员岗位信息'!K:K,'1-2 人员岗位信息'!$C:$C,"劳务派遣",'1-2 人员岗位信息'!$B:$B,$D200)</f>
        <v>0</v>
      </c>
      <c r="AT200" s="311"/>
      <c r="AU200" s="181">
        <f t="shared" si="436"/>
        <v>0</v>
      </c>
      <c r="AV200" s="181">
        <f>SUMIFS('1-2 人员岗位信息'!L:L,'1-2 人员岗位信息'!$C:$C,"劳务派遣",'1-2 人员岗位信息'!$B:$B,$D200)</f>
        <v>0</v>
      </c>
      <c r="AW200" s="311"/>
      <c r="AX200" s="181">
        <f t="shared" si="437"/>
        <v>0</v>
      </c>
      <c r="AY200" s="181">
        <f>SUMIFS('1-2 人员岗位信息'!M:M,'1-2 人员岗位信息'!$C:$C,"劳务派遣",'1-2 人员岗位信息'!$B:$B,$D200)</f>
        <v>0</v>
      </c>
      <c r="AZ200" s="311"/>
      <c r="BA200" s="181">
        <f t="shared" si="438"/>
        <v>0</v>
      </c>
      <c r="BB200" s="181">
        <f>SUMIFS('1-2 人员岗位信息'!N:N,'1-2 人员岗位信息'!$C:$C,"劳务派遣",'1-2 人员岗位信息'!$B:$B,$D200)</f>
        <v>0</v>
      </c>
      <c r="BC200" s="311"/>
      <c r="BD200" s="181">
        <f t="shared" si="439"/>
        <v>0</v>
      </c>
      <c r="BE200" s="181">
        <f>SUMIFS('1-2 人员岗位信息'!O:O,'1-2 人员岗位信息'!$C:$C,"劳务派遣",'1-2 人员岗位信息'!$B:$B,$D200)</f>
        <v>0</v>
      </c>
      <c r="BF200" s="311"/>
      <c r="BG200" s="181">
        <f t="shared" si="440"/>
        <v>0</v>
      </c>
      <c r="BH200" s="181">
        <f>SUMIFS('1-2 人员岗位信息'!P:P,'1-2 人员岗位信息'!$C:$C,"劳务派遣",'1-2 人员岗位信息'!$B:$B,$D200)</f>
        <v>0</v>
      </c>
      <c r="BI200" s="311"/>
      <c r="BJ200" s="181">
        <f t="shared" si="441"/>
        <v>0</v>
      </c>
      <c r="BK200" s="181">
        <f>SUMIFS('1-2 人员岗位信息'!Q:Q,'1-2 人员岗位信息'!$C:$C,"劳务派遣",'1-2 人员岗位信息'!$B:$B,$D200)</f>
        <v>0</v>
      </c>
      <c r="BL200" s="320"/>
      <c r="BM200" s="324"/>
      <c r="BN200" s="328"/>
    </row>
    <row r="201" s="276" customFormat="1" ht="33.95" hidden="1" customHeight="1" outlineLevel="5" spans="2:66">
      <c r="B201" s="181" t="s">
        <v>799</v>
      </c>
      <c r="C201" s="296" t="s">
        <v>1138</v>
      </c>
      <c r="D201" s="276" t="s">
        <v>1132</v>
      </c>
      <c r="E201" s="181" t="s">
        <v>1134</v>
      </c>
      <c r="F201" s="181"/>
      <c r="G201" s="181" t="s">
        <v>803</v>
      </c>
      <c r="H201" s="181">
        <f t="shared" si="425"/>
        <v>0</v>
      </c>
      <c r="I201" s="181" t="s">
        <v>804</v>
      </c>
      <c r="J201" s="181" t="e">
        <f t="shared" si="426"/>
        <v>#DIV/0!</v>
      </c>
      <c r="K201" s="181" t="s">
        <v>805</v>
      </c>
      <c r="L201" s="181" t="e">
        <f t="shared" si="427"/>
        <v>#DIV/0!</v>
      </c>
      <c r="M201" s="181" t="s">
        <v>806</v>
      </c>
      <c r="N201" s="181">
        <f t="shared" si="428"/>
        <v>0</v>
      </c>
      <c r="O201" s="181"/>
      <c r="P201" s="303"/>
      <c r="Q201" s="303"/>
      <c r="R201" s="303"/>
      <c r="S201" s="303"/>
      <c r="T201" s="303"/>
      <c r="U201" s="303"/>
      <c r="V201" s="303"/>
      <c r="W201" s="303"/>
      <c r="X201" s="303"/>
      <c r="Y201" s="303"/>
      <c r="Z201" s="303"/>
      <c r="AA201" s="303"/>
      <c r="AB201" s="181">
        <f t="shared" si="429"/>
        <v>0</v>
      </c>
      <c r="AC201" s="181">
        <f t="shared" si="430"/>
        <v>0</v>
      </c>
      <c r="AD201" s="181">
        <f>SUMIFS('1-2 人员岗位信息'!F:F,'1-2 人员岗位信息'!$C:$C,"劳务派遣",'1-2 人员岗位信息'!$B:$B,$D201)</f>
        <v>0</v>
      </c>
      <c r="AE201" s="311"/>
      <c r="AF201" s="181">
        <f t="shared" si="431"/>
        <v>0</v>
      </c>
      <c r="AG201" s="181">
        <f>SUMIFS('1-2 人员岗位信息'!G:G,'1-2 人员岗位信息'!$C:$C,"劳务派遣",'1-2 人员岗位信息'!$B:$B,$D201)</f>
        <v>0</v>
      </c>
      <c r="AH201" s="311"/>
      <c r="AI201" s="181">
        <f t="shared" si="432"/>
        <v>0</v>
      </c>
      <c r="AJ201" s="181">
        <f>SUMIFS('1-2 人员岗位信息'!H:H,'1-2 人员岗位信息'!$C:$C,"劳务派遣",'1-2 人员岗位信息'!$B:$B,$D201)</f>
        <v>0</v>
      </c>
      <c r="AK201" s="311"/>
      <c r="AL201" s="181">
        <f t="shared" si="433"/>
        <v>0</v>
      </c>
      <c r="AM201" s="181">
        <f>SUMIFS('1-2 人员岗位信息'!I:I,'1-2 人员岗位信息'!$C:$C,"劳务派遣",'1-2 人员岗位信息'!$B:$B,$D201)</f>
        <v>0</v>
      </c>
      <c r="AN201" s="311"/>
      <c r="AO201" s="181">
        <f t="shared" si="434"/>
        <v>0</v>
      </c>
      <c r="AP201" s="181">
        <f>SUMIFS('1-2 人员岗位信息'!J:J,'1-2 人员岗位信息'!$C:$C,"劳务派遣",'1-2 人员岗位信息'!$B:$B,$D201)</f>
        <v>0</v>
      </c>
      <c r="AQ201" s="311"/>
      <c r="AR201" s="181">
        <f t="shared" si="435"/>
        <v>0</v>
      </c>
      <c r="AS201" s="181">
        <f>SUMIFS('1-2 人员岗位信息'!K:K,'1-2 人员岗位信息'!$C:$C,"劳务派遣",'1-2 人员岗位信息'!$B:$B,$D201)</f>
        <v>0</v>
      </c>
      <c r="AT201" s="311"/>
      <c r="AU201" s="181">
        <f t="shared" si="436"/>
        <v>0</v>
      </c>
      <c r="AV201" s="181">
        <f>SUMIFS('1-2 人员岗位信息'!L:L,'1-2 人员岗位信息'!$C:$C,"劳务派遣",'1-2 人员岗位信息'!$B:$B,$D201)</f>
        <v>0</v>
      </c>
      <c r="AW201" s="311"/>
      <c r="AX201" s="181">
        <f t="shared" si="437"/>
        <v>0</v>
      </c>
      <c r="AY201" s="181">
        <f>SUMIFS('1-2 人员岗位信息'!M:M,'1-2 人员岗位信息'!$C:$C,"劳务派遣",'1-2 人员岗位信息'!$B:$B,$D201)</f>
        <v>0</v>
      </c>
      <c r="AZ201" s="311"/>
      <c r="BA201" s="181">
        <f t="shared" si="438"/>
        <v>0</v>
      </c>
      <c r="BB201" s="181">
        <f>SUMIFS('1-2 人员岗位信息'!N:N,'1-2 人员岗位信息'!$C:$C,"劳务派遣",'1-2 人员岗位信息'!$B:$B,$D201)</f>
        <v>0</v>
      </c>
      <c r="BC201" s="311"/>
      <c r="BD201" s="181">
        <f t="shared" si="439"/>
        <v>0</v>
      </c>
      <c r="BE201" s="181">
        <f>SUMIFS('1-2 人员岗位信息'!O:O,'1-2 人员岗位信息'!$C:$C,"劳务派遣",'1-2 人员岗位信息'!$B:$B,$D201)</f>
        <v>0</v>
      </c>
      <c r="BF201" s="311"/>
      <c r="BG201" s="181">
        <f t="shared" si="440"/>
        <v>0</v>
      </c>
      <c r="BH201" s="181">
        <f>SUMIFS('1-2 人员岗位信息'!P:P,'1-2 人员岗位信息'!$C:$C,"劳务派遣",'1-2 人员岗位信息'!$B:$B,$D201)</f>
        <v>0</v>
      </c>
      <c r="BI201" s="311"/>
      <c r="BJ201" s="181">
        <f t="shared" si="441"/>
        <v>0</v>
      </c>
      <c r="BK201" s="181">
        <f>SUMIFS('1-2 人员岗位信息'!Q:Q,'1-2 人员岗位信息'!$C:$C,"劳务派遣",'1-2 人员岗位信息'!$B:$B,$D201)</f>
        <v>0</v>
      </c>
      <c r="BL201" s="320"/>
      <c r="BM201" s="324"/>
      <c r="BN201" s="328"/>
    </row>
    <row r="202" s="115" customFormat="1" ht="33.95" hidden="1" customHeight="1" outlineLevel="4" collapsed="1" spans="2:66">
      <c r="B202" s="116" t="s">
        <v>794</v>
      </c>
      <c r="C202" s="117" t="s">
        <v>1139</v>
      </c>
      <c r="D202" s="115" t="s">
        <v>19</v>
      </c>
      <c r="E202" s="116"/>
      <c r="F202" s="116"/>
      <c r="G202" s="116"/>
      <c r="H202" s="116">
        <f>SUM(H203:H207)</f>
        <v>0</v>
      </c>
      <c r="I202" s="116"/>
      <c r="J202" s="116"/>
      <c r="K202" s="116"/>
      <c r="L202" s="116"/>
      <c r="M202" s="116"/>
      <c r="N202" s="116"/>
      <c r="O202" s="116"/>
      <c r="P202" s="302"/>
      <c r="Q202" s="302"/>
      <c r="R202" s="302"/>
      <c r="S202" s="302"/>
      <c r="T202" s="302"/>
      <c r="U202" s="302"/>
      <c r="V202" s="302"/>
      <c r="W202" s="302"/>
      <c r="X202" s="302"/>
      <c r="Y202" s="302"/>
      <c r="Z202" s="302"/>
      <c r="AA202" s="302"/>
      <c r="AB202" s="116">
        <f t="shared" ref="AB202:AF202" si="442">SUM(AB203:AB207)</f>
        <v>0</v>
      </c>
      <c r="AC202" s="116">
        <f t="shared" si="442"/>
        <v>0</v>
      </c>
      <c r="AD202" s="116"/>
      <c r="AE202" s="116"/>
      <c r="AF202" s="116">
        <f t="shared" si="442"/>
        <v>0</v>
      </c>
      <c r="AG202" s="116"/>
      <c r="AH202" s="116"/>
      <c r="AI202" s="116">
        <f>SUM(AI203:AI207)</f>
        <v>0</v>
      </c>
      <c r="AJ202" s="116"/>
      <c r="AK202" s="116"/>
      <c r="AL202" s="116">
        <f>SUM(AL203:AL207)</f>
        <v>0</v>
      </c>
      <c r="AM202" s="116"/>
      <c r="AN202" s="116"/>
      <c r="AO202" s="116">
        <f>SUM(AO203:AO207)</f>
        <v>0</v>
      </c>
      <c r="AP202" s="116"/>
      <c r="AQ202" s="116"/>
      <c r="AR202" s="116">
        <f>SUM(AR203:AR207)</f>
        <v>0</v>
      </c>
      <c r="AS202" s="116"/>
      <c r="AT202" s="116"/>
      <c r="AU202" s="116">
        <f>SUM(AU203:AU207)</f>
        <v>0</v>
      </c>
      <c r="AV202" s="116"/>
      <c r="AW202" s="116"/>
      <c r="AX202" s="116">
        <f>SUM(AX203:AX207)</f>
        <v>0</v>
      </c>
      <c r="AY202" s="116"/>
      <c r="AZ202" s="116"/>
      <c r="BA202" s="116">
        <f>SUM(BA203:BA207)</f>
        <v>0</v>
      </c>
      <c r="BB202" s="116"/>
      <c r="BC202" s="116"/>
      <c r="BD202" s="116">
        <f>SUM(BD203:BD207)</f>
        <v>0</v>
      </c>
      <c r="BE202" s="116"/>
      <c r="BF202" s="116"/>
      <c r="BG202" s="116">
        <f>SUM(BG203:BG207)</f>
        <v>0</v>
      </c>
      <c r="BH202" s="116"/>
      <c r="BI202" s="116"/>
      <c r="BJ202" s="116">
        <f>SUM(BJ203:BJ207)</f>
        <v>0</v>
      </c>
      <c r="BK202" s="116"/>
      <c r="BL202" s="319"/>
      <c r="BM202" s="324"/>
      <c r="BN202" s="327"/>
    </row>
    <row r="203" s="276" customFormat="1" ht="33.95" hidden="1" customHeight="1" outlineLevel="5" spans="2:66">
      <c r="B203" s="181" t="s">
        <v>799</v>
      </c>
      <c r="C203" s="296" t="s">
        <v>1140</v>
      </c>
      <c r="D203" s="276" t="s">
        <v>1123</v>
      </c>
      <c r="E203" s="181" t="s">
        <v>1141</v>
      </c>
      <c r="F203" s="181"/>
      <c r="G203" s="181" t="s">
        <v>803</v>
      </c>
      <c r="H203" s="181">
        <f t="shared" ref="H203:H207" si="443">AB203</f>
        <v>0</v>
      </c>
      <c r="I203" s="181" t="s">
        <v>804</v>
      </c>
      <c r="J203" s="181" t="e">
        <f t="shared" ref="J203:J207" si="444">SUM(AD203,AG203,AJ203,AM203,AP203,AS203,AV203,AY203,BB203,BE203,BH203,BK203)/N203</f>
        <v>#DIV/0!</v>
      </c>
      <c r="K203" s="181" t="s">
        <v>805</v>
      </c>
      <c r="L203" s="181" t="e">
        <f t="shared" ref="L203:L207" si="445">H203/N203/J203</f>
        <v>#DIV/0!</v>
      </c>
      <c r="M203" s="181" t="s">
        <v>806</v>
      </c>
      <c r="N203" s="181">
        <f t="shared" ref="N203:N207" si="446">COUNTIF(AD203,"&gt;0")+COUNTIF(AG203,"&gt;0")+COUNTIF(AJ203,"&gt;0")+COUNTIF(AM203,"&gt;0")+COUNTIF(AP203,"&gt;0")+COUNTIF(AS203,"&gt;0")+COUNTIF(AV203,"&gt;0")+COUNTIF(AY203,"&gt;0")+COUNTIF(BB203,"&gt;0")+COUNTIF(BE203,"&gt;0")+COUNTIF(BH203,"&gt;0")+COUNTIF(BK203,"&gt;0")</f>
        <v>0</v>
      </c>
      <c r="O203" s="181"/>
      <c r="P203" s="303"/>
      <c r="Q203" s="303"/>
      <c r="R203" s="303"/>
      <c r="S203" s="303"/>
      <c r="T203" s="303"/>
      <c r="U203" s="303"/>
      <c r="V203" s="303"/>
      <c r="W203" s="303"/>
      <c r="X203" s="303"/>
      <c r="Y203" s="303"/>
      <c r="Z203" s="303"/>
      <c r="AA203" s="303"/>
      <c r="AB203" s="181">
        <f t="shared" ref="AB203:AB207" si="447">SUM(AC203,AF203,AI203,AL203,AO203,AR203,AU203,AX203,BA203,BD203,BG203,BJ203)</f>
        <v>0</v>
      </c>
      <c r="AC203" s="181">
        <f t="shared" ref="AC203:AC207" si="448">AD203*AE203</f>
        <v>0</v>
      </c>
      <c r="AD203" s="181">
        <f>SUMIFS('1-2 人员岗位信息'!F:F,'1-2 人员岗位信息'!$C:$C,"专业外包",'1-2 人员岗位信息'!$B:$B,$D203)</f>
        <v>0</v>
      </c>
      <c r="AE203" s="311"/>
      <c r="AF203" s="181">
        <f t="shared" ref="AF203:AF207" si="449">AG203*AH203</f>
        <v>0</v>
      </c>
      <c r="AG203" s="181">
        <f>SUMIFS('1-2 人员岗位信息'!G:G,'1-2 人员岗位信息'!$C:$C,"专业外包",'1-2 人员岗位信息'!$B:$B,$D203)</f>
        <v>0</v>
      </c>
      <c r="AH203" s="311"/>
      <c r="AI203" s="181">
        <f t="shared" ref="AI203:AI207" si="450">AJ203*AK203</f>
        <v>0</v>
      </c>
      <c r="AJ203" s="181">
        <f>SUMIFS('1-2 人员岗位信息'!H:H,'1-2 人员岗位信息'!$C:$C,"专业外包",'1-2 人员岗位信息'!$B:$B,$D203)</f>
        <v>0</v>
      </c>
      <c r="AK203" s="311"/>
      <c r="AL203" s="181">
        <f t="shared" ref="AL203:AL207" si="451">AM203*AN203</f>
        <v>0</v>
      </c>
      <c r="AM203" s="181">
        <f>SUMIFS('1-2 人员岗位信息'!I:I,'1-2 人员岗位信息'!$C:$C,"专业外包",'1-2 人员岗位信息'!$B:$B,$D203)</f>
        <v>0</v>
      </c>
      <c r="AN203" s="311"/>
      <c r="AO203" s="181">
        <f t="shared" ref="AO203:AO207" si="452">AP203*AQ203</f>
        <v>0</v>
      </c>
      <c r="AP203" s="181">
        <f>SUMIFS('1-2 人员岗位信息'!J:J,'1-2 人员岗位信息'!$C:$C,"专业外包",'1-2 人员岗位信息'!$B:$B,$D203)</f>
        <v>0</v>
      </c>
      <c r="AQ203" s="311"/>
      <c r="AR203" s="181">
        <f t="shared" ref="AR203:AR207" si="453">AS203*AT203</f>
        <v>0</v>
      </c>
      <c r="AS203" s="181">
        <f>SUMIFS('1-2 人员岗位信息'!K:K,'1-2 人员岗位信息'!$C:$C,"专业外包",'1-2 人员岗位信息'!$B:$B,$D203)</f>
        <v>0</v>
      </c>
      <c r="AT203" s="311"/>
      <c r="AU203" s="181">
        <f t="shared" ref="AU203:AU207" si="454">AV203*AW203</f>
        <v>0</v>
      </c>
      <c r="AV203" s="181">
        <f>SUMIFS('1-2 人员岗位信息'!L:L,'1-2 人员岗位信息'!$C:$C,"专业外包",'1-2 人员岗位信息'!$B:$B,$D203)</f>
        <v>0</v>
      </c>
      <c r="AW203" s="311"/>
      <c r="AX203" s="181">
        <f t="shared" ref="AX203:AX207" si="455">AY203*AZ203</f>
        <v>0</v>
      </c>
      <c r="AY203" s="181">
        <f>SUMIFS('1-2 人员岗位信息'!M:M,'1-2 人员岗位信息'!$C:$C,"专业外包",'1-2 人员岗位信息'!$B:$B,$D203)</f>
        <v>0</v>
      </c>
      <c r="AZ203" s="311"/>
      <c r="BA203" s="181">
        <f t="shared" ref="BA203:BA207" si="456">BB203*BC203</f>
        <v>0</v>
      </c>
      <c r="BB203" s="181">
        <f>SUMIFS('1-2 人员岗位信息'!N:N,'1-2 人员岗位信息'!$C:$C,"专业外包",'1-2 人员岗位信息'!$B:$B,$D203)</f>
        <v>0</v>
      </c>
      <c r="BC203" s="311"/>
      <c r="BD203" s="181">
        <f t="shared" ref="BD203:BD207" si="457">BE203*BF203</f>
        <v>0</v>
      </c>
      <c r="BE203" s="181">
        <f>SUMIFS('1-2 人员岗位信息'!O:O,'1-2 人员岗位信息'!$C:$C,"专业外包",'1-2 人员岗位信息'!$B:$B,$D203)</f>
        <v>0</v>
      </c>
      <c r="BF203" s="311"/>
      <c r="BG203" s="181">
        <f t="shared" ref="BG203:BG207" si="458">BH203*BI203</f>
        <v>0</v>
      </c>
      <c r="BH203" s="181">
        <f>SUMIFS('1-2 人员岗位信息'!P:P,'1-2 人员岗位信息'!$C:$C,"专业外包",'1-2 人员岗位信息'!$B:$B,$D203)</f>
        <v>0</v>
      </c>
      <c r="BI203" s="311"/>
      <c r="BJ203" s="181">
        <f t="shared" ref="BJ203:BJ207" si="459">BK203*BL203</f>
        <v>0</v>
      </c>
      <c r="BK203" s="181">
        <f>SUMIFS('1-2 人员岗位信息'!Q:Q,'1-2 人员岗位信息'!$C:$C,"专业外包",'1-2 人员岗位信息'!$B:$B,$D203)</f>
        <v>0</v>
      </c>
      <c r="BL203" s="320"/>
      <c r="BM203" s="324"/>
      <c r="BN203" s="328"/>
    </row>
    <row r="204" s="276" customFormat="1" ht="33.95" hidden="1" customHeight="1" outlineLevel="5" spans="2:66">
      <c r="B204" s="181" t="s">
        <v>799</v>
      </c>
      <c r="C204" s="296" t="s">
        <v>1142</v>
      </c>
      <c r="D204" s="276" t="s">
        <v>1126</v>
      </c>
      <c r="E204" s="181" t="s">
        <v>1141</v>
      </c>
      <c r="F204" s="181"/>
      <c r="G204" s="181" t="s">
        <v>803</v>
      </c>
      <c r="H204" s="181">
        <f t="shared" si="443"/>
        <v>0</v>
      </c>
      <c r="I204" s="181" t="s">
        <v>804</v>
      </c>
      <c r="J204" s="181" t="e">
        <f t="shared" si="444"/>
        <v>#DIV/0!</v>
      </c>
      <c r="K204" s="181" t="s">
        <v>805</v>
      </c>
      <c r="L204" s="181" t="e">
        <f t="shared" si="445"/>
        <v>#DIV/0!</v>
      </c>
      <c r="M204" s="181" t="s">
        <v>806</v>
      </c>
      <c r="N204" s="181">
        <f t="shared" si="446"/>
        <v>0</v>
      </c>
      <c r="O204" s="181"/>
      <c r="P204" s="303"/>
      <c r="Q204" s="303"/>
      <c r="R204" s="303"/>
      <c r="S204" s="303"/>
      <c r="T204" s="303"/>
      <c r="U204" s="303"/>
      <c r="V204" s="303"/>
      <c r="W204" s="303"/>
      <c r="X204" s="303"/>
      <c r="Y204" s="303"/>
      <c r="Z204" s="303"/>
      <c r="AA204" s="303"/>
      <c r="AB204" s="181">
        <f t="shared" si="447"/>
        <v>0</v>
      </c>
      <c r="AC204" s="181">
        <f t="shared" si="448"/>
        <v>0</v>
      </c>
      <c r="AD204" s="181">
        <f>SUMIFS('1-2 人员岗位信息'!F:F,'1-2 人员岗位信息'!$C:$C,"专业外包",'1-2 人员岗位信息'!$B:$B,$D204)</f>
        <v>0</v>
      </c>
      <c r="AE204" s="311"/>
      <c r="AF204" s="181">
        <f t="shared" si="449"/>
        <v>0</v>
      </c>
      <c r="AG204" s="181">
        <f>SUMIFS('1-2 人员岗位信息'!G:G,'1-2 人员岗位信息'!$C:$C,"专业外包",'1-2 人员岗位信息'!$B:$B,$D204)</f>
        <v>0</v>
      </c>
      <c r="AH204" s="311"/>
      <c r="AI204" s="181">
        <f t="shared" si="450"/>
        <v>0</v>
      </c>
      <c r="AJ204" s="181">
        <f>SUMIFS('1-2 人员岗位信息'!H:H,'1-2 人员岗位信息'!$C:$C,"专业外包",'1-2 人员岗位信息'!$B:$B,$D204)</f>
        <v>0</v>
      </c>
      <c r="AK204" s="311"/>
      <c r="AL204" s="181">
        <f t="shared" si="451"/>
        <v>0</v>
      </c>
      <c r="AM204" s="181">
        <f>SUMIFS('1-2 人员岗位信息'!I:I,'1-2 人员岗位信息'!$C:$C,"专业外包",'1-2 人员岗位信息'!$B:$B,$D204)</f>
        <v>0</v>
      </c>
      <c r="AN204" s="311"/>
      <c r="AO204" s="181">
        <f t="shared" si="452"/>
        <v>0</v>
      </c>
      <c r="AP204" s="181">
        <f>SUMIFS('1-2 人员岗位信息'!J:J,'1-2 人员岗位信息'!$C:$C,"专业外包",'1-2 人员岗位信息'!$B:$B,$D204)</f>
        <v>0</v>
      </c>
      <c r="AQ204" s="311"/>
      <c r="AR204" s="181">
        <f t="shared" si="453"/>
        <v>0</v>
      </c>
      <c r="AS204" s="181">
        <f>SUMIFS('1-2 人员岗位信息'!K:K,'1-2 人员岗位信息'!$C:$C,"专业外包",'1-2 人员岗位信息'!$B:$B,$D204)</f>
        <v>0</v>
      </c>
      <c r="AT204" s="311"/>
      <c r="AU204" s="181">
        <f t="shared" si="454"/>
        <v>0</v>
      </c>
      <c r="AV204" s="181">
        <f>SUMIFS('1-2 人员岗位信息'!L:L,'1-2 人员岗位信息'!$C:$C,"专业外包",'1-2 人员岗位信息'!$B:$B,$D204)</f>
        <v>0</v>
      </c>
      <c r="AW204" s="311"/>
      <c r="AX204" s="181">
        <f t="shared" si="455"/>
        <v>0</v>
      </c>
      <c r="AY204" s="181">
        <f>SUMIFS('1-2 人员岗位信息'!M:M,'1-2 人员岗位信息'!$C:$C,"专业外包",'1-2 人员岗位信息'!$B:$B,$D204)</f>
        <v>0</v>
      </c>
      <c r="AZ204" s="311"/>
      <c r="BA204" s="181">
        <f t="shared" si="456"/>
        <v>0</v>
      </c>
      <c r="BB204" s="181">
        <f>SUMIFS('1-2 人员岗位信息'!N:N,'1-2 人员岗位信息'!$C:$C,"专业外包",'1-2 人员岗位信息'!$B:$B,$D204)</f>
        <v>0</v>
      </c>
      <c r="BC204" s="311"/>
      <c r="BD204" s="181">
        <f t="shared" si="457"/>
        <v>0</v>
      </c>
      <c r="BE204" s="181">
        <f>SUMIFS('1-2 人员岗位信息'!O:O,'1-2 人员岗位信息'!$C:$C,"专业外包",'1-2 人员岗位信息'!$B:$B,$D204)</f>
        <v>0</v>
      </c>
      <c r="BF204" s="311"/>
      <c r="BG204" s="181">
        <f t="shared" si="458"/>
        <v>0</v>
      </c>
      <c r="BH204" s="181">
        <f>SUMIFS('1-2 人员岗位信息'!P:P,'1-2 人员岗位信息'!$C:$C,"专业外包",'1-2 人员岗位信息'!$B:$B,$D204)</f>
        <v>0</v>
      </c>
      <c r="BI204" s="311"/>
      <c r="BJ204" s="181">
        <f t="shared" si="459"/>
        <v>0</v>
      </c>
      <c r="BK204" s="181">
        <f>SUMIFS('1-2 人员岗位信息'!Q:Q,'1-2 人员岗位信息'!$C:$C,"专业外包",'1-2 人员岗位信息'!$B:$B,$D204)</f>
        <v>0</v>
      </c>
      <c r="BL204" s="320"/>
      <c r="BM204" s="324"/>
      <c r="BN204" s="328"/>
    </row>
    <row r="205" s="276" customFormat="1" ht="33.95" hidden="1" customHeight="1" outlineLevel="5" spans="2:66">
      <c r="B205" s="181" t="s">
        <v>799</v>
      </c>
      <c r="C205" s="296" t="s">
        <v>1143</v>
      </c>
      <c r="D205" s="276" t="s">
        <v>1128</v>
      </c>
      <c r="E205" s="181" t="s">
        <v>1141</v>
      </c>
      <c r="F205" s="181"/>
      <c r="G205" s="181" t="s">
        <v>803</v>
      </c>
      <c r="H205" s="181">
        <f t="shared" si="443"/>
        <v>0</v>
      </c>
      <c r="I205" s="181" t="s">
        <v>804</v>
      </c>
      <c r="J205" s="181" t="e">
        <f t="shared" si="444"/>
        <v>#DIV/0!</v>
      </c>
      <c r="K205" s="181" t="s">
        <v>805</v>
      </c>
      <c r="L205" s="181" t="e">
        <f t="shared" si="445"/>
        <v>#DIV/0!</v>
      </c>
      <c r="M205" s="181" t="s">
        <v>806</v>
      </c>
      <c r="N205" s="181">
        <f t="shared" si="446"/>
        <v>0</v>
      </c>
      <c r="O205" s="181"/>
      <c r="P205" s="303"/>
      <c r="Q205" s="303"/>
      <c r="R205" s="303"/>
      <c r="S205" s="303"/>
      <c r="T205" s="303"/>
      <c r="U205" s="303"/>
      <c r="V205" s="303"/>
      <c r="W205" s="303"/>
      <c r="X205" s="303"/>
      <c r="Y205" s="303"/>
      <c r="Z205" s="303"/>
      <c r="AA205" s="303"/>
      <c r="AB205" s="181">
        <f t="shared" si="447"/>
        <v>0</v>
      </c>
      <c r="AC205" s="181">
        <f t="shared" si="448"/>
        <v>0</v>
      </c>
      <c r="AD205" s="181">
        <f>SUMIFS('1-2 人员岗位信息'!F:F,'1-2 人员岗位信息'!$C:$C,"专业外包",'1-2 人员岗位信息'!$B:$B,$D205)</f>
        <v>0</v>
      </c>
      <c r="AE205" s="311"/>
      <c r="AF205" s="181">
        <f t="shared" si="449"/>
        <v>0</v>
      </c>
      <c r="AG205" s="181">
        <f>SUMIFS('1-2 人员岗位信息'!G:G,'1-2 人员岗位信息'!$C:$C,"专业外包",'1-2 人员岗位信息'!$B:$B,$D205)</f>
        <v>0</v>
      </c>
      <c r="AH205" s="311"/>
      <c r="AI205" s="181">
        <f t="shared" si="450"/>
        <v>0</v>
      </c>
      <c r="AJ205" s="181">
        <f>SUMIFS('1-2 人员岗位信息'!H:H,'1-2 人员岗位信息'!$C:$C,"专业外包",'1-2 人员岗位信息'!$B:$B,$D205)</f>
        <v>0</v>
      </c>
      <c r="AK205" s="311"/>
      <c r="AL205" s="181">
        <f t="shared" si="451"/>
        <v>0</v>
      </c>
      <c r="AM205" s="181">
        <f>SUMIFS('1-2 人员岗位信息'!I:I,'1-2 人员岗位信息'!$C:$C,"专业外包",'1-2 人员岗位信息'!$B:$B,$D205)</f>
        <v>0</v>
      </c>
      <c r="AN205" s="311"/>
      <c r="AO205" s="181">
        <f t="shared" si="452"/>
        <v>0</v>
      </c>
      <c r="AP205" s="181">
        <f>SUMIFS('1-2 人员岗位信息'!J:J,'1-2 人员岗位信息'!$C:$C,"专业外包",'1-2 人员岗位信息'!$B:$B,$D205)</f>
        <v>0</v>
      </c>
      <c r="AQ205" s="311"/>
      <c r="AR205" s="181">
        <f t="shared" si="453"/>
        <v>0</v>
      </c>
      <c r="AS205" s="181">
        <f>SUMIFS('1-2 人员岗位信息'!K:K,'1-2 人员岗位信息'!$C:$C,"专业外包",'1-2 人员岗位信息'!$B:$B,$D205)</f>
        <v>0</v>
      </c>
      <c r="AT205" s="311"/>
      <c r="AU205" s="181">
        <f t="shared" si="454"/>
        <v>0</v>
      </c>
      <c r="AV205" s="181">
        <f>SUMIFS('1-2 人员岗位信息'!L:L,'1-2 人员岗位信息'!$C:$C,"专业外包",'1-2 人员岗位信息'!$B:$B,$D205)</f>
        <v>0</v>
      </c>
      <c r="AW205" s="311"/>
      <c r="AX205" s="181">
        <f t="shared" si="455"/>
        <v>0</v>
      </c>
      <c r="AY205" s="181">
        <f>SUMIFS('1-2 人员岗位信息'!M:M,'1-2 人员岗位信息'!$C:$C,"专业外包",'1-2 人员岗位信息'!$B:$B,$D205)</f>
        <v>0</v>
      </c>
      <c r="AZ205" s="311"/>
      <c r="BA205" s="181">
        <f t="shared" si="456"/>
        <v>0</v>
      </c>
      <c r="BB205" s="181">
        <f>SUMIFS('1-2 人员岗位信息'!N:N,'1-2 人员岗位信息'!$C:$C,"专业外包",'1-2 人员岗位信息'!$B:$B,$D205)</f>
        <v>0</v>
      </c>
      <c r="BC205" s="311"/>
      <c r="BD205" s="181">
        <f t="shared" si="457"/>
        <v>0</v>
      </c>
      <c r="BE205" s="181">
        <f>SUMIFS('1-2 人员岗位信息'!O:O,'1-2 人员岗位信息'!$C:$C,"专业外包",'1-2 人员岗位信息'!$B:$B,$D205)</f>
        <v>0</v>
      </c>
      <c r="BF205" s="311"/>
      <c r="BG205" s="181">
        <f t="shared" si="458"/>
        <v>0</v>
      </c>
      <c r="BH205" s="181">
        <f>SUMIFS('1-2 人员岗位信息'!P:P,'1-2 人员岗位信息'!$C:$C,"专业外包",'1-2 人员岗位信息'!$B:$B,$D205)</f>
        <v>0</v>
      </c>
      <c r="BI205" s="311"/>
      <c r="BJ205" s="181">
        <f t="shared" si="459"/>
        <v>0</v>
      </c>
      <c r="BK205" s="181">
        <f>SUMIFS('1-2 人员岗位信息'!Q:Q,'1-2 人员岗位信息'!$C:$C,"专业外包",'1-2 人员岗位信息'!$B:$B,$D205)</f>
        <v>0</v>
      </c>
      <c r="BL205" s="320"/>
      <c r="BM205" s="324"/>
      <c r="BN205" s="328"/>
    </row>
    <row r="206" s="276" customFormat="1" ht="33.95" hidden="1" customHeight="1" outlineLevel="5" spans="2:66">
      <c r="B206" s="181" t="s">
        <v>799</v>
      </c>
      <c r="C206" s="296" t="s">
        <v>1144</v>
      </c>
      <c r="D206" s="276" t="s">
        <v>1130</v>
      </c>
      <c r="E206" s="181" t="s">
        <v>1141</v>
      </c>
      <c r="F206" s="181"/>
      <c r="G206" s="181" t="s">
        <v>803</v>
      </c>
      <c r="H206" s="181">
        <f t="shared" si="443"/>
        <v>0</v>
      </c>
      <c r="I206" s="181" t="s">
        <v>804</v>
      </c>
      <c r="J206" s="181" t="e">
        <f t="shared" si="444"/>
        <v>#DIV/0!</v>
      </c>
      <c r="K206" s="181" t="s">
        <v>805</v>
      </c>
      <c r="L206" s="181" t="e">
        <f t="shared" si="445"/>
        <v>#DIV/0!</v>
      </c>
      <c r="M206" s="181" t="s">
        <v>806</v>
      </c>
      <c r="N206" s="181">
        <f t="shared" si="446"/>
        <v>0</v>
      </c>
      <c r="O206" s="181"/>
      <c r="P206" s="303"/>
      <c r="Q206" s="303"/>
      <c r="R206" s="303"/>
      <c r="S206" s="303"/>
      <c r="T206" s="303"/>
      <c r="U206" s="303"/>
      <c r="V206" s="303"/>
      <c r="W206" s="303"/>
      <c r="X206" s="303"/>
      <c r="Y206" s="303"/>
      <c r="Z206" s="303"/>
      <c r="AA206" s="303"/>
      <c r="AB206" s="181">
        <f t="shared" si="447"/>
        <v>0</v>
      </c>
      <c r="AC206" s="181">
        <f t="shared" si="448"/>
        <v>0</v>
      </c>
      <c r="AD206" s="181">
        <f>SUMIFS('1-2 人员岗位信息'!F:F,'1-2 人员岗位信息'!$C:$C,"专业外包",'1-2 人员岗位信息'!$B:$B,$D206)</f>
        <v>0</v>
      </c>
      <c r="AE206" s="311"/>
      <c r="AF206" s="181">
        <f t="shared" si="449"/>
        <v>0</v>
      </c>
      <c r="AG206" s="181">
        <f>SUMIFS('1-2 人员岗位信息'!G:G,'1-2 人员岗位信息'!$C:$C,"专业外包",'1-2 人员岗位信息'!$B:$B,$D206)</f>
        <v>0</v>
      </c>
      <c r="AH206" s="311"/>
      <c r="AI206" s="181">
        <f t="shared" si="450"/>
        <v>0</v>
      </c>
      <c r="AJ206" s="181">
        <f>SUMIFS('1-2 人员岗位信息'!H:H,'1-2 人员岗位信息'!$C:$C,"专业外包",'1-2 人员岗位信息'!$B:$B,$D206)</f>
        <v>0</v>
      </c>
      <c r="AK206" s="311"/>
      <c r="AL206" s="181">
        <f t="shared" si="451"/>
        <v>0</v>
      </c>
      <c r="AM206" s="181">
        <f>SUMIFS('1-2 人员岗位信息'!I:I,'1-2 人员岗位信息'!$C:$C,"专业外包",'1-2 人员岗位信息'!$B:$B,$D206)</f>
        <v>0</v>
      </c>
      <c r="AN206" s="311"/>
      <c r="AO206" s="181">
        <f t="shared" si="452"/>
        <v>0</v>
      </c>
      <c r="AP206" s="181">
        <f>SUMIFS('1-2 人员岗位信息'!J:J,'1-2 人员岗位信息'!$C:$C,"专业外包",'1-2 人员岗位信息'!$B:$B,$D206)</f>
        <v>0</v>
      </c>
      <c r="AQ206" s="311"/>
      <c r="AR206" s="181">
        <f t="shared" si="453"/>
        <v>0</v>
      </c>
      <c r="AS206" s="181">
        <f>SUMIFS('1-2 人员岗位信息'!K:K,'1-2 人员岗位信息'!$C:$C,"专业外包",'1-2 人员岗位信息'!$B:$B,$D206)</f>
        <v>0</v>
      </c>
      <c r="AT206" s="311"/>
      <c r="AU206" s="181">
        <f t="shared" si="454"/>
        <v>0</v>
      </c>
      <c r="AV206" s="181">
        <f>SUMIFS('1-2 人员岗位信息'!L:L,'1-2 人员岗位信息'!$C:$C,"专业外包",'1-2 人员岗位信息'!$B:$B,$D206)</f>
        <v>0</v>
      </c>
      <c r="AW206" s="311"/>
      <c r="AX206" s="181">
        <f t="shared" si="455"/>
        <v>0</v>
      </c>
      <c r="AY206" s="181">
        <f>SUMIFS('1-2 人员岗位信息'!M:M,'1-2 人员岗位信息'!$C:$C,"专业外包",'1-2 人员岗位信息'!$B:$B,$D206)</f>
        <v>0</v>
      </c>
      <c r="AZ206" s="311"/>
      <c r="BA206" s="181">
        <f t="shared" si="456"/>
        <v>0</v>
      </c>
      <c r="BB206" s="181">
        <f>SUMIFS('1-2 人员岗位信息'!N:N,'1-2 人员岗位信息'!$C:$C,"专业外包",'1-2 人员岗位信息'!$B:$B,$D206)</f>
        <v>0</v>
      </c>
      <c r="BC206" s="311"/>
      <c r="BD206" s="181">
        <f t="shared" si="457"/>
        <v>0</v>
      </c>
      <c r="BE206" s="181">
        <f>SUMIFS('1-2 人员岗位信息'!O:O,'1-2 人员岗位信息'!$C:$C,"专业外包",'1-2 人员岗位信息'!$B:$B,$D206)</f>
        <v>0</v>
      </c>
      <c r="BF206" s="311"/>
      <c r="BG206" s="181">
        <f t="shared" si="458"/>
        <v>0</v>
      </c>
      <c r="BH206" s="181">
        <f>SUMIFS('1-2 人员岗位信息'!P:P,'1-2 人员岗位信息'!$C:$C,"专业外包",'1-2 人员岗位信息'!$B:$B,$D206)</f>
        <v>0</v>
      </c>
      <c r="BI206" s="311"/>
      <c r="BJ206" s="181">
        <f t="shared" si="459"/>
        <v>0</v>
      </c>
      <c r="BK206" s="181">
        <f>SUMIFS('1-2 人员岗位信息'!Q:Q,'1-2 人员岗位信息'!$C:$C,"专业外包",'1-2 人员岗位信息'!$B:$B,$D206)</f>
        <v>0</v>
      </c>
      <c r="BL206" s="320"/>
      <c r="BM206" s="324"/>
      <c r="BN206" s="328"/>
    </row>
    <row r="207" s="276" customFormat="1" ht="33.95" hidden="1" customHeight="1" outlineLevel="5" spans="2:66">
      <c r="B207" s="181" t="s">
        <v>799</v>
      </c>
      <c r="C207" s="296" t="s">
        <v>1145</v>
      </c>
      <c r="D207" s="276" t="s">
        <v>1132</v>
      </c>
      <c r="E207" s="181" t="s">
        <v>1141</v>
      </c>
      <c r="F207" s="181"/>
      <c r="G207" s="181" t="s">
        <v>803</v>
      </c>
      <c r="H207" s="181">
        <f t="shared" si="443"/>
        <v>0</v>
      </c>
      <c r="I207" s="181" t="s">
        <v>804</v>
      </c>
      <c r="J207" s="181" t="e">
        <f t="shared" si="444"/>
        <v>#DIV/0!</v>
      </c>
      <c r="K207" s="181" t="s">
        <v>805</v>
      </c>
      <c r="L207" s="181" t="e">
        <f t="shared" si="445"/>
        <v>#DIV/0!</v>
      </c>
      <c r="M207" s="181" t="s">
        <v>806</v>
      </c>
      <c r="N207" s="181">
        <f t="shared" si="446"/>
        <v>0</v>
      </c>
      <c r="O207" s="181"/>
      <c r="P207" s="303"/>
      <c r="Q207" s="303"/>
      <c r="R207" s="303"/>
      <c r="S207" s="303"/>
      <c r="T207" s="303"/>
      <c r="U207" s="303"/>
      <c r="V207" s="303"/>
      <c r="W207" s="303"/>
      <c r="X207" s="303"/>
      <c r="Y207" s="303"/>
      <c r="Z207" s="303"/>
      <c r="AA207" s="303"/>
      <c r="AB207" s="181">
        <f t="shared" si="447"/>
        <v>0</v>
      </c>
      <c r="AC207" s="181">
        <f t="shared" si="448"/>
        <v>0</v>
      </c>
      <c r="AD207" s="181">
        <f>SUMIFS('1-2 人员岗位信息'!F:F,'1-2 人员岗位信息'!$C:$C,"专业外包",'1-2 人员岗位信息'!$B:$B,$D207)</f>
        <v>0</v>
      </c>
      <c r="AE207" s="311"/>
      <c r="AF207" s="181">
        <f t="shared" si="449"/>
        <v>0</v>
      </c>
      <c r="AG207" s="181">
        <f>SUMIFS('1-2 人员岗位信息'!G:G,'1-2 人员岗位信息'!$C:$C,"专业外包",'1-2 人员岗位信息'!$B:$B,$D207)</f>
        <v>0</v>
      </c>
      <c r="AH207" s="311"/>
      <c r="AI207" s="181">
        <f t="shared" si="450"/>
        <v>0</v>
      </c>
      <c r="AJ207" s="181">
        <f>SUMIFS('1-2 人员岗位信息'!H:H,'1-2 人员岗位信息'!$C:$C,"专业外包",'1-2 人员岗位信息'!$B:$B,$D207)</f>
        <v>0</v>
      </c>
      <c r="AK207" s="311"/>
      <c r="AL207" s="181">
        <f t="shared" si="451"/>
        <v>0</v>
      </c>
      <c r="AM207" s="181">
        <f>SUMIFS('1-2 人员岗位信息'!I:I,'1-2 人员岗位信息'!$C:$C,"专业外包",'1-2 人员岗位信息'!$B:$B,$D207)</f>
        <v>0</v>
      </c>
      <c r="AN207" s="311"/>
      <c r="AO207" s="181">
        <f t="shared" si="452"/>
        <v>0</v>
      </c>
      <c r="AP207" s="181">
        <f>SUMIFS('1-2 人员岗位信息'!J:J,'1-2 人员岗位信息'!$C:$C,"专业外包",'1-2 人员岗位信息'!$B:$B,$D207)</f>
        <v>0</v>
      </c>
      <c r="AQ207" s="311"/>
      <c r="AR207" s="181">
        <f t="shared" si="453"/>
        <v>0</v>
      </c>
      <c r="AS207" s="181">
        <f>SUMIFS('1-2 人员岗位信息'!K:K,'1-2 人员岗位信息'!$C:$C,"专业外包",'1-2 人员岗位信息'!$B:$B,$D207)</f>
        <v>0</v>
      </c>
      <c r="AT207" s="311"/>
      <c r="AU207" s="181">
        <f t="shared" si="454"/>
        <v>0</v>
      </c>
      <c r="AV207" s="181">
        <f>SUMIFS('1-2 人员岗位信息'!L:L,'1-2 人员岗位信息'!$C:$C,"专业外包",'1-2 人员岗位信息'!$B:$B,$D207)</f>
        <v>0</v>
      </c>
      <c r="AW207" s="311"/>
      <c r="AX207" s="181">
        <f t="shared" si="455"/>
        <v>0</v>
      </c>
      <c r="AY207" s="181">
        <f>SUMIFS('1-2 人员岗位信息'!M:M,'1-2 人员岗位信息'!$C:$C,"专业外包",'1-2 人员岗位信息'!$B:$B,$D207)</f>
        <v>0</v>
      </c>
      <c r="AZ207" s="311"/>
      <c r="BA207" s="181">
        <f t="shared" si="456"/>
        <v>0</v>
      </c>
      <c r="BB207" s="181">
        <f>SUMIFS('1-2 人员岗位信息'!N:N,'1-2 人员岗位信息'!$C:$C,"专业外包",'1-2 人员岗位信息'!$B:$B,$D207)</f>
        <v>0</v>
      </c>
      <c r="BC207" s="311"/>
      <c r="BD207" s="181">
        <f t="shared" si="457"/>
        <v>0</v>
      </c>
      <c r="BE207" s="181">
        <f>SUMIFS('1-2 人员岗位信息'!O:O,'1-2 人员岗位信息'!$C:$C,"专业外包",'1-2 人员岗位信息'!$B:$B,$D207)</f>
        <v>0</v>
      </c>
      <c r="BF207" s="311"/>
      <c r="BG207" s="181">
        <f t="shared" si="458"/>
        <v>0</v>
      </c>
      <c r="BH207" s="181">
        <f>SUMIFS('1-2 人员岗位信息'!P:P,'1-2 人员岗位信息'!$C:$C,"专业外包",'1-2 人员岗位信息'!$B:$B,$D207)</f>
        <v>0</v>
      </c>
      <c r="BI207" s="311"/>
      <c r="BJ207" s="181">
        <f t="shared" si="459"/>
        <v>0</v>
      </c>
      <c r="BK207" s="181">
        <f>SUMIFS('1-2 人员岗位信息'!Q:Q,'1-2 人员岗位信息'!$C:$C,"专业外包",'1-2 人员岗位信息'!$B:$B,$D207)</f>
        <v>0</v>
      </c>
      <c r="BL207" s="320"/>
      <c r="BM207" s="324"/>
      <c r="BN207" s="328"/>
    </row>
    <row r="208" s="22" customFormat="1" ht="33.95" hidden="1" customHeight="1" outlineLevel="2" spans="2:66">
      <c r="B208" s="108" t="s">
        <v>794</v>
      </c>
      <c r="C208" s="109" t="s">
        <v>220</v>
      </c>
      <c r="D208" s="22" t="s">
        <v>221</v>
      </c>
      <c r="E208" s="108"/>
      <c r="F208" s="108"/>
      <c r="G208" s="108"/>
      <c r="H208" s="108">
        <f>H209+H223+H224+H236+H239+H247+H262+H291+H303+H307</f>
        <v>514926.442348008</v>
      </c>
      <c r="I208" s="108"/>
      <c r="J208" s="108"/>
      <c r="K208" s="108"/>
      <c r="L208" s="108"/>
      <c r="M208" s="108"/>
      <c r="N208" s="108"/>
      <c r="O208" s="108"/>
      <c r="P208" s="300"/>
      <c r="Q208" s="300"/>
      <c r="R208" s="300"/>
      <c r="S208" s="300"/>
      <c r="T208" s="300"/>
      <c r="U208" s="300"/>
      <c r="V208" s="300"/>
      <c r="W208" s="300"/>
      <c r="X208" s="300"/>
      <c r="Y208" s="300"/>
      <c r="Z208" s="300"/>
      <c r="AA208" s="300"/>
      <c r="AB208" s="108">
        <f t="shared" ref="AB208:AF208" si="460">AB209+AB223+AB224+AB236+AB239+AB247+AB262+AB291+AB303+AB307</f>
        <v>514926.442348008</v>
      </c>
      <c r="AC208" s="108">
        <f t="shared" si="460"/>
        <v>42910.536862334</v>
      </c>
      <c r="AD208" s="108"/>
      <c r="AE208" s="108"/>
      <c r="AF208" s="108">
        <f t="shared" si="460"/>
        <v>42910.536862334</v>
      </c>
      <c r="AG208" s="108"/>
      <c r="AH208" s="108"/>
      <c r="AI208" s="108">
        <f>AI209+AI223+AI224+AI236+AI239+AI247+AI262+AI291+AI303+AI307</f>
        <v>42910.536862334</v>
      </c>
      <c r="AJ208" s="108"/>
      <c r="AK208" s="108"/>
      <c r="AL208" s="108">
        <f>AL209+AL223+AL224+AL236+AL239+AL247+AL262+AL291+AL303+AL307</f>
        <v>42910.536862334</v>
      </c>
      <c r="AM208" s="108"/>
      <c r="AN208" s="108"/>
      <c r="AO208" s="108">
        <f>AO209+AO223+AO224+AO236+AO239+AO247+AO262+AO291+AO303+AO307</f>
        <v>42910.536862334</v>
      </c>
      <c r="AP208" s="108"/>
      <c r="AQ208" s="108"/>
      <c r="AR208" s="108">
        <f>AR209+AR223+AR224+AR236+AR239+AR247+AR262+AR291+AR303+AR307</f>
        <v>42910.536862334</v>
      </c>
      <c r="AS208" s="108"/>
      <c r="AT208" s="108"/>
      <c r="AU208" s="108">
        <f>AU209+AU223+AU224+AU236+AU239+AU247+AU262+AU291+AU303+AU307</f>
        <v>42910.536862334</v>
      </c>
      <c r="AV208" s="108"/>
      <c r="AW208" s="108"/>
      <c r="AX208" s="108">
        <f>AX209+AX223+AX224+AX236+AX239+AX247+AX262+AX291+AX303+AX307</f>
        <v>42910.536862334</v>
      </c>
      <c r="AY208" s="108"/>
      <c r="AZ208" s="108"/>
      <c r="BA208" s="108">
        <f>BA209+BA223+BA224+BA236+BA239+BA247+BA262+BA291+BA303+BA307</f>
        <v>42910.536862334</v>
      </c>
      <c r="BB208" s="108"/>
      <c r="BC208" s="108"/>
      <c r="BD208" s="108">
        <f>BD209+BD223+BD224+BD236+BD239+BD247+BD262+BD291+BD303+BD307</f>
        <v>42910.536862334</v>
      </c>
      <c r="BE208" s="108"/>
      <c r="BF208" s="108"/>
      <c r="BG208" s="108">
        <f>BG209+BG223+BG224+BG236+BG239+BG247+BG262+BG291+BG303+BG307</f>
        <v>42910.536862334</v>
      </c>
      <c r="BH208" s="108"/>
      <c r="BI208" s="108"/>
      <c r="BJ208" s="108">
        <f>BJ209+BJ223+BJ224+BJ236+BJ239+BJ247+BJ262+BJ291+BJ303+BJ307</f>
        <v>42910.536862334</v>
      </c>
      <c r="BK208" s="108"/>
      <c r="BL208" s="317"/>
      <c r="BM208" s="324"/>
      <c r="BN208" s="325"/>
    </row>
    <row r="209" s="111" customFormat="1" ht="33.95" hidden="1" customHeight="1" outlineLevel="3" collapsed="1" spans="2:66">
      <c r="B209" s="112" t="s">
        <v>794</v>
      </c>
      <c r="C209" s="113" t="s">
        <v>32</v>
      </c>
      <c r="D209" s="111" t="s">
        <v>33</v>
      </c>
      <c r="E209" s="112" t="s">
        <v>1146</v>
      </c>
      <c r="F209" s="112"/>
      <c r="G209" s="112"/>
      <c r="H209" s="112">
        <f>SUM(H210:H222)</f>
        <v>305660.37735849</v>
      </c>
      <c r="I209" s="112"/>
      <c r="J209" s="112"/>
      <c r="K209" s="112"/>
      <c r="L209" s="112"/>
      <c r="M209" s="112"/>
      <c r="N209" s="112"/>
      <c r="O209" s="112"/>
      <c r="P209" s="301"/>
      <c r="Q209" s="301"/>
      <c r="R209" s="301"/>
      <c r="S209" s="301"/>
      <c r="T209" s="301"/>
      <c r="U209" s="301"/>
      <c r="V209" s="301"/>
      <c r="W209" s="301"/>
      <c r="X209" s="301"/>
      <c r="Y209" s="301"/>
      <c r="Z209" s="301"/>
      <c r="AA209" s="301"/>
      <c r="AB209" s="112">
        <f t="shared" ref="AB209:AF209" si="461">SUM(AB210:AB222)</f>
        <v>305660.37735849</v>
      </c>
      <c r="AC209" s="112">
        <f t="shared" si="461"/>
        <v>25471.6981132075</v>
      </c>
      <c r="AD209" s="112"/>
      <c r="AE209" s="112"/>
      <c r="AF209" s="112">
        <f t="shared" si="461"/>
        <v>25471.6981132075</v>
      </c>
      <c r="AG209" s="112"/>
      <c r="AH209" s="112"/>
      <c r="AI209" s="112">
        <f>SUM(AI210:AI222)</f>
        <v>25471.6981132075</v>
      </c>
      <c r="AJ209" s="112"/>
      <c r="AK209" s="112"/>
      <c r="AL209" s="112">
        <f>SUM(AL210:AL222)</f>
        <v>25471.6981132075</v>
      </c>
      <c r="AM209" s="112"/>
      <c r="AN209" s="112"/>
      <c r="AO209" s="112">
        <f>SUM(AO210:AO222)</f>
        <v>25471.6981132075</v>
      </c>
      <c r="AP209" s="112"/>
      <c r="AQ209" s="112"/>
      <c r="AR209" s="112">
        <f>SUM(AR210:AR222)</f>
        <v>25471.6981132075</v>
      </c>
      <c r="AS209" s="112"/>
      <c r="AT209" s="112"/>
      <c r="AU209" s="112">
        <f>SUM(AU210:AU222)</f>
        <v>25471.6981132075</v>
      </c>
      <c r="AV209" s="112"/>
      <c r="AW209" s="112"/>
      <c r="AX209" s="112">
        <f>SUM(AX210:AX222)</f>
        <v>25471.6981132075</v>
      </c>
      <c r="AY209" s="112"/>
      <c r="AZ209" s="112"/>
      <c r="BA209" s="112">
        <f>SUM(BA210:BA222)</f>
        <v>25471.6981132075</v>
      </c>
      <c r="BB209" s="112"/>
      <c r="BC209" s="112"/>
      <c r="BD209" s="112">
        <f>SUM(BD210:BD222)</f>
        <v>25471.6981132075</v>
      </c>
      <c r="BE209" s="112"/>
      <c r="BF209" s="112"/>
      <c r="BG209" s="112">
        <f>SUM(BG210:BG222)</f>
        <v>25471.6981132075</v>
      </c>
      <c r="BH209" s="112"/>
      <c r="BI209" s="112"/>
      <c r="BJ209" s="112">
        <f>SUM(BJ210:BJ222)</f>
        <v>25471.6981132075</v>
      </c>
      <c r="BK209" s="112"/>
      <c r="BL209" s="318"/>
      <c r="BM209" s="324"/>
      <c r="BN209" s="326"/>
    </row>
    <row r="210" s="115" customFormat="1" ht="33.95" hidden="1" customHeight="1" outlineLevel="5" spans="2:66">
      <c r="B210" s="116" t="s">
        <v>799</v>
      </c>
      <c r="C210" s="117" t="s">
        <v>1147</v>
      </c>
      <c r="D210" s="115" t="s">
        <v>1148</v>
      </c>
      <c r="E210" s="116"/>
      <c r="F210" s="116"/>
      <c r="G210" s="116" t="s">
        <v>803</v>
      </c>
      <c r="H210" s="116">
        <f t="shared" ref="H210:H222" si="462">AB210</f>
        <v>305660.37735849</v>
      </c>
      <c r="I210" s="116" t="s">
        <v>1149</v>
      </c>
      <c r="J210" s="116">
        <f t="shared" ref="J210:J222" si="463">SUM(AD210,AG210,AJ210,AM210,AP210,AS210,AV210,AY210,BB210,BE210,BH210,BK210)/N210</f>
        <v>84.9056603773585</v>
      </c>
      <c r="K210" s="116" t="s">
        <v>1150</v>
      </c>
      <c r="L210" s="116">
        <f t="shared" ref="L210:L222" si="464">H210/N210/J210</f>
        <v>300</v>
      </c>
      <c r="M210" s="116" t="s">
        <v>1151</v>
      </c>
      <c r="N210" s="116">
        <f t="shared" ref="N210:N222" si="465">COUNTIF(AD210,"&gt;0")+COUNTIF(AG210,"&gt;0")+COUNTIF(AJ210,"&gt;0")+COUNTIF(AM210,"&gt;0")+COUNTIF(AP210,"&gt;0")+COUNTIF(AS210,"&gt;0")+COUNTIF(AV210,"&gt;0")+COUNTIF(AY210,"&gt;0")+COUNTIF(BB210,"&gt;0")+COUNTIF(BE210,"&gt;0")+COUNTIF(BH210,"&gt;0")+COUNTIF(BK210,"&gt;0")</f>
        <v>12</v>
      </c>
      <c r="O210" s="116"/>
      <c r="P210" s="302"/>
      <c r="Q210" s="302"/>
      <c r="R210" s="302"/>
      <c r="S210" s="302"/>
      <c r="T210" s="302"/>
      <c r="U210" s="302"/>
      <c r="V210" s="302"/>
      <c r="W210" s="302"/>
      <c r="X210" s="302"/>
      <c r="Y210" s="302"/>
      <c r="Z210" s="302"/>
      <c r="AA210" s="302"/>
      <c r="AB210" s="116">
        <f t="shared" ref="AB210:AB223" si="466">SUM(AC210,AF210,AI210,AL210,AO210,AR210,AU210,AX210,BA210,BD210,BG210,BJ210)</f>
        <v>305660.37735849</v>
      </c>
      <c r="AC210" s="116">
        <f t="shared" ref="AC210:AC223" si="467">AD210*AE210</f>
        <v>25471.6981132075</v>
      </c>
      <c r="AD210" s="116">
        <f>'1-1 项目基础信息'!H21</f>
        <v>84.9056603773585</v>
      </c>
      <c r="AE210" s="302">
        <f>SUMIFS('附表1-数据库'!$F30:$EA30,'附表1-数据库'!$F$26:$EA$26,'1-1 项目基础信息'!$D$19,'附表1-数据库'!$F$28:$EA$28,'1-1 项目基础信息'!$D$20,'附表1-数据库'!$F$27:$EA$27,'1-1 项目基础信息'!$D$21,'附表1-数据库'!$F$29:$EA$29,'1-1 项目基础信息'!$D$18)</f>
        <v>300</v>
      </c>
      <c r="AF210" s="116">
        <f t="shared" ref="AF210:AF223" si="468">AG210*AH210</f>
        <v>25471.6981132075</v>
      </c>
      <c r="AG210" s="116">
        <f>'1-1 项目基础信息'!I21</f>
        <v>84.9056603773585</v>
      </c>
      <c r="AH210" s="331">
        <f t="shared" ref="AH210:AH222" si="469">AE210</f>
        <v>300</v>
      </c>
      <c r="AI210" s="116">
        <f t="shared" ref="AI210:AI223" si="470">AJ210*AK210</f>
        <v>25471.6981132075</v>
      </c>
      <c r="AJ210" s="116">
        <f>'1-1 项目基础信息'!J21</f>
        <v>84.9056603773585</v>
      </c>
      <c r="AK210" s="331">
        <f t="shared" ref="AK210:AK222" si="471">AH210</f>
        <v>300</v>
      </c>
      <c r="AL210" s="116">
        <f t="shared" ref="AL210:AL223" si="472">AM210*AN210</f>
        <v>25471.6981132075</v>
      </c>
      <c r="AM210" s="116">
        <f>'1-1 项目基础信息'!K21</f>
        <v>84.9056603773585</v>
      </c>
      <c r="AN210" s="331">
        <f t="shared" ref="AN210:AN222" si="473">AK210</f>
        <v>300</v>
      </c>
      <c r="AO210" s="116">
        <f t="shared" ref="AO210:AO223" si="474">AP210*AQ210</f>
        <v>25471.6981132075</v>
      </c>
      <c r="AP210" s="116">
        <f>'1-1 项目基础信息'!L21</f>
        <v>84.9056603773585</v>
      </c>
      <c r="AQ210" s="331">
        <f t="shared" ref="AQ210:AQ222" si="475">AN210</f>
        <v>300</v>
      </c>
      <c r="AR210" s="116">
        <f t="shared" ref="AR210:AR223" si="476">AS210*AT210</f>
        <v>25471.6981132075</v>
      </c>
      <c r="AS210" s="116">
        <f>'1-1 项目基础信息'!M21</f>
        <v>84.9056603773585</v>
      </c>
      <c r="AT210" s="331">
        <f t="shared" ref="AT210:AT222" si="477">AQ210</f>
        <v>300</v>
      </c>
      <c r="AU210" s="116">
        <f t="shared" ref="AU210:AU223" si="478">AV210*AW210</f>
        <v>25471.6981132075</v>
      </c>
      <c r="AV210" s="116">
        <f>'1-1 项目基础信息'!N21</f>
        <v>84.9056603773585</v>
      </c>
      <c r="AW210" s="331">
        <f t="shared" ref="AW210:AW222" si="479">AT210</f>
        <v>300</v>
      </c>
      <c r="AX210" s="116">
        <f t="shared" ref="AX210:AX223" si="480">AY210*AZ210</f>
        <v>25471.6981132075</v>
      </c>
      <c r="AY210" s="116">
        <f>'1-1 项目基础信息'!O21</f>
        <v>84.9056603773585</v>
      </c>
      <c r="AZ210" s="331">
        <f t="shared" ref="AZ210:AZ222" si="481">AW210</f>
        <v>300</v>
      </c>
      <c r="BA210" s="116">
        <f t="shared" ref="BA210:BA223" si="482">BB210*BC210</f>
        <v>25471.6981132075</v>
      </c>
      <c r="BB210" s="116">
        <f>'1-1 项目基础信息'!P21</f>
        <v>84.9056603773585</v>
      </c>
      <c r="BC210" s="331">
        <f t="shared" ref="BC210:BC222" si="483">AZ210</f>
        <v>300</v>
      </c>
      <c r="BD210" s="116">
        <f t="shared" ref="BD210:BD223" si="484">BE210*BF210</f>
        <v>25471.6981132075</v>
      </c>
      <c r="BE210" s="116">
        <f>'1-1 项目基础信息'!Q21</f>
        <v>84.9056603773585</v>
      </c>
      <c r="BF210" s="331">
        <f t="shared" ref="BF210:BF222" si="485">BC210</f>
        <v>300</v>
      </c>
      <c r="BG210" s="116">
        <f t="shared" ref="BG210:BG223" si="486">BH210*BI210</f>
        <v>25471.6981132075</v>
      </c>
      <c r="BH210" s="116">
        <f>'1-1 项目基础信息'!R21</f>
        <v>84.9056603773585</v>
      </c>
      <c r="BI210" s="331">
        <f t="shared" ref="BI210:BI222" si="487">BF210</f>
        <v>300</v>
      </c>
      <c r="BJ210" s="116">
        <f t="shared" ref="BJ210:BJ223" si="488">BK210*BL210</f>
        <v>25471.6981132075</v>
      </c>
      <c r="BK210" s="116">
        <f>'1-1 项目基础信息'!S21</f>
        <v>84.9056603773585</v>
      </c>
      <c r="BL210" s="332">
        <f t="shared" ref="BL210:BL222" si="489">BI210</f>
        <v>300</v>
      </c>
      <c r="BM210" s="324"/>
      <c r="BN210" s="327"/>
    </row>
    <row r="211" s="115" customFormat="1" ht="33.95" hidden="1" customHeight="1" outlineLevel="5" spans="2:66">
      <c r="B211" s="116" t="s">
        <v>799</v>
      </c>
      <c r="C211" s="117" t="s">
        <v>1152</v>
      </c>
      <c r="D211" s="115" t="s">
        <v>1153</v>
      </c>
      <c r="E211" s="116"/>
      <c r="F211" s="116"/>
      <c r="G211" s="116" t="s">
        <v>803</v>
      </c>
      <c r="H211" s="116">
        <f t="shared" si="462"/>
        <v>0</v>
      </c>
      <c r="I211" s="116" t="s">
        <v>1149</v>
      </c>
      <c r="J211" s="116" t="e">
        <f t="shared" si="463"/>
        <v>#DIV/0!</v>
      </c>
      <c r="K211" s="116" t="s">
        <v>1150</v>
      </c>
      <c r="L211" s="116" t="e">
        <f t="shared" si="464"/>
        <v>#DIV/0!</v>
      </c>
      <c r="M211" s="116" t="s">
        <v>1151</v>
      </c>
      <c r="N211" s="116">
        <f t="shared" si="465"/>
        <v>0</v>
      </c>
      <c r="O211" s="116"/>
      <c r="P211" s="302"/>
      <c r="Q211" s="302"/>
      <c r="R211" s="302"/>
      <c r="S211" s="302"/>
      <c r="T211" s="302"/>
      <c r="U211" s="302"/>
      <c r="V211" s="302"/>
      <c r="W211" s="302"/>
      <c r="X211" s="302"/>
      <c r="Y211" s="302"/>
      <c r="Z211" s="302"/>
      <c r="AA211" s="302"/>
      <c r="AB211" s="116">
        <f t="shared" si="466"/>
        <v>0</v>
      </c>
      <c r="AC211" s="116">
        <f t="shared" si="467"/>
        <v>0</v>
      </c>
      <c r="AD211" s="116">
        <f>'1-1 项目基础信息'!H22</f>
        <v>0</v>
      </c>
      <c r="AE211" s="302">
        <f>SUMIFS('附表1-数据库'!$F31:$EA31,'附表1-数据库'!$F$26:$EA$26,'1-1 项目基础信息'!$D$19,'附表1-数据库'!$F$28:$EA$28,'1-1 项目基础信息'!$D$20,'附表1-数据库'!$F$27:$EA$27,'1-1 项目基础信息'!$D$21,'附表1-数据库'!$F$29:$EA$29,'1-1 项目基础信息'!$D$18)</f>
        <v>300</v>
      </c>
      <c r="AF211" s="116">
        <f t="shared" si="468"/>
        <v>0</v>
      </c>
      <c r="AG211" s="116">
        <f>'1-1 项目基础信息'!I22</f>
        <v>0</v>
      </c>
      <c r="AH211" s="331">
        <f t="shared" si="469"/>
        <v>300</v>
      </c>
      <c r="AI211" s="116">
        <f t="shared" si="470"/>
        <v>0</v>
      </c>
      <c r="AJ211" s="116">
        <f>'1-1 项目基础信息'!J22</f>
        <v>0</v>
      </c>
      <c r="AK211" s="331">
        <f t="shared" si="471"/>
        <v>300</v>
      </c>
      <c r="AL211" s="116">
        <f t="shared" si="472"/>
        <v>0</v>
      </c>
      <c r="AM211" s="116">
        <f>'1-1 项目基础信息'!K22</f>
        <v>0</v>
      </c>
      <c r="AN211" s="331">
        <f t="shared" si="473"/>
        <v>300</v>
      </c>
      <c r="AO211" s="116">
        <f t="shared" si="474"/>
        <v>0</v>
      </c>
      <c r="AP211" s="116">
        <f>'1-1 项目基础信息'!L22</f>
        <v>0</v>
      </c>
      <c r="AQ211" s="331">
        <f t="shared" si="475"/>
        <v>300</v>
      </c>
      <c r="AR211" s="116">
        <f t="shared" si="476"/>
        <v>0</v>
      </c>
      <c r="AS211" s="116">
        <f>'1-1 项目基础信息'!M22</f>
        <v>0</v>
      </c>
      <c r="AT211" s="331">
        <f t="shared" si="477"/>
        <v>300</v>
      </c>
      <c r="AU211" s="116">
        <f t="shared" si="478"/>
        <v>0</v>
      </c>
      <c r="AV211" s="116">
        <f>'1-1 项目基础信息'!N22</f>
        <v>0</v>
      </c>
      <c r="AW211" s="331">
        <f t="shared" si="479"/>
        <v>300</v>
      </c>
      <c r="AX211" s="116">
        <f t="shared" si="480"/>
        <v>0</v>
      </c>
      <c r="AY211" s="116">
        <f>'1-1 项目基础信息'!O22</f>
        <v>0</v>
      </c>
      <c r="AZ211" s="331">
        <f t="shared" si="481"/>
        <v>300</v>
      </c>
      <c r="BA211" s="116">
        <f t="shared" si="482"/>
        <v>0</v>
      </c>
      <c r="BB211" s="116">
        <f>'1-1 项目基础信息'!P22</f>
        <v>0</v>
      </c>
      <c r="BC211" s="331">
        <f t="shared" si="483"/>
        <v>300</v>
      </c>
      <c r="BD211" s="116">
        <f t="shared" si="484"/>
        <v>0</v>
      </c>
      <c r="BE211" s="116">
        <f>'1-1 项目基础信息'!Q22</f>
        <v>0</v>
      </c>
      <c r="BF211" s="331">
        <f t="shared" si="485"/>
        <v>300</v>
      </c>
      <c r="BG211" s="116">
        <f t="shared" si="486"/>
        <v>0</v>
      </c>
      <c r="BH211" s="116">
        <f>'1-1 项目基础信息'!R22</f>
        <v>0</v>
      </c>
      <c r="BI211" s="331">
        <f t="shared" si="487"/>
        <v>300</v>
      </c>
      <c r="BJ211" s="116">
        <f t="shared" si="488"/>
        <v>0</v>
      </c>
      <c r="BK211" s="116">
        <f>'1-1 项目基础信息'!S22</f>
        <v>0</v>
      </c>
      <c r="BL211" s="332">
        <f t="shared" si="489"/>
        <v>300</v>
      </c>
      <c r="BM211" s="324"/>
      <c r="BN211" s="327"/>
    </row>
    <row r="212" s="115" customFormat="1" ht="33.95" hidden="1" customHeight="1" outlineLevel="5" spans="2:66">
      <c r="B212" s="116" t="s">
        <v>799</v>
      </c>
      <c r="C212" s="117" t="s">
        <v>1154</v>
      </c>
      <c r="D212" s="115" t="s">
        <v>1155</v>
      </c>
      <c r="E212" s="116"/>
      <c r="F212" s="116"/>
      <c r="G212" s="116" t="s">
        <v>803</v>
      </c>
      <c r="H212" s="116">
        <f t="shared" si="462"/>
        <v>0</v>
      </c>
      <c r="I212" s="116" t="s">
        <v>1149</v>
      </c>
      <c r="J212" s="116" t="e">
        <f t="shared" si="463"/>
        <v>#DIV/0!</v>
      </c>
      <c r="K212" s="116" t="s">
        <v>1150</v>
      </c>
      <c r="L212" s="116" t="e">
        <f t="shared" si="464"/>
        <v>#DIV/0!</v>
      </c>
      <c r="M212" s="116" t="s">
        <v>1151</v>
      </c>
      <c r="N212" s="116">
        <f t="shared" si="465"/>
        <v>0</v>
      </c>
      <c r="O212" s="116"/>
      <c r="P212" s="302"/>
      <c r="Q212" s="302"/>
      <c r="R212" s="302"/>
      <c r="S212" s="302"/>
      <c r="T212" s="302"/>
      <c r="U212" s="302"/>
      <c r="V212" s="302"/>
      <c r="W212" s="302"/>
      <c r="X212" s="302"/>
      <c r="Y212" s="302"/>
      <c r="Z212" s="302"/>
      <c r="AA212" s="302"/>
      <c r="AB212" s="116">
        <f t="shared" si="466"/>
        <v>0</v>
      </c>
      <c r="AC212" s="116">
        <f t="shared" si="467"/>
        <v>0</v>
      </c>
      <c r="AD212" s="116">
        <f>'1-1 项目基础信息'!H23</f>
        <v>0</v>
      </c>
      <c r="AE212" s="302">
        <f>SUMIFS('附表1-数据库'!$F32:$EA32,'附表1-数据库'!$F$26:$EA$26,'1-1 项目基础信息'!$D$19,'附表1-数据库'!$F$28:$EA$28,'1-1 项目基础信息'!$D$20,'附表1-数据库'!$F$27:$EA$27,'1-1 项目基础信息'!$D$21,'附表1-数据库'!$F$29:$EA$29,'1-1 项目基础信息'!$D$18)</f>
        <v>350</v>
      </c>
      <c r="AF212" s="116">
        <f t="shared" si="468"/>
        <v>0</v>
      </c>
      <c r="AG212" s="116">
        <f>'1-1 项目基础信息'!I23</f>
        <v>0</v>
      </c>
      <c r="AH212" s="331">
        <f t="shared" si="469"/>
        <v>350</v>
      </c>
      <c r="AI212" s="116">
        <f t="shared" si="470"/>
        <v>0</v>
      </c>
      <c r="AJ212" s="116">
        <f>'1-1 项目基础信息'!J23</f>
        <v>0</v>
      </c>
      <c r="AK212" s="331">
        <f t="shared" si="471"/>
        <v>350</v>
      </c>
      <c r="AL212" s="116">
        <f t="shared" si="472"/>
        <v>0</v>
      </c>
      <c r="AM212" s="116">
        <f>'1-1 项目基础信息'!K23</f>
        <v>0</v>
      </c>
      <c r="AN212" s="331">
        <f t="shared" si="473"/>
        <v>350</v>
      </c>
      <c r="AO212" s="116">
        <f t="shared" si="474"/>
        <v>0</v>
      </c>
      <c r="AP212" s="116">
        <f>'1-1 项目基础信息'!L23</f>
        <v>0</v>
      </c>
      <c r="AQ212" s="331">
        <f t="shared" si="475"/>
        <v>350</v>
      </c>
      <c r="AR212" s="116">
        <f t="shared" si="476"/>
        <v>0</v>
      </c>
      <c r="AS212" s="116">
        <f>'1-1 项目基础信息'!M23</f>
        <v>0</v>
      </c>
      <c r="AT212" s="331">
        <f t="shared" si="477"/>
        <v>350</v>
      </c>
      <c r="AU212" s="116">
        <f t="shared" si="478"/>
        <v>0</v>
      </c>
      <c r="AV212" s="116">
        <f>'1-1 项目基础信息'!N23</f>
        <v>0</v>
      </c>
      <c r="AW212" s="331">
        <f t="shared" si="479"/>
        <v>350</v>
      </c>
      <c r="AX212" s="116">
        <f t="shared" si="480"/>
        <v>0</v>
      </c>
      <c r="AY212" s="116">
        <f>'1-1 项目基础信息'!O23</f>
        <v>0</v>
      </c>
      <c r="AZ212" s="331">
        <f t="shared" si="481"/>
        <v>350</v>
      </c>
      <c r="BA212" s="116">
        <f t="shared" si="482"/>
        <v>0</v>
      </c>
      <c r="BB212" s="116">
        <f>'1-1 项目基础信息'!P23</f>
        <v>0</v>
      </c>
      <c r="BC212" s="331">
        <f t="shared" si="483"/>
        <v>350</v>
      </c>
      <c r="BD212" s="116">
        <f t="shared" si="484"/>
        <v>0</v>
      </c>
      <c r="BE212" s="116">
        <f>'1-1 项目基础信息'!Q23</f>
        <v>0</v>
      </c>
      <c r="BF212" s="331">
        <f t="shared" si="485"/>
        <v>350</v>
      </c>
      <c r="BG212" s="116">
        <f t="shared" si="486"/>
        <v>0</v>
      </c>
      <c r="BH212" s="116">
        <f>'1-1 项目基础信息'!R23</f>
        <v>0</v>
      </c>
      <c r="BI212" s="331">
        <f t="shared" si="487"/>
        <v>350</v>
      </c>
      <c r="BJ212" s="116">
        <f t="shared" si="488"/>
        <v>0</v>
      </c>
      <c r="BK212" s="116">
        <f>'1-1 项目基础信息'!S23</f>
        <v>0</v>
      </c>
      <c r="BL212" s="332">
        <f t="shared" si="489"/>
        <v>350</v>
      </c>
      <c r="BM212" s="324"/>
      <c r="BN212" s="327"/>
    </row>
    <row r="213" s="115" customFormat="1" ht="33.95" hidden="1" customHeight="1" outlineLevel="5" spans="2:66">
      <c r="B213" s="116" t="s">
        <v>799</v>
      </c>
      <c r="C213" s="117" t="s">
        <v>1156</v>
      </c>
      <c r="D213" s="115" t="s">
        <v>1157</v>
      </c>
      <c r="E213" s="116"/>
      <c r="F213" s="116"/>
      <c r="G213" s="116" t="s">
        <v>803</v>
      </c>
      <c r="H213" s="116">
        <f t="shared" si="462"/>
        <v>0</v>
      </c>
      <c r="I213" s="116" t="s">
        <v>1149</v>
      </c>
      <c r="J213" s="116" t="e">
        <f t="shared" si="463"/>
        <v>#DIV/0!</v>
      </c>
      <c r="K213" s="116" t="s">
        <v>1150</v>
      </c>
      <c r="L213" s="116" t="e">
        <f t="shared" si="464"/>
        <v>#DIV/0!</v>
      </c>
      <c r="M213" s="116" t="s">
        <v>1151</v>
      </c>
      <c r="N213" s="116">
        <f t="shared" si="465"/>
        <v>0</v>
      </c>
      <c r="O213" s="116"/>
      <c r="P213" s="302"/>
      <c r="Q213" s="302"/>
      <c r="R213" s="302"/>
      <c r="S213" s="302"/>
      <c r="T213" s="302"/>
      <c r="U213" s="302"/>
      <c r="V213" s="302"/>
      <c r="W213" s="302"/>
      <c r="X213" s="302"/>
      <c r="Y213" s="302"/>
      <c r="Z213" s="302"/>
      <c r="AA213" s="302"/>
      <c r="AB213" s="116">
        <f t="shared" si="466"/>
        <v>0</v>
      </c>
      <c r="AC213" s="116">
        <f t="shared" si="467"/>
        <v>0</v>
      </c>
      <c r="AD213" s="116">
        <f>'1-1 项目基础信息'!H24</f>
        <v>0</v>
      </c>
      <c r="AE213" s="302">
        <f>SUMIFS('附表1-数据库'!$F33:$EA33,'附表1-数据库'!$F$26:$EA$26,'1-1 项目基础信息'!$D$19,'附表1-数据库'!$F$28:$EA$28,'1-1 项目基础信息'!$D$20,'附表1-数据库'!$F$27:$EA$27,'1-1 项目基础信息'!$D$21,'附表1-数据库'!$F$29:$EA$29,'1-1 项目基础信息'!$D$18)</f>
        <v>400</v>
      </c>
      <c r="AF213" s="116">
        <f t="shared" si="468"/>
        <v>0</v>
      </c>
      <c r="AG213" s="116">
        <f>'1-1 项目基础信息'!I24</f>
        <v>0</v>
      </c>
      <c r="AH213" s="331">
        <f t="shared" si="469"/>
        <v>400</v>
      </c>
      <c r="AI213" s="116">
        <f t="shared" si="470"/>
        <v>0</v>
      </c>
      <c r="AJ213" s="116">
        <f>'1-1 项目基础信息'!J24</f>
        <v>0</v>
      </c>
      <c r="AK213" s="331">
        <f t="shared" si="471"/>
        <v>400</v>
      </c>
      <c r="AL213" s="116">
        <f t="shared" si="472"/>
        <v>0</v>
      </c>
      <c r="AM213" s="116">
        <f>'1-1 项目基础信息'!K24</f>
        <v>0</v>
      </c>
      <c r="AN213" s="331">
        <f t="shared" si="473"/>
        <v>400</v>
      </c>
      <c r="AO213" s="116">
        <f t="shared" si="474"/>
        <v>0</v>
      </c>
      <c r="AP213" s="116">
        <f>'1-1 项目基础信息'!L24</f>
        <v>0</v>
      </c>
      <c r="AQ213" s="331">
        <f t="shared" si="475"/>
        <v>400</v>
      </c>
      <c r="AR213" s="116">
        <f t="shared" si="476"/>
        <v>0</v>
      </c>
      <c r="AS213" s="116">
        <f>'1-1 项目基础信息'!M24</f>
        <v>0</v>
      </c>
      <c r="AT213" s="331">
        <f t="shared" si="477"/>
        <v>400</v>
      </c>
      <c r="AU213" s="116">
        <f t="shared" si="478"/>
        <v>0</v>
      </c>
      <c r="AV213" s="116">
        <f>'1-1 项目基础信息'!N24</f>
        <v>0</v>
      </c>
      <c r="AW213" s="331">
        <f t="shared" si="479"/>
        <v>400</v>
      </c>
      <c r="AX213" s="116">
        <f t="shared" si="480"/>
        <v>0</v>
      </c>
      <c r="AY213" s="116">
        <f>'1-1 项目基础信息'!O24</f>
        <v>0</v>
      </c>
      <c r="AZ213" s="331">
        <f t="shared" si="481"/>
        <v>400</v>
      </c>
      <c r="BA213" s="116">
        <f t="shared" si="482"/>
        <v>0</v>
      </c>
      <c r="BB213" s="116">
        <f>'1-1 项目基础信息'!P24</f>
        <v>0</v>
      </c>
      <c r="BC213" s="331">
        <f t="shared" si="483"/>
        <v>400</v>
      </c>
      <c r="BD213" s="116">
        <f t="shared" si="484"/>
        <v>0</v>
      </c>
      <c r="BE213" s="116">
        <f>'1-1 项目基础信息'!Q24</f>
        <v>0</v>
      </c>
      <c r="BF213" s="331">
        <f t="shared" si="485"/>
        <v>400</v>
      </c>
      <c r="BG213" s="116">
        <f t="shared" si="486"/>
        <v>0</v>
      </c>
      <c r="BH213" s="116">
        <f>'1-1 项目基础信息'!R24</f>
        <v>0</v>
      </c>
      <c r="BI213" s="331">
        <f t="shared" si="487"/>
        <v>400</v>
      </c>
      <c r="BJ213" s="116">
        <f t="shared" si="488"/>
        <v>0</v>
      </c>
      <c r="BK213" s="116">
        <f>'1-1 项目基础信息'!S24</f>
        <v>0</v>
      </c>
      <c r="BL213" s="332">
        <f t="shared" si="489"/>
        <v>400</v>
      </c>
      <c r="BM213" s="324"/>
      <c r="BN213" s="327"/>
    </row>
    <row r="214" s="115" customFormat="1" ht="33.95" hidden="1" customHeight="1" outlineLevel="5" spans="2:66">
      <c r="B214" s="116" t="s">
        <v>799</v>
      </c>
      <c r="C214" s="117" t="s">
        <v>1158</v>
      </c>
      <c r="D214" s="115" t="s">
        <v>1159</v>
      </c>
      <c r="E214" s="116"/>
      <c r="F214" s="116"/>
      <c r="G214" s="116" t="s">
        <v>803</v>
      </c>
      <c r="H214" s="116">
        <f t="shared" si="462"/>
        <v>0</v>
      </c>
      <c r="I214" s="116" t="s">
        <v>1149</v>
      </c>
      <c r="J214" s="116" t="e">
        <f t="shared" si="463"/>
        <v>#DIV/0!</v>
      </c>
      <c r="K214" s="116" t="s">
        <v>1150</v>
      </c>
      <c r="L214" s="116" t="e">
        <f t="shared" si="464"/>
        <v>#DIV/0!</v>
      </c>
      <c r="M214" s="116" t="s">
        <v>1151</v>
      </c>
      <c r="N214" s="116">
        <f t="shared" si="465"/>
        <v>0</v>
      </c>
      <c r="O214" s="116"/>
      <c r="P214" s="302"/>
      <c r="Q214" s="302"/>
      <c r="R214" s="302"/>
      <c r="S214" s="302"/>
      <c r="T214" s="302"/>
      <c r="U214" s="302"/>
      <c r="V214" s="302"/>
      <c r="W214" s="302"/>
      <c r="X214" s="302"/>
      <c r="Y214" s="302"/>
      <c r="Z214" s="302"/>
      <c r="AA214" s="302"/>
      <c r="AB214" s="116">
        <f t="shared" si="466"/>
        <v>0</v>
      </c>
      <c r="AC214" s="116">
        <f t="shared" si="467"/>
        <v>0</v>
      </c>
      <c r="AD214" s="116">
        <f>'1-1 项目基础信息'!H25</f>
        <v>0</v>
      </c>
      <c r="AE214" s="302">
        <f>SUMIFS('附表1-数据库'!$F34:$EA34,'附表1-数据库'!$F$26:$EA$26,'1-1 项目基础信息'!$D$19,'附表1-数据库'!$F$28:$EA$28,'1-1 项目基础信息'!$D$20,'附表1-数据库'!$F$27:$EA$27,'1-1 项目基础信息'!$D$21,'附表1-数据库'!$F$29:$EA$29,'1-1 项目基础信息'!$D$18)</f>
        <v>520</v>
      </c>
      <c r="AF214" s="116">
        <f t="shared" si="468"/>
        <v>0</v>
      </c>
      <c r="AG214" s="116">
        <f>'1-1 项目基础信息'!I25</f>
        <v>0</v>
      </c>
      <c r="AH214" s="331">
        <f t="shared" si="469"/>
        <v>520</v>
      </c>
      <c r="AI214" s="116">
        <f t="shared" si="470"/>
        <v>0</v>
      </c>
      <c r="AJ214" s="116">
        <f>'1-1 项目基础信息'!J25</f>
        <v>0</v>
      </c>
      <c r="AK214" s="331">
        <f t="shared" si="471"/>
        <v>520</v>
      </c>
      <c r="AL214" s="116">
        <f t="shared" si="472"/>
        <v>0</v>
      </c>
      <c r="AM214" s="116">
        <f>'1-1 项目基础信息'!K25</f>
        <v>0</v>
      </c>
      <c r="AN214" s="331">
        <f t="shared" si="473"/>
        <v>520</v>
      </c>
      <c r="AO214" s="116">
        <f t="shared" si="474"/>
        <v>0</v>
      </c>
      <c r="AP214" s="116">
        <f>'1-1 项目基础信息'!L25</f>
        <v>0</v>
      </c>
      <c r="AQ214" s="331">
        <f t="shared" si="475"/>
        <v>520</v>
      </c>
      <c r="AR214" s="116">
        <f t="shared" si="476"/>
        <v>0</v>
      </c>
      <c r="AS214" s="116">
        <f>'1-1 项目基础信息'!M25</f>
        <v>0</v>
      </c>
      <c r="AT214" s="331">
        <f t="shared" si="477"/>
        <v>520</v>
      </c>
      <c r="AU214" s="116">
        <f t="shared" si="478"/>
        <v>0</v>
      </c>
      <c r="AV214" s="116">
        <f>'1-1 项目基础信息'!N25</f>
        <v>0</v>
      </c>
      <c r="AW214" s="331">
        <f t="shared" si="479"/>
        <v>520</v>
      </c>
      <c r="AX214" s="116">
        <f t="shared" si="480"/>
        <v>0</v>
      </c>
      <c r="AY214" s="116">
        <f>'1-1 项目基础信息'!O25</f>
        <v>0</v>
      </c>
      <c r="AZ214" s="331">
        <f t="shared" si="481"/>
        <v>520</v>
      </c>
      <c r="BA214" s="116">
        <f t="shared" si="482"/>
        <v>0</v>
      </c>
      <c r="BB214" s="116">
        <f>'1-1 项目基础信息'!P25</f>
        <v>0</v>
      </c>
      <c r="BC214" s="331">
        <f t="shared" si="483"/>
        <v>520</v>
      </c>
      <c r="BD214" s="116">
        <f t="shared" si="484"/>
        <v>0</v>
      </c>
      <c r="BE214" s="116">
        <f>'1-1 项目基础信息'!Q25</f>
        <v>0</v>
      </c>
      <c r="BF214" s="331">
        <f t="shared" si="485"/>
        <v>520</v>
      </c>
      <c r="BG214" s="116">
        <f t="shared" si="486"/>
        <v>0</v>
      </c>
      <c r="BH214" s="116">
        <f>'1-1 项目基础信息'!R25</f>
        <v>0</v>
      </c>
      <c r="BI214" s="331">
        <f t="shared" si="487"/>
        <v>520</v>
      </c>
      <c r="BJ214" s="116">
        <f t="shared" si="488"/>
        <v>0</v>
      </c>
      <c r="BK214" s="116">
        <f>'1-1 项目基础信息'!S25</f>
        <v>0</v>
      </c>
      <c r="BL214" s="332">
        <f t="shared" si="489"/>
        <v>520</v>
      </c>
      <c r="BM214" s="324"/>
      <c r="BN214" s="327"/>
    </row>
    <row r="215" s="115" customFormat="1" ht="33.95" hidden="1" customHeight="1" outlineLevel="5" spans="2:66">
      <c r="B215" s="116" t="s">
        <v>799</v>
      </c>
      <c r="C215" s="117" t="s">
        <v>1160</v>
      </c>
      <c r="D215" s="115" t="s">
        <v>1161</v>
      </c>
      <c r="E215" s="116"/>
      <c r="F215" s="116"/>
      <c r="G215" s="116" t="s">
        <v>803</v>
      </c>
      <c r="H215" s="116">
        <f t="shared" si="462"/>
        <v>0</v>
      </c>
      <c r="I215" s="116" t="s">
        <v>1149</v>
      </c>
      <c r="J215" s="116" t="e">
        <f t="shared" si="463"/>
        <v>#DIV/0!</v>
      </c>
      <c r="K215" s="116" t="s">
        <v>1150</v>
      </c>
      <c r="L215" s="116" t="e">
        <f t="shared" si="464"/>
        <v>#DIV/0!</v>
      </c>
      <c r="M215" s="116" t="s">
        <v>1151</v>
      </c>
      <c r="N215" s="116">
        <f t="shared" si="465"/>
        <v>0</v>
      </c>
      <c r="O215" s="116"/>
      <c r="P215" s="302"/>
      <c r="Q215" s="302"/>
      <c r="R215" s="302"/>
      <c r="S215" s="302"/>
      <c r="T215" s="302"/>
      <c r="U215" s="302"/>
      <c r="V215" s="302"/>
      <c r="W215" s="302"/>
      <c r="X215" s="302"/>
      <c r="Y215" s="302"/>
      <c r="Z215" s="302"/>
      <c r="AA215" s="302"/>
      <c r="AB215" s="116">
        <f t="shared" si="466"/>
        <v>0</v>
      </c>
      <c r="AC215" s="116">
        <f t="shared" si="467"/>
        <v>0</v>
      </c>
      <c r="AD215" s="116">
        <f>'1-1 项目基础信息'!H26</f>
        <v>0</v>
      </c>
      <c r="AE215" s="302">
        <f>SUMIFS('附表1-数据库'!$F35:$EA35,'附表1-数据库'!$F$26:$EA$26,'1-1 项目基础信息'!$D$19,'附表1-数据库'!$F$28:$EA$28,'1-1 项目基础信息'!$D$20,'附表1-数据库'!$F$27:$EA$27,'1-1 项目基础信息'!$D$21,'附表1-数据库'!$F$29:$EA$29,'1-1 项目基础信息'!$D$18)</f>
        <v>650</v>
      </c>
      <c r="AF215" s="116">
        <f t="shared" si="468"/>
        <v>0</v>
      </c>
      <c r="AG215" s="116">
        <f>'1-1 项目基础信息'!I26</f>
        <v>0</v>
      </c>
      <c r="AH215" s="331">
        <f t="shared" si="469"/>
        <v>650</v>
      </c>
      <c r="AI215" s="116">
        <f t="shared" si="470"/>
        <v>0</v>
      </c>
      <c r="AJ215" s="116">
        <f>'1-1 项目基础信息'!J26</f>
        <v>0</v>
      </c>
      <c r="AK215" s="331">
        <f t="shared" si="471"/>
        <v>650</v>
      </c>
      <c r="AL215" s="116">
        <f t="shared" si="472"/>
        <v>0</v>
      </c>
      <c r="AM215" s="116">
        <f>'1-1 项目基础信息'!K26</f>
        <v>0</v>
      </c>
      <c r="AN215" s="331">
        <f t="shared" si="473"/>
        <v>650</v>
      </c>
      <c r="AO215" s="116">
        <f t="shared" si="474"/>
        <v>0</v>
      </c>
      <c r="AP215" s="116">
        <f>'1-1 项目基础信息'!L26</f>
        <v>0</v>
      </c>
      <c r="AQ215" s="331">
        <f t="shared" si="475"/>
        <v>650</v>
      </c>
      <c r="AR215" s="116">
        <f t="shared" si="476"/>
        <v>0</v>
      </c>
      <c r="AS215" s="116">
        <f>'1-1 项目基础信息'!M26</f>
        <v>0</v>
      </c>
      <c r="AT215" s="331">
        <f t="shared" si="477"/>
        <v>650</v>
      </c>
      <c r="AU215" s="116">
        <f t="shared" si="478"/>
        <v>0</v>
      </c>
      <c r="AV215" s="116">
        <f>'1-1 项目基础信息'!N26</f>
        <v>0</v>
      </c>
      <c r="AW215" s="331">
        <f t="shared" si="479"/>
        <v>650</v>
      </c>
      <c r="AX215" s="116">
        <f t="shared" si="480"/>
        <v>0</v>
      </c>
      <c r="AY215" s="116">
        <f>'1-1 项目基础信息'!O26</f>
        <v>0</v>
      </c>
      <c r="AZ215" s="331">
        <f t="shared" si="481"/>
        <v>650</v>
      </c>
      <c r="BA215" s="116">
        <f t="shared" si="482"/>
        <v>0</v>
      </c>
      <c r="BB215" s="116">
        <f>'1-1 项目基础信息'!P26</f>
        <v>0</v>
      </c>
      <c r="BC215" s="331">
        <f t="shared" si="483"/>
        <v>650</v>
      </c>
      <c r="BD215" s="116">
        <f t="shared" si="484"/>
        <v>0</v>
      </c>
      <c r="BE215" s="116">
        <f>'1-1 项目基础信息'!Q26</f>
        <v>0</v>
      </c>
      <c r="BF215" s="331">
        <f t="shared" si="485"/>
        <v>650</v>
      </c>
      <c r="BG215" s="116">
        <f t="shared" si="486"/>
        <v>0</v>
      </c>
      <c r="BH215" s="116">
        <f>'1-1 项目基础信息'!R26</f>
        <v>0</v>
      </c>
      <c r="BI215" s="331">
        <f t="shared" si="487"/>
        <v>650</v>
      </c>
      <c r="BJ215" s="116">
        <f t="shared" si="488"/>
        <v>0</v>
      </c>
      <c r="BK215" s="116">
        <f>'1-1 项目基础信息'!S26</f>
        <v>0</v>
      </c>
      <c r="BL215" s="332">
        <f t="shared" si="489"/>
        <v>650</v>
      </c>
      <c r="BM215" s="324"/>
      <c r="BN215" s="327"/>
    </row>
    <row r="216" s="115" customFormat="1" ht="33.95" hidden="1" customHeight="1" outlineLevel="5" spans="2:66">
      <c r="B216" s="116" t="s">
        <v>799</v>
      </c>
      <c r="C216" s="117" t="s">
        <v>1162</v>
      </c>
      <c r="D216" s="115" t="s">
        <v>1163</v>
      </c>
      <c r="E216" s="116"/>
      <c r="F216" s="116"/>
      <c r="G216" s="116" t="s">
        <v>803</v>
      </c>
      <c r="H216" s="116">
        <f t="shared" si="462"/>
        <v>0</v>
      </c>
      <c r="I216" s="116" t="s">
        <v>1149</v>
      </c>
      <c r="J216" s="116" t="e">
        <f t="shared" si="463"/>
        <v>#DIV/0!</v>
      </c>
      <c r="K216" s="116" t="s">
        <v>1150</v>
      </c>
      <c r="L216" s="116" t="e">
        <f t="shared" si="464"/>
        <v>#DIV/0!</v>
      </c>
      <c r="M216" s="116" t="s">
        <v>1151</v>
      </c>
      <c r="N216" s="116">
        <f t="shared" si="465"/>
        <v>0</v>
      </c>
      <c r="O216" s="116"/>
      <c r="P216" s="302"/>
      <c r="Q216" s="302"/>
      <c r="R216" s="302"/>
      <c r="S216" s="302"/>
      <c r="T216" s="302"/>
      <c r="U216" s="302"/>
      <c r="V216" s="302"/>
      <c r="W216" s="302"/>
      <c r="X216" s="302"/>
      <c r="Y216" s="302"/>
      <c r="Z216" s="302"/>
      <c r="AA216" s="302"/>
      <c r="AB216" s="116">
        <f t="shared" si="466"/>
        <v>0</v>
      </c>
      <c r="AC216" s="116">
        <f t="shared" si="467"/>
        <v>0</v>
      </c>
      <c r="AD216" s="116">
        <f>'1-1 项目基础信息'!H27</f>
        <v>0</v>
      </c>
      <c r="AE216" s="302">
        <f>SUMIFS('附表1-数据库'!$F36:$EA36,'附表1-数据库'!$F$26:$EA$26,'1-1 项目基础信息'!$D$19,'附表1-数据库'!$F$28:$EA$28,'1-1 项目基础信息'!$D$20,'附表1-数据库'!$F$27:$EA$27,'1-1 项目基础信息'!$D$21,'附表1-数据库'!$F$29:$EA$29,'1-1 项目基础信息'!$D$18)</f>
        <v>760</v>
      </c>
      <c r="AF216" s="116">
        <f t="shared" si="468"/>
        <v>0</v>
      </c>
      <c r="AG216" s="116">
        <f>'1-1 项目基础信息'!I27</f>
        <v>0</v>
      </c>
      <c r="AH216" s="331">
        <f t="shared" si="469"/>
        <v>760</v>
      </c>
      <c r="AI216" s="116">
        <f t="shared" si="470"/>
        <v>0</v>
      </c>
      <c r="AJ216" s="116">
        <f>'1-1 项目基础信息'!J27</f>
        <v>0</v>
      </c>
      <c r="AK216" s="331">
        <f t="shared" si="471"/>
        <v>760</v>
      </c>
      <c r="AL216" s="116">
        <f t="shared" si="472"/>
        <v>0</v>
      </c>
      <c r="AM216" s="116">
        <f>'1-1 项目基础信息'!K27</f>
        <v>0</v>
      </c>
      <c r="AN216" s="331">
        <f t="shared" si="473"/>
        <v>760</v>
      </c>
      <c r="AO216" s="116">
        <f t="shared" si="474"/>
        <v>0</v>
      </c>
      <c r="AP216" s="116">
        <f>'1-1 项目基础信息'!L27</f>
        <v>0</v>
      </c>
      <c r="AQ216" s="331">
        <f t="shared" si="475"/>
        <v>760</v>
      </c>
      <c r="AR216" s="116">
        <f t="shared" si="476"/>
        <v>0</v>
      </c>
      <c r="AS216" s="116">
        <f>'1-1 项目基础信息'!M27</f>
        <v>0</v>
      </c>
      <c r="AT216" s="331">
        <f t="shared" si="477"/>
        <v>760</v>
      </c>
      <c r="AU216" s="116">
        <f t="shared" si="478"/>
        <v>0</v>
      </c>
      <c r="AV216" s="116">
        <f>'1-1 项目基础信息'!N27</f>
        <v>0</v>
      </c>
      <c r="AW216" s="331">
        <f t="shared" si="479"/>
        <v>760</v>
      </c>
      <c r="AX216" s="116">
        <f t="shared" si="480"/>
        <v>0</v>
      </c>
      <c r="AY216" s="116">
        <f>'1-1 项目基础信息'!O27</f>
        <v>0</v>
      </c>
      <c r="AZ216" s="331">
        <f t="shared" si="481"/>
        <v>760</v>
      </c>
      <c r="BA216" s="116">
        <f t="shared" si="482"/>
        <v>0</v>
      </c>
      <c r="BB216" s="116">
        <f>'1-1 项目基础信息'!P27</f>
        <v>0</v>
      </c>
      <c r="BC216" s="331">
        <f t="shared" si="483"/>
        <v>760</v>
      </c>
      <c r="BD216" s="116">
        <f t="shared" si="484"/>
        <v>0</v>
      </c>
      <c r="BE216" s="116">
        <f>'1-1 项目基础信息'!Q27</f>
        <v>0</v>
      </c>
      <c r="BF216" s="331">
        <f t="shared" si="485"/>
        <v>760</v>
      </c>
      <c r="BG216" s="116">
        <f t="shared" si="486"/>
        <v>0</v>
      </c>
      <c r="BH216" s="116">
        <f>'1-1 项目基础信息'!R27</f>
        <v>0</v>
      </c>
      <c r="BI216" s="331">
        <f t="shared" si="487"/>
        <v>760</v>
      </c>
      <c r="BJ216" s="116">
        <f t="shared" si="488"/>
        <v>0</v>
      </c>
      <c r="BK216" s="116">
        <f>'1-1 项目基础信息'!S27</f>
        <v>0</v>
      </c>
      <c r="BL216" s="332">
        <f t="shared" si="489"/>
        <v>760</v>
      </c>
      <c r="BM216" s="324"/>
      <c r="BN216" s="327"/>
    </row>
    <row r="217" s="115" customFormat="1" ht="33.95" hidden="1" customHeight="1" outlineLevel="5" spans="2:66">
      <c r="B217" s="116" t="s">
        <v>799</v>
      </c>
      <c r="C217" s="117" t="s">
        <v>1164</v>
      </c>
      <c r="D217" s="115" t="s">
        <v>1165</v>
      </c>
      <c r="E217" s="116"/>
      <c r="F217" s="116"/>
      <c r="G217" s="116" t="s">
        <v>803</v>
      </c>
      <c r="H217" s="116">
        <f t="shared" si="462"/>
        <v>0</v>
      </c>
      <c r="I217" s="116" t="s">
        <v>1149</v>
      </c>
      <c r="J217" s="116" t="e">
        <f t="shared" si="463"/>
        <v>#DIV/0!</v>
      </c>
      <c r="K217" s="116" t="s">
        <v>1150</v>
      </c>
      <c r="L217" s="116" t="e">
        <f t="shared" si="464"/>
        <v>#DIV/0!</v>
      </c>
      <c r="M217" s="116" t="s">
        <v>1151</v>
      </c>
      <c r="N217" s="116">
        <f t="shared" si="465"/>
        <v>0</v>
      </c>
      <c r="O217" s="116"/>
      <c r="P217" s="302"/>
      <c r="Q217" s="302"/>
      <c r="R217" s="302"/>
      <c r="S217" s="302"/>
      <c r="T217" s="302"/>
      <c r="U217" s="302"/>
      <c r="V217" s="302"/>
      <c r="W217" s="302"/>
      <c r="X217" s="302"/>
      <c r="Y217" s="302"/>
      <c r="Z217" s="302"/>
      <c r="AA217" s="302"/>
      <c r="AB217" s="116">
        <f t="shared" si="466"/>
        <v>0</v>
      </c>
      <c r="AC217" s="116">
        <f t="shared" si="467"/>
        <v>0</v>
      </c>
      <c r="AD217" s="116">
        <f>'1-1 项目基础信息'!H28</f>
        <v>0</v>
      </c>
      <c r="AE217" s="302">
        <f>SUMIFS('附表1-数据库'!$F37:$EA37,'附表1-数据库'!$F$26:$EA$26,'1-1 项目基础信息'!$D$19,'附表1-数据库'!$F$28:$EA$28,'1-1 项目基础信息'!$D$20,'附表1-数据库'!$F$27:$EA$27,'1-1 项目基础信息'!$D$21,'附表1-数据库'!$F$29:$EA$29,'1-1 项目基础信息'!$D$18)</f>
        <v>880</v>
      </c>
      <c r="AF217" s="116">
        <f t="shared" si="468"/>
        <v>0</v>
      </c>
      <c r="AG217" s="116">
        <f>'1-1 项目基础信息'!I28</f>
        <v>0</v>
      </c>
      <c r="AH217" s="331">
        <f t="shared" si="469"/>
        <v>880</v>
      </c>
      <c r="AI217" s="116">
        <f t="shared" si="470"/>
        <v>0</v>
      </c>
      <c r="AJ217" s="116">
        <f>'1-1 项目基础信息'!J28</f>
        <v>0</v>
      </c>
      <c r="AK217" s="331">
        <f t="shared" si="471"/>
        <v>880</v>
      </c>
      <c r="AL217" s="116">
        <f t="shared" si="472"/>
        <v>0</v>
      </c>
      <c r="AM217" s="116">
        <f>'1-1 项目基础信息'!K28</f>
        <v>0</v>
      </c>
      <c r="AN217" s="331">
        <f t="shared" si="473"/>
        <v>880</v>
      </c>
      <c r="AO217" s="116">
        <f t="shared" si="474"/>
        <v>0</v>
      </c>
      <c r="AP217" s="116">
        <f>'1-1 项目基础信息'!L28</f>
        <v>0</v>
      </c>
      <c r="AQ217" s="331">
        <f t="shared" si="475"/>
        <v>880</v>
      </c>
      <c r="AR217" s="116">
        <f t="shared" si="476"/>
        <v>0</v>
      </c>
      <c r="AS217" s="116">
        <f>'1-1 项目基础信息'!M28</f>
        <v>0</v>
      </c>
      <c r="AT217" s="331">
        <f t="shared" si="477"/>
        <v>880</v>
      </c>
      <c r="AU217" s="116">
        <f t="shared" si="478"/>
        <v>0</v>
      </c>
      <c r="AV217" s="116">
        <f>'1-1 项目基础信息'!N28</f>
        <v>0</v>
      </c>
      <c r="AW217" s="331">
        <f t="shared" si="479"/>
        <v>880</v>
      </c>
      <c r="AX217" s="116">
        <f t="shared" si="480"/>
        <v>0</v>
      </c>
      <c r="AY217" s="116">
        <f>'1-1 项目基础信息'!O28</f>
        <v>0</v>
      </c>
      <c r="AZ217" s="331">
        <f t="shared" si="481"/>
        <v>880</v>
      </c>
      <c r="BA217" s="116">
        <f t="shared" si="482"/>
        <v>0</v>
      </c>
      <c r="BB217" s="116">
        <f>'1-1 项目基础信息'!P28</f>
        <v>0</v>
      </c>
      <c r="BC217" s="331">
        <f t="shared" si="483"/>
        <v>880</v>
      </c>
      <c r="BD217" s="116">
        <f t="shared" si="484"/>
        <v>0</v>
      </c>
      <c r="BE217" s="116">
        <f>'1-1 项目基础信息'!Q28</f>
        <v>0</v>
      </c>
      <c r="BF217" s="331">
        <f t="shared" si="485"/>
        <v>880</v>
      </c>
      <c r="BG217" s="116">
        <f t="shared" si="486"/>
        <v>0</v>
      </c>
      <c r="BH217" s="116">
        <f>'1-1 项目基础信息'!R28</f>
        <v>0</v>
      </c>
      <c r="BI217" s="331">
        <f t="shared" si="487"/>
        <v>880</v>
      </c>
      <c r="BJ217" s="116">
        <f t="shared" si="488"/>
        <v>0</v>
      </c>
      <c r="BK217" s="116">
        <f>'1-1 项目基础信息'!S28</f>
        <v>0</v>
      </c>
      <c r="BL217" s="332">
        <f t="shared" si="489"/>
        <v>880</v>
      </c>
      <c r="BM217" s="324"/>
      <c r="BN217" s="327"/>
    </row>
    <row r="218" s="115" customFormat="1" ht="33.95" hidden="1" customHeight="1" outlineLevel="5" spans="2:66">
      <c r="B218" s="116" t="s">
        <v>799</v>
      </c>
      <c r="C218" s="117" t="s">
        <v>1166</v>
      </c>
      <c r="D218" s="115" t="s">
        <v>1167</v>
      </c>
      <c r="E218" s="116"/>
      <c r="F218" s="116"/>
      <c r="G218" s="116" t="s">
        <v>803</v>
      </c>
      <c r="H218" s="116">
        <f t="shared" si="462"/>
        <v>0</v>
      </c>
      <c r="I218" s="116" t="s">
        <v>1149</v>
      </c>
      <c r="J218" s="116" t="e">
        <f t="shared" si="463"/>
        <v>#DIV/0!</v>
      </c>
      <c r="K218" s="116" t="s">
        <v>1150</v>
      </c>
      <c r="L218" s="116" t="e">
        <f t="shared" si="464"/>
        <v>#DIV/0!</v>
      </c>
      <c r="M218" s="116" t="s">
        <v>1151</v>
      </c>
      <c r="N218" s="116">
        <f t="shared" si="465"/>
        <v>0</v>
      </c>
      <c r="O218" s="116"/>
      <c r="P218" s="302"/>
      <c r="Q218" s="302"/>
      <c r="R218" s="302"/>
      <c r="S218" s="302"/>
      <c r="T218" s="302"/>
      <c r="U218" s="302"/>
      <c r="V218" s="302"/>
      <c r="W218" s="302"/>
      <c r="X218" s="302"/>
      <c r="Y218" s="302"/>
      <c r="Z218" s="302"/>
      <c r="AA218" s="302"/>
      <c r="AB218" s="116">
        <f t="shared" si="466"/>
        <v>0</v>
      </c>
      <c r="AC218" s="116">
        <f t="shared" si="467"/>
        <v>0</v>
      </c>
      <c r="AD218" s="116">
        <f>'1-1 项目基础信息'!H29</f>
        <v>0</v>
      </c>
      <c r="AE218" s="302">
        <f>SUMIFS('附表1-数据库'!$F38:$EA38,'附表1-数据库'!$F$26:$EA$26,'1-1 项目基础信息'!$D$19,'附表1-数据库'!$F$28:$EA$28,'1-1 项目基础信息'!$D$20,'附表1-数据库'!$F$27:$EA$27,'1-1 项目基础信息'!$D$21,'附表1-数据库'!$F$29:$EA$29,'1-1 项目基础信息'!$D$18)</f>
        <v>690</v>
      </c>
      <c r="AF218" s="116">
        <f t="shared" si="468"/>
        <v>0</v>
      </c>
      <c r="AG218" s="116">
        <f>'1-1 项目基础信息'!I29</f>
        <v>0</v>
      </c>
      <c r="AH218" s="331">
        <f t="shared" si="469"/>
        <v>690</v>
      </c>
      <c r="AI218" s="116">
        <f t="shared" si="470"/>
        <v>0</v>
      </c>
      <c r="AJ218" s="116">
        <f>'1-1 项目基础信息'!J29</f>
        <v>0</v>
      </c>
      <c r="AK218" s="331">
        <f t="shared" si="471"/>
        <v>690</v>
      </c>
      <c r="AL218" s="116">
        <f t="shared" si="472"/>
        <v>0</v>
      </c>
      <c r="AM218" s="116">
        <f>'1-1 项目基础信息'!K29</f>
        <v>0</v>
      </c>
      <c r="AN218" s="331">
        <f t="shared" si="473"/>
        <v>690</v>
      </c>
      <c r="AO218" s="116">
        <f t="shared" si="474"/>
        <v>0</v>
      </c>
      <c r="AP218" s="116">
        <f>'1-1 项目基础信息'!L29</f>
        <v>0</v>
      </c>
      <c r="AQ218" s="331">
        <f t="shared" si="475"/>
        <v>690</v>
      </c>
      <c r="AR218" s="116">
        <f t="shared" si="476"/>
        <v>0</v>
      </c>
      <c r="AS218" s="116">
        <f>'1-1 项目基础信息'!M29</f>
        <v>0</v>
      </c>
      <c r="AT218" s="331">
        <f t="shared" si="477"/>
        <v>690</v>
      </c>
      <c r="AU218" s="116">
        <f t="shared" si="478"/>
        <v>0</v>
      </c>
      <c r="AV218" s="116">
        <f>'1-1 项目基础信息'!N29</f>
        <v>0</v>
      </c>
      <c r="AW218" s="331">
        <f t="shared" si="479"/>
        <v>690</v>
      </c>
      <c r="AX218" s="116">
        <f t="shared" si="480"/>
        <v>0</v>
      </c>
      <c r="AY218" s="116">
        <f>'1-1 项目基础信息'!O29</f>
        <v>0</v>
      </c>
      <c r="AZ218" s="331">
        <f t="shared" si="481"/>
        <v>690</v>
      </c>
      <c r="BA218" s="116">
        <f t="shared" si="482"/>
        <v>0</v>
      </c>
      <c r="BB218" s="116">
        <f>'1-1 项目基础信息'!P29</f>
        <v>0</v>
      </c>
      <c r="BC218" s="331">
        <f t="shared" si="483"/>
        <v>690</v>
      </c>
      <c r="BD218" s="116">
        <f t="shared" si="484"/>
        <v>0</v>
      </c>
      <c r="BE218" s="116">
        <f>'1-1 项目基础信息'!Q29</f>
        <v>0</v>
      </c>
      <c r="BF218" s="331">
        <f t="shared" si="485"/>
        <v>690</v>
      </c>
      <c r="BG218" s="116">
        <f t="shared" si="486"/>
        <v>0</v>
      </c>
      <c r="BH218" s="116">
        <f>'1-1 项目基础信息'!R29</f>
        <v>0</v>
      </c>
      <c r="BI218" s="331">
        <f t="shared" si="487"/>
        <v>690</v>
      </c>
      <c r="BJ218" s="116">
        <f t="shared" si="488"/>
        <v>0</v>
      </c>
      <c r="BK218" s="116">
        <f>'1-1 项目基础信息'!S29</f>
        <v>0</v>
      </c>
      <c r="BL218" s="332">
        <f t="shared" si="489"/>
        <v>690</v>
      </c>
      <c r="BM218" s="324"/>
      <c r="BN218" s="327"/>
    </row>
    <row r="219" s="115" customFormat="1" ht="33.95" hidden="1" customHeight="1" outlineLevel="5" spans="2:66">
      <c r="B219" s="116" t="s">
        <v>799</v>
      </c>
      <c r="C219" s="117" t="s">
        <v>1168</v>
      </c>
      <c r="D219" s="115" t="s">
        <v>1169</v>
      </c>
      <c r="E219" s="116"/>
      <c r="F219" s="116"/>
      <c r="G219" s="116" t="s">
        <v>803</v>
      </c>
      <c r="H219" s="116">
        <f t="shared" si="462"/>
        <v>0</v>
      </c>
      <c r="I219" s="116" t="s">
        <v>1149</v>
      </c>
      <c r="J219" s="116" t="e">
        <f t="shared" si="463"/>
        <v>#DIV/0!</v>
      </c>
      <c r="K219" s="116" t="s">
        <v>1150</v>
      </c>
      <c r="L219" s="116" t="e">
        <f t="shared" si="464"/>
        <v>#DIV/0!</v>
      </c>
      <c r="M219" s="116" t="s">
        <v>1151</v>
      </c>
      <c r="N219" s="116">
        <f t="shared" si="465"/>
        <v>0</v>
      </c>
      <c r="O219" s="116"/>
      <c r="P219" s="302"/>
      <c r="Q219" s="302"/>
      <c r="R219" s="302"/>
      <c r="S219" s="302"/>
      <c r="T219" s="302"/>
      <c r="U219" s="302"/>
      <c r="V219" s="302"/>
      <c r="W219" s="302"/>
      <c r="X219" s="302"/>
      <c r="Y219" s="302"/>
      <c r="Z219" s="302"/>
      <c r="AA219" s="302"/>
      <c r="AB219" s="116">
        <f t="shared" si="466"/>
        <v>0</v>
      </c>
      <c r="AC219" s="116">
        <f t="shared" si="467"/>
        <v>0</v>
      </c>
      <c r="AD219" s="116">
        <f>'1-1 项目基础信息'!H30</f>
        <v>0</v>
      </c>
      <c r="AE219" s="302">
        <f>SUMIFS('附表1-数据库'!$F39:$EA39,'附表1-数据库'!$F$26:$EA$26,'1-1 项目基础信息'!$D$19,'附表1-数据库'!$F$28:$EA$28,'1-1 项目基础信息'!$D$20,'附表1-数据库'!$F$27:$EA$27,'1-1 项目基础信息'!$D$21,'附表1-数据库'!$F$29:$EA$29,'1-1 项目基础信息'!$D$18)</f>
        <v>810</v>
      </c>
      <c r="AF219" s="116">
        <f t="shared" si="468"/>
        <v>0</v>
      </c>
      <c r="AG219" s="116">
        <f>'1-1 项目基础信息'!I30</f>
        <v>0</v>
      </c>
      <c r="AH219" s="331">
        <f t="shared" si="469"/>
        <v>810</v>
      </c>
      <c r="AI219" s="116">
        <f t="shared" si="470"/>
        <v>0</v>
      </c>
      <c r="AJ219" s="116">
        <f>'1-1 项目基础信息'!J30</f>
        <v>0</v>
      </c>
      <c r="AK219" s="331">
        <f t="shared" si="471"/>
        <v>810</v>
      </c>
      <c r="AL219" s="116">
        <f t="shared" si="472"/>
        <v>0</v>
      </c>
      <c r="AM219" s="116">
        <f>'1-1 项目基础信息'!K30</f>
        <v>0</v>
      </c>
      <c r="AN219" s="331">
        <f t="shared" si="473"/>
        <v>810</v>
      </c>
      <c r="AO219" s="116">
        <f t="shared" si="474"/>
        <v>0</v>
      </c>
      <c r="AP219" s="116">
        <f>'1-1 项目基础信息'!L30</f>
        <v>0</v>
      </c>
      <c r="AQ219" s="331">
        <f t="shared" si="475"/>
        <v>810</v>
      </c>
      <c r="AR219" s="116">
        <f t="shared" si="476"/>
        <v>0</v>
      </c>
      <c r="AS219" s="116">
        <f>'1-1 项目基础信息'!M30</f>
        <v>0</v>
      </c>
      <c r="AT219" s="331">
        <f t="shared" si="477"/>
        <v>810</v>
      </c>
      <c r="AU219" s="116">
        <f t="shared" si="478"/>
        <v>0</v>
      </c>
      <c r="AV219" s="116">
        <f>'1-1 项目基础信息'!N30</f>
        <v>0</v>
      </c>
      <c r="AW219" s="331">
        <f t="shared" si="479"/>
        <v>810</v>
      </c>
      <c r="AX219" s="116">
        <f t="shared" si="480"/>
        <v>0</v>
      </c>
      <c r="AY219" s="116">
        <f>'1-1 项目基础信息'!O30</f>
        <v>0</v>
      </c>
      <c r="AZ219" s="331">
        <f t="shared" si="481"/>
        <v>810</v>
      </c>
      <c r="BA219" s="116">
        <f t="shared" si="482"/>
        <v>0</v>
      </c>
      <c r="BB219" s="116">
        <f>'1-1 项目基础信息'!P30</f>
        <v>0</v>
      </c>
      <c r="BC219" s="331">
        <f t="shared" si="483"/>
        <v>810</v>
      </c>
      <c r="BD219" s="116">
        <f t="shared" si="484"/>
        <v>0</v>
      </c>
      <c r="BE219" s="116">
        <f>'1-1 项目基础信息'!Q30</f>
        <v>0</v>
      </c>
      <c r="BF219" s="331">
        <f t="shared" si="485"/>
        <v>810</v>
      </c>
      <c r="BG219" s="116">
        <f t="shared" si="486"/>
        <v>0</v>
      </c>
      <c r="BH219" s="116">
        <f>'1-1 项目基础信息'!R30</f>
        <v>0</v>
      </c>
      <c r="BI219" s="331">
        <f t="shared" si="487"/>
        <v>810</v>
      </c>
      <c r="BJ219" s="116">
        <f t="shared" si="488"/>
        <v>0</v>
      </c>
      <c r="BK219" s="116">
        <f>'1-1 项目基础信息'!S30</f>
        <v>0</v>
      </c>
      <c r="BL219" s="332">
        <f t="shared" si="489"/>
        <v>810</v>
      </c>
      <c r="BM219" s="324"/>
      <c r="BN219" s="327"/>
    </row>
    <row r="220" s="115" customFormat="1" ht="33.95" hidden="1" customHeight="1" outlineLevel="5" spans="2:66">
      <c r="B220" s="116" t="s">
        <v>799</v>
      </c>
      <c r="C220" s="117" t="s">
        <v>1170</v>
      </c>
      <c r="D220" s="115" t="s">
        <v>1171</v>
      </c>
      <c r="E220" s="116"/>
      <c r="F220" s="116"/>
      <c r="G220" s="116" t="s">
        <v>803</v>
      </c>
      <c r="H220" s="116">
        <f t="shared" si="462"/>
        <v>0</v>
      </c>
      <c r="I220" s="116" t="s">
        <v>1149</v>
      </c>
      <c r="J220" s="116" t="e">
        <f t="shared" si="463"/>
        <v>#DIV/0!</v>
      </c>
      <c r="K220" s="116" t="s">
        <v>1150</v>
      </c>
      <c r="L220" s="116" t="e">
        <f t="shared" si="464"/>
        <v>#DIV/0!</v>
      </c>
      <c r="M220" s="116" t="s">
        <v>1151</v>
      </c>
      <c r="N220" s="116">
        <f t="shared" si="465"/>
        <v>0</v>
      </c>
      <c r="O220" s="116"/>
      <c r="P220" s="302"/>
      <c r="Q220" s="302"/>
      <c r="R220" s="302"/>
      <c r="S220" s="302"/>
      <c r="T220" s="302"/>
      <c r="U220" s="302"/>
      <c r="V220" s="302"/>
      <c r="W220" s="302"/>
      <c r="X220" s="302"/>
      <c r="Y220" s="302"/>
      <c r="Z220" s="302"/>
      <c r="AA220" s="302"/>
      <c r="AB220" s="116">
        <f t="shared" si="466"/>
        <v>0</v>
      </c>
      <c r="AC220" s="116">
        <f t="shared" si="467"/>
        <v>0</v>
      </c>
      <c r="AD220" s="116">
        <f>'1-1 项目基础信息'!H31</f>
        <v>0</v>
      </c>
      <c r="AE220" s="302">
        <f>SUMIFS('附表1-数据库'!$F40:$EA40,'附表1-数据库'!$F$26:$EA$26,'1-1 项目基础信息'!$D$19,'附表1-数据库'!$F$28:$EA$28,'1-1 项目基础信息'!$D$20,'附表1-数据库'!$F$27:$EA$27,'1-1 项目基础信息'!$D$21,'附表1-数据库'!$F$29:$EA$29,'1-1 项目基础信息'!$D$18)</f>
        <v>960</v>
      </c>
      <c r="AF220" s="116">
        <f t="shared" si="468"/>
        <v>0</v>
      </c>
      <c r="AG220" s="116">
        <f>'1-1 项目基础信息'!I31</f>
        <v>0</v>
      </c>
      <c r="AH220" s="331">
        <f t="shared" si="469"/>
        <v>960</v>
      </c>
      <c r="AI220" s="116">
        <f t="shared" si="470"/>
        <v>0</v>
      </c>
      <c r="AJ220" s="116">
        <f>'1-1 项目基础信息'!J31</f>
        <v>0</v>
      </c>
      <c r="AK220" s="331">
        <f t="shared" si="471"/>
        <v>960</v>
      </c>
      <c r="AL220" s="116">
        <f t="shared" si="472"/>
        <v>0</v>
      </c>
      <c r="AM220" s="116">
        <f>'1-1 项目基础信息'!K31</f>
        <v>0</v>
      </c>
      <c r="AN220" s="331">
        <f t="shared" si="473"/>
        <v>960</v>
      </c>
      <c r="AO220" s="116">
        <f t="shared" si="474"/>
        <v>0</v>
      </c>
      <c r="AP220" s="116">
        <f>'1-1 项目基础信息'!L31</f>
        <v>0</v>
      </c>
      <c r="AQ220" s="331">
        <f t="shared" si="475"/>
        <v>960</v>
      </c>
      <c r="AR220" s="116">
        <f t="shared" si="476"/>
        <v>0</v>
      </c>
      <c r="AS220" s="116">
        <f>'1-1 项目基础信息'!M31</f>
        <v>0</v>
      </c>
      <c r="AT220" s="331">
        <f t="shared" si="477"/>
        <v>960</v>
      </c>
      <c r="AU220" s="116">
        <f t="shared" si="478"/>
        <v>0</v>
      </c>
      <c r="AV220" s="116">
        <f>'1-1 项目基础信息'!N31</f>
        <v>0</v>
      </c>
      <c r="AW220" s="331">
        <f t="shared" si="479"/>
        <v>960</v>
      </c>
      <c r="AX220" s="116">
        <f t="shared" si="480"/>
        <v>0</v>
      </c>
      <c r="AY220" s="116">
        <f>'1-1 项目基础信息'!O31</f>
        <v>0</v>
      </c>
      <c r="AZ220" s="331">
        <f t="shared" si="481"/>
        <v>960</v>
      </c>
      <c r="BA220" s="116">
        <f t="shared" si="482"/>
        <v>0</v>
      </c>
      <c r="BB220" s="116">
        <f>'1-1 项目基础信息'!P31</f>
        <v>0</v>
      </c>
      <c r="BC220" s="331">
        <f t="shared" si="483"/>
        <v>960</v>
      </c>
      <c r="BD220" s="116">
        <f t="shared" si="484"/>
        <v>0</v>
      </c>
      <c r="BE220" s="116">
        <f>'1-1 项目基础信息'!Q31</f>
        <v>0</v>
      </c>
      <c r="BF220" s="331">
        <f t="shared" si="485"/>
        <v>960</v>
      </c>
      <c r="BG220" s="116">
        <f t="shared" si="486"/>
        <v>0</v>
      </c>
      <c r="BH220" s="116">
        <f>'1-1 项目基础信息'!R31</f>
        <v>0</v>
      </c>
      <c r="BI220" s="331">
        <f t="shared" si="487"/>
        <v>960</v>
      </c>
      <c r="BJ220" s="116">
        <f t="shared" si="488"/>
        <v>0</v>
      </c>
      <c r="BK220" s="116">
        <f>'1-1 项目基础信息'!S31</f>
        <v>0</v>
      </c>
      <c r="BL220" s="332">
        <f t="shared" si="489"/>
        <v>960</v>
      </c>
      <c r="BM220" s="324"/>
      <c r="BN220" s="327"/>
    </row>
    <row r="221" s="115" customFormat="1" ht="33.95" hidden="1" customHeight="1" outlineLevel="5" spans="2:66">
      <c r="B221" s="116" t="s">
        <v>799</v>
      </c>
      <c r="C221" s="117" t="s">
        <v>1172</v>
      </c>
      <c r="D221" s="115" t="s">
        <v>1173</v>
      </c>
      <c r="E221" s="116"/>
      <c r="F221" s="116"/>
      <c r="G221" s="116" t="s">
        <v>803</v>
      </c>
      <c r="H221" s="116">
        <f t="shared" si="462"/>
        <v>0</v>
      </c>
      <c r="I221" s="116" t="s">
        <v>1149</v>
      </c>
      <c r="J221" s="116" t="e">
        <f t="shared" si="463"/>
        <v>#DIV/0!</v>
      </c>
      <c r="K221" s="116" t="s">
        <v>1150</v>
      </c>
      <c r="L221" s="116" t="e">
        <f t="shared" si="464"/>
        <v>#DIV/0!</v>
      </c>
      <c r="M221" s="116" t="s">
        <v>1151</v>
      </c>
      <c r="N221" s="116">
        <f t="shared" si="465"/>
        <v>0</v>
      </c>
      <c r="O221" s="116"/>
      <c r="P221" s="302"/>
      <c r="Q221" s="302"/>
      <c r="R221" s="302"/>
      <c r="S221" s="302"/>
      <c r="T221" s="302"/>
      <c r="U221" s="302"/>
      <c r="V221" s="302"/>
      <c r="W221" s="302"/>
      <c r="X221" s="302"/>
      <c r="Y221" s="302"/>
      <c r="Z221" s="302"/>
      <c r="AA221" s="302"/>
      <c r="AB221" s="116">
        <f t="shared" si="466"/>
        <v>0</v>
      </c>
      <c r="AC221" s="116">
        <f t="shared" si="467"/>
        <v>0</v>
      </c>
      <c r="AD221" s="116">
        <f>'1-1 项目基础信息'!H32</f>
        <v>0</v>
      </c>
      <c r="AE221" s="302">
        <f>SUMIFS('附表1-数据库'!$F41:$EA41,'附表1-数据库'!$F$26:$EA$26,'1-1 项目基础信息'!$D$19,'附表1-数据库'!$F$28:$EA$28,'1-1 项目基础信息'!$D$20,'附表1-数据库'!$F$27:$EA$27,'1-1 项目基础信息'!$D$21,'附表1-数据库'!$F$29:$EA$29,'1-1 项目基础信息'!$D$18)</f>
        <v>390</v>
      </c>
      <c r="AF221" s="116">
        <f t="shared" si="468"/>
        <v>0</v>
      </c>
      <c r="AG221" s="116">
        <f>'1-1 项目基础信息'!I32</f>
        <v>0</v>
      </c>
      <c r="AH221" s="331">
        <f t="shared" si="469"/>
        <v>390</v>
      </c>
      <c r="AI221" s="116">
        <f t="shared" si="470"/>
        <v>0</v>
      </c>
      <c r="AJ221" s="116">
        <f>'1-1 项目基础信息'!J32</f>
        <v>0</v>
      </c>
      <c r="AK221" s="331">
        <f t="shared" si="471"/>
        <v>390</v>
      </c>
      <c r="AL221" s="116">
        <f t="shared" si="472"/>
        <v>0</v>
      </c>
      <c r="AM221" s="116">
        <f>'1-1 项目基础信息'!K32</f>
        <v>0</v>
      </c>
      <c r="AN221" s="331">
        <f t="shared" si="473"/>
        <v>390</v>
      </c>
      <c r="AO221" s="116">
        <f t="shared" si="474"/>
        <v>0</v>
      </c>
      <c r="AP221" s="116">
        <f>'1-1 项目基础信息'!L32</f>
        <v>0</v>
      </c>
      <c r="AQ221" s="331">
        <f t="shared" si="475"/>
        <v>390</v>
      </c>
      <c r="AR221" s="116">
        <f t="shared" si="476"/>
        <v>0</v>
      </c>
      <c r="AS221" s="116">
        <f>'1-1 项目基础信息'!M32</f>
        <v>0</v>
      </c>
      <c r="AT221" s="331">
        <f t="shared" si="477"/>
        <v>390</v>
      </c>
      <c r="AU221" s="116">
        <f t="shared" si="478"/>
        <v>0</v>
      </c>
      <c r="AV221" s="116">
        <f>'1-1 项目基础信息'!N32</f>
        <v>0</v>
      </c>
      <c r="AW221" s="331">
        <f t="shared" si="479"/>
        <v>390</v>
      </c>
      <c r="AX221" s="116">
        <f t="shared" si="480"/>
        <v>0</v>
      </c>
      <c r="AY221" s="116">
        <f>'1-1 项目基础信息'!O32</f>
        <v>0</v>
      </c>
      <c r="AZ221" s="331">
        <f t="shared" si="481"/>
        <v>390</v>
      </c>
      <c r="BA221" s="116">
        <f t="shared" si="482"/>
        <v>0</v>
      </c>
      <c r="BB221" s="116">
        <f>'1-1 项目基础信息'!P32</f>
        <v>0</v>
      </c>
      <c r="BC221" s="331">
        <f t="shared" si="483"/>
        <v>390</v>
      </c>
      <c r="BD221" s="116">
        <f t="shared" si="484"/>
        <v>0</v>
      </c>
      <c r="BE221" s="116">
        <f>'1-1 项目基础信息'!Q32</f>
        <v>0</v>
      </c>
      <c r="BF221" s="331">
        <f t="shared" si="485"/>
        <v>390</v>
      </c>
      <c r="BG221" s="116">
        <f t="shared" si="486"/>
        <v>0</v>
      </c>
      <c r="BH221" s="116">
        <f>'1-1 项目基础信息'!R32</f>
        <v>0</v>
      </c>
      <c r="BI221" s="331">
        <f t="shared" si="487"/>
        <v>390</v>
      </c>
      <c r="BJ221" s="116">
        <f t="shared" si="488"/>
        <v>0</v>
      </c>
      <c r="BK221" s="116">
        <f>'1-1 项目基础信息'!S32</f>
        <v>0</v>
      </c>
      <c r="BL221" s="332">
        <f t="shared" si="489"/>
        <v>390</v>
      </c>
      <c r="BM221" s="324"/>
      <c r="BN221" s="327"/>
    </row>
    <row r="222" s="115" customFormat="1" ht="33.95" hidden="1" customHeight="1" outlineLevel="5" spans="2:66">
      <c r="B222" s="116" t="s">
        <v>799</v>
      </c>
      <c r="C222" s="117" t="s">
        <v>1174</v>
      </c>
      <c r="D222" s="115" t="s">
        <v>1175</v>
      </c>
      <c r="E222" s="116"/>
      <c r="F222" s="116"/>
      <c r="G222" s="116" t="s">
        <v>803</v>
      </c>
      <c r="H222" s="116">
        <f t="shared" si="462"/>
        <v>0</v>
      </c>
      <c r="I222" s="116" t="s">
        <v>1149</v>
      </c>
      <c r="J222" s="116" t="e">
        <f t="shared" si="463"/>
        <v>#DIV/0!</v>
      </c>
      <c r="K222" s="116" t="s">
        <v>1150</v>
      </c>
      <c r="L222" s="116" t="e">
        <f t="shared" si="464"/>
        <v>#DIV/0!</v>
      </c>
      <c r="M222" s="116" t="s">
        <v>1151</v>
      </c>
      <c r="N222" s="116">
        <f t="shared" si="465"/>
        <v>0</v>
      </c>
      <c r="O222" s="116"/>
      <c r="P222" s="302"/>
      <c r="Q222" s="302"/>
      <c r="R222" s="302"/>
      <c r="S222" s="302"/>
      <c r="T222" s="302"/>
      <c r="U222" s="302"/>
      <c r="V222" s="302"/>
      <c r="W222" s="302"/>
      <c r="X222" s="302"/>
      <c r="Y222" s="302"/>
      <c r="Z222" s="302"/>
      <c r="AA222" s="302"/>
      <c r="AB222" s="116">
        <f t="shared" si="466"/>
        <v>0</v>
      </c>
      <c r="AC222" s="116">
        <f t="shared" si="467"/>
        <v>0</v>
      </c>
      <c r="AD222" s="116">
        <f>'1-1 项目基础信息'!H33</f>
        <v>0</v>
      </c>
      <c r="AE222" s="302">
        <f>SUMIFS('附表1-数据库'!$F42:$EA42,'附表1-数据库'!$F$26:$EA$26,'1-1 项目基础信息'!$D$19,'附表1-数据库'!$F$28:$EA$28,'1-1 项目基础信息'!$D$20,'附表1-数据库'!$F$27:$EA$27,'1-1 项目基础信息'!$D$21,'附表1-数据库'!$F$29:$EA$29,'1-1 项目基础信息'!$D$18)</f>
        <v>420</v>
      </c>
      <c r="AF222" s="116">
        <f t="shared" si="468"/>
        <v>0</v>
      </c>
      <c r="AG222" s="116">
        <f>'1-1 项目基础信息'!I33</f>
        <v>0</v>
      </c>
      <c r="AH222" s="331">
        <f t="shared" si="469"/>
        <v>420</v>
      </c>
      <c r="AI222" s="116">
        <f t="shared" si="470"/>
        <v>0</v>
      </c>
      <c r="AJ222" s="116">
        <f>'1-1 项目基础信息'!J33</f>
        <v>0</v>
      </c>
      <c r="AK222" s="331">
        <f t="shared" si="471"/>
        <v>420</v>
      </c>
      <c r="AL222" s="116">
        <f t="shared" si="472"/>
        <v>0</v>
      </c>
      <c r="AM222" s="116">
        <f>'1-1 项目基础信息'!K33</f>
        <v>0</v>
      </c>
      <c r="AN222" s="331">
        <f t="shared" si="473"/>
        <v>420</v>
      </c>
      <c r="AO222" s="116">
        <f t="shared" si="474"/>
        <v>0</v>
      </c>
      <c r="AP222" s="116">
        <f>'1-1 项目基础信息'!L33</f>
        <v>0</v>
      </c>
      <c r="AQ222" s="331">
        <f t="shared" si="475"/>
        <v>420</v>
      </c>
      <c r="AR222" s="116">
        <f t="shared" si="476"/>
        <v>0</v>
      </c>
      <c r="AS222" s="116">
        <f>'1-1 项目基础信息'!M33</f>
        <v>0</v>
      </c>
      <c r="AT222" s="331">
        <f t="shared" si="477"/>
        <v>420</v>
      </c>
      <c r="AU222" s="116">
        <f t="shared" si="478"/>
        <v>0</v>
      </c>
      <c r="AV222" s="116">
        <f>'1-1 项目基础信息'!N33</f>
        <v>0</v>
      </c>
      <c r="AW222" s="331">
        <f t="shared" si="479"/>
        <v>420</v>
      </c>
      <c r="AX222" s="116">
        <f t="shared" si="480"/>
        <v>0</v>
      </c>
      <c r="AY222" s="116">
        <f>'1-1 项目基础信息'!O33</f>
        <v>0</v>
      </c>
      <c r="AZ222" s="331">
        <f t="shared" si="481"/>
        <v>420</v>
      </c>
      <c r="BA222" s="116">
        <f t="shared" si="482"/>
        <v>0</v>
      </c>
      <c r="BB222" s="116">
        <f>'1-1 项目基础信息'!P33</f>
        <v>0</v>
      </c>
      <c r="BC222" s="331">
        <f t="shared" si="483"/>
        <v>420</v>
      </c>
      <c r="BD222" s="116">
        <f t="shared" si="484"/>
        <v>0</v>
      </c>
      <c r="BE222" s="116">
        <f>'1-1 项目基础信息'!Q33</f>
        <v>0</v>
      </c>
      <c r="BF222" s="331">
        <f t="shared" si="485"/>
        <v>420</v>
      </c>
      <c r="BG222" s="116">
        <f t="shared" si="486"/>
        <v>0</v>
      </c>
      <c r="BH222" s="116">
        <f>'1-1 项目基础信息'!R33</f>
        <v>0</v>
      </c>
      <c r="BI222" s="331">
        <f t="shared" si="487"/>
        <v>420</v>
      </c>
      <c r="BJ222" s="116">
        <f t="shared" si="488"/>
        <v>0</v>
      </c>
      <c r="BK222" s="116">
        <f>'1-1 项目基础信息'!S33</f>
        <v>0</v>
      </c>
      <c r="BL222" s="332">
        <f t="shared" si="489"/>
        <v>420</v>
      </c>
      <c r="BM222" s="324"/>
      <c r="BN222" s="327"/>
    </row>
    <row r="223" s="111" customFormat="1" ht="33.95" hidden="1" customHeight="1" outlineLevel="3" spans="2:66">
      <c r="B223" s="112" t="s">
        <v>799</v>
      </c>
      <c r="C223" s="113" t="s">
        <v>46</v>
      </c>
      <c r="D223" s="111" t="s">
        <v>47</v>
      </c>
      <c r="E223" s="112" t="s">
        <v>1176</v>
      </c>
      <c r="F223" s="112"/>
      <c r="G223" s="112" t="s">
        <v>803</v>
      </c>
      <c r="H223" s="318">
        <f>IFERROR(J223*L223*N223,0)</f>
        <v>33455.4339622642</v>
      </c>
      <c r="I223" s="318" t="s">
        <v>1177</v>
      </c>
      <c r="J223" s="318">
        <f>AVERAGE(AD223,AG223,AJ223,AM223,AP223,AS223,AV223,AY223,BB223,BE223,BH223,BK223)</f>
        <v>176000</v>
      </c>
      <c r="K223" s="318" t="s">
        <v>1033</v>
      </c>
      <c r="L223" s="318">
        <f>AVERAGE(AE223,AH223,AK223,AN223,AQ223,AT223,AW223,AZ223,BC223,BF223,BI223,BL223)</f>
        <v>0.0158406410806175</v>
      </c>
      <c r="M223" s="112" t="s">
        <v>806</v>
      </c>
      <c r="N223" s="112">
        <v>12</v>
      </c>
      <c r="O223" s="112"/>
      <c r="P223" s="301"/>
      <c r="Q223" s="301"/>
      <c r="R223" s="301"/>
      <c r="S223" s="301"/>
      <c r="T223" s="301"/>
      <c r="U223" s="301"/>
      <c r="V223" s="301"/>
      <c r="W223" s="301"/>
      <c r="X223" s="301"/>
      <c r="Y223" s="301"/>
      <c r="Z223" s="301"/>
      <c r="AA223" s="301"/>
      <c r="AB223" s="112">
        <f t="shared" si="466"/>
        <v>33455.4339622642</v>
      </c>
      <c r="AC223" s="112">
        <f t="shared" si="467"/>
        <v>2787.95283018868</v>
      </c>
      <c r="AD223" s="112">
        <f>VLOOKUP($I223,'1-1 项目基础信息'!$F:$S,3,FALSE)</f>
        <v>176000</v>
      </c>
      <c r="AE223" s="311">
        <f>预算主表!$P$85/(12*'1-1 项目基础信息'!$H$12)</f>
        <v>0.0158406410806175</v>
      </c>
      <c r="AF223" s="112">
        <f t="shared" si="468"/>
        <v>2787.95283018868</v>
      </c>
      <c r="AG223" s="112">
        <f>VLOOKUP($I223,'1-1 项目基础信息'!$F:$S,4,FALSE)</f>
        <v>176000</v>
      </c>
      <c r="AH223" s="311">
        <f>预算主表!$P$85/(12*'1-1 项目基础信息'!$H$12)</f>
        <v>0.0158406410806175</v>
      </c>
      <c r="AI223" s="112">
        <f t="shared" si="470"/>
        <v>2787.95283018868</v>
      </c>
      <c r="AJ223" s="112">
        <f>VLOOKUP($I223,'1-1 项目基础信息'!$F:$S,5,FALSE)</f>
        <v>176000</v>
      </c>
      <c r="AK223" s="311">
        <f>预算主表!$P$85/(12*'1-1 项目基础信息'!$H$12)</f>
        <v>0.0158406410806175</v>
      </c>
      <c r="AL223" s="112">
        <f t="shared" si="472"/>
        <v>2787.95283018868</v>
      </c>
      <c r="AM223" s="112">
        <f>VLOOKUP($I223,'1-1 项目基础信息'!$F:$S,6,FALSE)</f>
        <v>176000</v>
      </c>
      <c r="AN223" s="311">
        <f>预算主表!$P$85/(12*'1-1 项目基础信息'!$H$12)</f>
        <v>0.0158406410806175</v>
      </c>
      <c r="AO223" s="112">
        <f t="shared" si="474"/>
        <v>2787.95283018868</v>
      </c>
      <c r="AP223" s="112">
        <f>VLOOKUP($I223,'1-1 项目基础信息'!$F:$S,7,FALSE)</f>
        <v>176000</v>
      </c>
      <c r="AQ223" s="311">
        <f>预算主表!$P$85/(12*'1-1 项目基础信息'!$H$12)</f>
        <v>0.0158406410806175</v>
      </c>
      <c r="AR223" s="112">
        <f t="shared" si="476"/>
        <v>2787.95283018868</v>
      </c>
      <c r="AS223" s="112">
        <f>VLOOKUP($I223,'1-1 项目基础信息'!$F:$S,8,FALSE)</f>
        <v>176000</v>
      </c>
      <c r="AT223" s="311">
        <f>预算主表!$P$85/(12*'1-1 项目基础信息'!$H$12)</f>
        <v>0.0158406410806175</v>
      </c>
      <c r="AU223" s="112">
        <f t="shared" si="478"/>
        <v>2787.95283018868</v>
      </c>
      <c r="AV223" s="112">
        <f>VLOOKUP($I223,'1-1 项目基础信息'!$F:$S,9,FALSE)</f>
        <v>176000</v>
      </c>
      <c r="AW223" s="311">
        <f>预算主表!$P$85/(12*'1-1 项目基础信息'!$H$12)</f>
        <v>0.0158406410806175</v>
      </c>
      <c r="AX223" s="112">
        <f t="shared" si="480"/>
        <v>2787.95283018868</v>
      </c>
      <c r="AY223" s="112">
        <f>VLOOKUP($I223,'1-1 项目基础信息'!$F:$S,10,FALSE)</f>
        <v>176000</v>
      </c>
      <c r="AZ223" s="311">
        <f>预算主表!$P$85/(12*'1-1 项目基础信息'!$H$12)</f>
        <v>0.0158406410806175</v>
      </c>
      <c r="BA223" s="112">
        <f t="shared" si="482"/>
        <v>2787.95283018868</v>
      </c>
      <c r="BB223" s="112">
        <f>VLOOKUP($I223,'1-1 项目基础信息'!$F:$S,11,FALSE)</f>
        <v>176000</v>
      </c>
      <c r="BC223" s="311">
        <f>预算主表!$P$85/(12*'1-1 项目基础信息'!$H$12)</f>
        <v>0.0158406410806175</v>
      </c>
      <c r="BD223" s="112">
        <f t="shared" si="484"/>
        <v>2787.95283018868</v>
      </c>
      <c r="BE223" s="112">
        <f>VLOOKUP($I223,'1-1 项目基础信息'!$F:$S,12,FALSE)</f>
        <v>176000</v>
      </c>
      <c r="BF223" s="311">
        <f>预算主表!$P$85/(12*'1-1 项目基础信息'!$H$12)</f>
        <v>0.0158406410806175</v>
      </c>
      <c r="BG223" s="112">
        <f t="shared" si="486"/>
        <v>2787.95283018868</v>
      </c>
      <c r="BH223" s="112">
        <f>VLOOKUP($I223,'1-1 项目基础信息'!$F:$S,13,FALSE)</f>
        <v>176000</v>
      </c>
      <c r="BI223" s="311">
        <f>预算主表!$P$85/(12*'1-1 项目基础信息'!$H$12)</f>
        <v>0.0158406410806175</v>
      </c>
      <c r="BJ223" s="112">
        <f t="shared" si="488"/>
        <v>2787.95283018868</v>
      </c>
      <c r="BK223" s="112">
        <f>VLOOKUP($I223,'1-1 项目基础信息'!$F:$S,14,FALSE)</f>
        <v>176000</v>
      </c>
      <c r="BL223" s="311">
        <f>预算主表!$P$85/(12*'1-1 项目基础信息'!$H$12)</f>
        <v>0.0158406410806175</v>
      </c>
      <c r="BM223" s="324"/>
      <c r="BN223" s="326"/>
    </row>
    <row r="224" s="111" customFormat="1" ht="33.95" hidden="1" customHeight="1" outlineLevel="3" collapsed="1" spans="2:66">
      <c r="B224" s="112" t="s">
        <v>794</v>
      </c>
      <c r="C224" s="113" t="s">
        <v>36</v>
      </c>
      <c r="D224" s="111" t="s">
        <v>37</v>
      </c>
      <c r="E224" s="112"/>
      <c r="F224" s="112"/>
      <c r="G224" s="112"/>
      <c r="H224" s="112">
        <f>H225+H230+H231+H232+H233+H234+H235</f>
        <v>0</v>
      </c>
      <c r="I224" s="112"/>
      <c r="J224" s="112"/>
      <c r="K224" s="112"/>
      <c r="L224" s="112"/>
      <c r="M224" s="112"/>
      <c r="N224" s="112"/>
      <c r="O224" s="112"/>
      <c r="P224" s="301"/>
      <c r="Q224" s="301"/>
      <c r="R224" s="301"/>
      <c r="S224" s="301"/>
      <c r="T224" s="301"/>
      <c r="U224" s="301"/>
      <c r="V224" s="301"/>
      <c r="W224" s="301"/>
      <c r="X224" s="301"/>
      <c r="Y224" s="301"/>
      <c r="Z224" s="301"/>
      <c r="AA224" s="301"/>
      <c r="AB224" s="112">
        <f t="shared" ref="AB224:AF224" si="490">AB225+AB230+AB231+AB232+AB233+AB234+AB235</f>
        <v>0</v>
      </c>
      <c r="AC224" s="112">
        <f t="shared" si="490"/>
        <v>0</v>
      </c>
      <c r="AD224" s="112"/>
      <c r="AE224" s="112"/>
      <c r="AF224" s="112">
        <f t="shared" si="490"/>
        <v>0</v>
      </c>
      <c r="AG224" s="112"/>
      <c r="AH224" s="112"/>
      <c r="AI224" s="112">
        <f>AI225+AI230+AI231+AI232+AI233+AI234+AI235</f>
        <v>0</v>
      </c>
      <c r="AJ224" s="112"/>
      <c r="AK224" s="112"/>
      <c r="AL224" s="112">
        <f>AL225+AL230+AL231+AL232+AL233+AL234+AL235</f>
        <v>0</v>
      </c>
      <c r="AM224" s="112"/>
      <c r="AN224" s="112"/>
      <c r="AO224" s="112">
        <f>AO225+AO230+AO231+AO232+AO233+AO234+AO235</f>
        <v>0</v>
      </c>
      <c r="AP224" s="112"/>
      <c r="AQ224" s="112"/>
      <c r="AR224" s="112">
        <f>AR225+AR230+AR231+AR232+AR233+AR234+AR235</f>
        <v>0</v>
      </c>
      <c r="AS224" s="112"/>
      <c r="AT224" s="112"/>
      <c r="AU224" s="112">
        <f>AU225+AU230+AU231+AU232+AU233+AU234+AU235</f>
        <v>0</v>
      </c>
      <c r="AV224" s="112"/>
      <c r="AW224" s="112"/>
      <c r="AX224" s="112">
        <f>AX225+AX230+AX231+AX232+AX233+AX234+AX235</f>
        <v>0</v>
      </c>
      <c r="AY224" s="112"/>
      <c r="AZ224" s="112"/>
      <c r="BA224" s="112">
        <f>BA225+BA230+BA231+BA232+BA233+BA234+BA235</f>
        <v>0</v>
      </c>
      <c r="BB224" s="112"/>
      <c r="BC224" s="112"/>
      <c r="BD224" s="112">
        <f>BD225+BD230+BD231+BD232+BD233+BD234+BD235</f>
        <v>0</v>
      </c>
      <c r="BE224" s="112"/>
      <c r="BF224" s="112"/>
      <c r="BG224" s="112">
        <f>BG225+BG230+BG231+BG232+BG233+BG234+BG235</f>
        <v>0</v>
      </c>
      <c r="BH224" s="112"/>
      <c r="BI224" s="112"/>
      <c r="BJ224" s="112">
        <f>BJ225+BJ230+BJ231+BJ232+BJ233+BJ234+BJ235</f>
        <v>0</v>
      </c>
      <c r="BK224" s="112"/>
      <c r="BL224" s="318"/>
      <c r="BM224" s="324"/>
      <c r="BN224" s="326"/>
    </row>
    <row r="225" s="115" customFormat="1" ht="33.95" hidden="1" customHeight="1" outlineLevel="4" collapsed="1" spans="2:66">
      <c r="B225" s="116" t="s">
        <v>794</v>
      </c>
      <c r="C225" s="117" t="s">
        <v>1178</v>
      </c>
      <c r="D225" s="115" t="s">
        <v>1179</v>
      </c>
      <c r="E225" s="116" t="s">
        <v>1180</v>
      </c>
      <c r="F225" s="116"/>
      <c r="G225" s="116"/>
      <c r="H225" s="116">
        <f>SUM(H226:H229)</f>
        <v>0</v>
      </c>
      <c r="I225" s="116"/>
      <c r="J225" s="116"/>
      <c r="K225" s="116"/>
      <c r="L225" s="116"/>
      <c r="M225" s="116"/>
      <c r="N225" s="116"/>
      <c r="O225" s="116"/>
      <c r="P225" s="302"/>
      <c r="Q225" s="302"/>
      <c r="R225" s="302"/>
      <c r="S225" s="302"/>
      <c r="T225" s="302"/>
      <c r="U225" s="302"/>
      <c r="V225" s="302"/>
      <c r="W225" s="302"/>
      <c r="X225" s="302"/>
      <c r="Y225" s="302"/>
      <c r="Z225" s="302"/>
      <c r="AA225" s="302"/>
      <c r="AB225" s="116">
        <f t="shared" ref="AB225:AF225" si="491">SUM(AB226:AB229)</f>
        <v>0</v>
      </c>
      <c r="AC225" s="116">
        <f t="shared" si="491"/>
        <v>0</v>
      </c>
      <c r="AD225" s="116"/>
      <c r="AE225" s="116"/>
      <c r="AF225" s="116">
        <f t="shared" si="491"/>
        <v>0</v>
      </c>
      <c r="AG225" s="116"/>
      <c r="AH225" s="116"/>
      <c r="AI225" s="116">
        <f>SUM(AI226:AI229)</f>
        <v>0</v>
      </c>
      <c r="AJ225" s="116"/>
      <c r="AK225" s="116"/>
      <c r="AL225" s="116">
        <f>SUM(AL226:AL229)</f>
        <v>0</v>
      </c>
      <c r="AM225" s="116"/>
      <c r="AN225" s="116"/>
      <c r="AO225" s="116">
        <f>SUM(AO226:AO229)</f>
        <v>0</v>
      </c>
      <c r="AP225" s="116"/>
      <c r="AQ225" s="116"/>
      <c r="AR225" s="116">
        <f>SUM(AR226:AR229)</f>
        <v>0</v>
      </c>
      <c r="AS225" s="116"/>
      <c r="AT225" s="116"/>
      <c r="AU225" s="116">
        <f>SUM(AU226:AU229)</f>
        <v>0</v>
      </c>
      <c r="AV225" s="116"/>
      <c r="AW225" s="116"/>
      <c r="AX225" s="116">
        <f>SUM(AX226:AX229)</f>
        <v>0</v>
      </c>
      <c r="AY225" s="116"/>
      <c r="AZ225" s="116"/>
      <c r="BA225" s="116">
        <f>SUM(BA226:BA229)</f>
        <v>0</v>
      </c>
      <c r="BB225" s="116"/>
      <c r="BC225" s="116"/>
      <c r="BD225" s="116">
        <f>SUM(BD226:BD229)</f>
        <v>0</v>
      </c>
      <c r="BE225" s="116"/>
      <c r="BF225" s="116"/>
      <c r="BG225" s="116">
        <f>SUM(BG226:BG229)</f>
        <v>0</v>
      </c>
      <c r="BH225" s="116"/>
      <c r="BI225" s="116"/>
      <c r="BJ225" s="116">
        <f>SUM(BJ226:BJ229)</f>
        <v>0</v>
      </c>
      <c r="BK225" s="116"/>
      <c r="BL225" s="319"/>
      <c r="BM225" s="324"/>
      <c r="BN225" s="327"/>
    </row>
    <row r="226" s="276" customFormat="1" ht="33.95" hidden="1" customHeight="1" outlineLevel="5" spans="2:66">
      <c r="B226" s="181" t="s">
        <v>799</v>
      </c>
      <c r="C226" s="296" t="s">
        <v>1178</v>
      </c>
      <c r="D226" s="276" t="s">
        <v>1181</v>
      </c>
      <c r="E226" s="181"/>
      <c r="F226" s="181"/>
      <c r="G226" s="181" t="s">
        <v>803</v>
      </c>
      <c r="H226" s="181">
        <f t="shared" ref="H226:H235" si="492">IFERROR(J226*L226*N226,0)</f>
        <v>0</v>
      </c>
      <c r="I226" s="181" t="s">
        <v>1182</v>
      </c>
      <c r="J226" s="181" t="e">
        <f t="shared" ref="J226:J229" si="493">AVERAGE(AD226,AG226,AJ226,AM226,AP226,AS226,AV226,AY226,BB226,BE226,BH226,BK226)</f>
        <v>#DIV/0!</v>
      </c>
      <c r="K226" s="181" t="s">
        <v>1150</v>
      </c>
      <c r="L226" s="181" t="e">
        <f t="shared" ref="L226:L229" si="494">AVERAGE(AE226,AH226,AK226,AN226,AQ226,AT226,AW226,AZ226,BC226,BF226,BI226,BL226)</f>
        <v>#DIV/0!</v>
      </c>
      <c r="M226" s="181" t="s">
        <v>1183</v>
      </c>
      <c r="N226" s="181">
        <v>1</v>
      </c>
      <c r="O226" s="181"/>
      <c r="P226" s="303"/>
      <c r="Q226" s="303"/>
      <c r="R226" s="303"/>
      <c r="S226" s="303"/>
      <c r="T226" s="303"/>
      <c r="U226" s="303"/>
      <c r="V226" s="303"/>
      <c r="W226" s="303"/>
      <c r="X226" s="303"/>
      <c r="Y226" s="303"/>
      <c r="Z226" s="303"/>
      <c r="AA226" s="303"/>
      <c r="AB226" s="181">
        <f t="shared" ref="AB226:AB235" si="495">SUM(AC226,AF226,AI226,AL226,AO226,AR226,AU226,AX226,BA226,BD226,BG226,BJ226)</f>
        <v>0</v>
      </c>
      <c r="AC226" s="181">
        <f>AD226*AE226</f>
        <v>0</v>
      </c>
      <c r="AD226" s="311"/>
      <c r="AE226" s="311"/>
      <c r="AF226" s="181">
        <f>AG226*AH226</f>
        <v>0</v>
      </c>
      <c r="AG226" s="311"/>
      <c r="AH226" s="311"/>
      <c r="AI226" s="181">
        <f>AJ226*AK226</f>
        <v>0</v>
      </c>
      <c r="AJ226" s="311"/>
      <c r="AK226" s="311"/>
      <c r="AL226" s="181">
        <f>AM226*AN226</f>
        <v>0</v>
      </c>
      <c r="AM226" s="311"/>
      <c r="AN226" s="311"/>
      <c r="AO226" s="181">
        <f>AP226*AQ226</f>
        <v>0</v>
      </c>
      <c r="AP226" s="311"/>
      <c r="AQ226" s="311"/>
      <c r="AR226" s="181">
        <f>AS226*AT226</f>
        <v>0</v>
      </c>
      <c r="AS226" s="311"/>
      <c r="AT226" s="311"/>
      <c r="AU226" s="181">
        <f>AV226*AW226</f>
        <v>0</v>
      </c>
      <c r="AV226" s="311"/>
      <c r="AW226" s="311"/>
      <c r="AX226" s="181">
        <f>AY226*AZ226</f>
        <v>0</v>
      </c>
      <c r="AY226" s="311"/>
      <c r="AZ226" s="311"/>
      <c r="BA226" s="181">
        <f>BB226*BC226</f>
        <v>0</v>
      </c>
      <c r="BB226" s="311"/>
      <c r="BC226" s="311"/>
      <c r="BD226" s="181">
        <f>BE226*BF226</f>
        <v>0</v>
      </c>
      <c r="BE226" s="311"/>
      <c r="BF226" s="311"/>
      <c r="BG226" s="181">
        <f>BH226*BI226</f>
        <v>0</v>
      </c>
      <c r="BH226" s="311"/>
      <c r="BI226" s="311"/>
      <c r="BJ226" s="181">
        <f>BK226*BL226</f>
        <v>0</v>
      </c>
      <c r="BK226" s="311"/>
      <c r="BL226" s="320"/>
      <c r="BM226" s="324"/>
      <c r="BN226" s="328"/>
    </row>
    <row r="227" s="276" customFormat="1" ht="33.95" hidden="1" customHeight="1" outlineLevel="5" spans="2:66">
      <c r="B227" s="181" t="s">
        <v>799</v>
      </c>
      <c r="C227" s="296" t="s">
        <v>1184</v>
      </c>
      <c r="D227" s="276" t="s">
        <v>1185</v>
      </c>
      <c r="E227" s="181"/>
      <c r="F227" s="181"/>
      <c r="G227" s="181" t="s">
        <v>803</v>
      </c>
      <c r="H227" s="181">
        <f t="shared" si="492"/>
        <v>0</v>
      </c>
      <c r="I227" s="181" t="s">
        <v>1182</v>
      </c>
      <c r="J227" s="181" t="e">
        <f t="shared" si="493"/>
        <v>#DIV/0!</v>
      </c>
      <c r="K227" s="181" t="s">
        <v>1150</v>
      </c>
      <c r="L227" s="181" t="e">
        <f t="shared" si="494"/>
        <v>#DIV/0!</v>
      </c>
      <c r="M227" s="181" t="s">
        <v>1183</v>
      </c>
      <c r="N227" s="181">
        <v>1</v>
      </c>
      <c r="O227" s="181"/>
      <c r="P227" s="303"/>
      <c r="Q227" s="303"/>
      <c r="R227" s="303"/>
      <c r="S227" s="303"/>
      <c r="T227" s="303"/>
      <c r="U227" s="303"/>
      <c r="V227" s="303"/>
      <c r="W227" s="303"/>
      <c r="X227" s="303"/>
      <c r="Y227" s="303"/>
      <c r="Z227" s="303"/>
      <c r="AA227" s="303"/>
      <c r="AB227" s="181">
        <f t="shared" si="495"/>
        <v>0</v>
      </c>
      <c r="AC227" s="181">
        <f>AD227*AE227</f>
        <v>0</v>
      </c>
      <c r="AD227" s="311"/>
      <c r="AE227" s="311"/>
      <c r="AF227" s="181">
        <f>AG227*AH227</f>
        <v>0</v>
      </c>
      <c r="AG227" s="311"/>
      <c r="AH227" s="311"/>
      <c r="AI227" s="181">
        <f>AJ227*AK227</f>
        <v>0</v>
      </c>
      <c r="AJ227" s="311"/>
      <c r="AK227" s="311"/>
      <c r="AL227" s="181">
        <f>AM227*AN227</f>
        <v>0</v>
      </c>
      <c r="AM227" s="311"/>
      <c r="AN227" s="311"/>
      <c r="AO227" s="181">
        <f>AP227*AQ227</f>
        <v>0</v>
      </c>
      <c r="AP227" s="311"/>
      <c r="AQ227" s="311"/>
      <c r="AR227" s="181">
        <f>AS227*AT227</f>
        <v>0</v>
      </c>
      <c r="AS227" s="311"/>
      <c r="AT227" s="311"/>
      <c r="AU227" s="181">
        <f>AV227*AW227</f>
        <v>0</v>
      </c>
      <c r="AV227" s="311"/>
      <c r="AW227" s="311"/>
      <c r="AX227" s="181">
        <f>AY227*AZ227</f>
        <v>0</v>
      </c>
      <c r="AY227" s="311"/>
      <c r="AZ227" s="311"/>
      <c r="BA227" s="181">
        <f>BB227*BC227</f>
        <v>0</v>
      </c>
      <c r="BB227" s="311"/>
      <c r="BC227" s="311"/>
      <c r="BD227" s="181">
        <f>BE227*BF227</f>
        <v>0</v>
      </c>
      <c r="BE227" s="311"/>
      <c r="BF227" s="311"/>
      <c r="BG227" s="181">
        <f>BH227*BI227</f>
        <v>0</v>
      </c>
      <c r="BH227" s="311"/>
      <c r="BI227" s="311"/>
      <c r="BJ227" s="181">
        <f>BK227*BL227</f>
        <v>0</v>
      </c>
      <c r="BK227" s="311"/>
      <c r="BL227" s="320"/>
      <c r="BM227" s="324"/>
      <c r="BN227" s="328"/>
    </row>
    <row r="228" s="276" customFormat="1" ht="33.95" hidden="1" customHeight="1" outlineLevel="5" spans="2:66">
      <c r="B228" s="181" t="s">
        <v>799</v>
      </c>
      <c r="C228" s="296" t="s">
        <v>1186</v>
      </c>
      <c r="D228" s="276" t="s">
        <v>1187</v>
      </c>
      <c r="E228" s="181"/>
      <c r="F228" s="181"/>
      <c r="G228" s="181" t="s">
        <v>803</v>
      </c>
      <c r="H228" s="181">
        <f t="shared" si="492"/>
        <v>0</v>
      </c>
      <c r="I228" s="181" t="s">
        <v>1182</v>
      </c>
      <c r="J228" s="181" t="e">
        <f t="shared" si="493"/>
        <v>#DIV/0!</v>
      </c>
      <c r="K228" s="181" t="s">
        <v>1150</v>
      </c>
      <c r="L228" s="181" t="e">
        <f t="shared" si="494"/>
        <v>#DIV/0!</v>
      </c>
      <c r="M228" s="181" t="s">
        <v>1183</v>
      </c>
      <c r="N228" s="181">
        <v>1</v>
      </c>
      <c r="O228" s="181"/>
      <c r="P228" s="303"/>
      <c r="Q228" s="303"/>
      <c r="R228" s="303"/>
      <c r="S228" s="303"/>
      <c r="T228" s="303"/>
      <c r="U228" s="303"/>
      <c r="V228" s="303"/>
      <c r="W228" s="303"/>
      <c r="X228" s="303"/>
      <c r="Y228" s="303"/>
      <c r="Z228" s="303"/>
      <c r="AA228" s="303"/>
      <c r="AB228" s="181">
        <f t="shared" si="495"/>
        <v>0</v>
      </c>
      <c r="AC228" s="181">
        <f>AD228*AE228</f>
        <v>0</v>
      </c>
      <c r="AD228" s="311"/>
      <c r="AE228" s="311"/>
      <c r="AF228" s="181">
        <f>AG228*AH228</f>
        <v>0</v>
      </c>
      <c r="AG228" s="311"/>
      <c r="AH228" s="311"/>
      <c r="AI228" s="181">
        <f>AJ228*AK228</f>
        <v>0</v>
      </c>
      <c r="AJ228" s="311"/>
      <c r="AK228" s="311"/>
      <c r="AL228" s="181">
        <f>AM228*AN228</f>
        <v>0</v>
      </c>
      <c r="AM228" s="311"/>
      <c r="AN228" s="311"/>
      <c r="AO228" s="181">
        <f>AP228*AQ228</f>
        <v>0</v>
      </c>
      <c r="AP228" s="311"/>
      <c r="AQ228" s="311"/>
      <c r="AR228" s="181">
        <f>AS228*AT228</f>
        <v>0</v>
      </c>
      <c r="AS228" s="311"/>
      <c r="AT228" s="311"/>
      <c r="AU228" s="181">
        <f>AV228*AW228</f>
        <v>0</v>
      </c>
      <c r="AV228" s="311"/>
      <c r="AW228" s="311"/>
      <c r="AX228" s="181">
        <f>AY228*AZ228</f>
        <v>0</v>
      </c>
      <c r="AY228" s="311"/>
      <c r="AZ228" s="311"/>
      <c r="BA228" s="181">
        <f>BB228*BC228</f>
        <v>0</v>
      </c>
      <c r="BB228" s="311"/>
      <c r="BC228" s="311"/>
      <c r="BD228" s="181">
        <f>BE228*BF228</f>
        <v>0</v>
      </c>
      <c r="BE228" s="311"/>
      <c r="BF228" s="311"/>
      <c r="BG228" s="181">
        <f>BH228*BI228</f>
        <v>0</v>
      </c>
      <c r="BH228" s="311"/>
      <c r="BI228" s="311"/>
      <c r="BJ228" s="181">
        <f>BK228*BL228</f>
        <v>0</v>
      </c>
      <c r="BK228" s="311"/>
      <c r="BL228" s="320"/>
      <c r="BM228" s="324"/>
      <c r="BN228" s="328"/>
    </row>
    <row r="229" s="276" customFormat="1" ht="33.95" hidden="1" customHeight="1" outlineLevel="5" spans="2:66">
      <c r="B229" s="181" t="s">
        <v>799</v>
      </c>
      <c r="C229" s="296" t="s">
        <v>1188</v>
      </c>
      <c r="D229" s="276" t="s">
        <v>1189</v>
      </c>
      <c r="E229" s="181"/>
      <c r="F229" s="181"/>
      <c r="G229" s="181" t="s">
        <v>803</v>
      </c>
      <c r="H229" s="181">
        <f t="shared" si="492"/>
        <v>0</v>
      </c>
      <c r="I229" s="181" t="s">
        <v>1182</v>
      </c>
      <c r="J229" s="181" t="e">
        <f t="shared" si="493"/>
        <v>#DIV/0!</v>
      </c>
      <c r="K229" s="181" t="s">
        <v>1150</v>
      </c>
      <c r="L229" s="181" t="e">
        <f t="shared" si="494"/>
        <v>#DIV/0!</v>
      </c>
      <c r="M229" s="181" t="s">
        <v>1183</v>
      </c>
      <c r="N229" s="181">
        <v>1</v>
      </c>
      <c r="O229" s="181"/>
      <c r="P229" s="303"/>
      <c r="Q229" s="303"/>
      <c r="R229" s="303"/>
      <c r="S229" s="303"/>
      <c r="T229" s="303"/>
      <c r="U229" s="303"/>
      <c r="V229" s="303"/>
      <c r="W229" s="303"/>
      <c r="X229" s="303"/>
      <c r="Y229" s="303"/>
      <c r="Z229" s="303"/>
      <c r="AA229" s="303"/>
      <c r="AB229" s="181">
        <f t="shared" si="495"/>
        <v>0</v>
      </c>
      <c r="AC229" s="181">
        <f>AD229*AE229</f>
        <v>0</v>
      </c>
      <c r="AD229" s="311"/>
      <c r="AE229" s="311"/>
      <c r="AF229" s="181">
        <f>AG229*AH229</f>
        <v>0</v>
      </c>
      <c r="AG229" s="311"/>
      <c r="AH229" s="311"/>
      <c r="AI229" s="181">
        <f>AJ229*AK229</f>
        <v>0</v>
      </c>
      <c r="AJ229" s="311"/>
      <c r="AK229" s="311"/>
      <c r="AL229" s="181">
        <f>AM229*AN229</f>
        <v>0</v>
      </c>
      <c r="AM229" s="311"/>
      <c r="AN229" s="311"/>
      <c r="AO229" s="181">
        <f>AP229*AQ229</f>
        <v>0</v>
      </c>
      <c r="AP229" s="311"/>
      <c r="AQ229" s="311"/>
      <c r="AR229" s="181">
        <f>AS229*AT229</f>
        <v>0</v>
      </c>
      <c r="AS229" s="311"/>
      <c r="AT229" s="311"/>
      <c r="AU229" s="181">
        <f>AV229*AW229</f>
        <v>0</v>
      </c>
      <c r="AV229" s="311"/>
      <c r="AW229" s="311"/>
      <c r="AX229" s="181">
        <f>AY229*AZ229</f>
        <v>0</v>
      </c>
      <c r="AY229" s="311"/>
      <c r="AZ229" s="311"/>
      <c r="BA229" s="181">
        <f>BB229*BC229</f>
        <v>0</v>
      </c>
      <c r="BB229" s="311"/>
      <c r="BC229" s="311"/>
      <c r="BD229" s="181">
        <f>BE229*BF229</f>
        <v>0</v>
      </c>
      <c r="BE229" s="311"/>
      <c r="BF229" s="311"/>
      <c r="BG229" s="181">
        <f>BH229*BI229</f>
        <v>0</v>
      </c>
      <c r="BH229" s="311"/>
      <c r="BI229" s="311"/>
      <c r="BJ229" s="181">
        <f>BK229*BL229</f>
        <v>0</v>
      </c>
      <c r="BK229" s="311"/>
      <c r="BL229" s="320"/>
      <c r="BM229" s="324"/>
      <c r="BN229" s="328"/>
    </row>
    <row r="230" s="115" customFormat="1" ht="33.95" hidden="1" customHeight="1" outlineLevel="4" spans="2:66">
      <c r="B230" s="116" t="s">
        <v>799</v>
      </c>
      <c r="C230" s="117" t="s">
        <v>1184</v>
      </c>
      <c r="D230" s="115" t="s">
        <v>1190</v>
      </c>
      <c r="E230" s="116" t="s">
        <v>1191</v>
      </c>
      <c r="F230" s="116"/>
      <c r="G230" s="116" t="s">
        <v>943</v>
      </c>
      <c r="H230" s="116">
        <f t="shared" si="492"/>
        <v>0</v>
      </c>
      <c r="I230" s="116" t="s">
        <v>1032</v>
      </c>
      <c r="J230" s="116">
        <f>AVERAGE('1-1 项目基础信息'!$H$9:$S$9)</f>
        <v>176000</v>
      </c>
      <c r="K230" s="116" t="s">
        <v>1033</v>
      </c>
      <c r="L230" s="311"/>
      <c r="M230" s="116" t="s">
        <v>806</v>
      </c>
      <c r="N230" s="116">
        <f>COUNTA(O230:Z230)</f>
        <v>0</v>
      </c>
      <c r="O230" s="311"/>
      <c r="P230" s="311"/>
      <c r="Q230" s="311"/>
      <c r="R230" s="311"/>
      <c r="S230" s="311"/>
      <c r="T230" s="311"/>
      <c r="U230" s="311"/>
      <c r="V230" s="311"/>
      <c r="W230" s="311"/>
      <c r="X230" s="311"/>
      <c r="Y230" s="311"/>
      <c r="Z230" s="311"/>
      <c r="AA230" s="116"/>
      <c r="AB230" s="116">
        <f t="shared" si="495"/>
        <v>0</v>
      </c>
      <c r="AC230" s="116">
        <f t="shared" ref="AC230:AC235" si="496">IF(O230="",0,$J230*$L230)</f>
        <v>0</v>
      </c>
      <c r="AD230" s="116"/>
      <c r="AE230" s="116"/>
      <c r="AF230" s="116">
        <f t="shared" ref="AF230:AF235" si="497">IF(P230="",0,$J230*$L230)</f>
        <v>0</v>
      </c>
      <c r="AG230" s="116"/>
      <c r="AH230" s="116"/>
      <c r="AI230" s="116">
        <f t="shared" ref="AI230:AI235" si="498">IF(Q230="",0,$J230*$L230)</f>
        <v>0</v>
      </c>
      <c r="AJ230" s="116"/>
      <c r="AK230" s="116"/>
      <c r="AL230" s="116">
        <f t="shared" ref="AL230:AL235" si="499">IF(R230="",0,$J230*$L230)</f>
        <v>0</v>
      </c>
      <c r="AM230" s="116"/>
      <c r="AN230" s="116"/>
      <c r="AO230" s="116">
        <f t="shared" ref="AO230:AO235" si="500">IF(S230="",0,$J230*$L230)</f>
        <v>0</v>
      </c>
      <c r="AP230" s="116"/>
      <c r="AQ230" s="116"/>
      <c r="AR230" s="116">
        <f t="shared" ref="AR230:AR235" si="501">IF(T230="",0,$J230*$L230)</f>
        <v>0</v>
      </c>
      <c r="AS230" s="116"/>
      <c r="AT230" s="116"/>
      <c r="AU230" s="116">
        <f t="shared" ref="AU230:AU235" si="502">IF(U230="",0,$J230*$L230)</f>
        <v>0</v>
      </c>
      <c r="AV230" s="116"/>
      <c r="AW230" s="116"/>
      <c r="AX230" s="116">
        <f t="shared" ref="AX230:AX235" si="503">IF(V230="",0,$J230*$L230)</f>
        <v>0</v>
      </c>
      <c r="AY230" s="116"/>
      <c r="AZ230" s="116"/>
      <c r="BA230" s="116">
        <f t="shared" ref="BA230:BA235" si="504">IF(W230="",0,$J230*$L230)</f>
        <v>0</v>
      </c>
      <c r="BB230" s="116"/>
      <c r="BC230" s="116"/>
      <c r="BD230" s="116">
        <f t="shared" ref="BD230:BD235" si="505">IF(X230="",0,$J230*$L230)</f>
        <v>0</v>
      </c>
      <c r="BE230" s="116"/>
      <c r="BF230" s="116"/>
      <c r="BG230" s="116">
        <f t="shared" ref="BG230:BG235" si="506">IF(Y230="",0,$J230*$L230)</f>
        <v>0</v>
      </c>
      <c r="BH230" s="116"/>
      <c r="BI230" s="116"/>
      <c r="BJ230" s="116">
        <f t="shared" ref="BJ230:BJ235" si="507">IF(Z230="",0,$J230*$L230)</f>
        <v>0</v>
      </c>
      <c r="BK230" s="116"/>
      <c r="BL230" s="319"/>
      <c r="BM230" s="324"/>
      <c r="BN230" s="327"/>
    </row>
    <row r="231" s="115" customFormat="1" ht="33.95" hidden="1" customHeight="1" outlineLevel="4" spans="2:66">
      <c r="B231" s="116" t="s">
        <v>799</v>
      </c>
      <c r="C231" s="117" t="s">
        <v>1186</v>
      </c>
      <c r="D231" s="115" t="s">
        <v>1192</v>
      </c>
      <c r="E231" s="116" t="s">
        <v>1193</v>
      </c>
      <c r="F231" s="116"/>
      <c r="G231" s="116" t="s">
        <v>943</v>
      </c>
      <c r="H231" s="116">
        <f t="shared" si="492"/>
        <v>0</v>
      </c>
      <c r="I231" s="116" t="s">
        <v>1032</v>
      </c>
      <c r="J231" s="116">
        <f>AVERAGE('1-1 项目基础信息'!$H$9:$S$9)</f>
        <v>176000</v>
      </c>
      <c r="K231" s="116" t="s">
        <v>1033</v>
      </c>
      <c r="L231" s="311"/>
      <c r="M231" s="116" t="s">
        <v>806</v>
      </c>
      <c r="N231" s="116">
        <f>COUNTA(O231:Z231)</f>
        <v>0</v>
      </c>
      <c r="O231" s="311"/>
      <c r="P231" s="311"/>
      <c r="Q231" s="311"/>
      <c r="R231" s="311"/>
      <c r="S231" s="311"/>
      <c r="T231" s="311"/>
      <c r="U231" s="311"/>
      <c r="V231" s="311"/>
      <c r="W231" s="311"/>
      <c r="X231" s="311"/>
      <c r="Y231" s="311"/>
      <c r="Z231" s="311"/>
      <c r="AA231" s="116"/>
      <c r="AB231" s="116">
        <f t="shared" si="495"/>
        <v>0</v>
      </c>
      <c r="AC231" s="116">
        <f t="shared" si="496"/>
        <v>0</v>
      </c>
      <c r="AD231" s="116"/>
      <c r="AE231" s="116"/>
      <c r="AF231" s="116">
        <f t="shared" si="497"/>
        <v>0</v>
      </c>
      <c r="AG231" s="116"/>
      <c r="AH231" s="116"/>
      <c r="AI231" s="116">
        <f t="shared" si="498"/>
        <v>0</v>
      </c>
      <c r="AJ231" s="116"/>
      <c r="AK231" s="116"/>
      <c r="AL231" s="116">
        <f t="shared" si="499"/>
        <v>0</v>
      </c>
      <c r="AM231" s="116"/>
      <c r="AN231" s="116"/>
      <c r="AO231" s="116">
        <f t="shared" si="500"/>
        <v>0</v>
      </c>
      <c r="AP231" s="116"/>
      <c r="AQ231" s="116"/>
      <c r="AR231" s="116">
        <f t="shared" si="501"/>
        <v>0</v>
      </c>
      <c r="AS231" s="116"/>
      <c r="AT231" s="116"/>
      <c r="AU231" s="116">
        <f t="shared" si="502"/>
        <v>0</v>
      </c>
      <c r="AV231" s="116"/>
      <c r="AW231" s="116"/>
      <c r="AX231" s="116">
        <f t="shared" si="503"/>
        <v>0</v>
      </c>
      <c r="AY231" s="116"/>
      <c r="AZ231" s="116"/>
      <c r="BA231" s="116">
        <f t="shared" si="504"/>
        <v>0</v>
      </c>
      <c r="BB231" s="116"/>
      <c r="BC231" s="116"/>
      <c r="BD231" s="116">
        <f t="shared" si="505"/>
        <v>0</v>
      </c>
      <c r="BE231" s="116"/>
      <c r="BF231" s="116"/>
      <c r="BG231" s="116">
        <f t="shared" si="506"/>
        <v>0</v>
      </c>
      <c r="BH231" s="116"/>
      <c r="BI231" s="116"/>
      <c r="BJ231" s="116">
        <f t="shared" si="507"/>
        <v>0</v>
      </c>
      <c r="BK231" s="116"/>
      <c r="BL231" s="319"/>
      <c r="BM231" s="324"/>
      <c r="BN231" s="327"/>
    </row>
    <row r="232" s="115" customFormat="1" ht="33.95" hidden="1" customHeight="1" outlineLevel="4" spans="2:66">
      <c r="B232" s="116" t="s">
        <v>799</v>
      </c>
      <c r="C232" s="117" t="s">
        <v>1188</v>
      </c>
      <c r="D232" s="115" t="s">
        <v>1194</v>
      </c>
      <c r="E232" s="116" t="s">
        <v>1195</v>
      </c>
      <c r="F232" s="116"/>
      <c r="G232" s="116" t="s">
        <v>943</v>
      </c>
      <c r="H232" s="116">
        <f t="shared" si="492"/>
        <v>0</v>
      </c>
      <c r="I232" s="116" t="s">
        <v>1032</v>
      </c>
      <c r="J232" s="116">
        <f>AVERAGE('1-1 项目基础信息'!$H$9:$S$9)</f>
        <v>176000</v>
      </c>
      <c r="K232" s="116" t="s">
        <v>1033</v>
      </c>
      <c r="L232" s="311"/>
      <c r="M232" s="116" t="s">
        <v>1196</v>
      </c>
      <c r="N232" s="116">
        <f t="shared" ref="N232:N235" si="508">COUNTA(O232:Z232)</f>
        <v>0</v>
      </c>
      <c r="O232" s="311"/>
      <c r="P232" s="311"/>
      <c r="Q232" s="311"/>
      <c r="R232" s="311"/>
      <c r="S232" s="311"/>
      <c r="T232" s="311"/>
      <c r="U232" s="311"/>
      <c r="V232" s="311"/>
      <c r="W232" s="311"/>
      <c r="X232" s="311"/>
      <c r="Y232" s="311"/>
      <c r="Z232" s="311"/>
      <c r="AA232" s="116"/>
      <c r="AB232" s="116">
        <f t="shared" si="495"/>
        <v>0</v>
      </c>
      <c r="AC232" s="116">
        <f t="shared" si="496"/>
        <v>0</v>
      </c>
      <c r="AD232" s="116"/>
      <c r="AE232" s="116"/>
      <c r="AF232" s="116">
        <f t="shared" si="497"/>
        <v>0</v>
      </c>
      <c r="AG232" s="116"/>
      <c r="AH232" s="116"/>
      <c r="AI232" s="116">
        <f t="shared" si="498"/>
        <v>0</v>
      </c>
      <c r="AJ232" s="116"/>
      <c r="AK232" s="116"/>
      <c r="AL232" s="116">
        <f t="shared" si="499"/>
        <v>0</v>
      </c>
      <c r="AM232" s="116"/>
      <c r="AN232" s="116"/>
      <c r="AO232" s="116">
        <f t="shared" si="500"/>
        <v>0</v>
      </c>
      <c r="AP232" s="116"/>
      <c r="AQ232" s="116"/>
      <c r="AR232" s="116">
        <f t="shared" si="501"/>
        <v>0</v>
      </c>
      <c r="AS232" s="116"/>
      <c r="AT232" s="116"/>
      <c r="AU232" s="116">
        <f t="shared" si="502"/>
        <v>0</v>
      </c>
      <c r="AV232" s="116"/>
      <c r="AW232" s="116"/>
      <c r="AX232" s="116">
        <f t="shared" si="503"/>
        <v>0</v>
      </c>
      <c r="AY232" s="116"/>
      <c r="AZ232" s="116"/>
      <c r="BA232" s="116">
        <f t="shared" si="504"/>
        <v>0</v>
      </c>
      <c r="BB232" s="116"/>
      <c r="BC232" s="116"/>
      <c r="BD232" s="116">
        <f t="shared" si="505"/>
        <v>0</v>
      </c>
      <c r="BE232" s="116"/>
      <c r="BF232" s="116"/>
      <c r="BG232" s="116">
        <f t="shared" si="506"/>
        <v>0</v>
      </c>
      <c r="BH232" s="116"/>
      <c r="BI232" s="116"/>
      <c r="BJ232" s="116">
        <f t="shared" si="507"/>
        <v>0</v>
      </c>
      <c r="BK232" s="116"/>
      <c r="BL232" s="319"/>
      <c r="BM232" s="324"/>
      <c r="BN232" s="327"/>
    </row>
    <row r="233" s="115" customFormat="1" ht="33.95" hidden="1" customHeight="1" outlineLevel="4" spans="2:66">
      <c r="B233" s="116" t="s">
        <v>799</v>
      </c>
      <c r="C233" s="117" t="s">
        <v>1197</v>
      </c>
      <c r="D233" s="115" t="s">
        <v>1198</v>
      </c>
      <c r="E233" s="116" t="s">
        <v>1199</v>
      </c>
      <c r="F233" s="116"/>
      <c r="G233" s="116" t="s">
        <v>943</v>
      </c>
      <c r="H233" s="116">
        <f t="shared" si="492"/>
        <v>0</v>
      </c>
      <c r="I233" s="116" t="s">
        <v>1200</v>
      </c>
      <c r="J233" s="311"/>
      <c r="K233" s="116" t="s">
        <v>1201</v>
      </c>
      <c r="L233" s="311"/>
      <c r="M233" s="116" t="s">
        <v>1202</v>
      </c>
      <c r="N233" s="116">
        <f t="shared" si="508"/>
        <v>0</v>
      </c>
      <c r="O233" s="311"/>
      <c r="P233" s="311"/>
      <c r="Q233" s="311"/>
      <c r="R233" s="311"/>
      <c r="S233" s="311"/>
      <c r="T233" s="311"/>
      <c r="U233" s="311"/>
      <c r="V233" s="311"/>
      <c r="W233" s="311"/>
      <c r="X233" s="311"/>
      <c r="Y233" s="311"/>
      <c r="Z233" s="311"/>
      <c r="AA233" s="116"/>
      <c r="AB233" s="116">
        <f t="shared" si="495"/>
        <v>0</v>
      </c>
      <c r="AC233" s="116">
        <f t="shared" si="496"/>
        <v>0</v>
      </c>
      <c r="AD233" s="116"/>
      <c r="AE233" s="116"/>
      <c r="AF233" s="116">
        <f t="shared" si="497"/>
        <v>0</v>
      </c>
      <c r="AG233" s="116"/>
      <c r="AH233" s="116"/>
      <c r="AI233" s="116">
        <f t="shared" si="498"/>
        <v>0</v>
      </c>
      <c r="AJ233" s="116"/>
      <c r="AK233" s="116"/>
      <c r="AL233" s="116">
        <f t="shared" si="499"/>
        <v>0</v>
      </c>
      <c r="AM233" s="116"/>
      <c r="AN233" s="116"/>
      <c r="AO233" s="116">
        <f t="shared" si="500"/>
        <v>0</v>
      </c>
      <c r="AP233" s="116"/>
      <c r="AQ233" s="116"/>
      <c r="AR233" s="116">
        <f t="shared" si="501"/>
        <v>0</v>
      </c>
      <c r="AS233" s="116"/>
      <c r="AT233" s="116"/>
      <c r="AU233" s="116">
        <f t="shared" si="502"/>
        <v>0</v>
      </c>
      <c r="AV233" s="116"/>
      <c r="AW233" s="116"/>
      <c r="AX233" s="116">
        <f t="shared" si="503"/>
        <v>0</v>
      </c>
      <c r="AY233" s="116"/>
      <c r="AZ233" s="116"/>
      <c r="BA233" s="116">
        <f t="shared" si="504"/>
        <v>0</v>
      </c>
      <c r="BB233" s="116"/>
      <c r="BC233" s="116"/>
      <c r="BD233" s="116">
        <f t="shared" si="505"/>
        <v>0</v>
      </c>
      <c r="BE233" s="116"/>
      <c r="BF233" s="116"/>
      <c r="BG233" s="116">
        <f t="shared" si="506"/>
        <v>0</v>
      </c>
      <c r="BH233" s="116"/>
      <c r="BI233" s="116"/>
      <c r="BJ233" s="116">
        <f t="shared" si="507"/>
        <v>0</v>
      </c>
      <c r="BK233" s="116"/>
      <c r="BL233" s="319"/>
      <c r="BM233" s="324"/>
      <c r="BN233" s="327"/>
    </row>
    <row r="234" s="115" customFormat="1" ht="33.95" hidden="1" customHeight="1" outlineLevel="4" spans="2:66">
      <c r="B234" s="116" t="s">
        <v>799</v>
      </c>
      <c r="C234" s="117" t="s">
        <v>1203</v>
      </c>
      <c r="D234" s="115" t="s">
        <v>1204</v>
      </c>
      <c r="E234" s="116" t="s">
        <v>1205</v>
      </c>
      <c r="F234" s="116"/>
      <c r="G234" s="116" t="s">
        <v>943</v>
      </c>
      <c r="H234" s="116">
        <f t="shared" si="492"/>
        <v>0</v>
      </c>
      <c r="I234" s="116" t="s">
        <v>1200</v>
      </c>
      <c r="J234" s="311"/>
      <c r="K234" s="116" t="s">
        <v>1201</v>
      </c>
      <c r="L234" s="311"/>
      <c r="M234" s="116" t="s">
        <v>1202</v>
      </c>
      <c r="N234" s="116">
        <f t="shared" si="508"/>
        <v>0</v>
      </c>
      <c r="O234" s="311"/>
      <c r="P234" s="311"/>
      <c r="Q234" s="311"/>
      <c r="R234" s="311"/>
      <c r="S234" s="311"/>
      <c r="T234" s="311"/>
      <c r="U234" s="311"/>
      <c r="V234" s="311"/>
      <c r="W234" s="311"/>
      <c r="X234" s="311"/>
      <c r="Y234" s="311"/>
      <c r="Z234" s="311"/>
      <c r="AA234" s="116"/>
      <c r="AB234" s="116">
        <f t="shared" si="495"/>
        <v>0</v>
      </c>
      <c r="AC234" s="116">
        <f t="shared" si="496"/>
        <v>0</v>
      </c>
      <c r="AD234" s="116"/>
      <c r="AE234" s="116"/>
      <c r="AF234" s="116">
        <f t="shared" si="497"/>
        <v>0</v>
      </c>
      <c r="AG234" s="116"/>
      <c r="AH234" s="116"/>
      <c r="AI234" s="116">
        <f t="shared" si="498"/>
        <v>0</v>
      </c>
      <c r="AJ234" s="116"/>
      <c r="AK234" s="116"/>
      <c r="AL234" s="116">
        <f t="shared" si="499"/>
        <v>0</v>
      </c>
      <c r="AM234" s="116"/>
      <c r="AN234" s="116"/>
      <c r="AO234" s="116">
        <f t="shared" si="500"/>
        <v>0</v>
      </c>
      <c r="AP234" s="116"/>
      <c r="AQ234" s="116"/>
      <c r="AR234" s="116">
        <f t="shared" si="501"/>
        <v>0</v>
      </c>
      <c r="AS234" s="116"/>
      <c r="AT234" s="116"/>
      <c r="AU234" s="116">
        <f t="shared" si="502"/>
        <v>0</v>
      </c>
      <c r="AV234" s="116"/>
      <c r="AW234" s="116"/>
      <c r="AX234" s="116">
        <f t="shared" si="503"/>
        <v>0</v>
      </c>
      <c r="AY234" s="116"/>
      <c r="AZ234" s="116"/>
      <c r="BA234" s="116">
        <f t="shared" si="504"/>
        <v>0</v>
      </c>
      <c r="BB234" s="116"/>
      <c r="BC234" s="116"/>
      <c r="BD234" s="116">
        <f t="shared" si="505"/>
        <v>0</v>
      </c>
      <c r="BE234" s="116"/>
      <c r="BF234" s="116"/>
      <c r="BG234" s="116">
        <f t="shared" si="506"/>
        <v>0</v>
      </c>
      <c r="BH234" s="116"/>
      <c r="BI234" s="116"/>
      <c r="BJ234" s="116">
        <f t="shared" si="507"/>
        <v>0</v>
      </c>
      <c r="BK234" s="116"/>
      <c r="BL234" s="319"/>
      <c r="BM234" s="324"/>
      <c r="BN234" s="327"/>
    </row>
    <row r="235" s="115" customFormat="1" ht="33.95" hidden="1" customHeight="1" outlineLevel="4" spans="2:66">
      <c r="B235" s="116" t="s">
        <v>799</v>
      </c>
      <c r="C235" s="117" t="s">
        <v>1206</v>
      </c>
      <c r="D235" s="115" t="s">
        <v>1207</v>
      </c>
      <c r="E235" s="116" t="s">
        <v>1208</v>
      </c>
      <c r="F235" s="116"/>
      <c r="G235" s="116" t="s">
        <v>943</v>
      </c>
      <c r="H235" s="116">
        <f t="shared" si="492"/>
        <v>0</v>
      </c>
      <c r="I235" s="116" t="s">
        <v>1032</v>
      </c>
      <c r="J235" s="116">
        <f>AVERAGE('1-1 项目基础信息'!$H$9:$S$9)</f>
        <v>176000</v>
      </c>
      <c r="K235" s="116" t="s">
        <v>1033</v>
      </c>
      <c r="L235" s="311"/>
      <c r="M235" s="116" t="s">
        <v>806</v>
      </c>
      <c r="N235" s="116">
        <f t="shared" si="508"/>
        <v>0</v>
      </c>
      <c r="O235" s="311"/>
      <c r="P235" s="329"/>
      <c r="Q235" s="329"/>
      <c r="R235" s="329"/>
      <c r="S235" s="329"/>
      <c r="T235" s="329"/>
      <c r="U235" s="329"/>
      <c r="V235" s="329"/>
      <c r="W235" s="329"/>
      <c r="X235" s="329"/>
      <c r="Y235" s="329"/>
      <c r="Z235" s="329"/>
      <c r="AA235" s="116"/>
      <c r="AB235" s="116">
        <f t="shared" si="495"/>
        <v>0</v>
      </c>
      <c r="AC235" s="116">
        <f t="shared" si="496"/>
        <v>0</v>
      </c>
      <c r="AD235" s="116"/>
      <c r="AE235" s="116"/>
      <c r="AF235" s="116">
        <f t="shared" si="497"/>
        <v>0</v>
      </c>
      <c r="AG235" s="116"/>
      <c r="AH235" s="116"/>
      <c r="AI235" s="116">
        <f t="shared" si="498"/>
        <v>0</v>
      </c>
      <c r="AJ235" s="116"/>
      <c r="AK235" s="116"/>
      <c r="AL235" s="116">
        <f t="shared" si="499"/>
        <v>0</v>
      </c>
      <c r="AM235" s="116"/>
      <c r="AN235" s="116"/>
      <c r="AO235" s="116">
        <f t="shared" si="500"/>
        <v>0</v>
      </c>
      <c r="AP235" s="116"/>
      <c r="AQ235" s="116"/>
      <c r="AR235" s="116">
        <f t="shared" si="501"/>
        <v>0</v>
      </c>
      <c r="AS235" s="116"/>
      <c r="AT235" s="116"/>
      <c r="AU235" s="116">
        <f t="shared" si="502"/>
        <v>0</v>
      </c>
      <c r="AV235" s="116"/>
      <c r="AW235" s="116"/>
      <c r="AX235" s="116">
        <f t="shared" si="503"/>
        <v>0</v>
      </c>
      <c r="AY235" s="116"/>
      <c r="AZ235" s="116"/>
      <c r="BA235" s="116">
        <f t="shared" si="504"/>
        <v>0</v>
      </c>
      <c r="BB235" s="116"/>
      <c r="BC235" s="116"/>
      <c r="BD235" s="116">
        <f t="shared" si="505"/>
        <v>0</v>
      </c>
      <c r="BE235" s="116"/>
      <c r="BF235" s="116"/>
      <c r="BG235" s="116">
        <f t="shared" si="506"/>
        <v>0</v>
      </c>
      <c r="BH235" s="116"/>
      <c r="BI235" s="116"/>
      <c r="BJ235" s="116">
        <f t="shared" si="507"/>
        <v>0</v>
      </c>
      <c r="BK235" s="116"/>
      <c r="BL235" s="319"/>
      <c r="BM235" s="324"/>
      <c r="BN235" s="327"/>
    </row>
    <row r="236" s="111" customFormat="1" ht="33.95" hidden="1" customHeight="1" outlineLevel="3" collapsed="1" spans="2:66">
      <c r="B236" s="112" t="s">
        <v>794</v>
      </c>
      <c r="C236" s="113" t="s">
        <v>38</v>
      </c>
      <c r="D236" s="111" t="s">
        <v>39</v>
      </c>
      <c r="E236" s="112"/>
      <c r="F236" s="112"/>
      <c r="G236" s="112"/>
      <c r="H236" s="112">
        <f>H237+H238</f>
        <v>0</v>
      </c>
      <c r="I236" s="112"/>
      <c r="J236" s="112"/>
      <c r="K236" s="112"/>
      <c r="L236" s="112"/>
      <c r="M236" s="112"/>
      <c r="N236" s="112"/>
      <c r="O236" s="112"/>
      <c r="P236" s="301"/>
      <c r="Q236" s="301"/>
      <c r="R236" s="301"/>
      <c r="S236" s="301"/>
      <c r="T236" s="301"/>
      <c r="U236" s="301"/>
      <c r="V236" s="301"/>
      <c r="W236" s="301"/>
      <c r="X236" s="301"/>
      <c r="Y236" s="301"/>
      <c r="Z236" s="301"/>
      <c r="AA236" s="301"/>
      <c r="AB236" s="112">
        <f t="shared" ref="AB236:AF236" si="509">AB237+AB238</f>
        <v>0</v>
      </c>
      <c r="AC236" s="112">
        <f t="shared" si="509"/>
        <v>0</v>
      </c>
      <c r="AD236" s="112"/>
      <c r="AE236" s="112"/>
      <c r="AF236" s="112">
        <f t="shared" si="509"/>
        <v>0</v>
      </c>
      <c r="AG236" s="112"/>
      <c r="AH236" s="112"/>
      <c r="AI236" s="112">
        <f>AI237+AI238</f>
        <v>0</v>
      </c>
      <c r="AJ236" s="112"/>
      <c r="AK236" s="112"/>
      <c r="AL236" s="112">
        <f>AL237+AL238</f>
        <v>0</v>
      </c>
      <c r="AM236" s="112"/>
      <c r="AN236" s="112"/>
      <c r="AO236" s="112">
        <f>AO237+AO238</f>
        <v>0</v>
      </c>
      <c r="AP236" s="112"/>
      <c r="AQ236" s="112"/>
      <c r="AR236" s="112">
        <f>AR237+AR238</f>
        <v>0</v>
      </c>
      <c r="AS236" s="112"/>
      <c r="AT236" s="112"/>
      <c r="AU236" s="112">
        <f>AU237+AU238</f>
        <v>0</v>
      </c>
      <c r="AV236" s="112"/>
      <c r="AW236" s="112"/>
      <c r="AX236" s="112">
        <f>AX237+AX238</f>
        <v>0</v>
      </c>
      <c r="AY236" s="112"/>
      <c r="AZ236" s="112"/>
      <c r="BA236" s="112">
        <f>BA237+BA238</f>
        <v>0</v>
      </c>
      <c r="BB236" s="112"/>
      <c r="BC236" s="112"/>
      <c r="BD236" s="112">
        <f>BD237+BD238</f>
        <v>0</v>
      </c>
      <c r="BE236" s="112"/>
      <c r="BF236" s="112"/>
      <c r="BG236" s="112">
        <f>BG237+BG238</f>
        <v>0</v>
      </c>
      <c r="BH236" s="112"/>
      <c r="BI236" s="112"/>
      <c r="BJ236" s="112">
        <f>BJ237+BJ238</f>
        <v>0</v>
      </c>
      <c r="BK236" s="112"/>
      <c r="BL236" s="318"/>
      <c r="BM236" s="324"/>
      <c r="BN236" s="326"/>
    </row>
    <row r="237" s="115" customFormat="1" ht="33.95" hidden="1" customHeight="1" outlineLevel="4" spans="2:66">
      <c r="B237" s="116" t="s">
        <v>799</v>
      </c>
      <c r="C237" s="117" t="s">
        <v>1209</v>
      </c>
      <c r="D237" s="115" t="s">
        <v>1210</v>
      </c>
      <c r="E237" s="116" t="s">
        <v>1211</v>
      </c>
      <c r="F237" s="116"/>
      <c r="G237" s="116" t="s">
        <v>943</v>
      </c>
      <c r="H237" s="116">
        <f t="shared" ref="H237:H240" si="510">IFERROR(J237*L237*N237,0)</f>
        <v>0</v>
      </c>
      <c r="I237" s="116" t="s">
        <v>1032</v>
      </c>
      <c r="J237" s="116">
        <f>AVERAGE('1-1 项目基础信息'!$H$9:$S$9)</f>
        <v>176000</v>
      </c>
      <c r="K237" s="116" t="s">
        <v>1033</v>
      </c>
      <c r="L237" s="311"/>
      <c r="M237" s="116" t="s">
        <v>806</v>
      </c>
      <c r="N237" s="116">
        <f t="shared" ref="N237:N240" si="511">COUNTA(O237:Z237)</f>
        <v>0</v>
      </c>
      <c r="O237" s="311"/>
      <c r="P237" s="330"/>
      <c r="Q237" s="330"/>
      <c r="R237" s="330"/>
      <c r="S237" s="330"/>
      <c r="T237" s="330"/>
      <c r="U237" s="330"/>
      <c r="V237" s="330"/>
      <c r="W237" s="330"/>
      <c r="X237" s="330"/>
      <c r="Y237" s="330"/>
      <c r="Z237" s="330"/>
      <c r="AA237" s="116"/>
      <c r="AB237" s="116">
        <f t="shared" ref="AB237:AB240" si="512">SUM(AC237,AF237,AI237,AL237,AO237,AR237,AU237,AX237,BA237,BD237,BG237,BJ237)</f>
        <v>0</v>
      </c>
      <c r="AC237" s="116">
        <f t="shared" ref="AC237:AC240" si="513">IF(O237="",0,$J237*$L237)</f>
        <v>0</v>
      </c>
      <c r="AD237" s="116"/>
      <c r="AE237" s="116"/>
      <c r="AF237" s="116">
        <f t="shared" ref="AF237:AF240" si="514">IF(P237="",0,$J237*$L237)</f>
        <v>0</v>
      </c>
      <c r="AG237" s="116"/>
      <c r="AH237" s="116"/>
      <c r="AI237" s="116">
        <f t="shared" ref="AI237:AI240" si="515">IF(Q237="",0,$J237*$L237)</f>
        <v>0</v>
      </c>
      <c r="AJ237" s="116"/>
      <c r="AK237" s="116"/>
      <c r="AL237" s="116">
        <f t="shared" ref="AL237:AL240" si="516">IF(R237="",0,$J237*$L237)</f>
        <v>0</v>
      </c>
      <c r="AM237" s="116"/>
      <c r="AN237" s="116"/>
      <c r="AO237" s="116">
        <f t="shared" ref="AO237:AO240" si="517">IF(S237="",0,$J237*$L237)</f>
        <v>0</v>
      </c>
      <c r="AP237" s="116"/>
      <c r="AQ237" s="116"/>
      <c r="AR237" s="116">
        <f t="shared" ref="AR237:AR240" si="518">IF(T237="",0,$J237*$L237)</f>
        <v>0</v>
      </c>
      <c r="AS237" s="116"/>
      <c r="AT237" s="116"/>
      <c r="AU237" s="116">
        <f t="shared" ref="AU237:AU240" si="519">IF(U237="",0,$J237*$L237)</f>
        <v>0</v>
      </c>
      <c r="AV237" s="116"/>
      <c r="AW237" s="116"/>
      <c r="AX237" s="116">
        <f t="shared" ref="AX237:AX240" si="520">IF(V237="",0,$J237*$L237)</f>
        <v>0</v>
      </c>
      <c r="AY237" s="116"/>
      <c r="AZ237" s="116"/>
      <c r="BA237" s="116">
        <f t="shared" ref="BA237:BA240" si="521">IF(W237="",0,$J237*$L237)</f>
        <v>0</v>
      </c>
      <c r="BB237" s="116"/>
      <c r="BC237" s="116"/>
      <c r="BD237" s="116">
        <f t="shared" ref="BD237:BD240" si="522">IF(X237="",0,$J237*$L237)</f>
        <v>0</v>
      </c>
      <c r="BE237" s="116"/>
      <c r="BF237" s="116"/>
      <c r="BG237" s="116">
        <f t="shared" ref="BG237:BG240" si="523">IF(Y237="",0,$J237*$L237)</f>
        <v>0</v>
      </c>
      <c r="BH237" s="116"/>
      <c r="BI237" s="116"/>
      <c r="BJ237" s="116">
        <f t="shared" ref="BJ237:BJ240" si="524">IF(Z237="",0,$J237*$L237)</f>
        <v>0</v>
      </c>
      <c r="BK237" s="116"/>
      <c r="BL237" s="319"/>
      <c r="BM237" s="324"/>
      <c r="BN237" s="327"/>
    </row>
    <row r="238" s="115" customFormat="1" ht="33.95" hidden="1" customHeight="1" outlineLevel="4" spans="2:66">
      <c r="B238" s="116" t="s">
        <v>799</v>
      </c>
      <c r="C238" s="117" t="s">
        <v>1212</v>
      </c>
      <c r="D238" s="115" t="s">
        <v>1213</v>
      </c>
      <c r="E238" s="116" t="s">
        <v>1214</v>
      </c>
      <c r="F238" s="116"/>
      <c r="G238" s="116" t="s">
        <v>943</v>
      </c>
      <c r="H238" s="116">
        <f t="shared" si="510"/>
        <v>0</v>
      </c>
      <c r="I238" s="116" t="s">
        <v>1032</v>
      </c>
      <c r="J238" s="116">
        <f>AVERAGE('1-1 项目基础信息'!$H$9:$S$9)</f>
        <v>176000</v>
      </c>
      <c r="K238" s="116" t="s">
        <v>1033</v>
      </c>
      <c r="L238" s="311"/>
      <c r="M238" s="116" t="s">
        <v>806</v>
      </c>
      <c r="N238" s="116">
        <f t="shared" si="511"/>
        <v>0</v>
      </c>
      <c r="O238" s="311"/>
      <c r="P238" s="311"/>
      <c r="Q238" s="311"/>
      <c r="R238" s="311"/>
      <c r="S238" s="311"/>
      <c r="T238" s="311"/>
      <c r="U238" s="311"/>
      <c r="V238" s="311"/>
      <c r="W238" s="311"/>
      <c r="X238" s="311"/>
      <c r="Y238" s="311"/>
      <c r="Z238" s="311"/>
      <c r="AA238" s="116"/>
      <c r="AB238" s="116">
        <f t="shared" si="512"/>
        <v>0</v>
      </c>
      <c r="AC238" s="116">
        <f t="shared" si="513"/>
        <v>0</v>
      </c>
      <c r="AD238" s="116"/>
      <c r="AE238" s="116"/>
      <c r="AF238" s="116">
        <f t="shared" si="514"/>
        <v>0</v>
      </c>
      <c r="AG238" s="116"/>
      <c r="AH238" s="116"/>
      <c r="AI238" s="116">
        <f t="shared" si="515"/>
        <v>0</v>
      </c>
      <c r="AJ238" s="116"/>
      <c r="AK238" s="116"/>
      <c r="AL238" s="116">
        <f t="shared" si="516"/>
        <v>0</v>
      </c>
      <c r="AM238" s="116"/>
      <c r="AN238" s="116"/>
      <c r="AO238" s="116">
        <f t="shared" si="517"/>
        <v>0</v>
      </c>
      <c r="AP238" s="116"/>
      <c r="AQ238" s="116"/>
      <c r="AR238" s="116">
        <f t="shared" si="518"/>
        <v>0</v>
      </c>
      <c r="AS238" s="116"/>
      <c r="AT238" s="116"/>
      <c r="AU238" s="116">
        <f t="shared" si="519"/>
        <v>0</v>
      </c>
      <c r="AV238" s="116"/>
      <c r="AW238" s="116"/>
      <c r="AX238" s="116">
        <f t="shared" si="520"/>
        <v>0</v>
      </c>
      <c r="AY238" s="116"/>
      <c r="AZ238" s="116"/>
      <c r="BA238" s="116">
        <f t="shared" si="521"/>
        <v>0</v>
      </c>
      <c r="BB238" s="116"/>
      <c r="BC238" s="116"/>
      <c r="BD238" s="116">
        <f t="shared" si="522"/>
        <v>0</v>
      </c>
      <c r="BE238" s="116"/>
      <c r="BF238" s="116"/>
      <c r="BG238" s="116">
        <f t="shared" si="523"/>
        <v>0</v>
      </c>
      <c r="BH238" s="116"/>
      <c r="BI238" s="116"/>
      <c r="BJ238" s="116">
        <f t="shared" si="524"/>
        <v>0</v>
      </c>
      <c r="BK238" s="116"/>
      <c r="BL238" s="319"/>
      <c r="BM238" s="324"/>
      <c r="BN238" s="327"/>
    </row>
    <row r="239" s="111" customFormat="1" ht="33.95" hidden="1" customHeight="1" outlineLevel="3" collapsed="1" spans="2:66">
      <c r="B239" s="112" t="s">
        <v>794</v>
      </c>
      <c r="C239" s="113" t="s">
        <v>40</v>
      </c>
      <c r="D239" s="111" t="s">
        <v>41</v>
      </c>
      <c r="E239" s="112"/>
      <c r="F239" s="112"/>
      <c r="G239" s="112"/>
      <c r="H239" s="112">
        <f>H240+H241</f>
        <v>0</v>
      </c>
      <c r="I239" s="112"/>
      <c r="J239" s="112"/>
      <c r="K239" s="112"/>
      <c r="L239" s="112"/>
      <c r="M239" s="112"/>
      <c r="N239" s="112"/>
      <c r="O239" s="112"/>
      <c r="P239" s="301"/>
      <c r="Q239" s="301"/>
      <c r="R239" s="301"/>
      <c r="S239" s="301"/>
      <c r="T239" s="301"/>
      <c r="U239" s="301"/>
      <c r="V239" s="301"/>
      <c r="W239" s="301"/>
      <c r="X239" s="301"/>
      <c r="Y239" s="301"/>
      <c r="Z239" s="301"/>
      <c r="AA239" s="301"/>
      <c r="AB239" s="112">
        <f t="shared" ref="AB239:AF239" si="525">AB240+AB241</f>
        <v>0</v>
      </c>
      <c r="AC239" s="112">
        <f t="shared" si="525"/>
        <v>0</v>
      </c>
      <c r="AD239" s="112"/>
      <c r="AE239" s="112"/>
      <c r="AF239" s="112">
        <f t="shared" si="525"/>
        <v>0</v>
      </c>
      <c r="AG239" s="112"/>
      <c r="AH239" s="112"/>
      <c r="AI239" s="112">
        <f>AI240+AI241</f>
        <v>0</v>
      </c>
      <c r="AJ239" s="112"/>
      <c r="AK239" s="112"/>
      <c r="AL239" s="112">
        <f>AL240+AL241</f>
        <v>0</v>
      </c>
      <c r="AM239" s="112"/>
      <c r="AN239" s="112"/>
      <c r="AO239" s="112">
        <f>AO240+AO241</f>
        <v>0</v>
      </c>
      <c r="AP239" s="112"/>
      <c r="AQ239" s="112"/>
      <c r="AR239" s="112">
        <f>AR240+AR241</f>
        <v>0</v>
      </c>
      <c r="AS239" s="112"/>
      <c r="AT239" s="112"/>
      <c r="AU239" s="112">
        <f>AU240+AU241</f>
        <v>0</v>
      </c>
      <c r="AV239" s="112"/>
      <c r="AW239" s="112"/>
      <c r="AX239" s="112">
        <f>AX240+AX241</f>
        <v>0</v>
      </c>
      <c r="AY239" s="112"/>
      <c r="AZ239" s="112"/>
      <c r="BA239" s="112">
        <f>BA240+BA241</f>
        <v>0</v>
      </c>
      <c r="BB239" s="112"/>
      <c r="BC239" s="112"/>
      <c r="BD239" s="112">
        <f>BD240+BD241</f>
        <v>0</v>
      </c>
      <c r="BE239" s="112"/>
      <c r="BF239" s="112"/>
      <c r="BG239" s="112">
        <f>BG240+BG241</f>
        <v>0</v>
      </c>
      <c r="BH239" s="112"/>
      <c r="BI239" s="112"/>
      <c r="BJ239" s="112">
        <f>BJ240+BJ241</f>
        <v>0</v>
      </c>
      <c r="BK239" s="112"/>
      <c r="BL239" s="318"/>
      <c r="BM239" s="324"/>
      <c r="BN239" s="326"/>
    </row>
    <row r="240" s="115" customFormat="1" ht="33.95" hidden="1" customHeight="1" outlineLevel="4" spans="2:66">
      <c r="B240" s="116" t="s">
        <v>799</v>
      </c>
      <c r="C240" s="117" t="s">
        <v>1215</v>
      </c>
      <c r="D240" s="115" t="s">
        <v>1216</v>
      </c>
      <c r="E240" s="116" t="s">
        <v>1217</v>
      </c>
      <c r="F240" s="116"/>
      <c r="G240" s="116" t="s">
        <v>943</v>
      </c>
      <c r="H240" s="116">
        <f t="shared" si="510"/>
        <v>0</v>
      </c>
      <c r="I240" s="116" t="s">
        <v>1032</v>
      </c>
      <c r="J240" s="116">
        <f>AVERAGE('1-1 项目基础信息'!$H$9:$S$9)</f>
        <v>176000</v>
      </c>
      <c r="K240" s="116" t="s">
        <v>1033</v>
      </c>
      <c r="L240" s="311"/>
      <c r="M240" s="116" t="s">
        <v>806</v>
      </c>
      <c r="N240" s="116">
        <f t="shared" si="511"/>
        <v>0</v>
      </c>
      <c r="O240" s="311"/>
      <c r="P240" s="311"/>
      <c r="Q240" s="311"/>
      <c r="R240" s="311"/>
      <c r="S240" s="311"/>
      <c r="T240" s="311"/>
      <c r="U240" s="311"/>
      <c r="V240" s="311"/>
      <c r="W240" s="311"/>
      <c r="X240" s="311"/>
      <c r="Y240" s="311"/>
      <c r="Z240" s="311"/>
      <c r="AA240" s="116"/>
      <c r="AB240" s="116">
        <f t="shared" si="512"/>
        <v>0</v>
      </c>
      <c r="AC240" s="116">
        <f t="shared" si="513"/>
        <v>0</v>
      </c>
      <c r="AD240" s="116"/>
      <c r="AE240" s="116"/>
      <c r="AF240" s="116">
        <f t="shared" si="514"/>
        <v>0</v>
      </c>
      <c r="AG240" s="116"/>
      <c r="AH240" s="116"/>
      <c r="AI240" s="116">
        <f t="shared" si="515"/>
        <v>0</v>
      </c>
      <c r="AJ240" s="116"/>
      <c r="AK240" s="116"/>
      <c r="AL240" s="116">
        <f t="shared" si="516"/>
        <v>0</v>
      </c>
      <c r="AM240" s="116"/>
      <c r="AN240" s="116"/>
      <c r="AO240" s="116">
        <f t="shared" si="517"/>
        <v>0</v>
      </c>
      <c r="AP240" s="116"/>
      <c r="AQ240" s="116"/>
      <c r="AR240" s="116">
        <f t="shared" si="518"/>
        <v>0</v>
      </c>
      <c r="AS240" s="116"/>
      <c r="AT240" s="116"/>
      <c r="AU240" s="116">
        <f t="shared" si="519"/>
        <v>0</v>
      </c>
      <c r="AV240" s="116"/>
      <c r="AW240" s="116"/>
      <c r="AX240" s="116">
        <f t="shared" si="520"/>
        <v>0</v>
      </c>
      <c r="AY240" s="116"/>
      <c r="AZ240" s="116"/>
      <c r="BA240" s="116">
        <f t="shared" si="521"/>
        <v>0</v>
      </c>
      <c r="BB240" s="116"/>
      <c r="BC240" s="116"/>
      <c r="BD240" s="116">
        <f t="shared" si="522"/>
        <v>0</v>
      </c>
      <c r="BE240" s="116"/>
      <c r="BF240" s="116"/>
      <c r="BG240" s="116">
        <f t="shared" si="523"/>
        <v>0</v>
      </c>
      <c r="BH240" s="116"/>
      <c r="BI240" s="116"/>
      <c r="BJ240" s="116">
        <f t="shared" si="524"/>
        <v>0</v>
      </c>
      <c r="BK240" s="116"/>
      <c r="BL240" s="319"/>
      <c r="BM240" s="324"/>
      <c r="BN240" s="327"/>
    </row>
    <row r="241" s="115" customFormat="1" ht="33.95" hidden="1" customHeight="1" outlineLevel="4" collapsed="1" spans="2:66">
      <c r="B241" s="116" t="s">
        <v>794</v>
      </c>
      <c r="C241" s="117" t="s">
        <v>1218</v>
      </c>
      <c r="D241" s="115" t="s">
        <v>1219</v>
      </c>
      <c r="E241" s="116"/>
      <c r="F241" s="116"/>
      <c r="G241" s="116"/>
      <c r="H241" s="116">
        <f>SUM(H242:H246)</f>
        <v>0</v>
      </c>
      <c r="I241" s="116"/>
      <c r="J241" s="116"/>
      <c r="K241" s="116"/>
      <c r="L241" s="116"/>
      <c r="M241" s="116"/>
      <c r="N241" s="116"/>
      <c r="O241" s="116"/>
      <c r="P241" s="302"/>
      <c r="Q241" s="302"/>
      <c r="R241" s="302"/>
      <c r="S241" s="302"/>
      <c r="T241" s="302"/>
      <c r="U241" s="302"/>
      <c r="V241" s="302"/>
      <c r="W241" s="302"/>
      <c r="X241" s="302"/>
      <c r="Y241" s="302"/>
      <c r="Z241" s="302"/>
      <c r="AA241" s="302"/>
      <c r="AB241" s="116">
        <f t="shared" ref="AB241:AF241" si="526">SUM(AB242:AB246)</f>
        <v>0</v>
      </c>
      <c r="AC241" s="116">
        <f t="shared" si="526"/>
        <v>0</v>
      </c>
      <c r="AD241" s="116"/>
      <c r="AE241" s="116"/>
      <c r="AF241" s="116">
        <f t="shared" si="526"/>
        <v>0</v>
      </c>
      <c r="AG241" s="116"/>
      <c r="AH241" s="116"/>
      <c r="AI241" s="116">
        <f>SUM(AI242:AI246)</f>
        <v>0</v>
      </c>
      <c r="AJ241" s="116"/>
      <c r="AK241" s="116"/>
      <c r="AL241" s="116">
        <f>SUM(AL242:AL246)</f>
        <v>0</v>
      </c>
      <c r="AM241" s="116"/>
      <c r="AN241" s="116"/>
      <c r="AO241" s="116">
        <f>SUM(AO242:AO246)</f>
        <v>0</v>
      </c>
      <c r="AP241" s="116"/>
      <c r="AQ241" s="116"/>
      <c r="AR241" s="116">
        <f>SUM(AR242:AR246)</f>
        <v>0</v>
      </c>
      <c r="AS241" s="116"/>
      <c r="AT241" s="116"/>
      <c r="AU241" s="116">
        <f>SUM(AU242:AU246)</f>
        <v>0</v>
      </c>
      <c r="AV241" s="116"/>
      <c r="AW241" s="116"/>
      <c r="AX241" s="116">
        <f>SUM(AX242:AX246)</f>
        <v>0</v>
      </c>
      <c r="AY241" s="116"/>
      <c r="AZ241" s="116"/>
      <c r="BA241" s="116">
        <f>SUM(BA242:BA246)</f>
        <v>0</v>
      </c>
      <c r="BB241" s="116"/>
      <c r="BC241" s="116"/>
      <c r="BD241" s="116">
        <f>SUM(BD242:BD246)</f>
        <v>0</v>
      </c>
      <c r="BE241" s="116"/>
      <c r="BF241" s="116"/>
      <c r="BG241" s="116">
        <f>SUM(BG242:BG246)</f>
        <v>0</v>
      </c>
      <c r="BH241" s="116"/>
      <c r="BI241" s="116"/>
      <c r="BJ241" s="116">
        <f>SUM(BJ242:BJ246)</f>
        <v>0</v>
      </c>
      <c r="BK241" s="116"/>
      <c r="BL241" s="319"/>
      <c r="BM241" s="324"/>
      <c r="BN241" s="327"/>
    </row>
    <row r="242" s="276" customFormat="1" ht="33.95" hidden="1" customHeight="1" outlineLevel="5" spans="2:66">
      <c r="B242" s="181" t="s">
        <v>799</v>
      </c>
      <c r="C242" s="296" t="s">
        <v>1220</v>
      </c>
      <c r="D242" s="276" t="s">
        <v>1221</v>
      </c>
      <c r="E242" s="181" t="s">
        <v>1222</v>
      </c>
      <c r="F242" s="181"/>
      <c r="G242" s="181" t="s">
        <v>943</v>
      </c>
      <c r="H242" s="181">
        <f t="shared" ref="H242:H246" si="527">IFERROR(J242*L242*N242,0)</f>
        <v>0</v>
      </c>
      <c r="I242" s="181" t="s">
        <v>1223</v>
      </c>
      <c r="J242" s="311"/>
      <c r="K242" s="181" t="s">
        <v>1224</v>
      </c>
      <c r="L242" s="311"/>
      <c r="M242" s="181" t="s">
        <v>1225</v>
      </c>
      <c r="N242" s="181">
        <f t="shared" ref="N242:N246" si="528">COUNTA(O242:Z242)</f>
        <v>0</v>
      </c>
      <c r="O242" s="311"/>
      <c r="P242" s="330"/>
      <c r="Q242" s="330"/>
      <c r="R242" s="330"/>
      <c r="S242" s="330"/>
      <c r="T242" s="330"/>
      <c r="U242" s="330"/>
      <c r="V242" s="330"/>
      <c r="W242" s="330"/>
      <c r="X242" s="330"/>
      <c r="Y242" s="330"/>
      <c r="Z242" s="330"/>
      <c r="AA242" s="181"/>
      <c r="AB242" s="181">
        <f t="shared" ref="AB242:AB246" si="529">SUM(AC242,AF242,AI242,AL242,AO242,AR242,AU242,AX242,BA242,BD242,BG242,BJ242)</f>
        <v>0</v>
      </c>
      <c r="AC242" s="181">
        <f t="shared" ref="AC242:AC246" si="530">IF(O242="",0,$J242*$L242)</f>
        <v>0</v>
      </c>
      <c r="AD242" s="181"/>
      <c r="AE242" s="181"/>
      <c r="AF242" s="181">
        <f t="shared" ref="AF242:AF246" si="531">IF(P242="",0,$J242*$L242)</f>
        <v>0</v>
      </c>
      <c r="AG242" s="181"/>
      <c r="AH242" s="181"/>
      <c r="AI242" s="181">
        <f t="shared" ref="AI242:AI246" si="532">IF(Q242="",0,$J242*$L242)</f>
        <v>0</v>
      </c>
      <c r="AJ242" s="181"/>
      <c r="AK242" s="181"/>
      <c r="AL242" s="181">
        <f t="shared" ref="AL242:AL246" si="533">IF(R242="",0,$J242*$L242)</f>
        <v>0</v>
      </c>
      <c r="AM242" s="181"/>
      <c r="AN242" s="181"/>
      <c r="AO242" s="181">
        <f t="shared" ref="AO242:AO246" si="534">IF(S242="",0,$J242*$L242)</f>
        <v>0</v>
      </c>
      <c r="AP242" s="181"/>
      <c r="AQ242" s="181"/>
      <c r="AR242" s="181">
        <f t="shared" ref="AR242:AR246" si="535">IF(T242="",0,$J242*$L242)</f>
        <v>0</v>
      </c>
      <c r="AS242" s="181"/>
      <c r="AT242" s="181"/>
      <c r="AU242" s="181">
        <f t="shared" ref="AU242:AU246" si="536">IF(U242="",0,$J242*$L242)</f>
        <v>0</v>
      </c>
      <c r="AV242" s="181"/>
      <c r="AW242" s="181"/>
      <c r="AX242" s="181">
        <f t="shared" ref="AX242:AX246" si="537">IF(V242="",0,$J242*$L242)</f>
        <v>0</v>
      </c>
      <c r="AY242" s="181"/>
      <c r="AZ242" s="181"/>
      <c r="BA242" s="181">
        <f t="shared" ref="BA242:BA246" si="538">IF(W242="",0,$J242*$L242)</f>
        <v>0</v>
      </c>
      <c r="BB242" s="181"/>
      <c r="BC242" s="181"/>
      <c r="BD242" s="181">
        <f t="shared" ref="BD242:BD246" si="539">IF(X242="",0,$J242*$L242)</f>
        <v>0</v>
      </c>
      <c r="BE242" s="181"/>
      <c r="BF242" s="181"/>
      <c r="BG242" s="181">
        <f t="shared" ref="BG242:BG246" si="540">IF(Y242="",0,$J242*$L242)</f>
        <v>0</v>
      </c>
      <c r="BH242" s="181"/>
      <c r="BI242" s="181"/>
      <c r="BJ242" s="181">
        <f t="shared" ref="BJ242:BJ246" si="541">IF(Z242="",0,$J242*$L242)</f>
        <v>0</v>
      </c>
      <c r="BK242" s="181"/>
      <c r="BL242" s="333"/>
      <c r="BM242" s="324"/>
      <c r="BN242" s="328"/>
    </row>
    <row r="243" s="276" customFormat="1" ht="33.95" hidden="1" customHeight="1" outlineLevel="5" spans="2:66">
      <c r="B243" s="181" t="s">
        <v>799</v>
      </c>
      <c r="C243" s="296" t="s">
        <v>1226</v>
      </c>
      <c r="D243" s="276" t="s">
        <v>1227</v>
      </c>
      <c r="E243" s="181" t="s">
        <v>1228</v>
      </c>
      <c r="F243" s="181"/>
      <c r="G243" s="181" t="s">
        <v>943</v>
      </c>
      <c r="H243" s="181">
        <f t="shared" si="527"/>
        <v>0</v>
      </c>
      <c r="I243" s="181" t="s">
        <v>1229</v>
      </c>
      <c r="J243" s="311"/>
      <c r="K243" s="181" t="s">
        <v>1224</v>
      </c>
      <c r="L243" s="311"/>
      <c r="M243" s="181" t="s">
        <v>1225</v>
      </c>
      <c r="N243" s="181">
        <f t="shared" si="528"/>
        <v>0</v>
      </c>
      <c r="O243" s="311"/>
      <c r="P243" s="311"/>
      <c r="Q243" s="311"/>
      <c r="R243" s="311"/>
      <c r="S243" s="311"/>
      <c r="T243" s="311"/>
      <c r="U243" s="311"/>
      <c r="V243" s="311"/>
      <c r="W243" s="311"/>
      <c r="X243" s="311"/>
      <c r="Y243" s="311"/>
      <c r="Z243" s="311"/>
      <c r="AA243" s="181"/>
      <c r="AB243" s="181">
        <f t="shared" si="529"/>
        <v>0</v>
      </c>
      <c r="AC243" s="181">
        <f t="shared" si="530"/>
        <v>0</v>
      </c>
      <c r="AD243" s="181"/>
      <c r="AE243" s="181"/>
      <c r="AF243" s="181">
        <f t="shared" si="531"/>
        <v>0</v>
      </c>
      <c r="AG243" s="181"/>
      <c r="AH243" s="181"/>
      <c r="AI243" s="181">
        <f t="shared" si="532"/>
        <v>0</v>
      </c>
      <c r="AJ243" s="181"/>
      <c r="AK243" s="181"/>
      <c r="AL243" s="181">
        <f t="shared" si="533"/>
        <v>0</v>
      </c>
      <c r="AM243" s="181"/>
      <c r="AN243" s="181"/>
      <c r="AO243" s="181">
        <f t="shared" si="534"/>
        <v>0</v>
      </c>
      <c r="AP243" s="181"/>
      <c r="AQ243" s="181"/>
      <c r="AR243" s="181">
        <f t="shared" si="535"/>
        <v>0</v>
      </c>
      <c r="AS243" s="181"/>
      <c r="AT243" s="181"/>
      <c r="AU243" s="181">
        <f t="shared" si="536"/>
        <v>0</v>
      </c>
      <c r="AV243" s="181"/>
      <c r="AW243" s="181"/>
      <c r="AX243" s="181">
        <f t="shared" si="537"/>
        <v>0</v>
      </c>
      <c r="AY243" s="181"/>
      <c r="AZ243" s="181"/>
      <c r="BA243" s="181">
        <f t="shared" si="538"/>
        <v>0</v>
      </c>
      <c r="BB243" s="181"/>
      <c r="BC243" s="181"/>
      <c r="BD243" s="181">
        <f t="shared" si="539"/>
        <v>0</v>
      </c>
      <c r="BE243" s="181"/>
      <c r="BF243" s="181"/>
      <c r="BG243" s="181">
        <f t="shared" si="540"/>
        <v>0</v>
      </c>
      <c r="BH243" s="181"/>
      <c r="BI243" s="181"/>
      <c r="BJ243" s="181">
        <f t="shared" si="541"/>
        <v>0</v>
      </c>
      <c r="BK243" s="181"/>
      <c r="BL243" s="333"/>
      <c r="BM243" s="324"/>
      <c r="BN243" s="328"/>
    </row>
    <row r="244" s="276" customFormat="1" ht="33.95" hidden="1" customHeight="1" outlineLevel="5" spans="2:66">
      <c r="B244" s="181" t="s">
        <v>799</v>
      </c>
      <c r="C244" s="296" t="s">
        <v>1230</v>
      </c>
      <c r="D244" s="276" t="s">
        <v>1231</v>
      </c>
      <c r="E244" s="181" t="s">
        <v>1232</v>
      </c>
      <c r="F244" s="181"/>
      <c r="G244" s="181" t="s">
        <v>943</v>
      </c>
      <c r="H244" s="181">
        <f t="shared" si="527"/>
        <v>0</v>
      </c>
      <c r="I244" s="181" t="s">
        <v>1233</v>
      </c>
      <c r="J244" s="311"/>
      <c r="K244" s="181" t="s">
        <v>1234</v>
      </c>
      <c r="L244" s="311"/>
      <c r="M244" s="181" t="s">
        <v>1235</v>
      </c>
      <c r="N244" s="181">
        <f t="shared" si="528"/>
        <v>0</v>
      </c>
      <c r="O244" s="311"/>
      <c r="P244" s="311"/>
      <c r="Q244" s="311"/>
      <c r="R244" s="311"/>
      <c r="S244" s="311"/>
      <c r="T244" s="311"/>
      <c r="U244" s="311"/>
      <c r="V244" s="311"/>
      <c r="W244" s="311"/>
      <c r="X244" s="311"/>
      <c r="Y244" s="311"/>
      <c r="Z244" s="311"/>
      <c r="AA244" s="181"/>
      <c r="AB244" s="181">
        <f t="shared" si="529"/>
        <v>0</v>
      </c>
      <c r="AC244" s="181">
        <f t="shared" si="530"/>
        <v>0</v>
      </c>
      <c r="AD244" s="181"/>
      <c r="AE244" s="181"/>
      <c r="AF244" s="181">
        <f t="shared" si="531"/>
        <v>0</v>
      </c>
      <c r="AG244" s="181"/>
      <c r="AH244" s="181"/>
      <c r="AI244" s="181">
        <f t="shared" si="532"/>
        <v>0</v>
      </c>
      <c r="AJ244" s="181"/>
      <c r="AK244" s="181"/>
      <c r="AL244" s="181">
        <f t="shared" si="533"/>
        <v>0</v>
      </c>
      <c r="AM244" s="181"/>
      <c r="AN244" s="181"/>
      <c r="AO244" s="181">
        <f t="shared" si="534"/>
        <v>0</v>
      </c>
      <c r="AP244" s="181"/>
      <c r="AQ244" s="181"/>
      <c r="AR244" s="181">
        <f t="shared" si="535"/>
        <v>0</v>
      </c>
      <c r="AS244" s="181"/>
      <c r="AT244" s="181"/>
      <c r="AU244" s="181">
        <f t="shared" si="536"/>
        <v>0</v>
      </c>
      <c r="AV244" s="181"/>
      <c r="AW244" s="181"/>
      <c r="AX244" s="181">
        <f t="shared" si="537"/>
        <v>0</v>
      </c>
      <c r="AY244" s="181"/>
      <c r="AZ244" s="181"/>
      <c r="BA244" s="181">
        <f t="shared" si="538"/>
        <v>0</v>
      </c>
      <c r="BB244" s="181"/>
      <c r="BC244" s="181"/>
      <c r="BD244" s="181">
        <f t="shared" si="539"/>
        <v>0</v>
      </c>
      <c r="BE244" s="181"/>
      <c r="BF244" s="181"/>
      <c r="BG244" s="181">
        <f t="shared" si="540"/>
        <v>0</v>
      </c>
      <c r="BH244" s="181"/>
      <c r="BI244" s="181"/>
      <c r="BJ244" s="181">
        <f t="shared" si="541"/>
        <v>0</v>
      </c>
      <c r="BK244" s="181"/>
      <c r="BL244" s="333"/>
      <c r="BM244" s="324"/>
      <c r="BN244" s="328"/>
    </row>
    <row r="245" s="276" customFormat="1" ht="33.95" hidden="1" customHeight="1" outlineLevel="5" spans="2:66">
      <c r="B245" s="181" t="s">
        <v>799</v>
      </c>
      <c r="C245" s="296" t="s">
        <v>1236</v>
      </c>
      <c r="D245" s="276" t="s">
        <v>1237</v>
      </c>
      <c r="E245" s="181" t="s">
        <v>1238</v>
      </c>
      <c r="F245" s="181"/>
      <c r="G245" s="181" t="s">
        <v>943</v>
      </c>
      <c r="H245" s="181">
        <f t="shared" si="527"/>
        <v>0</v>
      </c>
      <c r="I245" s="181" t="s">
        <v>1233</v>
      </c>
      <c r="J245" s="311"/>
      <c r="K245" s="181" t="s">
        <v>1234</v>
      </c>
      <c r="L245" s="311"/>
      <c r="M245" s="181" t="s">
        <v>1235</v>
      </c>
      <c r="N245" s="181">
        <f t="shared" si="528"/>
        <v>0</v>
      </c>
      <c r="O245" s="311"/>
      <c r="P245" s="311"/>
      <c r="Q245" s="311"/>
      <c r="R245" s="311"/>
      <c r="S245" s="311"/>
      <c r="T245" s="311"/>
      <c r="U245" s="311"/>
      <c r="V245" s="311"/>
      <c r="W245" s="311"/>
      <c r="X245" s="311"/>
      <c r="Y245" s="311"/>
      <c r="Z245" s="311"/>
      <c r="AA245" s="181"/>
      <c r="AB245" s="181">
        <f t="shared" si="529"/>
        <v>0</v>
      </c>
      <c r="AC245" s="181">
        <f t="shared" si="530"/>
        <v>0</v>
      </c>
      <c r="AD245" s="181"/>
      <c r="AE245" s="181"/>
      <c r="AF245" s="181">
        <f t="shared" si="531"/>
        <v>0</v>
      </c>
      <c r="AG245" s="181"/>
      <c r="AH245" s="181"/>
      <c r="AI245" s="181">
        <f t="shared" si="532"/>
        <v>0</v>
      </c>
      <c r="AJ245" s="181"/>
      <c r="AK245" s="181"/>
      <c r="AL245" s="181">
        <f t="shared" si="533"/>
        <v>0</v>
      </c>
      <c r="AM245" s="181"/>
      <c r="AN245" s="181"/>
      <c r="AO245" s="181">
        <f t="shared" si="534"/>
        <v>0</v>
      </c>
      <c r="AP245" s="181"/>
      <c r="AQ245" s="181"/>
      <c r="AR245" s="181">
        <f t="shared" si="535"/>
        <v>0</v>
      </c>
      <c r="AS245" s="181"/>
      <c r="AT245" s="181"/>
      <c r="AU245" s="181">
        <f t="shared" si="536"/>
        <v>0</v>
      </c>
      <c r="AV245" s="181"/>
      <c r="AW245" s="181"/>
      <c r="AX245" s="181">
        <f t="shared" si="537"/>
        <v>0</v>
      </c>
      <c r="AY245" s="181"/>
      <c r="AZ245" s="181"/>
      <c r="BA245" s="181">
        <f t="shared" si="538"/>
        <v>0</v>
      </c>
      <c r="BB245" s="181"/>
      <c r="BC245" s="181"/>
      <c r="BD245" s="181">
        <f t="shared" si="539"/>
        <v>0</v>
      </c>
      <c r="BE245" s="181"/>
      <c r="BF245" s="181"/>
      <c r="BG245" s="181">
        <f t="shared" si="540"/>
        <v>0</v>
      </c>
      <c r="BH245" s="181"/>
      <c r="BI245" s="181"/>
      <c r="BJ245" s="181">
        <f t="shared" si="541"/>
        <v>0</v>
      </c>
      <c r="BK245" s="181"/>
      <c r="BL245" s="333"/>
      <c r="BM245" s="324"/>
      <c r="BN245" s="328"/>
    </row>
    <row r="246" s="276" customFormat="1" ht="33.95" hidden="1" customHeight="1" outlineLevel="5" spans="2:66">
      <c r="B246" s="181" t="s">
        <v>799</v>
      </c>
      <c r="C246" s="296" t="s">
        <v>1239</v>
      </c>
      <c r="D246" s="276" t="s">
        <v>1240</v>
      </c>
      <c r="E246" s="181" t="s">
        <v>1241</v>
      </c>
      <c r="F246" s="181"/>
      <c r="G246" s="181" t="s">
        <v>943</v>
      </c>
      <c r="H246" s="181">
        <f t="shared" si="527"/>
        <v>0</v>
      </c>
      <c r="I246" s="181" t="s">
        <v>1242</v>
      </c>
      <c r="J246" s="181">
        <v>1</v>
      </c>
      <c r="K246" s="181" t="s">
        <v>1243</v>
      </c>
      <c r="L246" s="311"/>
      <c r="M246" s="181" t="s">
        <v>1244</v>
      </c>
      <c r="N246" s="181">
        <f t="shared" si="528"/>
        <v>0</v>
      </c>
      <c r="O246" s="311"/>
      <c r="P246" s="329"/>
      <c r="Q246" s="329"/>
      <c r="R246" s="329"/>
      <c r="S246" s="329"/>
      <c r="T246" s="329"/>
      <c r="U246" s="329"/>
      <c r="V246" s="329"/>
      <c r="W246" s="329"/>
      <c r="X246" s="329"/>
      <c r="Y246" s="329"/>
      <c r="Z246" s="329"/>
      <c r="AA246" s="181"/>
      <c r="AB246" s="181">
        <f t="shared" si="529"/>
        <v>0</v>
      </c>
      <c r="AC246" s="181">
        <f t="shared" si="530"/>
        <v>0</v>
      </c>
      <c r="AD246" s="181"/>
      <c r="AE246" s="181"/>
      <c r="AF246" s="181">
        <f t="shared" si="531"/>
        <v>0</v>
      </c>
      <c r="AG246" s="181"/>
      <c r="AH246" s="181"/>
      <c r="AI246" s="181">
        <f t="shared" si="532"/>
        <v>0</v>
      </c>
      <c r="AJ246" s="181"/>
      <c r="AK246" s="181"/>
      <c r="AL246" s="181">
        <f t="shared" si="533"/>
        <v>0</v>
      </c>
      <c r="AM246" s="181"/>
      <c r="AN246" s="181"/>
      <c r="AO246" s="181">
        <f t="shared" si="534"/>
        <v>0</v>
      </c>
      <c r="AP246" s="181"/>
      <c r="AQ246" s="181"/>
      <c r="AR246" s="181">
        <f t="shared" si="535"/>
        <v>0</v>
      </c>
      <c r="AS246" s="181"/>
      <c r="AT246" s="181"/>
      <c r="AU246" s="181">
        <f t="shared" si="536"/>
        <v>0</v>
      </c>
      <c r="AV246" s="181"/>
      <c r="AW246" s="181"/>
      <c r="AX246" s="181">
        <f t="shared" si="537"/>
        <v>0</v>
      </c>
      <c r="AY246" s="181"/>
      <c r="AZ246" s="181"/>
      <c r="BA246" s="181">
        <f t="shared" si="538"/>
        <v>0</v>
      </c>
      <c r="BB246" s="181"/>
      <c r="BC246" s="181"/>
      <c r="BD246" s="181">
        <f t="shared" si="539"/>
        <v>0</v>
      </c>
      <c r="BE246" s="181"/>
      <c r="BF246" s="181"/>
      <c r="BG246" s="181">
        <f t="shared" si="540"/>
        <v>0</v>
      </c>
      <c r="BH246" s="181"/>
      <c r="BI246" s="181"/>
      <c r="BJ246" s="181">
        <f t="shared" si="541"/>
        <v>0</v>
      </c>
      <c r="BK246" s="181"/>
      <c r="BL246" s="333"/>
      <c r="BM246" s="324"/>
      <c r="BN246" s="328"/>
    </row>
    <row r="247" s="111" customFormat="1" ht="33.95" hidden="1" customHeight="1" outlineLevel="3" collapsed="1" spans="2:66">
      <c r="B247" s="112" t="s">
        <v>794</v>
      </c>
      <c r="C247" s="113" t="s">
        <v>42</v>
      </c>
      <c r="D247" s="111" t="s">
        <v>43</v>
      </c>
      <c r="E247" s="112"/>
      <c r="F247" s="112"/>
      <c r="G247" s="112"/>
      <c r="H247" s="112">
        <f>H248+H249+H250+H251+H252+H253+H254+H255+H256+H257</f>
        <v>0</v>
      </c>
      <c r="I247" s="112"/>
      <c r="J247" s="112"/>
      <c r="K247" s="112"/>
      <c r="L247" s="112"/>
      <c r="M247" s="112"/>
      <c r="N247" s="112"/>
      <c r="O247" s="112"/>
      <c r="P247" s="301"/>
      <c r="Q247" s="301"/>
      <c r="R247" s="301"/>
      <c r="S247" s="301"/>
      <c r="T247" s="301"/>
      <c r="U247" s="301"/>
      <c r="V247" s="301"/>
      <c r="W247" s="301"/>
      <c r="X247" s="301"/>
      <c r="Y247" s="301"/>
      <c r="Z247" s="301"/>
      <c r="AA247" s="301"/>
      <c r="AB247" s="112">
        <f t="shared" ref="AB247:AF247" si="542">AB248+AB249+AB250+AB251+AB252+AB253+AB254+AB255+AB256+AB257</f>
        <v>0</v>
      </c>
      <c r="AC247" s="112">
        <f t="shared" si="542"/>
        <v>0</v>
      </c>
      <c r="AD247" s="112"/>
      <c r="AE247" s="112"/>
      <c r="AF247" s="112">
        <f t="shared" si="542"/>
        <v>0</v>
      </c>
      <c r="AG247" s="112"/>
      <c r="AH247" s="112"/>
      <c r="AI247" s="112">
        <f>AI248+AI249+AI250+AI251+AI252+AI253+AI254+AI255+AI256+AI257</f>
        <v>0</v>
      </c>
      <c r="AJ247" s="112"/>
      <c r="AK247" s="112"/>
      <c r="AL247" s="112">
        <f>AL248+AL249+AL250+AL251+AL252+AL253+AL254+AL255+AL256+AL257</f>
        <v>0</v>
      </c>
      <c r="AM247" s="112"/>
      <c r="AN247" s="112"/>
      <c r="AO247" s="112">
        <f>AO248+AO249+AO250+AO251+AO252+AO253+AO254+AO255+AO256+AO257</f>
        <v>0</v>
      </c>
      <c r="AP247" s="112"/>
      <c r="AQ247" s="112"/>
      <c r="AR247" s="112">
        <f>AR248+AR249+AR250+AR251+AR252+AR253+AR254+AR255+AR256+AR257</f>
        <v>0</v>
      </c>
      <c r="AS247" s="112"/>
      <c r="AT247" s="112"/>
      <c r="AU247" s="112">
        <f>AU248+AU249+AU250+AU251+AU252+AU253+AU254+AU255+AU256+AU257</f>
        <v>0</v>
      </c>
      <c r="AV247" s="112"/>
      <c r="AW247" s="112"/>
      <c r="AX247" s="112">
        <f>AX248+AX249+AX250+AX251+AX252+AX253+AX254+AX255+AX256+AX257</f>
        <v>0</v>
      </c>
      <c r="AY247" s="112"/>
      <c r="AZ247" s="112"/>
      <c r="BA247" s="112">
        <f>BA248+BA249+BA250+BA251+BA252+BA253+BA254+BA255+BA256+BA257</f>
        <v>0</v>
      </c>
      <c r="BB247" s="112"/>
      <c r="BC247" s="112"/>
      <c r="BD247" s="112">
        <f>BD248+BD249+BD250+BD251+BD252+BD253+BD254+BD255+BD256+BD257</f>
        <v>0</v>
      </c>
      <c r="BE247" s="112"/>
      <c r="BF247" s="112"/>
      <c r="BG247" s="112">
        <f>BG248+BG249+BG250+BG251+BG252+BG253+BG254+BG255+BG256+BG257</f>
        <v>0</v>
      </c>
      <c r="BH247" s="112"/>
      <c r="BI247" s="112"/>
      <c r="BJ247" s="112">
        <f>BJ248+BJ249+BJ250+BJ251+BJ252+BJ253+BJ254+BJ255+BJ256+BJ257</f>
        <v>0</v>
      </c>
      <c r="BK247" s="112"/>
      <c r="BL247" s="318"/>
      <c r="BM247" s="324"/>
      <c r="BN247" s="326"/>
    </row>
    <row r="248" s="115" customFormat="1" ht="33.95" hidden="1" customHeight="1" outlineLevel="4" spans="2:66">
      <c r="B248" s="116" t="s">
        <v>799</v>
      </c>
      <c r="C248" s="117" t="s">
        <v>1245</v>
      </c>
      <c r="D248" s="115" t="s">
        <v>1246</v>
      </c>
      <c r="E248" s="116" t="s">
        <v>1247</v>
      </c>
      <c r="F248" s="116"/>
      <c r="G248" s="116" t="s">
        <v>943</v>
      </c>
      <c r="H248" s="116">
        <f t="shared" ref="H248:H256" si="543">IFERROR(J248*L248*N248,0)</f>
        <v>0</v>
      </c>
      <c r="I248" s="116" t="s">
        <v>1032</v>
      </c>
      <c r="J248" s="116">
        <f>AVERAGE('1-1 项目基础信息'!$H$9:$S$9)</f>
        <v>176000</v>
      </c>
      <c r="K248" s="116" t="s">
        <v>1033</v>
      </c>
      <c r="L248" s="311"/>
      <c r="M248" s="116" t="s">
        <v>806</v>
      </c>
      <c r="N248" s="116">
        <f t="shared" ref="N248:N256" si="544">COUNTA(O248:Z248)</f>
        <v>0</v>
      </c>
      <c r="O248" s="311"/>
      <c r="P248" s="311"/>
      <c r="Q248" s="311"/>
      <c r="R248" s="311"/>
      <c r="S248" s="311"/>
      <c r="T248" s="311"/>
      <c r="U248" s="311"/>
      <c r="V248" s="311"/>
      <c r="W248" s="311"/>
      <c r="X248" s="311"/>
      <c r="Y248" s="311"/>
      <c r="Z248" s="311"/>
      <c r="AA248" s="116"/>
      <c r="AB248" s="116">
        <f t="shared" ref="AB248:AB256" si="545">SUM(AC248,AF248,AI248,AL248,AO248,AR248,AU248,AX248,BA248,BD248,BG248,BJ248)</f>
        <v>0</v>
      </c>
      <c r="AC248" s="116">
        <f t="shared" ref="AC248:AC256" si="546">IF(O248="",0,$J248*$L248)</f>
        <v>0</v>
      </c>
      <c r="AD248" s="116"/>
      <c r="AE248" s="116"/>
      <c r="AF248" s="116">
        <f t="shared" ref="AF248:AF256" si="547">IF(P248="",0,$J248*$L248)</f>
        <v>0</v>
      </c>
      <c r="AG248" s="116"/>
      <c r="AH248" s="116"/>
      <c r="AI248" s="116">
        <f t="shared" ref="AI248:AI256" si="548">IF(Q248="",0,$J248*$L248)</f>
        <v>0</v>
      </c>
      <c r="AJ248" s="116"/>
      <c r="AK248" s="116"/>
      <c r="AL248" s="116">
        <f t="shared" ref="AL248:AL256" si="549">IF(R248="",0,$J248*$L248)</f>
        <v>0</v>
      </c>
      <c r="AM248" s="116"/>
      <c r="AN248" s="116"/>
      <c r="AO248" s="116">
        <f t="shared" ref="AO248:AO256" si="550">IF(S248="",0,$J248*$L248)</f>
        <v>0</v>
      </c>
      <c r="AP248" s="116"/>
      <c r="AQ248" s="116"/>
      <c r="AR248" s="116">
        <f t="shared" ref="AR248:AR256" si="551">IF(T248="",0,$J248*$L248)</f>
        <v>0</v>
      </c>
      <c r="AS248" s="116"/>
      <c r="AT248" s="116"/>
      <c r="AU248" s="116">
        <f t="shared" ref="AU248:AU256" si="552">IF(U248="",0,$J248*$L248)</f>
        <v>0</v>
      </c>
      <c r="AV248" s="116"/>
      <c r="AW248" s="116"/>
      <c r="AX248" s="116">
        <f t="shared" ref="AX248:AX256" si="553">IF(V248="",0,$J248*$L248)</f>
        <v>0</v>
      </c>
      <c r="AY248" s="116"/>
      <c r="AZ248" s="116"/>
      <c r="BA248" s="116">
        <f t="shared" ref="BA248:BA256" si="554">IF(W248="",0,$J248*$L248)</f>
        <v>0</v>
      </c>
      <c r="BB248" s="116"/>
      <c r="BC248" s="116"/>
      <c r="BD248" s="116">
        <f t="shared" ref="BD248:BD256" si="555">IF(X248="",0,$J248*$L248)</f>
        <v>0</v>
      </c>
      <c r="BE248" s="116"/>
      <c r="BF248" s="116"/>
      <c r="BG248" s="116">
        <f t="shared" ref="BG248:BG256" si="556">IF(Y248="",0,$J248*$L248)</f>
        <v>0</v>
      </c>
      <c r="BH248" s="116"/>
      <c r="BI248" s="116"/>
      <c r="BJ248" s="116">
        <f t="shared" ref="BJ248:BJ256" si="557">IF(Z248="",0,$J248*$L248)</f>
        <v>0</v>
      </c>
      <c r="BK248" s="116"/>
      <c r="BL248" s="319"/>
      <c r="BM248" s="324"/>
      <c r="BN248" s="327"/>
    </row>
    <row r="249" s="115" customFormat="1" ht="33.95" hidden="1" customHeight="1" outlineLevel="4" spans="2:66">
      <c r="B249" s="116" t="s">
        <v>799</v>
      </c>
      <c r="C249" s="117" t="s">
        <v>1248</v>
      </c>
      <c r="D249" s="115" t="s">
        <v>1249</v>
      </c>
      <c r="E249" s="116" t="s">
        <v>1250</v>
      </c>
      <c r="F249" s="116"/>
      <c r="G249" s="116" t="s">
        <v>943</v>
      </c>
      <c r="H249" s="116">
        <f t="shared" si="543"/>
        <v>0</v>
      </c>
      <c r="I249" s="116" t="s">
        <v>1032</v>
      </c>
      <c r="J249" s="116">
        <f>AVERAGE('1-1 项目基础信息'!$H$9:$S$9)</f>
        <v>176000</v>
      </c>
      <c r="K249" s="116" t="s">
        <v>1033</v>
      </c>
      <c r="L249" s="311"/>
      <c r="M249" s="116" t="s">
        <v>806</v>
      </c>
      <c r="N249" s="116">
        <f t="shared" si="544"/>
        <v>0</v>
      </c>
      <c r="O249" s="311"/>
      <c r="P249" s="311"/>
      <c r="Q249" s="311"/>
      <c r="R249" s="311"/>
      <c r="S249" s="311"/>
      <c r="T249" s="311"/>
      <c r="U249" s="311"/>
      <c r="V249" s="311"/>
      <c r="W249" s="311"/>
      <c r="X249" s="311"/>
      <c r="Y249" s="311"/>
      <c r="Z249" s="311"/>
      <c r="AA249" s="116"/>
      <c r="AB249" s="116">
        <f t="shared" si="545"/>
        <v>0</v>
      </c>
      <c r="AC249" s="116">
        <f t="shared" si="546"/>
        <v>0</v>
      </c>
      <c r="AD249" s="116"/>
      <c r="AE249" s="116"/>
      <c r="AF249" s="116">
        <f t="shared" si="547"/>
        <v>0</v>
      </c>
      <c r="AG249" s="116"/>
      <c r="AH249" s="116"/>
      <c r="AI249" s="116">
        <f t="shared" si="548"/>
        <v>0</v>
      </c>
      <c r="AJ249" s="116"/>
      <c r="AK249" s="116"/>
      <c r="AL249" s="116">
        <f t="shared" si="549"/>
        <v>0</v>
      </c>
      <c r="AM249" s="116"/>
      <c r="AN249" s="116"/>
      <c r="AO249" s="116">
        <f t="shared" si="550"/>
        <v>0</v>
      </c>
      <c r="AP249" s="116"/>
      <c r="AQ249" s="116"/>
      <c r="AR249" s="116">
        <f t="shared" si="551"/>
        <v>0</v>
      </c>
      <c r="AS249" s="116"/>
      <c r="AT249" s="116"/>
      <c r="AU249" s="116">
        <f t="shared" si="552"/>
        <v>0</v>
      </c>
      <c r="AV249" s="116"/>
      <c r="AW249" s="116"/>
      <c r="AX249" s="116">
        <f t="shared" si="553"/>
        <v>0</v>
      </c>
      <c r="AY249" s="116"/>
      <c r="AZ249" s="116"/>
      <c r="BA249" s="116">
        <f t="shared" si="554"/>
        <v>0</v>
      </c>
      <c r="BB249" s="116"/>
      <c r="BC249" s="116"/>
      <c r="BD249" s="116">
        <f t="shared" si="555"/>
        <v>0</v>
      </c>
      <c r="BE249" s="116"/>
      <c r="BF249" s="116"/>
      <c r="BG249" s="116">
        <f t="shared" si="556"/>
        <v>0</v>
      </c>
      <c r="BH249" s="116"/>
      <c r="BI249" s="116"/>
      <c r="BJ249" s="116">
        <f t="shared" si="557"/>
        <v>0</v>
      </c>
      <c r="BK249" s="116"/>
      <c r="BL249" s="319"/>
      <c r="BM249" s="324"/>
      <c r="BN249" s="327"/>
    </row>
    <row r="250" s="115" customFormat="1" ht="33.95" hidden="1" customHeight="1" outlineLevel="4" spans="2:66">
      <c r="B250" s="116" t="s">
        <v>799</v>
      </c>
      <c r="C250" s="117" t="s">
        <v>1251</v>
      </c>
      <c r="D250" s="115" t="s">
        <v>1252</v>
      </c>
      <c r="E250" s="116"/>
      <c r="F250" s="116"/>
      <c r="G250" s="116" t="s">
        <v>943</v>
      </c>
      <c r="H250" s="116">
        <f t="shared" si="543"/>
        <v>0</v>
      </c>
      <c r="I250" s="116" t="s">
        <v>1032</v>
      </c>
      <c r="J250" s="116">
        <f>AVERAGE('1-1 项目基础信息'!$H$9:$S$9)</f>
        <v>176000</v>
      </c>
      <c r="K250" s="116" t="s">
        <v>1033</v>
      </c>
      <c r="L250" s="311"/>
      <c r="M250" s="116" t="s">
        <v>806</v>
      </c>
      <c r="N250" s="116">
        <f t="shared" si="544"/>
        <v>0</v>
      </c>
      <c r="O250" s="311"/>
      <c r="P250" s="311"/>
      <c r="Q250" s="311"/>
      <c r="R250" s="311"/>
      <c r="S250" s="311"/>
      <c r="T250" s="311"/>
      <c r="U250" s="311"/>
      <c r="V250" s="311"/>
      <c r="W250" s="311"/>
      <c r="X250" s="311"/>
      <c r="Y250" s="311"/>
      <c r="Z250" s="311"/>
      <c r="AA250" s="116"/>
      <c r="AB250" s="116">
        <f t="shared" si="545"/>
        <v>0</v>
      </c>
      <c r="AC250" s="116">
        <f t="shared" si="546"/>
        <v>0</v>
      </c>
      <c r="AD250" s="116"/>
      <c r="AE250" s="116"/>
      <c r="AF250" s="116">
        <f t="shared" si="547"/>
        <v>0</v>
      </c>
      <c r="AG250" s="116"/>
      <c r="AH250" s="116"/>
      <c r="AI250" s="116">
        <f t="shared" si="548"/>
        <v>0</v>
      </c>
      <c r="AJ250" s="116"/>
      <c r="AK250" s="116"/>
      <c r="AL250" s="116">
        <f t="shared" si="549"/>
        <v>0</v>
      </c>
      <c r="AM250" s="116"/>
      <c r="AN250" s="116"/>
      <c r="AO250" s="116">
        <f t="shared" si="550"/>
        <v>0</v>
      </c>
      <c r="AP250" s="116"/>
      <c r="AQ250" s="116"/>
      <c r="AR250" s="116">
        <f t="shared" si="551"/>
        <v>0</v>
      </c>
      <c r="AS250" s="116"/>
      <c r="AT250" s="116"/>
      <c r="AU250" s="116">
        <f t="shared" si="552"/>
        <v>0</v>
      </c>
      <c r="AV250" s="116"/>
      <c r="AW250" s="116"/>
      <c r="AX250" s="116">
        <f t="shared" si="553"/>
        <v>0</v>
      </c>
      <c r="AY250" s="116"/>
      <c r="AZ250" s="116"/>
      <c r="BA250" s="116">
        <f t="shared" si="554"/>
        <v>0</v>
      </c>
      <c r="BB250" s="116"/>
      <c r="BC250" s="116"/>
      <c r="BD250" s="116">
        <f t="shared" si="555"/>
        <v>0</v>
      </c>
      <c r="BE250" s="116"/>
      <c r="BF250" s="116"/>
      <c r="BG250" s="116">
        <f t="shared" si="556"/>
        <v>0</v>
      </c>
      <c r="BH250" s="116"/>
      <c r="BI250" s="116"/>
      <c r="BJ250" s="116">
        <f t="shared" si="557"/>
        <v>0</v>
      </c>
      <c r="BK250" s="116"/>
      <c r="BL250" s="319"/>
      <c r="BM250" s="324"/>
      <c r="BN250" s="327"/>
    </row>
    <row r="251" s="115" customFormat="1" ht="33.95" hidden="1" customHeight="1" outlineLevel="4" spans="2:66">
      <c r="B251" s="116" t="s">
        <v>799</v>
      </c>
      <c r="C251" s="117" t="s">
        <v>1253</v>
      </c>
      <c r="D251" s="115" t="s">
        <v>1254</v>
      </c>
      <c r="E251" s="116" t="s">
        <v>1255</v>
      </c>
      <c r="F251" s="116"/>
      <c r="G251" s="116" t="s">
        <v>943</v>
      </c>
      <c r="H251" s="116">
        <f t="shared" si="543"/>
        <v>0</v>
      </c>
      <c r="I251" s="116" t="s">
        <v>1032</v>
      </c>
      <c r="J251" s="116">
        <f>AVERAGE('1-1 项目基础信息'!$H$9:$S$9)</f>
        <v>176000</v>
      </c>
      <c r="K251" s="116" t="s">
        <v>1033</v>
      </c>
      <c r="L251" s="311"/>
      <c r="M251" s="116" t="s">
        <v>806</v>
      </c>
      <c r="N251" s="116">
        <f t="shared" si="544"/>
        <v>0</v>
      </c>
      <c r="O251" s="311"/>
      <c r="P251" s="311"/>
      <c r="Q251" s="311"/>
      <c r="R251" s="311"/>
      <c r="S251" s="311"/>
      <c r="T251" s="311"/>
      <c r="U251" s="311"/>
      <c r="V251" s="311"/>
      <c r="W251" s="311"/>
      <c r="X251" s="311"/>
      <c r="Y251" s="311"/>
      <c r="Z251" s="311"/>
      <c r="AA251" s="116"/>
      <c r="AB251" s="116">
        <f t="shared" si="545"/>
        <v>0</v>
      </c>
      <c r="AC251" s="116">
        <f t="shared" si="546"/>
        <v>0</v>
      </c>
      <c r="AD251" s="116"/>
      <c r="AE251" s="116"/>
      <c r="AF251" s="116">
        <f t="shared" si="547"/>
        <v>0</v>
      </c>
      <c r="AG251" s="116"/>
      <c r="AH251" s="116"/>
      <c r="AI251" s="116">
        <f t="shared" si="548"/>
        <v>0</v>
      </c>
      <c r="AJ251" s="116"/>
      <c r="AK251" s="116"/>
      <c r="AL251" s="116">
        <f t="shared" si="549"/>
        <v>0</v>
      </c>
      <c r="AM251" s="116"/>
      <c r="AN251" s="116"/>
      <c r="AO251" s="116">
        <f t="shared" si="550"/>
        <v>0</v>
      </c>
      <c r="AP251" s="116"/>
      <c r="AQ251" s="116"/>
      <c r="AR251" s="116">
        <f t="shared" si="551"/>
        <v>0</v>
      </c>
      <c r="AS251" s="116"/>
      <c r="AT251" s="116"/>
      <c r="AU251" s="116">
        <f t="shared" si="552"/>
        <v>0</v>
      </c>
      <c r="AV251" s="116"/>
      <c r="AW251" s="116"/>
      <c r="AX251" s="116">
        <f t="shared" si="553"/>
        <v>0</v>
      </c>
      <c r="AY251" s="116"/>
      <c r="AZ251" s="116"/>
      <c r="BA251" s="116">
        <f t="shared" si="554"/>
        <v>0</v>
      </c>
      <c r="BB251" s="116"/>
      <c r="BC251" s="116"/>
      <c r="BD251" s="116">
        <f t="shared" si="555"/>
        <v>0</v>
      </c>
      <c r="BE251" s="116"/>
      <c r="BF251" s="116"/>
      <c r="BG251" s="116">
        <f t="shared" si="556"/>
        <v>0</v>
      </c>
      <c r="BH251" s="116"/>
      <c r="BI251" s="116"/>
      <c r="BJ251" s="116">
        <f t="shared" si="557"/>
        <v>0</v>
      </c>
      <c r="BK251" s="116"/>
      <c r="BL251" s="319"/>
      <c r="BM251" s="324"/>
      <c r="BN251" s="327"/>
    </row>
    <row r="252" s="115" customFormat="1" ht="33.95" hidden="1" customHeight="1" outlineLevel="4" spans="2:66">
      <c r="B252" s="116" t="s">
        <v>799</v>
      </c>
      <c r="C252" s="117" t="s">
        <v>1256</v>
      </c>
      <c r="D252" s="115" t="s">
        <v>1257</v>
      </c>
      <c r="E252" s="116" t="s">
        <v>1258</v>
      </c>
      <c r="F252" s="116"/>
      <c r="G252" s="116" t="s">
        <v>943</v>
      </c>
      <c r="H252" s="116">
        <f t="shared" si="543"/>
        <v>0</v>
      </c>
      <c r="I252" s="116" t="s">
        <v>1032</v>
      </c>
      <c r="J252" s="116">
        <f>AVERAGE('1-1 项目基础信息'!$H$9:$S$9)</f>
        <v>176000</v>
      </c>
      <c r="K252" s="116" t="s">
        <v>1033</v>
      </c>
      <c r="L252" s="311"/>
      <c r="M252" s="116" t="s">
        <v>806</v>
      </c>
      <c r="N252" s="116">
        <f t="shared" si="544"/>
        <v>0</v>
      </c>
      <c r="O252" s="311"/>
      <c r="P252" s="311"/>
      <c r="Q252" s="311"/>
      <c r="R252" s="311"/>
      <c r="S252" s="311"/>
      <c r="T252" s="311"/>
      <c r="U252" s="311"/>
      <c r="V252" s="311"/>
      <c r="W252" s="311"/>
      <c r="X252" s="311"/>
      <c r="Y252" s="311"/>
      <c r="Z252" s="311"/>
      <c r="AA252" s="116"/>
      <c r="AB252" s="116">
        <f t="shared" si="545"/>
        <v>0</v>
      </c>
      <c r="AC252" s="116">
        <f t="shared" si="546"/>
        <v>0</v>
      </c>
      <c r="AD252" s="116"/>
      <c r="AE252" s="116"/>
      <c r="AF252" s="116">
        <f t="shared" si="547"/>
        <v>0</v>
      </c>
      <c r="AG252" s="116"/>
      <c r="AH252" s="116"/>
      <c r="AI252" s="116">
        <f t="shared" si="548"/>
        <v>0</v>
      </c>
      <c r="AJ252" s="116"/>
      <c r="AK252" s="116"/>
      <c r="AL252" s="116">
        <f t="shared" si="549"/>
        <v>0</v>
      </c>
      <c r="AM252" s="116"/>
      <c r="AN252" s="116"/>
      <c r="AO252" s="116">
        <f t="shared" si="550"/>
        <v>0</v>
      </c>
      <c r="AP252" s="116"/>
      <c r="AQ252" s="116"/>
      <c r="AR252" s="116">
        <f t="shared" si="551"/>
        <v>0</v>
      </c>
      <c r="AS252" s="116"/>
      <c r="AT252" s="116"/>
      <c r="AU252" s="116">
        <f t="shared" si="552"/>
        <v>0</v>
      </c>
      <c r="AV252" s="116"/>
      <c r="AW252" s="116"/>
      <c r="AX252" s="116">
        <f t="shared" si="553"/>
        <v>0</v>
      </c>
      <c r="AY252" s="116"/>
      <c r="AZ252" s="116"/>
      <c r="BA252" s="116">
        <f t="shared" si="554"/>
        <v>0</v>
      </c>
      <c r="BB252" s="116"/>
      <c r="BC252" s="116"/>
      <c r="BD252" s="116">
        <f t="shared" si="555"/>
        <v>0</v>
      </c>
      <c r="BE252" s="116"/>
      <c r="BF252" s="116"/>
      <c r="BG252" s="116">
        <f t="shared" si="556"/>
        <v>0</v>
      </c>
      <c r="BH252" s="116"/>
      <c r="BI252" s="116"/>
      <c r="BJ252" s="116">
        <f t="shared" si="557"/>
        <v>0</v>
      </c>
      <c r="BK252" s="116"/>
      <c r="BL252" s="319"/>
      <c r="BM252" s="324"/>
      <c r="BN252" s="327"/>
    </row>
    <row r="253" s="115" customFormat="1" ht="33.95" hidden="1" customHeight="1" outlineLevel="4" spans="2:66">
      <c r="B253" s="116" t="s">
        <v>799</v>
      </c>
      <c r="C253" s="117" t="s">
        <v>1259</v>
      </c>
      <c r="D253" s="115" t="s">
        <v>1260</v>
      </c>
      <c r="E253" s="116" t="s">
        <v>1261</v>
      </c>
      <c r="F253" s="116"/>
      <c r="G253" s="116" t="s">
        <v>943</v>
      </c>
      <c r="H253" s="116">
        <f t="shared" si="543"/>
        <v>0</v>
      </c>
      <c r="I253" s="116" t="s">
        <v>1032</v>
      </c>
      <c r="J253" s="116">
        <f>AVERAGE('1-1 项目基础信息'!$H$9:$S$9)</f>
        <v>176000</v>
      </c>
      <c r="K253" s="116" t="s">
        <v>1033</v>
      </c>
      <c r="L253" s="311"/>
      <c r="M253" s="116" t="s">
        <v>806</v>
      </c>
      <c r="N253" s="116">
        <f t="shared" si="544"/>
        <v>0</v>
      </c>
      <c r="O253" s="311"/>
      <c r="P253" s="311"/>
      <c r="Q253" s="311"/>
      <c r="R253" s="311"/>
      <c r="S253" s="311"/>
      <c r="T253" s="311"/>
      <c r="U253" s="311"/>
      <c r="V253" s="311"/>
      <c r="W253" s="311"/>
      <c r="X253" s="311"/>
      <c r="Y253" s="311"/>
      <c r="Z253" s="311"/>
      <c r="AA253" s="116"/>
      <c r="AB253" s="116">
        <f t="shared" si="545"/>
        <v>0</v>
      </c>
      <c r="AC253" s="116">
        <f t="shared" si="546"/>
        <v>0</v>
      </c>
      <c r="AD253" s="116"/>
      <c r="AE253" s="116"/>
      <c r="AF253" s="116">
        <f t="shared" si="547"/>
        <v>0</v>
      </c>
      <c r="AG253" s="116"/>
      <c r="AH253" s="116"/>
      <c r="AI253" s="116">
        <f t="shared" si="548"/>
        <v>0</v>
      </c>
      <c r="AJ253" s="116"/>
      <c r="AK253" s="116"/>
      <c r="AL253" s="116">
        <f t="shared" si="549"/>
        <v>0</v>
      </c>
      <c r="AM253" s="116"/>
      <c r="AN253" s="116"/>
      <c r="AO253" s="116">
        <f t="shared" si="550"/>
        <v>0</v>
      </c>
      <c r="AP253" s="116"/>
      <c r="AQ253" s="116"/>
      <c r="AR253" s="116">
        <f t="shared" si="551"/>
        <v>0</v>
      </c>
      <c r="AS253" s="116"/>
      <c r="AT253" s="116"/>
      <c r="AU253" s="116">
        <f t="shared" si="552"/>
        <v>0</v>
      </c>
      <c r="AV253" s="116"/>
      <c r="AW253" s="116"/>
      <c r="AX253" s="116">
        <f t="shared" si="553"/>
        <v>0</v>
      </c>
      <c r="AY253" s="116"/>
      <c r="AZ253" s="116"/>
      <c r="BA253" s="116">
        <f t="shared" si="554"/>
        <v>0</v>
      </c>
      <c r="BB253" s="116"/>
      <c r="BC253" s="116"/>
      <c r="BD253" s="116">
        <f t="shared" si="555"/>
        <v>0</v>
      </c>
      <c r="BE253" s="116"/>
      <c r="BF253" s="116"/>
      <c r="BG253" s="116">
        <f t="shared" si="556"/>
        <v>0</v>
      </c>
      <c r="BH253" s="116"/>
      <c r="BI253" s="116"/>
      <c r="BJ253" s="116">
        <f t="shared" si="557"/>
        <v>0</v>
      </c>
      <c r="BK253" s="116"/>
      <c r="BL253" s="319"/>
      <c r="BM253" s="324"/>
      <c r="BN253" s="327"/>
    </row>
    <row r="254" s="115" customFormat="1" ht="33.95" hidden="1" customHeight="1" outlineLevel="4" spans="2:66">
      <c r="B254" s="116" t="s">
        <v>799</v>
      </c>
      <c r="C254" s="117" t="s">
        <v>1262</v>
      </c>
      <c r="D254" s="115" t="s">
        <v>1263</v>
      </c>
      <c r="E254" s="116" t="s">
        <v>1264</v>
      </c>
      <c r="F254" s="116"/>
      <c r="G254" s="116" t="s">
        <v>943</v>
      </c>
      <c r="H254" s="116">
        <f t="shared" si="543"/>
        <v>0</v>
      </c>
      <c r="I254" s="116" t="s">
        <v>1032</v>
      </c>
      <c r="J254" s="116">
        <f>AVERAGE('1-1 项目基础信息'!$H$9:$S$9)</f>
        <v>176000</v>
      </c>
      <c r="K254" s="116" t="s">
        <v>1033</v>
      </c>
      <c r="L254" s="311"/>
      <c r="M254" s="116" t="s">
        <v>806</v>
      </c>
      <c r="N254" s="116">
        <f t="shared" si="544"/>
        <v>0</v>
      </c>
      <c r="O254" s="311"/>
      <c r="P254" s="311"/>
      <c r="Q254" s="311"/>
      <c r="R254" s="311"/>
      <c r="S254" s="311"/>
      <c r="T254" s="311"/>
      <c r="U254" s="311"/>
      <c r="V254" s="311"/>
      <c r="W254" s="311"/>
      <c r="X254" s="311"/>
      <c r="Y254" s="311"/>
      <c r="Z254" s="311"/>
      <c r="AA254" s="116"/>
      <c r="AB254" s="116">
        <f t="shared" si="545"/>
        <v>0</v>
      </c>
      <c r="AC254" s="116">
        <f t="shared" si="546"/>
        <v>0</v>
      </c>
      <c r="AD254" s="116"/>
      <c r="AE254" s="116"/>
      <c r="AF254" s="116">
        <f t="shared" si="547"/>
        <v>0</v>
      </c>
      <c r="AG254" s="116"/>
      <c r="AH254" s="116"/>
      <c r="AI254" s="116">
        <f t="shared" si="548"/>
        <v>0</v>
      </c>
      <c r="AJ254" s="116"/>
      <c r="AK254" s="116"/>
      <c r="AL254" s="116">
        <f t="shared" si="549"/>
        <v>0</v>
      </c>
      <c r="AM254" s="116"/>
      <c r="AN254" s="116"/>
      <c r="AO254" s="116">
        <f t="shared" si="550"/>
        <v>0</v>
      </c>
      <c r="AP254" s="116"/>
      <c r="AQ254" s="116"/>
      <c r="AR254" s="116">
        <f t="shared" si="551"/>
        <v>0</v>
      </c>
      <c r="AS254" s="116"/>
      <c r="AT254" s="116"/>
      <c r="AU254" s="116">
        <f t="shared" si="552"/>
        <v>0</v>
      </c>
      <c r="AV254" s="116"/>
      <c r="AW254" s="116"/>
      <c r="AX254" s="116">
        <f t="shared" si="553"/>
        <v>0</v>
      </c>
      <c r="AY254" s="116"/>
      <c r="AZ254" s="116"/>
      <c r="BA254" s="116">
        <f t="shared" si="554"/>
        <v>0</v>
      </c>
      <c r="BB254" s="116"/>
      <c r="BC254" s="116"/>
      <c r="BD254" s="116">
        <f t="shared" si="555"/>
        <v>0</v>
      </c>
      <c r="BE254" s="116"/>
      <c r="BF254" s="116"/>
      <c r="BG254" s="116">
        <f t="shared" si="556"/>
        <v>0</v>
      </c>
      <c r="BH254" s="116"/>
      <c r="BI254" s="116"/>
      <c r="BJ254" s="116">
        <f t="shared" si="557"/>
        <v>0</v>
      </c>
      <c r="BK254" s="116"/>
      <c r="BL254" s="319"/>
      <c r="BM254" s="324"/>
      <c r="BN254" s="327"/>
    </row>
    <row r="255" s="115" customFormat="1" ht="33.95" hidden="1" customHeight="1" outlineLevel="4" spans="2:66">
      <c r="B255" s="116" t="s">
        <v>799</v>
      </c>
      <c r="C255" s="117" t="s">
        <v>1265</v>
      </c>
      <c r="D255" s="115" t="s">
        <v>1266</v>
      </c>
      <c r="E255" s="116" t="s">
        <v>1264</v>
      </c>
      <c r="F255" s="116"/>
      <c r="G255" s="116" t="s">
        <v>943</v>
      </c>
      <c r="H255" s="116">
        <f t="shared" si="543"/>
        <v>0</v>
      </c>
      <c r="I255" s="116" t="s">
        <v>1032</v>
      </c>
      <c r="J255" s="116">
        <f>AVERAGE('1-1 项目基础信息'!$H$9:$S$9)</f>
        <v>176000</v>
      </c>
      <c r="K255" s="116" t="s">
        <v>1033</v>
      </c>
      <c r="L255" s="311"/>
      <c r="M255" s="116" t="s">
        <v>806</v>
      </c>
      <c r="N255" s="116">
        <f t="shared" si="544"/>
        <v>0</v>
      </c>
      <c r="O255" s="311"/>
      <c r="P255" s="311"/>
      <c r="Q255" s="311"/>
      <c r="R255" s="311"/>
      <c r="S255" s="311"/>
      <c r="T255" s="311"/>
      <c r="U255" s="311"/>
      <c r="V255" s="311"/>
      <c r="W255" s="311"/>
      <c r="X255" s="311"/>
      <c r="Y255" s="311"/>
      <c r="Z255" s="311"/>
      <c r="AA255" s="116"/>
      <c r="AB255" s="116">
        <f t="shared" si="545"/>
        <v>0</v>
      </c>
      <c r="AC255" s="116">
        <f t="shared" si="546"/>
        <v>0</v>
      </c>
      <c r="AD255" s="116"/>
      <c r="AE255" s="116"/>
      <c r="AF255" s="116">
        <f t="shared" si="547"/>
        <v>0</v>
      </c>
      <c r="AG255" s="116"/>
      <c r="AH255" s="116"/>
      <c r="AI255" s="116">
        <f t="shared" si="548"/>
        <v>0</v>
      </c>
      <c r="AJ255" s="116"/>
      <c r="AK255" s="116"/>
      <c r="AL255" s="116">
        <f t="shared" si="549"/>
        <v>0</v>
      </c>
      <c r="AM255" s="116"/>
      <c r="AN255" s="116"/>
      <c r="AO255" s="116">
        <f t="shared" si="550"/>
        <v>0</v>
      </c>
      <c r="AP255" s="116"/>
      <c r="AQ255" s="116"/>
      <c r="AR255" s="116">
        <f t="shared" si="551"/>
        <v>0</v>
      </c>
      <c r="AS255" s="116"/>
      <c r="AT255" s="116"/>
      <c r="AU255" s="116">
        <f t="shared" si="552"/>
        <v>0</v>
      </c>
      <c r="AV255" s="116"/>
      <c r="AW255" s="116"/>
      <c r="AX255" s="116">
        <f t="shared" si="553"/>
        <v>0</v>
      </c>
      <c r="AY255" s="116"/>
      <c r="AZ255" s="116"/>
      <c r="BA255" s="116">
        <f t="shared" si="554"/>
        <v>0</v>
      </c>
      <c r="BB255" s="116"/>
      <c r="BC255" s="116"/>
      <c r="BD255" s="116">
        <f t="shared" si="555"/>
        <v>0</v>
      </c>
      <c r="BE255" s="116"/>
      <c r="BF255" s="116"/>
      <c r="BG255" s="116">
        <f t="shared" si="556"/>
        <v>0</v>
      </c>
      <c r="BH255" s="116"/>
      <c r="BI255" s="116"/>
      <c r="BJ255" s="116">
        <f t="shared" si="557"/>
        <v>0</v>
      </c>
      <c r="BK255" s="116"/>
      <c r="BL255" s="319"/>
      <c r="BM255" s="324"/>
      <c r="BN255" s="327"/>
    </row>
    <row r="256" s="115" customFormat="1" ht="33.95" hidden="1" customHeight="1" outlineLevel="4" spans="2:66">
      <c r="B256" s="116" t="s">
        <v>799</v>
      </c>
      <c r="C256" s="117" t="s">
        <v>1267</v>
      </c>
      <c r="D256" s="115" t="s">
        <v>1268</v>
      </c>
      <c r="E256" s="116" t="s">
        <v>1269</v>
      </c>
      <c r="F256" s="116"/>
      <c r="G256" s="116" t="s">
        <v>943</v>
      </c>
      <c r="H256" s="116">
        <f t="shared" si="543"/>
        <v>0</v>
      </c>
      <c r="I256" s="116" t="s">
        <v>1032</v>
      </c>
      <c r="J256" s="116">
        <f>AVERAGE('1-1 项目基础信息'!$H$9:$S$9)</f>
        <v>176000</v>
      </c>
      <c r="K256" s="116" t="s">
        <v>1033</v>
      </c>
      <c r="L256" s="311"/>
      <c r="M256" s="116" t="s">
        <v>806</v>
      </c>
      <c r="N256" s="116">
        <f t="shared" si="544"/>
        <v>0</v>
      </c>
      <c r="O256" s="311"/>
      <c r="P256" s="329"/>
      <c r="Q256" s="329"/>
      <c r="R256" s="329"/>
      <c r="S256" s="329"/>
      <c r="T256" s="329"/>
      <c r="U256" s="329"/>
      <c r="V256" s="329"/>
      <c r="W256" s="329"/>
      <c r="X256" s="329"/>
      <c r="Y256" s="329"/>
      <c r="Z256" s="329"/>
      <c r="AA256" s="116"/>
      <c r="AB256" s="116">
        <f t="shared" si="545"/>
        <v>0</v>
      </c>
      <c r="AC256" s="116">
        <f t="shared" si="546"/>
        <v>0</v>
      </c>
      <c r="AD256" s="116"/>
      <c r="AE256" s="116"/>
      <c r="AF256" s="116">
        <f t="shared" si="547"/>
        <v>0</v>
      </c>
      <c r="AG256" s="116"/>
      <c r="AH256" s="116"/>
      <c r="AI256" s="116">
        <f t="shared" si="548"/>
        <v>0</v>
      </c>
      <c r="AJ256" s="116"/>
      <c r="AK256" s="116"/>
      <c r="AL256" s="116">
        <f t="shared" si="549"/>
        <v>0</v>
      </c>
      <c r="AM256" s="116"/>
      <c r="AN256" s="116"/>
      <c r="AO256" s="116">
        <f t="shared" si="550"/>
        <v>0</v>
      </c>
      <c r="AP256" s="116"/>
      <c r="AQ256" s="116"/>
      <c r="AR256" s="116">
        <f t="shared" si="551"/>
        <v>0</v>
      </c>
      <c r="AS256" s="116"/>
      <c r="AT256" s="116"/>
      <c r="AU256" s="116">
        <f t="shared" si="552"/>
        <v>0</v>
      </c>
      <c r="AV256" s="116"/>
      <c r="AW256" s="116"/>
      <c r="AX256" s="116">
        <f t="shared" si="553"/>
        <v>0</v>
      </c>
      <c r="AY256" s="116"/>
      <c r="AZ256" s="116"/>
      <c r="BA256" s="116">
        <f t="shared" si="554"/>
        <v>0</v>
      </c>
      <c r="BB256" s="116"/>
      <c r="BC256" s="116"/>
      <c r="BD256" s="116">
        <f t="shared" si="555"/>
        <v>0</v>
      </c>
      <c r="BE256" s="116"/>
      <c r="BF256" s="116"/>
      <c r="BG256" s="116">
        <f t="shared" si="556"/>
        <v>0</v>
      </c>
      <c r="BH256" s="116"/>
      <c r="BI256" s="116"/>
      <c r="BJ256" s="116">
        <f t="shared" si="557"/>
        <v>0</v>
      </c>
      <c r="BK256" s="116"/>
      <c r="BL256" s="319"/>
      <c r="BM256" s="324"/>
      <c r="BN256" s="327"/>
    </row>
    <row r="257" s="115" customFormat="1" ht="33.95" hidden="1" customHeight="1" outlineLevel="4" collapsed="1" spans="2:66">
      <c r="B257" s="116" t="s">
        <v>794</v>
      </c>
      <c r="C257" s="117" t="s">
        <v>1270</v>
      </c>
      <c r="D257" s="115" t="s">
        <v>1271</v>
      </c>
      <c r="E257" s="116"/>
      <c r="F257" s="116"/>
      <c r="G257" s="116"/>
      <c r="H257" s="116">
        <f>SUM(H258:H261)</f>
        <v>0</v>
      </c>
      <c r="I257" s="116"/>
      <c r="J257" s="116"/>
      <c r="K257" s="116"/>
      <c r="L257" s="116"/>
      <c r="M257" s="116"/>
      <c r="N257" s="116"/>
      <c r="O257" s="116"/>
      <c r="P257" s="302"/>
      <c r="Q257" s="302"/>
      <c r="R257" s="302"/>
      <c r="S257" s="302"/>
      <c r="T257" s="302"/>
      <c r="U257" s="302"/>
      <c r="V257" s="302"/>
      <c r="W257" s="302"/>
      <c r="X257" s="302"/>
      <c r="Y257" s="302"/>
      <c r="Z257" s="302"/>
      <c r="AA257" s="302"/>
      <c r="AB257" s="116">
        <f t="shared" ref="AB257:AF257" si="558">SUM(AB258:AB261)</f>
        <v>0</v>
      </c>
      <c r="AC257" s="116">
        <f t="shared" si="558"/>
        <v>0</v>
      </c>
      <c r="AD257" s="116"/>
      <c r="AE257" s="116"/>
      <c r="AF257" s="116">
        <f t="shared" si="558"/>
        <v>0</v>
      </c>
      <c r="AG257" s="116"/>
      <c r="AH257" s="116"/>
      <c r="AI257" s="116">
        <f>SUM(AI258:AI261)</f>
        <v>0</v>
      </c>
      <c r="AJ257" s="116"/>
      <c r="AK257" s="116"/>
      <c r="AL257" s="116">
        <f>SUM(AL258:AL261)</f>
        <v>0</v>
      </c>
      <c r="AM257" s="116"/>
      <c r="AN257" s="116"/>
      <c r="AO257" s="116">
        <f>SUM(AO258:AO261)</f>
        <v>0</v>
      </c>
      <c r="AP257" s="116"/>
      <c r="AQ257" s="116"/>
      <c r="AR257" s="116">
        <f>SUM(AR258:AR261)</f>
        <v>0</v>
      </c>
      <c r="AS257" s="116"/>
      <c r="AT257" s="116"/>
      <c r="AU257" s="116">
        <f>SUM(AU258:AU261)</f>
        <v>0</v>
      </c>
      <c r="AV257" s="116"/>
      <c r="AW257" s="116"/>
      <c r="AX257" s="116">
        <f>SUM(AX258:AX261)</f>
        <v>0</v>
      </c>
      <c r="AY257" s="116"/>
      <c r="AZ257" s="116"/>
      <c r="BA257" s="116">
        <f>SUM(BA258:BA261)</f>
        <v>0</v>
      </c>
      <c r="BB257" s="116"/>
      <c r="BC257" s="116"/>
      <c r="BD257" s="116">
        <f>SUM(BD258:BD261)</f>
        <v>0</v>
      </c>
      <c r="BE257" s="116"/>
      <c r="BF257" s="116"/>
      <c r="BG257" s="116">
        <f>SUM(BG258:BG261)</f>
        <v>0</v>
      </c>
      <c r="BH257" s="116"/>
      <c r="BI257" s="116"/>
      <c r="BJ257" s="116">
        <f>SUM(BJ258:BJ261)</f>
        <v>0</v>
      </c>
      <c r="BK257" s="116"/>
      <c r="BL257" s="319"/>
      <c r="BM257" s="324"/>
      <c r="BN257" s="327"/>
    </row>
    <row r="258" s="276" customFormat="1" ht="33.95" hidden="1" customHeight="1" outlineLevel="5" collapsed="1" spans="2:66">
      <c r="B258" s="181" t="s">
        <v>799</v>
      </c>
      <c r="C258" s="296" t="s">
        <v>1272</v>
      </c>
      <c r="D258" s="276" t="s">
        <v>1273</v>
      </c>
      <c r="E258" s="181" t="s">
        <v>1274</v>
      </c>
      <c r="F258" s="181"/>
      <c r="G258" s="181" t="s">
        <v>943</v>
      </c>
      <c r="H258" s="181">
        <f t="shared" ref="H258:H261" si="559">IFERROR(J258*L258*N258,0)</f>
        <v>0</v>
      </c>
      <c r="I258" s="181" t="s">
        <v>1275</v>
      </c>
      <c r="J258" s="311"/>
      <c r="K258" s="181" t="s">
        <v>1276</v>
      </c>
      <c r="L258" s="311"/>
      <c r="M258" s="181" t="s">
        <v>1277</v>
      </c>
      <c r="N258" s="181">
        <f t="shared" ref="N258:N261" si="560">COUNTA(O258:Z258)</f>
        <v>0</v>
      </c>
      <c r="O258" s="311"/>
      <c r="P258" s="330"/>
      <c r="Q258" s="330"/>
      <c r="R258" s="330"/>
      <c r="S258" s="330"/>
      <c r="T258" s="330"/>
      <c r="U258" s="330"/>
      <c r="V258" s="330"/>
      <c r="W258" s="330"/>
      <c r="X258" s="330"/>
      <c r="Y258" s="330"/>
      <c r="Z258" s="330"/>
      <c r="AA258" s="181"/>
      <c r="AB258" s="181">
        <f t="shared" ref="AB258:AB261" si="561">SUM(AC258,AF258,AI258,AL258,AO258,AR258,AU258,AX258,BA258,BD258,BG258,BJ258)</f>
        <v>0</v>
      </c>
      <c r="AC258" s="181">
        <f t="shared" ref="AC258:AC261" si="562">IF(O258="",0,$J258*$L258)</f>
        <v>0</v>
      </c>
      <c r="AD258" s="181"/>
      <c r="AE258" s="181"/>
      <c r="AF258" s="181">
        <f t="shared" ref="AF258:AF261" si="563">IF(P258="",0,$J258*$L258)</f>
        <v>0</v>
      </c>
      <c r="AG258" s="181"/>
      <c r="AH258" s="181"/>
      <c r="AI258" s="181">
        <f t="shared" ref="AI258:AI261" si="564">IF(Q258="",0,$J258*$L258)</f>
        <v>0</v>
      </c>
      <c r="AJ258" s="181"/>
      <c r="AK258" s="181"/>
      <c r="AL258" s="181">
        <f t="shared" ref="AL258:AL261" si="565">IF(R258="",0,$J258*$L258)</f>
        <v>0</v>
      </c>
      <c r="AM258" s="181"/>
      <c r="AN258" s="181"/>
      <c r="AO258" s="181">
        <f t="shared" ref="AO258:AO261" si="566">IF(S258="",0,$J258*$L258)</f>
        <v>0</v>
      </c>
      <c r="AP258" s="181"/>
      <c r="AQ258" s="181"/>
      <c r="AR258" s="181">
        <f t="shared" ref="AR258:AR261" si="567">IF(T258="",0,$J258*$L258)</f>
        <v>0</v>
      </c>
      <c r="AS258" s="181"/>
      <c r="AT258" s="181"/>
      <c r="AU258" s="181">
        <f t="shared" ref="AU258:AU261" si="568">IF(U258="",0,$J258*$L258)</f>
        <v>0</v>
      </c>
      <c r="AV258" s="181"/>
      <c r="AW258" s="181"/>
      <c r="AX258" s="181">
        <f t="shared" ref="AX258:AX261" si="569">IF(V258="",0,$J258*$L258)</f>
        <v>0</v>
      </c>
      <c r="AY258" s="181"/>
      <c r="AZ258" s="181"/>
      <c r="BA258" s="181">
        <f t="shared" ref="BA258:BA261" si="570">IF(W258="",0,$J258*$L258)</f>
        <v>0</v>
      </c>
      <c r="BB258" s="181"/>
      <c r="BC258" s="181"/>
      <c r="BD258" s="181">
        <f t="shared" ref="BD258:BD261" si="571">IF(X258="",0,$J258*$L258)</f>
        <v>0</v>
      </c>
      <c r="BE258" s="181"/>
      <c r="BF258" s="181"/>
      <c r="BG258" s="181">
        <f t="shared" ref="BG258:BG261" si="572">IF(Y258="",0,$J258*$L258)</f>
        <v>0</v>
      </c>
      <c r="BH258" s="181"/>
      <c r="BI258" s="181"/>
      <c r="BJ258" s="181">
        <f t="shared" ref="BJ258:BJ261" si="573">IF(Z258="",0,$J258*$L258)</f>
        <v>0</v>
      </c>
      <c r="BK258" s="181"/>
      <c r="BL258" s="333"/>
      <c r="BM258" s="324"/>
      <c r="BN258" s="328"/>
    </row>
    <row r="259" s="276" customFormat="1" ht="33.95" hidden="1" customHeight="1" outlineLevel="5" collapsed="1" spans="2:66">
      <c r="B259" s="181" t="s">
        <v>799</v>
      </c>
      <c r="C259" s="296" t="s">
        <v>1278</v>
      </c>
      <c r="D259" s="276" t="s">
        <v>1279</v>
      </c>
      <c r="E259" s="181" t="s">
        <v>1280</v>
      </c>
      <c r="F259" s="181"/>
      <c r="G259" s="181" t="s">
        <v>943</v>
      </c>
      <c r="H259" s="181">
        <f t="shared" si="559"/>
        <v>0</v>
      </c>
      <c r="I259" s="181" t="s">
        <v>1275</v>
      </c>
      <c r="J259" s="311"/>
      <c r="K259" s="181" t="s">
        <v>1276</v>
      </c>
      <c r="L259" s="311"/>
      <c r="M259" s="181" t="s">
        <v>1277</v>
      </c>
      <c r="N259" s="181">
        <f t="shared" si="560"/>
        <v>0</v>
      </c>
      <c r="O259" s="311"/>
      <c r="P259" s="311"/>
      <c r="Q259" s="311"/>
      <c r="R259" s="311"/>
      <c r="S259" s="311"/>
      <c r="T259" s="311"/>
      <c r="U259" s="311"/>
      <c r="V259" s="311"/>
      <c r="W259" s="311"/>
      <c r="X259" s="311"/>
      <c r="Y259" s="311"/>
      <c r="Z259" s="311"/>
      <c r="AA259" s="181"/>
      <c r="AB259" s="181">
        <f t="shared" si="561"/>
        <v>0</v>
      </c>
      <c r="AC259" s="181">
        <f t="shared" si="562"/>
        <v>0</v>
      </c>
      <c r="AD259" s="181"/>
      <c r="AE259" s="181"/>
      <c r="AF259" s="181">
        <f t="shared" si="563"/>
        <v>0</v>
      </c>
      <c r="AG259" s="181"/>
      <c r="AH259" s="181"/>
      <c r="AI259" s="181">
        <f t="shared" si="564"/>
        <v>0</v>
      </c>
      <c r="AJ259" s="181"/>
      <c r="AK259" s="181"/>
      <c r="AL259" s="181">
        <f t="shared" si="565"/>
        <v>0</v>
      </c>
      <c r="AM259" s="181"/>
      <c r="AN259" s="181"/>
      <c r="AO259" s="181">
        <f t="shared" si="566"/>
        <v>0</v>
      </c>
      <c r="AP259" s="181"/>
      <c r="AQ259" s="181"/>
      <c r="AR259" s="181">
        <f t="shared" si="567"/>
        <v>0</v>
      </c>
      <c r="AS259" s="181"/>
      <c r="AT259" s="181"/>
      <c r="AU259" s="181">
        <f t="shared" si="568"/>
        <v>0</v>
      </c>
      <c r="AV259" s="181"/>
      <c r="AW259" s="181"/>
      <c r="AX259" s="181">
        <f t="shared" si="569"/>
        <v>0</v>
      </c>
      <c r="AY259" s="181"/>
      <c r="AZ259" s="181"/>
      <c r="BA259" s="181">
        <f t="shared" si="570"/>
        <v>0</v>
      </c>
      <c r="BB259" s="181"/>
      <c r="BC259" s="181"/>
      <c r="BD259" s="181">
        <f t="shared" si="571"/>
        <v>0</v>
      </c>
      <c r="BE259" s="181"/>
      <c r="BF259" s="181"/>
      <c r="BG259" s="181">
        <f t="shared" si="572"/>
        <v>0</v>
      </c>
      <c r="BH259" s="181"/>
      <c r="BI259" s="181"/>
      <c r="BJ259" s="181">
        <f t="shared" si="573"/>
        <v>0</v>
      </c>
      <c r="BK259" s="181"/>
      <c r="BL259" s="333"/>
      <c r="BM259" s="324"/>
      <c r="BN259" s="328"/>
    </row>
    <row r="260" s="276" customFormat="1" ht="33.95" hidden="1" customHeight="1" outlineLevel="5" collapsed="1" spans="2:66">
      <c r="B260" s="181" t="s">
        <v>799</v>
      </c>
      <c r="C260" s="296" t="s">
        <v>1281</v>
      </c>
      <c r="D260" s="276" t="s">
        <v>1282</v>
      </c>
      <c r="E260" s="181" t="s">
        <v>1283</v>
      </c>
      <c r="F260" s="181"/>
      <c r="G260" s="181" t="s">
        <v>943</v>
      </c>
      <c r="H260" s="181">
        <f t="shared" si="559"/>
        <v>0</v>
      </c>
      <c r="I260" s="181" t="s">
        <v>1275</v>
      </c>
      <c r="J260" s="311"/>
      <c r="K260" s="181" t="s">
        <v>1276</v>
      </c>
      <c r="L260" s="311"/>
      <c r="M260" s="181" t="s">
        <v>1277</v>
      </c>
      <c r="N260" s="181">
        <f t="shared" si="560"/>
        <v>0</v>
      </c>
      <c r="O260" s="311"/>
      <c r="P260" s="311"/>
      <c r="Q260" s="311"/>
      <c r="R260" s="311"/>
      <c r="S260" s="311"/>
      <c r="T260" s="311"/>
      <c r="U260" s="311"/>
      <c r="V260" s="311"/>
      <c r="W260" s="311"/>
      <c r="X260" s="311"/>
      <c r="Y260" s="311"/>
      <c r="Z260" s="311"/>
      <c r="AA260" s="181"/>
      <c r="AB260" s="181">
        <f t="shared" si="561"/>
        <v>0</v>
      </c>
      <c r="AC260" s="181">
        <f t="shared" si="562"/>
        <v>0</v>
      </c>
      <c r="AD260" s="181"/>
      <c r="AE260" s="181"/>
      <c r="AF260" s="181">
        <f t="shared" si="563"/>
        <v>0</v>
      </c>
      <c r="AG260" s="181"/>
      <c r="AH260" s="181"/>
      <c r="AI260" s="181">
        <f t="shared" si="564"/>
        <v>0</v>
      </c>
      <c r="AJ260" s="181"/>
      <c r="AK260" s="181"/>
      <c r="AL260" s="181">
        <f t="shared" si="565"/>
        <v>0</v>
      </c>
      <c r="AM260" s="181"/>
      <c r="AN260" s="181"/>
      <c r="AO260" s="181">
        <f t="shared" si="566"/>
        <v>0</v>
      </c>
      <c r="AP260" s="181"/>
      <c r="AQ260" s="181"/>
      <c r="AR260" s="181">
        <f t="shared" si="567"/>
        <v>0</v>
      </c>
      <c r="AS260" s="181"/>
      <c r="AT260" s="181"/>
      <c r="AU260" s="181">
        <f t="shared" si="568"/>
        <v>0</v>
      </c>
      <c r="AV260" s="181"/>
      <c r="AW260" s="181"/>
      <c r="AX260" s="181">
        <f t="shared" si="569"/>
        <v>0</v>
      </c>
      <c r="AY260" s="181"/>
      <c r="AZ260" s="181"/>
      <c r="BA260" s="181">
        <f t="shared" si="570"/>
        <v>0</v>
      </c>
      <c r="BB260" s="181"/>
      <c r="BC260" s="181"/>
      <c r="BD260" s="181">
        <f t="shared" si="571"/>
        <v>0</v>
      </c>
      <c r="BE260" s="181"/>
      <c r="BF260" s="181"/>
      <c r="BG260" s="181">
        <f t="shared" si="572"/>
        <v>0</v>
      </c>
      <c r="BH260" s="181"/>
      <c r="BI260" s="181"/>
      <c r="BJ260" s="181">
        <f t="shared" si="573"/>
        <v>0</v>
      </c>
      <c r="BK260" s="181"/>
      <c r="BL260" s="333"/>
      <c r="BM260" s="324"/>
      <c r="BN260" s="328"/>
    </row>
    <row r="261" s="276" customFormat="1" ht="33.95" hidden="1" customHeight="1" outlineLevel="5" collapsed="1" spans="2:66">
      <c r="B261" s="181" t="s">
        <v>799</v>
      </c>
      <c r="C261" s="296" t="s">
        <v>1284</v>
      </c>
      <c r="D261" s="276" t="s">
        <v>1285</v>
      </c>
      <c r="E261" s="181" t="s">
        <v>1286</v>
      </c>
      <c r="F261" s="181"/>
      <c r="G261" s="181" t="s">
        <v>943</v>
      </c>
      <c r="H261" s="181">
        <f t="shared" si="559"/>
        <v>0</v>
      </c>
      <c r="I261" s="181" t="s">
        <v>1275</v>
      </c>
      <c r="J261" s="311"/>
      <c r="K261" s="181" t="s">
        <v>1276</v>
      </c>
      <c r="L261" s="311"/>
      <c r="M261" s="181" t="s">
        <v>1277</v>
      </c>
      <c r="N261" s="181">
        <f t="shared" si="560"/>
        <v>0</v>
      </c>
      <c r="O261" s="311"/>
      <c r="P261" s="329"/>
      <c r="Q261" s="329"/>
      <c r="R261" s="329"/>
      <c r="S261" s="329"/>
      <c r="T261" s="329"/>
      <c r="U261" s="329"/>
      <c r="V261" s="329"/>
      <c r="W261" s="329"/>
      <c r="X261" s="329"/>
      <c r="Y261" s="329"/>
      <c r="Z261" s="329"/>
      <c r="AA261" s="181"/>
      <c r="AB261" s="181">
        <f t="shared" si="561"/>
        <v>0</v>
      </c>
      <c r="AC261" s="181">
        <f t="shared" si="562"/>
        <v>0</v>
      </c>
      <c r="AD261" s="181"/>
      <c r="AE261" s="181"/>
      <c r="AF261" s="181">
        <f t="shared" si="563"/>
        <v>0</v>
      </c>
      <c r="AG261" s="181"/>
      <c r="AH261" s="181"/>
      <c r="AI261" s="181">
        <f t="shared" si="564"/>
        <v>0</v>
      </c>
      <c r="AJ261" s="181"/>
      <c r="AK261" s="181"/>
      <c r="AL261" s="181">
        <f t="shared" si="565"/>
        <v>0</v>
      </c>
      <c r="AM261" s="181"/>
      <c r="AN261" s="181"/>
      <c r="AO261" s="181">
        <f t="shared" si="566"/>
        <v>0</v>
      </c>
      <c r="AP261" s="181"/>
      <c r="AQ261" s="181"/>
      <c r="AR261" s="181">
        <f t="shared" si="567"/>
        <v>0</v>
      </c>
      <c r="AS261" s="181"/>
      <c r="AT261" s="181"/>
      <c r="AU261" s="181">
        <f t="shared" si="568"/>
        <v>0</v>
      </c>
      <c r="AV261" s="181"/>
      <c r="AW261" s="181"/>
      <c r="AX261" s="181">
        <f t="shared" si="569"/>
        <v>0</v>
      </c>
      <c r="AY261" s="181"/>
      <c r="AZ261" s="181"/>
      <c r="BA261" s="181">
        <f t="shared" si="570"/>
        <v>0</v>
      </c>
      <c r="BB261" s="181"/>
      <c r="BC261" s="181"/>
      <c r="BD261" s="181">
        <f t="shared" si="571"/>
        <v>0</v>
      </c>
      <c r="BE261" s="181"/>
      <c r="BF261" s="181"/>
      <c r="BG261" s="181">
        <f t="shared" si="572"/>
        <v>0</v>
      </c>
      <c r="BH261" s="181"/>
      <c r="BI261" s="181"/>
      <c r="BJ261" s="181">
        <f t="shared" si="573"/>
        <v>0</v>
      </c>
      <c r="BK261" s="181"/>
      <c r="BL261" s="333"/>
      <c r="BM261" s="324"/>
      <c r="BN261" s="328"/>
    </row>
    <row r="262" s="111" customFormat="1" ht="33.95" hidden="1" customHeight="1" outlineLevel="3" spans="2:66">
      <c r="B262" s="112" t="s">
        <v>794</v>
      </c>
      <c r="C262" s="113" t="s">
        <v>1287</v>
      </c>
      <c r="D262" s="111" t="s">
        <v>1288</v>
      </c>
      <c r="E262" s="112" t="s">
        <v>1289</v>
      </c>
      <c r="F262" s="112"/>
      <c r="G262" s="112" t="s">
        <v>943</v>
      </c>
      <c r="H262" s="112">
        <f>H263+H264+H273+H274+H283+H287+H288+H289+H290</f>
        <v>163224.509433962</v>
      </c>
      <c r="I262" s="112"/>
      <c r="J262" s="112"/>
      <c r="K262" s="112"/>
      <c r="L262" s="112"/>
      <c r="M262" s="112"/>
      <c r="N262" s="112"/>
      <c r="O262" s="112"/>
      <c r="P262" s="301"/>
      <c r="Q262" s="301"/>
      <c r="R262" s="301"/>
      <c r="S262" s="301"/>
      <c r="T262" s="301"/>
      <c r="U262" s="301"/>
      <c r="V262" s="301"/>
      <c r="W262" s="301"/>
      <c r="X262" s="301"/>
      <c r="Y262" s="301"/>
      <c r="Z262" s="301"/>
      <c r="AA262" s="301"/>
      <c r="AB262" s="112">
        <f>AB263+AB264+AB273+AB274+AB283+AB287+AB288+AB289+AB290</f>
        <v>163224.509433962</v>
      </c>
      <c r="AC262" s="112">
        <f t="shared" ref="AC262:AF262" si="574">AC263+AC264+AC273+AC274+AC283+AC287+AC288+AC289+AC290</f>
        <v>13602.0424528302</v>
      </c>
      <c r="AD262" s="112"/>
      <c r="AE262" s="112"/>
      <c r="AF262" s="112">
        <f t="shared" si="574"/>
        <v>13602.0424528302</v>
      </c>
      <c r="AG262" s="112"/>
      <c r="AH262" s="112"/>
      <c r="AI262" s="112">
        <f>AI263+AI264+AI273+AI274+AI283+AI287+AI288+AI289+AI290</f>
        <v>13602.0424528302</v>
      </c>
      <c r="AJ262" s="112"/>
      <c r="AK262" s="112"/>
      <c r="AL262" s="112">
        <f>AL263+AL264+AL273+AL274+AL283+AL287+AL288+AL289+AL290</f>
        <v>13602.0424528302</v>
      </c>
      <c r="AM262" s="112"/>
      <c r="AN262" s="112"/>
      <c r="AO262" s="112">
        <f>AO263+AO264+AO273+AO274+AO283+AO287+AO288+AO289+AO290</f>
        <v>13602.0424528302</v>
      </c>
      <c r="AP262" s="112"/>
      <c r="AQ262" s="112"/>
      <c r="AR262" s="112">
        <f>AR263+AR264+AR273+AR274+AR283+AR287+AR288+AR289+AR290</f>
        <v>13602.0424528302</v>
      </c>
      <c r="AS262" s="112"/>
      <c r="AT262" s="112"/>
      <c r="AU262" s="112">
        <f>AU263+AU264+AU273+AU274+AU283+AU287+AU288+AU289+AU290</f>
        <v>13602.0424528302</v>
      </c>
      <c r="AV262" s="112"/>
      <c r="AW262" s="112"/>
      <c r="AX262" s="112">
        <f>AX263+AX264+AX273+AX274+AX283+AX287+AX288+AX289+AX290</f>
        <v>13602.0424528302</v>
      </c>
      <c r="AY262" s="112"/>
      <c r="AZ262" s="112"/>
      <c r="BA262" s="112">
        <f>BA263+BA264+BA273+BA274+BA283+BA287+BA288+BA289+BA290</f>
        <v>13602.0424528302</v>
      </c>
      <c r="BB262" s="112"/>
      <c r="BC262" s="112"/>
      <c r="BD262" s="112">
        <f>BD263+BD264+BD273+BD274+BD283+BD287+BD288+BD289+BD290</f>
        <v>13602.0424528302</v>
      </c>
      <c r="BE262" s="112"/>
      <c r="BF262" s="112"/>
      <c r="BG262" s="112">
        <f>BG263+BG264+BG273+BG274+BG283+BG287+BG288+BG289+BG290</f>
        <v>13602.0424528302</v>
      </c>
      <c r="BH262" s="112"/>
      <c r="BI262" s="112"/>
      <c r="BJ262" s="112">
        <f>BJ263+BJ264+BJ273+BJ274+BJ283+BJ287+BJ288+BJ289+BJ290</f>
        <v>13602.0424528302</v>
      </c>
      <c r="BK262" s="112"/>
      <c r="BL262" s="318"/>
      <c r="BM262" s="324"/>
      <c r="BN262" s="326"/>
    </row>
    <row r="263" s="115" customFormat="1" ht="33.95" customHeight="1" outlineLevel="4" spans="2:66">
      <c r="B263" s="116" t="s">
        <v>799</v>
      </c>
      <c r="C263" s="117" t="s">
        <v>28</v>
      </c>
      <c r="D263" s="115" t="s">
        <v>29</v>
      </c>
      <c r="E263" s="116" t="s">
        <v>1290</v>
      </c>
      <c r="F263" s="116"/>
      <c r="G263" s="116" t="s">
        <v>943</v>
      </c>
      <c r="H263" s="116">
        <f>IFERROR(J263*L263*N263,0)</f>
        <v>33794.320754717</v>
      </c>
      <c r="I263" s="116" t="s">
        <v>1291</v>
      </c>
      <c r="J263" s="311">
        <f>预算主表!P82/12</f>
        <v>2816.19339622642</v>
      </c>
      <c r="K263" s="116" t="s">
        <v>1033</v>
      </c>
      <c r="L263" s="311">
        <v>1</v>
      </c>
      <c r="M263" s="116" t="s">
        <v>1196</v>
      </c>
      <c r="N263" s="116">
        <f t="shared" ref="N263:N273" si="575">COUNTA(O263:Z263)</f>
        <v>12</v>
      </c>
      <c r="O263" s="311" t="s">
        <v>1292</v>
      </c>
      <c r="P263" s="311" t="s">
        <v>1292</v>
      </c>
      <c r="Q263" s="311" t="s">
        <v>1292</v>
      </c>
      <c r="R263" s="311" t="s">
        <v>1292</v>
      </c>
      <c r="S263" s="311" t="s">
        <v>1292</v>
      </c>
      <c r="T263" s="311" t="s">
        <v>1292</v>
      </c>
      <c r="U263" s="311" t="s">
        <v>1292</v>
      </c>
      <c r="V263" s="311" t="s">
        <v>1292</v>
      </c>
      <c r="W263" s="311" t="s">
        <v>1292</v>
      </c>
      <c r="X263" s="311" t="s">
        <v>1292</v>
      </c>
      <c r="Y263" s="311" t="s">
        <v>1292</v>
      </c>
      <c r="Z263" s="311" t="s">
        <v>1292</v>
      </c>
      <c r="AA263" s="116"/>
      <c r="AB263" s="116">
        <f t="shared" ref="AB263:AB273" si="576">SUM(AC263,AF263,AI263,AL263,AO263,AR263,AU263,AX263,BA263,BD263,BG263,BJ263)</f>
        <v>33794.320754717</v>
      </c>
      <c r="AC263" s="116">
        <f t="shared" ref="AC263:AC273" si="577">IF(O263="",0,$J263*$L263)</f>
        <v>2816.19339622642</v>
      </c>
      <c r="AD263" s="116"/>
      <c r="AE263" s="116"/>
      <c r="AF263" s="116">
        <f t="shared" ref="AF263:AF273" si="578">IF(P263="",0,$J263*$L263)</f>
        <v>2816.19339622642</v>
      </c>
      <c r="AG263" s="116"/>
      <c r="AH263" s="116"/>
      <c r="AI263" s="116">
        <f t="shared" ref="AI263:AI273" si="579">IF(Q263="",0,$J263*$L263)</f>
        <v>2816.19339622642</v>
      </c>
      <c r="AJ263" s="116"/>
      <c r="AK263" s="116"/>
      <c r="AL263" s="116">
        <f t="shared" ref="AL263:AL273" si="580">IF(R263="",0,$J263*$L263)</f>
        <v>2816.19339622642</v>
      </c>
      <c r="AM263" s="116"/>
      <c r="AN263" s="116"/>
      <c r="AO263" s="116">
        <f t="shared" ref="AO263:AO273" si="581">IF(S263="",0,$J263*$L263)</f>
        <v>2816.19339622642</v>
      </c>
      <c r="AP263" s="116"/>
      <c r="AQ263" s="116"/>
      <c r="AR263" s="116">
        <f t="shared" ref="AR263:AR273" si="582">IF(T263="",0,$J263*$L263)</f>
        <v>2816.19339622642</v>
      </c>
      <c r="AS263" s="116"/>
      <c r="AT263" s="116"/>
      <c r="AU263" s="116">
        <f t="shared" ref="AU263:AU273" si="583">IF(U263="",0,$J263*$L263)</f>
        <v>2816.19339622642</v>
      </c>
      <c r="AV263" s="116"/>
      <c r="AW263" s="116"/>
      <c r="AX263" s="116">
        <f t="shared" ref="AX263:AX273" si="584">IF(V263="",0,$J263*$L263)</f>
        <v>2816.19339622642</v>
      </c>
      <c r="AY263" s="116"/>
      <c r="AZ263" s="116"/>
      <c r="BA263" s="116">
        <f t="shared" ref="BA263:BA273" si="585">IF(W263="",0,$J263*$L263)</f>
        <v>2816.19339622642</v>
      </c>
      <c r="BB263" s="116"/>
      <c r="BC263" s="116"/>
      <c r="BD263" s="116">
        <f t="shared" ref="BD263:BD273" si="586">IF(X263="",0,$J263*$L263)</f>
        <v>2816.19339622642</v>
      </c>
      <c r="BE263" s="116"/>
      <c r="BF263" s="116"/>
      <c r="BG263" s="116">
        <f t="shared" ref="BG263:BG273" si="587">IF(Y263="",0,$J263*$L263)</f>
        <v>2816.19339622642</v>
      </c>
      <c r="BH263" s="116"/>
      <c r="BI263" s="116"/>
      <c r="BJ263" s="116">
        <f t="shared" ref="BJ263:BJ273" si="588">IF(Z263="",0,$J263*$L263)</f>
        <v>2816.19339622642</v>
      </c>
      <c r="BK263" s="116"/>
      <c r="BL263" s="319"/>
      <c r="BM263" s="324"/>
      <c r="BN263" s="327"/>
    </row>
    <row r="264" s="115" customFormat="1" ht="33.95" hidden="1" customHeight="1" outlineLevel="4" spans="2:66">
      <c r="B264" s="116" t="s">
        <v>794</v>
      </c>
      <c r="C264" s="117" t="s">
        <v>1293</v>
      </c>
      <c r="D264" s="115" t="s">
        <v>1294</v>
      </c>
      <c r="E264" s="116"/>
      <c r="F264" s="116"/>
      <c r="G264" s="116"/>
      <c r="H264" s="116">
        <f>SUM(H265:H272)</f>
        <v>129430.188679245</v>
      </c>
      <c r="I264" s="116"/>
      <c r="J264" s="116"/>
      <c r="K264" s="116"/>
      <c r="L264" s="116"/>
      <c r="M264" s="116"/>
      <c r="N264" s="116"/>
      <c r="O264" s="116"/>
      <c r="P264" s="302"/>
      <c r="Q264" s="302"/>
      <c r="R264" s="302"/>
      <c r="S264" s="302"/>
      <c r="T264" s="302"/>
      <c r="U264" s="302"/>
      <c r="V264" s="302"/>
      <c r="W264" s="302"/>
      <c r="X264" s="302"/>
      <c r="Y264" s="302"/>
      <c r="Z264" s="302"/>
      <c r="AA264" s="302"/>
      <c r="AB264" s="116">
        <f t="shared" ref="AB264:AF264" si="589">SUM(AB265:AB272)</f>
        <v>129430.188679245</v>
      </c>
      <c r="AC264" s="116">
        <f t="shared" si="589"/>
        <v>10785.8490566038</v>
      </c>
      <c r="AD264" s="116"/>
      <c r="AE264" s="116"/>
      <c r="AF264" s="116">
        <f t="shared" si="589"/>
        <v>10785.8490566038</v>
      </c>
      <c r="AG264" s="116"/>
      <c r="AH264" s="116"/>
      <c r="AI264" s="116">
        <f>SUM(AI265:AI272)</f>
        <v>10785.8490566038</v>
      </c>
      <c r="AJ264" s="116"/>
      <c r="AK264" s="116"/>
      <c r="AL264" s="116">
        <f>SUM(AL265:AL272)</f>
        <v>10785.8490566038</v>
      </c>
      <c r="AM264" s="116"/>
      <c r="AN264" s="116"/>
      <c r="AO264" s="116">
        <f>SUM(AO265:AO272)</f>
        <v>10785.8490566038</v>
      </c>
      <c r="AP264" s="116"/>
      <c r="AQ264" s="116"/>
      <c r="AR264" s="116">
        <f>SUM(AR265:AR272)</f>
        <v>10785.8490566038</v>
      </c>
      <c r="AS264" s="116"/>
      <c r="AT264" s="116"/>
      <c r="AU264" s="116">
        <f>SUM(AU265:AU272)</f>
        <v>10785.8490566038</v>
      </c>
      <c r="AV264" s="116"/>
      <c r="AW264" s="116"/>
      <c r="AX264" s="116">
        <f>SUM(AX265:AX272)</f>
        <v>10785.8490566038</v>
      </c>
      <c r="AY264" s="116"/>
      <c r="AZ264" s="116"/>
      <c r="BA264" s="116">
        <f>SUM(BA265:BA272)</f>
        <v>10785.8490566038</v>
      </c>
      <c r="BB264" s="116"/>
      <c r="BC264" s="116"/>
      <c r="BD264" s="116">
        <f>SUM(BD265:BD272)</f>
        <v>10785.8490566038</v>
      </c>
      <c r="BE264" s="116"/>
      <c r="BF264" s="116"/>
      <c r="BG264" s="116">
        <f>SUM(BG265:BG272)</f>
        <v>10785.8490566038</v>
      </c>
      <c r="BH264" s="116"/>
      <c r="BI264" s="116"/>
      <c r="BJ264" s="116">
        <f>SUM(BJ265:BJ272)</f>
        <v>10785.8490566038</v>
      </c>
      <c r="BK264" s="116"/>
      <c r="BL264" s="319"/>
      <c r="BM264" s="324"/>
      <c r="BN264" s="327"/>
    </row>
    <row r="265" s="276" customFormat="1" ht="33.95" hidden="1" customHeight="1" outlineLevel="5" spans="2:66">
      <c r="B265" s="181" t="s">
        <v>799</v>
      </c>
      <c r="C265" s="296" t="s">
        <v>56</v>
      </c>
      <c r="D265" s="276" t="s">
        <v>57</v>
      </c>
      <c r="E265" s="181" t="s">
        <v>1295</v>
      </c>
      <c r="F265" s="181"/>
      <c r="G265" s="181" t="s">
        <v>943</v>
      </c>
      <c r="H265" s="181">
        <f t="shared" ref="H265:H273" si="590">IFERROR(J265*L265*N265,0)</f>
        <v>0</v>
      </c>
      <c r="I265" s="181" t="s">
        <v>1296</v>
      </c>
      <c r="J265" s="311"/>
      <c r="K265" s="181" t="s">
        <v>1297</v>
      </c>
      <c r="L265" s="311"/>
      <c r="M265" s="181" t="s">
        <v>1298</v>
      </c>
      <c r="N265" s="181">
        <f t="shared" si="575"/>
        <v>0</v>
      </c>
      <c r="O265" s="311"/>
      <c r="P265" s="330"/>
      <c r="Q265" s="330"/>
      <c r="R265" s="330"/>
      <c r="S265" s="330"/>
      <c r="T265" s="330"/>
      <c r="U265" s="330"/>
      <c r="V265" s="330"/>
      <c r="W265" s="330"/>
      <c r="X265" s="330"/>
      <c r="Y265" s="330"/>
      <c r="Z265" s="330"/>
      <c r="AA265" s="181"/>
      <c r="AB265" s="181">
        <f t="shared" si="576"/>
        <v>0</v>
      </c>
      <c r="AC265" s="181">
        <f t="shared" si="577"/>
        <v>0</v>
      </c>
      <c r="AD265" s="181"/>
      <c r="AE265" s="181"/>
      <c r="AF265" s="181">
        <f t="shared" si="578"/>
        <v>0</v>
      </c>
      <c r="AG265" s="181"/>
      <c r="AH265" s="181"/>
      <c r="AI265" s="181">
        <f t="shared" si="579"/>
        <v>0</v>
      </c>
      <c r="AJ265" s="181"/>
      <c r="AK265" s="181"/>
      <c r="AL265" s="181">
        <f t="shared" si="580"/>
        <v>0</v>
      </c>
      <c r="AM265" s="181"/>
      <c r="AN265" s="181"/>
      <c r="AO265" s="181">
        <f t="shared" si="581"/>
        <v>0</v>
      </c>
      <c r="AP265" s="181"/>
      <c r="AQ265" s="181"/>
      <c r="AR265" s="181">
        <f t="shared" si="582"/>
        <v>0</v>
      </c>
      <c r="AS265" s="181"/>
      <c r="AT265" s="181"/>
      <c r="AU265" s="181">
        <f t="shared" si="583"/>
        <v>0</v>
      </c>
      <c r="AV265" s="181"/>
      <c r="AW265" s="181"/>
      <c r="AX265" s="181">
        <f t="shared" si="584"/>
        <v>0</v>
      </c>
      <c r="AY265" s="181"/>
      <c r="AZ265" s="181"/>
      <c r="BA265" s="181">
        <f t="shared" si="585"/>
        <v>0</v>
      </c>
      <c r="BB265" s="181"/>
      <c r="BC265" s="181"/>
      <c r="BD265" s="181">
        <f t="shared" si="586"/>
        <v>0</v>
      </c>
      <c r="BE265" s="181"/>
      <c r="BF265" s="181"/>
      <c r="BG265" s="181">
        <f t="shared" si="587"/>
        <v>0</v>
      </c>
      <c r="BH265" s="181"/>
      <c r="BI265" s="181"/>
      <c r="BJ265" s="181">
        <f t="shared" si="588"/>
        <v>0</v>
      </c>
      <c r="BK265" s="181"/>
      <c r="BL265" s="333"/>
      <c r="BM265" s="324"/>
      <c r="BN265" s="328"/>
    </row>
    <row r="266" s="276" customFormat="1" ht="33.95" customHeight="1" outlineLevel="5" spans="2:66">
      <c r="B266" s="181" t="s">
        <v>799</v>
      </c>
      <c r="C266" s="296" t="s">
        <v>58</v>
      </c>
      <c r="D266" s="276" t="s">
        <v>59</v>
      </c>
      <c r="E266" s="181" t="s">
        <v>1299</v>
      </c>
      <c r="F266" s="181"/>
      <c r="G266" s="181" t="s">
        <v>943</v>
      </c>
      <c r="H266" s="181">
        <f t="shared" si="590"/>
        <v>117543.396226415</v>
      </c>
      <c r="I266" s="181" t="s">
        <v>1300</v>
      </c>
      <c r="J266" s="311">
        <f>预算主表!P87/12</f>
        <v>9795.28301886792</v>
      </c>
      <c r="K266" s="181" t="s">
        <v>1276</v>
      </c>
      <c r="L266" s="311">
        <v>1</v>
      </c>
      <c r="M266" s="181" t="s">
        <v>1301</v>
      </c>
      <c r="N266" s="181">
        <f t="shared" si="575"/>
        <v>12</v>
      </c>
      <c r="O266" s="311" t="s">
        <v>1292</v>
      </c>
      <c r="P266" s="311" t="s">
        <v>1292</v>
      </c>
      <c r="Q266" s="311" t="s">
        <v>1292</v>
      </c>
      <c r="R266" s="311" t="s">
        <v>1292</v>
      </c>
      <c r="S266" s="311" t="s">
        <v>1292</v>
      </c>
      <c r="T266" s="311" t="s">
        <v>1292</v>
      </c>
      <c r="U266" s="311" t="s">
        <v>1292</v>
      </c>
      <c r="V266" s="311" t="s">
        <v>1292</v>
      </c>
      <c r="W266" s="311" t="s">
        <v>1292</v>
      </c>
      <c r="X266" s="311" t="s">
        <v>1292</v>
      </c>
      <c r="Y266" s="311" t="s">
        <v>1292</v>
      </c>
      <c r="Z266" s="311" t="s">
        <v>1292</v>
      </c>
      <c r="AA266" s="181"/>
      <c r="AB266" s="181">
        <f t="shared" si="576"/>
        <v>117543.396226415</v>
      </c>
      <c r="AC266" s="181">
        <f t="shared" si="577"/>
        <v>9795.28301886792</v>
      </c>
      <c r="AD266" s="181"/>
      <c r="AE266" s="181"/>
      <c r="AF266" s="181">
        <f t="shared" si="578"/>
        <v>9795.28301886792</v>
      </c>
      <c r="AG266" s="181"/>
      <c r="AH266" s="181"/>
      <c r="AI266" s="181">
        <f t="shared" si="579"/>
        <v>9795.28301886792</v>
      </c>
      <c r="AJ266" s="181"/>
      <c r="AK266" s="181"/>
      <c r="AL266" s="181">
        <f t="shared" si="580"/>
        <v>9795.28301886792</v>
      </c>
      <c r="AM266" s="181"/>
      <c r="AN266" s="181"/>
      <c r="AO266" s="181">
        <f t="shared" si="581"/>
        <v>9795.28301886792</v>
      </c>
      <c r="AP266" s="181"/>
      <c r="AQ266" s="181"/>
      <c r="AR266" s="181">
        <f t="shared" si="582"/>
        <v>9795.28301886792</v>
      </c>
      <c r="AS266" s="181"/>
      <c r="AT266" s="181"/>
      <c r="AU266" s="181">
        <f t="shared" si="583"/>
        <v>9795.28301886792</v>
      </c>
      <c r="AV266" s="181"/>
      <c r="AW266" s="181"/>
      <c r="AX266" s="181">
        <f t="shared" si="584"/>
        <v>9795.28301886792</v>
      </c>
      <c r="AY266" s="181"/>
      <c r="AZ266" s="181"/>
      <c r="BA266" s="181">
        <f t="shared" si="585"/>
        <v>9795.28301886792</v>
      </c>
      <c r="BB266" s="181"/>
      <c r="BC266" s="181"/>
      <c r="BD266" s="181">
        <f t="shared" si="586"/>
        <v>9795.28301886792</v>
      </c>
      <c r="BE266" s="181"/>
      <c r="BF266" s="181"/>
      <c r="BG266" s="181">
        <f t="shared" si="587"/>
        <v>9795.28301886792</v>
      </c>
      <c r="BH266" s="181"/>
      <c r="BI266" s="181"/>
      <c r="BJ266" s="181">
        <f t="shared" si="588"/>
        <v>9795.28301886792</v>
      </c>
      <c r="BK266" s="181"/>
      <c r="BL266" s="333"/>
      <c r="BM266" s="324"/>
      <c r="BN266" s="328"/>
    </row>
    <row r="267" s="276" customFormat="1" ht="33.95" hidden="1" customHeight="1" outlineLevel="5" spans="2:66">
      <c r="B267" s="181" t="s">
        <v>799</v>
      </c>
      <c r="C267" s="296" t="s">
        <v>60</v>
      </c>
      <c r="D267" s="276" t="s">
        <v>61</v>
      </c>
      <c r="E267" s="181" t="s">
        <v>1302</v>
      </c>
      <c r="F267" s="181"/>
      <c r="G267" s="181" t="s">
        <v>943</v>
      </c>
      <c r="H267" s="181">
        <f t="shared" si="590"/>
        <v>0</v>
      </c>
      <c r="I267" s="181" t="s">
        <v>1303</v>
      </c>
      <c r="J267" s="311"/>
      <c r="K267" s="181" t="s">
        <v>1304</v>
      </c>
      <c r="L267" s="311"/>
      <c r="M267" s="181" t="s">
        <v>1305</v>
      </c>
      <c r="N267" s="181">
        <f t="shared" si="575"/>
        <v>0</v>
      </c>
      <c r="O267" s="311"/>
      <c r="P267" s="311"/>
      <c r="Q267" s="311"/>
      <c r="R267" s="311"/>
      <c r="S267" s="311"/>
      <c r="T267" s="311"/>
      <c r="U267" s="311"/>
      <c r="V267" s="311"/>
      <c r="W267" s="311"/>
      <c r="X267" s="311"/>
      <c r="Y267" s="311"/>
      <c r="Z267" s="311"/>
      <c r="AA267" s="181"/>
      <c r="AB267" s="181">
        <f t="shared" si="576"/>
        <v>0</v>
      </c>
      <c r="AC267" s="181">
        <f t="shared" si="577"/>
        <v>0</v>
      </c>
      <c r="AD267" s="181"/>
      <c r="AE267" s="181"/>
      <c r="AF267" s="181">
        <f t="shared" si="578"/>
        <v>0</v>
      </c>
      <c r="AG267" s="181"/>
      <c r="AH267" s="181"/>
      <c r="AI267" s="181">
        <f t="shared" si="579"/>
        <v>0</v>
      </c>
      <c r="AJ267" s="181"/>
      <c r="AK267" s="181"/>
      <c r="AL267" s="181">
        <f t="shared" si="580"/>
        <v>0</v>
      </c>
      <c r="AM267" s="181"/>
      <c r="AN267" s="181"/>
      <c r="AO267" s="181">
        <f t="shared" si="581"/>
        <v>0</v>
      </c>
      <c r="AP267" s="181"/>
      <c r="AQ267" s="181"/>
      <c r="AR267" s="181">
        <f t="shared" si="582"/>
        <v>0</v>
      </c>
      <c r="AS267" s="181"/>
      <c r="AT267" s="181"/>
      <c r="AU267" s="181">
        <f t="shared" si="583"/>
        <v>0</v>
      </c>
      <c r="AV267" s="181"/>
      <c r="AW267" s="181"/>
      <c r="AX267" s="181">
        <f t="shared" si="584"/>
        <v>0</v>
      </c>
      <c r="AY267" s="181"/>
      <c r="AZ267" s="181"/>
      <c r="BA267" s="181">
        <f t="shared" si="585"/>
        <v>0</v>
      </c>
      <c r="BB267" s="181"/>
      <c r="BC267" s="181"/>
      <c r="BD267" s="181">
        <f t="shared" si="586"/>
        <v>0</v>
      </c>
      <c r="BE267" s="181"/>
      <c r="BF267" s="181"/>
      <c r="BG267" s="181">
        <f t="shared" si="587"/>
        <v>0</v>
      </c>
      <c r="BH267" s="181"/>
      <c r="BI267" s="181"/>
      <c r="BJ267" s="181">
        <f t="shared" si="588"/>
        <v>0</v>
      </c>
      <c r="BK267" s="181"/>
      <c r="BL267" s="333"/>
      <c r="BM267" s="324"/>
      <c r="BN267" s="328"/>
    </row>
    <row r="268" s="276" customFormat="1" ht="33.95" customHeight="1" outlineLevel="5" spans="2:66">
      <c r="B268" s="181" t="s">
        <v>799</v>
      </c>
      <c r="C268" s="296" t="s">
        <v>50</v>
      </c>
      <c r="D268" s="276" t="s">
        <v>51</v>
      </c>
      <c r="E268" s="181" t="s">
        <v>1299</v>
      </c>
      <c r="F268" s="181"/>
      <c r="G268" s="181" t="s">
        <v>943</v>
      </c>
      <c r="H268" s="181">
        <f t="shared" si="590"/>
        <v>11886.7924528302</v>
      </c>
      <c r="I268" s="181" t="s">
        <v>1242</v>
      </c>
      <c r="J268" s="311">
        <f>预算主表!P86/12</f>
        <v>990.56603773585</v>
      </c>
      <c r="K268" s="181" t="s">
        <v>1276</v>
      </c>
      <c r="L268" s="311">
        <v>1</v>
      </c>
      <c r="M268" s="181" t="s">
        <v>1301</v>
      </c>
      <c r="N268" s="181">
        <f t="shared" si="575"/>
        <v>12</v>
      </c>
      <c r="O268" s="311" t="s">
        <v>1292</v>
      </c>
      <c r="P268" s="311" t="s">
        <v>1292</v>
      </c>
      <c r="Q268" s="311" t="s">
        <v>1292</v>
      </c>
      <c r="R268" s="311" t="s">
        <v>1292</v>
      </c>
      <c r="S268" s="311" t="s">
        <v>1292</v>
      </c>
      <c r="T268" s="311" t="s">
        <v>1292</v>
      </c>
      <c r="U268" s="311" t="s">
        <v>1292</v>
      </c>
      <c r="V268" s="311" t="s">
        <v>1292</v>
      </c>
      <c r="W268" s="311" t="s">
        <v>1292</v>
      </c>
      <c r="X268" s="311" t="s">
        <v>1292</v>
      </c>
      <c r="Y268" s="311" t="s">
        <v>1292</v>
      </c>
      <c r="Z268" s="311" t="s">
        <v>1292</v>
      </c>
      <c r="AA268" s="181"/>
      <c r="AB268" s="181">
        <f t="shared" si="576"/>
        <v>11886.7924528302</v>
      </c>
      <c r="AC268" s="181">
        <f t="shared" si="577"/>
        <v>990.56603773585</v>
      </c>
      <c r="AD268" s="181"/>
      <c r="AE268" s="181"/>
      <c r="AF268" s="181">
        <f t="shared" si="578"/>
        <v>990.56603773585</v>
      </c>
      <c r="AG268" s="181"/>
      <c r="AH268" s="181"/>
      <c r="AI268" s="181">
        <f t="shared" si="579"/>
        <v>990.56603773585</v>
      </c>
      <c r="AJ268" s="181"/>
      <c r="AK268" s="181"/>
      <c r="AL268" s="181">
        <f t="shared" si="580"/>
        <v>990.56603773585</v>
      </c>
      <c r="AM268" s="181"/>
      <c r="AN268" s="181"/>
      <c r="AO268" s="181">
        <f t="shared" si="581"/>
        <v>990.56603773585</v>
      </c>
      <c r="AP268" s="181"/>
      <c r="AQ268" s="181"/>
      <c r="AR268" s="181">
        <f t="shared" si="582"/>
        <v>990.56603773585</v>
      </c>
      <c r="AS268" s="181"/>
      <c r="AT268" s="181"/>
      <c r="AU268" s="181">
        <f t="shared" si="583"/>
        <v>990.56603773585</v>
      </c>
      <c r="AV268" s="181"/>
      <c r="AW268" s="181"/>
      <c r="AX268" s="181">
        <f t="shared" si="584"/>
        <v>990.56603773585</v>
      </c>
      <c r="AY268" s="181"/>
      <c r="AZ268" s="181"/>
      <c r="BA268" s="181">
        <f t="shared" si="585"/>
        <v>990.56603773585</v>
      </c>
      <c r="BB268" s="181"/>
      <c r="BC268" s="181"/>
      <c r="BD268" s="181">
        <f t="shared" si="586"/>
        <v>990.56603773585</v>
      </c>
      <c r="BE268" s="181"/>
      <c r="BF268" s="181"/>
      <c r="BG268" s="181">
        <f t="shared" si="587"/>
        <v>990.56603773585</v>
      </c>
      <c r="BH268" s="181"/>
      <c r="BI268" s="181"/>
      <c r="BJ268" s="181">
        <f t="shared" si="588"/>
        <v>990.56603773585</v>
      </c>
      <c r="BK268" s="181"/>
      <c r="BL268" s="333"/>
      <c r="BM268" s="324"/>
      <c r="BN268" s="328"/>
    </row>
    <row r="269" s="276" customFormat="1" ht="33.95" hidden="1" customHeight="1" outlineLevel="5" spans="2:66">
      <c r="B269" s="181" t="s">
        <v>799</v>
      </c>
      <c r="C269" s="296" t="s">
        <v>52</v>
      </c>
      <c r="D269" s="276" t="s">
        <v>53</v>
      </c>
      <c r="E269" s="181" t="s">
        <v>1299</v>
      </c>
      <c r="F269" s="181"/>
      <c r="G269" s="181" t="s">
        <v>943</v>
      </c>
      <c r="H269" s="181">
        <f t="shared" si="590"/>
        <v>0</v>
      </c>
      <c r="I269" s="181" t="s">
        <v>1242</v>
      </c>
      <c r="J269" s="311"/>
      <c r="K269" s="181" t="s">
        <v>1276</v>
      </c>
      <c r="L269" s="311"/>
      <c r="M269" s="181" t="s">
        <v>1301</v>
      </c>
      <c r="N269" s="181">
        <f t="shared" si="575"/>
        <v>0</v>
      </c>
      <c r="O269" s="311"/>
      <c r="P269" s="311"/>
      <c r="Q269" s="311"/>
      <c r="R269" s="311"/>
      <c r="S269" s="311"/>
      <c r="T269" s="311"/>
      <c r="U269" s="311"/>
      <c r="V269" s="311"/>
      <c r="W269" s="311"/>
      <c r="X269" s="311"/>
      <c r="Y269" s="311"/>
      <c r="Z269" s="311"/>
      <c r="AA269" s="181"/>
      <c r="AB269" s="181">
        <f t="shared" si="576"/>
        <v>0</v>
      </c>
      <c r="AC269" s="181">
        <f t="shared" si="577"/>
        <v>0</v>
      </c>
      <c r="AD269" s="181"/>
      <c r="AE269" s="181"/>
      <c r="AF269" s="181">
        <f t="shared" si="578"/>
        <v>0</v>
      </c>
      <c r="AG269" s="181"/>
      <c r="AH269" s="181"/>
      <c r="AI269" s="181">
        <f t="shared" si="579"/>
        <v>0</v>
      </c>
      <c r="AJ269" s="181"/>
      <c r="AK269" s="181"/>
      <c r="AL269" s="181">
        <f t="shared" si="580"/>
        <v>0</v>
      </c>
      <c r="AM269" s="181"/>
      <c r="AN269" s="181"/>
      <c r="AO269" s="181">
        <f t="shared" si="581"/>
        <v>0</v>
      </c>
      <c r="AP269" s="181"/>
      <c r="AQ269" s="181"/>
      <c r="AR269" s="181">
        <f t="shared" si="582"/>
        <v>0</v>
      </c>
      <c r="AS269" s="181"/>
      <c r="AT269" s="181"/>
      <c r="AU269" s="181">
        <f t="shared" si="583"/>
        <v>0</v>
      </c>
      <c r="AV269" s="181"/>
      <c r="AW269" s="181"/>
      <c r="AX269" s="181">
        <f t="shared" si="584"/>
        <v>0</v>
      </c>
      <c r="AY269" s="181"/>
      <c r="AZ269" s="181"/>
      <c r="BA269" s="181">
        <f t="shared" si="585"/>
        <v>0</v>
      </c>
      <c r="BB269" s="181"/>
      <c r="BC269" s="181"/>
      <c r="BD269" s="181">
        <f t="shared" si="586"/>
        <v>0</v>
      </c>
      <c r="BE269" s="181"/>
      <c r="BF269" s="181"/>
      <c r="BG269" s="181">
        <f t="shared" si="587"/>
        <v>0</v>
      </c>
      <c r="BH269" s="181"/>
      <c r="BI269" s="181"/>
      <c r="BJ269" s="181">
        <f t="shared" si="588"/>
        <v>0</v>
      </c>
      <c r="BK269" s="181"/>
      <c r="BL269" s="333"/>
      <c r="BM269" s="324"/>
      <c r="BN269" s="328"/>
    </row>
    <row r="270" s="276" customFormat="1" ht="33.95" hidden="1" customHeight="1" outlineLevel="5" spans="2:66">
      <c r="B270" s="181" t="s">
        <v>799</v>
      </c>
      <c r="C270" s="296" t="s">
        <v>1306</v>
      </c>
      <c r="D270" s="276" t="s">
        <v>1307</v>
      </c>
      <c r="E270" s="181" t="s">
        <v>1299</v>
      </c>
      <c r="F270" s="181"/>
      <c r="G270" s="181" t="s">
        <v>943</v>
      </c>
      <c r="H270" s="181">
        <f t="shared" si="590"/>
        <v>0</v>
      </c>
      <c r="I270" s="181" t="s">
        <v>1242</v>
      </c>
      <c r="J270" s="311"/>
      <c r="K270" s="181" t="s">
        <v>1276</v>
      </c>
      <c r="L270" s="311"/>
      <c r="M270" s="181" t="s">
        <v>1301</v>
      </c>
      <c r="N270" s="181">
        <f t="shared" si="575"/>
        <v>0</v>
      </c>
      <c r="O270" s="311"/>
      <c r="P270" s="311"/>
      <c r="Q270" s="311"/>
      <c r="R270" s="311"/>
      <c r="S270" s="311"/>
      <c r="T270" s="311"/>
      <c r="U270" s="311"/>
      <c r="V270" s="311"/>
      <c r="W270" s="311"/>
      <c r="X270" s="311"/>
      <c r="Y270" s="311"/>
      <c r="Z270" s="311"/>
      <c r="AA270" s="181"/>
      <c r="AB270" s="181">
        <f t="shared" si="576"/>
        <v>0</v>
      </c>
      <c r="AC270" s="181">
        <f t="shared" si="577"/>
        <v>0</v>
      </c>
      <c r="AD270" s="181"/>
      <c r="AE270" s="181"/>
      <c r="AF270" s="181">
        <f t="shared" si="578"/>
        <v>0</v>
      </c>
      <c r="AG270" s="181"/>
      <c r="AH270" s="181"/>
      <c r="AI270" s="181">
        <f t="shared" si="579"/>
        <v>0</v>
      </c>
      <c r="AJ270" s="181"/>
      <c r="AK270" s="181"/>
      <c r="AL270" s="181">
        <f t="shared" si="580"/>
        <v>0</v>
      </c>
      <c r="AM270" s="181"/>
      <c r="AN270" s="181"/>
      <c r="AO270" s="181">
        <f t="shared" si="581"/>
        <v>0</v>
      </c>
      <c r="AP270" s="181"/>
      <c r="AQ270" s="181"/>
      <c r="AR270" s="181">
        <f t="shared" si="582"/>
        <v>0</v>
      </c>
      <c r="AS270" s="181"/>
      <c r="AT270" s="181"/>
      <c r="AU270" s="181">
        <f t="shared" si="583"/>
        <v>0</v>
      </c>
      <c r="AV270" s="181"/>
      <c r="AW270" s="181"/>
      <c r="AX270" s="181">
        <f t="shared" si="584"/>
        <v>0</v>
      </c>
      <c r="AY270" s="181"/>
      <c r="AZ270" s="181"/>
      <c r="BA270" s="181">
        <f t="shared" si="585"/>
        <v>0</v>
      </c>
      <c r="BB270" s="181"/>
      <c r="BC270" s="181"/>
      <c r="BD270" s="181">
        <f t="shared" si="586"/>
        <v>0</v>
      </c>
      <c r="BE270" s="181"/>
      <c r="BF270" s="181"/>
      <c r="BG270" s="181">
        <f t="shared" si="587"/>
        <v>0</v>
      </c>
      <c r="BH270" s="181"/>
      <c r="BI270" s="181"/>
      <c r="BJ270" s="181">
        <f t="shared" si="588"/>
        <v>0</v>
      </c>
      <c r="BK270" s="181"/>
      <c r="BL270" s="333"/>
      <c r="BM270" s="324"/>
      <c r="BN270" s="328"/>
    </row>
    <row r="271" s="276" customFormat="1" ht="33.95" hidden="1" customHeight="1" outlineLevel="5" spans="2:66">
      <c r="B271" s="181" t="s">
        <v>799</v>
      </c>
      <c r="C271" s="296" t="s">
        <v>1308</v>
      </c>
      <c r="D271" s="276" t="s">
        <v>1309</v>
      </c>
      <c r="E271" s="181" t="s">
        <v>1299</v>
      </c>
      <c r="F271" s="181"/>
      <c r="G271" s="181" t="s">
        <v>943</v>
      </c>
      <c r="H271" s="181">
        <f t="shared" si="590"/>
        <v>0</v>
      </c>
      <c r="I271" s="181" t="s">
        <v>1242</v>
      </c>
      <c r="J271" s="311"/>
      <c r="K271" s="181" t="s">
        <v>1276</v>
      </c>
      <c r="L271" s="311"/>
      <c r="M271" s="181" t="s">
        <v>1301</v>
      </c>
      <c r="N271" s="181">
        <f t="shared" si="575"/>
        <v>0</v>
      </c>
      <c r="O271" s="311"/>
      <c r="P271" s="311"/>
      <c r="Q271" s="311"/>
      <c r="R271" s="311"/>
      <c r="S271" s="311"/>
      <c r="T271" s="311"/>
      <c r="U271" s="311"/>
      <c r="V271" s="311"/>
      <c r="W271" s="311"/>
      <c r="X271" s="311"/>
      <c r="Y271" s="311"/>
      <c r="Z271" s="311"/>
      <c r="AA271" s="181"/>
      <c r="AB271" s="181">
        <f t="shared" si="576"/>
        <v>0</v>
      </c>
      <c r="AC271" s="181">
        <f t="shared" si="577"/>
        <v>0</v>
      </c>
      <c r="AD271" s="181"/>
      <c r="AE271" s="181"/>
      <c r="AF271" s="181">
        <f t="shared" si="578"/>
        <v>0</v>
      </c>
      <c r="AG271" s="181"/>
      <c r="AH271" s="181"/>
      <c r="AI271" s="181">
        <f t="shared" si="579"/>
        <v>0</v>
      </c>
      <c r="AJ271" s="181"/>
      <c r="AK271" s="181"/>
      <c r="AL271" s="181">
        <f t="shared" si="580"/>
        <v>0</v>
      </c>
      <c r="AM271" s="181"/>
      <c r="AN271" s="181"/>
      <c r="AO271" s="181">
        <f t="shared" si="581"/>
        <v>0</v>
      </c>
      <c r="AP271" s="181"/>
      <c r="AQ271" s="181"/>
      <c r="AR271" s="181">
        <f t="shared" si="582"/>
        <v>0</v>
      </c>
      <c r="AS271" s="181"/>
      <c r="AT271" s="181"/>
      <c r="AU271" s="181">
        <f t="shared" si="583"/>
        <v>0</v>
      </c>
      <c r="AV271" s="181"/>
      <c r="AW271" s="181"/>
      <c r="AX271" s="181">
        <f t="shared" si="584"/>
        <v>0</v>
      </c>
      <c r="AY271" s="181"/>
      <c r="AZ271" s="181"/>
      <c r="BA271" s="181">
        <f t="shared" si="585"/>
        <v>0</v>
      </c>
      <c r="BB271" s="181"/>
      <c r="BC271" s="181"/>
      <c r="BD271" s="181">
        <f t="shared" si="586"/>
        <v>0</v>
      </c>
      <c r="BE271" s="181"/>
      <c r="BF271" s="181"/>
      <c r="BG271" s="181">
        <f t="shared" si="587"/>
        <v>0</v>
      </c>
      <c r="BH271" s="181"/>
      <c r="BI271" s="181"/>
      <c r="BJ271" s="181">
        <f t="shared" si="588"/>
        <v>0</v>
      </c>
      <c r="BK271" s="181"/>
      <c r="BL271" s="333"/>
      <c r="BM271" s="324"/>
      <c r="BN271" s="328"/>
    </row>
    <row r="272" s="276" customFormat="1" ht="33.95" hidden="1" customHeight="1" outlineLevel="5" spans="2:66">
      <c r="B272" s="181" t="s">
        <v>799</v>
      </c>
      <c r="C272" s="296" t="s">
        <v>1310</v>
      </c>
      <c r="D272" s="276" t="s">
        <v>1311</v>
      </c>
      <c r="E272" s="181" t="s">
        <v>1299</v>
      </c>
      <c r="F272" s="181"/>
      <c r="G272" s="181" t="s">
        <v>943</v>
      </c>
      <c r="H272" s="181">
        <f t="shared" si="590"/>
        <v>0</v>
      </c>
      <c r="I272" s="181" t="s">
        <v>1242</v>
      </c>
      <c r="J272" s="311"/>
      <c r="K272" s="181" t="s">
        <v>1276</v>
      </c>
      <c r="L272" s="311"/>
      <c r="M272" s="181" t="s">
        <v>1301</v>
      </c>
      <c r="N272" s="181">
        <f t="shared" si="575"/>
        <v>0</v>
      </c>
      <c r="O272" s="311"/>
      <c r="P272" s="311"/>
      <c r="Q272" s="311"/>
      <c r="R272" s="311"/>
      <c r="S272" s="311"/>
      <c r="T272" s="311"/>
      <c r="U272" s="311"/>
      <c r="V272" s="311"/>
      <c r="W272" s="311"/>
      <c r="X272" s="311"/>
      <c r="Y272" s="311"/>
      <c r="Z272" s="311"/>
      <c r="AA272" s="181"/>
      <c r="AB272" s="181">
        <f t="shared" si="576"/>
        <v>0</v>
      </c>
      <c r="AC272" s="181">
        <f t="shared" si="577"/>
        <v>0</v>
      </c>
      <c r="AD272" s="181"/>
      <c r="AE272" s="181"/>
      <c r="AF272" s="181">
        <f t="shared" si="578"/>
        <v>0</v>
      </c>
      <c r="AG272" s="181"/>
      <c r="AH272" s="181"/>
      <c r="AI272" s="181">
        <f t="shared" si="579"/>
        <v>0</v>
      </c>
      <c r="AJ272" s="181"/>
      <c r="AK272" s="181"/>
      <c r="AL272" s="181">
        <f t="shared" si="580"/>
        <v>0</v>
      </c>
      <c r="AM272" s="181"/>
      <c r="AN272" s="181"/>
      <c r="AO272" s="181">
        <f t="shared" si="581"/>
        <v>0</v>
      </c>
      <c r="AP272" s="181"/>
      <c r="AQ272" s="181"/>
      <c r="AR272" s="181">
        <f t="shared" si="582"/>
        <v>0</v>
      </c>
      <c r="AS272" s="181"/>
      <c r="AT272" s="181"/>
      <c r="AU272" s="181">
        <f t="shared" si="583"/>
        <v>0</v>
      </c>
      <c r="AV272" s="181"/>
      <c r="AW272" s="181"/>
      <c r="AX272" s="181">
        <f t="shared" si="584"/>
        <v>0</v>
      </c>
      <c r="AY272" s="181"/>
      <c r="AZ272" s="181"/>
      <c r="BA272" s="181">
        <f t="shared" si="585"/>
        <v>0</v>
      </c>
      <c r="BB272" s="181"/>
      <c r="BC272" s="181"/>
      <c r="BD272" s="181">
        <f t="shared" si="586"/>
        <v>0</v>
      </c>
      <c r="BE272" s="181"/>
      <c r="BF272" s="181"/>
      <c r="BG272" s="181">
        <f t="shared" si="587"/>
        <v>0</v>
      </c>
      <c r="BH272" s="181"/>
      <c r="BI272" s="181"/>
      <c r="BJ272" s="181">
        <f t="shared" si="588"/>
        <v>0</v>
      </c>
      <c r="BK272" s="181"/>
      <c r="BL272" s="333"/>
      <c r="BM272" s="324"/>
      <c r="BN272" s="328"/>
    </row>
    <row r="273" s="115" customFormat="1" ht="33.95" hidden="1" customHeight="1" outlineLevel="4" spans="2:66">
      <c r="B273" s="116" t="s">
        <v>799</v>
      </c>
      <c r="C273" s="117" t="s">
        <v>1312</v>
      </c>
      <c r="D273" s="115" t="s">
        <v>1313</v>
      </c>
      <c r="E273" s="116"/>
      <c r="F273" s="116"/>
      <c r="G273" s="116" t="s">
        <v>943</v>
      </c>
      <c r="H273" s="116">
        <f t="shared" si="590"/>
        <v>0</v>
      </c>
      <c r="I273" s="116" t="s">
        <v>1243</v>
      </c>
      <c r="J273" s="116">
        <v>1</v>
      </c>
      <c r="K273" s="116" t="s">
        <v>1243</v>
      </c>
      <c r="L273" s="311"/>
      <c r="M273" s="116" t="s">
        <v>1235</v>
      </c>
      <c r="N273" s="116">
        <f t="shared" si="575"/>
        <v>0</v>
      </c>
      <c r="O273" s="311"/>
      <c r="P273" s="329"/>
      <c r="Q273" s="329"/>
      <c r="R273" s="329"/>
      <c r="S273" s="329"/>
      <c r="T273" s="329"/>
      <c r="U273" s="329"/>
      <c r="V273" s="329"/>
      <c r="W273" s="329"/>
      <c r="X273" s="329"/>
      <c r="Y273" s="329"/>
      <c r="Z273" s="329"/>
      <c r="AA273" s="116"/>
      <c r="AB273" s="116">
        <f t="shared" si="576"/>
        <v>0</v>
      </c>
      <c r="AC273" s="116">
        <f t="shared" si="577"/>
        <v>0</v>
      </c>
      <c r="AD273" s="116"/>
      <c r="AE273" s="116"/>
      <c r="AF273" s="116">
        <f t="shared" si="578"/>
        <v>0</v>
      </c>
      <c r="AG273" s="116"/>
      <c r="AH273" s="116"/>
      <c r="AI273" s="116">
        <f t="shared" si="579"/>
        <v>0</v>
      </c>
      <c r="AJ273" s="116"/>
      <c r="AK273" s="116"/>
      <c r="AL273" s="116">
        <f t="shared" si="580"/>
        <v>0</v>
      </c>
      <c r="AM273" s="116"/>
      <c r="AN273" s="116"/>
      <c r="AO273" s="116">
        <f t="shared" si="581"/>
        <v>0</v>
      </c>
      <c r="AP273" s="116"/>
      <c r="AQ273" s="116"/>
      <c r="AR273" s="116">
        <f t="shared" si="582"/>
        <v>0</v>
      </c>
      <c r="AS273" s="116"/>
      <c r="AT273" s="116"/>
      <c r="AU273" s="116">
        <f t="shared" si="583"/>
        <v>0</v>
      </c>
      <c r="AV273" s="116"/>
      <c r="AW273" s="116"/>
      <c r="AX273" s="116">
        <f t="shared" si="584"/>
        <v>0</v>
      </c>
      <c r="AY273" s="116"/>
      <c r="AZ273" s="116"/>
      <c r="BA273" s="116">
        <f t="shared" si="585"/>
        <v>0</v>
      </c>
      <c r="BB273" s="116"/>
      <c r="BC273" s="116"/>
      <c r="BD273" s="116">
        <f t="shared" si="586"/>
        <v>0</v>
      </c>
      <c r="BE273" s="116"/>
      <c r="BF273" s="116"/>
      <c r="BG273" s="116">
        <f t="shared" si="587"/>
        <v>0</v>
      </c>
      <c r="BH273" s="116"/>
      <c r="BI273" s="116"/>
      <c r="BJ273" s="116">
        <f t="shared" si="588"/>
        <v>0</v>
      </c>
      <c r="BK273" s="116"/>
      <c r="BL273" s="319"/>
      <c r="BM273" s="324"/>
      <c r="BN273" s="327"/>
    </row>
    <row r="274" s="115" customFormat="1" ht="33.95" hidden="1" customHeight="1" outlineLevel="4" collapsed="1" spans="2:66">
      <c r="B274" s="116" t="s">
        <v>794</v>
      </c>
      <c r="C274" s="117" t="s">
        <v>1314</v>
      </c>
      <c r="D274" s="115" t="s">
        <v>1315</v>
      </c>
      <c r="E274" s="116"/>
      <c r="F274" s="116"/>
      <c r="G274" s="116"/>
      <c r="H274" s="116">
        <f>SUM(H275:H282)</f>
        <v>0</v>
      </c>
      <c r="I274" s="116"/>
      <c r="J274" s="116"/>
      <c r="K274" s="116"/>
      <c r="L274" s="116"/>
      <c r="M274" s="116"/>
      <c r="N274" s="116"/>
      <c r="O274" s="116"/>
      <c r="P274" s="302"/>
      <c r="Q274" s="302"/>
      <c r="R274" s="302"/>
      <c r="S274" s="302"/>
      <c r="T274" s="302"/>
      <c r="U274" s="302"/>
      <c r="V274" s="302"/>
      <c r="W274" s="302"/>
      <c r="X274" s="302"/>
      <c r="Y274" s="302"/>
      <c r="Z274" s="302"/>
      <c r="AA274" s="302"/>
      <c r="AB274" s="116">
        <f>SUM(AB275:AB282)</f>
        <v>0</v>
      </c>
      <c r="AC274" s="116">
        <f>SUM(AC275:AC282)</f>
        <v>0</v>
      </c>
      <c r="AD274" s="116"/>
      <c r="AE274" s="116"/>
      <c r="AF274" s="116">
        <f>SUM(AF275:AF282)</f>
        <v>0</v>
      </c>
      <c r="AG274" s="116"/>
      <c r="AH274" s="116"/>
      <c r="AI274" s="116">
        <f>SUM(AI275:AI282)</f>
        <v>0</v>
      </c>
      <c r="AJ274" s="116"/>
      <c r="AK274" s="116"/>
      <c r="AL274" s="116">
        <f>SUM(AL275:AL282)</f>
        <v>0</v>
      </c>
      <c r="AM274" s="116"/>
      <c r="AN274" s="116"/>
      <c r="AO274" s="116">
        <f>SUM(AO275:AO282)</f>
        <v>0</v>
      </c>
      <c r="AP274" s="116"/>
      <c r="AQ274" s="116"/>
      <c r="AR274" s="116">
        <f>SUM(AR275:AR282)</f>
        <v>0</v>
      </c>
      <c r="AS274" s="116"/>
      <c r="AT274" s="116"/>
      <c r="AU274" s="116">
        <f>SUM(AU275:AU282)</f>
        <v>0</v>
      </c>
      <c r="AV274" s="116"/>
      <c r="AW274" s="116"/>
      <c r="AX274" s="116">
        <f>SUM(AX275:AX282)</f>
        <v>0</v>
      </c>
      <c r="AY274" s="116"/>
      <c r="AZ274" s="116"/>
      <c r="BA274" s="116">
        <f>SUM(BA275:BA282)</f>
        <v>0</v>
      </c>
      <c r="BB274" s="116"/>
      <c r="BC274" s="116"/>
      <c r="BD274" s="116">
        <f>SUM(BD275:BD282)</f>
        <v>0</v>
      </c>
      <c r="BE274" s="116"/>
      <c r="BF274" s="116"/>
      <c r="BG274" s="116">
        <f>SUM(BG275:BG282)</f>
        <v>0</v>
      </c>
      <c r="BH274" s="116"/>
      <c r="BI274" s="116"/>
      <c r="BJ274" s="116">
        <f>SUM(BJ275:BJ282)</f>
        <v>0</v>
      </c>
      <c r="BK274" s="116"/>
      <c r="BL274" s="319"/>
      <c r="BM274" s="324"/>
      <c r="BN274" s="327"/>
    </row>
    <row r="275" s="276" customFormat="1" ht="33.95" hidden="1" customHeight="1" outlineLevel="5" spans="2:66">
      <c r="B275" s="181" t="s">
        <v>799</v>
      </c>
      <c r="C275" s="296" t="s">
        <v>1316</v>
      </c>
      <c r="D275" s="276" t="s">
        <v>1317</v>
      </c>
      <c r="E275" s="181" t="s">
        <v>1318</v>
      </c>
      <c r="F275" s="181"/>
      <c r="G275" s="181" t="s">
        <v>943</v>
      </c>
      <c r="H275" s="181">
        <f t="shared" ref="H275:H282" si="591">IFERROR(J275*L275*N275,0)</f>
        <v>0</v>
      </c>
      <c r="I275" s="181" t="s">
        <v>1319</v>
      </c>
      <c r="J275" s="311"/>
      <c r="K275" s="181" t="s">
        <v>1033</v>
      </c>
      <c r="L275" s="311"/>
      <c r="M275" s="181" t="s">
        <v>1196</v>
      </c>
      <c r="N275" s="181">
        <f t="shared" ref="N275:N282" si="592">COUNTA(O275:Z275)</f>
        <v>0</v>
      </c>
      <c r="O275" s="311"/>
      <c r="P275" s="330"/>
      <c r="Q275" s="330"/>
      <c r="R275" s="330"/>
      <c r="S275" s="330"/>
      <c r="T275" s="330"/>
      <c r="U275" s="330"/>
      <c r="V275" s="330"/>
      <c r="W275" s="330"/>
      <c r="X275" s="330"/>
      <c r="Y275" s="330"/>
      <c r="Z275" s="330"/>
      <c r="AA275" s="181"/>
      <c r="AB275" s="181">
        <f t="shared" ref="AB275:AB282" si="593">SUM(AC275,AF275,AI275,AL275,AO275,AR275,AU275,AX275,BA275,BD275,BG275,BJ275)</f>
        <v>0</v>
      </c>
      <c r="AC275" s="181">
        <f t="shared" ref="AC275:AC282" si="594">IF(O275="",0,$J275*$L275)</f>
        <v>0</v>
      </c>
      <c r="AD275" s="181"/>
      <c r="AE275" s="181"/>
      <c r="AF275" s="181">
        <f t="shared" ref="AF275:AF282" si="595">IF(P275="",0,$J275*$L275)</f>
        <v>0</v>
      </c>
      <c r="AG275" s="181"/>
      <c r="AH275" s="181"/>
      <c r="AI275" s="181">
        <f t="shared" ref="AI275:AI282" si="596">IF(Q275="",0,$J275*$L275)</f>
        <v>0</v>
      </c>
      <c r="AJ275" s="181"/>
      <c r="AK275" s="181"/>
      <c r="AL275" s="181">
        <f t="shared" ref="AL275:AL282" si="597">IF(R275="",0,$J275*$L275)</f>
        <v>0</v>
      </c>
      <c r="AM275" s="181"/>
      <c r="AN275" s="181"/>
      <c r="AO275" s="181">
        <f t="shared" ref="AO275:AO282" si="598">IF(S275="",0,$J275*$L275)</f>
        <v>0</v>
      </c>
      <c r="AP275" s="181"/>
      <c r="AQ275" s="181"/>
      <c r="AR275" s="181">
        <f t="shared" ref="AR275:AR282" si="599">IF(T275="",0,$J275*$L275)</f>
        <v>0</v>
      </c>
      <c r="AS275" s="181"/>
      <c r="AT275" s="181"/>
      <c r="AU275" s="181">
        <f t="shared" ref="AU275:AU282" si="600">IF(U275="",0,$J275*$L275)</f>
        <v>0</v>
      </c>
      <c r="AV275" s="181"/>
      <c r="AW275" s="181"/>
      <c r="AX275" s="181">
        <f t="shared" ref="AX275:AX282" si="601">IF(V275="",0,$J275*$L275)</f>
        <v>0</v>
      </c>
      <c r="AY275" s="181"/>
      <c r="AZ275" s="181"/>
      <c r="BA275" s="181">
        <f t="shared" ref="BA275:BA282" si="602">IF(W275="",0,$J275*$L275)</f>
        <v>0</v>
      </c>
      <c r="BB275" s="181"/>
      <c r="BC275" s="181"/>
      <c r="BD275" s="181">
        <f t="shared" ref="BD275:BD282" si="603">IF(X275="",0,$J275*$L275)</f>
        <v>0</v>
      </c>
      <c r="BE275" s="181"/>
      <c r="BF275" s="181"/>
      <c r="BG275" s="181">
        <f t="shared" ref="BG275:BG282" si="604">IF(Y275="",0,$J275*$L275)</f>
        <v>0</v>
      </c>
      <c r="BH275" s="181"/>
      <c r="BI275" s="181"/>
      <c r="BJ275" s="181">
        <f t="shared" ref="BJ275:BJ282" si="605">IF(Z275="",0,$J275*$L275)</f>
        <v>0</v>
      </c>
      <c r="BK275" s="181"/>
      <c r="BL275" s="333"/>
      <c r="BM275" s="324"/>
      <c r="BN275" s="328"/>
    </row>
    <row r="276" s="276" customFormat="1" ht="33.95" hidden="1" customHeight="1" outlineLevel="5" spans="2:66">
      <c r="B276" s="181" t="s">
        <v>799</v>
      </c>
      <c r="C276" s="296" t="s">
        <v>1320</v>
      </c>
      <c r="D276" s="276" t="s">
        <v>1321</v>
      </c>
      <c r="E276" s="181" t="s">
        <v>1322</v>
      </c>
      <c r="F276" s="181"/>
      <c r="G276" s="181" t="s">
        <v>943</v>
      </c>
      <c r="H276" s="181">
        <f t="shared" si="591"/>
        <v>0</v>
      </c>
      <c r="I276" s="181" t="s">
        <v>1319</v>
      </c>
      <c r="J276" s="311"/>
      <c r="K276" s="181" t="s">
        <v>1033</v>
      </c>
      <c r="L276" s="311"/>
      <c r="M276" s="181" t="s">
        <v>1196</v>
      </c>
      <c r="N276" s="181">
        <f t="shared" si="592"/>
        <v>0</v>
      </c>
      <c r="O276" s="311"/>
      <c r="P276" s="311"/>
      <c r="Q276" s="311"/>
      <c r="R276" s="311"/>
      <c r="S276" s="311"/>
      <c r="T276" s="311"/>
      <c r="U276" s="311"/>
      <c r="V276" s="311"/>
      <c r="W276" s="311"/>
      <c r="X276" s="311"/>
      <c r="Y276" s="311"/>
      <c r="Z276" s="311"/>
      <c r="AA276" s="181"/>
      <c r="AB276" s="181">
        <f t="shared" si="593"/>
        <v>0</v>
      </c>
      <c r="AC276" s="181">
        <f t="shared" si="594"/>
        <v>0</v>
      </c>
      <c r="AD276" s="181"/>
      <c r="AE276" s="181"/>
      <c r="AF276" s="181">
        <f t="shared" si="595"/>
        <v>0</v>
      </c>
      <c r="AG276" s="181"/>
      <c r="AH276" s="181"/>
      <c r="AI276" s="181">
        <f t="shared" si="596"/>
        <v>0</v>
      </c>
      <c r="AJ276" s="181"/>
      <c r="AK276" s="181"/>
      <c r="AL276" s="181">
        <f t="shared" si="597"/>
        <v>0</v>
      </c>
      <c r="AM276" s="181"/>
      <c r="AN276" s="181"/>
      <c r="AO276" s="181">
        <f t="shared" si="598"/>
        <v>0</v>
      </c>
      <c r="AP276" s="181"/>
      <c r="AQ276" s="181"/>
      <c r="AR276" s="181">
        <f t="shared" si="599"/>
        <v>0</v>
      </c>
      <c r="AS276" s="181"/>
      <c r="AT276" s="181"/>
      <c r="AU276" s="181">
        <f t="shared" si="600"/>
        <v>0</v>
      </c>
      <c r="AV276" s="181"/>
      <c r="AW276" s="181"/>
      <c r="AX276" s="181">
        <f t="shared" si="601"/>
        <v>0</v>
      </c>
      <c r="AY276" s="181"/>
      <c r="AZ276" s="181"/>
      <c r="BA276" s="181">
        <f t="shared" si="602"/>
        <v>0</v>
      </c>
      <c r="BB276" s="181"/>
      <c r="BC276" s="181"/>
      <c r="BD276" s="181">
        <f t="shared" si="603"/>
        <v>0</v>
      </c>
      <c r="BE276" s="181"/>
      <c r="BF276" s="181"/>
      <c r="BG276" s="181">
        <f t="shared" si="604"/>
        <v>0</v>
      </c>
      <c r="BH276" s="181"/>
      <c r="BI276" s="181"/>
      <c r="BJ276" s="181">
        <f t="shared" si="605"/>
        <v>0</v>
      </c>
      <c r="BK276" s="181"/>
      <c r="BL276" s="333"/>
      <c r="BM276" s="324"/>
      <c r="BN276" s="328"/>
    </row>
    <row r="277" s="276" customFormat="1" ht="33.95" hidden="1" customHeight="1" outlineLevel="5" spans="2:66">
      <c r="B277" s="181" t="s">
        <v>799</v>
      </c>
      <c r="C277" s="296" t="s">
        <v>1323</v>
      </c>
      <c r="D277" s="276" t="s">
        <v>1324</v>
      </c>
      <c r="E277" s="181" t="s">
        <v>1325</v>
      </c>
      <c r="F277" s="181"/>
      <c r="G277" s="181" t="s">
        <v>943</v>
      </c>
      <c r="H277" s="181">
        <f t="shared" si="591"/>
        <v>0</v>
      </c>
      <c r="I277" s="181" t="s">
        <v>1319</v>
      </c>
      <c r="J277" s="311"/>
      <c r="K277" s="181" t="s">
        <v>1033</v>
      </c>
      <c r="L277" s="311"/>
      <c r="M277" s="181" t="s">
        <v>1196</v>
      </c>
      <c r="N277" s="181">
        <f t="shared" si="592"/>
        <v>0</v>
      </c>
      <c r="O277" s="311"/>
      <c r="P277" s="311"/>
      <c r="Q277" s="311"/>
      <c r="R277" s="311"/>
      <c r="S277" s="311"/>
      <c r="T277" s="311"/>
      <c r="U277" s="311"/>
      <c r="V277" s="311"/>
      <c r="W277" s="311"/>
      <c r="X277" s="311"/>
      <c r="Y277" s="311"/>
      <c r="Z277" s="311"/>
      <c r="AA277" s="181"/>
      <c r="AB277" s="181">
        <f t="shared" si="593"/>
        <v>0</v>
      </c>
      <c r="AC277" s="181">
        <f t="shared" si="594"/>
        <v>0</v>
      </c>
      <c r="AD277" s="181"/>
      <c r="AE277" s="181"/>
      <c r="AF277" s="181">
        <f t="shared" si="595"/>
        <v>0</v>
      </c>
      <c r="AG277" s="181"/>
      <c r="AH277" s="181"/>
      <c r="AI277" s="181">
        <f t="shared" si="596"/>
        <v>0</v>
      </c>
      <c r="AJ277" s="181"/>
      <c r="AK277" s="181"/>
      <c r="AL277" s="181">
        <f t="shared" si="597"/>
        <v>0</v>
      </c>
      <c r="AM277" s="181"/>
      <c r="AN277" s="181"/>
      <c r="AO277" s="181">
        <f t="shared" si="598"/>
        <v>0</v>
      </c>
      <c r="AP277" s="181"/>
      <c r="AQ277" s="181"/>
      <c r="AR277" s="181">
        <f t="shared" si="599"/>
        <v>0</v>
      </c>
      <c r="AS277" s="181"/>
      <c r="AT277" s="181"/>
      <c r="AU277" s="181">
        <f t="shared" si="600"/>
        <v>0</v>
      </c>
      <c r="AV277" s="181"/>
      <c r="AW277" s="181"/>
      <c r="AX277" s="181">
        <f t="shared" si="601"/>
        <v>0</v>
      </c>
      <c r="AY277" s="181"/>
      <c r="AZ277" s="181"/>
      <c r="BA277" s="181">
        <f t="shared" si="602"/>
        <v>0</v>
      </c>
      <c r="BB277" s="181"/>
      <c r="BC277" s="181"/>
      <c r="BD277" s="181">
        <f t="shared" si="603"/>
        <v>0</v>
      </c>
      <c r="BE277" s="181"/>
      <c r="BF277" s="181"/>
      <c r="BG277" s="181">
        <f t="shared" si="604"/>
        <v>0</v>
      </c>
      <c r="BH277" s="181"/>
      <c r="BI277" s="181"/>
      <c r="BJ277" s="181">
        <f t="shared" si="605"/>
        <v>0</v>
      </c>
      <c r="BK277" s="181"/>
      <c r="BL277" s="333"/>
      <c r="BM277" s="324"/>
      <c r="BN277" s="328"/>
    </row>
    <row r="278" s="276" customFormat="1" ht="33.95" hidden="1" customHeight="1" outlineLevel="5" spans="2:66">
      <c r="B278" s="181" t="s">
        <v>799</v>
      </c>
      <c r="C278" s="296" t="s">
        <v>1326</v>
      </c>
      <c r="D278" s="276" t="s">
        <v>1327</v>
      </c>
      <c r="E278" s="181" t="s">
        <v>1328</v>
      </c>
      <c r="F278" s="181"/>
      <c r="G278" s="181" t="s">
        <v>943</v>
      </c>
      <c r="H278" s="181">
        <f t="shared" si="591"/>
        <v>0</v>
      </c>
      <c r="I278" s="181" t="s">
        <v>1319</v>
      </c>
      <c r="J278" s="311"/>
      <c r="K278" s="181" t="s">
        <v>1033</v>
      </c>
      <c r="L278" s="311"/>
      <c r="M278" s="181" t="s">
        <v>1196</v>
      </c>
      <c r="N278" s="181">
        <f t="shared" si="592"/>
        <v>0</v>
      </c>
      <c r="O278" s="311"/>
      <c r="P278" s="311"/>
      <c r="Q278" s="311"/>
      <c r="R278" s="311"/>
      <c r="S278" s="311"/>
      <c r="T278" s="311"/>
      <c r="U278" s="311"/>
      <c r="V278" s="311"/>
      <c r="W278" s="311"/>
      <c r="X278" s="311"/>
      <c r="Y278" s="311"/>
      <c r="Z278" s="311"/>
      <c r="AA278" s="181"/>
      <c r="AB278" s="181">
        <f t="shared" si="593"/>
        <v>0</v>
      </c>
      <c r="AC278" s="181">
        <f t="shared" si="594"/>
        <v>0</v>
      </c>
      <c r="AD278" s="181"/>
      <c r="AE278" s="181"/>
      <c r="AF278" s="181">
        <f t="shared" si="595"/>
        <v>0</v>
      </c>
      <c r="AG278" s="181"/>
      <c r="AH278" s="181"/>
      <c r="AI278" s="181">
        <f t="shared" si="596"/>
        <v>0</v>
      </c>
      <c r="AJ278" s="181"/>
      <c r="AK278" s="181"/>
      <c r="AL278" s="181">
        <f t="shared" si="597"/>
        <v>0</v>
      </c>
      <c r="AM278" s="181"/>
      <c r="AN278" s="181"/>
      <c r="AO278" s="181">
        <f t="shared" si="598"/>
        <v>0</v>
      </c>
      <c r="AP278" s="181"/>
      <c r="AQ278" s="181"/>
      <c r="AR278" s="181">
        <f t="shared" si="599"/>
        <v>0</v>
      </c>
      <c r="AS278" s="181"/>
      <c r="AT278" s="181"/>
      <c r="AU278" s="181">
        <f t="shared" si="600"/>
        <v>0</v>
      </c>
      <c r="AV278" s="181"/>
      <c r="AW278" s="181"/>
      <c r="AX278" s="181">
        <f t="shared" si="601"/>
        <v>0</v>
      </c>
      <c r="AY278" s="181"/>
      <c r="AZ278" s="181"/>
      <c r="BA278" s="181">
        <f t="shared" si="602"/>
        <v>0</v>
      </c>
      <c r="BB278" s="181"/>
      <c r="BC278" s="181"/>
      <c r="BD278" s="181">
        <f t="shared" si="603"/>
        <v>0</v>
      </c>
      <c r="BE278" s="181"/>
      <c r="BF278" s="181"/>
      <c r="BG278" s="181">
        <f t="shared" si="604"/>
        <v>0</v>
      </c>
      <c r="BH278" s="181"/>
      <c r="BI278" s="181"/>
      <c r="BJ278" s="181">
        <f t="shared" si="605"/>
        <v>0</v>
      </c>
      <c r="BK278" s="181"/>
      <c r="BL278" s="333"/>
      <c r="BM278" s="324"/>
      <c r="BN278" s="328"/>
    </row>
    <row r="279" s="276" customFormat="1" ht="33.95" hidden="1" customHeight="1" outlineLevel="5" spans="2:66">
      <c r="B279" s="181" t="s">
        <v>799</v>
      </c>
      <c r="C279" s="296" t="s">
        <v>1329</v>
      </c>
      <c r="D279" s="276" t="s">
        <v>1330</v>
      </c>
      <c r="E279" s="181" t="s">
        <v>1331</v>
      </c>
      <c r="F279" s="181"/>
      <c r="G279" s="181" t="s">
        <v>943</v>
      </c>
      <c r="H279" s="181">
        <f t="shared" si="591"/>
        <v>0</v>
      </c>
      <c r="I279" s="181" t="s">
        <v>1319</v>
      </c>
      <c r="J279" s="311"/>
      <c r="K279" s="181" t="s">
        <v>1033</v>
      </c>
      <c r="L279" s="311"/>
      <c r="M279" s="181" t="s">
        <v>1196</v>
      </c>
      <c r="N279" s="181">
        <f t="shared" si="592"/>
        <v>0</v>
      </c>
      <c r="O279" s="311"/>
      <c r="P279" s="311"/>
      <c r="Q279" s="311"/>
      <c r="R279" s="311"/>
      <c r="S279" s="311"/>
      <c r="T279" s="311"/>
      <c r="U279" s="311"/>
      <c r="V279" s="311"/>
      <c r="W279" s="311"/>
      <c r="X279" s="311"/>
      <c r="Y279" s="311"/>
      <c r="Z279" s="311"/>
      <c r="AA279" s="181"/>
      <c r="AB279" s="181">
        <f t="shared" si="593"/>
        <v>0</v>
      </c>
      <c r="AC279" s="181">
        <f t="shared" si="594"/>
        <v>0</v>
      </c>
      <c r="AD279" s="181"/>
      <c r="AE279" s="181"/>
      <c r="AF279" s="181">
        <f t="shared" si="595"/>
        <v>0</v>
      </c>
      <c r="AG279" s="181"/>
      <c r="AH279" s="181"/>
      <c r="AI279" s="181">
        <f t="shared" si="596"/>
        <v>0</v>
      </c>
      <c r="AJ279" s="181"/>
      <c r="AK279" s="181"/>
      <c r="AL279" s="181">
        <f t="shared" si="597"/>
        <v>0</v>
      </c>
      <c r="AM279" s="181"/>
      <c r="AN279" s="181"/>
      <c r="AO279" s="181">
        <f t="shared" si="598"/>
        <v>0</v>
      </c>
      <c r="AP279" s="181"/>
      <c r="AQ279" s="181"/>
      <c r="AR279" s="181">
        <f t="shared" si="599"/>
        <v>0</v>
      </c>
      <c r="AS279" s="181"/>
      <c r="AT279" s="181"/>
      <c r="AU279" s="181">
        <f t="shared" si="600"/>
        <v>0</v>
      </c>
      <c r="AV279" s="181"/>
      <c r="AW279" s="181"/>
      <c r="AX279" s="181">
        <f t="shared" si="601"/>
        <v>0</v>
      </c>
      <c r="AY279" s="181"/>
      <c r="AZ279" s="181"/>
      <c r="BA279" s="181">
        <f t="shared" si="602"/>
        <v>0</v>
      </c>
      <c r="BB279" s="181"/>
      <c r="BC279" s="181"/>
      <c r="BD279" s="181">
        <f t="shared" si="603"/>
        <v>0</v>
      </c>
      <c r="BE279" s="181"/>
      <c r="BF279" s="181"/>
      <c r="BG279" s="181">
        <f t="shared" si="604"/>
        <v>0</v>
      </c>
      <c r="BH279" s="181"/>
      <c r="BI279" s="181"/>
      <c r="BJ279" s="181">
        <f t="shared" si="605"/>
        <v>0</v>
      </c>
      <c r="BK279" s="181"/>
      <c r="BL279" s="333"/>
      <c r="BM279" s="324"/>
      <c r="BN279" s="328"/>
    </row>
    <row r="280" s="276" customFormat="1" ht="33.95" hidden="1" customHeight="1" outlineLevel="5" spans="2:66">
      <c r="B280" s="181" t="s">
        <v>799</v>
      </c>
      <c r="C280" s="296" t="s">
        <v>1332</v>
      </c>
      <c r="D280" s="276" t="s">
        <v>1333</v>
      </c>
      <c r="E280" s="181" t="s">
        <v>1334</v>
      </c>
      <c r="F280" s="181"/>
      <c r="G280" s="181" t="s">
        <v>943</v>
      </c>
      <c r="H280" s="181">
        <f t="shared" si="591"/>
        <v>0</v>
      </c>
      <c r="I280" s="181" t="s">
        <v>1319</v>
      </c>
      <c r="J280" s="311"/>
      <c r="K280" s="181" t="s">
        <v>1033</v>
      </c>
      <c r="L280" s="311"/>
      <c r="M280" s="181" t="s">
        <v>1196</v>
      </c>
      <c r="N280" s="181">
        <f t="shared" si="592"/>
        <v>0</v>
      </c>
      <c r="O280" s="311"/>
      <c r="P280" s="311"/>
      <c r="Q280" s="311"/>
      <c r="R280" s="311"/>
      <c r="S280" s="311"/>
      <c r="T280" s="311"/>
      <c r="U280" s="311"/>
      <c r="V280" s="311"/>
      <c r="W280" s="311"/>
      <c r="X280" s="311"/>
      <c r="Y280" s="311"/>
      <c r="Z280" s="311"/>
      <c r="AA280" s="181"/>
      <c r="AB280" s="181">
        <f t="shared" si="593"/>
        <v>0</v>
      </c>
      <c r="AC280" s="181">
        <f t="shared" si="594"/>
        <v>0</v>
      </c>
      <c r="AD280" s="181"/>
      <c r="AE280" s="181"/>
      <c r="AF280" s="181">
        <f t="shared" si="595"/>
        <v>0</v>
      </c>
      <c r="AG280" s="181"/>
      <c r="AH280" s="181"/>
      <c r="AI280" s="181">
        <f t="shared" si="596"/>
        <v>0</v>
      </c>
      <c r="AJ280" s="181"/>
      <c r="AK280" s="181"/>
      <c r="AL280" s="181">
        <f t="shared" si="597"/>
        <v>0</v>
      </c>
      <c r="AM280" s="181"/>
      <c r="AN280" s="181"/>
      <c r="AO280" s="181">
        <f t="shared" si="598"/>
        <v>0</v>
      </c>
      <c r="AP280" s="181"/>
      <c r="AQ280" s="181"/>
      <c r="AR280" s="181">
        <f t="shared" si="599"/>
        <v>0</v>
      </c>
      <c r="AS280" s="181"/>
      <c r="AT280" s="181"/>
      <c r="AU280" s="181">
        <f t="shared" si="600"/>
        <v>0</v>
      </c>
      <c r="AV280" s="181"/>
      <c r="AW280" s="181"/>
      <c r="AX280" s="181">
        <f t="shared" si="601"/>
        <v>0</v>
      </c>
      <c r="AY280" s="181"/>
      <c r="AZ280" s="181"/>
      <c r="BA280" s="181">
        <f t="shared" si="602"/>
        <v>0</v>
      </c>
      <c r="BB280" s="181"/>
      <c r="BC280" s="181"/>
      <c r="BD280" s="181">
        <f t="shared" si="603"/>
        <v>0</v>
      </c>
      <c r="BE280" s="181"/>
      <c r="BF280" s="181"/>
      <c r="BG280" s="181">
        <f t="shared" si="604"/>
        <v>0</v>
      </c>
      <c r="BH280" s="181"/>
      <c r="BI280" s="181"/>
      <c r="BJ280" s="181">
        <f t="shared" si="605"/>
        <v>0</v>
      </c>
      <c r="BK280" s="181"/>
      <c r="BL280" s="333"/>
      <c r="BM280" s="324"/>
      <c r="BN280" s="328"/>
    </row>
    <row r="281" s="276" customFormat="1" ht="33.95" hidden="1" customHeight="1" outlineLevel="5" spans="2:66">
      <c r="B281" s="181" t="s">
        <v>799</v>
      </c>
      <c r="C281" s="296" t="s">
        <v>1335</v>
      </c>
      <c r="D281" s="276" t="s">
        <v>1336</v>
      </c>
      <c r="E281" s="181" t="s">
        <v>1337</v>
      </c>
      <c r="F281" s="181"/>
      <c r="G281" s="181" t="s">
        <v>943</v>
      </c>
      <c r="H281" s="181">
        <f t="shared" si="591"/>
        <v>0</v>
      </c>
      <c r="I281" s="181" t="s">
        <v>1319</v>
      </c>
      <c r="J281" s="311"/>
      <c r="K281" s="181" t="s">
        <v>1033</v>
      </c>
      <c r="L281" s="311"/>
      <c r="M281" s="181" t="s">
        <v>1196</v>
      </c>
      <c r="N281" s="181">
        <f t="shared" si="592"/>
        <v>0</v>
      </c>
      <c r="O281" s="311"/>
      <c r="P281" s="311"/>
      <c r="Q281" s="311"/>
      <c r="R281" s="311"/>
      <c r="S281" s="311"/>
      <c r="T281" s="311"/>
      <c r="U281" s="311"/>
      <c r="V281" s="311"/>
      <c r="W281" s="311"/>
      <c r="X281" s="311"/>
      <c r="Y281" s="311"/>
      <c r="Z281" s="311"/>
      <c r="AA281" s="181"/>
      <c r="AB281" s="181">
        <f t="shared" si="593"/>
        <v>0</v>
      </c>
      <c r="AC281" s="181">
        <f t="shared" si="594"/>
        <v>0</v>
      </c>
      <c r="AD281" s="181"/>
      <c r="AE281" s="181"/>
      <c r="AF281" s="181">
        <f t="shared" si="595"/>
        <v>0</v>
      </c>
      <c r="AG281" s="181"/>
      <c r="AH281" s="181"/>
      <c r="AI281" s="181">
        <f t="shared" si="596"/>
        <v>0</v>
      </c>
      <c r="AJ281" s="181"/>
      <c r="AK281" s="181"/>
      <c r="AL281" s="181">
        <f t="shared" si="597"/>
        <v>0</v>
      </c>
      <c r="AM281" s="181"/>
      <c r="AN281" s="181"/>
      <c r="AO281" s="181">
        <f t="shared" si="598"/>
        <v>0</v>
      </c>
      <c r="AP281" s="181"/>
      <c r="AQ281" s="181"/>
      <c r="AR281" s="181">
        <f t="shared" si="599"/>
        <v>0</v>
      </c>
      <c r="AS281" s="181"/>
      <c r="AT281" s="181"/>
      <c r="AU281" s="181">
        <f t="shared" si="600"/>
        <v>0</v>
      </c>
      <c r="AV281" s="181"/>
      <c r="AW281" s="181"/>
      <c r="AX281" s="181">
        <f t="shared" si="601"/>
        <v>0</v>
      </c>
      <c r="AY281" s="181"/>
      <c r="AZ281" s="181"/>
      <c r="BA281" s="181">
        <f t="shared" si="602"/>
        <v>0</v>
      </c>
      <c r="BB281" s="181"/>
      <c r="BC281" s="181"/>
      <c r="BD281" s="181">
        <f t="shared" si="603"/>
        <v>0</v>
      </c>
      <c r="BE281" s="181"/>
      <c r="BF281" s="181"/>
      <c r="BG281" s="181">
        <f t="shared" si="604"/>
        <v>0</v>
      </c>
      <c r="BH281" s="181"/>
      <c r="BI281" s="181"/>
      <c r="BJ281" s="181">
        <f t="shared" si="605"/>
        <v>0</v>
      </c>
      <c r="BK281" s="181"/>
      <c r="BL281" s="333"/>
      <c r="BM281" s="324"/>
      <c r="BN281" s="328"/>
    </row>
    <row r="282" s="276" customFormat="1" ht="33.95" hidden="1" customHeight="1" outlineLevel="5" spans="2:66">
      <c r="B282" s="181" t="s">
        <v>799</v>
      </c>
      <c r="C282" s="296" t="s">
        <v>1338</v>
      </c>
      <c r="D282" s="276" t="s">
        <v>1339</v>
      </c>
      <c r="E282" s="181" t="s">
        <v>1340</v>
      </c>
      <c r="F282" s="181"/>
      <c r="G282" s="181" t="s">
        <v>943</v>
      </c>
      <c r="H282" s="181">
        <f t="shared" si="591"/>
        <v>0</v>
      </c>
      <c r="I282" s="181" t="s">
        <v>1319</v>
      </c>
      <c r="J282" s="311"/>
      <c r="K282" s="181" t="s">
        <v>1033</v>
      </c>
      <c r="L282" s="311"/>
      <c r="M282" s="181" t="s">
        <v>1196</v>
      </c>
      <c r="N282" s="181">
        <f t="shared" si="592"/>
        <v>0</v>
      </c>
      <c r="O282" s="311"/>
      <c r="P282" s="329"/>
      <c r="Q282" s="329"/>
      <c r="R282" s="329"/>
      <c r="S282" s="329"/>
      <c r="T282" s="329"/>
      <c r="U282" s="329"/>
      <c r="V282" s="329"/>
      <c r="W282" s="329"/>
      <c r="X282" s="329"/>
      <c r="Y282" s="329"/>
      <c r="Z282" s="329"/>
      <c r="AA282" s="181"/>
      <c r="AB282" s="181">
        <f t="shared" si="593"/>
        <v>0</v>
      </c>
      <c r="AC282" s="181">
        <f t="shared" si="594"/>
        <v>0</v>
      </c>
      <c r="AD282" s="181"/>
      <c r="AE282" s="181"/>
      <c r="AF282" s="181">
        <f t="shared" si="595"/>
        <v>0</v>
      </c>
      <c r="AG282" s="181"/>
      <c r="AH282" s="181"/>
      <c r="AI282" s="181">
        <f t="shared" si="596"/>
        <v>0</v>
      </c>
      <c r="AJ282" s="181"/>
      <c r="AK282" s="181"/>
      <c r="AL282" s="181">
        <f t="shared" si="597"/>
        <v>0</v>
      </c>
      <c r="AM282" s="181"/>
      <c r="AN282" s="181"/>
      <c r="AO282" s="181">
        <f t="shared" si="598"/>
        <v>0</v>
      </c>
      <c r="AP282" s="181"/>
      <c r="AQ282" s="181"/>
      <c r="AR282" s="181">
        <f t="shared" si="599"/>
        <v>0</v>
      </c>
      <c r="AS282" s="181"/>
      <c r="AT282" s="181"/>
      <c r="AU282" s="181">
        <f t="shared" si="600"/>
        <v>0</v>
      </c>
      <c r="AV282" s="181"/>
      <c r="AW282" s="181"/>
      <c r="AX282" s="181">
        <f t="shared" si="601"/>
        <v>0</v>
      </c>
      <c r="AY282" s="181"/>
      <c r="AZ282" s="181"/>
      <c r="BA282" s="181">
        <f t="shared" si="602"/>
        <v>0</v>
      </c>
      <c r="BB282" s="181"/>
      <c r="BC282" s="181"/>
      <c r="BD282" s="181">
        <f t="shared" si="603"/>
        <v>0</v>
      </c>
      <c r="BE282" s="181"/>
      <c r="BF282" s="181"/>
      <c r="BG282" s="181">
        <f t="shared" si="604"/>
        <v>0</v>
      </c>
      <c r="BH282" s="181"/>
      <c r="BI282" s="181"/>
      <c r="BJ282" s="181">
        <f t="shared" si="605"/>
        <v>0</v>
      </c>
      <c r="BK282" s="181"/>
      <c r="BL282" s="333"/>
      <c r="BM282" s="324"/>
      <c r="BN282" s="328"/>
    </row>
    <row r="283" s="115" customFormat="1" ht="33.95" hidden="1" customHeight="1" outlineLevel="4" collapsed="1" spans="2:66">
      <c r="B283" s="116" t="s">
        <v>794</v>
      </c>
      <c r="C283" s="117" t="s">
        <v>1341</v>
      </c>
      <c r="D283" s="115" t="s">
        <v>1342</v>
      </c>
      <c r="E283" s="116" t="s">
        <v>1343</v>
      </c>
      <c r="F283" s="116"/>
      <c r="G283" s="116"/>
      <c r="H283" s="116">
        <f>SUM(H284:H286)</f>
        <v>0</v>
      </c>
      <c r="I283" s="116"/>
      <c r="J283" s="116"/>
      <c r="K283" s="116"/>
      <c r="L283" s="116"/>
      <c r="M283" s="116"/>
      <c r="N283" s="116"/>
      <c r="O283" s="116"/>
      <c r="P283" s="302"/>
      <c r="Q283" s="302"/>
      <c r="R283" s="302"/>
      <c r="S283" s="302"/>
      <c r="T283" s="302"/>
      <c r="U283" s="302"/>
      <c r="V283" s="302"/>
      <c r="W283" s="302"/>
      <c r="X283" s="302"/>
      <c r="Y283" s="302"/>
      <c r="Z283" s="302"/>
      <c r="AA283" s="302"/>
      <c r="AB283" s="116">
        <f t="shared" ref="AB283:AF283" si="606">SUM(AB284:AB286)</f>
        <v>0</v>
      </c>
      <c r="AC283" s="116">
        <f t="shared" si="606"/>
        <v>0</v>
      </c>
      <c r="AD283" s="116"/>
      <c r="AE283" s="116"/>
      <c r="AF283" s="116">
        <f t="shared" si="606"/>
        <v>0</v>
      </c>
      <c r="AG283" s="116"/>
      <c r="AH283" s="116"/>
      <c r="AI283" s="116">
        <f>SUM(AI284:AI286)</f>
        <v>0</v>
      </c>
      <c r="AJ283" s="116"/>
      <c r="AK283" s="116"/>
      <c r="AL283" s="116">
        <f>SUM(AL284:AL286)</f>
        <v>0</v>
      </c>
      <c r="AM283" s="116"/>
      <c r="AN283" s="116"/>
      <c r="AO283" s="116">
        <f>SUM(AO284:AO286)</f>
        <v>0</v>
      </c>
      <c r="AP283" s="116"/>
      <c r="AQ283" s="116"/>
      <c r="AR283" s="116">
        <f>SUM(AR284:AR286)</f>
        <v>0</v>
      </c>
      <c r="AS283" s="116"/>
      <c r="AT283" s="116"/>
      <c r="AU283" s="116">
        <f>SUM(AU284:AU286)</f>
        <v>0</v>
      </c>
      <c r="AV283" s="116"/>
      <c r="AW283" s="116"/>
      <c r="AX283" s="116">
        <f>SUM(AX284:AX286)</f>
        <v>0</v>
      </c>
      <c r="AY283" s="116"/>
      <c r="AZ283" s="116"/>
      <c r="BA283" s="116">
        <f>SUM(BA284:BA286)</f>
        <v>0</v>
      </c>
      <c r="BB283" s="116"/>
      <c r="BC283" s="116"/>
      <c r="BD283" s="116">
        <f>SUM(BD284:BD286)</f>
        <v>0</v>
      </c>
      <c r="BE283" s="116"/>
      <c r="BF283" s="116"/>
      <c r="BG283" s="116">
        <f>SUM(BG284:BG286)</f>
        <v>0</v>
      </c>
      <c r="BH283" s="116"/>
      <c r="BI283" s="116"/>
      <c r="BJ283" s="116">
        <f>SUM(BJ284:BJ286)</f>
        <v>0</v>
      </c>
      <c r="BK283" s="116"/>
      <c r="BL283" s="319"/>
      <c r="BM283" s="324"/>
      <c r="BN283" s="327"/>
    </row>
    <row r="284" s="276" customFormat="1" ht="33.95" hidden="1" customHeight="1" outlineLevel="5" spans="2:66">
      <c r="B284" s="181" t="s">
        <v>799</v>
      </c>
      <c r="C284" s="296" t="s">
        <v>1344</v>
      </c>
      <c r="D284" s="276" t="s">
        <v>1345</v>
      </c>
      <c r="E284" s="181" t="s">
        <v>1346</v>
      </c>
      <c r="F284" s="181"/>
      <c r="G284" s="181" t="s">
        <v>943</v>
      </c>
      <c r="H284" s="181">
        <f t="shared" ref="H284:H290" si="607">IFERROR(J284*L284*N284,0)</f>
        <v>0</v>
      </c>
      <c r="I284" s="181" t="s">
        <v>1347</v>
      </c>
      <c r="J284" s="311"/>
      <c r="K284" s="181" t="s">
        <v>1348</v>
      </c>
      <c r="L284" s="311"/>
      <c r="M284" s="181" t="s">
        <v>1349</v>
      </c>
      <c r="N284" s="181">
        <f t="shared" ref="N284:N290" si="608">COUNTA(O284:Z284)</f>
        <v>0</v>
      </c>
      <c r="O284" s="311"/>
      <c r="P284" s="330"/>
      <c r="Q284" s="330"/>
      <c r="R284" s="330"/>
      <c r="S284" s="330"/>
      <c r="T284" s="330"/>
      <c r="U284" s="330"/>
      <c r="V284" s="330"/>
      <c r="W284" s="330"/>
      <c r="X284" s="330"/>
      <c r="Y284" s="330"/>
      <c r="Z284" s="330"/>
      <c r="AA284" s="181"/>
      <c r="AB284" s="181">
        <f t="shared" ref="AB284:AB290" si="609">SUM(AC284,AF284,AI284,AL284,AO284,AR284,AU284,AX284,BA284,BD284,BG284,BJ284)</f>
        <v>0</v>
      </c>
      <c r="AC284" s="181">
        <f t="shared" ref="AC284:AC290" si="610">IF(O284="",0,$J284*$L284)</f>
        <v>0</v>
      </c>
      <c r="AD284" s="181"/>
      <c r="AE284" s="181"/>
      <c r="AF284" s="181">
        <f t="shared" ref="AF284:AF290" si="611">IF(P284="",0,$J284*$L284)</f>
        <v>0</v>
      </c>
      <c r="AG284" s="181"/>
      <c r="AH284" s="181"/>
      <c r="AI284" s="181">
        <f t="shared" ref="AI284:AI290" si="612">IF(Q284="",0,$J284*$L284)</f>
        <v>0</v>
      </c>
      <c r="AJ284" s="181"/>
      <c r="AK284" s="181"/>
      <c r="AL284" s="181">
        <f t="shared" ref="AL284:AL290" si="613">IF(R284="",0,$J284*$L284)</f>
        <v>0</v>
      </c>
      <c r="AM284" s="181"/>
      <c r="AN284" s="181"/>
      <c r="AO284" s="181">
        <f t="shared" ref="AO284:AO290" si="614">IF(S284="",0,$J284*$L284)</f>
        <v>0</v>
      </c>
      <c r="AP284" s="181"/>
      <c r="AQ284" s="181"/>
      <c r="AR284" s="181">
        <f t="shared" ref="AR284:AR290" si="615">IF(T284="",0,$J284*$L284)</f>
        <v>0</v>
      </c>
      <c r="AS284" s="181"/>
      <c r="AT284" s="181"/>
      <c r="AU284" s="181">
        <f t="shared" ref="AU284:AU290" si="616">IF(U284="",0,$J284*$L284)</f>
        <v>0</v>
      </c>
      <c r="AV284" s="181"/>
      <c r="AW284" s="181"/>
      <c r="AX284" s="181">
        <f t="shared" ref="AX284:AX290" si="617">IF(V284="",0,$J284*$L284)</f>
        <v>0</v>
      </c>
      <c r="AY284" s="181"/>
      <c r="AZ284" s="181"/>
      <c r="BA284" s="181">
        <f t="shared" ref="BA284:BA290" si="618">IF(W284="",0,$J284*$L284)</f>
        <v>0</v>
      </c>
      <c r="BB284" s="181"/>
      <c r="BC284" s="181"/>
      <c r="BD284" s="181">
        <f t="shared" ref="BD284:BD290" si="619">IF(X284="",0,$J284*$L284)</f>
        <v>0</v>
      </c>
      <c r="BE284" s="181"/>
      <c r="BF284" s="181"/>
      <c r="BG284" s="181">
        <f t="shared" ref="BG284:BG290" si="620">IF(Y284="",0,$J284*$L284)</f>
        <v>0</v>
      </c>
      <c r="BH284" s="181"/>
      <c r="BI284" s="181"/>
      <c r="BJ284" s="181">
        <f t="shared" ref="BJ284:BJ290" si="621">IF(Z284="",0,$J284*$L284)</f>
        <v>0</v>
      </c>
      <c r="BK284" s="181"/>
      <c r="BL284" s="333"/>
      <c r="BM284" s="324"/>
      <c r="BN284" s="328"/>
    </row>
    <row r="285" s="276" customFormat="1" ht="33.95" hidden="1" customHeight="1" outlineLevel="5" spans="2:66">
      <c r="B285" s="181" t="s">
        <v>799</v>
      </c>
      <c r="C285" s="296" t="s">
        <v>1350</v>
      </c>
      <c r="D285" s="276" t="s">
        <v>1351</v>
      </c>
      <c r="E285" s="181" t="s">
        <v>1352</v>
      </c>
      <c r="F285" s="181"/>
      <c r="G285" s="181" t="s">
        <v>943</v>
      </c>
      <c r="H285" s="181">
        <f t="shared" si="607"/>
        <v>0</v>
      </c>
      <c r="I285" s="181" t="s">
        <v>1347</v>
      </c>
      <c r="J285" s="311"/>
      <c r="K285" s="181" t="s">
        <v>1348</v>
      </c>
      <c r="L285" s="311"/>
      <c r="M285" s="181" t="s">
        <v>1349</v>
      </c>
      <c r="N285" s="181">
        <f t="shared" si="608"/>
        <v>0</v>
      </c>
      <c r="O285" s="311"/>
      <c r="P285" s="311"/>
      <c r="Q285" s="311"/>
      <c r="R285" s="311"/>
      <c r="S285" s="311"/>
      <c r="T285" s="311"/>
      <c r="U285" s="311"/>
      <c r="V285" s="311"/>
      <c r="W285" s="311"/>
      <c r="X285" s="311"/>
      <c r="Y285" s="311"/>
      <c r="Z285" s="311"/>
      <c r="AA285" s="181"/>
      <c r="AB285" s="181">
        <f t="shared" si="609"/>
        <v>0</v>
      </c>
      <c r="AC285" s="181">
        <f t="shared" si="610"/>
        <v>0</v>
      </c>
      <c r="AD285" s="181"/>
      <c r="AE285" s="181"/>
      <c r="AF285" s="181">
        <f t="shared" si="611"/>
        <v>0</v>
      </c>
      <c r="AG285" s="181"/>
      <c r="AH285" s="181"/>
      <c r="AI285" s="181">
        <f t="shared" si="612"/>
        <v>0</v>
      </c>
      <c r="AJ285" s="181"/>
      <c r="AK285" s="181"/>
      <c r="AL285" s="181">
        <f t="shared" si="613"/>
        <v>0</v>
      </c>
      <c r="AM285" s="181"/>
      <c r="AN285" s="181"/>
      <c r="AO285" s="181">
        <f t="shared" si="614"/>
        <v>0</v>
      </c>
      <c r="AP285" s="181"/>
      <c r="AQ285" s="181"/>
      <c r="AR285" s="181">
        <f t="shared" si="615"/>
        <v>0</v>
      </c>
      <c r="AS285" s="181"/>
      <c r="AT285" s="181"/>
      <c r="AU285" s="181">
        <f t="shared" si="616"/>
        <v>0</v>
      </c>
      <c r="AV285" s="181"/>
      <c r="AW285" s="181"/>
      <c r="AX285" s="181">
        <f t="shared" si="617"/>
        <v>0</v>
      </c>
      <c r="AY285" s="181"/>
      <c r="AZ285" s="181"/>
      <c r="BA285" s="181">
        <f t="shared" si="618"/>
        <v>0</v>
      </c>
      <c r="BB285" s="181"/>
      <c r="BC285" s="181"/>
      <c r="BD285" s="181">
        <f t="shared" si="619"/>
        <v>0</v>
      </c>
      <c r="BE285" s="181"/>
      <c r="BF285" s="181"/>
      <c r="BG285" s="181">
        <f t="shared" si="620"/>
        <v>0</v>
      </c>
      <c r="BH285" s="181"/>
      <c r="BI285" s="181"/>
      <c r="BJ285" s="181">
        <f t="shared" si="621"/>
        <v>0</v>
      </c>
      <c r="BK285" s="181"/>
      <c r="BL285" s="333"/>
      <c r="BM285" s="324"/>
      <c r="BN285" s="328"/>
    </row>
    <row r="286" s="276" customFormat="1" ht="33.95" hidden="1" customHeight="1" outlineLevel="5" spans="2:66">
      <c r="B286" s="181" t="s">
        <v>799</v>
      </c>
      <c r="C286" s="296" t="s">
        <v>1353</v>
      </c>
      <c r="D286" s="276" t="s">
        <v>1354</v>
      </c>
      <c r="E286" s="181" t="s">
        <v>1355</v>
      </c>
      <c r="F286" s="181"/>
      <c r="G286" s="181" t="s">
        <v>943</v>
      </c>
      <c r="H286" s="181">
        <f t="shared" si="607"/>
        <v>0</v>
      </c>
      <c r="I286" s="181" t="s">
        <v>1347</v>
      </c>
      <c r="J286" s="311"/>
      <c r="K286" s="181" t="s">
        <v>1348</v>
      </c>
      <c r="L286" s="311"/>
      <c r="M286" s="181" t="s">
        <v>1349</v>
      </c>
      <c r="N286" s="181">
        <f t="shared" si="608"/>
        <v>0</v>
      </c>
      <c r="O286" s="311"/>
      <c r="P286" s="311"/>
      <c r="Q286" s="311"/>
      <c r="R286" s="311"/>
      <c r="S286" s="311"/>
      <c r="T286" s="311"/>
      <c r="U286" s="311"/>
      <c r="V286" s="311"/>
      <c r="W286" s="311"/>
      <c r="X286" s="311"/>
      <c r="Y286" s="311"/>
      <c r="Z286" s="311"/>
      <c r="AA286" s="181"/>
      <c r="AB286" s="181">
        <f t="shared" si="609"/>
        <v>0</v>
      </c>
      <c r="AC286" s="181">
        <f t="shared" si="610"/>
        <v>0</v>
      </c>
      <c r="AD286" s="181"/>
      <c r="AE286" s="181"/>
      <c r="AF286" s="181">
        <f t="shared" si="611"/>
        <v>0</v>
      </c>
      <c r="AG286" s="181"/>
      <c r="AH286" s="181"/>
      <c r="AI286" s="181">
        <f t="shared" si="612"/>
        <v>0</v>
      </c>
      <c r="AJ286" s="181"/>
      <c r="AK286" s="181"/>
      <c r="AL286" s="181">
        <f t="shared" si="613"/>
        <v>0</v>
      </c>
      <c r="AM286" s="181"/>
      <c r="AN286" s="181"/>
      <c r="AO286" s="181">
        <f t="shared" si="614"/>
        <v>0</v>
      </c>
      <c r="AP286" s="181"/>
      <c r="AQ286" s="181"/>
      <c r="AR286" s="181">
        <f t="shared" si="615"/>
        <v>0</v>
      </c>
      <c r="AS286" s="181"/>
      <c r="AT286" s="181"/>
      <c r="AU286" s="181">
        <f t="shared" si="616"/>
        <v>0</v>
      </c>
      <c r="AV286" s="181"/>
      <c r="AW286" s="181"/>
      <c r="AX286" s="181">
        <f t="shared" si="617"/>
        <v>0</v>
      </c>
      <c r="AY286" s="181"/>
      <c r="AZ286" s="181"/>
      <c r="BA286" s="181">
        <f t="shared" si="618"/>
        <v>0</v>
      </c>
      <c r="BB286" s="181"/>
      <c r="BC286" s="181"/>
      <c r="BD286" s="181">
        <f t="shared" si="619"/>
        <v>0</v>
      </c>
      <c r="BE286" s="181"/>
      <c r="BF286" s="181"/>
      <c r="BG286" s="181">
        <f t="shared" si="620"/>
        <v>0</v>
      </c>
      <c r="BH286" s="181"/>
      <c r="BI286" s="181"/>
      <c r="BJ286" s="181">
        <f t="shared" si="621"/>
        <v>0</v>
      </c>
      <c r="BK286" s="181"/>
      <c r="BL286" s="333"/>
      <c r="BM286" s="324"/>
      <c r="BN286" s="328"/>
    </row>
    <row r="287" s="115" customFormat="1" ht="33.95" hidden="1" customHeight="1" outlineLevel="4" spans="2:66">
      <c r="B287" s="116" t="s">
        <v>799</v>
      </c>
      <c r="C287" s="117" t="s">
        <v>1356</v>
      </c>
      <c r="D287" s="115" t="s">
        <v>1357</v>
      </c>
      <c r="E287" s="116" t="s">
        <v>1358</v>
      </c>
      <c r="F287" s="116"/>
      <c r="G287" s="116" t="s">
        <v>943</v>
      </c>
      <c r="H287" s="116">
        <f t="shared" si="607"/>
        <v>0</v>
      </c>
      <c r="I287" s="116" t="s">
        <v>1243</v>
      </c>
      <c r="J287" s="116">
        <v>1</v>
      </c>
      <c r="K287" s="116" t="s">
        <v>1243</v>
      </c>
      <c r="L287" s="311"/>
      <c r="M287" s="116" t="s">
        <v>1244</v>
      </c>
      <c r="N287" s="116">
        <f t="shared" si="608"/>
        <v>0</v>
      </c>
      <c r="O287" s="311"/>
      <c r="P287" s="311"/>
      <c r="Q287" s="311"/>
      <c r="R287" s="311"/>
      <c r="S287" s="311"/>
      <c r="T287" s="311"/>
      <c r="U287" s="311"/>
      <c r="V287" s="311"/>
      <c r="W287" s="311"/>
      <c r="X287" s="311"/>
      <c r="Y287" s="311"/>
      <c r="Z287" s="311"/>
      <c r="AA287" s="116"/>
      <c r="AB287" s="116">
        <f t="shared" si="609"/>
        <v>0</v>
      </c>
      <c r="AC287" s="116">
        <f t="shared" si="610"/>
        <v>0</v>
      </c>
      <c r="AD287" s="116"/>
      <c r="AE287" s="116"/>
      <c r="AF287" s="116">
        <f t="shared" si="611"/>
        <v>0</v>
      </c>
      <c r="AG287" s="116"/>
      <c r="AH287" s="116"/>
      <c r="AI287" s="116">
        <f t="shared" si="612"/>
        <v>0</v>
      </c>
      <c r="AJ287" s="116"/>
      <c r="AK287" s="116"/>
      <c r="AL287" s="116">
        <f t="shared" si="613"/>
        <v>0</v>
      </c>
      <c r="AM287" s="116"/>
      <c r="AN287" s="116"/>
      <c r="AO287" s="116">
        <f t="shared" si="614"/>
        <v>0</v>
      </c>
      <c r="AP287" s="116"/>
      <c r="AQ287" s="116"/>
      <c r="AR287" s="116">
        <f t="shared" si="615"/>
        <v>0</v>
      </c>
      <c r="AS287" s="116"/>
      <c r="AT287" s="116"/>
      <c r="AU287" s="116">
        <f t="shared" si="616"/>
        <v>0</v>
      </c>
      <c r="AV287" s="116"/>
      <c r="AW287" s="116"/>
      <c r="AX287" s="116">
        <f t="shared" si="617"/>
        <v>0</v>
      </c>
      <c r="AY287" s="116"/>
      <c r="AZ287" s="116"/>
      <c r="BA287" s="116">
        <f t="shared" si="618"/>
        <v>0</v>
      </c>
      <c r="BB287" s="116"/>
      <c r="BC287" s="116"/>
      <c r="BD287" s="116">
        <f t="shared" si="619"/>
        <v>0</v>
      </c>
      <c r="BE287" s="116"/>
      <c r="BF287" s="116"/>
      <c r="BG287" s="116">
        <f t="shared" si="620"/>
        <v>0</v>
      </c>
      <c r="BH287" s="116"/>
      <c r="BI287" s="116"/>
      <c r="BJ287" s="116">
        <f t="shared" si="621"/>
        <v>0</v>
      </c>
      <c r="BK287" s="116"/>
      <c r="BL287" s="319"/>
      <c r="BM287" s="324"/>
      <c r="BN287" s="327"/>
    </row>
    <row r="288" s="115" customFormat="1" ht="33.95" hidden="1" customHeight="1" outlineLevel="4" spans="2:66">
      <c r="B288" s="116" t="s">
        <v>799</v>
      </c>
      <c r="C288" s="117" t="s">
        <v>1359</v>
      </c>
      <c r="D288" s="115" t="s">
        <v>1360</v>
      </c>
      <c r="E288" s="116" t="s">
        <v>1361</v>
      </c>
      <c r="F288" s="116"/>
      <c r="G288" s="116" t="s">
        <v>943</v>
      </c>
      <c r="H288" s="116">
        <f t="shared" si="607"/>
        <v>0</v>
      </c>
      <c r="I288" s="116" t="s">
        <v>1362</v>
      </c>
      <c r="J288" s="311"/>
      <c r="K288" s="116" t="s">
        <v>1033</v>
      </c>
      <c r="L288" s="311"/>
      <c r="M288" s="116" t="s">
        <v>1196</v>
      </c>
      <c r="N288" s="116">
        <f t="shared" si="608"/>
        <v>0</v>
      </c>
      <c r="O288" s="311"/>
      <c r="P288" s="311"/>
      <c r="Q288" s="311"/>
      <c r="R288" s="311"/>
      <c r="S288" s="311"/>
      <c r="T288" s="311"/>
      <c r="U288" s="311"/>
      <c r="V288" s="311"/>
      <c r="W288" s="311"/>
      <c r="X288" s="311"/>
      <c r="Y288" s="311"/>
      <c r="Z288" s="311"/>
      <c r="AA288" s="116"/>
      <c r="AB288" s="116">
        <f t="shared" si="609"/>
        <v>0</v>
      </c>
      <c r="AC288" s="116">
        <f t="shared" si="610"/>
        <v>0</v>
      </c>
      <c r="AD288" s="116"/>
      <c r="AE288" s="116"/>
      <c r="AF288" s="116">
        <f t="shared" si="611"/>
        <v>0</v>
      </c>
      <c r="AG288" s="116"/>
      <c r="AH288" s="116"/>
      <c r="AI288" s="116">
        <f t="shared" si="612"/>
        <v>0</v>
      </c>
      <c r="AJ288" s="116"/>
      <c r="AK288" s="116"/>
      <c r="AL288" s="116">
        <f t="shared" si="613"/>
        <v>0</v>
      </c>
      <c r="AM288" s="116"/>
      <c r="AN288" s="116"/>
      <c r="AO288" s="116">
        <f t="shared" si="614"/>
        <v>0</v>
      </c>
      <c r="AP288" s="116"/>
      <c r="AQ288" s="116"/>
      <c r="AR288" s="116">
        <f t="shared" si="615"/>
        <v>0</v>
      </c>
      <c r="AS288" s="116"/>
      <c r="AT288" s="116"/>
      <c r="AU288" s="116">
        <f t="shared" si="616"/>
        <v>0</v>
      </c>
      <c r="AV288" s="116"/>
      <c r="AW288" s="116"/>
      <c r="AX288" s="116">
        <f t="shared" si="617"/>
        <v>0</v>
      </c>
      <c r="AY288" s="116"/>
      <c r="AZ288" s="116"/>
      <c r="BA288" s="116">
        <f t="shared" si="618"/>
        <v>0</v>
      </c>
      <c r="BB288" s="116"/>
      <c r="BC288" s="116"/>
      <c r="BD288" s="116">
        <f t="shared" si="619"/>
        <v>0</v>
      </c>
      <c r="BE288" s="116"/>
      <c r="BF288" s="116"/>
      <c r="BG288" s="116">
        <f t="shared" si="620"/>
        <v>0</v>
      </c>
      <c r="BH288" s="116"/>
      <c r="BI288" s="116"/>
      <c r="BJ288" s="116">
        <f t="shared" si="621"/>
        <v>0</v>
      </c>
      <c r="BK288" s="116"/>
      <c r="BL288" s="319"/>
      <c r="BM288" s="324"/>
      <c r="BN288" s="327"/>
    </row>
    <row r="289" s="115" customFormat="1" ht="33.95" hidden="1" customHeight="1" outlineLevel="4" spans="2:66">
      <c r="B289" s="116" t="s">
        <v>799</v>
      </c>
      <c r="C289" s="117" t="s">
        <v>1363</v>
      </c>
      <c r="D289" s="115" t="s">
        <v>1364</v>
      </c>
      <c r="E289" s="116" t="s">
        <v>1365</v>
      </c>
      <c r="F289" s="116"/>
      <c r="G289" s="116" t="s">
        <v>943</v>
      </c>
      <c r="H289" s="116">
        <f t="shared" si="607"/>
        <v>0</v>
      </c>
      <c r="I289" s="116" t="s">
        <v>1366</v>
      </c>
      <c r="J289" s="311"/>
      <c r="K289" s="116" t="s">
        <v>1033</v>
      </c>
      <c r="L289" s="311"/>
      <c r="M289" s="116" t="s">
        <v>1196</v>
      </c>
      <c r="N289" s="116">
        <f t="shared" si="608"/>
        <v>0</v>
      </c>
      <c r="O289" s="311"/>
      <c r="P289" s="311"/>
      <c r="Q289" s="311"/>
      <c r="R289" s="311"/>
      <c r="S289" s="311"/>
      <c r="T289" s="311"/>
      <c r="U289" s="311"/>
      <c r="V289" s="311"/>
      <c r="W289" s="311"/>
      <c r="X289" s="311"/>
      <c r="Y289" s="311"/>
      <c r="Z289" s="311"/>
      <c r="AA289" s="116"/>
      <c r="AB289" s="116">
        <f t="shared" si="609"/>
        <v>0</v>
      </c>
      <c r="AC289" s="116">
        <f t="shared" si="610"/>
        <v>0</v>
      </c>
      <c r="AD289" s="116"/>
      <c r="AE289" s="116"/>
      <c r="AF289" s="116">
        <f t="shared" si="611"/>
        <v>0</v>
      </c>
      <c r="AG289" s="116"/>
      <c r="AH289" s="116"/>
      <c r="AI289" s="116">
        <f t="shared" si="612"/>
        <v>0</v>
      </c>
      <c r="AJ289" s="116"/>
      <c r="AK289" s="116"/>
      <c r="AL289" s="116">
        <f t="shared" si="613"/>
        <v>0</v>
      </c>
      <c r="AM289" s="116"/>
      <c r="AN289" s="116"/>
      <c r="AO289" s="116">
        <f t="shared" si="614"/>
        <v>0</v>
      </c>
      <c r="AP289" s="116"/>
      <c r="AQ289" s="116"/>
      <c r="AR289" s="116">
        <f t="shared" si="615"/>
        <v>0</v>
      </c>
      <c r="AS289" s="116"/>
      <c r="AT289" s="116"/>
      <c r="AU289" s="116">
        <f t="shared" si="616"/>
        <v>0</v>
      </c>
      <c r="AV289" s="116"/>
      <c r="AW289" s="116"/>
      <c r="AX289" s="116">
        <f t="shared" si="617"/>
        <v>0</v>
      </c>
      <c r="AY289" s="116"/>
      <c r="AZ289" s="116"/>
      <c r="BA289" s="116">
        <f t="shared" si="618"/>
        <v>0</v>
      </c>
      <c r="BB289" s="116"/>
      <c r="BC289" s="116"/>
      <c r="BD289" s="116">
        <f t="shared" si="619"/>
        <v>0</v>
      </c>
      <c r="BE289" s="116"/>
      <c r="BF289" s="116"/>
      <c r="BG289" s="116">
        <f t="shared" si="620"/>
        <v>0</v>
      </c>
      <c r="BH289" s="116"/>
      <c r="BI289" s="116"/>
      <c r="BJ289" s="116">
        <f t="shared" si="621"/>
        <v>0</v>
      </c>
      <c r="BK289" s="116"/>
      <c r="BL289" s="319"/>
      <c r="BM289" s="324"/>
      <c r="BN289" s="327"/>
    </row>
    <row r="290" s="115" customFormat="1" ht="33.95" hidden="1" customHeight="1" outlineLevel="4" spans="2:66">
      <c r="B290" s="116" t="s">
        <v>799</v>
      </c>
      <c r="C290" s="117" t="s">
        <v>1367</v>
      </c>
      <c r="D290" s="115" t="s">
        <v>1368</v>
      </c>
      <c r="E290" s="116" t="s">
        <v>1369</v>
      </c>
      <c r="F290" s="116"/>
      <c r="G290" s="116" t="s">
        <v>943</v>
      </c>
      <c r="H290" s="116">
        <f t="shared" si="607"/>
        <v>0</v>
      </c>
      <c r="I290" s="116" t="s">
        <v>1370</v>
      </c>
      <c r="J290" s="311"/>
      <c r="K290" s="116" t="s">
        <v>1033</v>
      </c>
      <c r="L290" s="311"/>
      <c r="M290" s="116" t="s">
        <v>1196</v>
      </c>
      <c r="N290" s="116">
        <f t="shared" si="608"/>
        <v>0</v>
      </c>
      <c r="O290" s="311"/>
      <c r="P290" s="329"/>
      <c r="Q290" s="329"/>
      <c r="R290" s="329"/>
      <c r="S290" s="329"/>
      <c r="T290" s="329"/>
      <c r="U290" s="329"/>
      <c r="V290" s="329"/>
      <c r="W290" s="329"/>
      <c r="X290" s="329"/>
      <c r="Y290" s="329"/>
      <c r="Z290" s="329"/>
      <c r="AA290" s="116"/>
      <c r="AB290" s="116">
        <f t="shared" si="609"/>
        <v>0</v>
      </c>
      <c r="AC290" s="116">
        <f t="shared" si="610"/>
        <v>0</v>
      </c>
      <c r="AD290" s="116"/>
      <c r="AE290" s="116"/>
      <c r="AF290" s="116">
        <f t="shared" si="611"/>
        <v>0</v>
      </c>
      <c r="AG290" s="116"/>
      <c r="AH290" s="116"/>
      <c r="AI290" s="116">
        <f t="shared" si="612"/>
        <v>0</v>
      </c>
      <c r="AJ290" s="116"/>
      <c r="AK290" s="116"/>
      <c r="AL290" s="116">
        <f t="shared" si="613"/>
        <v>0</v>
      </c>
      <c r="AM290" s="116"/>
      <c r="AN290" s="116"/>
      <c r="AO290" s="116">
        <f t="shared" si="614"/>
        <v>0</v>
      </c>
      <c r="AP290" s="116"/>
      <c r="AQ290" s="116"/>
      <c r="AR290" s="116">
        <f t="shared" si="615"/>
        <v>0</v>
      </c>
      <c r="AS290" s="116"/>
      <c r="AT290" s="116"/>
      <c r="AU290" s="116">
        <f t="shared" si="616"/>
        <v>0</v>
      </c>
      <c r="AV290" s="116"/>
      <c r="AW290" s="116"/>
      <c r="AX290" s="116">
        <f t="shared" si="617"/>
        <v>0</v>
      </c>
      <c r="AY290" s="116"/>
      <c r="AZ290" s="116"/>
      <c r="BA290" s="116">
        <f t="shared" si="618"/>
        <v>0</v>
      </c>
      <c r="BB290" s="116"/>
      <c r="BC290" s="116"/>
      <c r="BD290" s="116">
        <f t="shared" si="619"/>
        <v>0</v>
      </c>
      <c r="BE290" s="116"/>
      <c r="BF290" s="116"/>
      <c r="BG290" s="116">
        <f t="shared" si="620"/>
        <v>0</v>
      </c>
      <c r="BH290" s="116"/>
      <c r="BI290" s="116"/>
      <c r="BJ290" s="116">
        <f t="shared" si="621"/>
        <v>0</v>
      </c>
      <c r="BK290" s="116"/>
      <c r="BL290" s="319"/>
      <c r="BM290" s="324"/>
      <c r="BN290" s="327"/>
    </row>
    <row r="291" s="111" customFormat="1" ht="33.95" hidden="1" customHeight="1" outlineLevel="3" spans="2:66">
      <c r="B291" s="112" t="s">
        <v>794</v>
      </c>
      <c r="C291" s="113" t="s">
        <v>1371</v>
      </c>
      <c r="D291" s="111" t="s">
        <v>1372</v>
      </c>
      <c r="E291" s="112"/>
      <c r="F291" s="112"/>
      <c r="G291" s="112"/>
      <c r="H291" s="112">
        <f>H292+H293+H294+H299</f>
        <v>12586.1215932914</v>
      </c>
      <c r="I291" s="112"/>
      <c r="J291" s="112"/>
      <c r="K291" s="112"/>
      <c r="L291" s="112"/>
      <c r="M291" s="112"/>
      <c r="N291" s="112"/>
      <c r="O291" s="112"/>
      <c r="P291" s="301"/>
      <c r="Q291" s="301"/>
      <c r="R291" s="301"/>
      <c r="S291" s="301"/>
      <c r="T291" s="301"/>
      <c r="U291" s="301"/>
      <c r="V291" s="301"/>
      <c r="W291" s="301"/>
      <c r="X291" s="301"/>
      <c r="Y291" s="301"/>
      <c r="Z291" s="301"/>
      <c r="AA291" s="301"/>
      <c r="AB291" s="112">
        <f t="shared" ref="AB291:AF291" si="622">AB292+AB293+AB294+AB299</f>
        <v>12586.1215932914</v>
      </c>
      <c r="AC291" s="112">
        <f t="shared" si="622"/>
        <v>1048.84346610762</v>
      </c>
      <c r="AD291" s="112"/>
      <c r="AE291" s="112"/>
      <c r="AF291" s="112">
        <f t="shared" si="622"/>
        <v>1048.84346610762</v>
      </c>
      <c r="AG291" s="112"/>
      <c r="AH291" s="112"/>
      <c r="AI291" s="112">
        <f>AI292+AI293+AI294+AI299</f>
        <v>1048.84346610762</v>
      </c>
      <c r="AJ291" s="112"/>
      <c r="AK291" s="112"/>
      <c r="AL291" s="112">
        <f>AL292+AL293+AL294+AL299</f>
        <v>1048.84346610762</v>
      </c>
      <c r="AM291" s="112"/>
      <c r="AN291" s="112"/>
      <c r="AO291" s="112">
        <f>AO292+AO293+AO294+AO299</f>
        <v>1048.84346610762</v>
      </c>
      <c r="AP291" s="112"/>
      <c r="AQ291" s="112"/>
      <c r="AR291" s="112">
        <f>AR292+AR293+AR294+AR299</f>
        <v>1048.84346610762</v>
      </c>
      <c r="AS291" s="112"/>
      <c r="AT291" s="112"/>
      <c r="AU291" s="112">
        <f>AU292+AU293+AU294+AU299</f>
        <v>1048.84346610762</v>
      </c>
      <c r="AV291" s="112"/>
      <c r="AW291" s="112"/>
      <c r="AX291" s="112">
        <f>AX292+AX293+AX294+AX299</f>
        <v>1048.84346610762</v>
      </c>
      <c r="AY291" s="112"/>
      <c r="AZ291" s="112"/>
      <c r="BA291" s="112">
        <f>BA292+BA293+BA294+BA299</f>
        <v>1048.84346610762</v>
      </c>
      <c r="BB291" s="112"/>
      <c r="BC291" s="112"/>
      <c r="BD291" s="112">
        <f>BD292+BD293+BD294+BD299</f>
        <v>1048.84346610762</v>
      </c>
      <c r="BE291" s="112"/>
      <c r="BF291" s="112"/>
      <c r="BG291" s="112">
        <f>BG292+BG293+BG294+BG299</f>
        <v>1048.84346610762</v>
      </c>
      <c r="BH291" s="112"/>
      <c r="BI291" s="112"/>
      <c r="BJ291" s="112">
        <f>BJ292+BJ293+BJ294+BJ299</f>
        <v>1048.84346610762</v>
      </c>
      <c r="BK291" s="112"/>
      <c r="BL291" s="318"/>
      <c r="BM291" s="324"/>
      <c r="BN291" s="326"/>
    </row>
    <row r="292" s="115" customFormat="1" ht="33.95" hidden="1" customHeight="1" outlineLevel="4" spans="2:66">
      <c r="B292" s="116" t="s">
        <v>799</v>
      </c>
      <c r="C292" s="117" t="s">
        <v>1373</v>
      </c>
      <c r="D292" s="115" t="s">
        <v>1374</v>
      </c>
      <c r="E292" s="116" t="s">
        <v>1375</v>
      </c>
      <c r="F292" s="116"/>
      <c r="G292" s="116" t="s">
        <v>943</v>
      </c>
      <c r="H292" s="116">
        <f t="shared" ref="H292:H298" si="623">IFERROR(J292*L292*N292,0)</f>
        <v>0</v>
      </c>
      <c r="I292" s="116" t="s">
        <v>1376</v>
      </c>
      <c r="J292" s="311"/>
      <c r="K292" s="116" t="s">
        <v>1377</v>
      </c>
      <c r="L292" s="334">
        <f>0.379248/1000</f>
        <v>0.000379248</v>
      </c>
      <c r="M292" s="116" t="s">
        <v>1378</v>
      </c>
      <c r="N292" s="116">
        <f>COUNTA(O292:Z292)</f>
        <v>0</v>
      </c>
      <c r="O292" s="311"/>
      <c r="P292" s="330"/>
      <c r="Q292" s="330"/>
      <c r="R292" s="330"/>
      <c r="S292" s="330"/>
      <c r="T292" s="330"/>
      <c r="U292" s="330"/>
      <c r="V292" s="330"/>
      <c r="W292" s="330"/>
      <c r="X292" s="330"/>
      <c r="Y292" s="330"/>
      <c r="Z292" s="330"/>
      <c r="AA292" s="116"/>
      <c r="AB292" s="116">
        <f>SUM(AC292,AF292,AI292,AL292,AO292,AR292,AU292,AX292,BA292,BD292,BG292,BJ292)</f>
        <v>0</v>
      </c>
      <c r="AC292" s="116">
        <f>IF(O292="",0,$J292*$L292)</f>
        <v>0</v>
      </c>
      <c r="AD292" s="116"/>
      <c r="AE292" s="116"/>
      <c r="AF292" s="116">
        <f>IF(P292="",0,$J292*$L292)</f>
        <v>0</v>
      </c>
      <c r="AG292" s="116"/>
      <c r="AH292" s="116"/>
      <c r="AI292" s="116">
        <f>IF(Q292="",0,$J292*$L292)</f>
        <v>0</v>
      </c>
      <c r="AJ292" s="116"/>
      <c r="AK292" s="116"/>
      <c r="AL292" s="116">
        <f>IF(R292="",0,$J292*$L292)</f>
        <v>0</v>
      </c>
      <c r="AM292" s="116"/>
      <c r="AN292" s="116"/>
      <c r="AO292" s="116">
        <f>IF(S292="",0,$J292*$L292)</f>
        <v>0</v>
      </c>
      <c r="AP292" s="116"/>
      <c r="AQ292" s="116"/>
      <c r="AR292" s="116">
        <f>IF(T292="",0,$J292*$L292)</f>
        <v>0</v>
      </c>
      <c r="AS292" s="116"/>
      <c r="AT292" s="116"/>
      <c r="AU292" s="116">
        <f>IF(U292="",0,$J292*$L292)</f>
        <v>0</v>
      </c>
      <c r="AV292" s="116"/>
      <c r="AW292" s="116"/>
      <c r="AX292" s="116">
        <f>IF(V292="",0,$J292*$L292)</f>
        <v>0</v>
      </c>
      <c r="AY292" s="116"/>
      <c r="AZ292" s="116"/>
      <c r="BA292" s="116">
        <f>IF(W292="",0,$J292*$L292)</f>
        <v>0</v>
      </c>
      <c r="BB292" s="116"/>
      <c r="BC292" s="116"/>
      <c r="BD292" s="116">
        <f>IF(X292="",0,$J292*$L292)</f>
        <v>0</v>
      </c>
      <c r="BE292" s="116"/>
      <c r="BF292" s="116"/>
      <c r="BG292" s="116">
        <f>IF(Y292="",0,$J292*$L292)</f>
        <v>0</v>
      </c>
      <c r="BH292" s="116"/>
      <c r="BI292" s="116"/>
      <c r="BJ292" s="116">
        <f>IF(Z292="",0,$J292*$L292)</f>
        <v>0</v>
      </c>
      <c r="BK292" s="116"/>
      <c r="BL292" s="319"/>
      <c r="BM292" s="324"/>
      <c r="BN292" s="327"/>
    </row>
    <row r="293" s="115" customFormat="1" ht="33.95" customHeight="1" outlineLevel="4" spans="2:66">
      <c r="B293" s="116" t="s">
        <v>799</v>
      </c>
      <c r="C293" s="117" t="s">
        <v>1379</v>
      </c>
      <c r="D293" s="115" t="s">
        <v>1380</v>
      </c>
      <c r="E293" s="116" t="s">
        <v>1375</v>
      </c>
      <c r="F293" s="116"/>
      <c r="G293" s="116" t="s">
        <v>943</v>
      </c>
      <c r="H293" s="116">
        <f t="shared" si="623"/>
        <v>8490.56603773585</v>
      </c>
      <c r="I293" s="116" t="s">
        <v>1381</v>
      </c>
      <c r="J293" s="311">
        <f>预算主表!P140/(12*L293)</f>
        <v>0.707547169811321</v>
      </c>
      <c r="K293" s="116" t="s">
        <v>1382</v>
      </c>
      <c r="L293" s="116">
        <v>1000</v>
      </c>
      <c r="M293" s="116" t="s">
        <v>1383</v>
      </c>
      <c r="N293" s="116">
        <f>COUNTA(O293:Z293)</f>
        <v>12</v>
      </c>
      <c r="O293" s="311" t="s">
        <v>1292</v>
      </c>
      <c r="P293" s="311" t="s">
        <v>1292</v>
      </c>
      <c r="Q293" s="311" t="s">
        <v>1292</v>
      </c>
      <c r="R293" s="311" t="s">
        <v>1292</v>
      </c>
      <c r="S293" s="311" t="s">
        <v>1292</v>
      </c>
      <c r="T293" s="311" t="s">
        <v>1292</v>
      </c>
      <c r="U293" s="311" t="s">
        <v>1292</v>
      </c>
      <c r="V293" s="311" t="s">
        <v>1292</v>
      </c>
      <c r="W293" s="311" t="s">
        <v>1292</v>
      </c>
      <c r="X293" s="311" t="s">
        <v>1292</v>
      </c>
      <c r="Y293" s="311" t="s">
        <v>1292</v>
      </c>
      <c r="Z293" s="311" t="s">
        <v>1292</v>
      </c>
      <c r="AA293" s="116"/>
      <c r="AB293" s="116">
        <f>SUM(AC293,AF293,AI293,AL293,AO293,AR293,AU293,AX293,BA293,BD293,BG293,BJ293)</f>
        <v>8490.56603773585</v>
      </c>
      <c r="AC293" s="116">
        <f>IF(O293="",0,$J293*$L293)</f>
        <v>707.547169811321</v>
      </c>
      <c r="AD293" s="116"/>
      <c r="AE293" s="116"/>
      <c r="AF293" s="116">
        <f>IF(P293="",0,$J293*$L293)</f>
        <v>707.547169811321</v>
      </c>
      <c r="AG293" s="116"/>
      <c r="AH293" s="116"/>
      <c r="AI293" s="116">
        <f>IF(Q293="",0,$J293*$L293)</f>
        <v>707.547169811321</v>
      </c>
      <c r="AJ293" s="116"/>
      <c r="AK293" s="116"/>
      <c r="AL293" s="116">
        <f>IF(R293="",0,$J293*$L293)</f>
        <v>707.547169811321</v>
      </c>
      <c r="AM293" s="116"/>
      <c r="AN293" s="116"/>
      <c r="AO293" s="116">
        <f>IF(S293="",0,$J293*$L293)</f>
        <v>707.547169811321</v>
      </c>
      <c r="AP293" s="116"/>
      <c r="AQ293" s="116"/>
      <c r="AR293" s="116">
        <f>IF(T293="",0,$J293*$L293)</f>
        <v>707.547169811321</v>
      </c>
      <c r="AS293" s="116"/>
      <c r="AT293" s="116"/>
      <c r="AU293" s="116">
        <f>IF(U293="",0,$J293*$L293)</f>
        <v>707.547169811321</v>
      </c>
      <c r="AV293" s="116"/>
      <c r="AW293" s="116"/>
      <c r="AX293" s="116">
        <f>IF(V293="",0,$J293*$L293)</f>
        <v>707.547169811321</v>
      </c>
      <c r="AY293" s="116"/>
      <c r="AZ293" s="116"/>
      <c r="BA293" s="116">
        <f>IF(W293="",0,$J293*$L293)</f>
        <v>707.547169811321</v>
      </c>
      <c r="BB293" s="116"/>
      <c r="BC293" s="116"/>
      <c r="BD293" s="116">
        <f>IF(X293="",0,$J293*$L293)</f>
        <v>707.547169811321</v>
      </c>
      <c r="BE293" s="116"/>
      <c r="BF293" s="116"/>
      <c r="BG293" s="116">
        <f>IF(Y293="",0,$J293*$L293)</f>
        <v>707.547169811321</v>
      </c>
      <c r="BH293" s="116"/>
      <c r="BI293" s="116"/>
      <c r="BJ293" s="116">
        <f>IF(Z293="",0,$J293*$L293)</f>
        <v>707.547169811321</v>
      </c>
      <c r="BK293" s="116"/>
      <c r="BL293" s="319"/>
      <c r="BM293" s="324"/>
      <c r="BN293" s="327"/>
    </row>
    <row r="294" s="115" customFormat="1" ht="33.95" hidden="1" customHeight="1" outlineLevel="4" collapsed="1" spans="2:66">
      <c r="B294" s="116" t="s">
        <v>794</v>
      </c>
      <c r="C294" s="117" t="s">
        <v>1384</v>
      </c>
      <c r="D294" s="115" t="s">
        <v>1385</v>
      </c>
      <c r="E294" s="116"/>
      <c r="F294" s="116"/>
      <c r="G294" s="116"/>
      <c r="H294" s="116">
        <f>SUM(H295:H298)</f>
        <v>0</v>
      </c>
      <c r="I294" s="116"/>
      <c r="J294" s="116"/>
      <c r="K294" s="116"/>
      <c r="L294" s="116"/>
      <c r="M294" s="116"/>
      <c r="N294" s="116"/>
      <c r="O294" s="116"/>
      <c r="P294" s="302"/>
      <c r="Q294" s="302"/>
      <c r="R294" s="302"/>
      <c r="S294" s="302"/>
      <c r="T294" s="302"/>
      <c r="U294" s="302"/>
      <c r="V294" s="302"/>
      <c r="W294" s="302"/>
      <c r="X294" s="302"/>
      <c r="Y294" s="302"/>
      <c r="Z294" s="302"/>
      <c r="AA294" s="302"/>
      <c r="AB294" s="116">
        <f t="shared" ref="AB294:AF294" si="624">SUM(AB295:AB298)</f>
        <v>0</v>
      </c>
      <c r="AC294" s="116">
        <f t="shared" si="624"/>
        <v>0</v>
      </c>
      <c r="AD294" s="116"/>
      <c r="AE294" s="116"/>
      <c r="AF294" s="116">
        <f t="shared" si="624"/>
        <v>0</v>
      </c>
      <c r="AG294" s="116"/>
      <c r="AH294" s="116"/>
      <c r="AI294" s="116">
        <f>SUM(AI295:AI298)</f>
        <v>0</v>
      </c>
      <c r="AJ294" s="116"/>
      <c r="AK294" s="116"/>
      <c r="AL294" s="116">
        <f>SUM(AL295:AL298)</f>
        <v>0</v>
      </c>
      <c r="AM294" s="116"/>
      <c r="AN294" s="116"/>
      <c r="AO294" s="116">
        <f>SUM(AO295:AO298)</f>
        <v>0</v>
      </c>
      <c r="AP294" s="116"/>
      <c r="AQ294" s="116"/>
      <c r="AR294" s="116">
        <f>SUM(AR295:AR298)</f>
        <v>0</v>
      </c>
      <c r="AS294" s="116"/>
      <c r="AT294" s="116"/>
      <c r="AU294" s="116">
        <f>SUM(AU295:AU298)</f>
        <v>0</v>
      </c>
      <c r="AV294" s="116"/>
      <c r="AW294" s="116"/>
      <c r="AX294" s="116">
        <f>SUM(AX295:AX298)</f>
        <v>0</v>
      </c>
      <c r="AY294" s="116"/>
      <c r="AZ294" s="116"/>
      <c r="BA294" s="116">
        <f>SUM(BA295:BA298)</f>
        <v>0</v>
      </c>
      <c r="BB294" s="116"/>
      <c r="BC294" s="116"/>
      <c r="BD294" s="116">
        <f>SUM(BD295:BD298)</f>
        <v>0</v>
      </c>
      <c r="BE294" s="116"/>
      <c r="BF294" s="116"/>
      <c r="BG294" s="116">
        <f>SUM(BG295:BG298)</f>
        <v>0</v>
      </c>
      <c r="BH294" s="116"/>
      <c r="BI294" s="116"/>
      <c r="BJ294" s="116">
        <f>SUM(BJ295:BJ298)</f>
        <v>0</v>
      </c>
      <c r="BK294" s="116"/>
      <c r="BL294" s="319"/>
      <c r="BM294" s="324"/>
      <c r="BN294" s="327"/>
    </row>
    <row r="295" s="276" customFormat="1" ht="33.95" hidden="1" customHeight="1" outlineLevel="5" spans="2:66">
      <c r="B295" s="181" t="s">
        <v>799</v>
      </c>
      <c r="C295" s="296" t="s">
        <v>1386</v>
      </c>
      <c r="D295" s="276" t="s">
        <v>1387</v>
      </c>
      <c r="E295" s="181"/>
      <c r="F295" s="181"/>
      <c r="G295" s="181" t="s">
        <v>943</v>
      </c>
      <c r="H295" s="181">
        <f t="shared" si="623"/>
        <v>0</v>
      </c>
      <c r="I295" s="181" t="s">
        <v>1242</v>
      </c>
      <c r="J295" s="181">
        <v>1</v>
      </c>
      <c r="K295" s="181" t="s">
        <v>1243</v>
      </c>
      <c r="L295" s="181">
        <f>IF('1-1 项目基础信息'!K9&gt;200000,7500,5000)</f>
        <v>5000</v>
      </c>
      <c r="M295" s="181" t="s">
        <v>1388</v>
      </c>
      <c r="N295" s="181">
        <f>COUNTA(O295:Z295)</f>
        <v>0</v>
      </c>
      <c r="O295" s="311"/>
      <c r="P295" s="330"/>
      <c r="Q295" s="330"/>
      <c r="R295" s="330"/>
      <c r="S295" s="330"/>
      <c r="T295" s="330"/>
      <c r="U295" s="330"/>
      <c r="V295" s="330"/>
      <c r="W295" s="330"/>
      <c r="X295" s="330"/>
      <c r="Y295" s="330"/>
      <c r="Z295" s="330"/>
      <c r="AA295" s="181"/>
      <c r="AB295" s="181">
        <f>SUM(AC295,AF295,AI295,AL295,AO295,AR295,AU295,AX295,BA295,BD295,BG295,BJ295)</f>
        <v>0</v>
      </c>
      <c r="AC295" s="181">
        <f>IF(O295="",0,$J295*$L295)</f>
        <v>0</v>
      </c>
      <c r="AD295" s="181"/>
      <c r="AE295" s="181"/>
      <c r="AF295" s="181">
        <f>IF(P295="",0,$J295*$L295)</f>
        <v>0</v>
      </c>
      <c r="AG295" s="181"/>
      <c r="AH295" s="181"/>
      <c r="AI295" s="181">
        <f>IF(Q295="",0,$J295*$L295)</f>
        <v>0</v>
      </c>
      <c r="AJ295" s="181"/>
      <c r="AK295" s="181"/>
      <c r="AL295" s="181">
        <f>IF(R295="",0,$J295*$L295)</f>
        <v>0</v>
      </c>
      <c r="AM295" s="181"/>
      <c r="AN295" s="181"/>
      <c r="AO295" s="181">
        <f>IF(S295="",0,$J295*$L295)</f>
        <v>0</v>
      </c>
      <c r="AP295" s="181"/>
      <c r="AQ295" s="181"/>
      <c r="AR295" s="181">
        <f>IF(T295="",0,$J295*$L295)</f>
        <v>0</v>
      </c>
      <c r="AS295" s="181"/>
      <c r="AT295" s="181"/>
      <c r="AU295" s="181">
        <f>IF(U295="",0,$J295*$L295)</f>
        <v>0</v>
      </c>
      <c r="AV295" s="181"/>
      <c r="AW295" s="181"/>
      <c r="AX295" s="181">
        <f>IF(V295="",0,$J295*$L295)</f>
        <v>0</v>
      </c>
      <c r="AY295" s="181"/>
      <c r="AZ295" s="181"/>
      <c r="BA295" s="181">
        <f>IF(W295="",0,$J295*$L295)</f>
        <v>0</v>
      </c>
      <c r="BB295" s="181"/>
      <c r="BC295" s="181"/>
      <c r="BD295" s="181">
        <f>IF(X295="",0,$J295*$L295)</f>
        <v>0</v>
      </c>
      <c r="BE295" s="181"/>
      <c r="BF295" s="181"/>
      <c r="BG295" s="181">
        <f>IF(Y295="",0,$J295*$L295)</f>
        <v>0</v>
      </c>
      <c r="BH295" s="181"/>
      <c r="BI295" s="181"/>
      <c r="BJ295" s="181">
        <f>IF(Z295="",0,$J295*$L295)</f>
        <v>0</v>
      </c>
      <c r="BK295" s="181"/>
      <c r="BL295" s="333"/>
      <c r="BM295" s="324"/>
      <c r="BN295" s="328"/>
    </row>
    <row r="296" s="276" customFormat="1" ht="33.95" hidden="1" customHeight="1" outlineLevel="5" spans="2:66">
      <c r="B296" s="181" t="s">
        <v>799</v>
      </c>
      <c r="C296" s="296" t="s">
        <v>1389</v>
      </c>
      <c r="D296" s="276" t="s">
        <v>1390</v>
      </c>
      <c r="E296" s="181"/>
      <c r="F296" s="181"/>
      <c r="G296" s="181" t="s">
        <v>943</v>
      </c>
      <c r="H296" s="181">
        <f t="shared" si="623"/>
        <v>0</v>
      </c>
      <c r="I296" s="181" t="s">
        <v>1242</v>
      </c>
      <c r="J296" s="181">
        <v>1</v>
      </c>
      <c r="K296" s="181" t="s">
        <v>1243</v>
      </c>
      <c r="L296" s="181">
        <v>750</v>
      </c>
      <c r="M296" s="181" t="s">
        <v>1388</v>
      </c>
      <c r="N296" s="181">
        <f>COUNTA(O296:Z296)</f>
        <v>0</v>
      </c>
      <c r="O296" s="311"/>
      <c r="P296" s="311"/>
      <c r="Q296" s="311"/>
      <c r="R296" s="311"/>
      <c r="S296" s="311"/>
      <c r="T296" s="311"/>
      <c r="U296" s="311"/>
      <c r="V296" s="311"/>
      <c r="W296" s="311"/>
      <c r="X296" s="311"/>
      <c r="Y296" s="311"/>
      <c r="Z296" s="311"/>
      <c r="AA296" s="181"/>
      <c r="AB296" s="181">
        <f>SUM(AC296,AF296,AI296,AL296,AO296,AR296,AU296,AX296,BA296,BD296,BG296,BJ296)</f>
        <v>0</v>
      </c>
      <c r="AC296" s="181">
        <f>IF(O296="",0,$J296*$L296)</f>
        <v>0</v>
      </c>
      <c r="AD296" s="181"/>
      <c r="AE296" s="181"/>
      <c r="AF296" s="181">
        <f>IF(P296="",0,$J296*$L296)</f>
        <v>0</v>
      </c>
      <c r="AG296" s="181"/>
      <c r="AH296" s="181"/>
      <c r="AI296" s="181">
        <f>IF(Q296="",0,$J296*$L296)</f>
        <v>0</v>
      </c>
      <c r="AJ296" s="181"/>
      <c r="AK296" s="181"/>
      <c r="AL296" s="181">
        <f>IF(R296="",0,$J296*$L296)</f>
        <v>0</v>
      </c>
      <c r="AM296" s="181"/>
      <c r="AN296" s="181"/>
      <c r="AO296" s="181">
        <f>IF(S296="",0,$J296*$L296)</f>
        <v>0</v>
      </c>
      <c r="AP296" s="181"/>
      <c r="AQ296" s="181"/>
      <c r="AR296" s="181">
        <f>IF(T296="",0,$J296*$L296)</f>
        <v>0</v>
      </c>
      <c r="AS296" s="181"/>
      <c r="AT296" s="181"/>
      <c r="AU296" s="181">
        <f>IF(U296="",0,$J296*$L296)</f>
        <v>0</v>
      </c>
      <c r="AV296" s="181"/>
      <c r="AW296" s="181"/>
      <c r="AX296" s="181">
        <f>IF(V296="",0,$J296*$L296)</f>
        <v>0</v>
      </c>
      <c r="AY296" s="181"/>
      <c r="AZ296" s="181"/>
      <c r="BA296" s="181">
        <f>IF(W296="",0,$J296*$L296)</f>
        <v>0</v>
      </c>
      <c r="BB296" s="181"/>
      <c r="BC296" s="181"/>
      <c r="BD296" s="181">
        <f>IF(X296="",0,$J296*$L296)</f>
        <v>0</v>
      </c>
      <c r="BE296" s="181"/>
      <c r="BF296" s="181"/>
      <c r="BG296" s="181">
        <f>IF(Y296="",0,$J296*$L296)</f>
        <v>0</v>
      </c>
      <c r="BH296" s="181"/>
      <c r="BI296" s="181"/>
      <c r="BJ296" s="181">
        <f>IF(Z296="",0,$J296*$L296)</f>
        <v>0</v>
      </c>
      <c r="BK296" s="181"/>
      <c r="BL296" s="333"/>
      <c r="BM296" s="324"/>
      <c r="BN296" s="328"/>
    </row>
    <row r="297" s="276" customFormat="1" ht="33.95" hidden="1" customHeight="1" outlineLevel="5" spans="2:66">
      <c r="B297" s="181" t="s">
        <v>799</v>
      </c>
      <c r="C297" s="296" t="s">
        <v>1391</v>
      </c>
      <c r="D297" s="276" t="s">
        <v>1392</v>
      </c>
      <c r="E297" s="181"/>
      <c r="F297" s="181"/>
      <c r="G297" s="181" t="s">
        <v>943</v>
      </c>
      <c r="H297" s="181">
        <f t="shared" si="623"/>
        <v>0</v>
      </c>
      <c r="I297" s="181" t="s">
        <v>1242</v>
      </c>
      <c r="J297" s="181">
        <v>1</v>
      </c>
      <c r="K297" s="181" t="s">
        <v>1243</v>
      </c>
      <c r="L297" s="181">
        <v>1780</v>
      </c>
      <c r="M297" s="181" t="s">
        <v>1388</v>
      </c>
      <c r="N297" s="181">
        <f>COUNTA(O297:Z297)</f>
        <v>0</v>
      </c>
      <c r="O297" s="311"/>
      <c r="P297" s="311"/>
      <c r="Q297" s="311"/>
      <c r="R297" s="311"/>
      <c r="S297" s="311"/>
      <c r="T297" s="311"/>
      <c r="U297" s="311"/>
      <c r="V297" s="311"/>
      <c r="W297" s="311"/>
      <c r="X297" s="311"/>
      <c r="Y297" s="311"/>
      <c r="Z297" s="311"/>
      <c r="AA297" s="181"/>
      <c r="AB297" s="181">
        <f>SUM(AC297,AF297,AI297,AL297,AO297,AR297,AU297,AX297,BA297,BD297,BG297,BJ297)</f>
        <v>0</v>
      </c>
      <c r="AC297" s="181">
        <f>IF(O297="",0,$J297*$L297)</f>
        <v>0</v>
      </c>
      <c r="AD297" s="181"/>
      <c r="AE297" s="181"/>
      <c r="AF297" s="181">
        <f>IF(P297="",0,$J297*$L297)</f>
        <v>0</v>
      </c>
      <c r="AG297" s="181"/>
      <c r="AH297" s="181"/>
      <c r="AI297" s="181">
        <f>IF(Q297="",0,$J297*$L297)</f>
        <v>0</v>
      </c>
      <c r="AJ297" s="181"/>
      <c r="AK297" s="181"/>
      <c r="AL297" s="181">
        <f>IF(R297="",0,$J297*$L297)</f>
        <v>0</v>
      </c>
      <c r="AM297" s="181"/>
      <c r="AN297" s="181"/>
      <c r="AO297" s="181">
        <f>IF(S297="",0,$J297*$L297)</f>
        <v>0</v>
      </c>
      <c r="AP297" s="181"/>
      <c r="AQ297" s="181"/>
      <c r="AR297" s="181">
        <f>IF(T297="",0,$J297*$L297)</f>
        <v>0</v>
      </c>
      <c r="AS297" s="181"/>
      <c r="AT297" s="181"/>
      <c r="AU297" s="181">
        <f>IF(U297="",0,$J297*$L297)</f>
        <v>0</v>
      </c>
      <c r="AV297" s="181"/>
      <c r="AW297" s="181"/>
      <c r="AX297" s="181">
        <f>IF(V297="",0,$J297*$L297)</f>
        <v>0</v>
      </c>
      <c r="AY297" s="181"/>
      <c r="AZ297" s="181"/>
      <c r="BA297" s="181">
        <f>IF(W297="",0,$J297*$L297)</f>
        <v>0</v>
      </c>
      <c r="BB297" s="181"/>
      <c r="BC297" s="181"/>
      <c r="BD297" s="181">
        <f>IF(X297="",0,$J297*$L297)</f>
        <v>0</v>
      </c>
      <c r="BE297" s="181"/>
      <c r="BF297" s="181"/>
      <c r="BG297" s="181">
        <f>IF(Y297="",0,$J297*$L297)</f>
        <v>0</v>
      </c>
      <c r="BH297" s="181"/>
      <c r="BI297" s="181"/>
      <c r="BJ297" s="181">
        <f>IF(Z297="",0,$J297*$L297)</f>
        <v>0</v>
      </c>
      <c r="BK297" s="181"/>
      <c r="BL297" s="333"/>
      <c r="BM297" s="324"/>
      <c r="BN297" s="328"/>
    </row>
    <row r="298" s="276" customFormat="1" ht="33.95" hidden="1" customHeight="1" outlineLevel="5" spans="2:66">
      <c r="B298" s="181" t="s">
        <v>799</v>
      </c>
      <c r="C298" s="296" t="s">
        <v>1393</v>
      </c>
      <c r="D298" s="276" t="s">
        <v>1394</v>
      </c>
      <c r="E298" s="181"/>
      <c r="F298" s="181"/>
      <c r="G298" s="181"/>
      <c r="H298" s="181">
        <f t="shared" si="623"/>
        <v>0</v>
      </c>
      <c r="I298" s="181" t="s">
        <v>1395</v>
      </c>
      <c r="J298" s="311"/>
      <c r="K298" s="181" t="s">
        <v>1396</v>
      </c>
      <c r="L298" s="181">
        <v>780</v>
      </c>
      <c r="M298" s="181" t="s">
        <v>1397</v>
      </c>
      <c r="N298" s="181">
        <f>COUNTA(O298:Z298)</f>
        <v>0</v>
      </c>
      <c r="O298" s="311"/>
      <c r="P298" s="329"/>
      <c r="Q298" s="329"/>
      <c r="R298" s="329"/>
      <c r="S298" s="329"/>
      <c r="T298" s="329"/>
      <c r="U298" s="329"/>
      <c r="V298" s="329"/>
      <c r="W298" s="329"/>
      <c r="X298" s="329"/>
      <c r="Y298" s="329"/>
      <c r="Z298" s="329"/>
      <c r="AA298" s="181"/>
      <c r="AB298" s="181">
        <f>SUM(AC298,AF298,AI298,AL298,AO298,AR298,AU298,AX298,BA298,BD298,BG298,BJ298)</f>
        <v>0</v>
      </c>
      <c r="AC298" s="181">
        <f>IF(O298="",0,$J298*$L298)</f>
        <v>0</v>
      </c>
      <c r="AD298" s="181"/>
      <c r="AE298" s="181"/>
      <c r="AF298" s="181">
        <f>IF(P298="",0,$J298*$L298)</f>
        <v>0</v>
      </c>
      <c r="AG298" s="181"/>
      <c r="AH298" s="181"/>
      <c r="AI298" s="181">
        <f>IF(Q298="",0,$J298*$L298)</f>
        <v>0</v>
      </c>
      <c r="AJ298" s="181"/>
      <c r="AK298" s="181"/>
      <c r="AL298" s="181">
        <f>IF(R298="",0,$J298*$L298)</f>
        <v>0</v>
      </c>
      <c r="AM298" s="181"/>
      <c r="AN298" s="181"/>
      <c r="AO298" s="181">
        <f>IF(S298="",0,$J298*$L298)</f>
        <v>0</v>
      </c>
      <c r="AP298" s="181"/>
      <c r="AQ298" s="181"/>
      <c r="AR298" s="181">
        <f>IF(T298="",0,$J298*$L298)</f>
        <v>0</v>
      </c>
      <c r="AS298" s="181"/>
      <c r="AT298" s="181"/>
      <c r="AU298" s="181">
        <f>IF(U298="",0,$J298*$L298)</f>
        <v>0</v>
      </c>
      <c r="AV298" s="181"/>
      <c r="AW298" s="181"/>
      <c r="AX298" s="181">
        <f>IF(V298="",0,$J298*$L298)</f>
        <v>0</v>
      </c>
      <c r="AY298" s="181"/>
      <c r="AZ298" s="181"/>
      <c r="BA298" s="181">
        <f>IF(W298="",0,$J298*$L298)</f>
        <v>0</v>
      </c>
      <c r="BB298" s="181"/>
      <c r="BC298" s="181"/>
      <c r="BD298" s="181">
        <f>IF(X298="",0,$J298*$L298)</f>
        <v>0</v>
      </c>
      <c r="BE298" s="181"/>
      <c r="BF298" s="181"/>
      <c r="BG298" s="181">
        <f>IF(Y298="",0,$J298*$L298)</f>
        <v>0</v>
      </c>
      <c r="BH298" s="181"/>
      <c r="BI298" s="181"/>
      <c r="BJ298" s="181">
        <f>IF(Z298="",0,$J298*$L298)</f>
        <v>0</v>
      </c>
      <c r="BK298" s="181"/>
      <c r="BL298" s="333"/>
      <c r="BM298" s="324"/>
      <c r="BN298" s="328"/>
    </row>
    <row r="299" s="115" customFormat="1" ht="33.95" hidden="1" customHeight="1" outlineLevel="4" spans="2:66">
      <c r="B299" s="116" t="s">
        <v>794</v>
      </c>
      <c r="C299" s="117" t="s">
        <v>1398</v>
      </c>
      <c r="D299" s="115" t="s">
        <v>1399</v>
      </c>
      <c r="E299" s="116"/>
      <c r="F299" s="116"/>
      <c r="G299" s="116"/>
      <c r="H299" s="116">
        <f>SUM(H300:H302)</f>
        <v>4095.55555555555</v>
      </c>
      <c r="I299" s="116"/>
      <c r="J299" s="116"/>
      <c r="K299" s="116"/>
      <c r="L299" s="116"/>
      <c r="M299" s="116"/>
      <c r="N299" s="116"/>
      <c r="O299" s="116"/>
      <c r="P299" s="302"/>
      <c r="Q299" s="302"/>
      <c r="R299" s="302"/>
      <c r="S299" s="302"/>
      <c r="T299" s="302"/>
      <c r="U299" s="302"/>
      <c r="V299" s="302"/>
      <c r="W299" s="302"/>
      <c r="X299" s="302"/>
      <c r="Y299" s="302"/>
      <c r="Z299" s="302"/>
      <c r="AA299" s="302"/>
      <c r="AB299" s="116">
        <f t="shared" ref="AB299:AF299" si="625">SUM(AB300:AB302)</f>
        <v>4095.55555555555</v>
      </c>
      <c r="AC299" s="116">
        <f t="shared" si="625"/>
        <v>341.296296296296</v>
      </c>
      <c r="AD299" s="116"/>
      <c r="AE299" s="116"/>
      <c r="AF299" s="116">
        <f t="shared" si="625"/>
        <v>341.296296296296</v>
      </c>
      <c r="AG299" s="116"/>
      <c r="AH299" s="116"/>
      <c r="AI299" s="116">
        <f>SUM(AI300:AI302)</f>
        <v>341.296296296296</v>
      </c>
      <c r="AJ299" s="116"/>
      <c r="AK299" s="116"/>
      <c r="AL299" s="116">
        <f>SUM(AL300:AL302)</f>
        <v>341.296296296296</v>
      </c>
      <c r="AM299" s="116"/>
      <c r="AN299" s="116"/>
      <c r="AO299" s="116">
        <f>SUM(AO300:AO302)</f>
        <v>341.296296296296</v>
      </c>
      <c r="AP299" s="116"/>
      <c r="AQ299" s="116"/>
      <c r="AR299" s="116">
        <f>SUM(AR300:AR302)</f>
        <v>341.296296296296</v>
      </c>
      <c r="AS299" s="116"/>
      <c r="AT299" s="116"/>
      <c r="AU299" s="116">
        <f>SUM(AU300:AU302)</f>
        <v>341.296296296296</v>
      </c>
      <c r="AV299" s="116"/>
      <c r="AW299" s="116"/>
      <c r="AX299" s="116">
        <f>SUM(AX300:AX302)</f>
        <v>341.296296296296</v>
      </c>
      <c r="AY299" s="116"/>
      <c r="AZ299" s="116"/>
      <c r="BA299" s="116">
        <f>SUM(BA300:BA302)</f>
        <v>341.296296296296</v>
      </c>
      <c r="BB299" s="116"/>
      <c r="BC299" s="116"/>
      <c r="BD299" s="116">
        <f>SUM(BD300:BD302)</f>
        <v>341.296296296296</v>
      </c>
      <c r="BE299" s="116"/>
      <c r="BF299" s="116"/>
      <c r="BG299" s="116">
        <f>SUM(BG300:BG302)</f>
        <v>341.296296296296</v>
      </c>
      <c r="BH299" s="116"/>
      <c r="BI299" s="116"/>
      <c r="BJ299" s="116">
        <f>SUM(BJ300:BJ302)</f>
        <v>341.296296296296</v>
      </c>
      <c r="BK299" s="116"/>
      <c r="BL299" s="319"/>
      <c r="BM299" s="324"/>
      <c r="BN299" s="327"/>
    </row>
    <row r="300" s="276" customFormat="1" ht="33.95" hidden="1" customHeight="1" outlineLevel="5" spans="2:66">
      <c r="B300" s="181" t="s">
        <v>799</v>
      </c>
      <c r="C300" s="296" t="s">
        <v>1400</v>
      </c>
      <c r="D300" s="276" t="s">
        <v>1401</v>
      </c>
      <c r="E300" s="181"/>
      <c r="F300" s="181"/>
      <c r="G300" s="181" t="s">
        <v>943</v>
      </c>
      <c r="H300" s="181">
        <f t="shared" ref="H300:H302" si="626">IFERROR(J300*L300*N300,0)</f>
        <v>0</v>
      </c>
      <c r="I300" s="181" t="s">
        <v>1381</v>
      </c>
      <c r="J300" s="311"/>
      <c r="K300" s="181" t="s">
        <v>1382</v>
      </c>
      <c r="L300" s="181">
        <v>5000</v>
      </c>
      <c r="M300" s="181" t="s">
        <v>1235</v>
      </c>
      <c r="N300" s="181">
        <f t="shared" ref="N300:N306" si="627">COUNTA(O300:Z300)</f>
        <v>0</v>
      </c>
      <c r="O300" s="311"/>
      <c r="P300" s="330"/>
      <c r="Q300" s="330"/>
      <c r="R300" s="330"/>
      <c r="S300" s="330"/>
      <c r="T300" s="330"/>
      <c r="U300" s="330"/>
      <c r="V300" s="330"/>
      <c r="W300" s="330"/>
      <c r="X300" s="330"/>
      <c r="Y300" s="330"/>
      <c r="Z300" s="330"/>
      <c r="AA300" s="181"/>
      <c r="AB300" s="181">
        <f t="shared" ref="AB300:AB307" si="628">SUM(AC300,AF300,AI300,AL300,AO300,AR300,AU300,AX300,BA300,BD300,BG300,BJ300)</f>
        <v>0</v>
      </c>
      <c r="AC300" s="181">
        <f t="shared" ref="AC300:AC306" si="629">IF(O300="",0,$J300*$L300)</f>
        <v>0</v>
      </c>
      <c r="AD300" s="181"/>
      <c r="AE300" s="181"/>
      <c r="AF300" s="181">
        <f t="shared" ref="AF300:AF306" si="630">IF(P300="",0,$J300*$L300)</f>
        <v>0</v>
      </c>
      <c r="AG300" s="181"/>
      <c r="AH300" s="181"/>
      <c r="AI300" s="181">
        <f t="shared" ref="AI300:AI306" si="631">IF(Q300="",0,$J300*$L300)</f>
        <v>0</v>
      </c>
      <c r="AJ300" s="181"/>
      <c r="AK300" s="181"/>
      <c r="AL300" s="181">
        <f t="shared" ref="AL300:AL306" si="632">IF(R300="",0,$J300*$L300)</f>
        <v>0</v>
      </c>
      <c r="AM300" s="181"/>
      <c r="AN300" s="181"/>
      <c r="AO300" s="181">
        <f t="shared" ref="AO300:AO306" si="633">IF(S300="",0,$J300*$L300)</f>
        <v>0</v>
      </c>
      <c r="AP300" s="181"/>
      <c r="AQ300" s="181"/>
      <c r="AR300" s="181">
        <f t="shared" ref="AR300:AR306" si="634">IF(T300="",0,$J300*$L300)</f>
        <v>0</v>
      </c>
      <c r="AS300" s="181"/>
      <c r="AT300" s="181"/>
      <c r="AU300" s="181">
        <f t="shared" ref="AU300:AU306" si="635">IF(U300="",0,$J300*$L300)</f>
        <v>0</v>
      </c>
      <c r="AV300" s="181"/>
      <c r="AW300" s="181"/>
      <c r="AX300" s="181">
        <f t="shared" ref="AX300:AX306" si="636">IF(V300="",0,$J300*$L300)</f>
        <v>0</v>
      </c>
      <c r="AY300" s="181"/>
      <c r="AZ300" s="181"/>
      <c r="BA300" s="181">
        <f t="shared" ref="BA300:BA306" si="637">IF(W300="",0,$J300*$L300)</f>
        <v>0</v>
      </c>
      <c r="BB300" s="181"/>
      <c r="BC300" s="181"/>
      <c r="BD300" s="181">
        <f t="shared" ref="BD300:BD306" si="638">IF(X300="",0,$J300*$L300)</f>
        <v>0</v>
      </c>
      <c r="BE300" s="181"/>
      <c r="BF300" s="181"/>
      <c r="BG300" s="181">
        <f t="shared" ref="BG300:BG306" si="639">IF(Y300="",0,$J300*$L300)</f>
        <v>0</v>
      </c>
      <c r="BH300" s="181"/>
      <c r="BI300" s="181"/>
      <c r="BJ300" s="181">
        <f t="shared" ref="BJ300:BJ306" si="640">IF(Z300="",0,$J300*$L300)</f>
        <v>0</v>
      </c>
      <c r="BK300" s="181"/>
      <c r="BL300" s="333"/>
      <c r="BM300" s="324"/>
      <c r="BN300" s="328"/>
    </row>
    <row r="301" s="276" customFormat="1" ht="33.95" customHeight="1" outlineLevel="5" spans="2:66">
      <c r="B301" s="181" t="s">
        <v>799</v>
      </c>
      <c r="C301" s="296" t="s">
        <v>1402</v>
      </c>
      <c r="D301" s="276" t="s">
        <v>1403</v>
      </c>
      <c r="E301" s="181"/>
      <c r="F301" s="181"/>
      <c r="G301" s="181" t="s">
        <v>943</v>
      </c>
      <c r="H301" s="181">
        <f t="shared" si="626"/>
        <v>4095.55555555555</v>
      </c>
      <c r="I301" s="181" t="s">
        <v>1381</v>
      </c>
      <c r="J301" s="311">
        <f>预算主表!P134/(12*L301)</f>
        <v>0.341296296296296</v>
      </c>
      <c r="K301" s="181" t="s">
        <v>1382</v>
      </c>
      <c r="L301" s="181">
        <v>1000</v>
      </c>
      <c r="M301" s="181" t="s">
        <v>1235</v>
      </c>
      <c r="N301" s="181">
        <f t="shared" si="627"/>
        <v>12</v>
      </c>
      <c r="O301" s="311" t="s">
        <v>1292</v>
      </c>
      <c r="P301" s="311" t="s">
        <v>1292</v>
      </c>
      <c r="Q301" s="311" t="s">
        <v>1292</v>
      </c>
      <c r="R301" s="311" t="s">
        <v>1292</v>
      </c>
      <c r="S301" s="311" t="s">
        <v>1292</v>
      </c>
      <c r="T301" s="311" t="s">
        <v>1292</v>
      </c>
      <c r="U301" s="311" t="s">
        <v>1292</v>
      </c>
      <c r="V301" s="311" t="s">
        <v>1292</v>
      </c>
      <c r="W301" s="311" t="s">
        <v>1292</v>
      </c>
      <c r="X301" s="311" t="s">
        <v>1292</v>
      </c>
      <c r="Y301" s="311" t="s">
        <v>1292</v>
      </c>
      <c r="Z301" s="311" t="s">
        <v>1292</v>
      </c>
      <c r="AA301" s="181"/>
      <c r="AB301" s="181">
        <f t="shared" si="628"/>
        <v>4095.55555555555</v>
      </c>
      <c r="AC301" s="181">
        <f t="shared" si="629"/>
        <v>341.296296296296</v>
      </c>
      <c r="AD301" s="181"/>
      <c r="AE301" s="181"/>
      <c r="AF301" s="181">
        <f t="shared" si="630"/>
        <v>341.296296296296</v>
      </c>
      <c r="AG301" s="181"/>
      <c r="AH301" s="181"/>
      <c r="AI301" s="181">
        <f t="shared" si="631"/>
        <v>341.296296296296</v>
      </c>
      <c r="AJ301" s="181"/>
      <c r="AK301" s="181"/>
      <c r="AL301" s="181">
        <f t="shared" si="632"/>
        <v>341.296296296296</v>
      </c>
      <c r="AM301" s="181"/>
      <c r="AN301" s="181"/>
      <c r="AO301" s="181">
        <f t="shared" si="633"/>
        <v>341.296296296296</v>
      </c>
      <c r="AP301" s="181"/>
      <c r="AQ301" s="181"/>
      <c r="AR301" s="181">
        <f t="shared" si="634"/>
        <v>341.296296296296</v>
      </c>
      <c r="AS301" s="181"/>
      <c r="AT301" s="181"/>
      <c r="AU301" s="181">
        <f t="shared" si="635"/>
        <v>341.296296296296</v>
      </c>
      <c r="AV301" s="181"/>
      <c r="AW301" s="181"/>
      <c r="AX301" s="181">
        <f t="shared" si="636"/>
        <v>341.296296296296</v>
      </c>
      <c r="AY301" s="181"/>
      <c r="AZ301" s="181"/>
      <c r="BA301" s="181">
        <f t="shared" si="637"/>
        <v>341.296296296296</v>
      </c>
      <c r="BB301" s="181"/>
      <c r="BC301" s="181"/>
      <c r="BD301" s="181">
        <f t="shared" si="638"/>
        <v>341.296296296296</v>
      </c>
      <c r="BE301" s="181"/>
      <c r="BF301" s="181"/>
      <c r="BG301" s="181">
        <f t="shared" si="639"/>
        <v>341.296296296296</v>
      </c>
      <c r="BH301" s="181"/>
      <c r="BI301" s="181"/>
      <c r="BJ301" s="181">
        <f t="shared" si="640"/>
        <v>341.296296296296</v>
      </c>
      <c r="BK301" s="181"/>
      <c r="BL301" s="333"/>
      <c r="BM301" s="324"/>
      <c r="BN301" s="328"/>
    </row>
    <row r="302" s="276" customFormat="1" ht="33.95" hidden="1" customHeight="1" outlineLevel="5" spans="2:66">
      <c r="B302" s="181" t="s">
        <v>799</v>
      </c>
      <c r="C302" s="296" t="s">
        <v>1404</v>
      </c>
      <c r="D302" s="276" t="s">
        <v>1405</v>
      </c>
      <c r="E302" s="181"/>
      <c r="F302" s="181"/>
      <c r="G302" s="181" t="s">
        <v>943</v>
      </c>
      <c r="H302" s="181">
        <f t="shared" si="626"/>
        <v>0</v>
      </c>
      <c r="I302" s="181" t="s">
        <v>1406</v>
      </c>
      <c r="J302" s="311"/>
      <c r="K302" s="181" t="s">
        <v>1377</v>
      </c>
      <c r="L302" s="181">
        <v>0.2</v>
      </c>
      <c r="M302" s="181" t="s">
        <v>1378</v>
      </c>
      <c r="N302" s="181">
        <f t="shared" si="627"/>
        <v>0</v>
      </c>
      <c r="O302" s="311"/>
      <c r="P302" s="329"/>
      <c r="Q302" s="329"/>
      <c r="R302" s="329"/>
      <c r="S302" s="329"/>
      <c r="T302" s="329"/>
      <c r="U302" s="329"/>
      <c r="V302" s="329"/>
      <c r="W302" s="329"/>
      <c r="X302" s="329"/>
      <c r="Y302" s="329"/>
      <c r="Z302" s="329"/>
      <c r="AA302" s="181"/>
      <c r="AB302" s="181">
        <f t="shared" si="628"/>
        <v>0</v>
      </c>
      <c r="AC302" s="181">
        <f t="shared" si="629"/>
        <v>0</v>
      </c>
      <c r="AD302" s="181"/>
      <c r="AE302" s="181"/>
      <c r="AF302" s="181">
        <f t="shared" si="630"/>
        <v>0</v>
      </c>
      <c r="AG302" s="181"/>
      <c r="AH302" s="181"/>
      <c r="AI302" s="181">
        <f t="shared" si="631"/>
        <v>0</v>
      </c>
      <c r="AJ302" s="181"/>
      <c r="AK302" s="181"/>
      <c r="AL302" s="181">
        <f t="shared" si="632"/>
        <v>0</v>
      </c>
      <c r="AM302" s="181"/>
      <c r="AN302" s="181"/>
      <c r="AO302" s="181">
        <f t="shared" si="633"/>
        <v>0</v>
      </c>
      <c r="AP302" s="181"/>
      <c r="AQ302" s="181"/>
      <c r="AR302" s="181">
        <f t="shared" si="634"/>
        <v>0</v>
      </c>
      <c r="AS302" s="181"/>
      <c r="AT302" s="181"/>
      <c r="AU302" s="181">
        <f t="shared" si="635"/>
        <v>0</v>
      </c>
      <c r="AV302" s="181"/>
      <c r="AW302" s="181"/>
      <c r="AX302" s="181">
        <f t="shared" si="636"/>
        <v>0</v>
      </c>
      <c r="AY302" s="181"/>
      <c r="AZ302" s="181"/>
      <c r="BA302" s="181">
        <f t="shared" si="637"/>
        <v>0</v>
      </c>
      <c r="BB302" s="181"/>
      <c r="BC302" s="181"/>
      <c r="BD302" s="181">
        <f t="shared" si="638"/>
        <v>0</v>
      </c>
      <c r="BE302" s="181"/>
      <c r="BF302" s="181"/>
      <c r="BG302" s="181">
        <f t="shared" si="639"/>
        <v>0</v>
      </c>
      <c r="BH302" s="181"/>
      <c r="BI302" s="181"/>
      <c r="BJ302" s="181">
        <f t="shared" si="640"/>
        <v>0</v>
      </c>
      <c r="BK302" s="181"/>
      <c r="BL302" s="333"/>
      <c r="BM302" s="324"/>
      <c r="BN302" s="328"/>
    </row>
    <row r="303" s="111" customFormat="1" ht="33.95" hidden="1" customHeight="1" outlineLevel="3" spans="2:66">
      <c r="B303" s="112" t="s">
        <v>794</v>
      </c>
      <c r="C303" s="113" t="s">
        <v>1407</v>
      </c>
      <c r="D303" s="111" t="s">
        <v>1408</v>
      </c>
      <c r="E303" s="112"/>
      <c r="F303" s="112"/>
      <c r="G303" s="112"/>
      <c r="H303" s="112">
        <f>SUM(H304:H306)</f>
        <v>0</v>
      </c>
      <c r="I303" s="112"/>
      <c r="J303" s="112"/>
      <c r="K303" s="112"/>
      <c r="L303" s="112"/>
      <c r="M303" s="112"/>
      <c r="N303" s="112"/>
      <c r="O303" s="112"/>
      <c r="P303" s="301"/>
      <c r="Q303" s="301"/>
      <c r="R303" s="301"/>
      <c r="S303" s="301"/>
      <c r="T303" s="301"/>
      <c r="U303" s="301"/>
      <c r="V303" s="301"/>
      <c r="W303" s="301"/>
      <c r="X303" s="301"/>
      <c r="Y303" s="301"/>
      <c r="Z303" s="301"/>
      <c r="AA303" s="301"/>
      <c r="AB303" s="112">
        <f t="shared" ref="AB303:AF303" si="641">SUM(AB304:AB306)</f>
        <v>0</v>
      </c>
      <c r="AC303" s="112">
        <f t="shared" si="641"/>
        <v>0</v>
      </c>
      <c r="AD303" s="112"/>
      <c r="AE303" s="112"/>
      <c r="AF303" s="112">
        <f t="shared" si="641"/>
        <v>0</v>
      </c>
      <c r="AG303" s="112"/>
      <c r="AH303" s="112"/>
      <c r="AI303" s="112">
        <f>SUM(AI304:AI306)</f>
        <v>0</v>
      </c>
      <c r="AJ303" s="112"/>
      <c r="AK303" s="112"/>
      <c r="AL303" s="112">
        <f>SUM(AL304:AL306)</f>
        <v>0</v>
      </c>
      <c r="AM303" s="112"/>
      <c r="AN303" s="112"/>
      <c r="AO303" s="112">
        <f>SUM(AO304:AO306)</f>
        <v>0</v>
      </c>
      <c r="AP303" s="112"/>
      <c r="AQ303" s="112"/>
      <c r="AR303" s="112">
        <f>SUM(AR304:AR306)</f>
        <v>0</v>
      </c>
      <c r="AS303" s="112"/>
      <c r="AT303" s="112"/>
      <c r="AU303" s="112">
        <f>SUM(AU304:AU306)</f>
        <v>0</v>
      </c>
      <c r="AV303" s="112"/>
      <c r="AW303" s="112"/>
      <c r="AX303" s="112">
        <f>SUM(AX304:AX306)</f>
        <v>0</v>
      </c>
      <c r="AY303" s="112"/>
      <c r="AZ303" s="112"/>
      <c r="BA303" s="112">
        <f>SUM(BA304:BA306)</f>
        <v>0</v>
      </c>
      <c r="BB303" s="112"/>
      <c r="BC303" s="112"/>
      <c r="BD303" s="112">
        <f>SUM(BD304:BD306)</f>
        <v>0</v>
      </c>
      <c r="BE303" s="112"/>
      <c r="BF303" s="112"/>
      <c r="BG303" s="112">
        <f>SUM(BG304:BG306)</f>
        <v>0</v>
      </c>
      <c r="BH303" s="112"/>
      <c r="BI303" s="112"/>
      <c r="BJ303" s="112">
        <f>SUM(BJ304:BJ306)</f>
        <v>0</v>
      </c>
      <c r="BK303" s="112"/>
      <c r="BL303" s="318"/>
      <c r="BM303" s="324"/>
      <c r="BN303" s="326"/>
    </row>
    <row r="304" s="115" customFormat="1" ht="33.95" hidden="1" customHeight="1" outlineLevel="4" spans="2:66">
      <c r="B304" s="116" t="s">
        <v>799</v>
      </c>
      <c r="C304" s="117" t="s">
        <v>1409</v>
      </c>
      <c r="D304" s="115" t="s">
        <v>1410</v>
      </c>
      <c r="E304" s="116" t="s">
        <v>1411</v>
      </c>
      <c r="F304" s="116"/>
      <c r="G304" s="116" t="s">
        <v>943</v>
      </c>
      <c r="H304" s="116">
        <f t="shared" ref="H304:H306" si="642">IFERROR(J304*L304*N304,0)</f>
        <v>0</v>
      </c>
      <c r="I304" s="116" t="s">
        <v>1412</v>
      </c>
      <c r="J304" s="311"/>
      <c r="K304" s="116" t="s">
        <v>1377</v>
      </c>
      <c r="L304" s="311"/>
      <c r="M304" s="116" t="s">
        <v>1378</v>
      </c>
      <c r="N304" s="116">
        <f t="shared" si="627"/>
        <v>0</v>
      </c>
      <c r="O304" s="311"/>
      <c r="P304" s="330"/>
      <c r="Q304" s="330"/>
      <c r="R304" s="330"/>
      <c r="S304" s="330"/>
      <c r="T304" s="330"/>
      <c r="U304" s="330"/>
      <c r="V304" s="330"/>
      <c r="W304" s="330"/>
      <c r="X304" s="330"/>
      <c r="Y304" s="330"/>
      <c r="Z304" s="330"/>
      <c r="AA304" s="116"/>
      <c r="AB304" s="116">
        <f t="shared" si="628"/>
        <v>0</v>
      </c>
      <c r="AC304" s="116">
        <f t="shared" si="629"/>
        <v>0</v>
      </c>
      <c r="AD304" s="116"/>
      <c r="AE304" s="116"/>
      <c r="AF304" s="116">
        <f t="shared" si="630"/>
        <v>0</v>
      </c>
      <c r="AG304" s="116"/>
      <c r="AH304" s="116"/>
      <c r="AI304" s="116">
        <f t="shared" si="631"/>
        <v>0</v>
      </c>
      <c r="AJ304" s="116"/>
      <c r="AK304" s="116"/>
      <c r="AL304" s="116">
        <f t="shared" si="632"/>
        <v>0</v>
      </c>
      <c r="AM304" s="116"/>
      <c r="AN304" s="116"/>
      <c r="AO304" s="116">
        <f t="shared" si="633"/>
        <v>0</v>
      </c>
      <c r="AP304" s="116"/>
      <c r="AQ304" s="116"/>
      <c r="AR304" s="116">
        <f t="shared" si="634"/>
        <v>0</v>
      </c>
      <c r="AS304" s="116"/>
      <c r="AT304" s="116"/>
      <c r="AU304" s="116">
        <f t="shared" si="635"/>
        <v>0</v>
      </c>
      <c r="AV304" s="116"/>
      <c r="AW304" s="116"/>
      <c r="AX304" s="116">
        <f t="shared" si="636"/>
        <v>0</v>
      </c>
      <c r="AY304" s="116"/>
      <c r="AZ304" s="116"/>
      <c r="BA304" s="116">
        <f t="shared" si="637"/>
        <v>0</v>
      </c>
      <c r="BB304" s="116"/>
      <c r="BC304" s="116"/>
      <c r="BD304" s="116">
        <f t="shared" si="638"/>
        <v>0</v>
      </c>
      <c r="BE304" s="116"/>
      <c r="BF304" s="116"/>
      <c r="BG304" s="116">
        <f t="shared" si="639"/>
        <v>0</v>
      </c>
      <c r="BH304" s="116"/>
      <c r="BI304" s="116"/>
      <c r="BJ304" s="116">
        <f t="shared" si="640"/>
        <v>0</v>
      </c>
      <c r="BK304" s="116"/>
      <c r="BL304" s="319"/>
      <c r="BM304" s="324"/>
      <c r="BN304" s="327"/>
    </row>
    <row r="305" s="115" customFormat="1" ht="33.95" hidden="1" customHeight="1" outlineLevel="4" spans="2:66">
      <c r="B305" s="116" t="s">
        <v>799</v>
      </c>
      <c r="C305" s="117" t="s">
        <v>1413</v>
      </c>
      <c r="D305" s="115" t="s">
        <v>1414</v>
      </c>
      <c r="E305" s="116" t="s">
        <v>1415</v>
      </c>
      <c r="F305" s="116"/>
      <c r="G305" s="116" t="s">
        <v>943</v>
      </c>
      <c r="H305" s="116">
        <f t="shared" si="642"/>
        <v>0</v>
      </c>
      <c r="I305" s="116" t="s">
        <v>1416</v>
      </c>
      <c r="J305" s="311"/>
      <c r="K305" s="116" t="s">
        <v>1396</v>
      </c>
      <c r="L305" s="311"/>
      <c r="M305" s="116" t="s">
        <v>1417</v>
      </c>
      <c r="N305" s="116">
        <f t="shared" si="627"/>
        <v>0</v>
      </c>
      <c r="O305" s="311"/>
      <c r="P305" s="311"/>
      <c r="Q305" s="311"/>
      <c r="R305" s="311"/>
      <c r="S305" s="311"/>
      <c r="T305" s="311"/>
      <c r="U305" s="311"/>
      <c r="V305" s="311"/>
      <c r="W305" s="311"/>
      <c r="X305" s="311"/>
      <c r="Y305" s="311"/>
      <c r="Z305" s="311"/>
      <c r="AA305" s="116"/>
      <c r="AB305" s="116">
        <f t="shared" si="628"/>
        <v>0</v>
      </c>
      <c r="AC305" s="116">
        <f t="shared" si="629"/>
        <v>0</v>
      </c>
      <c r="AD305" s="116"/>
      <c r="AE305" s="116"/>
      <c r="AF305" s="116">
        <f t="shared" si="630"/>
        <v>0</v>
      </c>
      <c r="AG305" s="116"/>
      <c r="AH305" s="116"/>
      <c r="AI305" s="116">
        <f t="shared" si="631"/>
        <v>0</v>
      </c>
      <c r="AJ305" s="116"/>
      <c r="AK305" s="116"/>
      <c r="AL305" s="116">
        <f t="shared" si="632"/>
        <v>0</v>
      </c>
      <c r="AM305" s="116"/>
      <c r="AN305" s="116"/>
      <c r="AO305" s="116">
        <f t="shared" si="633"/>
        <v>0</v>
      </c>
      <c r="AP305" s="116"/>
      <c r="AQ305" s="116"/>
      <c r="AR305" s="116">
        <f t="shared" si="634"/>
        <v>0</v>
      </c>
      <c r="AS305" s="116"/>
      <c r="AT305" s="116"/>
      <c r="AU305" s="116">
        <f t="shared" si="635"/>
        <v>0</v>
      </c>
      <c r="AV305" s="116"/>
      <c r="AW305" s="116"/>
      <c r="AX305" s="116">
        <f t="shared" si="636"/>
        <v>0</v>
      </c>
      <c r="AY305" s="116"/>
      <c r="AZ305" s="116"/>
      <c r="BA305" s="116">
        <f t="shared" si="637"/>
        <v>0</v>
      </c>
      <c r="BB305" s="116"/>
      <c r="BC305" s="116"/>
      <c r="BD305" s="116">
        <f t="shared" si="638"/>
        <v>0</v>
      </c>
      <c r="BE305" s="116"/>
      <c r="BF305" s="116"/>
      <c r="BG305" s="116">
        <f t="shared" si="639"/>
        <v>0</v>
      </c>
      <c r="BH305" s="116"/>
      <c r="BI305" s="116"/>
      <c r="BJ305" s="116">
        <f t="shared" si="640"/>
        <v>0</v>
      </c>
      <c r="BK305" s="116"/>
      <c r="BL305" s="319"/>
      <c r="BM305" s="324"/>
      <c r="BN305" s="327"/>
    </row>
    <row r="306" s="115" customFormat="1" ht="33.95" customHeight="1" outlineLevel="4" spans="2:66">
      <c r="B306" s="116" t="s">
        <v>799</v>
      </c>
      <c r="C306" s="117" t="s">
        <v>1418</v>
      </c>
      <c r="D306" s="115" t="s">
        <v>1419</v>
      </c>
      <c r="E306" s="116" t="s">
        <v>1420</v>
      </c>
      <c r="F306" s="116"/>
      <c r="G306" s="116" t="s">
        <v>943</v>
      </c>
      <c r="H306" s="116">
        <f t="shared" si="642"/>
        <v>0</v>
      </c>
      <c r="I306" s="116" t="s">
        <v>1421</v>
      </c>
      <c r="J306" s="116">
        <v>1</v>
      </c>
      <c r="K306" s="116" t="s">
        <v>1243</v>
      </c>
      <c r="L306" s="311">
        <f>预算主表!P128</f>
        <v>0</v>
      </c>
      <c r="M306" s="116" t="s">
        <v>1235</v>
      </c>
      <c r="N306" s="116">
        <f t="shared" si="627"/>
        <v>1</v>
      </c>
      <c r="O306" s="311" t="s">
        <v>1292</v>
      </c>
      <c r="P306" s="329"/>
      <c r="Q306" s="329"/>
      <c r="R306" s="329"/>
      <c r="S306" s="329"/>
      <c r="T306" s="329"/>
      <c r="U306" s="329"/>
      <c r="V306" s="329"/>
      <c r="W306" s="329"/>
      <c r="X306" s="329"/>
      <c r="Y306" s="329"/>
      <c r="Z306" s="329"/>
      <c r="AA306" s="116"/>
      <c r="AB306" s="116">
        <f t="shared" si="628"/>
        <v>0</v>
      </c>
      <c r="AC306" s="116">
        <f t="shared" si="629"/>
        <v>0</v>
      </c>
      <c r="AD306" s="116"/>
      <c r="AE306" s="116"/>
      <c r="AF306" s="116">
        <f t="shared" si="630"/>
        <v>0</v>
      </c>
      <c r="AG306" s="116"/>
      <c r="AH306" s="116"/>
      <c r="AI306" s="116">
        <f t="shared" si="631"/>
        <v>0</v>
      </c>
      <c r="AJ306" s="116"/>
      <c r="AK306" s="116"/>
      <c r="AL306" s="116">
        <f t="shared" si="632"/>
        <v>0</v>
      </c>
      <c r="AM306" s="116"/>
      <c r="AN306" s="116"/>
      <c r="AO306" s="116">
        <f t="shared" si="633"/>
        <v>0</v>
      </c>
      <c r="AP306" s="116"/>
      <c r="AQ306" s="116"/>
      <c r="AR306" s="116">
        <f t="shared" si="634"/>
        <v>0</v>
      </c>
      <c r="AS306" s="116"/>
      <c r="AT306" s="116"/>
      <c r="AU306" s="116">
        <f t="shared" si="635"/>
        <v>0</v>
      </c>
      <c r="AV306" s="116"/>
      <c r="AW306" s="116"/>
      <c r="AX306" s="116">
        <f t="shared" si="636"/>
        <v>0</v>
      </c>
      <c r="AY306" s="116"/>
      <c r="AZ306" s="116"/>
      <c r="BA306" s="116">
        <f t="shared" si="637"/>
        <v>0</v>
      </c>
      <c r="BB306" s="116"/>
      <c r="BC306" s="116"/>
      <c r="BD306" s="116">
        <f t="shared" si="638"/>
        <v>0</v>
      </c>
      <c r="BE306" s="116"/>
      <c r="BF306" s="116"/>
      <c r="BG306" s="116">
        <f t="shared" si="639"/>
        <v>0</v>
      </c>
      <c r="BH306" s="116"/>
      <c r="BI306" s="116"/>
      <c r="BJ306" s="116">
        <f t="shared" si="640"/>
        <v>0</v>
      </c>
      <c r="BK306" s="116"/>
      <c r="BL306" s="319"/>
      <c r="BM306" s="324"/>
      <c r="BN306" s="327"/>
    </row>
    <row r="307" s="111" customFormat="1" ht="33.95" hidden="1" customHeight="1" outlineLevel="3" spans="2:66">
      <c r="B307" s="112" t="s">
        <v>799</v>
      </c>
      <c r="C307" s="113" t="s">
        <v>1422</v>
      </c>
      <c r="D307" s="111" t="s">
        <v>1423</v>
      </c>
      <c r="E307" s="112" t="s">
        <v>1289</v>
      </c>
      <c r="F307" s="112"/>
      <c r="G307" s="112" t="s">
        <v>1424</v>
      </c>
      <c r="H307" s="112">
        <f>AB307</f>
        <v>0</v>
      </c>
      <c r="I307" s="112" t="s">
        <v>1032</v>
      </c>
      <c r="J307" s="112">
        <f>AVERAGE('1-1 项目基础信息'!$H$9:$S$9)</f>
        <v>176000</v>
      </c>
      <c r="K307" s="112" t="s">
        <v>1243</v>
      </c>
      <c r="L307" s="112">
        <f>H307/J307/N307</f>
        <v>0</v>
      </c>
      <c r="M307" s="112" t="s">
        <v>806</v>
      </c>
      <c r="N307" s="112">
        <v>12</v>
      </c>
      <c r="O307" s="112"/>
      <c r="P307" s="301"/>
      <c r="Q307" s="301"/>
      <c r="R307" s="301"/>
      <c r="S307" s="301"/>
      <c r="T307" s="301"/>
      <c r="U307" s="301"/>
      <c r="V307" s="301"/>
      <c r="W307" s="301"/>
      <c r="X307" s="301"/>
      <c r="Y307" s="301"/>
      <c r="Z307" s="301"/>
      <c r="AA307" s="301"/>
      <c r="AB307" s="112">
        <f t="shared" si="628"/>
        <v>0</v>
      </c>
      <c r="AC307" s="311"/>
      <c r="AD307" s="112"/>
      <c r="AE307" s="112"/>
      <c r="AF307" s="311"/>
      <c r="AG307" s="112"/>
      <c r="AH307" s="112"/>
      <c r="AI307" s="311"/>
      <c r="AJ307" s="112"/>
      <c r="AK307" s="112"/>
      <c r="AL307" s="311"/>
      <c r="AM307" s="112"/>
      <c r="AN307" s="112"/>
      <c r="AO307" s="311"/>
      <c r="AP307" s="112"/>
      <c r="AQ307" s="112"/>
      <c r="AR307" s="311"/>
      <c r="AS307" s="112"/>
      <c r="AT307" s="112"/>
      <c r="AU307" s="311"/>
      <c r="AV307" s="112"/>
      <c r="AW307" s="112"/>
      <c r="AX307" s="311"/>
      <c r="AY307" s="112"/>
      <c r="AZ307" s="112"/>
      <c r="BA307" s="311"/>
      <c r="BB307" s="112"/>
      <c r="BC307" s="112"/>
      <c r="BD307" s="311"/>
      <c r="BE307" s="112"/>
      <c r="BF307" s="112"/>
      <c r="BG307" s="311"/>
      <c r="BH307" s="112"/>
      <c r="BI307" s="112"/>
      <c r="BJ307" s="311"/>
      <c r="BK307" s="112"/>
      <c r="BL307" s="318"/>
      <c r="BM307" s="324"/>
      <c r="BN307" s="326"/>
    </row>
    <row r="308" s="22" customFormat="1" ht="33.95" hidden="1" customHeight="1" outlineLevel="2" spans="2:66">
      <c r="B308" s="108" t="s">
        <v>794</v>
      </c>
      <c r="C308" s="109" t="s">
        <v>222</v>
      </c>
      <c r="D308" s="22" t="s">
        <v>223</v>
      </c>
      <c r="E308" s="108"/>
      <c r="F308" s="108"/>
      <c r="G308" s="108"/>
      <c r="H308" s="108">
        <f>H309+H314+H315+H335+H356+H362+H363+H364+H365+H371+H372+H373+H380</f>
        <v>0</v>
      </c>
      <c r="I308" s="108"/>
      <c r="J308" s="108"/>
      <c r="K308" s="108"/>
      <c r="L308" s="108"/>
      <c r="M308" s="108"/>
      <c r="N308" s="108"/>
      <c r="O308" s="108"/>
      <c r="P308" s="300"/>
      <c r="Q308" s="300"/>
      <c r="R308" s="300"/>
      <c r="S308" s="300"/>
      <c r="T308" s="300"/>
      <c r="U308" s="300"/>
      <c r="V308" s="300"/>
      <c r="W308" s="300"/>
      <c r="X308" s="300"/>
      <c r="Y308" s="300"/>
      <c r="Z308" s="300"/>
      <c r="AA308" s="300"/>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17"/>
      <c r="BM308" s="324"/>
      <c r="BN308" s="325"/>
    </row>
    <row r="309" s="111" customFormat="1" ht="33.95" hidden="1" customHeight="1" outlineLevel="3" collapsed="1" spans="2:66">
      <c r="B309" s="112" t="s">
        <v>794</v>
      </c>
      <c r="C309" s="113" t="s">
        <v>1425</v>
      </c>
      <c r="D309" s="111" t="s">
        <v>1426</v>
      </c>
      <c r="E309" s="112"/>
      <c r="F309" s="112"/>
      <c r="G309" s="112"/>
      <c r="H309" s="112">
        <f>SUM(H310:H313)</f>
        <v>0</v>
      </c>
      <c r="I309" s="112"/>
      <c r="J309" s="112"/>
      <c r="K309" s="112"/>
      <c r="L309" s="112"/>
      <c r="M309" s="112"/>
      <c r="N309" s="112"/>
      <c r="O309" s="112"/>
      <c r="P309" s="301"/>
      <c r="Q309" s="301"/>
      <c r="R309" s="301"/>
      <c r="S309" s="301"/>
      <c r="T309" s="301"/>
      <c r="U309" s="301"/>
      <c r="V309" s="301"/>
      <c r="W309" s="301"/>
      <c r="X309" s="301"/>
      <c r="Y309" s="301"/>
      <c r="Z309" s="301"/>
      <c r="AA309" s="301"/>
      <c r="AB309" s="112">
        <f t="shared" ref="AB309:AF309" si="644">SUM(AB310:AB313)</f>
        <v>0</v>
      </c>
      <c r="AC309" s="112">
        <f t="shared" si="644"/>
        <v>0</v>
      </c>
      <c r="AD309" s="112"/>
      <c r="AE309" s="112"/>
      <c r="AF309" s="112">
        <f t="shared" si="644"/>
        <v>0</v>
      </c>
      <c r="AG309" s="112"/>
      <c r="AH309" s="112"/>
      <c r="AI309" s="112">
        <f>SUM(AI310:AI313)</f>
        <v>0</v>
      </c>
      <c r="AJ309" s="112"/>
      <c r="AK309" s="112"/>
      <c r="AL309" s="112">
        <f>SUM(AL310:AL313)</f>
        <v>0</v>
      </c>
      <c r="AM309" s="112"/>
      <c r="AN309" s="112"/>
      <c r="AO309" s="112">
        <f>SUM(AO310:AO313)</f>
        <v>0</v>
      </c>
      <c r="AP309" s="112"/>
      <c r="AQ309" s="112"/>
      <c r="AR309" s="112">
        <f>SUM(AR310:AR313)</f>
        <v>0</v>
      </c>
      <c r="AS309" s="112"/>
      <c r="AT309" s="112"/>
      <c r="AU309" s="112">
        <f>SUM(AU310:AU313)</f>
        <v>0</v>
      </c>
      <c r="AV309" s="112"/>
      <c r="AW309" s="112"/>
      <c r="AX309" s="112">
        <f>SUM(AX310:AX313)</f>
        <v>0</v>
      </c>
      <c r="AY309" s="112"/>
      <c r="AZ309" s="112"/>
      <c r="BA309" s="112">
        <f>SUM(BA310:BA313)</f>
        <v>0</v>
      </c>
      <c r="BB309" s="112"/>
      <c r="BC309" s="112"/>
      <c r="BD309" s="112">
        <f>SUM(BD310:BD313)</f>
        <v>0</v>
      </c>
      <c r="BE309" s="112"/>
      <c r="BF309" s="112"/>
      <c r="BG309" s="112">
        <f>SUM(BG310:BG313)</f>
        <v>0</v>
      </c>
      <c r="BH309" s="112"/>
      <c r="BI309" s="112"/>
      <c r="BJ309" s="112">
        <f>SUM(BJ310:BJ313)</f>
        <v>0</v>
      </c>
      <c r="BK309" s="112"/>
      <c r="BL309" s="318"/>
      <c r="BM309" s="324"/>
      <c r="BN309" s="326"/>
    </row>
    <row r="310" s="115" customFormat="1" ht="33.95" hidden="1" customHeight="1" outlineLevel="4" spans="2:66">
      <c r="B310" s="116" t="s">
        <v>799</v>
      </c>
      <c r="C310" s="117" t="s">
        <v>1427</v>
      </c>
      <c r="D310" s="115" t="s">
        <v>1428</v>
      </c>
      <c r="E310" s="116" t="s">
        <v>1429</v>
      </c>
      <c r="F310" s="116"/>
      <c r="G310" s="116" t="s">
        <v>943</v>
      </c>
      <c r="H310" s="116">
        <f t="shared" ref="H310:H314" si="645">IFERROR(J310*L310*N310,0)</f>
        <v>0</v>
      </c>
      <c r="I310" s="116" t="s">
        <v>1430</v>
      </c>
      <c r="J310" s="311"/>
      <c r="K310" s="116" t="s">
        <v>1150</v>
      </c>
      <c r="L310" s="311"/>
      <c r="M310" s="116" t="s">
        <v>1183</v>
      </c>
      <c r="N310" s="116">
        <f t="shared" ref="N310:N313" si="646">COUNTA(O310:Z310)</f>
        <v>0</v>
      </c>
      <c r="O310" s="311"/>
      <c r="P310" s="330"/>
      <c r="Q310" s="330"/>
      <c r="R310" s="330"/>
      <c r="S310" s="330"/>
      <c r="T310" s="330"/>
      <c r="U310" s="330"/>
      <c r="V310" s="330"/>
      <c r="W310" s="330"/>
      <c r="X310" s="330"/>
      <c r="Y310" s="330"/>
      <c r="Z310" s="330"/>
      <c r="AA310" s="116"/>
      <c r="AB310" s="116">
        <f t="shared" ref="AB310:AB314" si="647">SUM(AC310,AF310,AI310,AL310,AO310,AR310,AU310,AX310,BA310,BD310,BG310,BJ310)</f>
        <v>0</v>
      </c>
      <c r="AC310" s="116">
        <f t="shared" ref="AC310:AC313" si="648">IF(O310="",0,$J310*$L310)</f>
        <v>0</v>
      </c>
      <c r="AD310" s="116"/>
      <c r="AE310" s="116"/>
      <c r="AF310" s="116">
        <f t="shared" ref="AF310:AF313" si="649">IF(P310="",0,$J310*$L310)</f>
        <v>0</v>
      </c>
      <c r="AG310" s="116"/>
      <c r="AH310" s="116"/>
      <c r="AI310" s="116">
        <f t="shared" ref="AI310:AI313" si="650">IF(Q310="",0,$J310*$L310)</f>
        <v>0</v>
      </c>
      <c r="AJ310" s="116"/>
      <c r="AK310" s="116"/>
      <c r="AL310" s="116">
        <f t="shared" ref="AL310:AL313" si="651">IF(R310="",0,$J310*$L310)</f>
        <v>0</v>
      </c>
      <c r="AM310" s="116"/>
      <c r="AN310" s="116"/>
      <c r="AO310" s="116">
        <f t="shared" ref="AO310:AO313" si="652">IF(S310="",0,$J310*$L310)</f>
        <v>0</v>
      </c>
      <c r="AP310" s="116"/>
      <c r="AQ310" s="116"/>
      <c r="AR310" s="116">
        <f t="shared" ref="AR310:AR313" si="653">IF(T310="",0,$J310*$L310)</f>
        <v>0</v>
      </c>
      <c r="AS310" s="116"/>
      <c r="AT310" s="116"/>
      <c r="AU310" s="116">
        <f t="shared" ref="AU310:AU313" si="654">IF(U310="",0,$J310*$L310)</f>
        <v>0</v>
      </c>
      <c r="AV310" s="116"/>
      <c r="AW310" s="116"/>
      <c r="AX310" s="116">
        <f t="shared" ref="AX310:AX313" si="655">IF(V310="",0,$J310*$L310)</f>
        <v>0</v>
      </c>
      <c r="AY310" s="116"/>
      <c r="AZ310" s="116"/>
      <c r="BA310" s="116">
        <f t="shared" ref="BA310:BA313" si="656">IF(W310="",0,$J310*$L310)</f>
        <v>0</v>
      </c>
      <c r="BB310" s="116"/>
      <c r="BC310" s="116"/>
      <c r="BD310" s="116">
        <f t="shared" ref="BD310:BD313" si="657">IF(X310="",0,$J310*$L310)</f>
        <v>0</v>
      </c>
      <c r="BE310" s="116"/>
      <c r="BF310" s="116"/>
      <c r="BG310" s="116">
        <f t="shared" ref="BG310:BG313" si="658">IF(Y310="",0,$J310*$L310)</f>
        <v>0</v>
      </c>
      <c r="BH310" s="116"/>
      <c r="BI310" s="116"/>
      <c r="BJ310" s="116">
        <f t="shared" ref="BJ310:BJ313" si="659">IF(Z310="",0,$J310*$L310)</f>
        <v>0</v>
      </c>
      <c r="BK310" s="116"/>
      <c r="BL310" s="319"/>
      <c r="BM310" s="324"/>
      <c r="BN310" s="327"/>
    </row>
    <row r="311" s="115" customFormat="1" ht="33.95" hidden="1" customHeight="1" outlineLevel="4" spans="2:66">
      <c r="B311" s="116" t="s">
        <v>799</v>
      </c>
      <c r="C311" s="117" t="s">
        <v>1431</v>
      </c>
      <c r="D311" s="115" t="s">
        <v>1432</v>
      </c>
      <c r="E311" s="116" t="s">
        <v>1433</v>
      </c>
      <c r="F311" s="116"/>
      <c r="G311" s="116" t="s">
        <v>943</v>
      </c>
      <c r="H311" s="116">
        <f t="shared" si="645"/>
        <v>0</v>
      </c>
      <c r="I311" s="116" t="s">
        <v>1430</v>
      </c>
      <c r="J311" s="311"/>
      <c r="K311" s="116" t="s">
        <v>1150</v>
      </c>
      <c r="L311" s="311"/>
      <c r="M311" s="116" t="s">
        <v>1183</v>
      </c>
      <c r="N311" s="116">
        <f t="shared" si="646"/>
        <v>0</v>
      </c>
      <c r="O311" s="311"/>
      <c r="P311" s="311"/>
      <c r="Q311" s="311"/>
      <c r="R311" s="311"/>
      <c r="S311" s="311"/>
      <c r="T311" s="311"/>
      <c r="U311" s="311"/>
      <c r="V311" s="311"/>
      <c r="W311" s="311"/>
      <c r="X311" s="311"/>
      <c r="Y311" s="311"/>
      <c r="Z311" s="311"/>
      <c r="AA311" s="116"/>
      <c r="AB311" s="116">
        <f t="shared" si="647"/>
        <v>0</v>
      </c>
      <c r="AC311" s="116">
        <f t="shared" si="648"/>
        <v>0</v>
      </c>
      <c r="AD311" s="116"/>
      <c r="AE311" s="116"/>
      <c r="AF311" s="116">
        <f t="shared" si="649"/>
        <v>0</v>
      </c>
      <c r="AG311" s="116"/>
      <c r="AH311" s="116"/>
      <c r="AI311" s="116">
        <f t="shared" si="650"/>
        <v>0</v>
      </c>
      <c r="AJ311" s="116"/>
      <c r="AK311" s="116"/>
      <c r="AL311" s="116">
        <f t="shared" si="651"/>
        <v>0</v>
      </c>
      <c r="AM311" s="116"/>
      <c r="AN311" s="116"/>
      <c r="AO311" s="116">
        <f t="shared" si="652"/>
        <v>0</v>
      </c>
      <c r="AP311" s="116"/>
      <c r="AQ311" s="116"/>
      <c r="AR311" s="116">
        <f t="shared" si="653"/>
        <v>0</v>
      </c>
      <c r="AS311" s="116"/>
      <c r="AT311" s="116"/>
      <c r="AU311" s="116">
        <f t="shared" si="654"/>
        <v>0</v>
      </c>
      <c r="AV311" s="116"/>
      <c r="AW311" s="116"/>
      <c r="AX311" s="116">
        <f t="shared" si="655"/>
        <v>0</v>
      </c>
      <c r="AY311" s="116"/>
      <c r="AZ311" s="116"/>
      <c r="BA311" s="116">
        <f t="shared" si="656"/>
        <v>0</v>
      </c>
      <c r="BB311" s="116"/>
      <c r="BC311" s="116"/>
      <c r="BD311" s="116">
        <f t="shared" si="657"/>
        <v>0</v>
      </c>
      <c r="BE311" s="116"/>
      <c r="BF311" s="116"/>
      <c r="BG311" s="116">
        <f t="shared" si="658"/>
        <v>0</v>
      </c>
      <c r="BH311" s="116"/>
      <c r="BI311" s="116"/>
      <c r="BJ311" s="116">
        <f t="shared" si="659"/>
        <v>0</v>
      </c>
      <c r="BK311" s="116"/>
      <c r="BL311" s="319"/>
      <c r="BM311" s="324"/>
      <c r="BN311" s="327"/>
    </row>
    <row r="312" s="115" customFormat="1" ht="33.95" hidden="1" customHeight="1" outlineLevel="4" spans="2:66">
      <c r="B312" s="116" t="s">
        <v>799</v>
      </c>
      <c r="C312" s="117" t="s">
        <v>1434</v>
      </c>
      <c r="D312" s="115" t="s">
        <v>1435</v>
      </c>
      <c r="E312" s="116" t="s">
        <v>1436</v>
      </c>
      <c r="F312" s="116"/>
      <c r="G312" s="116" t="s">
        <v>943</v>
      </c>
      <c r="H312" s="116">
        <f t="shared" si="645"/>
        <v>0</v>
      </c>
      <c r="I312" s="116" t="s">
        <v>1430</v>
      </c>
      <c r="J312" s="311"/>
      <c r="K312" s="116" t="s">
        <v>1150</v>
      </c>
      <c r="L312" s="311"/>
      <c r="M312" s="116" t="s">
        <v>1183</v>
      </c>
      <c r="N312" s="116">
        <f t="shared" si="646"/>
        <v>0</v>
      </c>
      <c r="O312" s="311"/>
      <c r="P312" s="311"/>
      <c r="Q312" s="311"/>
      <c r="R312" s="311"/>
      <c r="S312" s="311"/>
      <c r="T312" s="311"/>
      <c r="U312" s="311"/>
      <c r="V312" s="311"/>
      <c r="W312" s="311"/>
      <c r="X312" s="311"/>
      <c r="Y312" s="311"/>
      <c r="Z312" s="311"/>
      <c r="AA312" s="116"/>
      <c r="AB312" s="116">
        <f t="shared" si="647"/>
        <v>0</v>
      </c>
      <c r="AC312" s="116">
        <f t="shared" si="648"/>
        <v>0</v>
      </c>
      <c r="AD312" s="116"/>
      <c r="AE312" s="116"/>
      <c r="AF312" s="116">
        <f t="shared" si="649"/>
        <v>0</v>
      </c>
      <c r="AG312" s="116"/>
      <c r="AH312" s="116"/>
      <c r="AI312" s="116">
        <f t="shared" si="650"/>
        <v>0</v>
      </c>
      <c r="AJ312" s="116"/>
      <c r="AK312" s="116"/>
      <c r="AL312" s="116">
        <f t="shared" si="651"/>
        <v>0</v>
      </c>
      <c r="AM312" s="116"/>
      <c r="AN312" s="116"/>
      <c r="AO312" s="116">
        <f t="shared" si="652"/>
        <v>0</v>
      </c>
      <c r="AP312" s="116"/>
      <c r="AQ312" s="116"/>
      <c r="AR312" s="116">
        <f t="shared" si="653"/>
        <v>0</v>
      </c>
      <c r="AS312" s="116"/>
      <c r="AT312" s="116"/>
      <c r="AU312" s="116">
        <f t="shared" si="654"/>
        <v>0</v>
      </c>
      <c r="AV312" s="116"/>
      <c r="AW312" s="116"/>
      <c r="AX312" s="116">
        <f t="shared" si="655"/>
        <v>0</v>
      </c>
      <c r="AY312" s="116"/>
      <c r="AZ312" s="116"/>
      <c r="BA312" s="116">
        <f t="shared" si="656"/>
        <v>0</v>
      </c>
      <c r="BB312" s="116"/>
      <c r="BC312" s="116"/>
      <c r="BD312" s="116">
        <f t="shared" si="657"/>
        <v>0</v>
      </c>
      <c r="BE312" s="116"/>
      <c r="BF312" s="116"/>
      <c r="BG312" s="116">
        <f t="shared" si="658"/>
        <v>0</v>
      </c>
      <c r="BH312" s="116"/>
      <c r="BI312" s="116"/>
      <c r="BJ312" s="116">
        <f t="shared" si="659"/>
        <v>0</v>
      </c>
      <c r="BK312" s="116"/>
      <c r="BL312" s="319"/>
      <c r="BM312" s="324"/>
      <c r="BN312" s="327"/>
    </row>
    <row r="313" s="115" customFormat="1" ht="33.95" hidden="1" customHeight="1" outlineLevel="4" spans="2:66">
      <c r="B313" s="116" t="s">
        <v>799</v>
      </c>
      <c r="C313" s="117" t="s">
        <v>1437</v>
      </c>
      <c r="D313" s="115" t="s">
        <v>1438</v>
      </c>
      <c r="E313" s="116" t="s">
        <v>1439</v>
      </c>
      <c r="F313" s="116"/>
      <c r="G313" s="116" t="s">
        <v>943</v>
      </c>
      <c r="H313" s="116">
        <f t="shared" si="645"/>
        <v>0</v>
      </c>
      <c r="I313" s="116" t="s">
        <v>1430</v>
      </c>
      <c r="J313" s="311"/>
      <c r="K313" s="116" t="s">
        <v>1150</v>
      </c>
      <c r="L313" s="311"/>
      <c r="M313" s="116" t="s">
        <v>1183</v>
      </c>
      <c r="N313" s="116">
        <f t="shared" si="646"/>
        <v>0</v>
      </c>
      <c r="O313" s="311"/>
      <c r="P313" s="329"/>
      <c r="Q313" s="329"/>
      <c r="R313" s="329"/>
      <c r="S313" s="329"/>
      <c r="T313" s="329"/>
      <c r="U313" s="329"/>
      <c r="V313" s="329"/>
      <c r="W313" s="329"/>
      <c r="X313" s="329"/>
      <c r="Y313" s="329"/>
      <c r="Z313" s="329"/>
      <c r="AA313" s="116"/>
      <c r="AB313" s="116">
        <f t="shared" si="647"/>
        <v>0</v>
      </c>
      <c r="AC313" s="116">
        <f t="shared" si="648"/>
        <v>0</v>
      </c>
      <c r="AD313" s="116"/>
      <c r="AE313" s="116"/>
      <c r="AF313" s="116">
        <f t="shared" si="649"/>
        <v>0</v>
      </c>
      <c r="AG313" s="116"/>
      <c r="AH313" s="116"/>
      <c r="AI313" s="116">
        <f t="shared" si="650"/>
        <v>0</v>
      </c>
      <c r="AJ313" s="116"/>
      <c r="AK313" s="116"/>
      <c r="AL313" s="116">
        <f t="shared" si="651"/>
        <v>0</v>
      </c>
      <c r="AM313" s="116"/>
      <c r="AN313" s="116"/>
      <c r="AO313" s="116">
        <f t="shared" si="652"/>
        <v>0</v>
      </c>
      <c r="AP313" s="116"/>
      <c r="AQ313" s="116"/>
      <c r="AR313" s="116">
        <f t="shared" si="653"/>
        <v>0</v>
      </c>
      <c r="AS313" s="116"/>
      <c r="AT313" s="116"/>
      <c r="AU313" s="116">
        <f t="shared" si="654"/>
        <v>0</v>
      </c>
      <c r="AV313" s="116"/>
      <c r="AW313" s="116"/>
      <c r="AX313" s="116">
        <f t="shared" si="655"/>
        <v>0</v>
      </c>
      <c r="AY313" s="116"/>
      <c r="AZ313" s="116"/>
      <c r="BA313" s="116">
        <f t="shared" si="656"/>
        <v>0</v>
      </c>
      <c r="BB313" s="116"/>
      <c r="BC313" s="116"/>
      <c r="BD313" s="116">
        <f t="shared" si="657"/>
        <v>0</v>
      </c>
      <c r="BE313" s="116"/>
      <c r="BF313" s="116"/>
      <c r="BG313" s="116">
        <f t="shared" si="658"/>
        <v>0</v>
      </c>
      <c r="BH313" s="116"/>
      <c r="BI313" s="116"/>
      <c r="BJ313" s="116">
        <f t="shared" si="659"/>
        <v>0</v>
      </c>
      <c r="BK313" s="116"/>
      <c r="BL313" s="319"/>
      <c r="BM313" s="324"/>
      <c r="BN313" s="327"/>
    </row>
    <row r="314" s="111" customFormat="1" ht="33.95" hidden="1" customHeight="1" outlineLevel="3" spans="2:66">
      <c r="B314" s="112" t="s">
        <v>799</v>
      </c>
      <c r="C314" s="113" t="s">
        <v>1440</v>
      </c>
      <c r="D314" s="111" t="s">
        <v>1441</v>
      </c>
      <c r="E314" s="112"/>
      <c r="F314" s="112"/>
      <c r="G314" s="112" t="s">
        <v>943</v>
      </c>
      <c r="H314" s="318">
        <f t="shared" si="645"/>
        <v>0</v>
      </c>
      <c r="I314" s="318" t="s">
        <v>1177</v>
      </c>
      <c r="J314" s="318">
        <f>AVERAGE(AD314,AG314,AJ314,AM314,AP314,AS314,AV314,AY314,BB314,BE314,BH314,BK314)</f>
        <v>176000</v>
      </c>
      <c r="K314" s="318" t="s">
        <v>1033</v>
      </c>
      <c r="L314" s="318" t="e">
        <f>AVERAGE(AE314,AH314,AK314,AN314,AQ314,AT314,AW314,AZ314,BC314,BF314,BI314,BL314)</f>
        <v>#DIV/0!</v>
      </c>
      <c r="M314" s="112" t="s">
        <v>806</v>
      </c>
      <c r="N314" s="112">
        <v>12</v>
      </c>
      <c r="O314" s="112"/>
      <c r="P314" s="301"/>
      <c r="Q314" s="301"/>
      <c r="R314" s="301"/>
      <c r="S314" s="301"/>
      <c r="T314" s="301"/>
      <c r="U314" s="301"/>
      <c r="V314" s="301"/>
      <c r="W314" s="301"/>
      <c r="X314" s="301"/>
      <c r="Y314" s="301"/>
      <c r="Z314" s="301"/>
      <c r="AA314" s="301"/>
      <c r="AB314" s="112">
        <f t="shared" si="647"/>
        <v>0</v>
      </c>
      <c r="AC314" s="112">
        <f>AD314*AE314</f>
        <v>0</v>
      </c>
      <c r="AD314" s="112">
        <f>VLOOKUP($I314,'1-1 项目基础信息'!$F:$S,3,FALSE)</f>
        <v>176000</v>
      </c>
      <c r="AE314" s="311"/>
      <c r="AF314" s="112">
        <f>AG314*AH314</f>
        <v>0</v>
      </c>
      <c r="AG314" s="112">
        <f>VLOOKUP($I314,'1-1 项目基础信息'!$F:$S,4,FALSE)</f>
        <v>176000</v>
      </c>
      <c r="AH314" s="311"/>
      <c r="AI314" s="112">
        <f>AJ314*AK314</f>
        <v>0</v>
      </c>
      <c r="AJ314" s="112">
        <f>VLOOKUP($I314,'1-1 项目基础信息'!$F:$S,5,FALSE)</f>
        <v>176000</v>
      </c>
      <c r="AK314" s="311"/>
      <c r="AL314" s="112">
        <f>AM314*AN314</f>
        <v>0</v>
      </c>
      <c r="AM314" s="112">
        <f>VLOOKUP($I314,'1-1 项目基础信息'!$F:$S,6,FALSE)</f>
        <v>176000</v>
      </c>
      <c r="AN314" s="311"/>
      <c r="AO314" s="112">
        <f>AP314*AQ314</f>
        <v>0</v>
      </c>
      <c r="AP314" s="112">
        <f>VLOOKUP($I314,'1-1 项目基础信息'!$F:$S,7,FALSE)</f>
        <v>176000</v>
      </c>
      <c r="AQ314" s="311"/>
      <c r="AR314" s="112">
        <f>AS314*AT314</f>
        <v>0</v>
      </c>
      <c r="AS314" s="112">
        <f>VLOOKUP($I314,'1-1 项目基础信息'!$F:$S,8,FALSE)</f>
        <v>176000</v>
      </c>
      <c r="AT314" s="311"/>
      <c r="AU314" s="112">
        <f>AV314*AW314</f>
        <v>0</v>
      </c>
      <c r="AV314" s="112">
        <f>VLOOKUP($I314,'1-1 项目基础信息'!$F:$S,9,FALSE)</f>
        <v>176000</v>
      </c>
      <c r="AW314" s="311"/>
      <c r="AX314" s="112">
        <f>AY314*AZ314</f>
        <v>0</v>
      </c>
      <c r="AY314" s="112">
        <f>VLOOKUP($I314,'1-1 项目基础信息'!$F:$S,10,FALSE)</f>
        <v>176000</v>
      </c>
      <c r="AZ314" s="311"/>
      <c r="BA314" s="112">
        <f>BB314*BC314</f>
        <v>0</v>
      </c>
      <c r="BB314" s="112">
        <f>VLOOKUP($I314,'1-1 项目基础信息'!$F:$S,11,FALSE)</f>
        <v>176000</v>
      </c>
      <c r="BC314" s="311"/>
      <c r="BD314" s="112">
        <f>BE314*BF314</f>
        <v>0</v>
      </c>
      <c r="BE314" s="112">
        <f>VLOOKUP($I314,'1-1 项目基础信息'!$F:$S,12,FALSE)</f>
        <v>176000</v>
      </c>
      <c r="BF314" s="311"/>
      <c r="BG314" s="112">
        <f>BH314*BI314</f>
        <v>0</v>
      </c>
      <c r="BH314" s="112">
        <f>VLOOKUP($I314,'1-1 项目基础信息'!$F:$S,13,FALSE)</f>
        <v>176000</v>
      </c>
      <c r="BI314" s="311"/>
      <c r="BJ314" s="112">
        <f>BK314*BL314</f>
        <v>0</v>
      </c>
      <c r="BK314" s="112">
        <f>VLOOKUP($I314,'1-1 项目基础信息'!$F:$S,14,FALSE)</f>
        <v>176000</v>
      </c>
      <c r="BL314" s="320"/>
      <c r="BM314" s="324"/>
      <c r="BN314" s="326"/>
    </row>
    <row r="315" s="111" customFormat="1" ht="33.95" hidden="1" customHeight="1" outlineLevel="3" collapsed="1" spans="2:66">
      <c r="B315" s="112" t="s">
        <v>794</v>
      </c>
      <c r="C315" s="113" t="s">
        <v>1442</v>
      </c>
      <c r="D315" s="111" t="s">
        <v>1443</v>
      </c>
      <c r="E315" s="112"/>
      <c r="F315" s="112"/>
      <c r="G315" s="112"/>
      <c r="H315" s="112">
        <f>SUM(H316:H334)</f>
        <v>0</v>
      </c>
      <c r="I315" s="112"/>
      <c r="J315" s="112"/>
      <c r="K315" s="112"/>
      <c r="L315" s="112"/>
      <c r="M315" s="112"/>
      <c r="N315" s="112"/>
      <c r="O315" s="112"/>
      <c r="P315" s="301"/>
      <c r="Q315" s="301"/>
      <c r="R315" s="301"/>
      <c r="S315" s="301"/>
      <c r="T315" s="301"/>
      <c r="U315" s="301"/>
      <c r="V315" s="301"/>
      <c r="W315" s="301"/>
      <c r="X315" s="301"/>
      <c r="Y315" s="301"/>
      <c r="Z315" s="301"/>
      <c r="AA315" s="301"/>
      <c r="AB315" s="112">
        <f t="shared" ref="AB315:AF315" si="660">SUM(AB316:AB334)</f>
        <v>0</v>
      </c>
      <c r="AC315" s="112">
        <f t="shared" si="660"/>
        <v>0</v>
      </c>
      <c r="AD315" s="112"/>
      <c r="AE315" s="112"/>
      <c r="AF315" s="112">
        <f t="shared" si="660"/>
        <v>0</v>
      </c>
      <c r="AG315" s="112"/>
      <c r="AH315" s="112"/>
      <c r="AI315" s="112">
        <f>SUM(AI316:AI334)</f>
        <v>0</v>
      </c>
      <c r="AJ315" s="112"/>
      <c r="AK315" s="112"/>
      <c r="AL315" s="112">
        <f>SUM(AL316:AL334)</f>
        <v>0</v>
      </c>
      <c r="AM315" s="112"/>
      <c r="AN315" s="112"/>
      <c r="AO315" s="112">
        <f>SUM(AO316:AO334)</f>
        <v>0</v>
      </c>
      <c r="AP315" s="112"/>
      <c r="AQ315" s="112"/>
      <c r="AR315" s="112">
        <f>SUM(AR316:AR334)</f>
        <v>0</v>
      </c>
      <c r="AS315" s="112"/>
      <c r="AT315" s="112"/>
      <c r="AU315" s="112">
        <f>SUM(AU316:AU334)</f>
        <v>0</v>
      </c>
      <c r="AV315" s="112"/>
      <c r="AW315" s="112"/>
      <c r="AX315" s="112">
        <f>SUM(AX316:AX334)</f>
        <v>0</v>
      </c>
      <c r="AY315" s="112"/>
      <c r="AZ315" s="112"/>
      <c r="BA315" s="112">
        <f>SUM(BA316:BA334)</f>
        <v>0</v>
      </c>
      <c r="BB315" s="112"/>
      <c r="BC315" s="112"/>
      <c r="BD315" s="112">
        <f>SUM(BD316:BD334)</f>
        <v>0</v>
      </c>
      <c r="BE315" s="112"/>
      <c r="BF315" s="112"/>
      <c r="BG315" s="112">
        <f>SUM(BG316:BG334)</f>
        <v>0</v>
      </c>
      <c r="BH315" s="112"/>
      <c r="BI315" s="112"/>
      <c r="BJ315" s="112">
        <f>SUM(BJ316:BJ334)</f>
        <v>0</v>
      </c>
      <c r="BK315" s="112"/>
      <c r="BL315" s="318"/>
      <c r="BM315" s="324"/>
      <c r="BN315" s="326"/>
    </row>
    <row r="316" s="115" customFormat="1" ht="33.95" hidden="1" customHeight="1" outlineLevel="4" spans="2:66">
      <c r="B316" s="116" t="s">
        <v>799</v>
      </c>
      <c r="C316" s="117" t="s">
        <v>1444</v>
      </c>
      <c r="D316" s="115" t="s">
        <v>1445</v>
      </c>
      <c r="E316" s="116" t="s">
        <v>1446</v>
      </c>
      <c r="F316" s="116"/>
      <c r="G316" s="116" t="s">
        <v>943</v>
      </c>
      <c r="H316" s="116">
        <f t="shared" ref="H316:H334" si="661">IFERROR(J316*L316*N316,0)</f>
        <v>0</v>
      </c>
      <c r="I316" s="116" t="s">
        <v>1447</v>
      </c>
      <c r="J316" s="311"/>
      <c r="K316" s="116" t="s">
        <v>1396</v>
      </c>
      <c r="L316" s="311"/>
      <c r="M316" s="116" t="s">
        <v>1448</v>
      </c>
      <c r="N316" s="116">
        <f t="shared" ref="N316:N334" si="662">COUNTA(O316:Z316)</f>
        <v>0</v>
      </c>
      <c r="O316" s="311"/>
      <c r="P316" s="330"/>
      <c r="Q316" s="330"/>
      <c r="R316" s="330"/>
      <c r="S316" s="330"/>
      <c r="T316" s="330"/>
      <c r="U316" s="330"/>
      <c r="V316" s="330"/>
      <c r="W316" s="330"/>
      <c r="X316" s="330"/>
      <c r="Y316" s="330"/>
      <c r="Z316" s="330"/>
      <c r="AA316" s="116"/>
      <c r="AB316" s="116">
        <f t="shared" ref="AB316:AB334" si="663">SUM(AC316,AF316,AI316,AL316,AO316,AR316,AU316,AX316,BA316,BD316,BG316,BJ316)</f>
        <v>0</v>
      </c>
      <c r="AC316" s="116">
        <f t="shared" ref="AC316:AC334" si="664">IF(O316="",0,$J316*$L316)</f>
        <v>0</v>
      </c>
      <c r="AD316" s="116"/>
      <c r="AE316" s="116"/>
      <c r="AF316" s="116">
        <f t="shared" ref="AF316:AF334" si="665">IF(P316="",0,$J316*$L316)</f>
        <v>0</v>
      </c>
      <c r="AG316" s="116"/>
      <c r="AH316" s="116"/>
      <c r="AI316" s="116">
        <f t="shared" ref="AI316:AI334" si="666">IF(Q316="",0,$J316*$L316)</f>
        <v>0</v>
      </c>
      <c r="AJ316" s="116"/>
      <c r="AK316" s="116"/>
      <c r="AL316" s="116">
        <f t="shared" ref="AL316:AL334" si="667">IF(R316="",0,$J316*$L316)</f>
        <v>0</v>
      </c>
      <c r="AM316" s="116"/>
      <c r="AN316" s="116"/>
      <c r="AO316" s="116">
        <f t="shared" ref="AO316:AO334" si="668">IF(S316="",0,$J316*$L316)</f>
        <v>0</v>
      </c>
      <c r="AP316" s="116"/>
      <c r="AQ316" s="116"/>
      <c r="AR316" s="116">
        <f t="shared" ref="AR316:AR334" si="669">IF(T316="",0,$J316*$L316)</f>
        <v>0</v>
      </c>
      <c r="AS316" s="116"/>
      <c r="AT316" s="116"/>
      <c r="AU316" s="116">
        <f t="shared" ref="AU316:AU334" si="670">IF(U316="",0,$J316*$L316)</f>
        <v>0</v>
      </c>
      <c r="AV316" s="116"/>
      <c r="AW316" s="116"/>
      <c r="AX316" s="116">
        <f t="shared" ref="AX316:AX334" si="671">IF(V316="",0,$J316*$L316)</f>
        <v>0</v>
      </c>
      <c r="AY316" s="116"/>
      <c r="AZ316" s="116"/>
      <c r="BA316" s="116">
        <f t="shared" ref="BA316:BA334" si="672">IF(W316="",0,$J316*$L316)</f>
        <v>0</v>
      </c>
      <c r="BB316" s="116"/>
      <c r="BC316" s="116"/>
      <c r="BD316" s="116">
        <f t="shared" ref="BD316:BD334" si="673">IF(X316="",0,$J316*$L316)</f>
        <v>0</v>
      </c>
      <c r="BE316" s="116"/>
      <c r="BF316" s="116"/>
      <c r="BG316" s="116">
        <f t="shared" ref="BG316:BG334" si="674">IF(Y316="",0,$J316*$L316)</f>
        <v>0</v>
      </c>
      <c r="BH316" s="116"/>
      <c r="BI316" s="116"/>
      <c r="BJ316" s="116">
        <f t="shared" ref="BJ316:BJ334" si="675">IF(Z316="",0,$J316*$L316)</f>
        <v>0</v>
      </c>
      <c r="BK316" s="116"/>
      <c r="BL316" s="319"/>
      <c r="BM316" s="324"/>
      <c r="BN316" s="327"/>
    </row>
    <row r="317" s="115" customFormat="1" ht="33.95" hidden="1" customHeight="1" outlineLevel="4" spans="2:66">
      <c r="B317" s="116" t="s">
        <v>799</v>
      </c>
      <c r="C317" s="117" t="s">
        <v>1449</v>
      </c>
      <c r="D317" s="115" t="s">
        <v>1450</v>
      </c>
      <c r="E317" s="116" t="s">
        <v>1451</v>
      </c>
      <c r="F317" s="116"/>
      <c r="G317" s="116" t="s">
        <v>943</v>
      </c>
      <c r="H317" s="116">
        <f t="shared" si="661"/>
        <v>0</v>
      </c>
      <c r="I317" s="116" t="s">
        <v>1447</v>
      </c>
      <c r="J317" s="311"/>
      <c r="K317" s="116" t="s">
        <v>1396</v>
      </c>
      <c r="L317" s="311"/>
      <c r="M317" s="116" t="s">
        <v>1448</v>
      </c>
      <c r="N317" s="116">
        <f t="shared" si="662"/>
        <v>0</v>
      </c>
      <c r="O317" s="311"/>
      <c r="P317" s="311"/>
      <c r="Q317" s="311"/>
      <c r="R317" s="311"/>
      <c r="S317" s="311"/>
      <c r="T317" s="311"/>
      <c r="U317" s="311"/>
      <c r="V317" s="311"/>
      <c r="W317" s="311"/>
      <c r="X317" s="311"/>
      <c r="Y317" s="311"/>
      <c r="Z317" s="311"/>
      <c r="AA317" s="116"/>
      <c r="AB317" s="116">
        <f t="shared" si="663"/>
        <v>0</v>
      </c>
      <c r="AC317" s="116">
        <f t="shared" si="664"/>
        <v>0</v>
      </c>
      <c r="AD317" s="116"/>
      <c r="AE317" s="116"/>
      <c r="AF317" s="116">
        <f t="shared" si="665"/>
        <v>0</v>
      </c>
      <c r="AG317" s="116"/>
      <c r="AH317" s="116"/>
      <c r="AI317" s="116">
        <f t="shared" si="666"/>
        <v>0</v>
      </c>
      <c r="AJ317" s="116"/>
      <c r="AK317" s="116"/>
      <c r="AL317" s="116">
        <f t="shared" si="667"/>
        <v>0</v>
      </c>
      <c r="AM317" s="116"/>
      <c r="AN317" s="116"/>
      <c r="AO317" s="116">
        <f t="shared" si="668"/>
        <v>0</v>
      </c>
      <c r="AP317" s="116"/>
      <c r="AQ317" s="116"/>
      <c r="AR317" s="116">
        <f t="shared" si="669"/>
        <v>0</v>
      </c>
      <c r="AS317" s="116"/>
      <c r="AT317" s="116"/>
      <c r="AU317" s="116">
        <f t="shared" si="670"/>
        <v>0</v>
      </c>
      <c r="AV317" s="116"/>
      <c r="AW317" s="116"/>
      <c r="AX317" s="116">
        <f t="shared" si="671"/>
        <v>0</v>
      </c>
      <c r="AY317" s="116"/>
      <c r="AZ317" s="116"/>
      <c r="BA317" s="116">
        <f t="shared" si="672"/>
        <v>0</v>
      </c>
      <c r="BB317" s="116"/>
      <c r="BC317" s="116"/>
      <c r="BD317" s="116">
        <f t="shared" si="673"/>
        <v>0</v>
      </c>
      <c r="BE317" s="116"/>
      <c r="BF317" s="116"/>
      <c r="BG317" s="116">
        <f t="shared" si="674"/>
        <v>0</v>
      </c>
      <c r="BH317" s="116"/>
      <c r="BI317" s="116"/>
      <c r="BJ317" s="116">
        <f t="shared" si="675"/>
        <v>0</v>
      </c>
      <c r="BK317" s="116"/>
      <c r="BL317" s="319"/>
      <c r="BM317" s="324"/>
      <c r="BN317" s="327"/>
    </row>
    <row r="318" s="115" customFormat="1" ht="33.95" hidden="1" customHeight="1" outlineLevel="4" spans="2:66">
      <c r="B318" s="116" t="s">
        <v>799</v>
      </c>
      <c r="C318" s="117" t="s">
        <v>1452</v>
      </c>
      <c r="D318" s="115" t="s">
        <v>1453</v>
      </c>
      <c r="E318" s="116" t="s">
        <v>1454</v>
      </c>
      <c r="F318" s="116"/>
      <c r="G318" s="116" t="s">
        <v>943</v>
      </c>
      <c r="H318" s="116">
        <f t="shared" si="661"/>
        <v>0</v>
      </c>
      <c r="I318" s="116" t="s">
        <v>1447</v>
      </c>
      <c r="J318" s="311"/>
      <c r="K318" s="116" t="s">
        <v>1396</v>
      </c>
      <c r="L318" s="311"/>
      <c r="M318" s="116" t="s">
        <v>1448</v>
      </c>
      <c r="N318" s="116">
        <f t="shared" si="662"/>
        <v>0</v>
      </c>
      <c r="O318" s="311"/>
      <c r="P318" s="311"/>
      <c r="Q318" s="311"/>
      <c r="R318" s="311"/>
      <c r="S318" s="311"/>
      <c r="T318" s="311"/>
      <c r="U318" s="311"/>
      <c r="V318" s="311"/>
      <c r="W318" s="311"/>
      <c r="X318" s="311"/>
      <c r="Y318" s="311"/>
      <c r="Z318" s="311"/>
      <c r="AA318" s="116"/>
      <c r="AB318" s="116">
        <f t="shared" si="663"/>
        <v>0</v>
      </c>
      <c r="AC318" s="116">
        <f t="shared" si="664"/>
        <v>0</v>
      </c>
      <c r="AD318" s="116"/>
      <c r="AE318" s="116"/>
      <c r="AF318" s="116">
        <f t="shared" si="665"/>
        <v>0</v>
      </c>
      <c r="AG318" s="116"/>
      <c r="AH318" s="116"/>
      <c r="AI318" s="116">
        <f t="shared" si="666"/>
        <v>0</v>
      </c>
      <c r="AJ318" s="116"/>
      <c r="AK318" s="116"/>
      <c r="AL318" s="116">
        <f t="shared" si="667"/>
        <v>0</v>
      </c>
      <c r="AM318" s="116"/>
      <c r="AN318" s="116"/>
      <c r="AO318" s="116">
        <f t="shared" si="668"/>
        <v>0</v>
      </c>
      <c r="AP318" s="116"/>
      <c r="AQ318" s="116"/>
      <c r="AR318" s="116">
        <f t="shared" si="669"/>
        <v>0</v>
      </c>
      <c r="AS318" s="116"/>
      <c r="AT318" s="116"/>
      <c r="AU318" s="116">
        <f t="shared" si="670"/>
        <v>0</v>
      </c>
      <c r="AV318" s="116"/>
      <c r="AW318" s="116"/>
      <c r="AX318" s="116">
        <f t="shared" si="671"/>
        <v>0</v>
      </c>
      <c r="AY318" s="116"/>
      <c r="AZ318" s="116"/>
      <c r="BA318" s="116">
        <f t="shared" si="672"/>
        <v>0</v>
      </c>
      <c r="BB318" s="116"/>
      <c r="BC318" s="116"/>
      <c r="BD318" s="116">
        <f t="shared" si="673"/>
        <v>0</v>
      </c>
      <c r="BE318" s="116"/>
      <c r="BF318" s="116"/>
      <c r="BG318" s="116">
        <f t="shared" si="674"/>
        <v>0</v>
      </c>
      <c r="BH318" s="116"/>
      <c r="BI318" s="116"/>
      <c r="BJ318" s="116">
        <f t="shared" si="675"/>
        <v>0</v>
      </c>
      <c r="BK318" s="116"/>
      <c r="BL318" s="319"/>
      <c r="BM318" s="324"/>
      <c r="BN318" s="327"/>
    </row>
    <row r="319" s="115" customFormat="1" ht="33.95" hidden="1" customHeight="1" outlineLevel="4" spans="2:66">
      <c r="B319" s="116" t="s">
        <v>799</v>
      </c>
      <c r="C319" s="117" t="s">
        <v>1455</v>
      </c>
      <c r="D319" s="115" t="s">
        <v>1456</v>
      </c>
      <c r="E319" s="116" t="s">
        <v>1457</v>
      </c>
      <c r="F319" s="116"/>
      <c r="G319" s="116" t="s">
        <v>943</v>
      </c>
      <c r="H319" s="116">
        <f t="shared" si="661"/>
        <v>0</v>
      </c>
      <c r="I319" s="116" t="s">
        <v>1447</v>
      </c>
      <c r="J319" s="311"/>
      <c r="K319" s="116" t="s">
        <v>1396</v>
      </c>
      <c r="L319" s="311"/>
      <c r="M319" s="116" t="s">
        <v>1448</v>
      </c>
      <c r="N319" s="116">
        <f t="shared" si="662"/>
        <v>0</v>
      </c>
      <c r="O319" s="311"/>
      <c r="P319" s="311"/>
      <c r="Q319" s="311"/>
      <c r="R319" s="311"/>
      <c r="S319" s="311"/>
      <c r="T319" s="311"/>
      <c r="U319" s="311"/>
      <c r="V319" s="311"/>
      <c r="W319" s="311"/>
      <c r="X319" s="311"/>
      <c r="Y319" s="311"/>
      <c r="Z319" s="311"/>
      <c r="AA319" s="116"/>
      <c r="AB319" s="116">
        <f t="shared" si="663"/>
        <v>0</v>
      </c>
      <c r="AC319" s="116">
        <f t="shared" si="664"/>
        <v>0</v>
      </c>
      <c r="AD319" s="116"/>
      <c r="AE319" s="116"/>
      <c r="AF319" s="116">
        <f t="shared" si="665"/>
        <v>0</v>
      </c>
      <c r="AG319" s="116"/>
      <c r="AH319" s="116"/>
      <c r="AI319" s="116">
        <f t="shared" si="666"/>
        <v>0</v>
      </c>
      <c r="AJ319" s="116"/>
      <c r="AK319" s="116"/>
      <c r="AL319" s="116">
        <f t="shared" si="667"/>
        <v>0</v>
      </c>
      <c r="AM319" s="116"/>
      <c r="AN319" s="116"/>
      <c r="AO319" s="116">
        <f t="shared" si="668"/>
        <v>0</v>
      </c>
      <c r="AP319" s="116"/>
      <c r="AQ319" s="116"/>
      <c r="AR319" s="116">
        <f t="shared" si="669"/>
        <v>0</v>
      </c>
      <c r="AS319" s="116"/>
      <c r="AT319" s="116"/>
      <c r="AU319" s="116">
        <f t="shared" si="670"/>
        <v>0</v>
      </c>
      <c r="AV319" s="116"/>
      <c r="AW319" s="116"/>
      <c r="AX319" s="116">
        <f t="shared" si="671"/>
        <v>0</v>
      </c>
      <c r="AY319" s="116"/>
      <c r="AZ319" s="116"/>
      <c r="BA319" s="116">
        <f t="shared" si="672"/>
        <v>0</v>
      </c>
      <c r="BB319" s="116"/>
      <c r="BC319" s="116"/>
      <c r="BD319" s="116">
        <f t="shared" si="673"/>
        <v>0</v>
      </c>
      <c r="BE319" s="116"/>
      <c r="BF319" s="116"/>
      <c r="BG319" s="116">
        <f t="shared" si="674"/>
        <v>0</v>
      </c>
      <c r="BH319" s="116"/>
      <c r="BI319" s="116"/>
      <c r="BJ319" s="116">
        <f t="shared" si="675"/>
        <v>0</v>
      </c>
      <c r="BK319" s="116"/>
      <c r="BL319" s="319"/>
      <c r="BM319" s="324"/>
      <c r="BN319" s="327"/>
    </row>
    <row r="320" s="115" customFormat="1" ht="33.95" hidden="1" customHeight="1" outlineLevel="4" spans="2:66">
      <c r="B320" s="116" t="s">
        <v>799</v>
      </c>
      <c r="C320" s="117" t="s">
        <v>1458</v>
      </c>
      <c r="D320" s="115" t="s">
        <v>1459</v>
      </c>
      <c r="E320" s="116" t="s">
        <v>1460</v>
      </c>
      <c r="F320" s="116"/>
      <c r="G320" s="116" t="s">
        <v>943</v>
      </c>
      <c r="H320" s="116">
        <f t="shared" si="661"/>
        <v>0</v>
      </c>
      <c r="I320" s="116" t="s">
        <v>1447</v>
      </c>
      <c r="J320" s="311"/>
      <c r="K320" s="116" t="s">
        <v>1396</v>
      </c>
      <c r="L320" s="311"/>
      <c r="M320" s="116" t="s">
        <v>1448</v>
      </c>
      <c r="N320" s="116">
        <f t="shared" si="662"/>
        <v>0</v>
      </c>
      <c r="O320" s="311"/>
      <c r="P320" s="311"/>
      <c r="Q320" s="311"/>
      <c r="R320" s="311"/>
      <c r="S320" s="311"/>
      <c r="T320" s="311"/>
      <c r="U320" s="311"/>
      <c r="V320" s="311"/>
      <c r="W320" s="311"/>
      <c r="X320" s="311"/>
      <c r="Y320" s="311"/>
      <c r="Z320" s="311"/>
      <c r="AA320" s="116"/>
      <c r="AB320" s="116">
        <f t="shared" si="663"/>
        <v>0</v>
      </c>
      <c r="AC320" s="116">
        <f t="shared" si="664"/>
        <v>0</v>
      </c>
      <c r="AD320" s="116"/>
      <c r="AE320" s="116"/>
      <c r="AF320" s="116">
        <f t="shared" si="665"/>
        <v>0</v>
      </c>
      <c r="AG320" s="116"/>
      <c r="AH320" s="116"/>
      <c r="AI320" s="116">
        <f t="shared" si="666"/>
        <v>0</v>
      </c>
      <c r="AJ320" s="116"/>
      <c r="AK320" s="116"/>
      <c r="AL320" s="116">
        <f t="shared" si="667"/>
        <v>0</v>
      </c>
      <c r="AM320" s="116"/>
      <c r="AN320" s="116"/>
      <c r="AO320" s="116">
        <f t="shared" si="668"/>
        <v>0</v>
      </c>
      <c r="AP320" s="116"/>
      <c r="AQ320" s="116"/>
      <c r="AR320" s="116">
        <f t="shared" si="669"/>
        <v>0</v>
      </c>
      <c r="AS320" s="116"/>
      <c r="AT320" s="116"/>
      <c r="AU320" s="116">
        <f t="shared" si="670"/>
        <v>0</v>
      </c>
      <c r="AV320" s="116"/>
      <c r="AW320" s="116"/>
      <c r="AX320" s="116">
        <f t="shared" si="671"/>
        <v>0</v>
      </c>
      <c r="AY320" s="116"/>
      <c r="AZ320" s="116"/>
      <c r="BA320" s="116">
        <f t="shared" si="672"/>
        <v>0</v>
      </c>
      <c r="BB320" s="116"/>
      <c r="BC320" s="116"/>
      <c r="BD320" s="116">
        <f t="shared" si="673"/>
        <v>0</v>
      </c>
      <c r="BE320" s="116"/>
      <c r="BF320" s="116"/>
      <c r="BG320" s="116">
        <f t="shared" si="674"/>
        <v>0</v>
      </c>
      <c r="BH320" s="116"/>
      <c r="BI320" s="116"/>
      <c r="BJ320" s="116">
        <f t="shared" si="675"/>
        <v>0</v>
      </c>
      <c r="BK320" s="116"/>
      <c r="BL320" s="319"/>
      <c r="BM320" s="324"/>
      <c r="BN320" s="327"/>
    </row>
    <row r="321" s="115" customFormat="1" ht="33.95" hidden="1" customHeight="1" outlineLevel="4" spans="2:66">
      <c r="B321" s="116" t="s">
        <v>799</v>
      </c>
      <c r="C321" s="117" t="s">
        <v>1461</v>
      </c>
      <c r="D321" s="115" t="s">
        <v>1462</v>
      </c>
      <c r="E321" s="116" t="s">
        <v>1463</v>
      </c>
      <c r="F321" s="116"/>
      <c r="G321" s="116" t="s">
        <v>943</v>
      </c>
      <c r="H321" s="116">
        <f t="shared" si="661"/>
        <v>0</v>
      </c>
      <c r="I321" s="116" t="s">
        <v>1447</v>
      </c>
      <c r="J321" s="311"/>
      <c r="K321" s="116" t="s">
        <v>1396</v>
      </c>
      <c r="L321" s="311"/>
      <c r="M321" s="116" t="s">
        <v>1448</v>
      </c>
      <c r="N321" s="116">
        <f t="shared" si="662"/>
        <v>0</v>
      </c>
      <c r="O321" s="311"/>
      <c r="P321" s="311"/>
      <c r="Q321" s="311"/>
      <c r="R321" s="311"/>
      <c r="S321" s="311"/>
      <c r="T321" s="311"/>
      <c r="U321" s="311"/>
      <c r="V321" s="311"/>
      <c r="W321" s="311"/>
      <c r="X321" s="311"/>
      <c r="Y321" s="311"/>
      <c r="Z321" s="311"/>
      <c r="AA321" s="116"/>
      <c r="AB321" s="116">
        <f t="shared" si="663"/>
        <v>0</v>
      </c>
      <c r="AC321" s="116">
        <f t="shared" si="664"/>
        <v>0</v>
      </c>
      <c r="AD321" s="116"/>
      <c r="AE321" s="116"/>
      <c r="AF321" s="116">
        <f t="shared" si="665"/>
        <v>0</v>
      </c>
      <c r="AG321" s="116"/>
      <c r="AH321" s="116"/>
      <c r="AI321" s="116">
        <f t="shared" si="666"/>
        <v>0</v>
      </c>
      <c r="AJ321" s="116"/>
      <c r="AK321" s="116"/>
      <c r="AL321" s="116">
        <f t="shared" si="667"/>
        <v>0</v>
      </c>
      <c r="AM321" s="116"/>
      <c r="AN321" s="116"/>
      <c r="AO321" s="116">
        <f t="shared" si="668"/>
        <v>0</v>
      </c>
      <c r="AP321" s="116"/>
      <c r="AQ321" s="116"/>
      <c r="AR321" s="116">
        <f t="shared" si="669"/>
        <v>0</v>
      </c>
      <c r="AS321" s="116"/>
      <c r="AT321" s="116"/>
      <c r="AU321" s="116">
        <f t="shared" si="670"/>
        <v>0</v>
      </c>
      <c r="AV321" s="116"/>
      <c r="AW321" s="116"/>
      <c r="AX321" s="116">
        <f t="shared" si="671"/>
        <v>0</v>
      </c>
      <c r="AY321" s="116"/>
      <c r="AZ321" s="116"/>
      <c r="BA321" s="116">
        <f t="shared" si="672"/>
        <v>0</v>
      </c>
      <c r="BB321" s="116"/>
      <c r="BC321" s="116"/>
      <c r="BD321" s="116">
        <f t="shared" si="673"/>
        <v>0</v>
      </c>
      <c r="BE321" s="116"/>
      <c r="BF321" s="116"/>
      <c r="BG321" s="116">
        <f t="shared" si="674"/>
        <v>0</v>
      </c>
      <c r="BH321" s="116"/>
      <c r="BI321" s="116"/>
      <c r="BJ321" s="116">
        <f t="shared" si="675"/>
        <v>0</v>
      </c>
      <c r="BK321" s="116"/>
      <c r="BL321" s="319"/>
      <c r="BM321" s="324"/>
      <c r="BN321" s="327"/>
    </row>
    <row r="322" s="115" customFormat="1" ht="33.95" hidden="1" customHeight="1" outlineLevel="4" spans="2:66">
      <c r="B322" s="116" t="s">
        <v>799</v>
      </c>
      <c r="C322" s="117" t="s">
        <v>1464</v>
      </c>
      <c r="D322" s="115" t="s">
        <v>1465</v>
      </c>
      <c r="E322" s="116" t="s">
        <v>1466</v>
      </c>
      <c r="F322" s="116"/>
      <c r="G322" s="116" t="s">
        <v>943</v>
      </c>
      <c r="H322" s="116">
        <f t="shared" si="661"/>
        <v>0</v>
      </c>
      <c r="I322" s="116" t="s">
        <v>1447</v>
      </c>
      <c r="J322" s="311"/>
      <c r="K322" s="116" t="s">
        <v>1396</v>
      </c>
      <c r="L322" s="311"/>
      <c r="M322" s="116" t="s">
        <v>1448</v>
      </c>
      <c r="N322" s="116">
        <f t="shared" si="662"/>
        <v>0</v>
      </c>
      <c r="O322" s="311"/>
      <c r="P322" s="311"/>
      <c r="Q322" s="311"/>
      <c r="R322" s="311"/>
      <c r="S322" s="311"/>
      <c r="T322" s="311"/>
      <c r="U322" s="311"/>
      <c r="V322" s="311"/>
      <c r="W322" s="311"/>
      <c r="X322" s="311"/>
      <c r="Y322" s="311"/>
      <c r="Z322" s="311"/>
      <c r="AA322" s="116"/>
      <c r="AB322" s="116">
        <f t="shared" si="663"/>
        <v>0</v>
      </c>
      <c r="AC322" s="116">
        <f t="shared" si="664"/>
        <v>0</v>
      </c>
      <c r="AD322" s="116"/>
      <c r="AE322" s="116"/>
      <c r="AF322" s="116">
        <f t="shared" si="665"/>
        <v>0</v>
      </c>
      <c r="AG322" s="116"/>
      <c r="AH322" s="116"/>
      <c r="AI322" s="116">
        <f t="shared" si="666"/>
        <v>0</v>
      </c>
      <c r="AJ322" s="116"/>
      <c r="AK322" s="116"/>
      <c r="AL322" s="116">
        <f t="shared" si="667"/>
        <v>0</v>
      </c>
      <c r="AM322" s="116"/>
      <c r="AN322" s="116"/>
      <c r="AO322" s="116">
        <f t="shared" si="668"/>
        <v>0</v>
      </c>
      <c r="AP322" s="116"/>
      <c r="AQ322" s="116"/>
      <c r="AR322" s="116">
        <f t="shared" si="669"/>
        <v>0</v>
      </c>
      <c r="AS322" s="116"/>
      <c r="AT322" s="116"/>
      <c r="AU322" s="116">
        <f t="shared" si="670"/>
        <v>0</v>
      </c>
      <c r="AV322" s="116"/>
      <c r="AW322" s="116"/>
      <c r="AX322" s="116">
        <f t="shared" si="671"/>
        <v>0</v>
      </c>
      <c r="AY322" s="116"/>
      <c r="AZ322" s="116"/>
      <c r="BA322" s="116">
        <f t="shared" si="672"/>
        <v>0</v>
      </c>
      <c r="BB322" s="116"/>
      <c r="BC322" s="116"/>
      <c r="BD322" s="116">
        <f t="shared" si="673"/>
        <v>0</v>
      </c>
      <c r="BE322" s="116"/>
      <c r="BF322" s="116"/>
      <c r="BG322" s="116">
        <f t="shared" si="674"/>
        <v>0</v>
      </c>
      <c r="BH322" s="116"/>
      <c r="BI322" s="116"/>
      <c r="BJ322" s="116">
        <f t="shared" si="675"/>
        <v>0</v>
      </c>
      <c r="BK322" s="116"/>
      <c r="BL322" s="319"/>
      <c r="BM322" s="324"/>
      <c r="BN322" s="327"/>
    </row>
    <row r="323" s="115" customFormat="1" ht="33.95" hidden="1" customHeight="1" outlineLevel="4" spans="2:66">
      <c r="B323" s="116" t="s">
        <v>799</v>
      </c>
      <c r="C323" s="117" t="s">
        <v>1467</v>
      </c>
      <c r="D323" s="115" t="s">
        <v>1468</v>
      </c>
      <c r="E323" s="116" t="s">
        <v>1469</v>
      </c>
      <c r="F323" s="116"/>
      <c r="G323" s="116" t="s">
        <v>943</v>
      </c>
      <c r="H323" s="116">
        <f t="shared" si="661"/>
        <v>0</v>
      </c>
      <c r="I323" s="116" t="s">
        <v>1447</v>
      </c>
      <c r="J323" s="311"/>
      <c r="K323" s="116" t="s">
        <v>1396</v>
      </c>
      <c r="L323" s="311"/>
      <c r="M323" s="116" t="s">
        <v>1448</v>
      </c>
      <c r="N323" s="116">
        <f t="shared" si="662"/>
        <v>0</v>
      </c>
      <c r="O323" s="311"/>
      <c r="P323" s="311"/>
      <c r="Q323" s="311"/>
      <c r="R323" s="311"/>
      <c r="S323" s="311"/>
      <c r="T323" s="311"/>
      <c r="U323" s="311"/>
      <c r="V323" s="311"/>
      <c r="W323" s="311"/>
      <c r="X323" s="311"/>
      <c r="Y323" s="311"/>
      <c r="Z323" s="311"/>
      <c r="AA323" s="116"/>
      <c r="AB323" s="116">
        <f t="shared" si="663"/>
        <v>0</v>
      </c>
      <c r="AC323" s="116">
        <f t="shared" si="664"/>
        <v>0</v>
      </c>
      <c r="AD323" s="116"/>
      <c r="AE323" s="116"/>
      <c r="AF323" s="116">
        <f t="shared" si="665"/>
        <v>0</v>
      </c>
      <c r="AG323" s="116"/>
      <c r="AH323" s="116"/>
      <c r="AI323" s="116">
        <f t="shared" si="666"/>
        <v>0</v>
      </c>
      <c r="AJ323" s="116"/>
      <c r="AK323" s="116"/>
      <c r="AL323" s="116">
        <f t="shared" si="667"/>
        <v>0</v>
      </c>
      <c r="AM323" s="116"/>
      <c r="AN323" s="116"/>
      <c r="AO323" s="116">
        <f t="shared" si="668"/>
        <v>0</v>
      </c>
      <c r="AP323" s="116"/>
      <c r="AQ323" s="116"/>
      <c r="AR323" s="116">
        <f t="shared" si="669"/>
        <v>0</v>
      </c>
      <c r="AS323" s="116"/>
      <c r="AT323" s="116"/>
      <c r="AU323" s="116">
        <f t="shared" si="670"/>
        <v>0</v>
      </c>
      <c r="AV323" s="116"/>
      <c r="AW323" s="116"/>
      <c r="AX323" s="116">
        <f t="shared" si="671"/>
        <v>0</v>
      </c>
      <c r="AY323" s="116"/>
      <c r="AZ323" s="116"/>
      <c r="BA323" s="116">
        <f t="shared" si="672"/>
        <v>0</v>
      </c>
      <c r="BB323" s="116"/>
      <c r="BC323" s="116"/>
      <c r="BD323" s="116">
        <f t="shared" si="673"/>
        <v>0</v>
      </c>
      <c r="BE323" s="116"/>
      <c r="BF323" s="116"/>
      <c r="BG323" s="116">
        <f t="shared" si="674"/>
        <v>0</v>
      </c>
      <c r="BH323" s="116"/>
      <c r="BI323" s="116"/>
      <c r="BJ323" s="116">
        <f t="shared" si="675"/>
        <v>0</v>
      </c>
      <c r="BK323" s="116"/>
      <c r="BL323" s="319"/>
      <c r="BM323" s="324"/>
      <c r="BN323" s="327"/>
    </row>
    <row r="324" s="115" customFormat="1" ht="33.95" hidden="1" customHeight="1" outlineLevel="4" spans="2:66">
      <c r="B324" s="116" t="s">
        <v>799</v>
      </c>
      <c r="C324" s="117" t="s">
        <v>1470</v>
      </c>
      <c r="D324" s="115" t="s">
        <v>1471</v>
      </c>
      <c r="E324" s="116" t="s">
        <v>1472</v>
      </c>
      <c r="F324" s="116"/>
      <c r="G324" s="116" t="s">
        <v>943</v>
      </c>
      <c r="H324" s="116">
        <f t="shared" si="661"/>
        <v>0</v>
      </c>
      <c r="I324" s="116" t="s">
        <v>1447</v>
      </c>
      <c r="J324" s="311"/>
      <c r="K324" s="116" t="s">
        <v>1396</v>
      </c>
      <c r="L324" s="311"/>
      <c r="M324" s="116" t="s">
        <v>1448</v>
      </c>
      <c r="N324" s="116">
        <f t="shared" si="662"/>
        <v>0</v>
      </c>
      <c r="O324" s="311"/>
      <c r="P324" s="311"/>
      <c r="Q324" s="311"/>
      <c r="R324" s="311"/>
      <c r="S324" s="311"/>
      <c r="T324" s="311"/>
      <c r="U324" s="311"/>
      <c r="V324" s="311"/>
      <c r="W324" s="311"/>
      <c r="X324" s="311"/>
      <c r="Y324" s="311"/>
      <c r="Z324" s="311"/>
      <c r="AA324" s="116"/>
      <c r="AB324" s="116">
        <f t="shared" si="663"/>
        <v>0</v>
      </c>
      <c r="AC324" s="116">
        <f t="shared" si="664"/>
        <v>0</v>
      </c>
      <c r="AD324" s="116"/>
      <c r="AE324" s="116"/>
      <c r="AF324" s="116">
        <f t="shared" si="665"/>
        <v>0</v>
      </c>
      <c r="AG324" s="116"/>
      <c r="AH324" s="116"/>
      <c r="AI324" s="116">
        <f t="shared" si="666"/>
        <v>0</v>
      </c>
      <c r="AJ324" s="116"/>
      <c r="AK324" s="116"/>
      <c r="AL324" s="116">
        <f t="shared" si="667"/>
        <v>0</v>
      </c>
      <c r="AM324" s="116"/>
      <c r="AN324" s="116"/>
      <c r="AO324" s="116">
        <f t="shared" si="668"/>
        <v>0</v>
      </c>
      <c r="AP324" s="116"/>
      <c r="AQ324" s="116"/>
      <c r="AR324" s="116">
        <f t="shared" si="669"/>
        <v>0</v>
      </c>
      <c r="AS324" s="116"/>
      <c r="AT324" s="116"/>
      <c r="AU324" s="116">
        <f t="shared" si="670"/>
        <v>0</v>
      </c>
      <c r="AV324" s="116"/>
      <c r="AW324" s="116"/>
      <c r="AX324" s="116">
        <f t="shared" si="671"/>
        <v>0</v>
      </c>
      <c r="AY324" s="116"/>
      <c r="AZ324" s="116"/>
      <c r="BA324" s="116">
        <f t="shared" si="672"/>
        <v>0</v>
      </c>
      <c r="BB324" s="116"/>
      <c r="BC324" s="116"/>
      <c r="BD324" s="116">
        <f t="shared" si="673"/>
        <v>0</v>
      </c>
      <c r="BE324" s="116"/>
      <c r="BF324" s="116"/>
      <c r="BG324" s="116">
        <f t="shared" si="674"/>
        <v>0</v>
      </c>
      <c r="BH324" s="116"/>
      <c r="BI324" s="116"/>
      <c r="BJ324" s="116">
        <f t="shared" si="675"/>
        <v>0</v>
      </c>
      <c r="BK324" s="116"/>
      <c r="BL324" s="319"/>
      <c r="BM324" s="324"/>
      <c r="BN324" s="327"/>
    </row>
    <row r="325" s="115" customFormat="1" ht="33.95" hidden="1" customHeight="1" outlineLevel="4" spans="2:66">
      <c r="B325" s="116" t="s">
        <v>799</v>
      </c>
      <c r="C325" s="117" t="s">
        <v>1473</v>
      </c>
      <c r="D325" s="115" t="s">
        <v>1474</v>
      </c>
      <c r="E325" s="116" t="s">
        <v>1475</v>
      </c>
      <c r="F325" s="116"/>
      <c r="G325" s="116" t="s">
        <v>943</v>
      </c>
      <c r="H325" s="116">
        <f t="shared" si="661"/>
        <v>0</v>
      </c>
      <c r="I325" s="116" t="s">
        <v>1447</v>
      </c>
      <c r="J325" s="311"/>
      <c r="K325" s="116" t="s">
        <v>1396</v>
      </c>
      <c r="L325" s="311"/>
      <c r="M325" s="116" t="s">
        <v>1448</v>
      </c>
      <c r="N325" s="116">
        <f t="shared" si="662"/>
        <v>0</v>
      </c>
      <c r="O325" s="311"/>
      <c r="P325" s="311"/>
      <c r="Q325" s="311"/>
      <c r="R325" s="311"/>
      <c r="S325" s="311"/>
      <c r="T325" s="311"/>
      <c r="U325" s="311"/>
      <c r="V325" s="311"/>
      <c r="W325" s="311"/>
      <c r="X325" s="311"/>
      <c r="Y325" s="311"/>
      <c r="Z325" s="311"/>
      <c r="AA325" s="116"/>
      <c r="AB325" s="116">
        <f t="shared" si="663"/>
        <v>0</v>
      </c>
      <c r="AC325" s="116">
        <f t="shared" si="664"/>
        <v>0</v>
      </c>
      <c r="AD325" s="116"/>
      <c r="AE325" s="116"/>
      <c r="AF325" s="116">
        <f t="shared" si="665"/>
        <v>0</v>
      </c>
      <c r="AG325" s="116"/>
      <c r="AH325" s="116"/>
      <c r="AI325" s="116">
        <f t="shared" si="666"/>
        <v>0</v>
      </c>
      <c r="AJ325" s="116"/>
      <c r="AK325" s="116"/>
      <c r="AL325" s="116">
        <f t="shared" si="667"/>
        <v>0</v>
      </c>
      <c r="AM325" s="116"/>
      <c r="AN325" s="116"/>
      <c r="AO325" s="116">
        <f t="shared" si="668"/>
        <v>0</v>
      </c>
      <c r="AP325" s="116"/>
      <c r="AQ325" s="116"/>
      <c r="AR325" s="116">
        <f t="shared" si="669"/>
        <v>0</v>
      </c>
      <c r="AS325" s="116"/>
      <c r="AT325" s="116"/>
      <c r="AU325" s="116">
        <f t="shared" si="670"/>
        <v>0</v>
      </c>
      <c r="AV325" s="116"/>
      <c r="AW325" s="116"/>
      <c r="AX325" s="116">
        <f t="shared" si="671"/>
        <v>0</v>
      </c>
      <c r="AY325" s="116"/>
      <c r="AZ325" s="116"/>
      <c r="BA325" s="116">
        <f t="shared" si="672"/>
        <v>0</v>
      </c>
      <c r="BB325" s="116"/>
      <c r="BC325" s="116"/>
      <c r="BD325" s="116">
        <f t="shared" si="673"/>
        <v>0</v>
      </c>
      <c r="BE325" s="116"/>
      <c r="BF325" s="116"/>
      <c r="BG325" s="116">
        <f t="shared" si="674"/>
        <v>0</v>
      </c>
      <c r="BH325" s="116"/>
      <c r="BI325" s="116"/>
      <c r="BJ325" s="116">
        <f t="shared" si="675"/>
        <v>0</v>
      </c>
      <c r="BK325" s="116"/>
      <c r="BL325" s="319"/>
      <c r="BM325" s="324"/>
      <c r="BN325" s="327"/>
    </row>
    <row r="326" s="115" customFormat="1" ht="33.95" hidden="1" customHeight="1" outlineLevel="4" spans="2:66">
      <c r="B326" s="116" t="s">
        <v>799</v>
      </c>
      <c r="C326" s="117" t="s">
        <v>1476</v>
      </c>
      <c r="D326" s="115" t="s">
        <v>1477</v>
      </c>
      <c r="E326" s="116" t="s">
        <v>1478</v>
      </c>
      <c r="F326" s="116"/>
      <c r="G326" s="116" t="s">
        <v>943</v>
      </c>
      <c r="H326" s="116">
        <f t="shared" si="661"/>
        <v>0</v>
      </c>
      <c r="I326" s="116" t="s">
        <v>1447</v>
      </c>
      <c r="J326" s="311"/>
      <c r="K326" s="116" t="s">
        <v>1396</v>
      </c>
      <c r="L326" s="311"/>
      <c r="M326" s="116" t="s">
        <v>1448</v>
      </c>
      <c r="N326" s="116">
        <f t="shared" si="662"/>
        <v>0</v>
      </c>
      <c r="O326" s="311"/>
      <c r="P326" s="311"/>
      <c r="Q326" s="311"/>
      <c r="R326" s="311"/>
      <c r="S326" s="311"/>
      <c r="T326" s="311"/>
      <c r="U326" s="311"/>
      <c r="V326" s="311"/>
      <c r="W326" s="311"/>
      <c r="X326" s="311"/>
      <c r="Y326" s="311"/>
      <c r="Z326" s="311"/>
      <c r="AA326" s="116"/>
      <c r="AB326" s="116">
        <f t="shared" si="663"/>
        <v>0</v>
      </c>
      <c r="AC326" s="116">
        <f t="shared" si="664"/>
        <v>0</v>
      </c>
      <c r="AD326" s="116"/>
      <c r="AE326" s="116"/>
      <c r="AF326" s="116">
        <f t="shared" si="665"/>
        <v>0</v>
      </c>
      <c r="AG326" s="116"/>
      <c r="AH326" s="116"/>
      <c r="AI326" s="116">
        <f t="shared" si="666"/>
        <v>0</v>
      </c>
      <c r="AJ326" s="116"/>
      <c r="AK326" s="116"/>
      <c r="AL326" s="116">
        <f t="shared" si="667"/>
        <v>0</v>
      </c>
      <c r="AM326" s="116"/>
      <c r="AN326" s="116"/>
      <c r="AO326" s="116">
        <f t="shared" si="668"/>
        <v>0</v>
      </c>
      <c r="AP326" s="116"/>
      <c r="AQ326" s="116"/>
      <c r="AR326" s="116">
        <f t="shared" si="669"/>
        <v>0</v>
      </c>
      <c r="AS326" s="116"/>
      <c r="AT326" s="116"/>
      <c r="AU326" s="116">
        <f t="shared" si="670"/>
        <v>0</v>
      </c>
      <c r="AV326" s="116"/>
      <c r="AW326" s="116"/>
      <c r="AX326" s="116">
        <f t="shared" si="671"/>
        <v>0</v>
      </c>
      <c r="AY326" s="116"/>
      <c r="AZ326" s="116"/>
      <c r="BA326" s="116">
        <f t="shared" si="672"/>
        <v>0</v>
      </c>
      <c r="BB326" s="116"/>
      <c r="BC326" s="116"/>
      <c r="BD326" s="116">
        <f t="shared" si="673"/>
        <v>0</v>
      </c>
      <c r="BE326" s="116"/>
      <c r="BF326" s="116"/>
      <c r="BG326" s="116">
        <f t="shared" si="674"/>
        <v>0</v>
      </c>
      <c r="BH326" s="116"/>
      <c r="BI326" s="116"/>
      <c r="BJ326" s="116">
        <f t="shared" si="675"/>
        <v>0</v>
      </c>
      <c r="BK326" s="116"/>
      <c r="BL326" s="319"/>
      <c r="BM326" s="324"/>
      <c r="BN326" s="327"/>
    </row>
    <row r="327" s="115" customFormat="1" ht="33.95" hidden="1" customHeight="1" outlineLevel="4" spans="2:66">
      <c r="B327" s="116" t="s">
        <v>799</v>
      </c>
      <c r="C327" s="117" t="s">
        <v>1479</v>
      </c>
      <c r="D327" s="115" t="s">
        <v>1480</v>
      </c>
      <c r="E327" s="116" t="s">
        <v>1481</v>
      </c>
      <c r="F327" s="116"/>
      <c r="G327" s="116" t="s">
        <v>943</v>
      </c>
      <c r="H327" s="116">
        <f t="shared" si="661"/>
        <v>0</v>
      </c>
      <c r="I327" s="116" t="s">
        <v>1447</v>
      </c>
      <c r="J327" s="311"/>
      <c r="K327" s="116" t="s">
        <v>1396</v>
      </c>
      <c r="L327" s="311"/>
      <c r="M327" s="116" t="s">
        <v>1448</v>
      </c>
      <c r="N327" s="116">
        <f t="shared" si="662"/>
        <v>0</v>
      </c>
      <c r="O327" s="311"/>
      <c r="P327" s="311"/>
      <c r="Q327" s="311"/>
      <c r="R327" s="311"/>
      <c r="S327" s="311"/>
      <c r="T327" s="311"/>
      <c r="U327" s="311"/>
      <c r="V327" s="311"/>
      <c r="W327" s="311"/>
      <c r="X327" s="311"/>
      <c r="Y327" s="311"/>
      <c r="Z327" s="311"/>
      <c r="AA327" s="116"/>
      <c r="AB327" s="116">
        <f t="shared" si="663"/>
        <v>0</v>
      </c>
      <c r="AC327" s="116">
        <f t="shared" si="664"/>
        <v>0</v>
      </c>
      <c r="AD327" s="116"/>
      <c r="AE327" s="116"/>
      <c r="AF327" s="116">
        <f t="shared" si="665"/>
        <v>0</v>
      </c>
      <c r="AG327" s="116"/>
      <c r="AH327" s="116"/>
      <c r="AI327" s="116">
        <f t="shared" si="666"/>
        <v>0</v>
      </c>
      <c r="AJ327" s="116"/>
      <c r="AK327" s="116"/>
      <c r="AL327" s="116">
        <f t="shared" si="667"/>
        <v>0</v>
      </c>
      <c r="AM327" s="116"/>
      <c r="AN327" s="116"/>
      <c r="AO327" s="116">
        <f t="shared" si="668"/>
        <v>0</v>
      </c>
      <c r="AP327" s="116"/>
      <c r="AQ327" s="116"/>
      <c r="AR327" s="116">
        <f t="shared" si="669"/>
        <v>0</v>
      </c>
      <c r="AS327" s="116"/>
      <c r="AT327" s="116"/>
      <c r="AU327" s="116">
        <f t="shared" si="670"/>
        <v>0</v>
      </c>
      <c r="AV327" s="116"/>
      <c r="AW327" s="116"/>
      <c r="AX327" s="116">
        <f t="shared" si="671"/>
        <v>0</v>
      </c>
      <c r="AY327" s="116"/>
      <c r="AZ327" s="116"/>
      <c r="BA327" s="116">
        <f t="shared" si="672"/>
        <v>0</v>
      </c>
      <c r="BB327" s="116"/>
      <c r="BC327" s="116"/>
      <c r="BD327" s="116">
        <f t="shared" si="673"/>
        <v>0</v>
      </c>
      <c r="BE327" s="116"/>
      <c r="BF327" s="116"/>
      <c r="BG327" s="116">
        <f t="shared" si="674"/>
        <v>0</v>
      </c>
      <c r="BH327" s="116"/>
      <c r="BI327" s="116"/>
      <c r="BJ327" s="116">
        <f t="shared" si="675"/>
        <v>0</v>
      </c>
      <c r="BK327" s="116"/>
      <c r="BL327" s="319"/>
      <c r="BM327" s="324"/>
      <c r="BN327" s="327"/>
    </row>
    <row r="328" s="115" customFormat="1" ht="33.95" hidden="1" customHeight="1" outlineLevel="4" spans="2:66">
      <c r="B328" s="116" t="s">
        <v>799</v>
      </c>
      <c r="C328" s="117" t="s">
        <v>1482</v>
      </c>
      <c r="D328" s="115" t="s">
        <v>1483</v>
      </c>
      <c r="E328" s="116" t="s">
        <v>1451</v>
      </c>
      <c r="F328" s="116"/>
      <c r="G328" s="116" t="s">
        <v>943</v>
      </c>
      <c r="H328" s="116">
        <f t="shared" si="661"/>
        <v>0</v>
      </c>
      <c r="I328" s="116" t="s">
        <v>1447</v>
      </c>
      <c r="J328" s="311"/>
      <c r="K328" s="116" t="s">
        <v>1396</v>
      </c>
      <c r="L328" s="311"/>
      <c r="M328" s="116" t="s">
        <v>1448</v>
      </c>
      <c r="N328" s="116">
        <f t="shared" si="662"/>
        <v>0</v>
      </c>
      <c r="O328" s="311"/>
      <c r="P328" s="311"/>
      <c r="Q328" s="311"/>
      <c r="R328" s="311"/>
      <c r="S328" s="311"/>
      <c r="T328" s="311"/>
      <c r="U328" s="311"/>
      <c r="V328" s="311"/>
      <c r="W328" s="311"/>
      <c r="X328" s="311"/>
      <c r="Y328" s="311"/>
      <c r="Z328" s="311"/>
      <c r="AA328" s="116"/>
      <c r="AB328" s="116">
        <f t="shared" si="663"/>
        <v>0</v>
      </c>
      <c r="AC328" s="116">
        <f t="shared" si="664"/>
        <v>0</v>
      </c>
      <c r="AD328" s="116"/>
      <c r="AE328" s="116"/>
      <c r="AF328" s="116">
        <f t="shared" si="665"/>
        <v>0</v>
      </c>
      <c r="AG328" s="116"/>
      <c r="AH328" s="116"/>
      <c r="AI328" s="116">
        <f t="shared" si="666"/>
        <v>0</v>
      </c>
      <c r="AJ328" s="116"/>
      <c r="AK328" s="116"/>
      <c r="AL328" s="116">
        <f t="shared" si="667"/>
        <v>0</v>
      </c>
      <c r="AM328" s="116"/>
      <c r="AN328" s="116"/>
      <c r="AO328" s="116">
        <f t="shared" si="668"/>
        <v>0</v>
      </c>
      <c r="AP328" s="116"/>
      <c r="AQ328" s="116"/>
      <c r="AR328" s="116">
        <f t="shared" si="669"/>
        <v>0</v>
      </c>
      <c r="AS328" s="116"/>
      <c r="AT328" s="116"/>
      <c r="AU328" s="116">
        <f t="shared" si="670"/>
        <v>0</v>
      </c>
      <c r="AV328" s="116"/>
      <c r="AW328" s="116"/>
      <c r="AX328" s="116">
        <f t="shared" si="671"/>
        <v>0</v>
      </c>
      <c r="AY328" s="116"/>
      <c r="AZ328" s="116"/>
      <c r="BA328" s="116">
        <f t="shared" si="672"/>
        <v>0</v>
      </c>
      <c r="BB328" s="116"/>
      <c r="BC328" s="116"/>
      <c r="BD328" s="116">
        <f t="shared" si="673"/>
        <v>0</v>
      </c>
      <c r="BE328" s="116"/>
      <c r="BF328" s="116"/>
      <c r="BG328" s="116">
        <f t="shared" si="674"/>
        <v>0</v>
      </c>
      <c r="BH328" s="116"/>
      <c r="BI328" s="116"/>
      <c r="BJ328" s="116">
        <f t="shared" si="675"/>
        <v>0</v>
      </c>
      <c r="BK328" s="116"/>
      <c r="BL328" s="319"/>
      <c r="BM328" s="324"/>
      <c r="BN328" s="327"/>
    </row>
    <row r="329" s="115" customFormat="1" ht="33.95" hidden="1" customHeight="1" outlineLevel="4" spans="2:66">
      <c r="B329" s="116" t="s">
        <v>799</v>
      </c>
      <c r="C329" s="117" t="s">
        <v>1484</v>
      </c>
      <c r="D329" s="115" t="s">
        <v>1485</v>
      </c>
      <c r="E329" s="116" t="s">
        <v>1454</v>
      </c>
      <c r="F329" s="116"/>
      <c r="G329" s="116" t="s">
        <v>943</v>
      </c>
      <c r="H329" s="116">
        <f t="shared" si="661"/>
        <v>0</v>
      </c>
      <c r="I329" s="116" t="s">
        <v>1447</v>
      </c>
      <c r="J329" s="311"/>
      <c r="K329" s="116" t="s">
        <v>1396</v>
      </c>
      <c r="L329" s="311"/>
      <c r="M329" s="116" t="s">
        <v>1448</v>
      </c>
      <c r="N329" s="116">
        <f t="shared" si="662"/>
        <v>0</v>
      </c>
      <c r="O329" s="311"/>
      <c r="P329" s="311"/>
      <c r="Q329" s="311"/>
      <c r="R329" s="311"/>
      <c r="S329" s="311"/>
      <c r="T329" s="311"/>
      <c r="U329" s="311"/>
      <c r="V329" s="311"/>
      <c r="W329" s="311"/>
      <c r="X329" s="311"/>
      <c r="Y329" s="311"/>
      <c r="Z329" s="311"/>
      <c r="AA329" s="116"/>
      <c r="AB329" s="116">
        <f t="shared" si="663"/>
        <v>0</v>
      </c>
      <c r="AC329" s="116">
        <f t="shared" si="664"/>
        <v>0</v>
      </c>
      <c r="AD329" s="116"/>
      <c r="AE329" s="116"/>
      <c r="AF329" s="116">
        <f t="shared" si="665"/>
        <v>0</v>
      </c>
      <c r="AG329" s="116"/>
      <c r="AH329" s="116"/>
      <c r="AI329" s="116">
        <f t="shared" si="666"/>
        <v>0</v>
      </c>
      <c r="AJ329" s="116"/>
      <c r="AK329" s="116"/>
      <c r="AL329" s="116">
        <f t="shared" si="667"/>
        <v>0</v>
      </c>
      <c r="AM329" s="116"/>
      <c r="AN329" s="116"/>
      <c r="AO329" s="116">
        <f t="shared" si="668"/>
        <v>0</v>
      </c>
      <c r="AP329" s="116"/>
      <c r="AQ329" s="116"/>
      <c r="AR329" s="116">
        <f t="shared" si="669"/>
        <v>0</v>
      </c>
      <c r="AS329" s="116"/>
      <c r="AT329" s="116"/>
      <c r="AU329" s="116">
        <f t="shared" si="670"/>
        <v>0</v>
      </c>
      <c r="AV329" s="116"/>
      <c r="AW329" s="116"/>
      <c r="AX329" s="116">
        <f t="shared" si="671"/>
        <v>0</v>
      </c>
      <c r="AY329" s="116"/>
      <c r="AZ329" s="116"/>
      <c r="BA329" s="116">
        <f t="shared" si="672"/>
        <v>0</v>
      </c>
      <c r="BB329" s="116"/>
      <c r="BC329" s="116"/>
      <c r="BD329" s="116">
        <f t="shared" si="673"/>
        <v>0</v>
      </c>
      <c r="BE329" s="116"/>
      <c r="BF329" s="116"/>
      <c r="BG329" s="116">
        <f t="shared" si="674"/>
        <v>0</v>
      </c>
      <c r="BH329" s="116"/>
      <c r="BI329" s="116"/>
      <c r="BJ329" s="116">
        <f t="shared" si="675"/>
        <v>0</v>
      </c>
      <c r="BK329" s="116"/>
      <c r="BL329" s="319"/>
      <c r="BM329" s="324"/>
      <c r="BN329" s="327"/>
    </row>
    <row r="330" s="115" customFormat="1" ht="33.95" hidden="1" customHeight="1" outlineLevel="4" spans="2:66">
      <c r="B330" s="116" t="s">
        <v>799</v>
      </c>
      <c r="C330" s="117" t="s">
        <v>1486</v>
      </c>
      <c r="D330" s="115" t="s">
        <v>1487</v>
      </c>
      <c r="E330" s="116" t="s">
        <v>1457</v>
      </c>
      <c r="F330" s="116"/>
      <c r="G330" s="116" t="s">
        <v>943</v>
      </c>
      <c r="H330" s="116">
        <f t="shared" si="661"/>
        <v>0</v>
      </c>
      <c r="I330" s="116" t="s">
        <v>1447</v>
      </c>
      <c r="J330" s="311"/>
      <c r="K330" s="116" t="s">
        <v>1396</v>
      </c>
      <c r="L330" s="311"/>
      <c r="M330" s="116" t="s">
        <v>1448</v>
      </c>
      <c r="N330" s="116">
        <f t="shared" si="662"/>
        <v>0</v>
      </c>
      <c r="O330" s="311"/>
      <c r="P330" s="311"/>
      <c r="Q330" s="311"/>
      <c r="R330" s="311"/>
      <c r="S330" s="311"/>
      <c r="T330" s="311"/>
      <c r="U330" s="311"/>
      <c r="V330" s="311"/>
      <c r="W330" s="311"/>
      <c r="X330" s="311"/>
      <c r="Y330" s="311"/>
      <c r="Z330" s="311"/>
      <c r="AA330" s="116"/>
      <c r="AB330" s="116">
        <f t="shared" si="663"/>
        <v>0</v>
      </c>
      <c r="AC330" s="116">
        <f t="shared" si="664"/>
        <v>0</v>
      </c>
      <c r="AD330" s="116"/>
      <c r="AE330" s="116"/>
      <c r="AF330" s="116">
        <f t="shared" si="665"/>
        <v>0</v>
      </c>
      <c r="AG330" s="116"/>
      <c r="AH330" s="116"/>
      <c r="AI330" s="116">
        <f t="shared" si="666"/>
        <v>0</v>
      </c>
      <c r="AJ330" s="116"/>
      <c r="AK330" s="116"/>
      <c r="AL330" s="116">
        <f t="shared" si="667"/>
        <v>0</v>
      </c>
      <c r="AM330" s="116"/>
      <c r="AN330" s="116"/>
      <c r="AO330" s="116">
        <f t="shared" si="668"/>
        <v>0</v>
      </c>
      <c r="AP330" s="116"/>
      <c r="AQ330" s="116"/>
      <c r="AR330" s="116">
        <f t="shared" si="669"/>
        <v>0</v>
      </c>
      <c r="AS330" s="116"/>
      <c r="AT330" s="116"/>
      <c r="AU330" s="116">
        <f t="shared" si="670"/>
        <v>0</v>
      </c>
      <c r="AV330" s="116"/>
      <c r="AW330" s="116"/>
      <c r="AX330" s="116">
        <f t="shared" si="671"/>
        <v>0</v>
      </c>
      <c r="AY330" s="116"/>
      <c r="AZ330" s="116"/>
      <c r="BA330" s="116">
        <f t="shared" si="672"/>
        <v>0</v>
      </c>
      <c r="BB330" s="116"/>
      <c r="BC330" s="116"/>
      <c r="BD330" s="116">
        <f t="shared" si="673"/>
        <v>0</v>
      </c>
      <c r="BE330" s="116"/>
      <c r="BF330" s="116"/>
      <c r="BG330" s="116">
        <f t="shared" si="674"/>
        <v>0</v>
      </c>
      <c r="BH330" s="116"/>
      <c r="BI330" s="116"/>
      <c r="BJ330" s="116">
        <f t="shared" si="675"/>
        <v>0</v>
      </c>
      <c r="BK330" s="116"/>
      <c r="BL330" s="319"/>
      <c r="BM330" s="324"/>
      <c r="BN330" s="327"/>
    </row>
    <row r="331" s="115" customFormat="1" ht="33.95" hidden="1" customHeight="1" outlineLevel="4" spans="2:66">
      <c r="B331" s="116" t="s">
        <v>799</v>
      </c>
      <c r="C331" s="117" t="s">
        <v>1488</v>
      </c>
      <c r="D331" s="115" t="s">
        <v>1489</v>
      </c>
      <c r="E331" s="116" t="s">
        <v>1460</v>
      </c>
      <c r="F331" s="116"/>
      <c r="G331" s="116" t="s">
        <v>943</v>
      </c>
      <c r="H331" s="116">
        <f t="shared" si="661"/>
        <v>0</v>
      </c>
      <c r="I331" s="116" t="s">
        <v>1447</v>
      </c>
      <c r="J331" s="311"/>
      <c r="K331" s="116" t="s">
        <v>1396</v>
      </c>
      <c r="L331" s="311"/>
      <c r="M331" s="116" t="s">
        <v>1448</v>
      </c>
      <c r="N331" s="116">
        <f t="shared" si="662"/>
        <v>0</v>
      </c>
      <c r="O331" s="311"/>
      <c r="P331" s="311"/>
      <c r="Q331" s="311"/>
      <c r="R331" s="311"/>
      <c r="S331" s="311"/>
      <c r="T331" s="311"/>
      <c r="U331" s="311"/>
      <c r="V331" s="311"/>
      <c r="W331" s="311"/>
      <c r="X331" s="311"/>
      <c r="Y331" s="311"/>
      <c r="Z331" s="311"/>
      <c r="AA331" s="116"/>
      <c r="AB331" s="116">
        <f t="shared" si="663"/>
        <v>0</v>
      </c>
      <c r="AC331" s="116">
        <f t="shared" si="664"/>
        <v>0</v>
      </c>
      <c r="AD331" s="116"/>
      <c r="AE331" s="116"/>
      <c r="AF331" s="116">
        <f t="shared" si="665"/>
        <v>0</v>
      </c>
      <c r="AG331" s="116"/>
      <c r="AH331" s="116"/>
      <c r="AI331" s="116">
        <f t="shared" si="666"/>
        <v>0</v>
      </c>
      <c r="AJ331" s="116"/>
      <c r="AK331" s="116"/>
      <c r="AL331" s="116">
        <f t="shared" si="667"/>
        <v>0</v>
      </c>
      <c r="AM331" s="116"/>
      <c r="AN331" s="116"/>
      <c r="AO331" s="116">
        <f t="shared" si="668"/>
        <v>0</v>
      </c>
      <c r="AP331" s="116"/>
      <c r="AQ331" s="116"/>
      <c r="AR331" s="116">
        <f t="shared" si="669"/>
        <v>0</v>
      </c>
      <c r="AS331" s="116"/>
      <c r="AT331" s="116"/>
      <c r="AU331" s="116">
        <f t="shared" si="670"/>
        <v>0</v>
      </c>
      <c r="AV331" s="116"/>
      <c r="AW331" s="116"/>
      <c r="AX331" s="116">
        <f t="shared" si="671"/>
        <v>0</v>
      </c>
      <c r="AY331" s="116"/>
      <c r="AZ331" s="116"/>
      <c r="BA331" s="116">
        <f t="shared" si="672"/>
        <v>0</v>
      </c>
      <c r="BB331" s="116"/>
      <c r="BC331" s="116"/>
      <c r="BD331" s="116">
        <f t="shared" si="673"/>
        <v>0</v>
      </c>
      <c r="BE331" s="116"/>
      <c r="BF331" s="116"/>
      <c r="BG331" s="116">
        <f t="shared" si="674"/>
        <v>0</v>
      </c>
      <c r="BH331" s="116"/>
      <c r="BI331" s="116"/>
      <c r="BJ331" s="116">
        <f t="shared" si="675"/>
        <v>0</v>
      </c>
      <c r="BK331" s="116"/>
      <c r="BL331" s="319"/>
      <c r="BM331" s="324"/>
      <c r="BN331" s="327"/>
    </row>
    <row r="332" s="115" customFormat="1" ht="33.95" hidden="1" customHeight="1" outlineLevel="4" spans="2:66">
      <c r="B332" s="116" t="s">
        <v>799</v>
      </c>
      <c r="C332" s="117" t="s">
        <v>1490</v>
      </c>
      <c r="D332" s="115" t="s">
        <v>1491</v>
      </c>
      <c r="E332" s="116" t="s">
        <v>1463</v>
      </c>
      <c r="F332" s="116"/>
      <c r="G332" s="116" t="s">
        <v>943</v>
      </c>
      <c r="H332" s="116">
        <f t="shared" si="661"/>
        <v>0</v>
      </c>
      <c r="I332" s="116" t="s">
        <v>1447</v>
      </c>
      <c r="J332" s="311"/>
      <c r="K332" s="116" t="s">
        <v>1396</v>
      </c>
      <c r="L332" s="311"/>
      <c r="M332" s="116" t="s">
        <v>1448</v>
      </c>
      <c r="N332" s="116">
        <f t="shared" si="662"/>
        <v>0</v>
      </c>
      <c r="O332" s="311"/>
      <c r="P332" s="311"/>
      <c r="Q332" s="311"/>
      <c r="R332" s="311"/>
      <c r="S332" s="311"/>
      <c r="T332" s="311"/>
      <c r="U332" s="311"/>
      <c r="V332" s="311"/>
      <c r="W332" s="311"/>
      <c r="X332" s="311"/>
      <c r="Y332" s="311"/>
      <c r="Z332" s="311"/>
      <c r="AA332" s="116"/>
      <c r="AB332" s="116">
        <f t="shared" si="663"/>
        <v>0</v>
      </c>
      <c r="AC332" s="116">
        <f t="shared" si="664"/>
        <v>0</v>
      </c>
      <c r="AD332" s="116"/>
      <c r="AE332" s="116"/>
      <c r="AF332" s="116">
        <f t="shared" si="665"/>
        <v>0</v>
      </c>
      <c r="AG332" s="116"/>
      <c r="AH332" s="116"/>
      <c r="AI332" s="116">
        <f t="shared" si="666"/>
        <v>0</v>
      </c>
      <c r="AJ332" s="116"/>
      <c r="AK332" s="116"/>
      <c r="AL332" s="116">
        <f t="shared" si="667"/>
        <v>0</v>
      </c>
      <c r="AM332" s="116"/>
      <c r="AN332" s="116"/>
      <c r="AO332" s="116">
        <f t="shared" si="668"/>
        <v>0</v>
      </c>
      <c r="AP332" s="116"/>
      <c r="AQ332" s="116"/>
      <c r="AR332" s="116">
        <f t="shared" si="669"/>
        <v>0</v>
      </c>
      <c r="AS332" s="116"/>
      <c r="AT332" s="116"/>
      <c r="AU332" s="116">
        <f t="shared" si="670"/>
        <v>0</v>
      </c>
      <c r="AV332" s="116"/>
      <c r="AW332" s="116"/>
      <c r="AX332" s="116">
        <f t="shared" si="671"/>
        <v>0</v>
      </c>
      <c r="AY332" s="116"/>
      <c r="AZ332" s="116"/>
      <c r="BA332" s="116">
        <f t="shared" si="672"/>
        <v>0</v>
      </c>
      <c r="BB332" s="116"/>
      <c r="BC332" s="116"/>
      <c r="BD332" s="116">
        <f t="shared" si="673"/>
        <v>0</v>
      </c>
      <c r="BE332" s="116"/>
      <c r="BF332" s="116"/>
      <c r="BG332" s="116">
        <f t="shared" si="674"/>
        <v>0</v>
      </c>
      <c r="BH332" s="116"/>
      <c r="BI332" s="116"/>
      <c r="BJ332" s="116">
        <f t="shared" si="675"/>
        <v>0</v>
      </c>
      <c r="BK332" s="116"/>
      <c r="BL332" s="319"/>
      <c r="BM332" s="324"/>
      <c r="BN332" s="327"/>
    </row>
    <row r="333" s="115" customFormat="1" ht="33.95" hidden="1" customHeight="1" outlineLevel="4" spans="2:66">
      <c r="B333" s="116" t="s">
        <v>799</v>
      </c>
      <c r="C333" s="117" t="s">
        <v>1492</v>
      </c>
      <c r="D333" s="115" t="s">
        <v>1493</v>
      </c>
      <c r="E333" s="116" t="s">
        <v>1494</v>
      </c>
      <c r="F333" s="116"/>
      <c r="G333" s="116" t="s">
        <v>943</v>
      </c>
      <c r="H333" s="116">
        <f t="shared" si="661"/>
        <v>0</v>
      </c>
      <c r="I333" s="116" t="s">
        <v>1447</v>
      </c>
      <c r="J333" s="311"/>
      <c r="K333" s="116" t="s">
        <v>1396</v>
      </c>
      <c r="L333" s="311"/>
      <c r="M333" s="116" t="s">
        <v>1448</v>
      </c>
      <c r="N333" s="116">
        <f t="shared" si="662"/>
        <v>0</v>
      </c>
      <c r="O333" s="311"/>
      <c r="P333" s="311"/>
      <c r="Q333" s="311"/>
      <c r="R333" s="311"/>
      <c r="S333" s="311"/>
      <c r="T333" s="311"/>
      <c r="U333" s="311"/>
      <c r="V333" s="311"/>
      <c r="W333" s="311"/>
      <c r="X333" s="311"/>
      <c r="Y333" s="311"/>
      <c r="Z333" s="311"/>
      <c r="AA333" s="116"/>
      <c r="AB333" s="116">
        <f t="shared" si="663"/>
        <v>0</v>
      </c>
      <c r="AC333" s="116">
        <f t="shared" si="664"/>
        <v>0</v>
      </c>
      <c r="AD333" s="116"/>
      <c r="AE333" s="116"/>
      <c r="AF333" s="116">
        <f t="shared" si="665"/>
        <v>0</v>
      </c>
      <c r="AG333" s="116"/>
      <c r="AH333" s="116"/>
      <c r="AI333" s="116">
        <f t="shared" si="666"/>
        <v>0</v>
      </c>
      <c r="AJ333" s="116"/>
      <c r="AK333" s="116"/>
      <c r="AL333" s="116">
        <f t="shared" si="667"/>
        <v>0</v>
      </c>
      <c r="AM333" s="116"/>
      <c r="AN333" s="116"/>
      <c r="AO333" s="116">
        <f t="shared" si="668"/>
        <v>0</v>
      </c>
      <c r="AP333" s="116"/>
      <c r="AQ333" s="116"/>
      <c r="AR333" s="116">
        <f t="shared" si="669"/>
        <v>0</v>
      </c>
      <c r="AS333" s="116"/>
      <c r="AT333" s="116"/>
      <c r="AU333" s="116">
        <f t="shared" si="670"/>
        <v>0</v>
      </c>
      <c r="AV333" s="116"/>
      <c r="AW333" s="116"/>
      <c r="AX333" s="116">
        <f t="shared" si="671"/>
        <v>0</v>
      </c>
      <c r="AY333" s="116"/>
      <c r="AZ333" s="116"/>
      <c r="BA333" s="116">
        <f t="shared" si="672"/>
        <v>0</v>
      </c>
      <c r="BB333" s="116"/>
      <c r="BC333" s="116"/>
      <c r="BD333" s="116">
        <f t="shared" si="673"/>
        <v>0</v>
      </c>
      <c r="BE333" s="116"/>
      <c r="BF333" s="116"/>
      <c r="BG333" s="116">
        <f t="shared" si="674"/>
        <v>0</v>
      </c>
      <c r="BH333" s="116"/>
      <c r="BI333" s="116"/>
      <c r="BJ333" s="116">
        <f t="shared" si="675"/>
        <v>0</v>
      </c>
      <c r="BK333" s="116"/>
      <c r="BL333" s="319"/>
      <c r="BM333" s="324"/>
      <c r="BN333" s="327"/>
    </row>
    <row r="334" s="115" customFormat="1" ht="33.95" hidden="1" customHeight="1" outlineLevel="4" spans="2:66">
      <c r="B334" s="116" t="s">
        <v>799</v>
      </c>
      <c r="C334" s="117" t="s">
        <v>1495</v>
      </c>
      <c r="D334" s="115" t="s">
        <v>1496</v>
      </c>
      <c r="E334" s="116" t="s">
        <v>1497</v>
      </c>
      <c r="F334" s="116"/>
      <c r="G334" s="116" t="s">
        <v>943</v>
      </c>
      <c r="H334" s="116">
        <f t="shared" si="661"/>
        <v>0</v>
      </c>
      <c r="I334" s="116" t="s">
        <v>1447</v>
      </c>
      <c r="J334" s="311"/>
      <c r="K334" s="116" t="s">
        <v>1396</v>
      </c>
      <c r="L334" s="311"/>
      <c r="M334" s="116" t="s">
        <v>1448</v>
      </c>
      <c r="N334" s="116">
        <f t="shared" si="662"/>
        <v>0</v>
      </c>
      <c r="O334" s="311"/>
      <c r="P334" s="329"/>
      <c r="Q334" s="329"/>
      <c r="R334" s="329"/>
      <c r="S334" s="329"/>
      <c r="T334" s="329"/>
      <c r="U334" s="329"/>
      <c r="V334" s="329"/>
      <c r="W334" s="329"/>
      <c r="X334" s="329"/>
      <c r="Y334" s="329"/>
      <c r="Z334" s="329"/>
      <c r="AA334" s="116"/>
      <c r="AB334" s="116">
        <f t="shared" si="663"/>
        <v>0</v>
      </c>
      <c r="AC334" s="116">
        <f t="shared" si="664"/>
        <v>0</v>
      </c>
      <c r="AD334" s="116"/>
      <c r="AE334" s="116"/>
      <c r="AF334" s="116">
        <f t="shared" si="665"/>
        <v>0</v>
      </c>
      <c r="AG334" s="116"/>
      <c r="AH334" s="116"/>
      <c r="AI334" s="116">
        <f t="shared" si="666"/>
        <v>0</v>
      </c>
      <c r="AJ334" s="116"/>
      <c r="AK334" s="116"/>
      <c r="AL334" s="116">
        <f t="shared" si="667"/>
        <v>0</v>
      </c>
      <c r="AM334" s="116"/>
      <c r="AN334" s="116"/>
      <c r="AO334" s="116">
        <f t="shared" si="668"/>
        <v>0</v>
      </c>
      <c r="AP334" s="116"/>
      <c r="AQ334" s="116"/>
      <c r="AR334" s="116">
        <f t="shared" si="669"/>
        <v>0</v>
      </c>
      <c r="AS334" s="116"/>
      <c r="AT334" s="116"/>
      <c r="AU334" s="116">
        <f t="shared" si="670"/>
        <v>0</v>
      </c>
      <c r="AV334" s="116"/>
      <c r="AW334" s="116"/>
      <c r="AX334" s="116">
        <f t="shared" si="671"/>
        <v>0</v>
      </c>
      <c r="AY334" s="116"/>
      <c r="AZ334" s="116"/>
      <c r="BA334" s="116">
        <f t="shared" si="672"/>
        <v>0</v>
      </c>
      <c r="BB334" s="116"/>
      <c r="BC334" s="116"/>
      <c r="BD334" s="116">
        <f t="shared" si="673"/>
        <v>0</v>
      </c>
      <c r="BE334" s="116"/>
      <c r="BF334" s="116"/>
      <c r="BG334" s="116">
        <f t="shared" si="674"/>
        <v>0</v>
      </c>
      <c r="BH334" s="116"/>
      <c r="BI334" s="116"/>
      <c r="BJ334" s="116">
        <f t="shared" si="675"/>
        <v>0</v>
      </c>
      <c r="BK334" s="116"/>
      <c r="BL334" s="319"/>
      <c r="BM334" s="324"/>
      <c r="BN334" s="327"/>
    </row>
    <row r="335" s="111" customFormat="1" ht="33.95" hidden="1" customHeight="1" outlineLevel="3" collapsed="1" spans="2:66">
      <c r="B335" s="112" t="s">
        <v>794</v>
      </c>
      <c r="C335" s="113" t="s">
        <v>1498</v>
      </c>
      <c r="D335" s="111" t="s">
        <v>1499</v>
      </c>
      <c r="E335" s="112"/>
      <c r="F335" s="112"/>
      <c r="G335" s="112"/>
      <c r="H335" s="112">
        <f>SUM(H336:H355)</f>
        <v>0</v>
      </c>
      <c r="I335" s="112"/>
      <c r="J335" s="112"/>
      <c r="K335" s="112"/>
      <c r="L335" s="112"/>
      <c r="M335" s="112"/>
      <c r="N335" s="112"/>
      <c r="O335" s="112"/>
      <c r="P335" s="301"/>
      <c r="Q335" s="301"/>
      <c r="R335" s="301"/>
      <c r="S335" s="301"/>
      <c r="T335" s="301"/>
      <c r="U335" s="301"/>
      <c r="V335" s="301"/>
      <c r="W335" s="301"/>
      <c r="X335" s="301"/>
      <c r="Y335" s="301"/>
      <c r="Z335" s="301"/>
      <c r="AA335" s="301"/>
      <c r="AB335" s="112">
        <f t="shared" ref="AB335:AF335" si="676">SUM(AB336:AB355)</f>
        <v>0</v>
      </c>
      <c r="AC335" s="112">
        <f t="shared" si="676"/>
        <v>0</v>
      </c>
      <c r="AD335" s="112"/>
      <c r="AE335" s="112"/>
      <c r="AF335" s="112">
        <f t="shared" si="676"/>
        <v>0</v>
      </c>
      <c r="AG335" s="112"/>
      <c r="AH335" s="112"/>
      <c r="AI335" s="112">
        <f>SUM(AI336:AI355)</f>
        <v>0</v>
      </c>
      <c r="AJ335" s="112"/>
      <c r="AK335" s="112"/>
      <c r="AL335" s="112">
        <f>SUM(AL336:AL355)</f>
        <v>0</v>
      </c>
      <c r="AM335" s="112"/>
      <c r="AN335" s="112"/>
      <c r="AO335" s="112">
        <f>SUM(AO336:AO355)</f>
        <v>0</v>
      </c>
      <c r="AP335" s="112"/>
      <c r="AQ335" s="112"/>
      <c r="AR335" s="112">
        <f>SUM(AR336:AR355)</f>
        <v>0</v>
      </c>
      <c r="AS335" s="112"/>
      <c r="AT335" s="112"/>
      <c r="AU335" s="112">
        <f>SUM(AU336:AU355)</f>
        <v>0</v>
      </c>
      <c r="AV335" s="112"/>
      <c r="AW335" s="112"/>
      <c r="AX335" s="112">
        <f>SUM(AX336:AX355)</f>
        <v>0</v>
      </c>
      <c r="AY335" s="112"/>
      <c r="AZ335" s="112"/>
      <c r="BA335" s="112">
        <f>SUM(BA336:BA355)</f>
        <v>0</v>
      </c>
      <c r="BB335" s="112"/>
      <c r="BC335" s="112"/>
      <c r="BD335" s="112">
        <f>SUM(BD336:BD355)</f>
        <v>0</v>
      </c>
      <c r="BE335" s="112"/>
      <c r="BF335" s="112"/>
      <c r="BG335" s="112">
        <f>SUM(BG336:BG355)</f>
        <v>0</v>
      </c>
      <c r="BH335" s="112"/>
      <c r="BI335" s="112"/>
      <c r="BJ335" s="112">
        <f>SUM(BJ336:BJ355)</f>
        <v>0</v>
      </c>
      <c r="BK335" s="112"/>
      <c r="BL335" s="318"/>
      <c r="BM335" s="324"/>
      <c r="BN335" s="326"/>
    </row>
    <row r="336" s="115" customFormat="1" ht="33.95" hidden="1" customHeight="1" outlineLevel="4" spans="2:66">
      <c r="B336" s="116" t="s">
        <v>799</v>
      </c>
      <c r="C336" s="117" t="s">
        <v>1500</v>
      </c>
      <c r="D336" s="115" t="s">
        <v>1501</v>
      </c>
      <c r="E336" s="116" t="s">
        <v>1502</v>
      </c>
      <c r="F336" s="116"/>
      <c r="G336" s="116" t="s">
        <v>943</v>
      </c>
      <c r="H336" s="116">
        <f t="shared" ref="H336:H355" si="677">IFERROR(J336*L336*N336,0)</f>
        <v>0</v>
      </c>
      <c r="I336" s="116" t="s">
        <v>1242</v>
      </c>
      <c r="J336" s="311"/>
      <c r="K336" s="116" t="s">
        <v>1150</v>
      </c>
      <c r="L336" s="311"/>
      <c r="M336" s="116" t="s">
        <v>1183</v>
      </c>
      <c r="N336" s="116">
        <f t="shared" ref="N336:N355" si="678">COUNTA(O336:Z336)</f>
        <v>0</v>
      </c>
      <c r="O336" s="311"/>
      <c r="P336" s="330"/>
      <c r="Q336" s="330"/>
      <c r="R336" s="330"/>
      <c r="S336" s="330"/>
      <c r="T336" s="330"/>
      <c r="U336" s="330"/>
      <c r="V336" s="330"/>
      <c r="W336" s="330"/>
      <c r="X336" s="330"/>
      <c r="Y336" s="330"/>
      <c r="Z336" s="330"/>
      <c r="AA336" s="116"/>
      <c r="AB336" s="116">
        <f t="shared" ref="AB336:AB355" si="679">SUM(AC336,AF336,AI336,AL336,AO336,AR336,AU336,AX336,BA336,BD336,BG336,BJ336)</f>
        <v>0</v>
      </c>
      <c r="AC336" s="116">
        <f t="shared" ref="AC336:AC355" si="680">IF(O336="",0,$J336*$L336)</f>
        <v>0</v>
      </c>
      <c r="AD336" s="116"/>
      <c r="AE336" s="116"/>
      <c r="AF336" s="116">
        <f t="shared" ref="AF336:AF355" si="681">IF(P336="",0,$J336*$L336)</f>
        <v>0</v>
      </c>
      <c r="AG336" s="116"/>
      <c r="AH336" s="116"/>
      <c r="AI336" s="116">
        <f t="shared" ref="AI336:AI355" si="682">IF(Q336="",0,$J336*$L336)</f>
        <v>0</v>
      </c>
      <c r="AJ336" s="116"/>
      <c r="AK336" s="116"/>
      <c r="AL336" s="116">
        <f t="shared" ref="AL336:AL355" si="683">IF(R336="",0,$J336*$L336)</f>
        <v>0</v>
      </c>
      <c r="AM336" s="116"/>
      <c r="AN336" s="116"/>
      <c r="AO336" s="116">
        <f t="shared" ref="AO336:AO355" si="684">IF(S336="",0,$J336*$L336)</f>
        <v>0</v>
      </c>
      <c r="AP336" s="116"/>
      <c r="AQ336" s="116"/>
      <c r="AR336" s="116">
        <f t="shared" ref="AR336:AR355" si="685">IF(T336="",0,$J336*$L336)</f>
        <v>0</v>
      </c>
      <c r="AS336" s="116"/>
      <c r="AT336" s="116"/>
      <c r="AU336" s="116">
        <f t="shared" ref="AU336:AU355" si="686">IF(U336="",0,$J336*$L336)</f>
        <v>0</v>
      </c>
      <c r="AV336" s="116"/>
      <c r="AW336" s="116"/>
      <c r="AX336" s="116">
        <f t="shared" ref="AX336:AX355" si="687">IF(V336="",0,$J336*$L336)</f>
        <v>0</v>
      </c>
      <c r="AY336" s="116"/>
      <c r="AZ336" s="116"/>
      <c r="BA336" s="116">
        <f t="shared" ref="BA336:BA355" si="688">IF(W336="",0,$J336*$L336)</f>
        <v>0</v>
      </c>
      <c r="BB336" s="116"/>
      <c r="BC336" s="116"/>
      <c r="BD336" s="116">
        <f t="shared" ref="BD336:BD355" si="689">IF(X336="",0,$J336*$L336)</f>
        <v>0</v>
      </c>
      <c r="BE336" s="116"/>
      <c r="BF336" s="116"/>
      <c r="BG336" s="116">
        <f t="shared" ref="BG336:BG355" si="690">IF(Y336="",0,$J336*$L336)</f>
        <v>0</v>
      </c>
      <c r="BH336" s="116"/>
      <c r="BI336" s="116"/>
      <c r="BJ336" s="116">
        <f t="shared" ref="BJ336:BJ355" si="691">IF(Z336="",0,$J336*$L336)</f>
        <v>0</v>
      </c>
      <c r="BK336" s="116"/>
      <c r="BL336" s="319"/>
      <c r="BM336" s="324"/>
      <c r="BN336" s="327"/>
    </row>
    <row r="337" s="115" customFormat="1" ht="33.95" hidden="1" customHeight="1" outlineLevel="4" spans="2:66">
      <c r="B337" s="116" t="s">
        <v>799</v>
      </c>
      <c r="C337" s="117" t="s">
        <v>1503</v>
      </c>
      <c r="D337" s="115" t="s">
        <v>1504</v>
      </c>
      <c r="E337" s="116" t="s">
        <v>1502</v>
      </c>
      <c r="F337" s="116"/>
      <c r="G337" s="116" t="s">
        <v>943</v>
      </c>
      <c r="H337" s="116">
        <f t="shared" si="677"/>
        <v>0</v>
      </c>
      <c r="I337" s="116" t="s">
        <v>1242</v>
      </c>
      <c r="J337" s="311"/>
      <c r="K337" s="116" t="s">
        <v>1150</v>
      </c>
      <c r="L337" s="311"/>
      <c r="M337" s="116" t="s">
        <v>1183</v>
      </c>
      <c r="N337" s="116">
        <f t="shared" si="678"/>
        <v>0</v>
      </c>
      <c r="O337" s="311"/>
      <c r="P337" s="311"/>
      <c r="Q337" s="311"/>
      <c r="R337" s="311"/>
      <c r="S337" s="311"/>
      <c r="T337" s="311"/>
      <c r="U337" s="311"/>
      <c r="V337" s="311"/>
      <c r="W337" s="311"/>
      <c r="X337" s="311"/>
      <c r="Y337" s="311"/>
      <c r="Z337" s="311"/>
      <c r="AA337" s="116"/>
      <c r="AB337" s="116">
        <f t="shared" si="679"/>
        <v>0</v>
      </c>
      <c r="AC337" s="116">
        <f t="shared" si="680"/>
        <v>0</v>
      </c>
      <c r="AD337" s="116"/>
      <c r="AE337" s="116"/>
      <c r="AF337" s="116">
        <f t="shared" si="681"/>
        <v>0</v>
      </c>
      <c r="AG337" s="116"/>
      <c r="AH337" s="116"/>
      <c r="AI337" s="116">
        <f t="shared" si="682"/>
        <v>0</v>
      </c>
      <c r="AJ337" s="116"/>
      <c r="AK337" s="116"/>
      <c r="AL337" s="116">
        <f t="shared" si="683"/>
        <v>0</v>
      </c>
      <c r="AM337" s="116"/>
      <c r="AN337" s="116"/>
      <c r="AO337" s="116">
        <f t="shared" si="684"/>
        <v>0</v>
      </c>
      <c r="AP337" s="116"/>
      <c r="AQ337" s="116"/>
      <c r="AR337" s="116">
        <f t="shared" si="685"/>
        <v>0</v>
      </c>
      <c r="AS337" s="116"/>
      <c r="AT337" s="116"/>
      <c r="AU337" s="116">
        <f t="shared" si="686"/>
        <v>0</v>
      </c>
      <c r="AV337" s="116"/>
      <c r="AW337" s="116"/>
      <c r="AX337" s="116">
        <f t="shared" si="687"/>
        <v>0</v>
      </c>
      <c r="AY337" s="116"/>
      <c r="AZ337" s="116"/>
      <c r="BA337" s="116">
        <f t="shared" si="688"/>
        <v>0</v>
      </c>
      <c r="BB337" s="116"/>
      <c r="BC337" s="116"/>
      <c r="BD337" s="116">
        <f t="shared" si="689"/>
        <v>0</v>
      </c>
      <c r="BE337" s="116"/>
      <c r="BF337" s="116"/>
      <c r="BG337" s="116">
        <f t="shared" si="690"/>
        <v>0</v>
      </c>
      <c r="BH337" s="116"/>
      <c r="BI337" s="116"/>
      <c r="BJ337" s="116">
        <f t="shared" si="691"/>
        <v>0</v>
      </c>
      <c r="BK337" s="116"/>
      <c r="BL337" s="319"/>
      <c r="BM337" s="324"/>
      <c r="BN337" s="327"/>
    </row>
    <row r="338" s="115" customFormat="1" ht="33.95" hidden="1" customHeight="1" outlineLevel="4" spans="2:66">
      <c r="B338" s="116" t="s">
        <v>799</v>
      </c>
      <c r="C338" s="117" t="s">
        <v>1505</v>
      </c>
      <c r="D338" s="115" t="s">
        <v>1506</v>
      </c>
      <c r="E338" s="116" t="s">
        <v>1502</v>
      </c>
      <c r="F338" s="116"/>
      <c r="G338" s="116" t="s">
        <v>943</v>
      </c>
      <c r="H338" s="116">
        <f t="shared" si="677"/>
        <v>0</v>
      </c>
      <c r="I338" s="116" t="s">
        <v>1242</v>
      </c>
      <c r="J338" s="311"/>
      <c r="K338" s="116" t="s">
        <v>1150</v>
      </c>
      <c r="L338" s="311"/>
      <c r="M338" s="116" t="s">
        <v>1183</v>
      </c>
      <c r="N338" s="116">
        <f t="shared" si="678"/>
        <v>0</v>
      </c>
      <c r="O338" s="311"/>
      <c r="P338" s="311"/>
      <c r="Q338" s="311"/>
      <c r="R338" s="311"/>
      <c r="S338" s="311"/>
      <c r="T338" s="311"/>
      <c r="U338" s="311"/>
      <c r="V338" s="311"/>
      <c r="W338" s="311"/>
      <c r="X338" s="311"/>
      <c r="Y338" s="311"/>
      <c r="Z338" s="311"/>
      <c r="AA338" s="116"/>
      <c r="AB338" s="116">
        <f t="shared" si="679"/>
        <v>0</v>
      </c>
      <c r="AC338" s="116">
        <f t="shared" si="680"/>
        <v>0</v>
      </c>
      <c r="AD338" s="116"/>
      <c r="AE338" s="116"/>
      <c r="AF338" s="116">
        <f t="shared" si="681"/>
        <v>0</v>
      </c>
      <c r="AG338" s="116"/>
      <c r="AH338" s="116"/>
      <c r="AI338" s="116">
        <f t="shared" si="682"/>
        <v>0</v>
      </c>
      <c r="AJ338" s="116"/>
      <c r="AK338" s="116"/>
      <c r="AL338" s="116">
        <f t="shared" si="683"/>
        <v>0</v>
      </c>
      <c r="AM338" s="116"/>
      <c r="AN338" s="116"/>
      <c r="AO338" s="116">
        <f t="shared" si="684"/>
        <v>0</v>
      </c>
      <c r="AP338" s="116"/>
      <c r="AQ338" s="116"/>
      <c r="AR338" s="116">
        <f t="shared" si="685"/>
        <v>0</v>
      </c>
      <c r="AS338" s="116"/>
      <c r="AT338" s="116"/>
      <c r="AU338" s="116">
        <f t="shared" si="686"/>
        <v>0</v>
      </c>
      <c r="AV338" s="116"/>
      <c r="AW338" s="116"/>
      <c r="AX338" s="116">
        <f t="shared" si="687"/>
        <v>0</v>
      </c>
      <c r="AY338" s="116"/>
      <c r="AZ338" s="116"/>
      <c r="BA338" s="116">
        <f t="shared" si="688"/>
        <v>0</v>
      </c>
      <c r="BB338" s="116"/>
      <c r="BC338" s="116"/>
      <c r="BD338" s="116">
        <f t="shared" si="689"/>
        <v>0</v>
      </c>
      <c r="BE338" s="116"/>
      <c r="BF338" s="116"/>
      <c r="BG338" s="116">
        <f t="shared" si="690"/>
        <v>0</v>
      </c>
      <c r="BH338" s="116"/>
      <c r="BI338" s="116"/>
      <c r="BJ338" s="116">
        <f t="shared" si="691"/>
        <v>0</v>
      </c>
      <c r="BK338" s="116"/>
      <c r="BL338" s="319"/>
      <c r="BM338" s="324"/>
      <c r="BN338" s="327"/>
    </row>
    <row r="339" s="115" customFormat="1" ht="33.95" hidden="1" customHeight="1" outlineLevel="4" spans="2:66">
      <c r="B339" s="116" t="s">
        <v>799</v>
      </c>
      <c r="C339" s="117" t="s">
        <v>1507</v>
      </c>
      <c r="D339" s="115" t="s">
        <v>1508</v>
      </c>
      <c r="E339" s="116" t="s">
        <v>1502</v>
      </c>
      <c r="F339" s="116"/>
      <c r="G339" s="116" t="s">
        <v>943</v>
      </c>
      <c r="H339" s="116">
        <f t="shared" si="677"/>
        <v>0</v>
      </c>
      <c r="I339" s="116" t="s">
        <v>1242</v>
      </c>
      <c r="J339" s="311"/>
      <c r="K339" s="116" t="s">
        <v>1150</v>
      </c>
      <c r="L339" s="311"/>
      <c r="M339" s="116" t="s">
        <v>1183</v>
      </c>
      <c r="N339" s="116">
        <f t="shared" si="678"/>
        <v>0</v>
      </c>
      <c r="O339" s="311"/>
      <c r="P339" s="311"/>
      <c r="Q339" s="311"/>
      <c r="R339" s="311"/>
      <c r="S339" s="311"/>
      <c r="T339" s="311"/>
      <c r="U339" s="311"/>
      <c r="V339" s="311"/>
      <c r="W339" s="311"/>
      <c r="X339" s="311"/>
      <c r="Y339" s="311"/>
      <c r="Z339" s="311"/>
      <c r="AA339" s="116"/>
      <c r="AB339" s="116">
        <f t="shared" si="679"/>
        <v>0</v>
      </c>
      <c r="AC339" s="116">
        <f t="shared" si="680"/>
        <v>0</v>
      </c>
      <c r="AD339" s="116"/>
      <c r="AE339" s="116"/>
      <c r="AF339" s="116">
        <f t="shared" si="681"/>
        <v>0</v>
      </c>
      <c r="AG339" s="116"/>
      <c r="AH339" s="116"/>
      <c r="AI339" s="116">
        <f t="shared" si="682"/>
        <v>0</v>
      </c>
      <c r="AJ339" s="116"/>
      <c r="AK339" s="116"/>
      <c r="AL339" s="116">
        <f t="shared" si="683"/>
        <v>0</v>
      </c>
      <c r="AM339" s="116"/>
      <c r="AN339" s="116"/>
      <c r="AO339" s="116">
        <f t="shared" si="684"/>
        <v>0</v>
      </c>
      <c r="AP339" s="116"/>
      <c r="AQ339" s="116"/>
      <c r="AR339" s="116">
        <f t="shared" si="685"/>
        <v>0</v>
      </c>
      <c r="AS339" s="116"/>
      <c r="AT339" s="116"/>
      <c r="AU339" s="116">
        <f t="shared" si="686"/>
        <v>0</v>
      </c>
      <c r="AV339" s="116"/>
      <c r="AW339" s="116"/>
      <c r="AX339" s="116">
        <f t="shared" si="687"/>
        <v>0</v>
      </c>
      <c r="AY339" s="116"/>
      <c r="AZ339" s="116"/>
      <c r="BA339" s="116">
        <f t="shared" si="688"/>
        <v>0</v>
      </c>
      <c r="BB339" s="116"/>
      <c r="BC339" s="116"/>
      <c r="BD339" s="116">
        <f t="shared" si="689"/>
        <v>0</v>
      </c>
      <c r="BE339" s="116"/>
      <c r="BF339" s="116"/>
      <c r="BG339" s="116">
        <f t="shared" si="690"/>
        <v>0</v>
      </c>
      <c r="BH339" s="116"/>
      <c r="BI339" s="116"/>
      <c r="BJ339" s="116">
        <f t="shared" si="691"/>
        <v>0</v>
      </c>
      <c r="BK339" s="116"/>
      <c r="BL339" s="319"/>
      <c r="BM339" s="324"/>
      <c r="BN339" s="327"/>
    </row>
    <row r="340" s="115" customFormat="1" ht="33.95" hidden="1" customHeight="1" outlineLevel="4" spans="2:66">
      <c r="B340" s="116" t="s">
        <v>799</v>
      </c>
      <c r="C340" s="117" t="s">
        <v>1509</v>
      </c>
      <c r="D340" s="115" t="s">
        <v>1510</v>
      </c>
      <c r="E340" s="116" t="s">
        <v>1502</v>
      </c>
      <c r="F340" s="116"/>
      <c r="G340" s="116" t="s">
        <v>943</v>
      </c>
      <c r="H340" s="116">
        <f t="shared" si="677"/>
        <v>0</v>
      </c>
      <c r="I340" s="116" t="s">
        <v>1242</v>
      </c>
      <c r="J340" s="311"/>
      <c r="K340" s="116" t="s">
        <v>1150</v>
      </c>
      <c r="L340" s="311"/>
      <c r="M340" s="116" t="s">
        <v>1183</v>
      </c>
      <c r="N340" s="116">
        <f t="shared" si="678"/>
        <v>0</v>
      </c>
      <c r="O340" s="311"/>
      <c r="P340" s="311"/>
      <c r="Q340" s="311"/>
      <c r="R340" s="311"/>
      <c r="S340" s="311"/>
      <c r="T340" s="311"/>
      <c r="U340" s="311"/>
      <c r="V340" s="311"/>
      <c r="W340" s="311"/>
      <c r="X340" s="311"/>
      <c r="Y340" s="311"/>
      <c r="Z340" s="311"/>
      <c r="AA340" s="116"/>
      <c r="AB340" s="116">
        <f t="shared" si="679"/>
        <v>0</v>
      </c>
      <c r="AC340" s="116">
        <f t="shared" si="680"/>
        <v>0</v>
      </c>
      <c r="AD340" s="116"/>
      <c r="AE340" s="116"/>
      <c r="AF340" s="116">
        <f t="shared" si="681"/>
        <v>0</v>
      </c>
      <c r="AG340" s="116"/>
      <c r="AH340" s="116"/>
      <c r="AI340" s="116">
        <f t="shared" si="682"/>
        <v>0</v>
      </c>
      <c r="AJ340" s="116"/>
      <c r="AK340" s="116"/>
      <c r="AL340" s="116">
        <f t="shared" si="683"/>
        <v>0</v>
      </c>
      <c r="AM340" s="116"/>
      <c r="AN340" s="116"/>
      <c r="AO340" s="116">
        <f t="shared" si="684"/>
        <v>0</v>
      </c>
      <c r="AP340" s="116"/>
      <c r="AQ340" s="116"/>
      <c r="AR340" s="116">
        <f t="shared" si="685"/>
        <v>0</v>
      </c>
      <c r="AS340" s="116"/>
      <c r="AT340" s="116"/>
      <c r="AU340" s="116">
        <f t="shared" si="686"/>
        <v>0</v>
      </c>
      <c r="AV340" s="116"/>
      <c r="AW340" s="116"/>
      <c r="AX340" s="116">
        <f t="shared" si="687"/>
        <v>0</v>
      </c>
      <c r="AY340" s="116"/>
      <c r="AZ340" s="116"/>
      <c r="BA340" s="116">
        <f t="shared" si="688"/>
        <v>0</v>
      </c>
      <c r="BB340" s="116"/>
      <c r="BC340" s="116"/>
      <c r="BD340" s="116">
        <f t="shared" si="689"/>
        <v>0</v>
      </c>
      <c r="BE340" s="116"/>
      <c r="BF340" s="116"/>
      <c r="BG340" s="116">
        <f t="shared" si="690"/>
        <v>0</v>
      </c>
      <c r="BH340" s="116"/>
      <c r="BI340" s="116"/>
      <c r="BJ340" s="116">
        <f t="shared" si="691"/>
        <v>0</v>
      </c>
      <c r="BK340" s="116"/>
      <c r="BL340" s="319"/>
      <c r="BM340" s="324"/>
      <c r="BN340" s="327"/>
    </row>
    <row r="341" s="115" customFormat="1" ht="33.95" hidden="1" customHeight="1" outlineLevel="4" spans="2:66">
      <c r="B341" s="116" t="s">
        <v>799</v>
      </c>
      <c r="C341" s="117" t="s">
        <v>1511</v>
      </c>
      <c r="D341" s="115" t="s">
        <v>1512</v>
      </c>
      <c r="E341" s="116" t="s">
        <v>1502</v>
      </c>
      <c r="F341" s="116"/>
      <c r="G341" s="116" t="s">
        <v>943</v>
      </c>
      <c r="H341" s="116">
        <f t="shared" si="677"/>
        <v>0</v>
      </c>
      <c r="I341" s="116" t="s">
        <v>1242</v>
      </c>
      <c r="J341" s="311"/>
      <c r="K341" s="116" t="s">
        <v>1150</v>
      </c>
      <c r="L341" s="311"/>
      <c r="M341" s="116" t="s">
        <v>1183</v>
      </c>
      <c r="N341" s="116">
        <f t="shared" si="678"/>
        <v>0</v>
      </c>
      <c r="O341" s="311"/>
      <c r="P341" s="311"/>
      <c r="Q341" s="311"/>
      <c r="R341" s="311"/>
      <c r="S341" s="311"/>
      <c r="T341" s="311"/>
      <c r="U341" s="311"/>
      <c r="V341" s="311"/>
      <c r="W341" s="311"/>
      <c r="X341" s="311"/>
      <c r="Y341" s="311"/>
      <c r="Z341" s="311"/>
      <c r="AA341" s="116"/>
      <c r="AB341" s="116">
        <f t="shared" si="679"/>
        <v>0</v>
      </c>
      <c r="AC341" s="116">
        <f t="shared" si="680"/>
        <v>0</v>
      </c>
      <c r="AD341" s="116"/>
      <c r="AE341" s="116"/>
      <c r="AF341" s="116">
        <f t="shared" si="681"/>
        <v>0</v>
      </c>
      <c r="AG341" s="116"/>
      <c r="AH341" s="116"/>
      <c r="AI341" s="116">
        <f t="shared" si="682"/>
        <v>0</v>
      </c>
      <c r="AJ341" s="116"/>
      <c r="AK341" s="116"/>
      <c r="AL341" s="116">
        <f t="shared" si="683"/>
        <v>0</v>
      </c>
      <c r="AM341" s="116"/>
      <c r="AN341" s="116"/>
      <c r="AO341" s="116">
        <f t="shared" si="684"/>
        <v>0</v>
      </c>
      <c r="AP341" s="116"/>
      <c r="AQ341" s="116"/>
      <c r="AR341" s="116">
        <f t="shared" si="685"/>
        <v>0</v>
      </c>
      <c r="AS341" s="116"/>
      <c r="AT341" s="116"/>
      <c r="AU341" s="116">
        <f t="shared" si="686"/>
        <v>0</v>
      </c>
      <c r="AV341" s="116"/>
      <c r="AW341" s="116"/>
      <c r="AX341" s="116">
        <f t="shared" si="687"/>
        <v>0</v>
      </c>
      <c r="AY341" s="116"/>
      <c r="AZ341" s="116"/>
      <c r="BA341" s="116">
        <f t="shared" si="688"/>
        <v>0</v>
      </c>
      <c r="BB341" s="116"/>
      <c r="BC341" s="116"/>
      <c r="BD341" s="116">
        <f t="shared" si="689"/>
        <v>0</v>
      </c>
      <c r="BE341" s="116"/>
      <c r="BF341" s="116"/>
      <c r="BG341" s="116">
        <f t="shared" si="690"/>
        <v>0</v>
      </c>
      <c r="BH341" s="116"/>
      <c r="BI341" s="116"/>
      <c r="BJ341" s="116">
        <f t="shared" si="691"/>
        <v>0</v>
      </c>
      <c r="BK341" s="116"/>
      <c r="BL341" s="319"/>
      <c r="BM341" s="324"/>
      <c r="BN341" s="327"/>
    </row>
    <row r="342" s="115" customFormat="1" ht="33.95" hidden="1" customHeight="1" outlineLevel="4" spans="2:66">
      <c r="B342" s="116" t="s">
        <v>799</v>
      </c>
      <c r="C342" s="117" t="s">
        <v>1513</v>
      </c>
      <c r="D342" s="115" t="s">
        <v>1514</v>
      </c>
      <c r="E342" s="116" t="s">
        <v>1515</v>
      </c>
      <c r="F342" s="116"/>
      <c r="G342" s="116" t="s">
        <v>943</v>
      </c>
      <c r="H342" s="116">
        <f t="shared" si="677"/>
        <v>0</v>
      </c>
      <c r="I342" s="116" t="s">
        <v>1242</v>
      </c>
      <c r="J342" s="311"/>
      <c r="K342" s="116" t="s">
        <v>1150</v>
      </c>
      <c r="L342" s="311"/>
      <c r="M342" s="116" t="s">
        <v>1183</v>
      </c>
      <c r="N342" s="116">
        <f t="shared" si="678"/>
        <v>0</v>
      </c>
      <c r="O342" s="311"/>
      <c r="P342" s="311"/>
      <c r="Q342" s="311"/>
      <c r="R342" s="311"/>
      <c r="S342" s="311"/>
      <c r="T342" s="311"/>
      <c r="U342" s="311"/>
      <c r="V342" s="311"/>
      <c r="W342" s="311"/>
      <c r="X342" s="311"/>
      <c r="Y342" s="311"/>
      <c r="Z342" s="311"/>
      <c r="AA342" s="116"/>
      <c r="AB342" s="116">
        <f t="shared" si="679"/>
        <v>0</v>
      </c>
      <c r="AC342" s="116">
        <f t="shared" si="680"/>
        <v>0</v>
      </c>
      <c r="AD342" s="116"/>
      <c r="AE342" s="116"/>
      <c r="AF342" s="116">
        <f t="shared" si="681"/>
        <v>0</v>
      </c>
      <c r="AG342" s="116"/>
      <c r="AH342" s="116"/>
      <c r="AI342" s="116">
        <f t="shared" si="682"/>
        <v>0</v>
      </c>
      <c r="AJ342" s="116"/>
      <c r="AK342" s="116"/>
      <c r="AL342" s="116">
        <f t="shared" si="683"/>
        <v>0</v>
      </c>
      <c r="AM342" s="116"/>
      <c r="AN342" s="116"/>
      <c r="AO342" s="116">
        <f t="shared" si="684"/>
        <v>0</v>
      </c>
      <c r="AP342" s="116"/>
      <c r="AQ342" s="116"/>
      <c r="AR342" s="116">
        <f t="shared" si="685"/>
        <v>0</v>
      </c>
      <c r="AS342" s="116"/>
      <c r="AT342" s="116"/>
      <c r="AU342" s="116">
        <f t="shared" si="686"/>
        <v>0</v>
      </c>
      <c r="AV342" s="116"/>
      <c r="AW342" s="116"/>
      <c r="AX342" s="116">
        <f t="shared" si="687"/>
        <v>0</v>
      </c>
      <c r="AY342" s="116"/>
      <c r="AZ342" s="116"/>
      <c r="BA342" s="116">
        <f t="shared" si="688"/>
        <v>0</v>
      </c>
      <c r="BB342" s="116"/>
      <c r="BC342" s="116"/>
      <c r="BD342" s="116">
        <f t="shared" si="689"/>
        <v>0</v>
      </c>
      <c r="BE342" s="116"/>
      <c r="BF342" s="116"/>
      <c r="BG342" s="116">
        <f t="shared" si="690"/>
        <v>0</v>
      </c>
      <c r="BH342" s="116"/>
      <c r="BI342" s="116"/>
      <c r="BJ342" s="116">
        <f t="shared" si="691"/>
        <v>0</v>
      </c>
      <c r="BK342" s="116"/>
      <c r="BL342" s="319"/>
      <c r="BM342" s="324"/>
      <c r="BN342" s="327"/>
    </row>
    <row r="343" s="115" customFormat="1" ht="33.95" hidden="1" customHeight="1" outlineLevel="4" spans="2:66">
      <c r="B343" s="116" t="s">
        <v>799</v>
      </c>
      <c r="C343" s="117" t="s">
        <v>1516</v>
      </c>
      <c r="D343" s="115" t="s">
        <v>1517</v>
      </c>
      <c r="E343" s="116" t="s">
        <v>1515</v>
      </c>
      <c r="F343" s="116"/>
      <c r="G343" s="116" t="s">
        <v>943</v>
      </c>
      <c r="H343" s="116">
        <f t="shared" si="677"/>
        <v>0</v>
      </c>
      <c r="I343" s="116" t="s">
        <v>1242</v>
      </c>
      <c r="J343" s="311"/>
      <c r="K343" s="116" t="s">
        <v>1150</v>
      </c>
      <c r="L343" s="311"/>
      <c r="M343" s="116" t="s">
        <v>1183</v>
      </c>
      <c r="N343" s="116">
        <f t="shared" si="678"/>
        <v>0</v>
      </c>
      <c r="O343" s="311"/>
      <c r="P343" s="311"/>
      <c r="Q343" s="311"/>
      <c r="R343" s="311"/>
      <c r="S343" s="311"/>
      <c r="T343" s="311"/>
      <c r="U343" s="311"/>
      <c r="V343" s="311"/>
      <c r="W343" s="311"/>
      <c r="X343" s="311"/>
      <c r="Y343" s="311"/>
      <c r="Z343" s="311"/>
      <c r="AA343" s="116"/>
      <c r="AB343" s="116">
        <f t="shared" si="679"/>
        <v>0</v>
      </c>
      <c r="AC343" s="116">
        <f t="shared" si="680"/>
        <v>0</v>
      </c>
      <c r="AD343" s="116"/>
      <c r="AE343" s="116"/>
      <c r="AF343" s="116">
        <f t="shared" si="681"/>
        <v>0</v>
      </c>
      <c r="AG343" s="116"/>
      <c r="AH343" s="116"/>
      <c r="AI343" s="116">
        <f t="shared" si="682"/>
        <v>0</v>
      </c>
      <c r="AJ343" s="116"/>
      <c r="AK343" s="116"/>
      <c r="AL343" s="116">
        <f t="shared" si="683"/>
        <v>0</v>
      </c>
      <c r="AM343" s="116"/>
      <c r="AN343" s="116"/>
      <c r="AO343" s="116">
        <f t="shared" si="684"/>
        <v>0</v>
      </c>
      <c r="AP343" s="116"/>
      <c r="AQ343" s="116"/>
      <c r="AR343" s="116">
        <f t="shared" si="685"/>
        <v>0</v>
      </c>
      <c r="AS343" s="116"/>
      <c r="AT343" s="116"/>
      <c r="AU343" s="116">
        <f t="shared" si="686"/>
        <v>0</v>
      </c>
      <c r="AV343" s="116"/>
      <c r="AW343" s="116"/>
      <c r="AX343" s="116">
        <f t="shared" si="687"/>
        <v>0</v>
      </c>
      <c r="AY343" s="116"/>
      <c r="AZ343" s="116"/>
      <c r="BA343" s="116">
        <f t="shared" si="688"/>
        <v>0</v>
      </c>
      <c r="BB343" s="116"/>
      <c r="BC343" s="116"/>
      <c r="BD343" s="116">
        <f t="shared" si="689"/>
        <v>0</v>
      </c>
      <c r="BE343" s="116"/>
      <c r="BF343" s="116"/>
      <c r="BG343" s="116">
        <f t="shared" si="690"/>
        <v>0</v>
      </c>
      <c r="BH343" s="116"/>
      <c r="BI343" s="116"/>
      <c r="BJ343" s="116">
        <f t="shared" si="691"/>
        <v>0</v>
      </c>
      <c r="BK343" s="116"/>
      <c r="BL343" s="319"/>
      <c r="BM343" s="324"/>
      <c r="BN343" s="327"/>
    </row>
    <row r="344" s="115" customFormat="1" ht="33.95" hidden="1" customHeight="1" outlineLevel="4" spans="2:66">
      <c r="B344" s="116" t="s">
        <v>799</v>
      </c>
      <c r="C344" s="117" t="s">
        <v>1518</v>
      </c>
      <c r="D344" s="115" t="s">
        <v>1519</v>
      </c>
      <c r="E344" s="116" t="s">
        <v>1520</v>
      </c>
      <c r="F344" s="116"/>
      <c r="G344" s="116" t="s">
        <v>943</v>
      </c>
      <c r="H344" s="116">
        <f t="shared" si="677"/>
        <v>0</v>
      </c>
      <c r="I344" s="116" t="s">
        <v>1242</v>
      </c>
      <c r="J344" s="311"/>
      <c r="K344" s="116" t="s">
        <v>1150</v>
      </c>
      <c r="L344" s="311"/>
      <c r="M344" s="116" t="s">
        <v>1183</v>
      </c>
      <c r="N344" s="116">
        <f t="shared" si="678"/>
        <v>0</v>
      </c>
      <c r="O344" s="311"/>
      <c r="P344" s="311"/>
      <c r="Q344" s="311"/>
      <c r="R344" s="311"/>
      <c r="S344" s="311"/>
      <c r="T344" s="311"/>
      <c r="U344" s="311"/>
      <c r="V344" s="311"/>
      <c r="W344" s="311"/>
      <c r="X344" s="311"/>
      <c r="Y344" s="311"/>
      <c r="Z344" s="311"/>
      <c r="AA344" s="116"/>
      <c r="AB344" s="116">
        <f t="shared" si="679"/>
        <v>0</v>
      </c>
      <c r="AC344" s="116">
        <f t="shared" si="680"/>
        <v>0</v>
      </c>
      <c r="AD344" s="116"/>
      <c r="AE344" s="116"/>
      <c r="AF344" s="116">
        <f t="shared" si="681"/>
        <v>0</v>
      </c>
      <c r="AG344" s="116"/>
      <c r="AH344" s="116"/>
      <c r="AI344" s="116">
        <f t="shared" si="682"/>
        <v>0</v>
      </c>
      <c r="AJ344" s="116"/>
      <c r="AK344" s="116"/>
      <c r="AL344" s="116">
        <f t="shared" si="683"/>
        <v>0</v>
      </c>
      <c r="AM344" s="116"/>
      <c r="AN344" s="116"/>
      <c r="AO344" s="116">
        <f t="shared" si="684"/>
        <v>0</v>
      </c>
      <c r="AP344" s="116"/>
      <c r="AQ344" s="116"/>
      <c r="AR344" s="116">
        <f t="shared" si="685"/>
        <v>0</v>
      </c>
      <c r="AS344" s="116"/>
      <c r="AT344" s="116"/>
      <c r="AU344" s="116">
        <f t="shared" si="686"/>
        <v>0</v>
      </c>
      <c r="AV344" s="116"/>
      <c r="AW344" s="116"/>
      <c r="AX344" s="116">
        <f t="shared" si="687"/>
        <v>0</v>
      </c>
      <c r="AY344" s="116"/>
      <c r="AZ344" s="116"/>
      <c r="BA344" s="116">
        <f t="shared" si="688"/>
        <v>0</v>
      </c>
      <c r="BB344" s="116"/>
      <c r="BC344" s="116"/>
      <c r="BD344" s="116">
        <f t="shared" si="689"/>
        <v>0</v>
      </c>
      <c r="BE344" s="116"/>
      <c r="BF344" s="116"/>
      <c r="BG344" s="116">
        <f t="shared" si="690"/>
        <v>0</v>
      </c>
      <c r="BH344" s="116"/>
      <c r="BI344" s="116"/>
      <c r="BJ344" s="116">
        <f t="shared" si="691"/>
        <v>0</v>
      </c>
      <c r="BK344" s="116"/>
      <c r="BL344" s="319"/>
      <c r="BM344" s="324"/>
      <c r="BN344" s="327"/>
    </row>
    <row r="345" s="115" customFormat="1" ht="33.95" hidden="1" customHeight="1" outlineLevel="4" spans="2:66">
      <c r="B345" s="116" t="s">
        <v>799</v>
      </c>
      <c r="C345" s="117" t="s">
        <v>1521</v>
      </c>
      <c r="D345" s="115" t="s">
        <v>1522</v>
      </c>
      <c r="E345" s="116" t="s">
        <v>1523</v>
      </c>
      <c r="F345" s="116"/>
      <c r="G345" s="116" t="s">
        <v>943</v>
      </c>
      <c r="H345" s="116">
        <f t="shared" si="677"/>
        <v>0</v>
      </c>
      <c r="I345" s="116" t="s">
        <v>1242</v>
      </c>
      <c r="J345" s="311"/>
      <c r="K345" s="116" t="s">
        <v>1150</v>
      </c>
      <c r="L345" s="311"/>
      <c r="M345" s="116" t="s">
        <v>1183</v>
      </c>
      <c r="N345" s="116">
        <f t="shared" si="678"/>
        <v>0</v>
      </c>
      <c r="O345" s="311"/>
      <c r="P345" s="311"/>
      <c r="Q345" s="311"/>
      <c r="R345" s="311"/>
      <c r="S345" s="311"/>
      <c r="T345" s="311"/>
      <c r="U345" s="311"/>
      <c r="V345" s="311"/>
      <c r="W345" s="311"/>
      <c r="X345" s="311"/>
      <c r="Y345" s="311"/>
      <c r="Z345" s="311"/>
      <c r="AA345" s="116"/>
      <c r="AB345" s="116">
        <f t="shared" si="679"/>
        <v>0</v>
      </c>
      <c r="AC345" s="116">
        <f t="shared" si="680"/>
        <v>0</v>
      </c>
      <c r="AD345" s="116"/>
      <c r="AE345" s="116"/>
      <c r="AF345" s="116">
        <f t="shared" si="681"/>
        <v>0</v>
      </c>
      <c r="AG345" s="116"/>
      <c r="AH345" s="116"/>
      <c r="AI345" s="116">
        <f t="shared" si="682"/>
        <v>0</v>
      </c>
      <c r="AJ345" s="116"/>
      <c r="AK345" s="116"/>
      <c r="AL345" s="116">
        <f t="shared" si="683"/>
        <v>0</v>
      </c>
      <c r="AM345" s="116"/>
      <c r="AN345" s="116"/>
      <c r="AO345" s="116">
        <f t="shared" si="684"/>
        <v>0</v>
      </c>
      <c r="AP345" s="116"/>
      <c r="AQ345" s="116"/>
      <c r="AR345" s="116">
        <f t="shared" si="685"/>
        <v>0</v>
      </c>
      <c r="AS345" s="116"/>
      <c r="AT345" s="116"/>
      <c r="AU345" s="116">
        <f t="shared" si="686"/>
        <v>0</v>
      </c>
      <c r="AV345" s="116"/>
      <c r="AW345" s="116"/>
      <c r="AX345" s="116">
        <f t="shared" si="687"/>
        <v>0</v>
      </c>
      <c r="AY345" s="116"/>
      <c r="AZ345" s="116"/>
      <c r="BA345" s="116">
        <f t="shared" si="688"/>
        <v>0</v>
      </c>
      <c r="BB345" s="116"/>
      <c r="BC345" s="116"/>
      <c r="BD345" s="116">
        <f t="shared" si="689"/>
        <v>0</v>
      </c>
      <c r="BE345" s="116"/>
      <c r="BF345" s="116"/>
      <c r="BG345" s="116">
        <f t="shared" si="690"/>
        <v>0</v>
      </c>
      <c r="BH345" s="116"/>
      <c r="BI345" s="116"/>
      <c r="BJ345" s="116">
        <f t="shared" si="691"/>
        <v>0</v>
      </c>
      <c r="BK345" s="116"/>
      <c r="BL345" s="319"/>
      <c r="BM345" s="324"/>
      <c r="BN345" s="327"/>
    </row>
    <row r="346" s="115" customFormat="1" ht="33.95" hidden="1" customHeight="1" outlineLevel="4" spans="2:66">
      <c r="B346" s="116" t="s">
        <v>799</v>
      </c>
      <c r="C346" s="117" t="s">
        <v>1524</v>
      </c>
      <c r="D346" s="115" t="s">
        <v>1525</v>
      </c>
      <c r="E346" s="116" t="s">
        <v>1526</v>
      </c>
      <c r="F346" s="116"/>
      <c r="G346" s="116" t="s">
        <v>943</v>
      </c>
      <c r="H346" s="116">
        <f t="shared" si="677"/>
        <v>0</v>
      </c>
      <c r="I346" s="116" t="s">
        <v>1242</v>
      </c>
      <c r="J346" s="311"/>
      <c r="K346" s="116" t="s">
        <v>1150</v>
      </c>
      <c r="L346" s="311"/>
      <c r="M346" s="116" t="s">
        <v>1183</v>
      </c>
      <c r="N346" s="116">
        <f t="shared" si="678"/>
        <v>0</v>
      </c>
      <c r="O346" s="311"/>
      <c r="P346" s="311"/>
      <c r="Q346" s="311"/>
      <c r="R346" s="311"/>
      <c r="S346" s="311"/>
      <c r="T346" s="311"/>
      <c r="U346" s="311"/>
      <c r="V346" s="311"/>
      <c r="W346" s="311"/>
      <c r="X346" s="311"/>
      <c r="Y346" s="311"/>
      <c r="Z346" s="311"/>
      <c r="AA346" s="116"/>
      <c r="AB346" s="116">
        <f t="shared" si="679"/>
        <v>0</v>
      </c>
      <c r="AC346" s="116">
        <f t="shared" si="680"/>
        <v>0</v>
      </c>
      <c r="AD346" s="116"/>
      <c r="AE346" s="116"/>
      <c r="AF346" s="116">
        <f t="shared" si="681"/>
        <v>0</v>
      </c>
      <c r="AG346" s="116"/>
      <c r="AH346" s="116"/>
      <c r="AI346" s="116">
        <f t="shared" si="682"/>
        <v>0</v>
      </c>
      <c r="AJ346" s="116"/>
      <c r="AK346" s="116"/>
      <c r="AL346" s="116">
        <f t="shared" si="683"/>
        <v>0</v>
      </c>
      <c r="AM346" s="116"/>
      <c r="AN346" s="116"/>
      <c r="AO346" s="116">
        <f t="shared" si="684"/>
        <v>0</v>
      </c>
      <c r="AP346" s="116"/>
      <c r="AQ346" s="116"/>
      <c r="AR346" s="116">
        <f t="shared" si="685"/>
        <v>0</v>
      </c>
      <c r="AS346" s="116"/>
      <c r="AT346" s="116"/>
      <c r="AU346" s="116">
        <f t="shared" si="686"/>
        <v>0</v>
      </c>
      <c r="AV346" s="116"/>
      <c r="AW346" s="116"/>
      <c r="AX346" s="116">
        <f t="shared" si="687"/>
        <v>0</v>
      </c>
      <c r="AY346" s="116"/>
      <c r="AZ346" s="116"/>
      <c r="BA346" s="116">
        <f t="shared" si="688"/>
        <v>0</v>
      </c>
      <c r="BB346" s="116"/>
      <c r="BC346" s="116"/>
      <c r="BD346" s="116">
        <f t="shared" si="689"/>
        <v>0</v>
      </c>
      <c r="BE346" s="116"/>
      <c r="BF346" s="116"/>
      <c r="BG346" s="116">
        <f t="shared" si="690"/>
        <v>0</v>
      </c>
      <c r="BH346" s="116"/>
      <c r="BI346" s="116"/>
      <c r="BJ346" s="116">
        <f t="shared" si="691"/>
        <v>0</v>
      </c>
      <c r="BK346" s="116"/>
      <c r="BL346" s="319"/>
      <c r="BM346" s="324"/>
      <c r="BN346" s="327"/>
    </row>
    <row r="347" s="115" customFormat="1" ht="33.95" hidden="1" customHeight="1" outlineLevel="4" spans="2:66">
      <c r="B347" s="116" t="s">
        <v>799</v>
      </c>
      <c r="C347" s="117" t="s">
        <v>1527</v>
      </c>
      <c r="D347" s="115" t="s">
        <v>1528</v>
      </c>
      <c r="E347" s="116" t="s">
        <v>1529</v>
      </c>
      <c r="F347" s="116"/>
      <c r="G347" s="116" t="s">
        <v>943</v>
      </c>
      <c r="H347" s="116">
        <f t="shared" si="677"/>
        <v>0</v>
      </c>
      <c r="I347" s="116" t="s">
        <v>1242</v>
      </c>
      <c r="J347" s="311"/>
      <c r="K347" s="116" t="s">
        <v>1150</v>
      </c>
      <c r="L347" s="311"/>
      <c r="M347" s="116" t="s">
        <v>1183</v>
      </c>
      <c r="N347" s="116">
        <f t="shared" si="678"/>
        <v>0</v>
      </c>
      <c r="O347" s="311"/>
      <c r="P347" s="311"/>
      <c r="Q347" s="311"/>
      <c r="R347" s="311"/>
      <c r="S347" s="311"/>
      <c r="T347" s="311"/>
      <c r="U347" s="311"/>
      <c r="V347" s="311"/>
      <c r="W347" s="311"/>
      <c r="X347" s="311"/>
      <c r="Y347" s="311"/>
      <c r="Z347" s="311"/>
      <c r="AA347" s="116"/>
      <c r="AB347" s="116">
        <f t="shared" si="679"/>
        <v>0</v>
      </c>
      <c r="AC347" s="116">
        <f t="shared" si="680"/>
        <v>0</v>
      </c>
      <c r="AD347" s="116"/>
      <c r="AE347" s="116"/>
      <c r="AF347" s="116">
        <f t="shared" si="681"/>
        <v>0</v>
      </c>
      <c r="AG347" s="116"/>
      <c r="AH347" s="116"/>
      <c r="AI347" s="116">
        <f t="shared" si="682"/>
        <v>0</v>
      </c>
      <c r="AJ347" s="116"/>
      <c r="AK347" s="116"/>
      <c r="AL347" s="116">
        <f t="shared" si="683"/>
        <v>0</v>
      </c>
      <c r="AM347" s="116"/>
      <c r="AN347" s="116"/>
      <c r="AO347" s="116">
        <f t="shared" si="684"/>
        <v>0</v>
      </c>
      <c r="AP347" s="116"/>
      <c r="AQ347" s="116"/>
      <c r="AR347" s="116">
        <f t="shared" si="685"/>
        <v>0</v>
      </c>
      <c r="AS347" s="116"/>
      <c r="AT347" s="116"/>
      <c r="AU347" s="116">
        <f t="shared" si="686"/>
        <v>0</v>
      </c>
      <c r="AV347" s="116"/>
      <c r="AW347" s="116"/>
      <c r="AX347" s="116">
        <f t="shared" si="687"/>
        <v>0</v>
      </c>
      <c r="AY347" s="116"/>
      <c r="AZ347" s="116"/>
      <c r="BA347" s="116">
        <f t="shared" si="688"/>
        <v>0</v>
      </c>
      <c r="BB347" s="116"/>
      <c r="BC347" s="116"/>
      <c r="BD347" s="116">
        <f t="shared" si="689"/>
        <v>0</v>
      </c>
      <c r="BE347" s="116"/>
      <c r="BF347" s="116"/>
      <c r="BG347" s="116">
        <f t="shared" si="690"/>
        <v>0</v>
      </c>
      <c r="BH347" s="116"/>
      <c r="BI347" s="116"/>
      <c r="BJ347" s="116">
        <f t="shared" si="691"/>
        <v>0</v>
      </c>
      <c r="BK347" s="116"/>
      <c r="BL347" s="319"/>
      <c r="BM347" s="324"/>
      <c r="BN347" s="327"/>
    </row>
    <row r="348" s="115" customFormat="1" ht="33.95" hidden="1" customHeight="1" outlineLevel="4" spans="2:66">
      <c r="B348" s="116" t="s">
        <v>799</v>
      </c>
      <c r="C348" s="117" t="s">
        <v>1530</v>
      </c>
      <c r="D348" s="115" t="s">
        <v>1531</v>
      </c>
      <c r="E348" s="116" t="s">
        <v>1532</v>
      </c>
      <c r="F348" s="116"/>
      <c r="G348" s="116" t="s">
        <v>943</v>
      </c>
      <c r="H348" s="116">
        <f t="shared" si="677"/>
        <v>0</v>
      </c>
      <c r="I348" s="116" t="s">
        <v>1242</v>
      </c>
      <c r="J348" s="311"/>
      <c r="K348" s="116" t="s">
        <v>1150</v>
      </c>
      <c r="L348" s="311"/>
      <c r="M348" s="116" t="s">
        <v>1183</v>
      </c>
      <c r="N348" s="116">
        <f t="shared" si="678"/>
        <v>0</v>
      </c>
      <c r="O348" s="311"/>
      <c r="P348" s="311"/>
      <c r="Q348" s="311"/>
      <c r="R348" s="311"/>
      <c r="S348" s="311"/>
      <c r="T348" s="311"/>
      <c r="U348" s="311"/>
      <c r="V348" s="311"/>
      <c r="W348" s="311"/>
      <c r="X348" s="311"/>
      <c r="Y348" s="311"/>
      <c r="Z348" s="311"/>
      <c r="AA348" s="116"/>
      <c r="AB348" s="116">
        <f t="shared" si="679"/>
        <v>0</v>
      </c>
      <c r="AC348" s="116">
        <f t="shared" si="680"/>
        <v>0</v>
      </c>
      <c r="AD348" s="116"/>
      <c r="AE348" s="116"/>
      <c r="AF348" s="116">
        <f t="shared" si="681"/>
        <v>0</v>
      </c>
      <c r="AG348" s="116"/>
      <c r="AH348" s="116"/>
      <c r="AI348" s="116">
        <f t="shared" si="682"/>
        <v>0</v>
      </c>
      <c r="AJ348" s="116"/>
      <c r="AK348" s="116"/>
      <c r="AL348" s="116">
        <f t="shared" si="683"/>
        <v>0</v>
      </c>
      <c r="AM348" s="116"/>
      <c r="AN348" s="116"/>
      <c r="AO348" s="116">
        <f t="shared" si="684"/>
        <v>0</v>
      </c>
      <c r="AP348" s="116"/>
      <c r="AQ348" s="116"/>
      <c r="AR348" s="116">
        <f t="shared" si="685"/>
        <v>0</v>
      </c>
      <c r="AS348" s="116"/>
      <c r="AT348" s="116"/>
      <c r="AU348" s="116">
        <f t="shared" si="686"/>
        <v>0</v>
      </c>
      <c r="AV348" s="116"/>
      <c r="AW348" s="116"/>
      <c r="AX348" s="116">
        <f t="shared" si="687"/>
        <v>0</v>
      </c>
      <c r="AY348" s="116"/>
      <c r="AZ348" s="116"/>
      <c r="BA348" s="116">
        <f t="shared" si="688"/>
        <v>0</v>
      </c>
      <c r="BB348" s="116"/>
      <c r="BC348" s="116"/>
      <c r="BD348" s="116">
        <f t="shared" si="689"/>
        <v>0</v>
      </c>
      <c r="BE348" s="116"/>
      <c r="BF348" s="116"/>
      <c r="BG348" s="116">
        <f t="shared" si="690"/>
        <v>0</v>
      </c>
      <c r="BH348" s="116"/>
      <c r="BI348" s="116"/>
      <c r="BJ348" s="116">
        <f t="shared" si="691"/>
        <v>0</v>
      </c>
      <c r="BK348" s="116"/>
      <c r="BL348" s="319"/>
      <c r="BM348" s="324"/>
      <c r="BN348" s="327"/>
    </row>
    <row r="349" s="115" customFormat="1" ht="33.95" hidden="1" customHeight="1" outlineLevel="4" spans="2:66">
      <c r="B349" s="116" t="s">
        <v>799</v>
      </c>
      <c r="C349" s="117" t="s">
        <v>1533</v>
      </c>
      <c r="D349" s="115" t="s">
        <v>1534</v>
      </c>
      <c r="E349" s="116" t="s">
        <v>1535</v>
      </c>
      <c r="F349" s="116"/>
      <c r="G349" s="116" t="s">
        <v>943</v>
      </c>
      <c r="H349" s="116">
        <f t="shared" si="677"/>
        <v>0</v>
      </c>
      <c r="I349" s="116" t="s">
        <v>1536</v>
      </c>
      <c r="J349" s="116">
        <v>1</v>
      </c>
      <c r="K349" s="116" t="s">
        <v>1243</v>
      </c>
      <c r="L349" s="311"/>
      <c r="M349" s="116" t="s">
        <v>1537</v>
      </c>
      <c r="N349" s="116">
        <f t="shared" si="678"/>
        <v>0</v>
      </c>
      <c r="O349" s="311"/>
      <c r="P349" s="311"/>
      <c r="Q349" s="311"/>
      <c r="R349" s="311"/>
      <c r="S349" s="311"/>
      <c r="T349" s="311"/>
      <c r="U349" s="311"/>
      <c r="V349" s="311"/>
      <c r="W349" s="311"/>
      <c r="X349" s="311"/>
      <c r="Y349" s="311"/>
      <c r="Z349" s="311"/>
      <c r="AA349" s="116"/>
      <c r="AB349" s="116">
        <f t="shared" si="679"/>
        <v>0</v>
      </c>
      <c r="AC349" s="116">
        <f t="shared" si="680"/>
        <v>0</v>
      </c>
      <c r="AD349" s="116"/>
      <c r="AE349" s="116"/>
      <c r="AF349" s="116">
        <f t="shared" si="681"/>
        <v>0</v>
      </c>
      <c r="AG349" s="116"/>
      <c r="AH349" s="116"/>
      <c r="AI349" s="116">
        <f t="shared" si="682"/>
        <v>0</v>
      </c>
      <c r="AJ349" s="116"/>
      <c r="AK349" s="116"/>
      <c r="AL349" s="116">
        <f t="shared" si="683"/>
        <v>0</v>
      </c>
      <c r="AM349" s="116"/>
      <c r="AN349" s="116"/>
      <c r="AO349" s="116">
        <f t="shared" si="684"/>
        <v>0</v>
      </c>
      <c r="AP349" s="116"/>
      <c r="AQ349" s="116"/>
      <c r="AR349" s="116">
        <f t="shared" si="685"/>
        <v>0</v>
      </c>
      <c r="AS349" s="116"/>
      <c r="AT349" s="116"/>
      <c r="AU349" s="116">
        <f t="shared" si="686"/>
        <v>0</v>
      </c>
      <c r="AV349" s="116"/>
      <c r="AW349" s="116"/>
      <c r="AX349" s="116">
        <f t="shared" si="687"/>
        <v>0</v>
      </c>
      <c r="AY349" s="116"/>
      <c r="AZ349" s="116"/>
      <c r="BA349" s="116">
        <f t="shared" si="688"/>
        <v>0</v>
      </c>
      <c r="BB349" s="116"/>
      <c r="BC349" s="116"/>
      <c r="BD349" s="116">
        <f t="shared" si="689"/>
        <v>0</v>
      </c>
      <c r="BE349" s="116"/>
      <c r="BF349" s="116"/>
      <c r="BG349" s="116">
        <f t="shared" si="690"/>
        <v>0</v>
      </c>
      <c r="BH349" s="116"/>
      <c r="BI349" s="116"/>
      <c r="BJ349" s="116">
        <f t="shared" si="691"/>
        <v>0</v>
      </c>
      <c r="BK349" s="116"/>
      <c r="BL349" s="319"/>
      <c r="BM349" s="324"/>
      <c r="BN349" s="327"/>
    </row>
    <row r="350" s="115" customFormat="1" ht="33.95" hidden="1" customHeight="1" outlineLevel="4" spans="2:66">
      <c r="B350" s="116" t="s">
        <v>799</v>
      </c>
      <c r="C350" s="117" t="s">
        <v>1538</v>
      </c>
      <c r="D350" s="115" t="s">
        <v>1539</v>
      </c>
      <c r="E350" s="116" t="s">
        <v>1535</v>
      </c>
      <c r="F350" s="116"/>
      <c r="G350" s="116" t="s">
        <v>943</v>
      </c>
      <c r="H350" s="116">
        <f t="shared" si="677"/>
        <v>0</v>
      </c>
      <c r="I350" s="116" t="s">
        <v>1536</v>
      </c>
      <c r="J350" s="116">
        <v>1</v>
      </c>
      <c r="K350" s="116" t="s">
        <v>1243</v>
      </c>
      <c r="L350" s="311"/>
      <c r="M350" s="116" t="s">
        <v>1537</v>
      </c>
      <c r="N350" s="116">
        <f t="shared" si="678"/>
        <v>0</v>
      </c>
      <c r="O350" s="311"/>
      <c r="P350" s="311"/>
      <c r="Q350" s="311"/>
      <c r="R350" s="311"/>
      <c r="S350" s="311"/>
      <c r="T350" s="311"/>
      <c r="U350" s="311"/>
      <c r="V350" s="311"/>
      <c r="W350" s="311"/>
      <c r="X350" s="311"/>
      <c r="Y350" s="311"/>
      <c r="Z350" s="311"/>
      <c r="AA350" s="116"/>
      <c r="AB350" s="116">
        <f t="shared" si="679"/>
        <v>0</v>
      </c>
      <c r="AC350" s="116">
        <f t="shared" si="680"/>
        <v>0</v>
      </c>
      <c r="AD350" s="116"/>
      <c r="AE350" s="116"/>
      <c r="AF350" s="116">
        <f t="shared" si="681"/>
        <v>0</v>
      </c>
      <c r="AG350" s="116"/>
      <c r="AH350" s="116"/>
      <c r="AI350" s="116">
        <f t="shared" si="682"/>
        <v>0</v>
      </c>
      <c r="AJ350" s="116"/>
      <c r="AK350" s="116"/>
      <c r="AL350" s="116">
        <f t="shared" si="683"/>
        <v>0</v>
      </c>
      <c r="AM350" s="116"/>
      <c r="AN350" s="116"/>
      <c r="AO350" s="116">
        <f t="shared" si="684"/>
        <v>0</v>
      </c>
      <c r="AP350" s="116"/>
      <c r="AQ350" s="116"/>
      <c r="AR350" s="116">
        <f t="shared" si="685"/>
        <v>0</v>
      </c>
      <c r="AS350" s="116"/>
      <c r="AT350" s="116"/>
      <c r="AU350" s="116">
        <f t="shared" si="686"/>
        <v>0</v>
      </c>
      <c r="AV350" s="116"/>
      <c r="AW350" s="116"/>
      <c r="AX350" s="116">
        <f t="shared" si="687"/>
        <v>0</v>
      </c>
      <c r="AY350" s="116"/>
      <c r="AZ350" s="116"/>
      <c r="BA350" s="116">
        <f t="shared" si="688"/>
        <v>0</v>
      </c>
      <c r="BB350" s="116"/>
      <c r="BC350" s="116"/>
      <c r="BD350" s="116">
        <f t="shared" si="689"/>
        <v>0</v>
      </c>
      <c r="BE350" s="116"/>
      <c r="BF350" s="116"/>
      <c r="BG350" s="116">
        <f t="shared" si="690"/>
        <v>0</v>
      </c>
      <c r="BH350" s="116"/>
      <c r="BI350" s="116"/>
      <c r="BJ350" s="116">
        <f t="shared" si="691"/>
        <v>0</v>
      </c>
      <c r="BK350" s="116"/>
      <c r="BL350" s="319"/>
      <c r="BM350" s="324"/>
      <c r="BN350" s="327"/>
    </row>
    <row r="351" s="115" customFormat="1" ht="33.95" hidden="1" customHeight="1" outlineLevel="4" spans="2:66">
      <c r="B351" s="116" t="s">
        <v>799</v>
      </c>
      <c r="C351" s="117" t="s">
        <v>1540</v>
      </c>
      <c r="D351" s="115" t="s">
        <v>1541</v>
      </c>
      <c r="E351" s="116" t="s">
        <v>1535</v>
      </c>
      <c r="F351" s="116"/>
      <c r="G351" s="116" t="s">
        <v>943</v>
      </c>
      <c r="H351" s="116">
        <f t="shared" si="677"/>
        <v>0</v>
      </c>
      <c r="I351" s="116" t="s">
        <v>1536</v>
      </c>
      <c r="J351" s="116">
        <v>1</v>
      </c>
      <c r="K351" s="116" t="s">
        <v>1243</v>
      </c>
      <c r="L351" s="311"/>
      <c r="M351" s="116" t="s">
        <v>1537</v>
      </c>
      <c r="N351" s="116">
        <f t="shared" si="678"/>
        <v>0</v>
      </c>
      <c r="O351" s="311"/>
      <c r="P351" s="311"/>
      <c r="Q351" s="311"/>
      <c r="R351" s="311"/>
      <c r="S351" s="311"/>
      <c r="T351" s="311"/>
      <c r="U351" s="311"/>
      <c r="V351" s="311"/>
      <c r="W351" s="311"/>
      <c r="X351" s="311"/>
      <c r="Y351" s="311"/>
      <c r="Z351" s="311"/>
      <c r="AA351" s="116"/>
      <c r="AB351" s="116">
        <f t="shared" si="679"/>
        <v>0</v>
      </c>
      <c r="AC351" s="116">
        <f t="shared" si="680"/>
        <v>0</v>
      </c>
      <c r="AD351" s="116"/>
      <c r="AE351" s="116"/>
      <c r="AF351" s="116">
        <f t="shared" si="681"/>
        <v>0</v>
      </c>
      <c r="AG351" s="116"/>
      <c r="AH351" s="116"/>
      <c r="AI351" s="116">
        <f t="shared" si="682"/>
        <v>0</v>
      </c>
      <c r="AJ351" s="116"/>
      <c r="AK351" s="116"/>
      <c r="AL351" s="116">
        <f t="shared" si="683"/>
        <v>0</v>
      </c>
      <c r="AM351" s="116"/>
      <c r="AN351" s="116"/>
      <c r="AO351" s="116">
        <f t="shared" si="684"/>
        <v>0</v>
      </c>
      <c r="AP351" s="116"/>
      <c r="AQ351" s="116"/>
      <c r="AR351" s="116">
        <f t="shared" si="685"/>
        <v>0</v>
      </c>
      <c r="AS351" s="116"/>
      <c r="AT351" s="116"/>
      <c r="AU351" s="116">
        <f t="shared" si="686"/>
        <v>0</v>
      </c>
      <c r="AV351" s="116"/>
      <c r="AW351" s="116"/>
      <c r="AX351" s="116">
        <f t="shared" si="687"/>
        <v>0</v>
      </c>
      <c r="AY351" s="116"/>
      <c r="AZ351" s="116"/>
      <c r="BA351" s="116">
        <f t="shared" si="688"/>
        <v>0</v>
      </c>
      <c r="BB351" s="116"/>
      <c r="BC351" s="116"/>
      <c r="BD351" s="116">
        <f t="shared" si="689"/>
        <v>0</v>
      </c>
      <c r="BE351" s="116"/>
      <c r="BF351" s="116"/>
      <c r="BG351" s="116">
        <f t="shared" si="690"/>
        <v>0</v>
      </c>
      <c r="BH351" s="116"/>
      <c r="BI351" s="116"/>
      <c r="BJ351" s="116">
        <f t="shared" si="691"/>
        <v>0</v>
      </c>
      <c r="BK351" s="116"/>
      <c r="BL351" s="319"/>
      <c r="BM351" s="324"/>
      <c r="BN351" s="327"/>
    </row>
    <row r="352" s="115" customFormat="1" ht="33.95" hidden="1" customHeight="1" outlineLevel="4" spans="2:66">
      <c r="B352" s="116" t="s">
        <v>799</v>
      </c>
      <c r="C352" s="117" t="s">
        <v>1542</v>
      </c>
      <c r="D352" s="115" t="s">
        <v>1543</v>
      </c>
      <c r="E352" s="116" t="s">
        <v>1544</v>
      </c>
      <c r="F352" s="116"/>
      <c r="G352" s="116" t="s">
        <v>943</v>
      </c>
      <c r="H352" s="116">
        <f t="shared" si="677"/>
        <v>0</v>
      </c>
      <c r="I352" s="116" t="s">
        <v>1536</v>
      </c>
      <c r="J352" s="116">
        <v>1</v>
      </c>
      <c r="K352" s="116" t="s">
        <v>1243</v>
      </c>
      <c r="L352" s="311"/>
      <c r="M352" s="116" t="s">
        <v>1537</v>
      </c>
      <c r="N352" s="116">
        <f t="shared" si="678"/>
        <v>0</v>
      </c>
      <c r="O352" s="311"/>
      <c r="P352" s="311"/>
      <c r="Q352" s="311"/>
      <c r="R352" s="311"/>
      <c r="S352" s="311"/>
      <c r="T352" s="311"/>
      <c r="U352" s="311"/>
      <c r="V352" s="311"/>
      <c r="W352" s="311"/>
      <c r="X352" s="311"/>
      <c r="Y352" s="311"/>
      <c r="Z352" s="311"/>
      <c r="AA352" s="116"/>
      <c r="AB352" s="116">
        <f t="shared" si="679"/>
        <v>0</v>
      </c>
      <c r="AC352" s="116">
        <f t="shared" si="680"/>
        <v>0</v>
      </c>
      <c r="AD352" s="116"/>
      <c r="AE352" s="116"/>
      <c r="AF352" s="116">
        <f t="shared" si="681"/>
        <v>0</v>
      </c>
      <c r="AG352" s="116"/>
      <c r="AH352" s="116"/>
      <c r="AI352" s="116">
        <f t="shared" si="682"/>
        <v>0</v>
      </c>
      <c r="AJ352" s="116"/>
      <c r="AK352" s="116"/>
      <c r="AL352" s="116">
        <f t="shared" si="683"/>
        <v>0</v>
      </c>
      <c r="AM352" s="116"/>
      <c r="AN352" s="116"/>
      <c r="AO352" s="116">
        <f t="shared" si="684"/>
        <v>0</v>
      </c>
      <c r="AP352" s="116"/>
      <c r="AQ352" s="116"/>
      <c r="AR352" s="116">
        <f t="shared" si="685"/>
        <v>0</v>
      </c>
      <c r="AS352" s="116"/>
      <c r="AT352" s="116"/>
      <c r="AU352" s="116">
        <f t="shared" si="686"/>
        <v>0</v>
      </c>
      <c r="AV352" s="116"/>
      <c r="AW352" s="116"/>
      <c r="AX352" s="116">
        <f t="shared" si="687"/>
        <v>0</v>
      </c>
      <c r="AY352" s="116"/>
      <c r="AZ352" s="116"/>
      <c r="BA352" s="116">
        <f t="shared" si="688"/>
        <v>0</v>
      </c>
      <c r="BB352" s="116"/>
      <c r="BC352" s="116"/>
      <c r="BD352" s="116">
        <f t="shared" si="689"/>
        <v>0</v>
      </c>
      <c r="BE352" s="116"/>
      <c r="BF352" s="116"/>
      <c r="BG352" s="116">
        <f t="shared" si="690"/>
        <v>0</v>
      </c>
      <c r="BH352" s="116"/>
      <c r="BI352" s="116"/>
      <c r="BJ352" s="116">
        <f t="shared" si="691"/>
        <v>0</v>
      </c>
      <c r="BK352" s="116"/>
      <c r="BL352" s="319"/>
      <c r="BM352" s="324"/>
      <c r="BN352" s="327"/>
    </row>
    <row r="353" s="115" customFormat="1" ht="33.95" hidden="1" customHeight="1" outlineLevel="4" spans="2:66">
      <c r="B353" s="116" t="s">
        <v>799</v>
      </c>
      <c r="C353" s="117" t="s">
        <v>1545</v>
      </c>
      <c r="D353" s="115" t="s">
        <v>1546</v>
      </c>
      <c r="E353" s="116" t="s">
        <v>1547</v>
      </c>
      <c r="F353" s="116"/>
      <c r="G353" s="116" t="s">
        <v>943</v>
      </c>
      <c r="H353" s="116">
        <f t="shared" si="677"/>
        <v>0</v>
      </c>
      <c r="I353" s="116" t="s">
        <v>1242</v>
      </c>
      <c r="J353" s="311"/>
      <c r="K353" s="116" t="s">
        <v>1150</v>
      </c>
      <c r="L353" s="311"/>
      <c r="M353" s="116" t="s">
        <v>1183</v>
      </c>
      <c r="N353" s="116">
        <f t="shared" si="678"/>
        <v>0</v>
      </c>
      <c r="O353" s="311"/>
      <c r="P353" s="311"/>
      <c r="Q353" s="311"/>
      <c r="R353" s="311"/>
      <c r="S353" s="311"/>
      <c r="T353" s="311"/>
      <c r="U353" s="311"/>
      <c r="V353" s="311"/>
      <c r="W353" s="311"/>
      <c r="X353" s="311"/>
      <c r="Y353" s="311"/>
      <c r="Z353" s="311"/>
      <c r="AA353" s="116"/>
      <c r="AB353" s="116">
        <f t="shared" si="679"/>
        <v>0</v>
      </c>
      <c r="AC353" s="116">
        <f t="shared" si="680"/>
        <v>0</v>
      </c>
      <c r="AD353" s="116"/>
      <c r="AE353" s="116"/>
      <c r="AF353" s="116">
        <f t="shared" si="681"/>
        <v>0</v>
      </c>
      <c r="AG353" s="116"/>
      <c r="AH353" s="116"/>
      <c r="AI353" s="116">
        <f t="shared" si="682"/>
        <v>0</v>
      </c>
      <c r="AJ353" s="116"/>
      <c r="AK353" s="116"/>
      <c r="AL353" s="116">
        <f t="shared" si="683"/>
        <v>0</v>
      </c>
      <c r="AM353" s="116"/>
      <c r="AN353" s="116"/>
      <c r="AO353" s="116">
        <f t="shared" si="684"/>
        <v>0</v>
      </c>
      <c r="AP353" s="116"/>
      <c r="AQ353" s="116"/>
      <c r="AR353" s="116">
        <f t="shared" si="685"/>
        <v>0</v>
      </c>
      <c r="AS353" s="116"/>
      <c r="AT353" s="116"/>
      <c r="AU353" s="116">
        <f t="shared" si="686"/>
        <v>0</v>
      </c>
      <c r="AV353" s="116"/>
      <c r="AW353" s="116"/>
      <c r="AX353" s="116">
        <f t="shared" si="687"/>
        <v>0</v>
      </c>
      <c r="AY353" s="116"/>
      <c r="AZ353" s="116"/>
      <c r="BA353" s="116">
        <f t="shared" si="688"/>
        <v>0</v>
      </c>
      <c r="BB353" s="116"/>
      <c r="BC353" s="116"/>
      <c r="BD353" s="116">
        <f t="shared" si="689"/>
        <v>0</v>
      </c>
      <c r="BE353" s="116"/>
      <c r="BF353" s="116"/>
      <c r="BG353" s="116">
        <f t="shared" si="690"/>
        <v>0</v>
      </c>
      <c r="BH353" s="116"/>
      <c r="BI353" s="116"/>
      <c r="BJ353" s="116">
        <f t="shared" si="691"/>
        <v>0</v>
      </c>
      <c r="BK353" s="116"/>
      <c r="BL353" s="319"/>
      <c r="BM353" s="324"/>
      <c r="BN353" s="327"/>
    </row>
    <row r="354" s="115" customFormat="1" ht="33.95" hidden="1" customHeight="1" outlineLevel="4" spans="2:66">
      <c r="B354" s="116" t="s">
        <v>799</v>
      </c>
      <c r="C354" s="117" t="s">
        <v>1548</v>
      </c>
      <c r="D354" s="115" t="s">
        <v>1549</v>
      </c>
      <c r="E354" s="116" t="s">
        <v>1550</v>
      </c>
      <c r="F354" s="116"/>
      <c r="G354" s="116" t="s">
        <v>943</v>
      </c>
      <c r="H354" s="116">
        <f t="shared" si="677"/>
        <v>0</v>
      </c>
      <c r="I354" s="116" t="s">
        <v>1242</v>
      </c>
      <c r="J354" s="311"/>
      <c r="K354" s="116" t="s">
        <v>1150</v>
      </c>
      <c r="L354" s="311"/>
      <c r="M354" s="116" t="s">
        <v>1183</v>
      </c>
      <c r="N354" s="116">
        <f t="shared" si="678"/>
        <v>0</v>
      </c>
      <c r="O354" s="311"/>
      <c r="P354" s="311"/>
      <c r="Q354" s="311"/>
      <c r="R354" s="311"/>
      <c r="S354" s="311"/>
      <c r="T354" s="311"/>
      <c r="U354" s="311"/>
      <c r="V354" s="311"/>
      <c r="W354" s="311"/>
      <c r="X354" s="311"/>
      <c r="Y354" s="311"/>
      <c r="Z354" s="311"/>
      <c r="AA354" s="116"/>
      <c r="AB354" s="116">
        <f t="shared" si="679"/>
        <v>0</v>
      </c>
      <c r="AC354" s="116">
        <f t="shared" si="680"/>
        <v>0</v>
      </c>
      <c r="AD354" s="116"/>
      <c r="AE354" s="116"/>
      <c r="AF354" s="116">
        <f t="shared" si="681"/>
        <v>0</v>
      </c>
      <c r="AG354" s="116"/>
      <c r="AH354" s="116"/>
      <c r="AI354" s="116">
        <f t="shared" si="682"/>
        <v>0</v>
      </c>
      <c r="AJ354" s="116"/>
      <c r="AK354" s="116"/>
      <c r="AL354" s="116">
        <f t="shared" si="683"/>
        <v>0</v>
      </c>
      <c r="AM354" s="116"/>
      <c r="AN354" s="116"/>
      <c r="AO354" s="116">
        <f t="shared" si="684"/>
        <v>0</v>
      </c>
      <c r="AP354" s="116"/>
      <c r="AQ354" s="116"/>
      <c r="AR354" s="116">
        <f t="shared" si="685"/>
        <v>0</v>
      </c>
      <c r="AS354" s="116"/>
      <c r="AT354" s="116"/>
      <c r="AU354" s="116">
        <f t="shared" si="686"/>
        <v>0</v>
      </c>
      <c r="AV354" s="116"/>
      <c r="AW354" s="116"/>
      <c r="AX354" s="116">
        <f t="shared" si="687"/>
        <v>0</v>
      </c>
      <c r="AY354" s="116"/>
      <c r="AZ354" s="116"/>
      <c r="BA354" s="116">
        <f t="shared" si="688"/>
        <v>0</v>
      </c>
      <c r="BB354" s="116"/>
      <c r="BC354" s="116"/>
      <c r="BD354" s="116">
        <f t="shared" si="689"/>
        <v>0</v>
      </c>
      <c r="BE354" s="116"/>
      <c r="BF354" s="116"/>
      <c r="BG354" s="116">
        <f t="shared" si="690"/>
        <v>0</v>
      </c>
      <c r="BH354" s="116"/>
      <c r="BI354" s="116"/>
      <c r="BJ354" s="116">
        <f t="shared" si="691"/>
        <v>0</v>
      </c>
      <c r="BK354" s="116"/>
      <c r="BL354" s="319"/>
      <c r="BM354" s="324"/>
      <c r="BN354" s="327"/>
    </row>
    <row r="355" s="115" customFormat="1" ht="33.95" hidden="1" customHeight="1" outlineLevel="4" spans="2:66">
      <c r="B355" s="116" t="s">
        <v>799</v>
      </c>
      <c r="C355" s="117" t="s">
        <v>1551</v>
      </c>
      <c r="D355" s="115" t="s">
        <v>1552</v>
      </c>
      <c r="E355" s="116" t="s">
        <v>1553</v>
      </c>
      <c r="F355" s="116"/>
      <c r="G355" s="116" t="s">
        <v>943</v>
      </c>
      <c r="H355" s="116">
        <f t="shared" si="677"/>
        <v>0</v>
      </c>
      <c r="I355" s="116" t="s">
        <v>1242</v>
      </c>
      <c r="J355" s="311"/>
      <c r="K355" s="116" t="s">
        <v>1150</v>
      </c>
      <c r="L355" s="311"/>
      <c r="M355" s="116" t="s">
        <v>1183</v>
      </c>
      <c r="N355" s="116">
        <f t="shared" si="678"/>
        <v>0</v>
      </c>
      <c r="O355" s="311"/>
      <c r="P355" s="329"/>
      <c r="Q355" s="329"/>
      <c r="R355" s="329"/>
      <c r="S355" s="329"/>
      <c r="T355" s="329"/>
      <c r="U355" s="329"/>
      <c r="V355" s="329"/>
      <c r="W355" s="329"/>
      <c r="X355" s="329"/>
      <c r="Y355" s="329"/>
      <c r="Z355" s="329"/>
      <c r="AA355" s="116"/>
      <c r="AB355" s="116">
        <f t="shared" si="679"/>
        <v>0</v>
      </c>
      <c r="AC355" s="116">
        <f t="shared" si="680"/>
        <v>0</v>
      </c>
      <c r="AD355" s="116"/>
      <c r="AE355" s="116"/>
      <c r="AF355" s="116">
        <f t="shared" si="681"/>
        <v>0</v>
      </c>
      <c r="AG355" s="116"/>
      <c r="AH355" s="116"/>
      <c r="AI355" s="116">
        <f t="shared" si="682"/>
        <v>0</v>
      </c>
      <c r="AJ355" s="116"/>
      <c r="AK355" s="116"/>
      <c r="AL355" s="116">
        <f t="shared" si="683"/>
        <v>0</v>
      </c>
      <c r="AM355" s="116"/>
      <c r="AN355" s="116"/>
      <c r="AO355" s="116">
        <f t="shared" si="684"/>
        <v>0</v>
      </c>
      <c r="AP355" s="116"/>
      <c r="AQ355" s="116"/>
      <c r="AR355" s="116">
        <f t="shared" si="685"/>
        <v>0</v>
      </c>
      <c r="AS355" s="116"/>
      <c r="AT355" s="116"/>
      <c r="AU355" s="116">
        <f t="shared" si="686"/>
        <v>0</v>
      </c>
      <c r="AV355" s="116"/>
      <c r="AW355" s="116"/>
      <c r="AX355" s="116">
        <f t="shared" si="687"/>
        <v>0</v>
      </c>
      <c r="AY355" s="116"/>
      <c r="AZ355" s="116"/>
      <c r="BA355" s="116">
        <f t="shared" si="688"/>
        <v>0</v>
      </c>
      <c r="BB355" s="116"/>
      <c r="BC355" s="116"/>
      <c r="BD355" s="116">
        <f t="shared" si="689"/>
        <v>0</v>
      </c>
      <c r="BE355" s="116"/>
      <c r="BF355" s="116"/>
      <c r="BG355" s="116">
        <f t="shared" si="690"/>
        <v>0</v>
      </c>
      <c r="BH355" s="116"/>
      <c r="BI355" s="116"/>
      <c r="BJ355" s="116">
        <f t="shared" si="691"/>
        <v>0</v>
      </c>
      <c r="BK355" s="116"/>
      <c r="BL355" s="319"/>
      <c r="BM355" s="324"/>
      <c r="BN355" s="327"/>
    </row>
    <row r="356" s="111" customFormat="1" ht="33.95" hidden="1" customHeight="1" outlineLevel="3" collapsed="1" spans="2:66">
      <c r="B356" s="112" t="s">
        <v>794</v>
      </c>
      <c r="C356" s="113" t="s">
        <v>1554</v>
      </c>
      <c r="D356" s="111" t="s">
        <v>1555</v>
      </c>
      <c r="E356" s="112"/>
      <c r="F356" s="112"/>
      <c r="G356" s="112"/>
      <c r="H356" s="112">
        <f>SUM(H357:H361)</f>
        <v>0</v>
      </c>
      <c r="I356" s="112"/>
      <c r="J356" s="112"/>
      <c r="K356" s="112"/>
      <c r="L356" s="112"/>
      <c r="M356" s="112"/>
      <c r="N356" s="112"/>
      <c r="O356" s="112"/>
      <c r="P356" s="301"/>
      <c r="Q356" s="301"/>
      <c r="R356" s="301"/>
      <c r="S356" s="301"/>
      <c r="T356" s="301"/>
      <c r="U356" s="301"/>
      <c r="V356" s="301"/>
      <c r="W356" s="301"/>
      <c r="X356" s="301"/>
      <c r="Y356" s="301"/>
      <c r="Z356" s="301"/>
      <c r="AA356" s="301"/>
      <c r="AB356" s="112">
        <f t="shared" ref="AB356:AF356" si="692">SUM(AB357:AB361)</f>
        <v>0</v>
      </c>
      <c r="AC356" s="112">
        <f t="shared" si="692"/>
        <v>0</v>
      </c>
      <c r="AD356" s="112"/>
      <c r="AE356" s="112"/>
      <c r="AF356" s="112">
        <f t="shared" si="692"/>
        <v>0</v>
      </c>
      <c r="AG356" s="112"/>
      <c r="AH356" s="112"/>
      <c r="AI356" s="112">
        <f>SUM(AI357:AI361)</f>
        <v>0</v>
      </c>
      <c r="AJ356" s="112"/>
      <c r="AK356" s="112"/>
      <c r="AL356" s="112">
        <f>SUM(AL357:AL361)</f>
        <v>0</v>
      </c>
      <c r="AM356" s="112"/>
      <c r="AN356" s="112"/>
      <c r="AO356" s="112">
        <f>SUM(AO357:AO361)</f>
        <v>0</v>
      </c>
      <c r="AP356" s="112"/>
      <c r="AQ356" s="112"/>
      <c r="AR356" s="112">
        <f>SUM(AR357:AR361)</f>
        <v>0</v>
      </c>
      <c r="AS356" s="112"/>
      <c r="AT356" s="112"/>
      <c r="AU356" s="112">
        <f>SUM(AU357:AU361)</f>
        <v>0</v>
      </c>
      <c r="AV356" s="112"/>
      <c r="AW356" s="112"/>
      <c r="AX356" s="112">
        <f>SUM(AX357:AX361)</f>
        <v>0</v>
      </c>
      <c r="AY356" s="112"/>
      <c r="AZ356" s="112"/>
      <c r="BA356" s="112">
        <f>SUM(BA357:BA361)</f>
        <v>0</v>
      </c>
      <c r="BB356" s="112"/>
      <c r="BC356" s="112"/>
      <c r="BD356" s="112">
        <f>SUM(BD357:BD361)</f>
        <v>0</v>
      </c>
      <c r="BE356" s="112"/>
      <c r="BF356" s="112"/>
      <c r="BG356" s="112">
        <f>SUM(BG357:BG361)</f>
        <v>0</v>
      </c>
      <c r="BH356" s="112"/>
      <c r="BI356" s="112"/>
      <c r="BJ356" s="112">
        <f>SUM(BJ357:BJ361)</f>
        <v>0</v>
      </c>
      <c r="BK356" s="112"/>
      <c r="BL356" s="318"/>
      <c r="BM356" s="324"/>
      <c r="BN356" s="326"/>
    </row>
    <row r="357" s="115" customFormat="1" ht="33.95" hidden="1" customHeight="1" outlineLevel="4" spans="2:66">
      <c r="B357" s="116" t="s">
        <v>799</v>
      </c>
      <c r="C357" s="117" t="s">
        <v>1556</v>
      </c>
      <c r="D357" s="115" t="s">
        <v>1557</v>
      </c>
      <c r="E357" s="116" t="s">
        <v>1558</v>
      </c>
      <c r="F357" s="116"/>
      <c r="G357" s="116" t="s">
        <v>943</v>
      </c>
      <c r="H357" s="116">
        <f t="shared" ref="H357:H361" si="693">IFERROR(J357*L357*N357,0)</f>
        <v>0</v>
      </c>
      <c r="I357" s="116" t="s">
        <v>1242</v>
      </c>
      <c r="J357" s="311"/>
      <c r="K357" s="116" t="s">
        <v>1396</v>
      </c>
      <c r="L357" s="311"/>
      <c r="M357" s="116" t="s">
        <v>1448</v>
      </c>
      <c r="N357" s="116">
        <f t="shared" ref="N357:N364" si="694">COUNTA(O357:Z357)</f>
        <v>0</v>
      </c>
      <c r="O357" s="311"/>
      <c r="P357" s="330"/>
      <c r="Q357" s="330"/>
      <c r="R357" s="330"/>
      <c r="S357" s="330"/>
      <c r="T357" s="330"/>
      <c r="U357" s="330"/>
      <c r="V357" s="330"/>
      <c r="W357" s="330"/>
      <c r="X357" s="330"/>
      <c r="Y357" s="330"/>
      <c r="Z357" s="330"/>
      <c r="AA357" s="116"/>
      <c r="AB357" s="116">
        <f t="shared" ref="AB357:AB364" si="695">SUM(AC357,AF357,AI357,AL357,AO357,AR357,AU357,AX357,BA357,BD357,BG357,BJ357)</f>
        <v>0</v>
      </c>
      <c r="AC357" s="116">
        <f t="shared" ref="AC357:AC364" si="696">IF(O357="",0,$J357*$L357)</f>
        <v>0</v>
      </c>
      <c r="AD357" s="116"/>
      <c r="AE357" s="116"/>
      <c r="AF357" s="116">
        <f t="shared" ref="AF357:AF364" si="697">IF(P357="",0,$J357*$L357)</f>
        <v>0</v>
      </c>
      <c r="AG357" s="116"/>
      <c r="AH357" s="116"/>
      <c r="AI357" s="116">
        <f t="shared" ref="AI357:AI364" si="698">IF(Q357="",0,$J357*$L357)</f>
        <v>0</v>
      </c>
      <c r="AJ357" s="116"/>
      <c r="AK357" s="116"/>
      <c r="AL357" s="116">
        <f t="shared" ref="AL357:AL364" si="699">IF(R357="",0,$J357*$L357)</f>
        <v>0</v>
      </c>
      <c r="AM357" s="116"/>
      <c r="AN357" s="116"/>
      <c r="AO357" s="116">
        <f t="shared" ref="AO357:AO364" si="700">IF(S357="",0,$J357*$L357)</f>
        <v>0</v>
      </c>
      <c r="AP357" s="116"/>
      <c r="AQ357" s="116"/>
      <c r="AR357" s="116">
        <f t="shared" ref="AR357:AR364" si="701">IF(T357="",0,$J357*$L357)</f>
        <v>0</v>
      </c>
      <c r="AS357" s="116"/>
      <c r="AT357" s="116"/>
      <c r="AU357" s="116">
        <f t="shared" ref="AU357:AU364" si="702">IF(U357="",0,$J357*$L357)</f>
        <v>0</v>
      </c>
      <c r="AV357" s="116"/>
      <c r="AW357" s="116"/>
      <c r="AX357" s="116">
        <f t="shared" ref="AX357:AX364" si="703">IF(V357="",0,$J357*$L357)</f>
        <v>0</v>
      </c>
      <c r="AY357" s="116"/>
      <c r="AZ357" s="116"/>
      <c r="BA357" s="116">
        <f t="shared" ref="BA357:BA364" si="704">IF(W357="",0,$J357*$L357)</f>
        <v>0</v>
      </c>
      <c r="BB357" s="116"/>
      <c r="BC357" s="116"/>
      <c r="BD357" s="116">
        <f t="shared" ref="BD357:BD364" si="705">IF(X357="",0,$J357*$L357)</f>
        <v>0</v>
      </c>
      <c r="BE357" s="116"/>
      <c r="BF357" s="116"/>
      <c r="BG357" s="116">
        <f t="shared" ref="BG357:BG364" si="706">IF(Y357="",0,$J357*$L357)</f>
        <v>0</v>
      </c>
      <c r="BH357" s="116"/>
      <c r="BI357" s="116"/>
      <c r="BJ357" s="116">
        <f t="shared" ref="BJ357:BJ364" si="707">IF(Z357="",0,$J357*$L357)</f>
        <v>0</v>
      </c>
      <c r="BK357" s="116"/>
      <c r="BL357" s="319"/>
      <c r="BM357" s="324"/>
      <c r="BN357" s="327"/>
    </row>
    <row r="358" s="115" customFormat="1" ht="33.95" hidden="1" customHeight="1" outlineLevel="4" spans="2:66">
      <c r="B358" s="116" t="s">
        <v>799</v>
      </c>
      <c r="C358" s="117" t="s">
        <v>1559</v>
      </c>
      <c r="D358" s="115" t="s">
        <v>1560</v>
      </c>
      <c r="E358" s="116" t="s">
        <v>1558</v>
      </c>
      <c r="F358" s="116"/>
      <c r="G358" s="116" t="s">
        <v>943</v>
      </c>
      <c r="H358" s="116">
        <f t="shared" si="693"/>
        <v>0</v>
      </c>
      <c r="I358" s="116" t="s">
        <v>1242</v>
      </c>
      <c r="J358" s="311"/>
      <c r="K358" s="116" t="s">
        <v>1396</v>
      </c>
      <c r="L358" s="311"/>
      <c r="M358" s="116" t="s">
        <v>1448</v>
      </c>
      <c r="N358" s="116">
        <f t="shared" si="694"/>
        <v>0</v>
      </c>
      <c r="O358" s="311"/>
      <c r="P358" s="311"/>
      <c r="Q358" s="311"/>
      <c r="R358" s="311"/>
      <c r="S358" s="311"/>
      <c r="T358" s="311"/>
      <c r="U358" s="311"/>
      <c r="V358" s="311"/>
      <c r="W358" s="311"/>
      <c r="X358" s="311"/>
      <c r="Y358" s="311"/>
      <c r="Z358" s="311"/>
      <c r="AA358" s="116"/>
      <c r="AB358" s="116">
        <f t="shared" si="695"/>
        <v>0</v>
      </c>
      <c r="AC358" s="116">
        <f t="shared" si="696"/>
        <v>0</v>
      </c>
      <c r="AD358" s="116"/>
      <c r="AE358" s="116"/>
      <c r="AF358" s="116">
        <f t="shared" si="697"/>
        <v>0</v>
      </c>
      <c r="AG358" s="116"/>
      <c r="AH358" s="116"/>
      <c r="AI358" s="116">
        <f t="shared" si="698"/>
        <v>0</v>
      </c>
      <c r="AJ358" s="116"/>
      <c r="AK358" s="116"/>
      <c r="AL358" s="116">
        <f t="shared" si="699"/>
        <v>0</v>
      </c>
      <c r="AM358" s="116"/>
      <c r="AN358" s="116"/>
      <c r="AO358" s="116">
        <f t="shared" si="700"/>
        <v>0</v>
      </c>
      <c r="AP358" s="116"/>
      <c r="AQ358" s="116"/>
      <c r="AR358" s="116">
        <f t="shared" si="701"/>
        <v>0</v>
      </c>
      <c r="AS358" s="116"/>
      <c r="AT358" s="116"/>
      <c r="AU358" s="116">
        <f t="shared" si="702"/>
        <v>0</v>
      </c>
      <c r="AV358" s="116"/>
      <c r="AW358" s="116"/>
      <c r="AX358" s="116">
        <f t="shared" si="703"/>
        <v>0</v>
      </c>
      <c r="AY358" s="116"/>
      <c r="AZ358" s="116"/>
      <c r="BA358" s="116">
        <f t="shared" si="704"/>
        <v>0</v>
      </c>
      <c r="BB358" s="116"/>
      <c r="BC358" s="116"/>
      <c r="BD358" s="116">
        <f t="shared" si="705"/>
        <v>0</v>
      </c>
      <c r="BE358" s="116"/>
      <c r="BF358" s="116"/>
      <c r="BG358" s="116">
        <f t="shared" si="706"/>
        <v>0</v>
      </c>
      <c r="BH358" s="116"/>
      <c r="BI358" s="116"/>
      <c r="BJ358" s="116">
        <f t="shared" si="707"/>
        <v>0</v>
      </c>
      <c r="BK358" s="116"/>
      <c r="BL358" s="319"/>
      <c r="BM358" s="324"/>
      <c r="BN358" s="327"/>
    </row>
    <row r="359" s="115" customFormat="1" ht="33.95" hidden="1" customHeight="1" outlineLevel="4" spans="2:66">
      <c r="B359" s="116" t="s">
        <v>799</v>
      </c>
      <c r="C359" s="117" t="s">
        <v>1561</v>
      </c>
      <c r="D359" s="115" t="s">
        <v>1562</v>
      </c>
      <c r="E359" s="116" t="s">
        <v>1563</v>
      </c>
      <c r="F359" s="116"/>
      <c r="G359" s="116" t="s">
        <v>943</v>
      </c>
      <c r="H359" s="116">
        <f t="shared" si="693"/>
        <v>0</v>
      </c>
      <c r="I359" s="116" t="s">
        <v>1242</v>
      </c>
      <c r="J359" s="311"/>
      <c r="K359" s="116" t="s">
        <v>1396</v>
      </c>
      <c r="L359" s="311"/>
      <c r="M359" s="116" t="s">
        <v>1448</v>
      </c>
      <c r="N359" s="116">
        <f t="shared" si="694"/>
        <v>0</v>
      </c>
      <c r="O359" s="311"/>
      <c r="P359" s="311"/>
      <c r="Q359" s="311"/>
      <c r="R359" s="311"/>
      <c r="S359" s="311"/>
      <c r="T359" s="311"/>
      <c r="U359" s="311"/>
      <c r="V359" s="311"/>
      <c r="W359" s="311"/>
      <c r="X359" s="311"/>
      <c r="Y359" s="311"/>
      <c r="Z359" s="311"/>
      <c r="AA359" s="116"/>
      <c r="AB359" s="116">
        <f t="shared" si="695"/>
        <v>0</v>
      </c>
      <c r="AC359" s="116">
        <f t="shared" si="696"/>
        <v>0</v>
      </c>
      <c r="AD359" s="116"/>
      <c r="AE359" s="116"/>
      <c r="AF359" s="116">
        <f t="shared" si="697"/>
        <v>0</v>
      </c>
      <c r="AG359" s="116"/>
      <c r="AH359" s="116"/>
      <c r="AI359" s="116">
        <f t="shared" si="698"/>
        <v>0</v>
      </c>
      <c r="AJ359" s="116"/>
      <c r="AK359" s="116"/>
      <c r="AL359" s="116">
        <f t="shared" si="699"/>
        <v>0</v>
      </c>
      <c r="AM359" s="116"/>
      <c r="AN359" s="116"/>
      <c r="AO359" s="116">
        <f t="shared" si="700"/>
        <v>0</v>
      </c>
      <c r="AP359" s="116"/>
      <c r="AQ359" s="116"/>
      <c r="AR359" s="116">
        <f t="shared" si="701"/>
        <v>0</v>
      </c>
      <c r="AS359" s="116"/>
      <c r="AT359" s="116"/>
      <c r="AU359" s="116">
        <f t="shared" si="702"/>
        <v>0</v>
      </c>
      <c r="AV359" s="116"/>
      <c r="AW359" s="116"/>
      <c r="AX359" s="116">
        <f t="shared" si="703"/>
        <v>0</v>
      </c>
      <c r="AY359" s="116"/>
      <c r="AZ359" s="116"/>
      <c r="BA359" s="116">
        <f t="shared" si="704"/>
        <v>0</v>
      </c>
      <c r="BB359" s="116"/>
      <c r="BC359" s="116"/>
      <c r="BD359" s="116">
        <f t="shared" si="705"/>
        <v>0</v>
      </c>
      <c r="BE359" s="116"/>
      <c r="BF359" s="116"/>
      <c r="BG359" s="116">
        <f t="shared" si="706"/>
        <v>0</v>
      </c>
      <c r="BH359" s="116"/>
      <c r="BI359" s="116"/>
      <c r="BJ359" s="116">
        <f t="shared" si="707"/>
        <v>0</v>
      </c>
      <c r="BK359" s="116"/>
      <c r="BL359" s="319"/>
      <c r="BM359" s="324"/>
      <c r="BN359" s="327"/>
    </row>
    <row r="360" s="115" customFormat="1" ht="33.95" hidden="1" customHeight="1" outlineLevel="4" spans="2:66">
      <c r="B360" s="116" t="s">
        <v>799</v>
      </c>
      <c r="C360" s="117" t="s">
        <v>1564</v>
      </c>
      <c r="D360" s="115" t="s">
        <v>1565</v>
      </c>
      <c r="E360" s="116" t="s">
        <v>1558</v>
      </c>
      <c r="F360" s="116"/>
      <c r="G360" s="116" t="s">
        <v>943</v>
      </c>
      <c r="H360" s="116">
        <f t="shared" si="693"/>
        <v>0</v>
      </c>
      <c r="I360" s="116" t="s">
        <v>1242</v>
      </c>
      <c r="J360" s="311"/>
      <c r="K360" s="116" t="s">
        <v>1396</v>
      </c>
      <c r="L360" s="311"/>
      <c r="M360" s="116" t="s">
        <v>1448</v>
      </c>
      <c r="N360" s="116">
        <f t="shared" si="694"/>
        <v>0</v>
      </c>
      <c r="O360" s="311"/>
      <c r="P360" s="311"/>
      <c r="Q360" s="311"/>
      <c r="R360" s="311"/>
      <c r="S360" s="311"/>
      <c r="T360" s="311"/>
      <c r="U360" s="311"/>
      <c r="V360" s="311"/>
      <c r="W360" s="311"/>
      <c r="X360" s="311"/>
      <c r="Y360" s="311"/>
      <c r="Z360" s="311"/>
      <c r="AA360" s="116"/>
      <c r="AB360" s="116">
        <f t="shared" si="695"/>
        <v>0</v>
      </c>
      <c r="AC360" s="116">
        <f t="shared" si="696"/>
        <v>0</v>
      </c>
      <c r="AD360" s="116"/>
      <c r="AE360" s="116"/>
      <c r="AF360" s="116">
        <f t="shared" si="697"/>
        <v>0</v>
      </c>
      <c r="AG360" s="116"/>
      <c r="AH360" s="116"/>
      <c r="AI360" s="116">
        <f t="shared" si="698"/>
        <v>0</v>
      </c>
      <c r="AJ360" s="116"/>
      <c r="AK360" s="116"/>
      <c r="AL360" s="116">
        <f t="shared" si="699"/>
        <v>0</v>
      </c>
      <c r="AM360" s="116"/>
      <c r="AN360" s="116"/>
      <c r="AO360" s="116">
        <f t="shared" si="700"/>
        <v>0</v>
      </c>
      <c r="AP360" s="116"/>
      <c r="AQ360" s="116"/>
      <c r="AR360" s="116">
        <f t="shared" si="701"/>
        <v>0</v>
      </c>
      <c r="AS360" s="116"/>
      <c r="AT360" s="116"/>
      <c r="AU360" s="116">
        <f t="shared" si="702"/>
        <v>0</v>
      </c>
      <c r="AV360" s="116"/>
      <c r="AW360" s="116"/>
      <c r="AX360" s="116">
        <f t="shared" si="703"/>
        <v>0</v>
      </c>
      <c r="AY360" s="116"/>
      <c r="AZ360" s="116"/>
      <c r="BA360" s="116">
        <f t="shared" si="704"/>
        <v>0</v>
      </c>
      <c r="BB360" s="116"/>
      <c r="BC360" s="116"/>
      <c r="BD360" s="116">
        <f t="shared" si="705"/>
        <v>0</v>
      </c>
      <c r="BE360" s="116"/>
      <c r="BF360" s="116"/>
      <c r="BG360" s="116">
        <f t="shared" si="706"/>
        <v>0</v>
      </c>
      <c r="BH360" s="116"/>
      <c r="BI360" s="116"/>
      <c r="BJ360" s="116">
        <f t="shared" si="707"/>
        <v>0</v>
      </c>
      <c r="BK360" s="116"/>
      <c r="BL360" s="319"/>
      <c r="BM360" s="324"/>
      <c r="BN360" s="327"/>
    </row>
    <row r="361" s="115" customFormat="1" ht="33.95" hidden="1" customHeight="1" outlineLevel="4" spans="2:66">
      <c r="B361" s="116" t="s">
        <v>799</v>
      </c>
      <c r="C361" s="117" t="s">
        <v>1566</v>
      </c>
      <c r="D361" s="115" t="s">
        <v>1567</v>
      </c>
      <c r="E361" s="116" t="s">
        <v>1568</v>
      </c>
      <c r="F361" s="116"/>
      <c r="G361" s="116" t="s">
        <v>943</v>
      </c>
      <c r="H361" s="116">
        <f t="shared" si="693"/>
        <v>0</v>
      </c>
      <c r="I361" s="116" t="s">
        <v>1242</v>
      </c>
      <c r="J361" s="311"/>
      <c r="K361" s="116" t="s">
        <v>1396</v>
      </c>
      <c r="L361" s="311"/>
      <c r="M361" s="116" t="s">
        <v>1448</v>
      </c>
      <c r="N361" s="116">
        <f t="shared" si="694"/>
        <v>0</v>
      </c>
      <c r="O361" s="311"/>
      <c r="P361" s="311"/>
      <c r="Q361" s="311"/>
      <c r="R361" s="311"/>
      <c r="S361" s="311"/>
      <c r="T361" s="311"/>
      <c r="U361" s="311"/>
      <c r="V361" s="311"/>
      <c r="W361" s="311"/>
      <c r="X361" s="311"/>
      <c r="Y361" s="311"/>
      <c r="Z361" s="311"/>
      <c r="AA361" s="116"/>
      <c r="AB361" s="116">
        <f t="shared" si="695"/>
        <v>0</v>
      </c>
      <c r="AC361" s="116">
        <f t="shared" si="696"/>
        <v>0</v>
      </c>
      <c r="AD361" s="116"/>
      <c r="AE361" s="116"/>
      <c r="AF361" s="116">
        <f t="shared" si="697"/>
        <v>0</v>
      </c>
      <c r="AG361" s="116"/>
      <c r="AH361" s="116"/>
      <c r="AI361" s="116">
        <f t="shared" si="698"/>
        <v>0</v>
      </c>
      <c r="AJ361" s="116"/>
      <c r="AK361" s="116"/>
      <c r="AL361" s="116">
        <f t="shared" si="699"/>
        <v>0</v>
      </c>
      <c r="AM361" s="116"/>
      <c r="AN361" s="116"/>
      <c r="AO361" s="116">
        <f t="shared" si="700"/>
        <v>0</v>
      </c>
      <c r="AP361" s="116"/>
      <c r="AQ361" s="116"/>
      <c r="AR361" s="116">
        <f t="shared" si="701"/>
        <v>0</v>
      </c>
      <c r="AS361" s="116"/>
      <c r="AT361" s="116"/>
      <c r="AU361" s="116">
        <f t="shared" si="702"/>
        <v>0</v>
      </c>
      <c r="AV361" s="116"/>
      <c r="AW361" s="116"/>
      <c r="AX361" s="116">
        <f t="shared" si="703"/>
        <v>0</v>
      </c>
      <c r="AY361" s="116"/>
      <c r="AZ361" s="116"/>
      <c r="BA361" s="116">
        <f t="shared" si="704"/>
        <v>0</v>
      </c>
      <c r="BB361" s="116"/>
      <c r="BC361" s="116"/>
      <c r="BD361" s="116">
        <f t="shared" si="705"/>
        <v>0</v>
      </c>
      <c r="BE361" s="116"/>
      <c r="BF361" s="116"/>
      <c r="BG361" s="116">
        <f t="shared" si="706"/>
        <v>0</v>
      </c>
      <c r="BH361" s="116"/>
      <c r="BI361" s="116"/>
      <c r="BJ361" s="116">
        <f t="shared" si="707"/>
        <v>0</v>
      </c>
      <c r="BK361" s="116"/>
      <c r="BL361" s="319"/>
      <c r="BM361" s="324"/>
      <c r="BN361" s="327"/>
    </row>
    <row r="362" s="111" customFormat="1" ht="33.95" hidden="1" customHeight="1" outlineLevel="3" spans="2:66">
      <c r="B362" s="112" t="s">
        <v>799</v>
      </c>
      <c r="C362" s="113" t="s">
        <v>1569</v>
      </c>
      <c r="D362" s="111" t="s">
        <v>1570</v>
      </c>
      <c r="E362" s="112" t="s">
        <v>1571</v>
      </c>
      <c r="F362" s="112"/>
      <c r="G362" s="112" t="s">
        <v>943</v>
      </c>
      <c r="H362" s="112">
        <f t="shared" ref="H362:H369" si="708">J362*L362*N362</f>
        <v>0</v>
      </c>
      <c r="I362" s="112" t="s">
        <v>1347</v>
      </c>
      <c r="J362" s="311"/>
      <c r="K362" s="112" t="s">
        <v>1396</v>
      </c>
      <c r="L362" s="311"/>
      <c r="M362" s="112" t="s">
        <v>1448</v>
      </c>
      <c r="N362" s="112">
        <f t="shared" si="694"/>
        <v>0</v>
      </c>
      <c r="O362" s="311"/>
      <c r="P362" s="311"/>
      <c r="Q362" s="311"/>
      <c r="R362" s="311"/>
      <c r="S362" s="311"/>
      <c r="T362" s="311"/>
      <c r="U362" s="311"/>
      <c r="V362" s="311"/>
      <c r="W362" s="311"/>
      <c r="X362" s="311"/>
      <c r="Y362" s="311"/>
      <c r="Z362" s="311"/>
      <c r="AA362" s="112"/>
      <c r="AB362" s="112">
        <f t="shared" si="695"/>
        <v>0</v>
      </c>
      <c r="AC362" s="112">
        <f t="shared" si="696"/>
        <v>0</v>
      </c>
      <c r="AD362" s="112"/>
      <c r="AE362" s="112"/>
      <c r="AF362" s="112">
        <f t="shared" si="697"/>
        <v>0</v>
      </c>
      <c r="AG362" s="112"/>
      <c r="AH362" s="112"/>
      <c r="AI362" s="112">
        <f t="shared" si="698"/>
        <v>0</v>
      </c>
      <c r="AJ362" s="112"/>
      <c r="AK362" s="112"/>
      <c r="AL362" s="112">
        <f t="shared" si="699"/>
        <v>0</v>
      </c>
      <c r="AM362" s="112"/>
      <c r="AN362" s="112"/>
      <c r="AO362" s="112">
        <f t="shared" si="700"/>
        <v>0</v>
      </c>
      <c r="AP362" s="112"/>
      <c r="AQ362" s="112"/>
      <c r="AR362" s="112">
        <f t="shared" si="701"/>
        <v>0</v>
      </c>
      <c r="AS362" s="112"/>
      <c r="AT362" s="112"/>
      <c r="AU362" s="112">
        <f t="shared" si="702"/>
        <v>0</v>
      </c>
      <c r="AV362" s="112"/>
      <c r="AW362" s="112"/>
      <c r="AX362" s="112">
        <f t="shared" si="703"/>
        <v>0</v>
      </c>
      <c r="AY362" s="112"/>
      <c r="AZ362" s="112"/>
      <c r="BA362" s="112">
        <f t="shared" si="704"/>
        <v>0</v>
      </c>
      <c r="BB362" s="112"/>
      <c r="BC362" s="112"/>
      <c r="BD362" s="112">
        <f t="shared" si="705"/>
        <v>0</v>
      </c>
      <c r="BE362" s="112"/>
      <c r="BF362" s="112"/>
      <c r="BG362" s="112">
        <f t="shared" si="706"/>
        <v>0</v>
      </c>
      <c r="BH362" s="112"/>
      <c r="BI362" s="112"/>
      <c r="BJ362" s="112">
        <f t="shared" si="707"/>
        <v>0</v>
      </c>
      <c r="BK362" s="112"/>
      <c r="BL362" s="318"/>
      <c r="BM362" s="324"/>
      <c r="BN362" s="326"/>
    </row>
    <row r="363" s="111" customFormat="1" ht="33.95" hidden="1" customHeight="1" outlineLevel="3" spans="2:66">
      <c r="B363" s="112" t="s">
        <v>799</v>
      </c>
      <c r="C363" s="113" t="s">
        <v>1572</v>
      </c>
      <c r="D363" s="111" t="s">
        <v>1573</v>
      </c>
      <c r="E363" s="112" t="s">
        <v>1574</v>
      </c>
      <c r="F363" s="112"/>
      <c r="G363" s="112" t="s">
        <v>943</v>
      </c>
      <c r="H363" s="112">
        <f t="shared" si="708"/>
        <v>0</v>
      </c>
      <c r="I363" s="112" t="s">
        <v>1032</v>
      </c>
      <c r="J363" s="112">
        <f>AVERAGE('1-1 项目基础信息'!$H$9:$S$9)</f>
        <v>176000</v>
      </c>
      <c r="K363" s="112" t="s">
        <v>1033</v>
      </c>
      <c r="L363" s="311"/>
      <c r="M363" s="112" t="s">
        <v>1196</v>
      </c>
      <c r="N363" s="112">
        <f t="shared" si="694"/>
        <v>0</v>
      </c>
      <c r="O363" s="311"/>
      <c r="P363" s="311"/>
      <c r="Q363" s="311"/>
      <c r="R363" s="311"/>
      <c r="S363" s="311"/>
      <c r="T363" s="311"/>
      <c r="U363" s="311"/>
      <c r="V363" s="311"/>
      <c r="W363" s="311"/>
      <c r="X363" s="311"/>
      <c r="Y363" s="311"/>
      <c r="Z363" s="311"/>
      <c r="AA363" s="112"/>
      <c r="AB363" s="112">
        <f t="shared" si="695"/>
        <v>0</v>
      </c>
      <c r="AC363" s="112">
        <f t="shared" si="696"/>
        <v>0</v>
      </c>
      <c r="AD363" s="112"/>
      <c r="AE363" s="112"/>
      <c r="AF363" s="112">
        <f t="shared" si="697"/>
        <v>0</v>
      </c>
      <c r="AG363" s="112"/>
      <c r="AH363" s="112"/>
      <c r="AI363" s="112">
        <f t="shared" si="698"/>
        <v>0</v>
      </c>
      <c r="AJ363" s="112"/>
      <c r="AK363" s="112"/>
      <c r="AL363" s="112">
        <f t="shared" si="699"/>
        <v>0</v>
      </c>
      <c r="AM363" s="112"/>
      <c r="AN363" s="112"/>
      <c r="AO363" s="112">
        <f t="shared" si="700"/>
        <v>0</v>
      </c>
      <c r="AP363" s="112"/>
      <c r="AQ363" s="112"/>
      <c r="AR363" s="112">
        <f t="shared" si="701"/>
        <v>0</v>
      </c>
      <c r="AS363" s="112"/>
      <c r="AT363" s="112"/>
      <c r="AU363" s="112">
        <f t="shared" si="702"/>
        <v>0</v>
      </c>
      <c r="AV363" s="112"/>
      <c r="AW363" s="112"/>
      <c r="AX363" s="112">
        <f t="shared" si="703"/>
        <v>0</v>
      </c>
      <c r="AY363" s="112"/>
      <c r="AZ363" s="112"/>
      <c r="BA363" s="112">
        <f t="shared" si="704"/>
        <v>0</v>
      </c>
      <c r="BB363" s="112"/>
      <c r="BC363" s="112"/>
      <c r="BD363" s="112">
        <f t="shared" si="705"/>
        <v>0</v>
      </c>
      <c r="BE363" s="112"/>
      <c r="BF363" s="112"/>
      <c r="BG363" s="112">
        <f t="shared" si="706"/>
        <v>0</v>
      </c>
      <c r="BH363" s="112"/>
      <c r="BI363" s="112"/>
      <c r="BJ363" s="112">
        <f t="shared" si="707"/>
        <v>0</v>
      </c>
      <c r="BK363" s="112"/>
      <c r="BL363" s="318"/>
      <c r="BM363" s="324"/>
      <c r="BN363" s="326"/>
    </row>
    <row r="364" s="111" customFormat="1" ht="33.95" hidden="1" customHeight="1" outlineLevel="3" spans="2:66">
      <c r="B364" s="112" t="s">
        <v>799</v>
      </c>
      <c r="C364" s="113" t="s">
        <v>1575</v>
      </c>
      <c r="D364" s="111" t="s">
        <v>1576</v>
      </c>
      <c r="E364" s="112" t="s">
        <v>1577</v>
      </c>
      <c r="F364" s="112"/>
      <c r="G364" s="112" t="s">
        <v>943</v>
      </c>
      <c r="H364" s="112">
        <f t="shared" si="708"/>
        <v>0</v>
      </c>
      <c r="I364" s="112" t="s">
        <v>1182</v>
      </c>
      <c r="J364" s="311"/>
      <c r="K364" s="112" t="s">
        <v>1396</v>
      </c>
      <c r="L364" s="311"/>
      <c r="M364" s="112" t="s">
        <v>1448</v>
      </c>
      <c r="N364" s="112">
        <f t="shared" si="694"/>
        <v>0</v>
      </c>
      <c r="O364" s="311"/>
      <c r="P364" s="329"/>
      <c r="Q364" s="329"/>
      <c r="R364" s="329"/>
      <c r="S364" s="329"/>
      <c r="T364" s="329"/>
      <c r="U364" s="329"/>
      <c r="V364" s="329"/>
      <c r="W364" s="329"/>
      <c r="X364" s="329"/>
      <c r="Y364" s="329"/>
      <c r="Z364" s="329"/>
      <c r="AA364" s="112"/>
      <c r="AB364" s="112">
        <f t="shared" si="695"/>
        <v>0</v>
      </c>
      <c r="AC364" s="112">
        <f t="shared" si="696"/>
        <v>0</v>
      </c>
      <c r="AD364" s="112"/>
      <c r="AE364" s="112"/>
      <c r="AF364" s="112">
        <f t="shared" si="697"/>
        <v>0</v>
      </c>
      <c r="AG364" s="112"/>
      <c r="AH364" s="112"/>
      <c r="AI364" s="112">
        <f t="shared" si="698"/>
        <v>0</v>
      </c>
      <c r="AJ364" s="112"/>
      <c r="AK364" s="112"/>
      <c r="AL364" s="112">
        <f t="shared" si="699"/>
        <v>0</v>
      </c>
      <c r="AM364" s="112"/>
      <c r="AN364" s="112"/>
      <c r="AO364" s="112">
        <f t="shared" si="700"/>
        <v>0</v>
      </c>
      <c r="AP364" s="112"/>
      <c r="AQ364" s="112"/>
      <c r="AR364" s="112">
        <f t="shared" si="701"/>
        <v>0</v>
      </c>
      <c r="AS364" s="112"/>
      <c r="AT364" s="112"/>
      <c r="AU364" s="112">
        <f t="shared" si="702"/>
        <v>0</v>
      </c>
      <c r="AV364" s="112"/>
      <c r="AW364" s="112"/>
      <c r="AX364" s="112">
        <f t="shared" si="703"/>
        <v>0</v>
      </c>
      <c r="AY364" s="112"/>
      <c r="AZ364" s="112"/>
      <c r="BA364" s="112">
        <f t="shared" si="704"/>
        <v>0</v>
      </c>
      <c r="BB364" s="112"/>
      <c r="BC364" s="112"/>
      <c r="BD364" s="112">
        <f t="shared" si="705"/>
        <v>0</v>
      </c>
      <c r="BE364" s="112"/>
      <c r="BF364" s="112"/>
      <c r="BG364" s="112">
        <f t="shared" si="706"/>
        <v>0</v>
      </c>
      <c r="BH364" s="112"/>
      <c r="BI364" s="112"/>
      <c r="BJ364" s="112">
        <f t="shared" si="707"/>
        <v>0</v>
      </c>
      <c r="BK364" s="112"/>
      <c r="BL364" s="318"/>
      <c r="BM364" s="324"/>
      <c r="BN364" s="326"/>
    </row>
    <row r="365" s="111" customFormat="1" ht="33.95" hidden="1" customHeight="1" outlineLevel="3" collapsed="1" spans="2:66">
      <c r="B365" s="112" t="s">
        <v>794</v>
      </c>
      <c r="C365" s="113" t="s">
        <v>1578</v>
      </c>
      <c r="D365" s="111" t="s">
        <v>1579</v>
      </c>
      <c r="E365" s="112"/>
      <c r="F365" s="112"/>
      <c r="G365" s="112" t="s">
        <v>943</v>
      </c>
      <c r="H365" s="112">
        <f>SUM(H366:H370)</f>
        <v>0</v>
      </c>
      <c r="I365" s="112"/>
      <c r="J365" s="112"/>
      <c r="K365" s="112"/>
      <c r="L365" s="112"/>
      <c r="M365" s="112"/>
      <c r="N365" s="112"/>
      <c r="O365" s="112"/>
      <c r="P365" s="301"/>
      <c r="Q365" s="301"/>
      <c r="R365" s="301"/>
      <c r="S365" s="301"/>
      <c r="T365" s="301"/>
      <c r="U365" s="301"/>
      <c r="V365" s="301"/>
      <c r="W365" s="301"/>
      <c r="X365" s="301"/>
      <c r="Y365" s="301"/>
      <c r="Z365" s="301"/>
      <c r="AA365" s="301"/>
      <c r="AB365" s="112">
        <f t="shared" ref="AB365:AF365" si="709">SUM(AB366:AB370)</f>
        <v>0</v>
      </c>
      <c r="AC365" s="112">
        <f t="shared" si="709"/>
        <v>0</v>
      </c>
      <c r="AD365" s="112"/>
      <c r="AE365" s="112"/>
      <c r="AF365" s="112">
        <f t="shared" si="709"/>
        <v>0</v>
      </c>
      <c r="AG365" s="112"/>
      <c r="AH365" s="112"/>
      <c r="AI365" s="112">
        <f>SUM(AI366:AI370)</f>
        <v>0</v>
      </c>
      <c r="AJ365" s="112"/>
      <c r="AK365" s="112"/>
      <c r="AL365" s="112">
        <f>SUM(AL366:AL370)</f>
        <v>0</v>
      </c>
      <c r="AM365" s="112"/>
      <c r="AN365" s="112"/>
      <c r="AO365" s="112">
        <f>SUM(AO366:AO370)</f>
        <v>0</v>
      </c>
      <c r="AP365" s="112"/>
      <c r="AQ365" s="112"/>
      <c r="AR365" s="112">
        <f>SUM(AR366:AR370)</f>
        <v>0</v>
      </c>
      <c r="AS365" s="112"/>
      <c r="AT365" s="112"/>
      <c r="AU365" s="112">
        <f>SUM(AU366:AU370)</f>
        <v>0</v>
      </c>
      <c r="AV365" s="112"/>
      <c r="AW365" s="112"/>
      <c r="AX365" s="112">
        <f>SUM(AX366:AX370)</f>
        <v>0</v>
      </c>
      <c r="AY365" s="112"/>
      <c r="AZ365" s="112"/>
      <c r="BA365" s="112">
        <f>SUM(BA366:BA370)</f>
        <v>0</v>
      </c>
      <c r="BB365" s="112"/>
      <c r="BC365" s="112"/>
      <c r="BD365" s="112">
        <f>SUM(BD366:BD370)</f>
        <v>0</v>
      </c>
      <c r="BE365" s="112"/>
      <c r="BF365" s="112"/>
      <c r="BG365" s="112">
        <f>SUM(BG366:BG370)</f>
        <v>0</v>
      </c>
      <c r="BH365" s="112"/>
      <c r="BI365" s="112"/>
      <c r="BJ365" s="112">
        <f>SUM(BJ366:BJ370)</f>
        <v>0</v>
      </c>
      <c r="BK365" s="112"/>
      <c r="BL365" s="318"/>
      <c r="BM365" s="324"/>
      <c r="BN365" s="326"/>
    </row>
    <row r="366" s="115" customFormat="1" ht="33.95" hidden="1" customHeight="1" outlineLevel="4" spans="2:66">
      <c r="B366" s="116" t="s">
        <v>799</v>
      </c>
      <c r="C366" s="117" t="s">
        <v>1580</v>
      </c>
      <c r="D366" s="115" t="s">
        <v>1581</v>
      </c>
      <c r="E366" s="116" t="s">
        <v>1582</v>
      </c>
      <c r="F366" s="116"/>
      <c r="G366" s="116" t="s">
        <v>943</v>
      </c>
      <c r="H366" s="116">
        <f t="shared" si="708"/>
        <v>0</v>
      </c>
      <c r="I366" s="116" t="s">
        <v>1583</v>
      </c>
      <c r="J366" s="311"/>
      <c r="K366" s="116" t="s">
        <v>1396</v>
      </c>
      <c r="L366" s="311"/>
      <c r="M366" s="116" t="s">
        <v>1448</v>
      </c>
      <c r="N366" s="116">
        <f t="shared" ref="N366:N372" si="710">COUNTA(O366:Z366)</f>
        <v>0</v>
      </c>
      <c r="O366" s="311"/>
      <c r="P366" s="330"/>
      <c r="Q366" s="330"/>
      <c r="R366" s="330"/>
      <c r="S366" s="330"/>
      <c r="T366" s="330"/>
      <c r="U366" s="330"/>
      <c r="V366" s="330"/>
      <c r="W366" s="330"/>
      <c r="X366" s="330"/>
      <c r="Y366" s="330"/>
      <c r="Z366" s="330"/>
      <c r="AA366" s="116"/>
      <c r="AB366" s="116">
        <f t="shared" ref="AB366:AB372" si="711">SUM(AC366,AF366,AI366,AL366,AO366,AR366,AU366,AX366,BA366,BD366,BG366,BJ366)</f>
        <v>0</v>
      </c>
      <c r="AC366" s="116">
        <f t="shared" ref="AC366:AC372" si="712">IF(O366="",0,$J366*$L366)</f>
        <v>0</v>
      </c>
      <c r="AD366" s="116"/>
      <c r="AE366" s="116"/>
      <c r="AF366" s="116">
        <f t="shared" ref="AF366:AF372" si="713">IF(P366="",0,$J366*$L366)</f>
        <v>0</v>
      </c>
      <c r="AG366" s="116"/>
      <c r="AH366" s="116"/>
      <c r="AI366" s="116">
        <f t="shared" ref="AI366:AI372" si="714">IF(Q366="",0,$J366*$L366)</f>
        <v>0</v>
      </c>
      <c r="AJ366" s="116"/>
      <c r="AK366" s="116"/>
      <c r="AL366" s="116">
        <f t="shared" ref="AL366:AL372" si="715">IF(R366="",0,$J366*$L366)</f>
        <v>0</v>
      </c>
      <c r="AM366" s="116"/>
      <c r="AN366" s="116"/>
      <c r="AO366" s="116">
        <f t="shared" ref="AO366:AO372" si="716">IF(S366="",0,$J366*$L366)</f>
        <v>0</v>
      </c>
      <c r="AP366" s="116"/>
      <c r="AQ366" s="116"/>
      <c r="AR366" s="116">
        <f t="shared" ref="AR366:AR372" si="717">IF(T366="",0,$J366*$L366)</f>
        <v>0</v>
      </c>
      <c r="AS366" s="116"/>
      <c r="AT366" s="116"/>
      <c r="AU366" s="116">
        <f t="shared" ref="AU366:AU372" si="718">IF(U366="",0,$J366*$L366)</f>
        <v>0</v>
      </c>
      <c r="AV366" s="116"/>
      <c r="AW366" s="116"/>
      <c r="AX366" s="116">
        <f t="shared" ref="AX366:AX372" si="719">IF(V366="",0,$J366*$L366)</f>
        <v>0</v>
      </c>
      <c r="AY366" s="116"/>
      <c r="AZ366" s="116"/>
      <c r="BA366" s="116">
        <f t="shared" ref="BA366:BA372" si="720">IF(W366="",0,$J366*$L366)</f>
        <v>0</v>
      </c>
      <c r="BB366" s="116"/>
      <c r="BC366" s="116"/>
      <c r="BD366" s="116">
        <f t="shared" ref="BD366:BD372" si="721">IF(X366="",0,$J366*$L366)</f>
        <v>0</v>
      </c>
      <c r="BE366" s="116"/>
      <c r="BF366" s="116"/>
      <c r="BG366" s="116">
        <f t="shared" ref="BG366:BG372" si="722">IF(Y366="",0,$J366*$L366)</f>
        <v>0</v>
      </c>
      <c r="BH366" s="116"/>
      <c r="BI366" s="116"/>
      <c r="BJ366" s="116">
        <f t="shared" ref="BJ366:BJ372" si="723">IF(Z366="",0,$J366*$L366)</f>
        <v>0</v>
      </c>
      <c r="BK366" s="116"/>
      <c r="BL366" s="319"/>
      <c r="BM366" s="324"/>
      <c r="BN366" s="327"/>
    </row>
    <row r="367" s="115" customFormat="1" ht="33.95" hidden="1" customHeight="1" outlineLevel="4" spans="2:66">
      <c r="B367" s="116" t="s">
        <v>799</v>
      </c>
      <c r="C367" s="117" t="s">
        <v>1584</v>
      </c>
      <c r="D367" s="115" t="s">
        <v>1585</v>
      </c>
      <c r="E367" s="116" t="s">
        <v>1586</v>
      </c>
      <c r="F367" s="116"/>
      <c r="G367" s="116" t="s">
        <v>943</v>
      </c>
      <c r="H367" s="116">
        <f t="shared" si="708"/>
        <v>0</v>
      </c>
      <c r="I367" s="116" t="s">
        <v>1583</v>
      </c>
      <c r="J367" s="311"/>
      <c r="K367" s="116" t="s">
        <v>1396</v>
      </c>
      <c r="L367" s="311"/>
      <c r="M367" s="116" t="s">
        <v>1448</v>
      </c>
      <c r="N367" s="116">
        <f t="shared" si="710"/>
        <v>0</v>
      </c>
      <c r="O367" s="311"/>
      <c r="P367" s="311"/>
      <c r="Q367" s="311"/>
      <c r="R367" s="311"/>
      <c r="S367" s="311"/>
      <c r="T367" s="311"/>
      <c r="U367" s="311"/>
      <c r="V367" s="311"/>
      <c r="W367" s="311"/>
      <c r="X367" s="311"/>
      <c r="Y367" s="311"/>
      <c r="Z367" s="311"/>
      <c r="AA367" s="116"/>
      <c r="AB367" s="116">
        <f t="shared" si="711"/>
        <v>0</v>
      </c>
      <c r="AC367" s="116">
        <f t="shared" si="712"/>
        <v>0</v>
      </c>
      <c r="AD367" s="116"/>
      <c r="AE367" s="116"/>
      <c r="AF367" s="116">
        <f t="shared" si="713"/>
        <v>0</v>
      </c>
      <c r="AG367" s="116"/>
      <c r="AH367" s="116"/>
      <c r="AI367" s="116">
        <f t="shared" si="714"/>
        <v>0</v>
      </c>
      <c r="AJ367" s="116"/>
      <c r="AK367" s="116"/>
      <c r="AL367" s="116">
        <f t="shared" si="715"/>
        <v>0</v>
      </c>
      <c r="AM367" s="116"/>
      <c r="AN367" s="116"/>
      <c r="AO367" s="116">
        <f t="shared" si="716"/>
        <v>0</v>
      </c>
      <c r="AP367" s="116"/>
      <c r="AQ367" s="116"/>
      <c r="AR367" s="116">
        <f t="shared" si="717"/>
        <v>0</v>
      </c>
      <c r="AS367" s="116"/>
      <c r="AT367" s="116"/>
      <c r="AU367" s="116">
        <f t="shared" si="718"/>
        <v>0</v>
      </c>
      <c r="AV367" s="116"/>
      <c r="AW367" s="116"/>
      <c r="AX367" s="116">
        <f t="shared" si="719"/>
        <v>0</v>
      </c>
      <c r="AY367" s="116"/>
      <c r="AZ367" s="116"/>
      <c r="BA367" s="116">
        <f t="shared" si="720"/>
        <v>0</v>
      </c>
      <c r="BB367" s="116"/>
      <c r="BC367" s="116"/>
      <c r="BD367" s="116">
        <f t="shared" si="721"/>
        <v>0</v>
      </c>
      <c r="BE367" s="116"/>
      <c r="BF367" s="116"/>
      <c r="BG367" s="116">
        <f t="shared" si="722"/>
        <v>0</v>
      </c>
      <c r="BH367" s="116"/>
      <c r="BI367" s="116"/>
      <c r="BJ367" s="116">
        <f t="shared" si="723"/>
        <v>0</v>
      </c>
      <c r="BK367" s="116"/>
      <c r="BL367" s="319"/>
      <c r="BM367" s="324"/>
      <c r="BN367" s="327"/>
    </row>
    <row r="368" s="115" customFormat="1" ht="33.95" hidden="1" customHeight="1" outlineLevel="4" spans="2:66">
      <c r="B368" s="116" t="s">
        <v>799</v>
      </c>
      <c r="C368" s="117" t="s">
        <v>1587</v>
      </c>
      <c r="D368" s="115" t="s">
        <v>1588</v>
      </c>
      <c r="E368" s="116" t="s">
        <v>1589</v>
      </c>
      <c r="F368" s="116"/>
      <c r="G368" s="116" t="s">
        <v>943</v>
      </c>
      <c r="H368" s="116">
        <f t="shared" si="708"/>
        <v>0</v>
      </c>
      <c r="I368" s="116" t="s">
        <v>1583</v>
      </c>
      <c r="J368" s="311"/>
      <c r="K368" s="116" t="s">
        <v>1396</v>
      </c>
      <c r="L368" s="311"/>
      <c r="M368" s="116" t="s">
        <v>1448</v>
      </c>
      <c r="N368" s="116">
        <f t="shared" si="710"/>
        <v>0</v>
      </c>
      <c r="O368" s="311"/>
      <c r="P368" s="311"/>
      <c r="Q368" s="311"/>
      <c r="R368" s="311"/>
      <c r="S368" s="311"/>
      <c r="T368" s="311"/>
      <c r="U368" s="311"/>
      <c r="V368" s="311"/>
      <c r="W368" s="311"/>
      <c r="X368" s="311"/>
      <c r="Y368" s="311"/>
      <c r="Z368" s="311"/>
      <c r="AA368" s="116"/>
      <c r="AB368" s="116">
        <f t="shared" si="711"/>
        <v>0</v>
      </c>
      <c r="AC368" s="116">
        <f t="shared" si="712"/>
        <v>0</v>
      </c>
      <c r="AD368" s="116"/>
      <c r="AE368" s="116"/>
      <c r="AF368" s="116">
        <f t="shared" si="713"/>
        <v>0</v>
      </c>
      <c r="AG368" s="116"/>
      <c r="AH368" s="116"/>
      <c r="AI368" s="116">
        <f t="shared" si="714"/>
        <v>0</v>
      </c>
      <c r="AJ368" s="116"/>
      <c r="AK368" s="116"/>
      <c r="AL368" s="116">
        <f t="shared" si="715"/>
        <v>0</v>
      </c>
      <c r="AM368" s="116"/>
      <c r="AN368" s="116"/>
      <c r="AO368" s="116">
        <f t="shared" si="716"/>
        <v>0</v>
      </c>
      <c r="AP368" s="116"/>
      <c r="AQ368" s="116"/>
      <c r="AR368" s="116">
        <f t="shared" si="717"/>
        <v>0</v>
      </c>
      <c r="AS368" s="116"/>
      <c r="AT368" s="116"/>
      <c r="AU368" s="116">
        <f t="shared" si="718"/>
        <v>0</v>
      </c>
      <c r="AV368" s="116"/>
      <c r="AW368" s="116"/>
      <c r="AX368" s="116">
        <f t="shared" si="719"/>
        <v>0</v>
      </c>
      <c r="AY368" s="116"/>
      <c r="AZ368" s="116"/>
      <c r="BA368" s="116">
        <f t="shared" si="720"/>
        <v>0</v>
      </c>
      <c r="BB368" s="116"/>
      <c r="BC368" s="116"/>
      <c r="BD368" s="116">
        <f t="shared" si="721"/>
        <v>0</v>
      </c>
      <c r="BE368" s="116"/>
      <c r="BF368" s="116"/>
      <c r="BG368" s="116">
        <f t="shared" si="722"/>
        <v>0</v>
      </c>
      <c r="BH368" s="116"/>
      <c r="BI368" s="116"/>
      <c r="BJ368" s="116">
        <f t="shared" si="723"/>
        <v>0</v>
      </c>
      <c r="BK368" s="116"/>
      <c r="BL368" s="319"/>
      <c r="BM368" s="324"/>
      <c r="BN368" s="327"/>
    </row>
    <row r="369" s="115" customFormat="1" ht="33.95" hidden="1" customHeight="1" outlineLevel="4" spans="2:66">
      <c r="B369" s="116" t="s">
        <v>799</v>
      </c>
      <c r="C369" s="117" t="s">
        <v>1590</v>
      </c>
      <c r="D369" s="115" t="s">
        <v>1591</v>
      </c>
      <c r="E369" s="116" t="s">
        <v>1592</v>
      </c>
      <c r="F369" s="116"/>
      <c r="G369" s="116" t="s">
        <v>943</v>
      </c>
      <c r="H369" s="116">
        <f t="shared" si="708"/>
        <v>0</v>
      </c>
      <c r="I369" s="116" t="s">
        <v>1583</v>
      </c>
      <c r="J369" s="311"/>
      <c r="K369" s="116" t="s">
        <v>1396</v>
      </c>
      <c r="L369" s="311"/>
      <c r="M369" s="116" t="s">
        <v>1448</v>
      </c>
      <c r="N369" s="116">
        <f t="shared" si="710"/>
        <v>0</v>
      </c>
      <c r="O369" s="311"/>
      <c r="P369" s="311"/>
      <c r="Q369" s="311"/>
      <c r="R369" s="311"/>
      <c r="S369" s="311"/>
      <c r="T369" s="311"/>
      <c r="U369" s="311"/>
      <c r="V369" s="311"/>
      <c r="W369" s="311"/>
      <c r="X369" s="311"/>
      <c r="Y369" s="311"/>
      <c r="Z369" s="311"/>
      <c r="AA369" s="116"/>
      <c r="AB369" s="116">
        <f t="shared" si="711"/>
        <v>0</v>
      </c>
      <c r="AC369" s="116">
        <f t="shared" si="712"/>
        <v>0</v>
      </c>
      <c r="AD369" s="116"/>
      <c r="AE369" s="116"/>
      <c r="AF369" s="116">
        <f t="shared" si="713"/>
        <v>0</v>
      </c>
      <c r="AG369" s="116"/>
      <c r="AH369" s="116"/>
      <c r="AI369" s="116">
        <f t="shared" si="714"/>
        <v>0</v>
      </c>
      <c r="AJ369" s="116"/>
      <c r="AK369" s="116"/>
      <c r="AL369" s="116">
        <f t="shared" si="715"/>
        <v>0</v>
      </c>
      <c r="AM369" s="116"/>
      <c r="AN369" s="116"/>
      <c r="AO369" s="116">
        <f t="shared" si="716"/>
        <v>0</v>
      </c>
      <c r="AP369" s="116"/>
      <c r="AQ369" s="116"/>
      <c r="AR369" s="116">
        <f t="shared" si="717"/>
        <v>0</v>
      </c>
      <c r="AS369" s="116"/>
      <c r="AT369" s="116"/>
      <c r="AU369" s="116">
        <f t="shared" si="718"/>
        <v>0</v>
      </c>
      <c r="AV369" s="116"/>
      <c r="AW369" s="116"/>
      <c r="AX369" s="116">
        <f t="shared" si="719"/>
        <v>0</v>
      </c>
      <c r="AY369" s="116"/>
      <c r="AZ369" s="116"/>
      <c r="BA369" s="116">
        <f t="shared" si="720"/>
        <v>0</v>
      </c>
      <c r="BB369" s="116"/>
      <c r="BC369" s="116"/>
      <c r="BD369" s="116">
        <f t="shared" si="721"/>
        <v>0</v>
      </c>
      <c r="BE369" s="116"/>
      <c r="BF369" s="116"/>
      <c r="BG369" s="116">
        <f t="shared" si="722"/>
        <v>0</v>
      </c>
      <c r="BH369" s="116"/>
      <c r="BI369" s="116"/>
      <c r="BJ369" s="116">
        <f t="shared" si="723"/>
        <v>0</v>
      </c>
      <c r="BK369" s="116"/>
      <c r="BL369" s="319"/>
      <c r="BM369" s="324"/>
      <c r="BN369" s="327"/>
    </row>
    <row r="370" s="115" customFormat="1" ht="33.95" hidden="1" customHeight="1" outlineLevel="4" spans="2:66">
      <c r="B370" s="116" t="s">
        <v>799</v>
      </c>
      <c r="C370" s="117" t="s">
        <v>1593</v>
      </c>
      <c r="D370" s="115" t="s">
        <v>1594</v>
      </c>
      <c r="E370" s="116" t="s">
        <v>1595</v>
      </c>
      <c r="F370" s="116"/>
      <c r="G370" s="116" t="s">
        <v>943</v>
      </c>
      <c r="H370" s="116">
        <f t="shared" ref="H370:H372" si="724">J370*L370*N370</f>
        <v>0</v>
      </c>
      <c r="I370" s="116" t="s">
        <v>1583</v>
      </c>
      <c r="J370" s="311"/>
      <c r="K370" s="116" t="s">
        <v>1396</v>
      </c>
      <c r="L370" s="311"/>
      <c r="M370" s="116" t="s">
        <v>1448</v>
      </c>
      <c r="N370" s="116">
        <f t="shared" si="710"/>
        <v>0</v>
      </c>
      <c r="O370" s="311"/>
      <c r="P370" s="311"/>
      <c r="Q370" s="311"/>
      <c r="R370" s="311"/>
      <c r="S370" s="311"/>
      <c r="T370" s="311"/>
      <c r="U370" s="311"/>
      <c r="V370" s="311"/>
      <c r="W370" s="311"/>
      <c r="X370" s="311"/>
      <c r="Y370" s="311"/>
      <c r="Z370" s="311"/>
      <c r="AA370" s="116"/>
      <c r="AB370" s="116">
        <f t="shared" si="711"/>
        <v>0</v>
      </c>
      <c r="AC370" s="116">
        <f t="shared" si="712"/>
        <v>0</v>
      </c>
      <c r="AD370" s="116"/>
      <c r="AE370" s="116"/>
      <c r="AF370" s="116">
        <f t="shared" si="713"/>
        <v>0</v>
      </c>
      <c r="AG370" s="116"/>
      <c r="AH370" s="116"/>
      <c r="AI370" s="116">
        <f t="shared" si="714"/>
        <v>0</v>
      </c>
      <c r="AJ370" s="116"/>
      <c r="AK370" s="116"/>
      <c r="AL370" s="116">
        <f t="shared" si="715"/>
        <v>0</v>
      </c>
      <c r="AM370" s="116"/>
      <c r="AN370" s="116"/>
      <c r="AO370" s="116">
        <f t="shared" si="716"/>
        <v>0</v>
      </c>
      <c r="AP370" s="116"/>
      <c r="AQ370" s="116"/>
      <c r="AR370" s="116">
        <f t="shared" si="717"/>
        <v>0</v>
      </c>
      <c r="AS370" s="116"/>
      <c r="AT370" s="116"/>
      <c r="AU370" s="116">
        <f t="shared" si="718"/>
        <v>0</v>
      </c>
      <c r="AV370" s="116"/>
      <c r="AW370" s="116"/>
      <c r="AX370" s="116">
        <f t="shared" si="719"/>
        <v>0</v>
      </c>
      <c r="AY370" s="116"/>
      <c r="AZ370" s="116"/>
      <c r="BA370" s="116">
        <f t="shared" si="720"/>
        <v>0</v>
      </c>
      <c r="BB370" s="116"/>
      <c r="BC370" s="116"/>
      <c r="BD370" s="116">
        <f t="shared" si="721"/>
        <v>0</v>
      </c>
      <c r="BE370" s="116"/>
      <c r="BF370" s="116"/>
      <c r="BG370" s="116">
        <f t="shared" si="722"/>
        <v>0</v>
      </c>
      <c r="BH370" s="116"/>
      <c r="BI370" s="116"/>
      <c r="BJ370" s="116">
        <f t="shared" si="723"/>
        <v>0</v>
      </c>
      <c r="BK370" s="116"/>
      <c r="BL370" s="319"/>
      <c r="BM370" s="324"/>
      <c r="BN370" s="327"/>
    </row>
    <row r="371" s="111" customFormat="1" ht="33.95" hidden="1" customHeight="1" outlineLevel="3" spans="2:66">
      <c r="B371" s="112" t="s">
        <v>799</v>
      </c>
      <c r="C371" s="113" t="s">
        <v>1596</v>
      </c>
      <c r="D371" s="111" t="s">
        <v>1597</v>
      </c>
      <c r="E371" s="112" t="s">
        <v>1598</v>
      </c>
      <c r="F371" s="112"/>
      <c r="G371" s="112" t="s">
        <v>943</v>
      </c>
      <c r="H371" s="112">
        <f t="shared" si="724"/>
        <v>0</v>
      </c>
      <c r="I371" s="112" t="s">
        <v>1182</v>
      </c>
      <c r="J371" s="311"/>
      <c r="K371" s="112" t="s">
        <v>1396</v>
      </c>
      <c r="L371" s="311"/>
      <c r="M371" s="112" t="s">
        <v>1448</v>
      </c>
      <c r="N371" s="112">
        <f t="shared" si="710"/>
        <v>0</v>
      </c>
      <c r="O371" s="311"/>
      <c r="P371" s="311"/>
      <c r="Q371" s="311"/>
      <c r="R371" s="311"/>
      <c r="S371" s="311"/>
      <c r="T371" s="311"/>
      <c r="U371" s="311"/>
      <c r="V371" s="311"/>
      <c r="W371" s="311"/>
      <c r="X371" s="311"/>
      <c r="Y371" s="311"/>
      <c r="Z371" s="311"/>
      <c r="AA371" s="112"/>
      <c r="AB371" s="112">
        <f t="shared" si="711"/>
        <v>0</v>
      </c>
      <c r="AC371" s="112">
        <f t="shared" si="712"/>
        <v>0</v>
      </c>
      <c r="AD371" s="112"/>
      <c r="AE371" s="112"/>
      <c r="AF371" s="112">
        <f t="shared" si="713"/>
        <v>0</v>
      </c>
      <c r="AG371" s="112"/>
      <c r="AH371" s="112"/>
      <c r="AI371" s="112">
        <f t="shared" si="714"/>
        <v>0</v>
      </c>
      <c r="AJ371" s="112"/>
      <c r="AK371" s="112"/>
      <c r="AL371" s="112">
        <f t="shared" si="715"/>
        <v>0</v>
      </c>
      <c r="AM371" s="112"/>
      <c r="AN371" s="112"/>
      <c r="AO371" s="112">
        <f t="shared" si="716"/>
        <v>0</v>
      </c>
      <c r="AP371" s="112"/>
      <c r="AQ371" s="112"/>
      <c r="AR371" s="112">
        <f t="shared" si="717"/>
        <v>0</v>
      </c>
      <c r="AS371" s="112"/>
      <c r="AT371" s="112"/>
      <c r="AU371" s="112">
        <f t="shared" si="718"/>
        <v>0</v>
      </c>
      <c r="AV371" s="112"/>
      <c r="AW371" s="112"/>
      <c r="AX371" s="112">
        <f t="shared" si="719"/>
        <v>0</v>
      </c>
      <c r="AY371" s="112"/>
      <c r="AZ371" s="112"/>
      <c r="BA371" s="112">
        <f t="shared" si="720"/>
        <v>0</v>
      </c>
      <c r="BB371" s="112"/>
      <c r="BC371" s="112"/>
      <c r="BD371" s="112">
        <f t="shared" si="721"/>
        <v>0</v>
      </c>
      <c r="BE371" s="112"/>
      <c r="BF371" s="112"/>
      <c r="BG371" s="112">
        <f t="shared" si="722"/>
        <v>0</v>
      </c>
      <c r="BH371" s="112"/>
      <c r="BI371" s="112"/>
      <c r="BJ371" s="112">
        <f t="shared" si="723"/>
        <v>0</v>
      </c>
      <c r="BK371" s="112"/>
      <c r="BL371" s="318"/>
      <c r="BM371" s="324"/>
      <c r="BN371" s="326"/>
    </row>
    <row r="372" s="111" customFormat="1" ht="33.95" hidden="1" customHeight="1" outlineLevel="3" spans="2:66">
      <c r="B372" s="112" t="s">
        <v>799</v>
      </c>
      <c r="C372" s="113" t="s">
        <v>1599</v>
      </c>
      <c r="D372" s="111" t="s">
        <v>1600</v>
      </c>
      <c r="E372" s="112" t="s">
        <v>1601</v>
      </c>
      <c r="F372" s="112"/>
      <c r="G372" s="112" t="s">
        <v>943</v>
      </c>
      <c r="H372" s="112">
        <f t="shared" si="724"/>
        <v>0</v>
      </c>
      <c r="I372" s="112" t="s">
        <v>1182</v>
      </c>
      <c r="J372" s="311"/>
      <c r="K372" s="112" t="s">
        <v>1396</v>
      </c>
      <c r="L372" s="311"/>
      <c r="M372" s="112" t="s">
        <v>1448</v>
      </c>
      <c r="N372" s="112">
        <f t="shared" si="710"/>
        <v>0</v>
      </c>
      <c r="O372" s="311"/>
      <c r="P372" s="329"/>
      <c r="Q372" s="329"/>
      <c r="R372" s="329"/>
      <c r="S372" s="329"/>
      <c r="T372" s="329"/>
      <c r="U372" s="329"/>
      <c r="V372" s="329"/>
      <c r="W372" s="329"/>
      <c r="X372" s="329"/>
      <c r="Y372" s="329"/>
      <c r="Z372" s="329"/>
      <c r="AA372" s="112"/>
      <c r="AB372" s="112">
        <f t="shared" si="711"/>
        <v>0</v>
      </c>
      <c r="AC372" s="112">
        <f t="shared" si="712"/>
        <v>0</v>
      </c>
      <c r="AD372" s="112"/>
      <c r="AE372" s="112"/>
      <c r="AF372" s="112">
        <f t="shared" si="713"/>
        <v>0</v>
      </c>
      <c r="AG372" s="112"/>
      <c r="AH372" s="112"/>
      <c r="AI372" s="112">
        <f t="shared" si="714"/>
        <v>0</v>
      </c>
      <c r="AJ372" s="112"/>
      <c r="AK372" s="112"/>
      <c r="AL372" s="112">
        <f t="shared" si="715"/>
        <v>0</v>
      </c>
      <c r="AM372" s="112"/>
      <c r="AN372" s="112"/>
      <c r="AO372" s="112">
        <f t="shared" si="716"/>
        <v>0</v>
      </c>
      <c r="AP372" s="112"/>
      <c r="AQ372" s="112"/>
      <c r="AR372" s="112">
        <f t="shared" si="717"/>
        <v>0</v>
      </c>
      <c r="AS372" s="112"/>
      <c r="AT372" s="112"/>
      <c r="AU372" s="112">
        <f t="shared" si="718"/>
        <v>0</v>
      </c>
      <c r="AV372" s="112"/>
      <c r="AW372" s="112"/>
      <c r="AX372" s="112">
        <f t="shared" si="719"/>
        <v>0</v>
      </c>
      <c r="AY372" s="112"/>
      <c r="AZ372" s="112"/>
      <c r="BA372" s="112">
        <f t="shared" si="720"/>
        <v>0</v>
      </c>
      <c r="BB372" s="112"/>
      <c r="BC372" s="112"/>
      <c r="BD372" s="112">
        <f t="shared" si="721"/>
        <v>0</v>
      </c>
      <c r="BE372" s="112"/>
      <c r="BF372" s="112"/>
      <c r="BG372" s="112">
        <f t="shared" si="722"/>
        <v>0</v>
      </c>
      <c r="BH372" s="112"/>
      <c r="BI372" s="112"/>
      <c r="BJ372" s="112">
        <f t="shared" si="723"/>
        <v>0</v>
      </c>
      <c r="BK372" s="112"/>
      <c r="BL372" s="318"/>
      <c r="BM372" s="324"/>
      <c r="BN372" s="326"/>
    </row>
    <row r="373" s="111" customFormat="1" ht="33.95" hidden="1" customHeight="1" outlineLevel="3" collapsed="1" spans="2:66">
      <c r="B373" s="112" t="s">
        <v>794</v>
      </c>
      <c r="C373" s="113" t="s">
        <v>1602</v>
      </c>
      <c r="D373" s="111" t="s">
        <v>1603</v>
      </c>
      <c r="E373" s="112"/>
      <c r="F373" s="112"/>
      <c r="G373" s="112"/>
      <c r="H373" s="112">
        <f>SUM(H374:H379)</f>
        <v>0</v>
      </c>
      <c r="I373" s="112"/>
      <c r="J373" s="112"/>
      <c r="K373" s="112"/>
      <c r="L373" s="112"/>
      <c r="M373" s="112"/>
      <c r="N373" s="112"/>
      <c r="O373" s="112"/>
      <c r="P373" s="301"/>
      <c r="Q373" s="301"/>
      <c r="R373" s="301"/>
      <c r="S373" s="301"/>
      <c r="T373" s="301"/>
      <c r="U373" s="301"/>
      <c r="V373" s="301"/>
      <c r="W373" s="301"/>
      <c r="X373" s="301"/>
      <c r="Y373" s="301"/>
      <c r="Z373" s="301"/>
      <c r="AA373" s="301"/>
      <c r="AB373" s="112">
        <f t="shared" ref="AB373:AF373" si="725">SUM(AB374:AB379)</f>
        <v>0</v>
      </c>
      <c r="AC373" s="112">
        <f t="shared" si="725"/>
        <v>0</v>
      </c>
      <c r="AD373" s="112"/>
      <c r="AE373" s="112"/>
      <c r="AF373" s="112">
        <f t="shared" si="725"/>
        <v>0</v>
      </c>
      <c r="AG373" s="112"/>
      <c r="AH373" s="112"/>
      <c r="AI373" s="112">
        <f>SUM(AI374:AI379)</f>
        <v>0</v>
      </c>
      <c r="AJ373" s="112"/>
      <c r="AK373" s="112"/>
      <c r="AL373" s="112">
        <f>SUM(AL374:AL379)</f>
        <v>0</v>
      </c>
      <c r="AM373" s="112"/>
      <c r="AN373" s="112"/>
      <c r="AO373" s="112">
        <f>SUM(AO374:AO379)</f>
        <v>0</v>
      </c>
      <c r="AP373" s="112"/>
      <c r="AQ373" s="112"/>
      <c r="AR373" s="112">
        <f>SUM(AR374:AR379)</f>
        <v>0</v>
      </c>
      <c r="AS373" s="112"/>
      <c r="AT373" s="112"/>
      <c r="AU373" s="112">
        <f>SUM(AU374:AU379)</f>
        <v>0</v>
      </c>
      <c r="AV373" s="112"/>
      <c r="AW373" s="112"/>
      <c r="AX373" s="112">
        <f>SUM(AX374:AX379)</f>
        <v>0</v>
      </c>
      <c r="AY373" s="112"/>
      <c r="AZ373" s="112"/>
      <c r="BA373" s="112">
        <f>SUM(BA374:BA379)</f>
        <v>0</v>
      </c>
      <c r="BB373" s="112"/>
      <c r="BC373" s="112"/>
      <c r="BD373" s="112">
        <f>SUM(BD374:BD379)</f>
        <v>0</v>
      </c>
      <c r="BE373" s="112"/>
      <c r="BF373" s="112"/>
      <c r="BG373" s="112">
        <f>SUM(BG374:BG379)</f>
        <v>0</v>
      </c>
      <c r="BH373" s="112"/>
      <c r="BI373" s="112"/>
      <c r="BJ373" s="112">
        <f>SUM(BJ374:BJ379)</f>
        <v>0</v>
      </c>
      <c r="BK373" s="112"/>
      <c r="BL373" s="318"/>
      <c r="BM373" s="324"/>
      <c r="BN373" s="326"/>
    </row>
    <row r="374" s="115" customFormat="1" ht="33.95" hidden="1" customHeight="1" outlineLevel="4" spans="2:66">
      <c r="B374" s="116" t="s">
        <v>799</v>
      </c>
      <c r="C374" s="117" t="s">
        <v>1604</v>
      </c>
      <c r="D374" s="115" t="s">
        <v>1605</v>
      </c>
      <c r="E374" s="116" t="s">
        <v>1606</v>
      </c>
      <c r="F374" s="116"/>
      <c r="G374" s="116" t="s">
        <v>943</v>
      </c>
      <c r="H374" s="116">
        <f t="shared" ref="H374:H379" si="726">J374*L374*N374</f>
        <v>0</v>
      </c>
      <c r="I374" s="116" t="s">
        <v>1583</v>
      </c>
      <c r="J374" s="311"/>
      <c r="K374" s="116" t="s">
        <v>1396</v>
      </c>
      <c r="L374" s="311"/>
      <c r="M374" s="116" t="s">
        <v>1448</v>
      </c>
      <c r="N374" s="116">
        <f t="shared" ref="N374:N380" si="727">COUNTA(O374:Z374)</f>
        <v>0</v>
      </c>
      <c r="O374" s="330"/>
      <c r="P374" s="330"/>
      <c r="Q374" s="330"/>
      <c r="R374" s="330"/>
      <c r="S374" s="330"/>
      <c r="T374" s="330"/>
      <c r="U374" s="330"/>
      <c r="V374" s="330"/>
      <c r="W374" s="330"/>
      <c r="X374" s="330"/>
      <c r="Y374" s="330"/>
      <c r="Z374" s="330"/>
      <c r="AA374" s="116"/>
      <c r="AB374" s="116">
        <f t="shared" ref="AB374:AB380" si="728">SUM(AC374,AF374,AI374,AL374,AO374,AR374,AU374,AX374,BA374,BD374,BG374,BJ374)</f>
        <v>0</v>
      </c>
      <c r="AC374" s="116">
        <f t="shared" ref="AC374:AC379" si="729">IF(O374="",0,$J374*$L374)</f>
        <v>0</v>
      </c>
      <c r="AD374" s="116"/>
      <c r="AE374" s="116"/>
      <c r="AF374" s="116">
        <f t="shared" ref="AF374:AF379" si="730">IF(P374="",0,$J374*$L374)</f>
        <v>0</v>
      </c>
      <c r="AG374" s="116"/>
      <c r="AH374" s="116"/>
      <c r="AI374" s="116">
        <f t="shared" ref="AI374:AI379" si="731">IF(Q374="",0,$J374*$L374)</f>
        <v>0</v>
      </c>
      <c r="AJ374" s="116"/>
      <c r="AK374" s="116"/>
      <c r="AL374" s="116">
        <f t="shared" ref="AL374:AL379" si="732">IF(R374="",0,$J374*$L374)</f>
        <v>0</v>
      </c>
      <c r="AM374" s="116"/>
      <c r="AN374" s="116"/>
      <c r="AO374" s="116">
        <f t="shared" ref="AO374:AO379" si="733">IF(S374="",0,$J374*$L374)</f>
        <v>0</v>
      </c>
      <c r="AP374" s="116"/>
      <c r="AQ374" s="116"/>
      <c r="AR374" s="116">
        <f t="shared" ref="AR374:AR379" si="734">IF(T374="",0,$J374*$L374)</f>
        <v>0</v>
      </c>
      <c r="AS374" s="116"/>
      <c r="AT374" s="116"/>
      <c r="AU374" s="116">
        <f t="shared" ref="AU374:AU379" si="735">IF(U374="",0,$J374*$L374)</f>
        <v>0</v>
      </c>
      <c r="AV374" s="116"/>
      <c r="AW374" s="116"/>
      <c r="AX374" s="116">
        <f t="shared" ref="AX374:AX379" si="736">IF(V374="",0,$J374*$L374)</f>
        <v>0</v>
      </c>
      <c r="AY374" s="116"/>
      <c r="AZ374" s="116"/>
      <c r="BA374" s="116">
        <f t="shared" ref="BA374:BA379" si="737">IF(W374="",0,$J374*$L374)</f>
        <v>0</v>
      </c>
      <c r="BB374" s="116"/>
      <c r="BC374" s="116"/>
      <c r="BD374" s="116">
        <f t="shared" ref="BD374:BD379" si="738">IF(X374="",0,$J374*$L374)</f>
        <v>0</v>
      </c>
      <c r="BE374" s="116"/>
      <c r="BF374" s="116"/>
      <c r="BG374" s="116">
        <f t="shared" ref="BG374:BG379" si="739">IF(Y374="",0,$J374*$L374)</f>
        <v>0</v>
      </c>
      <c r="BH374" s="116"/>
      <c r="BI374" s="116"/>
      <c r="BJ374" s="116">
        <f t="shared" ref="BJ374:BJ379" si="740">IF(Z374="",0,$J374*$L374)</f>
        <v>0</v>
      </c>
      <c r="BK374" s="116"/>
      <c r="BL374" s="319"/>
      <c r="BM374" s="324"/>
      <c r="BN374" s="327"/>
    </row>
    <row r="375" s="115" customFormat="1" ht="33.95" hidden="1" customHeight="1" outlineLevel="4" spans="2:66">
      <c r="B375" s="116" t="s">
        <v>799</v>
      </c>
      <c r="C375" s="117" t="s">
        <v>1607</v>
      </c>
      <c r="D375" s="115" t="s">
        <v>1608</v>
      </c>
      <c r="E375" s="116" t="s">
        <v>1609</v>
      </c>
      <c r="F375" s="116"/>
      <c r="G375" s="116" t="s">
        <v>943</v>
      </c>
      <c r="H375" s="116">
        <f t="shared" si="726"/>
        <v>0</v>
      </c>
      <c r="I375" s="116" t="s">
        <v>1583</v>
      </c>
      <c r="J375" s="311"/>
      <c r="K375" s="116" t="s">
        <v>1396</v>
      </c>
      <c r="L375" s="311"/>
      <c r="M375" s="116" t="s">
        <v>1448</v>
      </c>
      <c r="N375" s="116">
        <f t="shared" si="727"/>
        <v>0</v>
      </c>
      <c r="O375" s="311"/>
      <c r="P375" s="311"/>
      <c r="Q375" s="311"/>
      <c r="R375" s="311"/>
      <c r="S375" s="311"/>
      <c r="T375" s="311"/>
      <c r="U375" s="311"/>
      <c r="V375" s="311"/>
      <c r="W375" s="311"/>
      <c r="X375" s="311"/>
      <c r="Y375" s="311"/>
      <c r="Z375" s="311"/>
      <c r="AA375" s="116"/>
      <c r="AB375" s="116">
        <f t="shared" si="728"/>
        <v>0</v>
      </c>
      <c r="AC375" s="116">
        <f t="shared" si="729"/>
        <v>0</v>
      </c>
      <c r="AD375" s="116"/>
      <c r="AE375" s="116"/>
      <c r="AF375" s="116">
        <f t="shared" si="730"/>
        <v>0</v>
      </c>
      <c r="AG375" s="116"/>
      <c r="AH375" s="116"/>
      <c r="AI375" s="116">
        <f t="shared" si="731"/>
        <v>0</v>
      </c>
      <c r="AJ375" s="116"/>
      <c r="AK375" s="116"/>
      <c r="AL375" s="116">
        <f t="shared" si="732"/>
        <v>0</v>
      </c>
      <c r="AM375" s="116"/>
      <c r="AN375" s="116"/>
      <c r="AO375" s="116">
        <f t="shared" si="733"/>
        <v>0</v>
      </c>
      <c r="AP375" s="116"/>
      <c r="AQ375" s="116"/>
      <c r="AR375" s="116">
        <f t="shared" si="734"/>
        <v>0</v>
      </c>
      <c r="AS375" s="116"/>
      <c r="AT375" s="116"/>
      <c r="AU375" s="116">
        <f t="shared" si="735"/>
        <v>0</v>
      </c>
      <c r="AV375" s="116"/>
      <c r="AW375" s="116"/>
      <c r="AX375" s="116">
        <f t="shared" si="736"/>
        <v>0</v>
      </c>
      <c r="AY375" s="116"/>
      <c r="AZ375" s="116"/>
      <c r="BA375" s="116">
        <f t="shared" si="737"/>
        <v>0</v>
      </c>
      <c r="BB375" s="116"/>
      <c r="BC375" s="116"/>
      <c r="BD375" s="116">
        <f t="shared" si="738"/>
        <v>0</v>
      </c>
      <c r="BE375" s="116"/>
      <c r="BF375" s="116"/>
      <c r="BG375" s="116">
        <f t="shared" si="739"/>
        <v>0</v>
      </c>
      <c r="BH375" s="116"/>
      <c r="BI375" s="116"/>
      <c r="BJ375" s="116">
        <f t="shared" si="740"/>
        <v>0</v>
      </c>
      <c r="BK375" s="116"/>
      <c r="BL375" s="319"/>
      <c r="BM375" s="324"/>
      <c r="BN375" s="327"/>
    </row>
    <row r="376" s="115" customFormat="1" ht="33.95" hidden="1" customHeight="1" outlineLevel="4" spans="2:66">
      <c r="B376" s="116" t="s">
        <v>799</v>
      </c>
      <c r="C376" s="117" t="s">
        <v>1610</v>
      </c>
      <c r="D376" s="115" t="s">
        <v>1611</v>
      </c>
      <c r="E376" s="116" t="s">
        <v>1612</v>
      </c>
      <c r="F376" s="116"/>
      <c r="G376" s="116" t="s">
        <v>943</v>
      </c>
      <c r="H376" s="116">
        <f t="shared" si="726"/>
        <v>0</v>
      </c>
      <c r="I376" s="116" t="s">
        <v>1583</v>
      </c>
      <c r="J376" s="311"/>
      <c r="K376" s="116" t="s">
        <v>1396</v>
      </c>
      <c r="L376" s="311"/>
      <c r="M376" s="116" t="s">
        <v>1448</v>
      </c>
      <c r="N376" s="116">
        <f t="shared" si="727"/>
        <v>0</v>
      </c>
      <c r="O376" s="311"/>
      <c r="P376" s="311"/>
      <c r="Q376" s="311"/>
      <c r="R376" s="311"/>
      <c r="S376" s="311"/>
      <c r="T376" s="311"/>
      <c r="U376" s="311"/>
      <c r="V376" s="311"/>
      <c r="W376" s="311"/>
      <c r="X376" s="311"/>
      <c r="Y376" s="311"/>
      <c r="Z376" s="311"/>
      <c r="AA376" s="116"/>
      <c r="AB376" s="116">
        <f t="shared" si="728"/>
        <v>0</v>
      </c>
      <c r="AC376" s="116">
        <f t="shared" si="729"/>
        <v>0</v>
      </c>
      <c r="AD376" s="116"/>
      <c r="AE376" s="116"/>
      <c r="AF376" s="116">
        <f t="shared" si="730"/>
        <v>0</v>
      </c>
      <c r="AG376" s="116"/>
      <c r="AH376" s="116"/>
      <c r="AI376" s="116">
        <f t="shared" si="731"/>
        <v>0</v>
      </c>
      <c r="AJ376" s="116"/>
      <c r="AK376" s="116"/>
      <c r="AL376" s="116">
        <f t="shared" si="732"/>
        <v>0</v>
      </c>
      <c r="AM376" s="116"/>
      <c r="AN376" s="116"/>
      <c r="AO376" s="116">
        <f t="shared" si="733"/>
        <v>0</v>
      </c>
      <c r="AP376" s="116"/>
      <c r="AQ376" s="116"/>
      <c r="AR376" s="116">
        <f t="shared" si="734"/>
        <v>0</v>
      </c>
      <c r="AS376" s="116"/>
      <c r="AT376" s="116"/>
      <c r="AU376" s="116">
        <f t="shared" si="735"/>
        <v>0</v>
      </c>
      <c r="AV376" s="116"/>
      <c r="AW376" s="116"/>
      <c r="AX376" s="116">
        <f t="shared" si="736"/>
        <v>0</v>
      </c>
      <c r="AY376" s="116"/>
      <c r="AZ376" s="116"/>
      <c r="BA376" s="116">
        <f t="shared" si="737"/>
        <v>0</v>
      </c>
      <c r="BB376" s="116"/>
      <c r="BC376" s="116"/>
      <c r="BD376" s="116">
        <f t="shared" si="738"/>
        <v>0</v>
      </c>
      <c r="BE376" s="116"/>
      <c r="BF376" s="116"/>
      <c r="BG376" s="116">
        <f t="shared" si="739"/>
        <v>0</v>
      </c>
      <c r="BH376" s="116"/>
      <c r="BI376" s="116"/>
      <c r="BJ376" s="116">
        <f t="shared" si="740"/>
        <v>0</v>
      </c>
      <c r="BK376" s="116"/>
      <c r="BL376" s="319"/>
      <c r="BM376" s="324"/>
      <c r="BN376" s="327"/>
    </row>
    <row r="377" s="115" customFormat="1" ht="33.95" hidden="1" customHeight="1" outlineLevel="4" spans="2:66">
      <c r="B377" s="116" t="s">
        <v>799</v>
      </c>
      <c r="C377" s="117" t="s">
        <v>1613</v>
      </c>
      <c r="D377" s="115" t="s">
        <v>1614</v>
      </c>
      <c r="E377" s="116" t="s">
        <v>1615</v>
      </c>
      <c r="F377" s="116"/>
      <c r="G377" s="116" t="s">
        <v>943</v>
      </c>
      <c r="H377" s="116">
        <f t="shared" si="726"/>
        <v>0</v>
      </c>
      <c r="I377" s="116" t="s">
        <v>1583</v>
      </c>
      <c r="J377" s="311"/>
      <c r="K377" s="116" t="s">
        <v>1396</v>
      </c>
      <c r="L377" s="311"/>
      <c r="M377" s="116" t="s">
        <v>1448</v>
      </c>
      <c r="N377" s="116">
        <f t="shared" si="727"/>
        <v>0</v>
      </c>
      <c r="O377" s="311"/>
      <c r="P377" s="311"/>
      <c r="Q377" s="311"/>
      <c r="R377" s="311"/>
      <c r="S377" s="311"/>
      <c r="T377" s="311"/>
      <c r="U377" s="311"/>
      <c r="V377" s="311"/>
      <c r="W377" s="311"/>
      <c r="X377" s="311"/>
      <c r="Y377" s="311"/>
      <c r="Z377" s="311"/>
      <c r="AA377" s="116"/>
      <c r="AB377" s="116">
        <f t="shared" si="728"/>
        <v>0</v>
      </c>
      <c r="AC377" s="116">
        <f t="shared" si="729"/>
        <v>0</v>
      </c>
      <c r="AD377" s="116"/>
      <c r="AE377" s="116"/>
      <c r="AF377" s="116">
        <f t="shared" si="730"/>
        <v>0</v>
      </c>
      <c r="AG377" s="116"/>
      <c r="AH377" s="116"/>
      <c r="AI377" s="116">
        <f t="shared" si="731"/>
        <v>0</v>
      </c>
      <c r="AJ377" s="116"/>
      <c r="AK377" s="116"/>
      <c r="AL377" s="116">
        <f t="shared" si="732"/>
        <v>0</v>
      </c>
      <c r="AM377" s="116"/>
      <c r="AN377" s="116"/>
      <c r="AO377" s="116">
        <f t="shared" si="733"/>
        <v>0</v>
      </c>
      <c r="AP377" s="116"/>
      <c r="AQ377" s="116"/>
      <c r="AR377" s="116">
        <f t="shared" si="734"/>
        <v>0</v>
      </c>
      <c r="AS377" s="116"/>
      <c r="AT377" s="116"/>
      <c r="AU377" s="116">
        <f t="shared" si="735"/>
        <v>0</v>
      </c>
      <c r="AV377" s="116"/>
      <c r="AW377" s="116"/>
      <c r="AX377" s="116">
        <f t="shared" si="736"/>
        <v>0</v>
      </c>
      <c r="AY377" s="116"/>
      <c r="AZ377" s="116"/>
      <c r="BA377" s="116">
        <f t="shared" si="737"/>
        <v>0</v>
      </c>
      <c r="BB377" s="116"/>
      <c r="BC377" s="116"/>
      <c r="BD377" s="116">
        <f t="shared" si="738"/>
        <v>0</v>
      </c>
      <c r="BE377" s="116"/>
      <c r="BF377" s="116"/>
      <c r="BG377" s="116">
        <f t="shared" si="739"/>
        <v>0</v>
      </c>
      <c r="BH377" s="116"/>
      <c r="BI377" s="116"/>
      <c r="BJ377" s="116">
        <f t="shared" si="740"/>
        <v>0</v>
      </c>
      <c r="BK377" s="116"/>
      <c r="BL377" s="319"/>
      <c r="BM377" s="324"/>
      <c r="BN377" s="327"/>
    </row>
    <row r="378" s="115" customFormat="1" ht="33.95" hidden="1" customHeight="1" outlineLevel="4" spans="2:66">
      <c r="B378" s="116" t="s">
        <v>799</v>
      </c>
      <c r="C378" s="117" t="s">
        <v>1616</v>
      </c>
      <c r="D378" s="115" t="s">
        <v>1617</v>
      </c>
      <c r="E378" s="116" t="s">
        <v>1618</v>
      </c>
      <c r="F378" s="116"/>
      <c r="G378" s="116" t="s">
        <v>943</v>
      </c>
      <c r="H378" s="116">
        <f t="shared" si="726"/>
        <v>0</v>
      </c>
      <c r="I378" s="116" t="s">
        <v>1583</v>
      </c>
      <c r="J378" s="311"/>
      <c r="K378" s="116" t="s">
        <v>1396</v>
      </c>
      <c r="L378" s="311"/>
      <c r="M378" s="116" t="s">
        <v>1448</v>
      </c>
      <c r="N378" s="116">
        <f t="shared" si="727"/>
        <v>0</v>
      </c>
      <c r="O378" s="311"/>
      <c r="P378" s="311"/>
      <c r="Q378" s="311"/>
      <c r="R378" s="311"/>
      <c r="S378" s="311"/>
      <c r="T378" s="311"/>
      <c r="U378" s="311"/>
      <c r="V378" s="311"/>
      <c r="W378" s="311"/>
      <c r="X378" s="311"/>
      <c r="Y378" s="311"/>
      <c r="Z378" s="311"/>
      <c r="AA378" s="116"/>
      <c r="AB378" s="116">
        <f t="shared" si="728"/>
        <v>0</v>
      </c>
      <c r="AC378" s="116">
        <f t="shared" si="729"/>
        <v>0</v>
      </c>
      <c r="AD378" s="116"/>
      <c r="AE378" s="116"/>
      <c r="AF378" s="116">
        <f t="shared" si="730"/>
        <v>0</v>
      </c>
      <c r="AG378" s="116"/>
      <c r="AH378" s="116"/>
      <c r="AI378" s="116">
        <f t="shared" si="731"/>
        <v>0</v>
      </c>
      <c r="AJ378" s="116"/>
      <c r="AK378" s="116"/>
      <c r="AL378" s="116">
        <f t="shared" si="732"/>
        <v>0</v>
      </c>
      <c r="AM378" s="116"/>
      <c r="AN378" s="116"/>
      <c r="AO378" s="116">
        <f t="shared" si="733"/>
        <v>0</v>
      </c>
      <c r="AP378" s="116"/>
      <c r="AQ378" s="116"/>
      <c r="AR378" s="116">
        <f t="shared" si="734"/>
        <v>0</v>
      </c>
      <c r="AS378" s="116"/>
      <c r="AT378" s="116"/>
      <c r="AU378" s="116">
        <f t="shared" si="735"/>
        <v>0</v>
      </c>
      <c r="AV378" s="116"/>
      <c r="AW378" s="116"/>
      <c r="AX378" s="116">
        <f t="shared" si="736"/>
        <v>0</v>
      </c>
      <c r="AY378" s="116"/>
      <c r="AZ378" s="116"/>
      <c r="BA378" s="116">
        <f t="shared" si="737"/>
        <v>0</v>
      </c>
      <c r="BB378" s="116"/>
      <c r="BC378" s="116"/>
      <c r="BD378" s="116">
        <f t="shared" si="738"/>
        <v>0</v>
      </c>
      <c r="BE378" s="116"/>
      <c r="BF378" s="116"/>
      <c r="BG378" s="116">
        <f t="shared" si="739"/>
        <v>0</v>
      </c>
      <c r="BH378" s="116"/>
      <c r="BI378" s="116"/>
      <c r="BJ378" s="116">
        <f t="shared" si="740"/>
        <v>0</v>
      </c>
      <c r="BK378" s="116"/>
      <c r="BL378" s="319"/>
      <c r="BM378" s="324"/>
      <c r="BN378" s="327"/>
    </row>
    <row r="379" s="115" customFormat="1" ht="33.95" hidden="1" customHeight="1" outlineLevel="4" spans="2:66">
      <c r="B379" s="116" t="s">
        <v>799</v>
      </c>
      <c r="C379" s="117" t="s">
        <v>1619</v>
      </c>
      <c r="D379" s="115" t="s">
        <v>1620</v>
      </c>
      <c r="E379" s="116" t="s">
        <v>1621</v>
      </c>
      <c r="F379" s="116"/>
      <c r="G379" s="116" t="s">
        <v>943</v>
      </c>
      <c r="H379" s="116">
        <f t="shared" si="726"/>
        <v>0</v>
      </c>
      <c r="I379" s="116" t="s">
        <v>1583</v>
      </c>
      <c r="J379" s="311"/>
      <c r="K379" s="116" t="s">
        <v>1396</v>
      </c>
      <c r="L379" s="311"/>
      <c r="M379" s="116" t="s">
        <v>1448</v>
      </c>
      <c r="N379" s="116">
        <f t="shared" si="727"/>
        <v>0</v>
      </c>
      <c r="O379" s="311"/>
      <c r="P379" s="311"/>
      <c r="Q379" s="311"/>
      <c r="R379" s="311"/>
      <c r="S379" s="311"/>
      <c r="T379" s="311"/>
      <c r="U379" s="311"/>
      <c r="V379" s="311"/>
      <c r="W379" s="311"/>
      <c r="X379" s="311"/>
      <c r="Y379" s="311"/>
      <c r="Z379" s="311"/>
      <c r="AA379" s="116"/>
      <c r="AB379" s="116">
        <f t="shared" si="728"/>
        <v>0</v>
      </c>
      <c r="AC379" s="116">
        <f t="shared" si="729"/>
        <v>0</v>
      </c>
      <c r="AD379" s="116"/>
      <c r="AE379" s="116"/>
      <c r="AF379" s="116">
        <f t="shared" si="730"/>
        <v>0</v>
      </c>
      <c r="AG379" s="116"/>
      <c r="AH379" s="116"/>
      <c r="AI379" s="116">
        <f t="shared" si="731"/>
        <v>0</v>
      </c>
      <c r="AJ379" s="116"/>
      <c r="AK379" s="116"/>
      <c r="AL379" s="116">
        <f t="shared" si="732"/>
        <v>0</v>
      </c>
      <c r="AM379" s="116"/>
      <c r="AN379" s="116"/>
      <c r="AO379" s="116">
        <f t="shared" si="733"/>
        <v>0</v>
      </c>
      <c r="AP379" s="116"/>
      <c r="AQ379" s="116"/>
      <c r="AR379" s="116">
        <f t="shared" si="734"/>
        <v>0</v>
      </c>
      <c r="AS379" s="116"/>
      <c r="AT379" s="116"/>
      <c r="AU379" s="116">
        <f t="shared" si="735"/>
        <v>0</v>
      </c>
      <c r="AV379" s="116"/>
      <c r="AW379" s="116"/>
      <c r="AX379" s="116">
        <f t="shared" si="736"/>
        <v>0</v>
      </c>
      <c r="AY379" s="116"/>
      <c r="AZ379" s="116"/>
      <c r="BA379" s="116">
        <f t="shared" si="737"/>
        <v>0</v>
      </c>
      <c r="BB379" s="116"/>
      <c r="BC379" s="116"/>
      <c r="BD379" s="116">
        <f t="shared" si="738"/>
        <v>0</v>
      </c>
      <c r="BE379" s="116"/>
      <c r="BF379" s="116"/>
      <c r="BG379" s="116">
        <f t="shared" si="739"/>
        <v>0</v>
      </c>
      <c r="BH379" s="116"/>
      <c r="BI379" s="116"/>
      <c r="BJ379" s="116">
        <f t="shared" si="740"/>
        <v>0</v>
      </c>
      <c r="BK379" s="116"/>
      <c r="BL379" s="319"/>
      <c r="BM379" s="324"/>
      <c r="BN379" s="327"/>
    </row>
    <row r="380" s="111" customFormat="1" ht="33.95" customHeight="1" outlineLevel="3" spans="2:66">
      <c r="B380" s="112" t="s">
        <v>799</v>
      </c>
      <c r="C380" s="113" t="s">
        <v>1622</v>
      </c>
      <c r="D380" s="111" t="s">
        <v>1623</v>
      </c>
      <c r="E380" s="112" t="s">
        <v>1624</v>
      </c>
      <c r="F380" s="112" t="s">
        <v>1625</v>
      </c>
      <c r="G380" s="112" t="s">
        <v>943</v>
      </c>
      <c r="H380" s="112">
        <f>J380*L380</f>
        <v>0</v>
      </c>
      <c r="I380" s="112" t="s">
        <v>1242</v>
      </c>
      <c r="J380" s="112">
        <v>1</v>
      </c>
      <c r="K380" s="112" t="s">
        <v>1243</v>
      </c>
      <c r="L380" s="311">
        <f>预算主表!P89</f>
        <v>0</v>
      </c>
      <c r="M380" s="112" t="s">
        <v>1377</v>
      </c>
      <c r="N380" s="112">
        <f t="shared" si="727"/>
        <v>1</v>
      </c>
      <c r="O380" s="329" t="s">
        <v>1292</v>
      </c>
      <c r="P380" s="329"/>
      <c r="Q380" s="329"/>
      <c r="R380" s="329"/>
      <c r="S380" s="329"/>
      <c r="T380" s="329"/>
      <c r="U380" s="329"/>
      <c r="V380" s="329"/>
      <c r="W380" s="329"/>
      <c r="X380" s="329"/>
      <c r="Y380" s="329"/>
      <c r="Z380" s="329"/>
      <c r="AA380" s="112"/>
      <c r="AB380" s="112">
        <f t="shared" si="728"/>
        <v>0</v>
      </c>
      <c r="AC380" s="112">
        <f>IF(O380="√",$J380*$L380/$N380,0)</f>
        <v>0</v>
      </c>
      <c r="AD380" s="112"/>
      <c r="AE380" s="112"/>
      <c r="AF380" s="112">
        <f>IF(P380="√",$J380*$L380/$N380,0)</f>
        <v>0</v>
      </c>
      <c r="AG380" s="112"/>
      <c r="AH380" s="112"/>
      <c r="AI380" s="112">
        <f>IF(Q380="√",$J380*$L380/$N380,0)</f>
        <v>0</v>
      </c>
      <c r="AJ380" s="112"/>
      <c r="AK380" s="112"/>
      <c r="AL380" s="112">
        <f>IF(R380="√",$J380*$L380/$N380,0)</f>
        <v>0</v>
      </c>
      <c r="AM380" s="112"/>
      <c r="AN380" s="112"/>
      <c r="AO380" s="112">
        <f>IF(S380="√",$J380*$L380/$N380,0)</f>
        <v>0</v>
      </c>
      <c r="AP380" s="112"/>
      <c r="AQ380" s="112"/>
      <c r="AR380" s="112">
        <f>IF(T380="√",$J380*$L380/$N380,0)</f>
        <v>0</v>
      </c>
      <c r="AS380" s="112"/>
      <c r="AT380" s="112"/>
      <c r="AU380" s="112">
        <f>IF(U380="√",$J380*$L380/$N380,0)</f>
        <v>0</v>
      </c>
      <c r="AV380" s="112"/>
      <c r="AW380" s="112"/>
      <c r="AX380" s="112">
        <f>IF(V380="√",$J380*$L380/$N380,0)</f>
        <v>0</v>
      </c>
      <c r="AY380" s="112"/>
      <c r="AZ380" s="112"/>
      <c r="BA380" s="112">
        <f>IF(W380="√",$J380*$L380/$N380,0)</f>
        <v>0</v>
      </c>
      <c r="BB380" s="112"/>
      <c r="BC380" s="112"/>
      <c r="BD380" s="112">
        <f>IF(X380="√",$J380*$L380/$N380,0)</f>
        <v>0</v>
      </c>
      <c r="BE380" s="112"/>
      <c r="BF380" s="112"/>
      <c r="BG380" s="112">
        <f>IF(Y380="√",$J380*$L380/$N380,0)</f>
        <v>0</v>
      </c>
      <c r="BH380" s="112"/>
      <c r="BI380" s="112"/>
      <c r="BJ380" s="112">
        <f>IF(Z380="√",$J380*$L380/$N380,0)</f>
        <v>0</v>
      </c>
      <c r="BK380" s="112"/>
      <c r="BL380" s="318"/>
      <c r="BM380" s="324"/>
      <c r="BN380" s="326"/>
    </row>
    <row r="381" s="104" customFormat="1" ht="33.95" hidden="1" customHeight="1" outlineLevel="1" spans="2:66">
      <c r="B381" s="105" t="s">
        <v>794</v>
      </c>
      <c r="C381" s="106">
        <v>1.2</v>
      </c>
      <c r="D381" s="104" t="s">
        <v>9</v>
      </c>
      <c r="E381" s="105"/>
      <c r="F381" s="105"/>
      <c r="G381" s="105"/>
      <c r="H381" s="105">
        <f>H382+H430+H461+H486+H502+H540</f>
        <v>143224.49490733</v>
      </c>
      <c r="N381" s="316"/>
      <c r="O381" s="299"/>
      <c r="P381" s="299"/>
      <c r="Q381" s="299"/>
      <c r="R381" s="299"/>
      <c r="S381" s="299"/>
      <c r="T381" s="299"/>
      <c r="U381" s="299"/>
      <c r="V381" s="299"/>
      <c r="W381" s="299"/>
      <c r="X381" s="299"/>
      <c r="Y381" s="299"/>
      <c r="Z381" s="299"/>
      <c r="AA381" s="299"/>
      <c r="AB381" s="105">
        <f t="shared" ref="AB381:AF381" si="741">AB382+AB430+AB461+AB486+AB502+AB540</f>
        <v>143224.49490733</v>
      </c>
      <c r="AC381" s="105">
        <f t="shared" si="741"/>
        <v>11935.3745756109</v>
      </c>
      <c r="AF381" s="105">
        <f t="shared" si="741"/>
        <v>11935.3745756109</v>
      </c>
      <c r="AI381" s="105">
        <f>AI382+AI430+AI461+AI486+AI502+AI540</f>
        <v>11935.3745756109</v>
      </c>
      <c r="AL381" s="105">
        <f>AL382+AL430+AL461+AL486+AL502+AL540</f>
        <v>11935.3745756109</v>
      </c>
      <c r="AO381" s="105">
        <f>AO382+AO430+AO461+AO486+AO502+AO540</f>
        <v>11935.3745756109</v>
      </c>
      <c r="AR381" s="105">
        <f>AR382+AR430+AR461+AR486+AR502+AR540</f>
        <v>11935.3745756109</v>
      </c>
      <c r="AU381" s="105">
        <f>AU382+AU430+AU461+AU486+AU502+AU540</f>
        <v>11935.3745756109</v>
      </c>
      <c r="AX381" s="105">
        <f>AX382+AX430+AX461+AX486+AX502+AX540</f>
        <v>11935.3745756109</v>
      </c>
      <c r="BA381" s="105">
        <f>BA382+BA430+BA461+BA486+BA502+BA540</f>
        <v>11935.3745756109</v>
      </c>
      <c r="BD381" s="105">
        <f>BD382+BD430+BD461+BD486+BD502+BD540</f>
        <v>11935.3745756109</v>
      </c>
      <c r="BG381" s="105">
        <f>BG382+BG430+BG461+BG486+BG502+BG540</f>
        <v>11935.3745756109</v>
      </c>
      <c r="BJ381" s="105">
        <f>BJ382+BJ430+BJ461+BJ486+BJ502+BJ540</f>
        <v>11935.3745756109</v>
      </c>
      <c r="BL381" s="316"/>
      <c r="BM381" s="324"/>
      <c r="BN381" s="299"/>
    </row>
    <row r="382" s="22" customFormat="1" ht="33.95" hidden="1" customHeight="1" outlineLevel="2" spans="2:66">
      <c r="B382" s="108" t="s">
        <v>794</v>
      </c>
      <c r="C382" s="109" t="s">
        <v>1626</v>
      </c>
      <c r="D382" s="22" t="s">
        <v>1627</v>
      </c>
      <c r="E382" s="108"/>
      <c r="F382" s="108"/>
      <c r="G382" s="108"/>
      <c r="H382" s="108">
        <f>H383+H399+H410+H418</f>
        <v>143224.49490733</v>
      </c>
      <c r="I382" s="108"/>
      <c r="J382" s="108"/>
      <c r="K382" s="108"/>
      <c r="L382" s="108"/>
      <c r="M382" s="108"/>
      <c r="N382" s="317"/>
      <c r="O382" s="300"/>
      <c r="P382" s="300"/>
      <c r="Q382" s="300"/>
      <c r="R382" s="300"/>
      <c r="S382" s="300"/>
      <c r="T382" s="300"/>
      <c r="U382" s="300"/>
      <c r="V382" s="300"/>
      <c r="W382" s="300"/>
      <c r="X382" s="300"/>
      <c r="Y382" s="300"/>
      <c r="Z382" s="300"/>
      <c r="AA382" s="300"/>
      <c r="AB382" s="108">
        <f t="shared" ref="AB382:AF382" si="742">AB383+AB399+AB410+AB418</f>
        <v>143224.49490733</v>
      </c>
      <c r="AC382" s="108">
        <f t="shared" si="742"/>
        <v>11935.3745756109</v>
      </c>
      <c r="AD382" s="108"/>
      <c r="AE382" s="108"/>
      <c r="AF382" s="108">
        <f t="shared" si="742"/>
        <v>11935.3745756109</v>
      </c>
      <c r="AG382" s="108"/>
      <c r="AH382" s="108"/>
      <c r="AI382" s="108">
        <f>AI383+AI399+AI410+AI418</f>
        <v>11935.3745756109</v>
      </c>
      <c r="AJ382" s="108"/>
      <c r="AK382" s="108"/>
      <c r="AL382" s="108">
        <f>AL383+AL399+AL410+AL418</f>
        <v>11935.3745756109</v>
      </c>
      <c r="AM382" s="108"/>
      <c r="AN382" s="108"/>
      <c r="AO382" s="108">
        <f>AO383+AO399+AO410+AO418</f>
        <v>11935.3745756109</v>
      </c>
      <c r="AP382" s="108"/>
      <c r="AQ382" s="108"/>
      <c r="AR382" s="108">
        <f>AR383+AR399+AR410+AR418</f>
        <v>11935.3745756109</v>
      </c>
      <c r="AS382" s="108"/>
      <c r="AT382" s="108"/>
      <c r="AU382" s="108">
        <f>AU383+AU399+AU410+AU418</f>
        <v>11935.3745756109</v>
      </c>
      <c r="AV382" s="108"/>
      <c r="AW382" s="108"/>
      <c r="AX382" s="108">
        <f>AX383+AX399+AX410+AX418</f>
        <v>11935.3745756109</v>
      </c>
      <c r="AY382" s="108"/>
      <c r="AZ382" s="108"/>
      <c r="BA382" s="108">
        <f>BA383+BA399+BA410+BA418</f>
        <v>11935.3745756109</v>
      </c>
      <c r="BB382" s="108"/>
      <c r="BC382" s="108"/>
      <c r="BD382" s="108">
        <f>BD383+BD399+BD410+BD418</f>
        <v>11935.3745756109</v>
      </c>
      <c r="BE382" s="108"/>
      <c r="BF382" s="108"/>
      <c r="BG382" s="108">
        <f>BG383+BG399+BG410+BG418</f>
        <v>11935.3745756109</v>
      </c>
      <c r="BH382" s="108"/>
      <c r="BI382" s="108"/>
      <c r="BJ382" s="108">
        <f>BJ383+BJ399+BJ410+BJ418</f>
        <v>11935.3745756109</v>
      </c>
      <c r="BK382" s="108"/>
      <c r="BL382" s="317"/>
      <c r="BM382" s="324"/>
      <c r="BN382" s="325"/>
    </row>
    <row r="383" s="111" customFormat="1" ht="33.95" hidden="1" customHeight="1" outlineLevel="3" spans="2:66">
      <c r="B383" s="112" t="s">
        <v>794</v>
      </c>
      <c r="C383" s="113" t="s">
        <v>1628</v>
      </c>
      <c r="D383" s="111" t="s">
        <v>1629</v>
      </c>
      <c r="E383" s="112"/>
      <c r="F383" s="112"/>
      <c r="G383" s="112"/>
      <c r="H383" s="112">
        <f>SUM(H384:H398)</f>
        <v>84724.4949073301</v>
      </c>
      <c r="I383" s="112"/>
      <c r="J383" s="112"/>
      <c r="K383" s="112"/>
      <c r="L383" s="112"/>
      <c r="M383" s="112"/>
      <c r="N383" s="318"/>
      <c r="O383" s="301"/>
      <c r="P383" s="301"/>
      <c r="Q383" s="301"/>
      <c r="R383" s="301"/>
      <c r="S383" s="301"/>
      <c r="T383" s="301"/>
      <c r="U383" s="301"/>
      <c r="V383" s="301"/>
      <c r="W383" s="301"/>
      <c r="X383" s="301"/>
      <c r="Y383" s="301"/>
      <c r="Z383" s="301"/>
      <c r="AA383" s="301"/>
      <c r="AB383" s="112">
        <f t="shared" ref="AB383:AF383" si="743">SUM(AB384:AB398)</f>
        <v>84724.4949073302</v>
      </c>
      <c r="AC383" s="112">
        <f t="shared" si="743"/>
        <v>7060.37457561085</v>
      </c>
      <c r="AD383" s="112"/>
      <c r="AE383" s="112"/>
      <c r="AF383" s="112">
        <f t="shared" si="743"/>
        <v>7060.37457561085</v>
      </c>
      <c r="AG383" s="112"/>
      <c r="AH383" s="112"/>
      <c r="AI383" s="112">
        <f>SUM(AI384:AI398)</f>
        <v>7060.37457561085</v>
      </c>
      <c r="AJ383" s="112"/>
      <c r="AK383" s="112"/>
      <c r="AL383" s="112">
        <f>SUM(AL384:AL398)</f>
        <v>7060.37457561085</v>
      </c>
      <c r="AM383" s="112"/>
      <c r="AN383" s="112"/>
      <c r="AO383" s="112">
        <f>SUM(AO384:AO398)</f>
        <v>7060.37457561085</v>
      </c>
      <c r="AP383" s="112"/>
      <c r="AQ383" s="112"/>
      <c r="AR383" s="112">
        <f>SUM(AR384:AR398)</f>
        <v>7060.37457561085</v>
      </c>
      <c r="AS383" s="112"/>
      <c r="AT383" s="112"/>
      <c r="AU383" s="112">
        <f>SUM(AU384:AU398)</f>
        <v>7060.37457561085</v>
      </c>
      <c r="AV383" s="112"/>
      <c r="AW383" s="112"/>
      <c r="AX383" s="112">
        <f>SUM(AX384:AX398)</f>
        <v>7060.37457561085</v>
      </c>
      <c r="AY383" s="112"/>
      <c r="AZ383" s="112"/>
      <c r="BA383" s="112">
        <f>SUM(BA384:BA398)</f>
        <v>7060.37457561085</v>
      </c>
      <c r="BB383" s="112"/>
      <c r="BC383" s="112"/>
      <c r="BD383" s="112">
        <f>SUM(BD384:BD398)</f>
        <v>7060.37457561085</v>
      </c>
      <c r="BE383" s="112"/>
      <c r="BF383" s="112"/>
      <c r="BG383" s="112">
        <f>SUM(BG384:BG398)</f>
        <v>7060.37457561085</v>
      </c>
      <c r="BH383" s="112"/>
      <c r="BI383" s="112"/>
      <c r="BJ383" s="112">
        <f>SUM(BJ384:BJ398)</f>
        <v>7060.37457561085</v>
      </c>
      <c r="BK383" s="112"/>
      <c r="BL383" s="318"/>
      <c r="BM383" s="324"/>
      <c r="BN383" s="326"/>
    </row>
    <row r="384" s="115" customFormat="1" ht="33.95" customHeight="1" outlineLevel="5" spans="2:66">
      <c r="B384" s="116" t="s">
        <v>799</v>
      </c>
      <c r="C384" s="117" t="s">
        <v>1630</v>
      </c>
      <c r="D384" s="115" t="s">
        <v>1631</v>
      </c>
      <c r="E384" s="116" t="s">
        <v>1632</v>
      </c>
      <c r="F384" s="116" t="s">
        <v>1625</v>
      </c>
      <c r="G384" s="116" t="s">
        <v>943</v>
      </c>
      <c r="H384" s="116">
        <f t="shared" ref="H384:H398" si="744">J384*L384</f>
        <v>84724.4949073301</v>
      </c>
      <c r="I384" s="116" t="s">
        <v>1242</v>
      </c>
      <c r="J384" s="311">
        <f>预算主表!P77/2000</f>
        <v>42.3622474536651</v>
      </c>
      <c r="K384" s="116" t="s">
        <v>1633</v>
      </c>
      <c r="L384" s="116">
        <v>2000</v>
      </c>
      <c r="M384" s="116" t="s">
        <v>1634</v>
      </c>
      <c r="N384" s="116">
        <f t="shared" ref="N384:N398" si="745">COUNTA(O384:Z384)</f>
        <v>12</v>
      </c>
      <c r="O384" s="330" t="s">
        <v>1292</v>
      </c>
      <c r="P384" s="330" t="s">
        <v>1292</v>
      </c>
      <c r="Q384" s="330" t="s">
        <v>1292</v>
      </c>
      <c r="R384" s="330" t="s">
        <v>1292</v>
      </c>
      <c r="S384" s="330" t="s">
        <v>1292</v>
      </c>
      <c r="T384" s="330" t="s">
        <v>1292</v>
      </c>
      <c r="U384" s="330" t="s">
        <v>1292</v>
      </c>
      <c r="V384" s="330" t="s">
        <v>1292</v>
      </c>
      <c r="W384" s="330" t="s">
        <v>1292</v>
      </c>
      <c r="X384" s="330" t="s">
        <v>1292</v>
      </c>
      <c r="Y384" s="330" t="s">
        <v>1292</v>
      </c>
      <c r="Z384" s="330" t="s">
        <v>1292</v>
      </c>
      <c r="AA384" s="116"/>
      <c r="AB384" s="116">
        <f t="shared" ref="AB384:AB395" si="746">SUM(AC384,AF384,AI384,AL384,AO384,AR384,AU384,AX384,BA384,BD384,BG384,BJ384)</f>
        <v>84724.4949073302</v>
      </c>
      <c r="AC384" s="116">
        <f>IF(O384="√",$J384*$L384/$N384,0)</f>
        <v>7060.37457561085</v>
      </c>
      <c r="AD384" s="116"/>
      <c r="AE384" s="116"/>
      <c r="AF384" s="116">
        <f>IF(P384="√",$J384*$L384/$N384,0)</f>
        <v>7060.37457561085</v>
      </c>
      <c r="AG384" s="116"/>
      <c r="AH384" s="116"/>
      <c r="AI384" s="116">
        <f>IF(Q384="√",$J384*$L384/$N384,0)</f>
        <v>7060.37457561085</v>
      </c>
      <c r="AJ384" s="116"/>
      <c r="AK384" s="116"/>
      <c r="AL384" s="116">
        <f>IF(R384="√",$J384*$L384/$N384,0)</f>
        <v>7060.37457561085</v>
      </c>
      <c r="AM384" s="116"/>
      <c r="AN384" s="116"/>
      <c r="AO384" s="116">
        <f>IF(S384="√",$J384*$L384/$N384,0)</f>
        <v>7060.37457561085</v>
      </c>
      <c r="AP384" s="116"/>
      <c r="AQ384" s="116"/>
      <c r="AR384" s="116">
        <f>IF(T384="√",$J384*$L384/$N384,0)</f>
        <v>7060.37457561085</v>
      </c>
      <c r="AS384" s="116"/>
      <c r="AT384" s="116"/>
      <c r="AU384" s="116">
        <f>IF(U384="√",$J384*$L384/$N384,0)</f>
        <v>7060.37457561085</v>
      </c>
      <c r="AV384" s="116"/>
      <c r="AW384" s="116"/>
      <c r="AX384" s="116">
        <f>IF(V384="√",$J384*$L384/$N384,0)</f>
        <v>7060.37457561085</v>
      </c>
      <c r="AY384" s="116"/>
      <c r="AZ384" s="116"/>
      <c r="BA384" s="116">
        <f>IF(W384="√",$J384*$L384/$N384,0)</f>
        <v>7060.37457561085</v>
      </c>
      <c r="BB384" s="116"/>
      <c r="BC384" s="116"/>
      <c r="BD384" s="116">
        <f>IF(X384="√",$J384*$L384/$N384,0)</f>
        <v>7060.37457561085</v>
      </c>
      <c r="BE384" s="116"/>
      <c r="BF384" s="116"/>
      <c r="BG384" s="116">
        <f>IF(Y384="√",$J384*$L384/$N384,0)</f>
        <v>7060.37457561085</v>
      </c>
      <c r="BH384" s="116"/>
      <c r="BI384" s="116"/>
      <c r="BJ384" s="116">
        <f>IF(Z384="√",$J384*$L384/$N384,0)</f>
        <v>7060.37457561085</v>
      </c>
      <c r="BK384" s="116"/>
      <c r="BL384" s="319"/>
      <c r="BM384" s="324"/>
      <c r="BN384" s="327"/>
    </row>
    <row r="385" s="115" customFormat="1" ht="33.95" hidden="1" customHeight="1" outlineLevel="5" spans="2:66">
      <c r="B385" s="116" t="s">
        <v>799</v>
      </c>
      <c r="C385" s="117" t="s">
        <v>1635</v>
      </c>
      <c r="D385" s="115" t="s">
        <v>1636</v>
      </c>
      <c r="E385" s="116" t="s">
        <v>1637</v>
      </c>
      <c r="F385" s="116" t="s">
        <v>1625</v>
      </c>
      <c r="G385" s="116" t="s">
        <v>943</v>
      </c>
      <c r="H385" s="116">
        <f t="shared" si="744"/>
        <v>0</v>
      </c>
      <c r="I385" s="116" t="s">
        <v>1242</v>
      </c>
      <c r="J385" s="311"/>
      <c r="K385" s="116" t="s">
        <v>1633</v>
      </c>
      <c r="L385" s="116">
        <v>165</v>
      </c>
      <c r="M385" s="116" t="s">
        <v>1634</v>
      </c>
      <c r="N385" s="116">
        <f t="shared" si="745"/>
        <v>0</v>
      </c>
      <c r="O385" s="311"/>
      <c r="P385" s="311"/>
      <c r="Q385" s="311"/>
      <c r="R385" s="311"/>
      <c r="S385" s="311"/>
      <c r="T385" s="311"/>
      <c r="U385" s="311"/>
      <c r="V385" s="311"/>
      <c r="W385" s="311"/>
      <c r="X385" s="311"/>
      <c r="Y385" s="311"/>
      <c r="Z385" s="311"/>
      <c r="AA385" s="116"/>
      <c r="AB385" s="116">
        <f t="shared" si="746"/>
        <v>0</v>
      </c>
      <c r="AC385" s="116">
        <f t="shared" ref="AC385:AC395" si="747">IF(O385="√",$J385*$L385/$N385,0)</f>
        <v>0</v>
      </c>
      <c r="AD385" s="116"/>
      <c r="AE385" s="116"/>
      <c r="AF385" s="116">
        <f t="shared" ref="AF385:AF395" si="748">IF(P385="√",$J385*$L385/$N385,0)</f>
        <v>0</v>
      </c>
      <c r="AG385" s="116"/>
      <c r="AH385" s="116"/>
      <c r="AI385" s="116">
        <f t="shared" ref="AI385:AI395" si="749">IF(Q385="√",$J385*$L385/$N385,0)</f>
        <v>0</v>
      </c>
      <c r="AJ385" s="116"/>
      <c r="AK385" s="116"/>
      <c r="AL385" s="116">
        <f t="shared" ref="AL385:AL395" si="750">IF(R385="√",$J385*$L385/$N385,0)</f>
        <v>0</v>
      </c>
      <c r="AM385" s="116"/>
      <c r="AN385" s="116"/>
      <c r="AO385" s="116">
        <f t="shared" ref="AO385:AO395" si="751">IF(S385="√",$J385*$L385/$N385,0)</f>
        <v>0</v>
      </c>
      <c r="AP385" s="116"/>
      <c r="AQ385" s="116"/>
      <c r="AR385" s="116">
        <f t="shared" ref="AR385:AR395" si="752">IF(T385="√",$J385*$L385/$N385,0)</f>
        <v>0</v>
      </c>
      <c r="AS385" s="116"/>
      <c r="AT385" s="116"/>
      <c r="AU385" s="116">
        <f t="shared" ref="AU385:AU395" si="753">IF(U385="√",$J385*$L385/$N385,0)</f>
        <v>0</v>
      </c>
      <c r="AV385" s="116"/>
      <c r="AW385" s="116"/>
      <c r="AX385" s="116">
        <f t="shared" ref="AX385:AX395" si="754">IF(V385="√",$J385*$L385/$N385,0)</f>
        <v>0</v>
      </c>
      <c r="AY385" s="116"/>
      <c r="AZ385" s="116"/>
      <c r="BA385" s="116">
        <f t="shared" ref="BA385:BA395" si="755">IF(W385="√",$J385*$L385/$N385,0)</f>
        <v>0</v>
      </c>
      <c r="BB385" s="116"/>
      <c r="BC385" s="116"/>
      <c r="BD385" s="116">
        <f t="shared" ref="BD385:BD395" si="756">IF(X385="√",$J385*$L385/$N385,0)</f>
        <v>0</v>
      </c>
      <c r="BE385" s="116"/>
      <c r="BF385" s="116"/>
      <c r="BG385" s="116">
        <f t="shared" ref="BG385:BG395" si="757">IF(Y385="√",$J385*$L385/$N385,0)</f>
        <v>0</v>
      </c>
      <c r="BH385" s="116"/>
      <c r="BI385" s="116"/>
      <c r="BJ385" s="116">
        <f t="shared" ref="BJ385:BJ395" si="758">IF(Z385="√",$J385*$L385/$N385,0)</f>
        <v>0</v>
      </c>
      <c r="BK385" s="116"/>
      <c r="BL385" s="319"/>
      <c r="BM385" s="324"/>
      <c r="BN385" s="327"/>
    </row>
    <row r="386" s="115" customFormat="1" ht="33.95" hidden="1" customHeight="1" outlineLevel="5" spans="2:66">
      <c r="B386" s="116" t="s">
        <v>799</v>
      </c>
      <c r="C386" s="117" t="s">
        <v>1638</v>
      </c>
      <c r="D386" s="115" t="s">
        <v>1639</v>
      </c>
      <c r="E386" s="116" t="s">
        <v>1640</v>
      </c>
      <c r="F386" s="116" t="s">
        <v>1625</v>
      </c>
      <c r="G386" s="116" t="s">
        <v>943</v>
      </c>
      <c r="H386" s="116">
        <f t="shared" si="744"/>
        <v>0</v>
      </c>
      <c r="I386" s="116" t="s">
        <v>1242</v>
      </c>
      <c r="J386" s="311"/>
      <c r="K386" s="116" t="s">
        <v>1633</v>
      </c>
      <c r="L386" s="116">
        <v>540</v>
      </c>
      <c r="M386" s="116" t="s">
        <v>1634</v>
      </c>
      <c r="N386" s="116">
        <f t="shared" si="745"/>
        <v>0</v>
      </c>
      <c r="O386" s="311"/>
      <c r="P386" s="311"/>
      <c r="Q386" s="311"/>
      <c r="R386" s="311"/>
      <c r="S386" s="311"/>
      <c r="T386" s="311"/>
      <c r="U386" s="311"/>
      <c r="V386" s="311"/>
      <c r="W386" s="311"/>
      <c r="X386" s="311"/>
      <c r="Y386" s="311"/>
      <c r="Z386" s="311"/>
      <c r="AA386" s="116"/>
      <c r="AB386" s="116">
        <f t="shared" si="746"/>
        <v>0</v>
      </c>
      <c r="AC386" s="116">
        <f t="shared" si="747"/>
        <v>0</v>
      </c>
      <c r="AD386" s="116"/>
      <c r="AE386" s="116"/>
      <c r="AF386" s="116">
        <f t="shared" si="748"/>
        <v>0</v>
      </c>
      <c r="AG386" s="116"/>
      <c r="AH386" s="116"/>
      <c r="AI386" s="116">
        <f t="shared" si="749"/>
        <v>0</v>
      </c>
      <c r="AJ386" s="116"/>
      <c r="AK386" s="116"/>
      <c r="AL386" s="116">
        <f t="shared" si="750"/>
        <v>0</v>
      </c>
      <c r="AM386" s="116"/>
      <c r="AN386" s="116"/>
      <c r="AO386" s="116">
        <f t="shared" si="751"/>
        <v>0</v>
      </c>
      <c r="AP386" s="116"/>
      <c r="AQ386" s="116"/>
      <c r="AR386" s="116">
        <f t="shared" si="752"/>
        <v>0</v>
      </c>
      <c r="AS386" s="116"/>
      <c r="AT386" s="116"/>
      <c r="AU386" s="116">
        <f t="shared" si="753"/>
        <v>0</v>
      </c>
      <c r="AV386" s="116"/>
      <c r="AW386" s="116"/>
      <c r="AX386" s="116">
        <f t="shared" si="754"/>
        <v>0</v>
      </c>
      <c r="AY386" s="116"/>
      <c r="AZ386" s="116"/>
      <c r="BA386" s="116">
        <f t="shared" si="755"/>
        <v>0</v>
      </c>
      <c r="BB386" s="116"/>
      <c r="BC386" s="116"/>
      <c r="BD386" s="116">
        <f t="shared" si="756"/>
        <v>0</v>
      </c>
      <c r="BE386" s="116"/>
      <c r="BF386" s="116"/>
      <c r="BG386" s="116">
        <f t="shared" si="757"/>
        <v>0</v>
      </c>
      <c r="BH386" s="116"/>
      <c r="BI386" s="116"/>
      <c r="BJ386" s="116">
        <f t="shared" si="758"/>
        <v>0</v>
      </c>
      <c r="BK386" s="116"/>
      <c r="BL386" s="319"/>
      <c r="BM386" s="324"/>
      <c r="BN386" s="327"/>
    </row>
    <row r="387" s="115" customFormat="1" ht="33.95" hidden="1" customHeight="1" outlineLevel="5" spans="2:66">
      <c r="B387" s="116" t="s">
        <v>799</v>
      </c>
      <c r="C387" s="117" t="s">
        <v>1641</v>
      </c>
      <c r="D387" s="115" t="s">
        <v>1642</v>
      </c>
      <c r="E387" s="116" t="s">
        <v>1643</v>
      </c>
      <c r="F387" s="116" t="s">
        <v>1625</v>
      </c>
      <c r="G387" s="116" t="s">
        <v>943</v>
      </c>
      <c r="H387" s="116">
        <f t="shared" si="744"/>
        <v>0</v>
      </c>
      <c r="I387" s="116" t="s">
        <v>1242</v>
      </c>
      <c r="J387" s="311"/>
      <c r="K387" s="116" t="s">
        <v>1633</v>
      </c>
      <c r="L387" s="116">
        <v>930</v>
      </c>
      <c r="M387" s="116" t="s">
        <v>1634</v>
      </c>
      <c r="N387" s="116">
        <f t="shared" si="745"/>
        <v>0</v>
      </c>
      <c r="O387" s="311"/>
      <c r="P387" s="311"/>
      <c r="Q387" s="311"/>
      <c r="R387" s="311"/>
      <c r="S387" s="311"/>
      <c r="T387" s="311"/>
      <c r="U387" s="311"/>
      <c r="V387" s="311"/>
      <c r="W387" s="311"/>
      <c r="X387" s="311"/>
      <c r="Y387" s="311"/>
      <c r="Z387" s="311"/>
      <c r="AA387" s="116"/>
      <c r="AB387" s="116">
        <f t="shared" si="746"/>
        <v>0</v>
      </c>
      <c r="AC387" s="116">
        <f t="shared" si="747"/>
        <v>0</v>
      </c>
      <c r="AD387" s="116"/>
      <c r="AE387" s="116"/>
      <c r="AF387" s="116">
        <f t="shared" si="748"/>
        <v>0</v>
      </c>
      <c r="AG387" s="116"/>
      <c r="AH387" s="116"/>
      <c r="AI387" s="116">
        <f t="shared" si="749"/>
        <v>0</v>
      </c>
      <c r="AJ387" s="116"/>
      <c r="AK387" s="116"/>
      <c r="AL387" s="116">
        <f t="shared" si="750"/>
        <v>0</v>
      </c>
      <c r="AM387" s="116"/>
      <c r="AN387" s="116"/>
      <c r="AO387" s="116">
        <f t="shared" si="751"/>
        <v>0</v>
      </c>
      <c r="AP387" s="116"/>
      <c r="AQ387" s="116"/>
      <c r="AR387" s="116">
        <f t="shared" si="752"/>
        <v>0</v>
      </c>
      <c r="AS387" s="116"/>
      <c r="AT387" s="116"/>
      <c r="AU387" s="116">
        <f t="shared" si="753"/>
        <v>0</v>
      </c>
      <c r="AV387" s="116"/>
      <c r="AW387" s="116"/>
      <c r="AX387" s="116">
        <f t="shared" si="754"/>
        <v>0</v>
      </c>
      <c r="AY387" s="116"/>
      <c r="AZ387" s="116"/>
      <c r="BA387" s="116">
        <f t="shared" si="755"/>
        <v>0</v>
      </c>
      <c r="BB387" s="116"/>
      <c r="BC387" s="116"/>
      <c r="BD387" s="116">
        <f t="shared" si="756"/>
        <v>0</v>
      </c>
      <c r="BE387" s="116"/>
      <c r="BF387" s="116"/>
      <c r="BG387" s="116">
        <f t="shared" si="757"/>
        <v>0</v>
      </c>
      <c r="BH387" s="116"/>
      <c r="BI387" s="116"/>
      <c r="BJ387" s="116">
        <f t="shared" si="758"/>
        <v>0</v>
      </c>
      <c r="BK387" s="116"/>
      <c r="BL387" s="319"/>
      <c r="BM387" s="324"/>
      <c r="BN387" s="327"/>
    </row>
    <row r="388" s="115" customFormat="1" ht="33.95" hidden="1" customHeight="1" outlineLevel="5" spans="2:66">
      <c r="B388" s="116" t="s">
        <v>799</v>
      </c>
      <c r="C388" s="117" t="s">
        <v>1644</v>
      </c>
      <c r="D388" s="115" t="s">
        <v>1645</v>
      </c>
      <c r="E388" s="116" t="s">
        <v>1646</v>
      </c>
      <c r="F388" s="116" t="s">
        <v>1625</v>
      </c>
      <c r="G388" s="116" t="s">
        <v>943</v>
      </c>
      <c r="H388" s="116">
        <f t="shared" si="744"/>
        <v>0</v>
      </c>
      <c r="I388" s="116" t="s">
        <v>1242</v>
      </c>
      <c r="J388" s="311"/>
      <c r="K388" s="116" t="s">
        <v>1633</v>
      </c>
      <c r="L388" s="116">
        <v>230</v>
      </c>
      <c r="M388" s="116" t="s">
        <v>1634</v>
      </c>
      <c r="N388" s="116">
        <f t="shared" si="745"/>
        <v>0</v>
      </c>
      <c r="O388" s="311"/>
      <c r="P388" s="311"/>
      <c r="Q388" s="311"/>
      <c r="R388" s="311"/>
      <c r="S388" s="311"/>
      <c r="T388" s="311"/>
      <c r="U388" s="311"/>
      <c r="V388" s="311"/>
      <c r="W388" s="311"/>
      <c r="X388" s="311"/>
      <c r="Y388" s="311"/>
      <c r="Z388" s="311"/>
      <c r="AA388" s="116"/>
      <c r="AB388" s="116">
        <f t="shared" si="746"/>
        <v>0</v>
      </c>
      <c r="AC388" s="116">
        <f t="shared" si="747"/>
        <v>0</v>
      </c>
      <c r="AD388" s="116"/>
      <c r="AE388" s="116"/>
      <c r="AF388" s="116">
        <f t="shared" si="748"/>
        <v>0</v>
      </c>
      <c r="AG388" s="116"/>
      <c r="AH388" s="116"/>
      <c r="AI388" s="116">
        <f t="shared" si="749"/>
        <v>0</v>
      </c>
      <c r="AJ388" s="116"/>
      <c r="AK388" s="116"/>
      <c r="AL388" s="116">
        <f t="shared" si="750"/>
        <v>0</v>
      </c>
      <c r="AM388" s="116"/>
      <c r="AN388" s="116"/>
      <c r="AO388" s="116">
        <f t="shared" si="751"/>
        <v>0</v>
      </c>
      <c r="AP388" s="116"/>
      <c r="AQ388" s="116"/>
      <c r="AR388" s="116">
        <f t="shared" si="752"/>
        <v>0</v>
      </c>
      <c r="AS388" s="116"/>
      <c r="AT388" s="116"/>
      <c r="AU388" s="116">
        <f t="shared" si="753"/>
        <v>0</v>
      </c>
      <c r="AV388" s="116"/>
      <c r="AW388" s="116"/>
      <c r="AX388" s="116">
        <f t="shared" si="754"/>
        <v>0</v>
      </c>
      <c r="AY388" s="116"/>
      <c r="AZ388" s="116"/>
      <c r="BA388" s="116">
        <f t="shared" si="755"/>
        <v>0</v>
      </c>
      <c r="BB388" s="116"/>
      <c r="BC388" s="116"/>
      <c r="BD388" s="116">
        <f t="shared" si="756"/>
        <v>0</v>
      </c>
      <c r="BE388" s="116"/>
      <c r="BF388" s="116"/>
      <c r="BG388" s="116">
        <f t="shared" si="757"/>
        <v>0</v>
      </c>
      <c r="BH388" s="116"/>
      <c r="BI388" s="116"/>
      <c r="BJ388" s="116">
        <f t="shared" si="758"/>
        <v>0</v>
      </c>
      <c r="BK388" s="116"/>
      <c r="BL388" s="319"/>
      <c r="BM388" s="324"/>
      <c r="BN388" s="327"/>
    </row>
    <row r="389" s="115" customFormat="1" ht="33.95" hidden="1" customHeight="1" outlineLevel="5" spans="2:66">
      <c r="B389" s="116" t="s">
        <v>799</v>
      </c>
      <c r="C389" s="117" t="s">
        <v>1647</v>
      </c>
      <c r="D389" s="115" t="s">
        <v>1648</v>
      </c>
      <c r="E389" s="116" t="s">
        <v>1649</v>
      </c>
      <c r="F389" s="116" t="s">
        <v>1625</v>
      </c>
      <c r="G389" s="116" t="s">
        <v>943</v>
      </c>
      <c r="H389" s="116">
        <f t="shared" si="744"/>
        <v>0</v>
      </c>
      <c r="I389" s="116" t="s">
        <v>1242</v>
      </c>
      <c r="J389" s="311"/>
      <c r="K389" s="116" t="s">
        <v>1633</v>
      </c>
      <c r="L389" s="116">
        <v>500</v>
      </c>
      <c r="M389" s="116" t="s">
        <v>1634</v>
      </c>
      <c r="N389" s="116">
        <f t="shared" si="745"/>
        <v>0</v>
      </c>
      <c r="O389" s="311"/>
      <c r="P389" s="311"/>
      <c r="Q389" s="311"/>
      <c r="R389" s="311"/>
      <c r="S389" s="311"/>
      <c r="T389" s="311"/>
      <c r="U389" s="311"/>
      <c r="V389" s="311"/>
      <c r="W389" s="311"/>
      <c r="X389" s="311"/>
      <c r="Y389" s="311"/>
      <c r="Z389" s="311"/>
      <c r="AA389" s="116"/>
      <c r="AB389" s="116">
        <f t="shared" si="746"/>
        <v>0</v>
      </c>
      <c r="AC389" s="116">
        <f t="shared" si="747"/>
        <v>0</v>
      </c>
      <c r="AD389" s="116"/>
      <c r="AE389" s="116"/>
      <c r="AF389" s="116">
        <f t="shared" si="748"/>
        <v>0</v>
      </c>
      <c r="AG389" s="116"/>
      <c r="AH389" s="116"/>
      <c r="AI389" s="116">
        <f t="shared" si="749"/>
        <v>0</v>
      </c>
      <c r="AJ389" s="116"/>
      <c r="AK389" s="116"/>
      <c r="AL389" s="116">
        <f t="shared" si="750"/>
        <v>0</v>
      </c>
      <c r="AM389" s="116"/>
      <c r="AN389" s="116"/>
      <c r="AO389" s="116">
        <f t="shared" si="751"/>
        <v>0</v>
      </c>
      <c r="AP389" s="116"/>
      <c r="AQ389" s="116"/>
      <c r="AR389" s="116">
        <f t="shared" si="752"/>
        <v>0</v>
      </c>
      <c r="AS389" s="116"/>
      <c r="AT389" s="116"/>
      <c r="AU389" s="116">
        <f t="shared" si="753"/>
        <v>0</v>
      </c>
      <c r="AV389" s="116"/>
      <c r="AW389" s="116"/>
      <c r="AX389" s="116">
        <f t="shared" si="754"/>
        <v>0</v>
      </c>
      <c r="AY389" s="116"/>
      <c r="AZ389" s="116"/>
      <c r="BA389" s="116">
        <f t="shared" si="755"/>
        <v>0</v>
      </c>
      <c r="BB389" s="116"/>
      <c r="BC389" s="116"/>
      <c r="BD389" s="116">
        <f t="shared" si="756"/>
        <v>0</v>
      </c>
      <c r="BE389" s="116"/>
      <c r="BF389" s="116"/>
      <c r="BG389" s="116">
        <f t="shared" si="757"/>
        <v>0</v>
      </c>
      <c r="BH389" s="116"/>
      <c r="BI389" s="116"/>
      <c r="BJ389" s="116">
        <f t="shared" si="758"/>
        <v>0</v>
      </c>
      <c r="BK389" s="116"/>
      <c r="BL389" s="319"/>
      <c r="BM389" s="324"/>
      <c r="BN389" s="327"/>
    </row>
    <row r="390" s="115" customFormat="1" ht="33.95" hidden="1" customHeight="1" outlineLevel="5" spans="2:66">
      <c r="B390" s="116" t="s">
        <v>799</v>
      </c>
      <c r="C390" s="117" t="s">
        <v>1650</v>
      </c>
      <c r="D390" s="115" t="s">
        <v>1651</v>
      </c>
      <c r="E390" s="116" t="s">
        <v>1646</v>
      </c>
      <c r="F390" s="116" t="s">
        <v>1625</v>
      </c>
      <c r="G390" s="116" t="s">
        <v>943</v>
      </c>
      <c r="H390" s="116">
        <f t="shared" si="744"/>
        <v>0</v>
      </c>
      <c r="I390" s="116" t="s">
        <v>1242</v>
      </c>
      <c r="J390" s="311"/>
      <c r="K390" s="116" t="s">
        <v>1633</v>
      </c>
      <c r="L390" s="116">
        <v>150</v>
      </c>
      <c r="M390" s="116" t="s">
        <v>1634</v>
      </c>
      <c r="N390" s="116">
        <f t="shared" si="745"/>
        <v>0</v>
      </c>
      <c r="O390" s="311"/>
      <c r="P390" s="311"/>
      <c r="Q390" s="311"/>
      <c r="R390" s="311"/>
      <c r="S390" s="311"/>
      <c r="T390" s="311"/>
      <c r="U390" s="311"/>
      <c r="V390" s="311"/>
      <c r="W390" s="311"/>
      <c r="X390" s="311"/>
      <c r="Y390" s="311"/>
      <c r="Z390" s="311"/>
      <c r="AA390" s="116"/>
      <c r="AB390" s="116">
        <f t="shared" si="746"/>
        <v>0</v>
      </c>
      <c r="AC390" s="116">
        <f t="shared" si="747"/>
        <v>0</v>
      </c>
      <c r="AD390" s="116"/>
      <c r="AE390" s="116"/>
      <c r="AF390" s="116">
        <f t="shared" si="748"/>
        <v>0</v>
      </c>
      <c r="AG390" s="116"/>
      <c r="AH390" s="116"/>
      <c r="AI390" s="116">
        <f t="shared" si="749"/>
        <v>0</v>
      </c>
      <c r="AJ390" s="116"/>
      <c r="AK390" s="116"/>
      <c r="AL390" s="116">
        <f t="shared" si="750"/>
        <v>0</v>
      </c>
      <c r="AM390" s="116"/>
      <c r="AN390" s="116"/>
      <c r="AO390" s="116">
        <f t="shared" si="751"/>
        <v>0</v>
      </c>
      <c r="AP390" s="116"/>
      <c r="AQ390" s="116"/>
      <c r="AR390" s="116">
        <f t="shared" si="752"/>
        <v>0</v>
      </c>
      <c r="AS390" s="116"/>
      <c r="AT390" s="116"/>
      <c r="AU390" s="116">
        <f t="shared" si="753"/>
        <v>0</v>
      </c>
      <c r="AV390" s="116"/>
      <c r="AW390" s="116"/>
      <c r="AX390" s="116">
        <f t="shared" si="754"/>
        <v>0</v>
      </c>
      <c r="AY390" s="116"/>
      <c r="AZ390" s="116"/>
      <c r="BA390" s="116">
        <f t="shared" si="755"/>
        <v>0</v>
      </c>
      <c r="BB390" s="116"/>
      <c r="BC390" s="116"/>
      <c r="BD390" s="116">
        <f t="shared" si="756"/>
        <v>0</v>
      </c>
      <c r="BE390" s="116"/>
      <c r="BF390" s="116"/>
      <c r="BG390" s="116">
        <f t="shared" si="757"/>
        <v>0</v>
      </c>
      <c r="BH390" s="116"/>
      <c r="BI390" s="116"/>
      <c r="BJ390" s="116">
        <f t="shared" si="758"/>
        <v>0</v>
      </c>
      <c r="BK390" s="116"/>
      <c r="BL390" s="319"/>
      <c r="BM390" s="324"/>
      <c r="BN390" s="327"/>
    </row>
    <row r="391" s="115" customFormat="1" ht="33.95" hidden="1" customHeight="1" outlineLevel="5" spans="2:66">
      <c r="B391" s="116" t="s">
        <v>799</v>
      </c>
      <c r="C391" s="117" t="s">
        <v>1652</v>
      </c>
      <c r="D391" s="115" t="s">
        <v>1653</v>
      </c>
      <c r="E391" s="116" t="s">
        <v>1654</v>
      </c>
      <c r="F391" s="116" t="s">
        <v>1625</v>
      </c>
      <c r="G391" s="116" t="s">
        <v>943</v>
      </c>
      <c r="H391" s="116">
        <f t="shared" si="744"/>
        <v>0</v>
      </c>
      <c r="I391" s="116" t="s">
        <v>1242</v>
      </c>
      <c r="J391" s="311"/>
      <c r="K391" s="116" t="s">
        <v>1633</v>
      </c>
      <c r="L391" s="116">
        <f>SUMIFS('附表1-数据库'!$D$2:$D$22,'附表1-数据库'!$B$2:$B$22,$D391,'附表1-数据库'!$C$2:$C$22,'1-1 项目基础信息'!$D$13)</f>
        <v>250</v>
      </c>
      <c r="M391" s="116" t="s">
        <v>1634</v>
      </c>
      <c r="N391" s="116">
        <f t="shared" si="745"/>
        <v>0</v>
      </c>
      <c r="O391" s="311"/>
      <c r="P391" s="311"/>
      <c r="Q391" s="311"/>
      <c r="R391" s="311"/>
      <c r="S391" s="311"/>
      <c r="T391" s="311"/>
      <c r="U391" s="311"/>
      <c r="V391" s="311"/>
      <c r="W391" s="311"/>
      <c r="X391" s="311"/>
      <c r="Y391" s="311"/>
      <c r="Z391" s="311"/>
      <c r="AA391" s="116"/>
      <c r="AB391" s="116">
        <f t="shared" si="746"/>
        <v>0</v>
      </c>
      <c r="AC391" s="116">
        <f t="shared" si="747"/>
        <v>0</v>
      </c>
      <c r="AD391" s="116"/>
      <c r="AE391" s="116"/>
      <c r="AF391" s="116">
        <f t="shared" si="748"/>
        <v>0</v>
      </c>
      <c r="AG391" s="116"/>
      <c r="AH391" s="116"/>
      <c r="AI391" s="116">
        <f t="shared" si="749"/>
        <v>0</v>
      </c>
      <c r="AJ391" s="116"/>
      <c r="AK391" s="116"/>
      <c r="AL391" s="116">
        <f t="shared" si="750"/>
        <v>0</v>
      </c>
      <c r="AM391" s="116"/>
      <c r="AN391" s="116"/>
      <c r="AO391" s="116">
        <f t="shared" si="751"/>
        <v>0</v>
      </c>
      <c r="AP391" s="116"/>
      <c r="AQ391" s="116"/>
      <c r="AR391" s="116">
        <f t="shared" si="752"/>
        <v>0</v>
      </c>
      <c r="AS391" s="116"/>
      <c r="AT391" s="116"/>
      <c r="AU391" s="116">
        <f t="shared" si="753"/>
        <v>0</v>
      </c>
      <c r="AV391" s="116"/>
      <c r="AW391" s="116"/>
      <c r="AX391" s="116">
        <f t="shared" si="754"/>
        <v>0</v>
      </c>
      <c r="AY391" s="116"/>
      <c r="AZ391" s="116"/>
      <c r="BA391" s="116">
        <f t="shared" si="755"/>
        <v>0</v>
      </c>
      <c r="BB391" s="116"/>
      <c r="BC391" s="116"/>
      <c r="BD391" s="116">
        <f t="shared" si="756"/>
        <v>0</v>
      </c>
      <c r="BE391" s="116"/>
      <c r="BF391" s="116"/>
      <c r="BG391" s="116">
        <f t="shared" si="757"/>
        <v>0</v>
      </c>
      <c r="BH391" s="116"/>
      <c r="BI391" s="116"/>
      <c r="BJ391" s="116">
        <f t="shared" si="758"/>
        <v>0</v>
      </c>
      <c r="BK391" s="116"/>
      <c r="BL391" s="319"/>
      <c r="BM391" s="324"/>
      <c r="BN391" s="327"/>
    </row>
    <row r="392" s="115" customFormat="1" ht="33.95" hidden="1" customHeight="1" outlineLevel="5" spans="2:66">
      <c r="B392" s="116" t="s">
        <v>799</v>
      </c>
      <c r="C392" s="117" t="s">
        <v>1655</v>
      </c>
      <c r="D392" s="115" t="s">
        <v>1656</v>
      </c>
      <c r="E392" s="116" t="s">
        <v>1657</v>
      </c>
      <c r="F392" s="116" t="s">
        <v>1625</v>
      </c>
      <c r="G392" s="116" t="s">
        <v>943</v>
      </c>
      <c r="H392" s="116">
        <f t="shared" si="744"/>
        <v>0</v>
      </c>
      <c r="I392" s="116" t="s">
        <v>1242</v>
      </c>
      <c r="J392" s="311"/>
      <c r="K392" s="116" t="s">
        <v>1633</v>
      </c>
      <c r="L392" s="116">
        <f>SUMIFS('附表1-数据库'!$D$2:$D$22,'附表1-数据库'!$B$2:$B$22,$D392,'附表1-数据库'!$C$2:$C$22,'1-1 项目基础信息'!$D$13)</f>
        <v>910</v>
      </c>
      <c r="M392" s="116" t="s">
        <v>1634</v>
      </c>
      <c r="N392" s="116">
        <f t="shared" si="745"/>
        <v>0</v>
      </c>
      <c r="O392" s="311"/>
      <c r="P392" s="311"/>
      <c r="Q392" s="311"/>
      <c r="R392" s="311"/>
      <c r="S392" s="311"/>
      <c r="T392" s="311"/>
      <c r="U392" s="311"/>
      <c r="V392" s="311"/>
      <c r="W392" s="311"/>
      <c r="X392" s="311"/>
      <c r="Y392" s="311"/>
      <c r="Z392" s="311"/>
      <c r="AA392" s="116"/>
      <c r="AB392" s="116">
        <f t="shared" si="746"/>
        <v>0</v>
      </c>
      <c r="AC392" s="116">
        <f t="shared" si="747"/>
        <v>0</v>
      </c>
      <c r="AD392" s="116"/>
      <c r="AE392" s="116"/>
      <c r="AF392" s="116">
        <f t="shared" si="748"/>
        <v>0</v>
      </c>
      <c r="AG392" s="116"/>
      <c r="AH392" s="116"/>
      <c r="AI392" s="116">
        <f t="shared" si="749"/>
        <v>0</v>
      </c>
      <c r="AJ392" s="116"/>
      <c r="AK392" s="116"/>
      <c r="AL392" s="116">
        <f t="shared" si="750"/>
        <v>0</v>
      </c>
      <c r="AM392" s="116"/>
      <c r="AN392" s="116"/>
      <c r="AO392" s="116">
        <f t="shared" si="751"/>
        <v>0</v>
      </c>
      <c r="AP392" s="116"/>
      <c r="AQ392" s="116"/>
      <c r="AR392" s="116">
        <f t="shared" si="752"/>
        <v>0</v>
      </c>
      <c r="AS392" s="116"/>
      <c r="AT392" s="116"/>
      <c r="AU392" s="116">
        <f t="shared" si="753"/>
        <v>0</v>
      </c>
      <c r="AV392" s="116"/>
      <c r="AW392" s="116"/>
      <c r="AX392" s="116">
        <f t="shared" si="754"/>
        <v>0</v>
      </c>
      <c r="AY392" s="116"/>
      <c r="AZ392" s="116"/>
      <c r="BA392" s="116">
        <f t="shared" si="755"/>
        <v>0</v>
      </c>
      <c r="BB392" s="116"/>
      <c r="BC392" s="116"/>
      <c r="BD392" s="116">
        <f t="shared" si="756"/>
        <v>0</v>
      </c>
      <c r="BE392" s="116"/>
      <c r="BF392" s="116"/>
      <c r="BG392" s="116">
        <f t="shared" si="757"/>
        <v>0</v>
      </c>
      <c r="BH392" s="116"/>
      <c r="BI392" s="116"/>
      <c r="BJ392" s="116">
        <f t="shared" si="758"/>
        <v>0</v>
      </c>
      <c r="BK392" s="116"/>
      <c r="BL392" s="319"/>
      <c r="BM392" s="324"/>
      <c r="BN392" s="327"/>
    </row>
    <row r="393" s="115" customFormat="1" ht="33.95" hidden="1" customHeight="1" outlineLevel="5" spans="2:66">
      <c r="B393" s="116" t="s">
        <v>799</v>
      </c>
      <c r="C393" s="117" t="s">
        <v>1658</v>
      </c>
      <c r="D393" s="115" t="s">
        <v>1659</v>
      </c>
      <c r="E393" s="116" t="s">
        <v>1640</v>
      </c>
      <c r="F393" s="116" t="s">
        <v>1625</v>
      </c>
      <c r="G393" s="116" t="s">
        <v>943</v>
      </c>
      <c r="H393" s="116">
        <f t="shared" si="744"/>
        <v>0</v>
      </c>
      <c r="I393" s="116" t="s">
        <v>1242</v>
      </c>
      <c r="J393" s="311"/>
      <c r="K393" s="116" t="s">
        <v>1633</v>
      </c>
      <c r="L393" s="116">
        <f>SUMIFS('附表1-数据库'!$D$2:$D$22,'附表1-数据库'!$B$2:$B$22,$D393,'附表1-数据库'!$C$2:$C$22,'1-1 项目基础信息'!$D$13)</f>
        <v>260</v>
      </c>
      <c r="M393" s="116" t="s">
        <v>1634</v>
      </c>
      <c r="N393" s="116">
        <f t="shared" si="745"/>
        <v>0</v>
      </c>
      <c r="O393" s="311"/>
      <c r="P393" s="311"/>
      <c r="Q393" s="311"/>
      <c r="R393" s="311"/>
      <c r="S393" s="311"/>
      <c r="T393" s="311"/>
      <c r="U393" s="311"/>
      <c r="V393" s="311"/>
      <c r="W393" s="311"/>
      <c r="X393" s="311"/>
      <c r="Y393" s="311"/>
      <c r="Z393" s="311"/>
      <c r="AA393" s="116"/>
      <c r="AB393" s="116">
        <f t="shared" si="746"/>
        <v>0</v>
      </c>
      <c r="AC393" s="116">
        <f t="shared" si="747"/>
        <v>0</v>
      </c>
      <c r="AD393" s="116"/>
      <c r="AE393" s="116"/>
      <c r="AF393" s="116">
        <f t="shared" si="748"/>
        <v>0</v>
      </c>
      <c r="AG393" s="116"/>
      <c r="AH393" s="116"/>
      <c r="AI393" s="116">
        <f t="shared" si="749"/>
        <v>0</v>
      </c>
      <c r="AJ393" s="116"/>
      <c r="AK393" s="116"/>
      <c r="AL393" s="116">
        <f t="shared" si="750"/>
        <v>0</v>
      </c>
      <c r="AM393" s="116"/>
      <c r="AN393" s="116"/>
      <c r="AO393" s="116">
        <f t="shared" si="751"/>
        <v>0</v>
      </c>
      <c r="AP393" s="116"/>
      <c r="AQ393" s="116"/>
      <c r="AR393" s="116">
        <f t="shared" si="752"/>
        <v>0</v>
      </c>
      <c r="AS393" s="116"/>
      <c r="AT393" s="116"/>
      <c r="AU393" s="116">
        <f t="shared" si="753"/>
        <v>0</v>
      </c>
      <c r="AV393" s="116"/>
      <c r="AW393" s="116"/>
      <c r="AX393" s="116">
        <f t="shared" si="754"/>
        <v>0</v>
      </c>
      <c r="AY393" s="116"/>
      <c r="AZ393" s="116"/>
      <c r="BA393" s="116">
        <f t="shared" si="755"/>
        <v>0</v>
      </c>
      <c r="BB393" s="116"/>
      <c r="BC393" s="116"/>
      <c r="BD393" s="116">
        <f t="shared" si="756"/>
        <v>0</v>
      </c>
      <c r="BE393" s="116"/>
      <c r="BF393" s="116"/>
      <c r="BG393" s="116">
        <f t="shared" si="757"/>
        <v>0</v>
      </c>
      <c r="BH393" s="116"/>
      <c r="BI393" s="116"/>
      <c r="BJ393" s="116">
        <f t="shared" si="758"/>
        <v>0</v>
      </c>
      <c r="BK393" s="116"/>
      <c r="BL393" s="319"/>
      <c r="BM393" s="324"/>
      <c r="BN393" s="327"/>
    </row>
    <row r="394" s="115" customFormat="1" ht="33.95" hidden="1" customHeight="1" outlineLevel="5" spans="2:66">
      <c r="B394" s="116" t="s">
        <v>799</v>
      </c>
      <c r="C394" s="117" t="s">
        <v>1660</v>
      </c>
      <c r="D394" s="115" t="s">
        <v>1661</v>
      </c>
      <c r="E394" s="116" t="s">
        <v>1643</v>
      </c>
      <c r="F394" s="116" t="s">
        <v>1625</v>
      </c>
      <c r="G394" s="116" t="s">
        <v>943</v>
      </c>
      <c r="H394" s="116">
        <f t="shared" si="744"/>
        <v>0</v>
      </c>
      <c r="I394" s="116" t="s">
        <v>1242</v>
      </c>
      <c r="J394" s="311"/>
      <c r="K394" s="116" t="s">
        <v>1633</v>
      </c>
      <c r="L394" s="116">
        <f>SUMIFS('附表1-数据库'!$D$2:$D$22,'附表1-数据库'!$B$2:$B$22,$D394,'附表1-数据库'!$C$2:$C$22,'1-1 项目基础信息'!$D$13)</f>
        <v>1012</v>
      </c>
      <c r="M394" s="116" t="s">
        <v>1634</v>
      </c>
      <c r="N394" s="116">
        <f t="shared" si="745"/>
        <v>0</v>
      </c>
      <c r="O394" s="311"/>
      <c r="P394" s="311"/>
      <c r="Q394" s="311"/>
      <c r="R394" s="311"/>
      <c r="S394" s="311"/>
      <c r="T394" s="311"/>
      <c r="U394" s="311"/>
      <c r="V394" s="311"/>
      <c r="W394" s="311"/>
      <c r="X394" s="311"/>
      <c r="Y394" s="311"/>
      <c r="Z394" s="311"/>
      <c r="AA394" s="116"/>
      <c r="AB394" s="116">
        <f t="shared" si="746"/>
        <v>0</v>
      </c>
      <c r="AC394" s="116">
        <f t="shared" si="747"/>
        <v>0</v>
      </c>
      <c r="AD394" s="116"/>
      <c r="AE394" s="116"/>
      <c r="AF394" s="116">
        <f t="shared" si="748"/>
        <v>0</v>
      </c>
      <c r="AG394" s="116"/>
      <c r="AH394" s="116"/>
      <c r="AI394" s="116">
        <f t="shared" si="749"/>
        <v>0</v>
      </c>
      <c r="AJ394" s="116"/>
      <c r="AK394" s="116"/>
      <c r="AL394" s="116">
        <f t="shared" si="750"/>
        <v>0</v>
      </c>
      <c r="AM394" s="116"/>
      <c r="AN394" s="116"/>
      <c r="AO394" s="116">
        <f t="shared" si="751"/>
        <v>0</v>
      </c>
      <c r="AP394" s="116"/>
      <c r="AQ394" s="116"/>
      <c r="AR394" s="116">
        <f t="shared" si="752"/>
        <v>0</v>
      </c>
      <c r="AS394" s="116"/>
      <c r="AT394" s="116"/>
      <c r="AU394" s="116">
        <f t="shared" si="753"/>
        <v>0</v>
      </c>
      <c r="AV394" s="116"/>
      <c r="AW394" s="116"/>
      <c r="AX394" s="116">
        <f t="shared" si="754"/>
        <v>0</v>
      </c>
      <c r="AY394" s="116"/>
      <c r="AZ394" s="116"/>
      <c r="BA394" s="116">
        <f t="shared" si="755"/>
        <v>0</v>
      </c>
      <c r="BB394" s="116"/>
      <c r="BC394" s="116"/>
      <c r="BD394" s="116">
        <f t="shared" si="756"/>
        <v>0</v>
      </c>
      <c r="BE394" s="116"/>
      <c r="BF394" s="116"/>
      <c r="BG394" s="116">
        <f t="shared" si="757"/>
        <v>0</v>
      </c>
      <c r="BH394" s="116"/>
      <c r="BI394" s="116"/>
      <c r="BJ394" s="116">
        <f t="shared" si="758"/>
        <v>0</v>
      </c>
      <c r="BK394" s="116"/>
      <c r="BL394" s="319"/>
      <c r="BM394" s="324"/>
      <c r="BN394" s="327"/>
    </row>
    <row r="395" s="115" customFormat="1" ht="33.95" hidden="1" customHeight="1" outlineLevel="5" spans="2:66">
      <c r="B395" s="116" t="s">
        <v>799</v>
      </c>
      <c r="C395" s="117" t="s">
        <v>1662</v>
      </c>
      <c r="D395" s="115" t="s">
        <v>1663</v>
      </c>
      <c r="E395" s="116" t="s">
        <v>1646</v>
      </c>
      <c r="F395" s="116" t="s">
        <v>1625</v>
      </c>
      <c r="G395" s="116" t="s">
        <v>943</v>
      </c>
      <c r="H395" s="116">
        <f t="shared" si="744"/>
        <v>0</v>
      </c>
      <c r="I395" s="116" t="s">
        <v>1242</v>
      </c>
      <c r="J395" s="311"/>
      <c r="K395" s="116" t="s">
        <v>1633</v>
      </c>
      <c r="L395" s="116">
        <f>SUMIFS('附表1-数据库'!$D$2:$D$22,'附表1-数据库'!$B$2:$B$22,$D395,'附表1-数据库'!$C$2:$C$22,'1-1 项目基础信息'!$D$13)</f>
        <v>150</v>
      </c>
      <c r="M395" s="116" t="s">
        <v>1634</v>
      </c>
      <c r="N395" s="116">
        <f t="shared" si="745"/>
        <v>0</v>
      </c>
      <c r="O395" s="311"/>
      <c r="P395" s="311"/>
      <c r="Q395" s="311"/>
      <c r="R395" s="311"/>
      <c r="S395" s="311"/>
      <c r="T395" s="311"/>
      <c r="U395" s="311"/>
      <c r="V395" s="311"/>
      <c r="W395" s="311"/>
      <c r="X395" s="311"/>
      <c r="Y395" s="311"/>
      <c r="Z395" s="311"/>
      <c r="AA395" s="116"/>
      <c r="AB395" s="116">
        <f t="shared" si="746"/>
        <v>0</v>
      </c>
      <c r="AC395" s="116">
        <f t="shared" si="747"/>
        <v>0</v>
      </c>
      <c r="AD395" s="116"/>
      <c r="AE395" s="116"/>
      <c r="AF395" s="116">
        <f t="shared" si="748"/>
        <v>0</v>
      </c>
      <c r="AG395" s="116"/>
      <c r="AH395" s="116"/>
      <c r="AI395" s="116">
        <f t="shared" si="749"/>
        <v>0</v>
      </c>
      <c r="AJ395" s="116"/>
      <c r="AK395" s="116"/>
      <c r="AL395" s="116">
        <f t="shared" si="750"/>
        <v>0</v>
      </c>
      <c r="AM395" s="116"/>
      <c r="AN395" s="116"/>
      <c r="AO395" s="116">
        <f t="shared" si="751"/>
        <v>0</v>
      </c>
      <c r="AP395" s="116"/>
      <c r="AQ395" s="116"/>
      <c r="AR395" s="116">
        <f t="shared" si="752"/>
        <v>0</v>
      </c>
      <c r="AS395" s="116"/>
      <c r="AT395" s="116"/>
      <c r="AU395" s="116">
        <f t="shared" si="753"/>
        <v>0</v>
      </c>
      <c r="AV395" s="116"/>
      <c r="AW395" s="116"/>
      <c r="AX395" s="116">
        <f t="shared" si="754"/>
        <v>0</v>
      </c>
      <c r="AY395" s="116"/>
      <c r="AZ395" s="116"/>
      <c r="BA395" s="116">
        <f t="shared" si="755"/>
        <v>0</v>
      </c>
      <c r="BB395" s="116"/>
      <c r="BC395" s="116"/>
      <c r="BD395" s="116">
        <f t="shared" si="756"/>
        <v>0</v>
      </c>
      <c r="BE395" s="116"/>
      <c r="BF395" s="116"/>
      <c r="BG395" s="116">
        <f t="shared" si="757"/>
        <v>0</v>
      </c>
      <c r="BH395" s="116"/>
      <c r="BI395" s="116"/>
      <c r="BJ395" s="116">
        <f t="shared" si="758"/>
        <v>0</v>
      </c>
      <c r="BK395" s="116"/>
      <c r="BL395" s="319"/>
      <c r="BM395" s="324"/>
      <c r="BN395" s="327"/>
    </row>
    <row r="396" s="115" customFormat="1" ht="33.95" hidden="1" customHeight="1" outlineLevel="5" spans="2:66">
      <c r="B396" s="116" t="s">
        <v>799</v>
      </c>
      <c r="C396" s="117" t="s">
        <v>1664</v>
      </c>
      <c r="D396" s="115" t="s">
        <v>1665</v>
      </c>
      <c r="E396" s="116" t="s">
        <v>1649</v>
      </c>
      <c r="F396" s="116" t="s">
        <v>1625</v>
      </c>
      <c r="G396" s="116" t="s">
        <v>943</v>
      </c>
      <c r="H396" s="116">
        <f t="shared" si="744"/>
        <v>0</v>
      </c>
      <c r="I396" s="116" t="s">
        <v>1242</v>
      </c>
      <c r="J396" s="311"/>
      <c r="K396" s="116" t="s">
        <v>1633</v>
      </c>
      <c r="L396" s="116">
        <f>SUMIFS('附表1-数据库'!$D$2:$D$22,'附表1-数据库'!$B$2:$B$22,$D396,'附表1-数据库'!$C$2:$C$22,'1-1 项目基础信息'!$D$13)</f>
        <v>380</v>
      </c>
      <c r="M396" s="116" t="s">
        <v>1634</v>
      </c>
      <c r="N396" s="116">
        <f t="shared" si="745"/>
        <v>0</v>
      </c>
      <c r="O396" s="311"/>
      <c r="P396" s="311"/>
      <c r="Q396" s="311"/>
      <c r="R396" s="311"/>
      <c r="S396" s="311"/>
      <c r="T396" s="311"/>
      <c r="U396" s="311"/>
      <c r="V396" s="311"/>
      <c r="W396" s="311"/>
      <c r="X396" s="311"/>
      <c r="Y396" s="311"/>
      <c r="Z396" s="311"/>
      <c r="AA396" s="116"/>
      <c r="AB396" s="116">
        <f t="shared" ref="AB396:AB409" si="759">SUM(AC396,AF396,AI396,AL396,AO396,AR396,AU396,AX396,BA396,BD396,BG396,BJ396)</f>
        <v>0</v>
      </c>
      <c r="AC396" s="116">
        <f t="shared" ref="AC396:AC409" si="760">IF(O396="√",$J396*$L396/$N396,0)</f>
        <v>0</v>
      </c>
      <c r="AD396" s="116"/>
      <c r="AE396" s="116"/>
      <c r="AF396" s="116">
        <f t="shared" ref="AF396:AF409" si="761">IF(P396="√",$J396*$L396/$N396,0)</f>
        <v>0</v>
      </c>
      <c r="AG396" s="116"/>
      <c r="AH396" s="116"/>
      <c r="AI396" s="116">
        <f t="shared" ref="AI396:AI409" si="762">IF(Q396="√",$J396*$L396/$N396,0)</f>
        <v>0</v>
      </c>
      <c r="AJ396" s="116"/>
      <c r="AK396" s="116"/>
      <c r="AL396" s="116">
        <f t="shared" ref="AL396:AL409" si="763">IF(R396="√",$J396*$L396/$N396,0)</f>
        <v>0</v>
      </c>
      <c r="AM396" s="116"/>
      <c r="AN396" s="116"/>
      <c r="AO396" s="116">
        <f t="shared" ref="AO396:AO409" si="764">IF(S396="√",$J396*$L396/$N396,0)</f>
        <v>0</v>
      </c>
      <c r="AP396" s="116"/>
      <c r="AQ396" s="116"/>
      <c r="AR396" s="116">
        <f t="shared" ref="AR396:AR409" si="765">IF(T396="√",$J396*$L396/$N396,0)</f>
        <v>0</v>
      </c>
      <c r="AS396" s="116"/>
      <c r="AT396" s="116"/>
      <c r="AU396" s="116">
        <f t="shared" ref="AU396:AU409" si="766">IF(U396="√",$J396*$L396/$N396,0)</f>
        <v>0</v>
      </c>
      <c r="AV396" s="116"/>
      <c r="AW396" s="116"/>
      <c r="AX396" s="116">
        <f t="shared" ref="AX396:AX409" si="767">IF(V396="√",$J396*$L396/$N396,0)</f>
        <v>0</v>
      </c>
      <c r="AY396" s="116"/>
      <c r="AZ396" s="116"/>
      <c r="BA396" s="116">
        <f t="shared" ref="BA396:BA409" si="768">IF(W396="√",$J396*$L396/$N396,0)</f>
        <v>0</v>
      </c>
      <c r="BB396" s="116"/>
      <c r="BC396" s="116"/>
      <c r="BD396" s="116">
        <f t="shared" ref="BD396:BD409" si="769">IF(X396="√",$J396*$L396/$N396,0)</f>
        <v>0</v>
      </c>
      <c r="BE396" s="116"/>
      <c r="BF396" s="116"/>
      <c r="BG396" s="116">
        <f t="shared" ref="BG396:BG409" si="770">IF(Y396="√",$J396*$L396/$N396,0)</f>
        <v>0</v>
      </c>
      <c r="BH396" s="116"/>
      <c r="BI396" s="116"/>
      <c r="BJ396" s="116">
        <f t="shared" ref="BJ396:BJ409" si="771">IF(Z396="√",$J396*$L396/$N396,0)</f>
        <v>0</v>
      </c>
      <c r="BK396" s="116"/>
      <c r="BL396" s="319"/>
      <c r="BM396" s="324"/>
      <c r="BN396" s="327"/>
    </row>
    <row r="397" s="115" customFormat="1" ht="33.95" hidden="1" customHeight="1" outlineLevel="5" spans="2:66">
      <c r="B397" s="116" t="s">
        <v>799</v>
      </c>
      <c r="C397" s="117" t="s">
        <v>1666</v>
      </c>
      <c r="D397" s="115" t="s">
        <v>1667</v>
      </c>
      <c r="E397" s="116" t="s">
        <v>1646</v>
      </c>
      <c r="F397" s="116" t="s">
        <v>1625</v>
      </c>
      <c r="G397" s="116" t="s">
        <v>943</v>
      </c>
      <c r="H397" s="116">
        <f t="shared" si="744"/>
        <v>0</v>
      </c>
      <c r="I397" s="116" t="s">
        <v>1242</v>
      </c>
      <c r="J397" s="311"/>
      <c r="K397" s="116" t="s">
        <v>1633</v>
      </c>
      <c r="L397" s="116">
        <f>SUMIFS('附表1-数据库'!$D$2:$D$22,'附表1-数据库'!$B$2:$B$22,$D397,'附表1-数据库'!$C$2:$C$22,'1-1 项目基础信息'!$D$13)</f>
        <v>150</v>
      </c>
      <c r="M397" s="116" t="s">
        <v>1634</v>
      </c>
      <c r="N397" s="116">
        <f t="shared" si="745"/>
        <v>0</v>
      </c>
      <c r="O397" s="311"/>
      <c r="P397" s="311"/>
      <c r="Q397" s="311"/>
      <c r="R397" s="311"/>
      <c r="S397" s="311"/>
      <c r="T397" s="311"/>
      <c r="U397" s="311"/>
      <c r="V397" s="311"/>
      <c r="W397" s="311"/>
      <c r="X397" s="311"/>
      <c r="Y397" s="311"/>
      <c r="Z397" s="311"/>
      <c r="AA397" s="116"/>
      <c r="AB397" s="116">
        <f t="shared" si="759"/>
        <v>0</v>
      </c>
      <c r="AC397" s="116">
        <f t="shared" si="760"/>
        <v>0</v>
      </c>
      <c r="AD397" s="116"/>
      <c r="AE397" s="116"/>
      <c r="AF397" s="116">
        <f t="shared" si="761"/>
        <v>0</v>
      </c>
      <c r="AG397" s="116"/>
      <c r="AH397" s="116"/>
      <c r="AI397" s="116">
        <f t="shared" si="762"/>
        <v>0</v>
      </c>
      <c r="AJ397" s="116"/>
      <c r="AK397" s="116"/>
      <c r="AL397" s="116">
        <f t="shared" si="763"/>
        <v>0</v>
      </c>
      <c r="AM397" s="116"/>
      <c r="AN397" s="116"/>
      <c r="AO397" s="116">
        <f t="shared" si="764"/>
        <v>0</v>
      </c>
      <c r="AP397" s="116"/>
      <c r="AQ397" s="116"/>
      <c r="AR397" s="116">
        <f t="shared" si="765"/>
        <v>0</v>
      </c>
      <c r="AS397" s="116"/>
      <c r="AT397" s="116"/>
      <c r="AU397" s="116">
        <f t="shared" si="766"/>
        <v>0</v>
      </c>
      <c r="AV397" s="116"/>
      <c r="AW397" s="116"/>
      <c r="AX397" s="116">
        <f t="shared" si="767"/>
        <v>0</v>
      </c>
      <c r="AY397" s="116"/>
      <c r="AZ397" s="116"/>
      <c r="BA397" s="116">
        <f t="shared" si="768"/>
        <v>0</v>
      </c>
      <c r="BB397" s="116"/>
      <c r="BC397" s="116"/>
      <c r="BD397" s="116">
        <f t="shared" si="769"/>
        <v>0</v>
      </c>
      <c r="BE397" s="116"/>
      <c r="BF397" s="116"/>
      <c r="BG397" s="116">
        <f t="shared" si="770"/>
        <v>0</v>
      </c>
      <c r="BH397" s="116"/>
      <c r="BI397" s="116"/>
      <c r="BJ397" s="116">
        <f t="shared" si="771"/>
        <v>0</v>
      </c>
      <c r="BK397" s="116"/>
      <c r="BL397" s="319"/>
      <c r="BM397" s="324"/>
      <c r="BN397" s="327"/>
    </row>
    <row r="398" s="115" customFormat="1" ht="33.95" hidden="1" customHeight="1" outlineLevel="5" spans="2:66">
      <c r="B398" s="116" t="s">
        <v>799</v>
      </c>
      <c r="C398" s="117" t="s">
        <v>1668</v>
      </c>
      <c r="D398" s="115" t="s">
        <v>1669</v>
      </c>
      <c r="E398" s="116"/>
      <c r="F398" s="116" t="s">
        <v>1625</v>
      </c>
      <c r="G398" s="116" t="s">
        <v>943</v>
      </c>
      <c r="H398" s="116">
        <f t="shared" si="744"/>
        <v>0</v>
      </c>
      <c r="I398" s="116" t="s">
        <v>1242</v>
      </c>
      <c r="J398" s="311"/>
      <c r="K398" s="116" t="s">
        <v>1633</v>
      </c>
      <c r="L398" s="311"/>
      <c r="M398" s="116" t="s">
        <v>1634</v>
      </c>
      <c r="N398" s="116">
        <f t="shared" si="745"/>
        <v>0</v>
      </c>
      <c r="O398" s="329"/>
      <c r="P398" s="329"/>
      <c r="Q398" s="329"/>
      <c r="R398" s="329"/>
      <c r="S398" s="329"/>
      <c r="T398" s="329"/>
      <c r="U398" s="329"/>
      <c r="V398" s="329"/>
      <c r="W398" s="329"/>
      <c r="X398" s="329"/>
      <c r="Y398" s="329"/>
      <c r="Z398" s="329"/>
      <c r="AA398" s="116"/>
      <c r="AB398" s="116">
        <f t="shared" si="759"/>
        <v>0</v>
      </c>
      <c r="AC398" s="116">
        <f t="shared" si="760"/>
        <v>0</v>
      </c>
      <c r="AD398" s="116"/>
      <c r="AE398" s="116"/>
      <c r="AF398" s="116">
        <f t="shared" si="761"/>
        <v>0</v>
      </c>
      <c r="AG398" s="116"/>
      <c r="AH398" s="116"/>
      <c r="AI398" s="116">
        <f t="shared" si="762"/>
        <v>0</v>
      </c>
      <c r="AJ398" s="116"/>
      <c r="AK398" s="116"/>
      <c r="AL398" s="116">
        <f t="shared" si="763"/>
        <v>0</v>
      </c>
      <c r="AM398" s="116"/>
      <c r="AN398" s="116"/>
      <c r="AO398" s="116">
        <f t="shared" si="764"/>
        <v>0</v>
      </c>
      <c r="AP398" s="116"/>
      <c r="AQ398" s="116"/>
      <c r="AR398" s="116">
        <f t="shared" si="765"/>
        <v>0</v>
      </c>
      <c r="AS398" s="116"/>
      <c r="AT398" s="116"/>
      <c r="AU398" s="116">
        <f t="shared" si="766"/>
        <v>0</v>
      </c>
      <c r="AV398" s="116"/>
      <c r="AW398" s="116"/>
      <c r="AX398" s="116">
        <f t="shared" si="767"/>
        <v>0</v>
      </c>
      <c r="AY398" s="116"/>
      <c r="AZ398" s="116"/>
      <c r="BA398" s="116">
        <f t="shared" si="768"/>
        <v>0</v>
      </c>
      <c r="BB398" s="116"/>
      <c r="BC398" s="116"/>
      <c r="BD398" s="116">
        <f t="shared" si="769"/>
        <v>0</v>
      </c>
      <c r="BE398" s="116"/>
      <c r="BF398" s="116"/>
      <c r="BG398" s="116">
        <f t="shared" si="770"/>
        <v>0</v>
      </c>
      <c r="BH398" s="116"/>
      <c r="BI398" s="116"/>
      <c r="BJ398" s="116">
        <f t="shared" si="771"/>
        <v>0</v>
      </c>
      <c r="BK398" s="116"/>
      <c r="BL398" s="319"/>
      <c r="BM398" s="324"/>
      <c r="BN398" s="327"/>
    </row>
    <row r="399" s="111" customFormat="1" ht="33.95" hidden="1" customHeight="1" outlineLevel="3" collapsed="1" spans="2:66">
      <c r="B399" s="112" t="s">
        <v>794</v>
      </c>
      <c r="C399" s="113" t="s">
        <v>1670</v>
      </c>
      <c r="D399" s="111" t="s">
        <v>1671</v>
      </c>
      <c r="E399" s="112"/>
      <c r="F399" s="112"/>
      <c r="G399" s="112"/>
      <c r="H399" s="112">
        <f>SUM(H400:H409)</f>
        <v>0</v>
      </c>
      <c r="I399" s="112"/>
      <c r="J399" s="112"/>
      <c r="K399" s="112"/>
      <c r="L399" s="112"/>
      <c r="M399" s="112"/>
      <c r="N399" s="318"/>
      <c r="O399" s="301"/>
      <c r="P399" s="301"/>
      <c r="Q399" s="301"/>
      <c r="R399" s="301"/>
      <c r="S399" s="301"/>
      <c r="T399" s="301"/>
      <c r="U399" s="301"/>
      <c r="V399" s="301"/>
      <c r="W399" s="301"/>
      <c r="X399" s="301"/>
      <c r="Y399" s="301"/>
      <c r="Z399" s="301"/>
      <c r="AA399" s="301"/>
      <c r="AB399" s="112">
        <f t="shared" ref="AB399:AF399" si="772">SUM(AB400:AB409)</f>
        <v>0</v>
      </c>
      <c r="AC399" s="112">
        <f t="shared" si="772"/>
        <v>0</v>
      </c>
      <c r="AD399" s="112"/>
      <c r="AE399" s="112"/>
      <c r="AF399" s="112">
        <f t="shared" si="772"/>
        <v>0</v>
      </c>
      <c r="AG399" s="112"/>
      <c r="AH399" s="112"/>
      <c r="AI399" s="112">
        <f>SUM(AI400:AI409)</f>
        <v>0</v>
      </c>
      <c r="AJ399" s="112"/>
      <c r="AK399" s="112"/>
      <c r="AL399" s="112">
        <f>SUM(AL400:AL409)</f>
        <v>0</v>
      </c>
      <c r="AM399" s="112"/>
      <c r="AN399" s="112"/>
      <c r="AO399" s="112">
        <f>SUM(AO400:AO409)</f>
        <v>0</v>
      </c>
      <c r="AP399" s="112"/>
      <c r="AQ399" s="112"/>
      <c r="AR399" s="112">
        <f>SUM(AR400:AR409)</f>
        <v>0</v>
      </c>
      <c r="AS399" s="112"/>
      <c r="AT399" s="112"/>
      <c r="AU399" s="112">
        <f>SUM(AU400:AU409)</f>
        <v>0</v>
      </c>
      <c r="AV399" s="112"/>
      <c r="AW399" s="112"/>
      <c r="AX399" s="112">
        <f>SUM(AX400:AX409)</f>
        <v>0</v>
      </c>
      <c r="AY399" s="112"/>
      <c r="AZ399" s="112"/>
      <c r="BA399" s="112">
        <f>SUM(BA400:BA409)</f>
        <v>0</v>
      </c>
      <c r="BB399" s="112"/>
      <c r="BC399" s="112"/>
      <c r="BD399" s="112">
        <f>SUM(BD400:BD409)</f>
        <v>0</v>
      </c>
      <c r="BE399" s="112"/>
      <c r="BF399" s="112"/>
      <c r="BG399" s="112">
        <f>SUM(BG400:BG409)</f>
        <v>0</v>
      </c>
      <c r="BH399" s="112"/>
      <c r="BI399" s="112"/>
      <c r="BJ399" s="112">
        <f>SUM(BJ400:BJ409)</f>
        <v>0</v>
      </c>
      <c r="BK399" s="112"/>
      <c r="BL399" s="318"/>
      <c r="BM399" s="324"/>
      <c r="BN399" s="326"/>
    </row>
    <row r="400" s="115" customFormat="1" ht="33.95" hidden="1" customHeight="1" outlineLevel="4" spans="2:66">
      <c r="B400" s="116" t="s">
        <v>799</v>
      </c>
      <c r="C400" s="117" t="s">
        <v>1672</v>
      </c>
      <c r="D400" s="115" t="s">
        <v>1673</v>
      </c>
      <c r="E400" s="116" t="s">
        <v>1674</v>
      </c>
      <c r="F400" s="116" t="s">
        <v>1625</v>
      </c>
      <c r="G400" s="116" t="s">
        <v>943</v>
      </c>
      <c r="H400" s="116">
        <f t="shared" ref="H400:H409" si="773">J400*L400</f>
        <v>0</v>
      </c>
      <c r="I400" s="116" t="s">
        <v>1242</v>
      </c>
      <c r="J400" s="311"/>
      <c r="K400" s="116" t="s">
        <v>1396</v>
      </c>
      <c r="L400" s="116">
        <v>20</v>
      </c>
      <c r="M400" s="116" t="s">
        <v>1675</v>
      </c>
      <c r="N400" s="116">
        <f t="shared" ref="N400:N409" si="774">COUNTA(O400:Z400)</f>
        <v>0</v>
      </c>
      <c r="O400" s="330"/>
      <c r="P400" s="330"/>
      <c r="Q400" s="330"/>
      <c r="R400" s="330"/>
      <c r="S400" s="330"/>
      <c r="T400" s="330"/>
      <c r="U400" s="330"/>
      <c r="V400" s="330"/>
      <c r="W400" s="330"/>
      <c r="X400" s="330"/>
      <c r="Y400" s="330"/>
      <c r="Z400" s="330"/>
      <c r="AA400" s="116"/>
      <c r="AB400" s="116">
        <f t="shared" si="759"/>
        <v>0</v>
      </c>
      <c r="AC400" s="116">
        <f t="shared" si="760"/>
        <v>0</v>
      </c>
      <c r="AD400" s="116"/>
      <c r="AE400" s="116"/>
      <c r="AF400" s="116">
        <f t="shared" si="761"/>
        <v>0</v>
      </c>
      <c r="AG400" s="116"/>
      <c r="AH400" s="116"/>
      <c r="AI400" s="116">
        <f t="shared" si="762"/>
        <v>0</v>
      </c>
      <c r="AJ400" s="116"/>
      <c r="AK400" s="116"/>
      <c r="AL400" s="116">
        <f t="shared" si="763"/>
        <v>0</v>
      </c>
      <c r="AM400" s="116"/>
      <c r="AN400" s="116"/>
      <c r="AO400" s="116">
        <f t="shared" si="764"/>
        <v>0</v>
      </c>
      <c r="AP400" s="116"/>
      <c r="AQ400" s="116"/>
      <c r="AR400" s="116">
        <f t="shared" si="765"/>
        <v>0</v>
      </c>
      <c r="AS400" s="116"/>
      <c r="AT400" s="116"/>
      <c r="AU400" s="116">
        <f t="shared" si="766"/>
        <v>0</v>
      </c>
      <c r="AV400" s="116"/>
      <c r="AW400" s="116"/>
      <c r="AX400" s="116">
        <f t="shared" si="767"/>
        <v>0</v>
      </c>
      <c r="AY400" s="116"/>
      <c r="AZ400" s="116"/>
      <c r="BA400" s="116">
        <f t="shared" si="768"/>
        <v>0</v>
      </c>
      <c r="BB400" s="116"/>
      <c r="BC400" s="116"/>
      <c r="BD400" s="116">
        <f t="shared" si="769"/>
        <v>0</v>
      </c>
      <c r="BE400" s="116"/>
      <c r="BF400" s="116"/>
      <c r="BG400" s="116">
        <f t="shared" si="770"/>
        <v>0</v>
      </c>
      <c r="BH400" s="116"/>
      <c r="BI400" s="116"/>
      <c r="BJ400" s="116">
        <f t="shared" si="771"/>
        <v>0</v>
      </c>
      <c r="BK400" s="116"/>
      <c r="BL400" s="319"/>
      <c r="BM400" s="324"/>
      <c r="BN400" s="327"/>
    </row>
    <row r="401" s="115" customFormat="1" ht="33.95" hidden="1" customHeight="1" outlineLevel="4" spans="2:66">
      <c r="B401" s="116" t="s">
        <v>799</v>
      </c>
      <c r="C401" s="117" t="s">
        <v>1676</v>
      </c>
      <c r="D401" s="115" t="s">
        <v>1677</v>
      </c>
      <c r="E401" s="116" t="s">
        <v>1678</v>
      </c>
      <c r="F401" s="116" t="s">
        <v>1625</v>
      </c>
      <c r="G401" s="116" t="s">
        <v>943</v>
      </c>
      <c r="H401" s="116">
        <f t="shared" si="773"/>
        <v>0</v>
      </c>
      <c r="I401" s="116" t="s">
        <v>1242</v>
      </c>
      <c r="J401" s="311"/>
      <c r="K401" s="116" t="s">
        <v>1396</v>
      </c>
      <c r="L401" s="116">
        <v>55</v>
      </c>
      <c r="M401" s="116" t="s">
        <v>1675</v>
      </c>
      <c r="N401" s="116">
        <f t="shared" si="774"/>
        <v>0</v>
      </c>
      <c r="O401" s="311"/>
      <c r="P401" s="311"/>
      <c r="Q401" s="311"/>
      <c r="R401" s="311"/>
      <c r="S401" s="311"/>
      <c r="T401" s="311"/>
      <c r="U401" s="311"/>
      <c r="V401" s="311"/>
      <c r="W401" s="311"/>
      <c r="X401" s="311"/>
      <c r="Y401" s="311"/>
      <c r="Z401" s="311"/>
      <c r="AA401" s="116"/>
      <c r="AB401" s="116">
        <f t="shared" si="759"/>
        <v>0</v>
      </c>
      <c r="AC401" s="116">
        <f t="shared" si="760"/>
        <v>0</v>
      </c>
      <c r="AD401" s="116"/>
      <c r="AE401" s="116"/>
      <c r="AF401" s="116">
        <f t="shared" si="761"/>
        <v>0</v>
      </c>
      <c r="AG401" s="116"/>
      <c r="AH401" s="116"/>
      <c r="AI401" s="116">
        <f t="shared" si="762"/>
        <v>0</v>
      </c>
      <c r="AJ401" s="116"/>
      <c r="AK401" s="116"/>
      <c r="AL401" s="116">
        <f t="shared" si="763"/>
        <v>0</v>
      </c>
      <c r="AM401" s="116"/>
      <c r="AN401" s="116"/>
      <c r="AO401" s="116">
        <f t="shared" si="764"/>
        <v>0</v>
      </c>
      <c r="AP401" s="116"/>
      <c r="AQ401" s="116"/>
      <c r="AR401" s="116">
        <f t="shared" si="765"/>
        <v>0</v>
      </c>
      <c r="AS401" s="116"/>
      <c r="AT401" s="116"/>
      <c r="AU401" s="116">
        <f t="shared" si="766"/>
        <v>0</v>
      </c>
      <c r="AV401" s="116"/>
      <c r="AW401" s="116"/>
      <c r="AX401" s="116">
        <f t="shared" si="767"/>
        <v>0</v>
      </c>
      <c r="AY401" s="116"/>
      <c r="AZ401" s="116"/>
      <c r="BA401" s="116">
        <f t="shared" si="768"/>
        <v>0</v>
      </c>
      <c r="BB401" s="116"/>
      <c r="BC401" s="116"/>
      <c r="BD401" s="116">
        <f t="shared" si="769"/>
        <v>0</v>
      </c>
      <c r="BE401" s="116"/>
      <c r="BF401" s="116"/>
      <c r="BG401" s="116">
        <f t="shared" si="770"/>
        <v>0</v>
      </c>
      <c r="BH401" s="116"/>
      <c r="BI401" s="116"/>
      <c r="BJ401" s="116">
        <f t="shared" si="771"/>
        <v>0</v>
      </c>
      <c r="BK401" s="116"/>
      <c r="BL401" s="319"/>
      <c r="BM401" s="324"/>
      <c r="BN401" s="327"/>
    </row>
    <row r="402" s="115" customFormat="1" ht="33.95" hidden="1" customHeight="1" outlineLevel="4" spans="2:66">
      <c r="B402" s="116" t="s">
        <v>799</v>
      </c>
      <c r="C402" s="117" t="s">
        <v>1679</v>
      </c>
      <c r="D402" s="115" t="s">
        <v>1680</v>
      </c>
      <c r="E402" s="116" t="s">
        <v>1681</v>
      </c>
      <c r="F402" s="116" t="s">
        <v>1625</v>
      </c>
      <c r="G402" s="116" t="s">
        <v>943</v>
      </c>
      <c r="H402" s="116">
        <f t="shared" si="773"/>
        <v>0</v>
      </c>
      <c r="I402" s="116" t="s">
        <v>1242</v>
      </c>
      <c r="J402" s="311"/>
      <c r="K402" s="116" t="s">
        <v>1396</v>
      </c>
      <c r="L402" s="116">
        <v>300</v>
      </c>
      <c r="M402" s="116" t="s">
        <v>1675</v>
      </c>
      <c r="N402" s="116">
        <f t="shared" si="774"/>
        <v>0</v>
      </c>
      <c r="O402" s="311"/>
      <c r="P402" s="311"/>
      <c r="Q402" s="311"/>
      <c r="R402" s="311"/>
      <c r="S402" s="311"/>
      <c r="T402" s="311"/>
      <c r="U402" s="311"/>
      <c r="V402" s="311"/>
      <c r="W402" s="311"/>
      <c r="X402" s="311"/>
      <c r="Y402" s="311"/>
      <c r="Z402" s="311"/>
      <c r="AA402" s="116"/>
      <c r="AB402" s="116">
        <f t="shared" si="759"/>
        <v>0</v>
      </c>
      <c r="AC402" s="116">
        <f t="shared" si="760"/>
        <v>0</v>
      </c>
      <c r="AD402" s="116"/>
      <c r="AE402" s="116"/>
      <c r="AF402" s="116">
        <f t="shared" si="761"/>
        <v>0</v>
      </c>
      <c r="AG402" s="116"/>
      <c r="AH402" s="116"/>
      <c r="AI402" s="116">
        <f t="shared" si="762"/>
        <v>0</v>
      </c>
      <c r="AJ402" s="116"/>
      <c r="AK402" s="116"/>
      <c r="AL402" s="116">
        <f t="shared" si="763"/>
        <v>0</v>
      </c>
      <c r="AM402" s="116"/>
      <c r="AN402" s="116"/>
      <c r="AO402" s="116">
        <f t="shared" si="764"/>
        <v>0</v>
      </c>
      <c r="AP402" s="116"/>
      <c r="AQ402" s="116"/>
      <c r="AR402" s="116">
        <f t="shared" si="765"/>
        <v>0</v>
      </c>
      <c r="AS402" s="116"/>
      <c r="AT402" s="116"/>
      <c r="AU402" s="116">
        <f t="shared" si="766"/>
        <v>0</v>
      </c>
      <c r="AV402" s="116"/>
      <c r="AW402" s="116"/>
      <c r="AX402" s="116">
        <f t="shared" si="767"/>
        <v>0</v>
      </c>
      <c r="AY402" s="116"/>
      <c r="AZ402" s="116"/>
      <c r="BA402" s="116">
        <f t="shared" si="768"/>
        <v>0</v>
      </c>
      <c r="BB402" s="116"/>
      <c r="BC402" s="116"/>
      <c r="BD402" s="116">
        <f t="shared" si="769"/>
        <v>0</v>
      </c>
      <c r="BE402" s="116"/>
      <c r="BF402" s="116"/>
      <c r="BG402" s="116">
        <f t="shared" si="770"/>
        <v>0</v>
      </c>
      <c r="BH402" s="116"/>
      <c r="BI402" s="116"/>
      <c r="BJ402" s="116">
        <f t="shared" si="771"/>
        <v>0</v>
      </c>
      <c r="BK402" s="116"/>
      <c r="BL402" s="319"/>
      <c r="BM402" s="324"/>
      <c r="BN402" s="327"/>
    </row>
    <row r="403" s="115" customFormat="1" ht="33.95" hidden="1" customHeight="1" outlineLevel="4" spans="2:66">
      <c r="B403" s="116" t="s">
        <v>799</v>
      </c>
      <c r="C403" s="117" t="s">
        <v>1682</v>
      </c>
      <c r="D403" s="115" t="s">
        <v>1683</v>
      </c>
      <c r="E403" s="116" t="s">
        <v>1684</v>
      </c>
      <c r="F403" s="116" t="s">
        <v>1625</v>
      </c>
      <c r="G403" s="116" t="s">
        <v>943</v>
      </c>
      <c r="H403" s="116">
        <f t="shared" si="773"/>
        <v>0</v>
      </c>
      <c r="I403" s="116" t="s">
        <v>1242</v>
      </c>
      <c r="J403" s="311"/>
      <c r="K403" s="116" t="s">
        <v>1396</v>
      </c>
      <c r="L403" s="116">
        <v>15</v>
      </c>
      <c r="M403" s="116" t="s">
        <v>1675</v>
      </c>
      <c r="N403" s="116">
        <f t="shared" si="774"/>
        <v>0</v>
      </c>
      <c r="O403" s="311"/>
      <c r="P403" s="311"/>
      <c r="Q403" s="311"/>
      <c r="R403" s="311"/>
      <c r="S403" s="311"/>
      <c r="T403" s="311"/>
      <c r="U403" s="311"/>
      <c r="V403" s="311"/>
      <c r="W403" s="311"/>
      <c r="X403" s="311"/>
      <c r="Y403" s="311"/>
      <c r="Z403" s="311"/>
      <c r="AA403" s="116"/>
      <c r="AB403" s="116">
        <f t="shared" si="759"/>
        <v>0</v>
      </c>
      <c r="AC403" s="116">
        <f t="shared" si="760"/>
        <v>0</v>
      </c>
      <c r="AD403" s="116"/>
      <c r="AE403" s="116"/>
      <c r="AF403" s="116">
        <f t="shared" si="761"/>
        <v>0</v>
      </c>
      <c r="AG403" s="116"/>
      <c r="AH403" s="116"/>
      <c r="AI403" s="116">
        <f t="shared" si="762"/>
        <v>0</v>
      </c>
      <c r="AJ403" s="116"/>
      <c r="AK403" s="116"/>
      <c r="AL403" s="116">
        <f t="shared" si="763"/>
        <v>0</v>
      </c>
      <c r="AM403" s="116"/>
      <c r="AN403" s="116"/>
      <c r="AO403" s="116">
        <f t="shared" si="764"/>
        <v>0</v>
      </c>
      <c r="AP403" s="116"/>
      <c r="AQ403" s="116"/>
      <c r="AR403" s="116">
        <f t="shared" si="765"/>
        <v>0</v>
      </c>
      <c r="AS403" s="116"/>
      <c r="AT403" s="116"/>
      <c r="AU403" s="116">
        <f t="shared" si="766"/>
        <v>0</v>
      </c>
      <c r="AV403" s="116"/>
      <c r="AW403" s="116"/>
      <c r="AX403" s="116">
        <f t="shared" si="767"/>
        <v>0</v>
      </c>
      <c r="AY403" s="116"/>
      <c r="AZ403" s="116"/>
      <c r="BA403" s="116">
        <f t="shared" si="768"/>
        <v>0</v>
      </c>
      <c r="BB403" s="116"/>
      <c r="BC403" s="116"/>
      <c r="BD403" s="116">
        <f t="shared" si="769"/>
        <v>0</v>
      </c>
      <c r="BE403" s="116"/>
      <c r="BF403" s="116"/>
      <c r="BG403" s="116">
        <f t="shared" si="770"/>
        <v>0</v>
      </c>
      <c r="BH403" s="116"/>
      <c r="BI403" s="116"/>
      <c r="BJ403" s="116">
        <f t="shared" si="771"/>
        <v>0</v>
      </c>
      <c r="BK403" s="116"/>
      <c r="BL403" s="319"/>
      <c r="BM403" s="324"/>
      <c r="BN403" s="327"/>
    </row>
    <row r="404" s="115" customFormat="1" ht="33.95" hidden="1" customHeight="1" outlineLevel="4" spans="2:66">
      <c r="B404" s="116" t="s">
        <v>799</v>
      </c>
      <c r="C404" s="117" t="s">
        <v>1685</v>
      </c>
      <c r="D404" s="115" t="s">
        <v>1686</v>
      </c>
      <c r="E404" s="116" t="s">
        <v>1687</v>
      </c>
      <c r="F404" s="116" t="s">
        <v>1625</v>
      </c>
      <c r="G404" s="116" t="s">
        <v>943</v>
      </c>
      <c r="H404" s="116">
        <f t="shared" si="773"/>
        <v>0</v>
      </c>
      <c r="I404" s="116" t="s">
        <v>1242</v>
      </c>
      <c r="J404" s="311"/>
      <c r="K404" s="116" t="s">
        <v>1396</v>
      </c>
      <c r="L404" s="116">
        <v>50</v>
      </c>
      <c r="M404" s="116" t="s">
        <v>1675</v>
      </c>
      <c r="N404" s="116">
        <f t="shared" si="774"/>
        <v>0</v>
      </c>
      <c r="O404" s="311"/>
      <c r="P404" s="311"/>
      <c r="Q404" s="311"/>
      <c r="R404" s="311"/>
      <c r="S404" s="311"/>
      <c r="T404" s="311"/>
      <c r="U404" s="311"/>
      <c r="V404" s="311"/>
      <c r="W404" s="311"/>
      <c r="X404" s="311"/>
      <c r="Y404" s="311"/>
      <c r="Z404" s="311"/>
      <c r="AA404" s="116"/>
      <c r="AB404" s="116">
        <f t="shared" si="759"/>
        <v>0</v>
      </c>
      <c r="AC404" s="116">
        <f t="shared" si="760"/>
        <v>0</v>
      </c>
      <c r="AD404" s="116"/>
      <c r="AE404" s="116"/>
      <c r="AF404" s="116">
        <f t="shared" si="761"/>
        <v>0</v>
      </c>
      <c r="AG404" s="116"/>
      <c r="AH404" s="116"/>
      <c r="AI404" s="116">
        <f t="shared" si="762"/>
        <v>0</v>
      </c>
      <c r="AJ404" s="116"/>
      <c r="AK404" s="116"/>
      <c r="AL404" s="116">
        <f t="shared" si="763"/>
        <v>0</v>
      </c>
      <c r="AM404" s="116"/>
      <c r="AN404" s="116"/>
      <c r="AO404" s="116">
        <f t="shared" si="764"/>
        <v>0</v>
      </c>
      <c r="AP404" s="116"/>
      <c r="AQ404" s="116"/>
      <c r="AR404" s="116">
        <f t="shared" si="765"/>
        <v>0</v>
      </c>
      <c r="AS404" s="116"/>
      <c r="AT404" s="116"/>
      <c r="AU404" s="116">
        <f t="shared" si="766"/>
        <v>0</v>
      </c>
      <c r="AV404" s="116"/>
      <c r="AW404" s="116"/>
      <c r="AX404" s="116">
        <f t="shared" si="767"/>
        <v>0</v>
      </c>
      <c r="AY404" s="116"/>
      <c r="AZ404" s="116"/>
      <c r="BA404" s="116">
        <f t="shared" si="768"/>
        <v>0</v>
      </c>
      <c r="BB404" s="116"/>
      <c r="BC404" s="116"/>
      <c r="BD404" s="116">
        <f t="shared" si="769"/>
        <v>0</v>
      </c>
      <c r="BE404" s="116"/>
      <c r="BF404" s="116"/>
      <c r="BG404" s="116">
        <f t="shared" si="770"/>
        <v>0</v>
      </c>
      <c r="BH404" s="116"/>
      <c r="BI404" s="116"/>
      <c r="BJ404" s="116">
        <f t="shared" si="771"/>
        <v>0</v>
      </c>
      <c r="BK404" s="116"/>
      <c r="BL404" s="319"/>
      <c r="BM404" s="324"/>
      <c r="BN404" s="327"/>
    </row>
    <row r="405" s="115" customFormat="1" ht="33.95" hidden="1" customHeight="1" outlineLevel="4" spans="2:66">
      <c r="B405" s="116" t="s">
        <v>799</v>
      </c>
      <c r="C405" s="117" t="s">
        <v>1688</v>
      </c>
      <c r="D405" s="115" t="s">
        <v>1689</v>
      </c>
      <c r="E405" s="116" t="s">
        <v>1690</v>
      </c>
      <c r="F405" s="116" t="s">
        <v>1625</v>
      </c>
      <c r="G405" s="116" t="s">
        <v>943</v>
      </c>
      <c r="H405" s="116">
        <f t="shared" si="773"/>
        <v>0</v>
      </c>
      <c r="I405" s="116" t="s">
        <v>1242</v>
      </c>
      <c r="J405" s="311"/>
      <c r="K405" s="116" t="s">
        <v>1396</v>
      </c>
      <c r="L405" s="116">
        <v>565</v>
      </c>
      <c r="M405" s="116" t="s">
        <v>1675</v>
      </c>
      <c r="N405" s="116">
        <f t="shared" si="774"/>
        <v>0</v>
      </c>
      <c r="O405" s="311"/>
      <c r="P405" s="311"/>
      <c r="Q405" s="311"/>
      <c r="R405" s="311"/>
      <c r="S405" s="311"/>
      <c r="T405" s="311"/>
      <c r="U405" s="311"/>
      <c r="V405" s="311"/>
      <c r="W405" s="311"/>
      <c r="X405" s="311"/>
      <c r="Y405" s="311"/>
      <c r="Z405" s="311"/>
      <c r="AA405" s="116"/>
      <c r="AB405" s="116">
        <f t="shared" si="759"/>
        <v>0</v>
      </c>
      <c r="AC405" s="116">
        <f t="shared" si="760"/>
        <v>0</v>
      </c>
      <c r="AD405" s="116"/>
      <c r="AE405" s="116"/>
      <c r="AF405" s="116">
        <f t="shared" si="761"/>
        <v>0</v>
      </c>
      <c r="AG405" s="116"/>
      <c r="AH405" s="116"/>
      <c r="AI405" s="116">
        <f t="shared" si="762"/>
        <v>0</v>
      </c>
      <c r="AJ405" s="116"/>
      <c r="AK405" s="116"/>
      <c r="AL405" s="116">
        <f t="shared" si="763"/>
        <v>0</v>
      </c>
      <c r="AM405" s="116"/>
      <c r="AN405" s="116"/>
      <c r="AO405" s="116">
        <f t="shared" si="764"/>
        <v>0</v>
      </c>
      <c r="AP405" s="116"/>
      <c r="AQ405" s="116"/>
      <c r="AR405" s="116">
        <f t="shared" si="765"/>
        <v>0</v>
      </c>
      <c r="AS405" s="116"/>
      <c r="AT405" s="116"/>
      <c r="AU405" s="116">
        <f t="shared" si="766"/>
        <v>0</v>
      </c>
      <c r="AV405" s="116"/>
      <c r="AW405" s="116"/>
      <c r="AX405" s="116">
        <f t="shared" si="767"/>
        <v>0</v>
      </c>
      <c r="AY405" s="116"/>
      <c r="AZ405" s="116"/>
      <c r="BA405" s="116">
        <f t="shared" si="768"/>
        <v>0</v>
      </c>
      <c r="BB405" s="116"/>
      <c r="BC405" s="116"/>
      <c r="BD405" s="116">
        <f t="shared" si="769"/>
        <v>0</v>
      </c>
      <c r="BE405" s="116"/>
      <c r="BF405" s="116"/>
      <c r="BG405" s="116">
        <f t="shared" si="770"/>
        <v>0</v>
      </c>
      <c r="BH405" s="116"/>
      <c r="BI405" s="116"/>
      <c r="BJ405" s="116">
        <f t="shared" si="771"/>
        <v>0</v>
      </c>
      <c r="BK405" s="116"/>
      <c r="BL405" s="319"/>
      <c r="BM405" s="324"/>
      <c r="BN405" s="327"/>
    </row>
    <row r="406" s="115" customFormat="1" ht="33.95" hidden="1" customHeight="1" outlineLevel="4" spans="2:66">
      <c r="B406" s="116" t="s">
        <v>799</v>
      </c>
      <c r="C406" s="117" t="s">
        <v>1691</v>
      </c>
      <c r="D406" s="115" t="s">
        <v>1692</v>
      </c>
      <c r="E406" s="116" t="s">
        <v>1693</v>
      </c>
      <c r="F406" s="116" t="s">
        <v>1625</v>
      </c>
      <c r="G406" s="116" t="s">
        <v>943</v>
      </c>
      <c r="H406" s="116">
        <f t="shared" si="773"/>
        <v>0</v>
      </c>
      <c r="I406" s="116" t="s">
        <v>1242</v>
      </c>
      <c r="J406" s="311"/>
      <c r="K406" s="116" t="s">
        <v>1033</v>
      </c>
      <c r="L406" s="116">
        <v>55</v>
      </c>
      <c r="M406" s="116" t="s">
        <v>1694</v>
      </c>
      <c r="N406" s="116">
        <f t="shared" si="774"/>
        <v>0</v>
      </c>
      <c r="O406" s="311"/>
      <c r="P406" s="311"/>
      <c r="Q406" s="311"/>
      <c r="R406" s="311"/>
      <c r="S406" s="311"/>
      <c r="T406" s="311"/>
      <c r="U406" s="311"/>
      <c r="V406" s="311"/>
      <c r="W406" s="311"/>
      <c r="X406" s="311"/>
      <c r="Y406" s="311"/>
      <c r="Z406" s="311"/>
      <c r="AA406" s="116"/>
      <c r="AB406" s="116">
        <f t="shared" si="759"/>
        <v>0</v>
      </c>
      <c r="AC406" s="116">
        <f t="shared" si="760"/>
        <v>0</v>
      </c>
      <c r="AD406" s="116"/>
      <c r="AE406" s="116"/>
      <c r="AF406" s="116">
        <f t="shared" si="761"/>
        <v>0</v>
      </c>
      <c r="AG406" s="116"/>
      <c r="AH406" s="116"/>
      <c r="AI406" s="116">
        <f t="shared" si="762"/>
        <v>0</v>
      </c>
      <c r="AJ406" s="116"/>
      <c r="AK406" s="116"/>
      <c r="AL406" s="116">
        <f t="shared" si="763"/>
        <v>0</v>
      </c>
      <c r="AM406" s="116"/>
      <c r="AN406" s="116"/>
      <c r="AO406" s="116">
        <f t="shared" si="764"/>
        <v>0</v>
      </c>
      <c r="AP406" s="116"/>
      <c r="AQ406" s="116"/>
      <c r="AR406" s="116">
        <f t="shared" si="765"/>
        <v>0</v>
      </c>
      <c r="AS406" s="116"/>
      <c r="AT406" s="116"/>
      <c r="AU406" s="116">
        <f t="shared" si="766"/>
        <v>0</v>
      </c>
      <c r="AV406" s="116"/>
      <c r="AW406" s="116"/>
      <c r="AX406" s="116">
        <f t="shared" si="767"/>
        <v>0</v>
      </c>
      <c r="AY406" s="116"/>
      <c r="AZ406" s="116"/>
      <c r="BA406" s="116">
        <f t="shared" si="768"/>
        <v>0</v>
      </c>
      <c r="BB406" s="116"/>
      <c r="BC406" s="116"/>
      <c r="BD406" s="116">
        <f t="shared" si="769"/>
        <v>0</v>
      </c>
      <c r="BE406" s="116"/>
      <c r="BF406" s="116"/>
      <c r="BG406" s="116">
        <f t="shared" si="770"/>
        <v>0</v>
      </c>
      <c r="BH406" s="116"/>
      <c r="BI406" s="116"/>
      <c r="BJ406" s="116">
        <f t="shared" si="771"/>
        <v>0</v>
      </c>
      <c r="BK406" s="116"/>
      <c r="BL406" s="319"/>
      <c r="BM406" s="324"/>
      <c r="BN406" s="327"/>
    </row>
    <row r="407" s="115" customFormat="1" ht="33.95" hidden="1" customHeight="1" outlineLevel="4" spans="2:66">
      <c r="B407" s="116" t="s">
        <v>799</v>
      </c>
      <c r="C407" s="117" t="s">
        <v>1695</v>
      </c>
      <c r="D407" s="115" t="s">
        <v>1696</v>
      </c>
      <c r="E407" s="116" t="s">
        <v>1697</v>
      </c>
      <c r="F407" s="116" t="s">
        <v>1625</v>
      </c>
      <c r="G407" s="116" t="s">
        <v>943</v>
      </c>
      <c r="H407" s="116">
        <f t="shared" si="773"/>
        <v>0</v>
      </c>
      <c r="I407" s="116" t="s">
        <v>1242</v>
      </c>
      <c r="J407" s="311"/>
      <c r="K407" s="116" t="s">
        <v>1396</v>
      </c>
      <c r="L407" s="116">
        <v>33</v>
      </c>
      <c r="M407" s="116" t="s">
        <v>1675</v>
      </c>
      <c r="N407" s="116">
        <f t="shared" si="774"/>
        <v>0</v>
      </c>
      <c r="O407" s="311"/>
      <c r="P407" s="311"/>
      <c r="Q407" s="311"/>
      <c r="R407" s="311"/>
      <c r="S407" s="311"/>
      <c r="T407" s="311"/>
      <c r="U407" s="311"/>
      <c r="V407" s="311"/>
      <c r="W407" s="311"/>
      <c r="X407" s="311"/>
      <c r="Y407" s="311"/>
      <c r="Z407" s="311"/>
      <c r="AA407" s="116"/>
      <c r="AB407" s="116">
        <f t="shared" si="759"/>
        <v>0</v>
      </c>
      <c r="AC407" s="116">
        <f t="shared" si="760"/>
        <v>0</v>
      </c>
      <c r="AD407" s="116"/>
      <c r="AE407" s="116"/>
      <c r="AF407" s="116">
        <f t="shared" si="761"/>
        <v>0</v>
      </c>
      <c r="AG407" s="116"/>
      <c r="AH407" s="116"/>
      <c r="AI407" s="116">
        <f t="shared" si="762"/>
        <v>0</v>
      </c>
      <c r="AJ407" s="116"/>
      <c r="AK407" s="116"/>
      <c r="AL407" s="116">
        <f t="shared" si="763"/>
        <v>0</v>
      </c>
      <c r="AM407" s="116"/>
      <c r="AN407" s="116"/>
      <c r="AO407" s="116">
        <f t="shared" si="764"/>
        <v>0</v>
      </c>
      <c r="AP407" s="116"/>
      <c r="AQ407" s="116"/>
      <c r="AR407" s="116">
        <f t="shared" si="765"/>
        <v>0</v>
      </c>
      <c r="AS407" s="116"/>
      <c r="AT407" s="116"/>
      <c r="AU407" s="116">
        <f t="shared" si="766"/>
        <v>0</v>
      </c>
      <c r="AV407" s="116"/>
      <c r="AW407" s="116"/>
      <c r="AX407" s="116">
        <f t="shared" si="767"/>
        <v>0</v>
      </c>
      <c r="AY407" s="116"/>
      <c r="AZ407" s="116"/>
      <c r="BA407" s="116">
        <f t="shared" si="768"/>
        <v>0</v>
      </c>
      <c r="BB407" s="116"/>
      <c r="BC407" s="116"/>
      <c r="BD407" s="116">
        <f t="shared" si="769"/>
        <v>0</v>
      </c>
      <c r="BE407" s="116"/>
      <c r="BF407" s="116"/>
      <c r="BG407" s="116">
        <f t="shared" si="770"/>
        <v>0</v>
      </c>
      <c r="BH407" s="116"/>
      <c r="BI407" s="116"/>
      <c r="BJ407" s="116">
        <f t="shared" si="771"/>
        <v>0</v>
      </c>
      <c r="BK407" s="116"/>
      <c r="BL407" s="319"/>
      <c r="BM407" s="324"/>
      <c r="BN407" s="327"/>
    </row>
    <row r="408" s="115" customFormat="1" ht="33.95" hidden="1" customHeight="1" outlineLevel="4" spans="2:66">
      <c r="B408" s="116" t="s">
        <v>799</v>
      </c>
      <c r="C408" s="117" t="s">
        <v>1698</v>
      </c>
      <c r="D408" s="115" t="s">
        <v>1699</v>
      </c>
      <c r="E408" s="116" t="s">
        <v>1700</v>
      </c>
      <c r="F408" s="116" t="s">
        <v>1625</v>
      </c>
      <c r="G408" s="116" t="s">
        <v>943</v>
      </c>
      <c r="H408" s="116">
        <f t="shared" si="773"/>
        <v>0</v>
      </c>
      <c r="I408" s="116" t="s">
        <v>1242</v>
      </c>
      <c r="J408" s="311"/>
      <c r="K408" s="116" t="s">
        <v>1396</v>
      </c>
      <c r="L408" s="116">
        <v>101.2</v>
      </c>
      <c r="M408" s="116" t="s">
        <v>1675</v>
      </c>
      <c r="N408" s="116">
        <f t="shared" si="774"/>
        <v>0</v>
      </c>
      <c r="O408" s="311"/>
      <c r="P408" s="311"/>
      <c r="Q408" s="311"/>
      <c r="R408" s="311"/>
      <c r="S408" s="311"/>
      <c r="T408" s="311"/>
      <c r="U408" s="311"/>
      <c r="V408" s="311"/>
      <c r="W408" s="311"/>
      <c r="X408" s="311"/>
      <c r="Y408" s="311"/>
      <c r="Z408" s="311"/>
      <c r="AA408" s="116"/>
      <c r="AB408" s="116">
        <f t="shared" si="759"/>
        <v>0</v>
      </c>
      <c r="AC408" s="116">
        <f t="shared" si="760"/>
        <v>0</v>
      </c>
      <c r="AD408" s="116"/>
      <c r="AE408" s="116"/>
      <c r="AF408" s="116">
        <f t="shared" si="761"/>
        <v>0</v>
      </c>
      <c r="AG408" s="116"/>
      <c r="AH408" s="116"/>
      <c r="AI408" s="116">
        <f t="shared" si="762"/>
        <v>0</v>
      </c>
      <c r="AJ408" s="116"/>
      <c r="AK408" s="116"/>
      <c r="AL408" s="116">
        <f t="shared" si="763"/>
        <v>0</v>
      </c>
      <c r="AM408" s="116"/>
      <c r="AN408" s="116"/>
      <c r="AO408" s="116">
        <f t="shared" si="764"/>
        <v>0</v>
      </c>
      <c r="AP408" s="116"/>
      <c r="AQ408" s="116"/>
      <c r="AR408" s="116">
        <f t="shared" si="765"/>
        <v>0</v>
      </c>
      <c r="AS408" s="116"/>
      <c r="AT408" s="116"/>
      <c r="AU408" s="116">
        <f t="shared" si="766"/>
        <v>0</v>
      </c>
      <c r="AV408" s="116"/>
      <c r="AW408" s="116"/>
      <c r="AX408" s="116">
        <f t="shared" si="767"/>
        <v>0</v>
      </c>
      <c r="AY408" s="116"/>
      <c r="AZ408" s="116"/>
      <c r="BA408" s="116">
        <f t="shared" si="768"/>
        <v>0</v>
      </c>
      <c r="BB408" s="116"/>
      <c r="BC408" s="116"/>
      <c r="BD408" s="116">
        <f t="shared" si="769"/>
        <v>0</v>
      </c>
      <c r="BE408" s="116"/>
      <c r="BF408" s="116"/>
      <c r="BG408" s="116">
        <f t="shared" si="770"/>
        <v>0</v>
      </c>
      <c r="BH408" s="116"/>
      <c r="BI408" s="116"/>
      <c r="BJ408" s="116">
        <f t="shared" si="771"/>
        <v>0</v>
      </c>
      <c r="BK408" s="116"/>
      <c r="BL408" s="319"/>
      <c r="BM408" s="324"/>
      <c r="BN408" s="327"/>
    </row>
    <row r="409" s="115" customFormat="1" ht="33.95" hidden="1" customHeight="1" outlineLevel="4" spans="2:66">
      <c r="B409" s="116" t="s">
        <v>799</v>
      </c>
      <c r="C409" s="117" t="s">
        <v>1701</v>
      </c>
      <c r="D409" s="115" t="s">
        <v>1702</v>
      </c>
      <c r="E409" s="116"/>
      <c r="F409" s="116" t="s">
        <v>1625</v>
      </c>
      <c r="G409" s="116" t="s">
        <v>943</v>
      </c>
      <c r="H409" s="116">
        <f t="shared" si="773"/>
        <v>0</v>
      </c>
      <c r="I409" s="116" t="s">
        <v>1242</v>
      </c>
      <c r="J409" s="311"/>
      <c r="K409" s="116" t="s">
        <v>1396</v>
      </c>
      <c r="L409" s="311"/>
      <c r="M409" s="116" t="s">
        <v>1448</v>
      </c>
      <c r="N409" s="116">
        <f t="shared" si="774"/>
        <v>0</v>
      </c>
      <c r="O409" s="329"/>
      <c r="P409" s="329"/>
      <c r="Q409" s="329"/>
      <c r="R409" s="329"/>
      <c r="S409" s="329"/>
      <c r="T409" s="329"/>
      <c r="U409" s="329"/>
      <c r="V409" s="329"/>
      <c r="W409" s="329"/>
      <c r="X409" s="329"/>
      <c r="Y409" s="329"/>
      <c r="Z409" s="329"/>
      <c r="AA409" s="116"/>
      <c r="AB409" s="116">
        <f t="shared" si="759"/>
        <v>0</v>
      </c>
      <c r="AC409" s="116">
        <f t="shared" si="760"/>
        <v>0</v>
      </c>
      <c r="AD409" s="116"/>
      <c r="AE409" s="116"/>
      <c r="AF409" s="116">
        <f t="shared" si="761"/>
        <v>0</v>
      </c>
      <c r="AG409" s="116"/>
      <c r="AH409" s="116"/>
      <c r="AI409" s="116">
        <f t="shared" si="762"/>
        <v>0</v>
      </c>
      <c r="AJ409" s="116"/>
      <c r="AK409" s="116"/>
      <c r="AL409" s="116">
        <f t="shared" si="763"/>
        <v>0</v>
      </c>
      <c r="AM409" s="116"/>
      <c r="AN409" s="116"/>
      <c r="AO409" s="116">
        <f t="shared" si="764"/>
        <v>0</v>
      </c>
      <c r="AP409" s="116"/>
      <c r="AQ409" s="116"/>
      <c r="AR409" s="116">
        <f t="shared" si="765"/>
        <v>0</v>
      </c>
      <c r="AS409" s="116"/>
      <c r="AT409" s="116"/>
      <c r="AU409" s="116">
        <f t="shared" si="766"/>
        <v>0</v>
      </c>
      <c r="AV409" s="116"/>
      <c r="AW409" s="116"/>
      <c r="AX409" s="116">
        <f t="shared" si="767"/>
        <v>0</v>
      </c>
      <c r="AY409" s="116"/>
      <c r="AZ409" s="116"/>
      <c r="BA409" s="116">
        <f t="shared" si="768"/>
        <v>0</v>
      </c>
      <c r="BB409" s="116"/>
      <c r="BC409" s="116"/>
      <c r="BD409" s="116">
        <f t="shared" si="769"/>
        <v>0</v>
      </c>
      <c r="BE409" s="116"/>
      <c r="BF409" s="116"/>
      <c r="BG409" s="116">
        <f t="shared" si="770"/>
        <v>0</v>
      </c>
      <c r="BH409" s="116"/>
      <c r="BI409" s="116"/>
      <c r="BJ409" s="116">
        <f t="shared" si="771"/>
        <v>0</v>
      </c>
      <c r="BK409" s="116"/>
      <c r="BL409" s="319"/>
      <c r="BM409" s="324"/>
      <c r="BN409" s="327"/>
    </row>
    <row r="410" s="111" customFormat="1" ht="33.95" hidden="1" customHeight="1" outlineLevel="3" collapsed="1" spans="2:66">
      <c r="B410" s="112" t="s">
        <v>794</v>
      </c>
      <c r="C410" s="113" t="s">
        <v>1703</v>
      </c>
      <c r="D410" s="111" t="s">
        <v>1704</v>
      </c>
      <c r="E410" s="112"/>
      <c r="F410" s="112"/>
      <c r="G410" s="112"/>
      <c r="H410" s="112">
        <f>SUM(H411:H417)</f>
        <v>0</v>
      </c>
      <c r="I410" s="112"/>
      <c r="J410" s="112"/>
      <c r="K410" s="112"/>
      <c r="L410" s="112"/>
      <c r="M410" s="112"/>
      <c r="N410" s="318"/>
      <c r="O410" s="301"/>
      <c r="P410" s="301"/>
      <c r="Q410" s="301"/>
      <c r="R410" s="301"/>
      <c r="S410" s="301"/>
      <c r="T410" s="301"/>
      <c r="U410" s="301"/>
      <c r="V410" s="301"/>
      <c r="W410" s="301"/>
      <c r="X410" s="301"/>
      <c r="Y410" s="301"/>
      <c r="Z410" s="301"/>
      <c r="AA410" s="301"/>
      <c r="AB410" s="112">
        <f>SUM(AB411:AB417)</f>
        <v>0</v>
      </c>
      <c r="AC410" s="112">
        <f>SUM(AC411:AC417)</f>
        <v>0</v>
      </c>
      <c r="AD410" s="112"/>
      <c r="AE410" s="112"/>
      <c r="AF410" s="112">
        <f>SUM(AF411:AF417)</f>
        <v>0</v>
      </c>
      <c r="AG410" s="112"/>
      <c r="AH410" s="112"/>
      <c r="AI410" s="112">
        <f>SUM(AI411:AI417)</f>
        <v>0</v>
      </c>
      <c r="AJ410" s="112"/>
      <c r="AK410" s="112"/>
      <c r="AL410" s="112">
        <f>SUM(AL411:AL417)</f>
        <v>0</v>
      </c>
      <c r="AM410" s="112"/>
      <c r="AN410" s="112"/>
      <c r="AO410" s="112">
        <f>SUM(AO411:AO417)</f>
        <v>0</v>
      </c>
      <c r="AP410" s="112"/>
      <c r="AQ410" s="112"/>
      <c r="AR410" s="112">
        <f>SUM(AR411:AR417)</f>
        <v>0</v>
      </c>
      <c r="AS410" s="112"/>
      <c r="AT410" s="112"/>
      <c r="AU410" s="112">
        <f>SUM(AU411:AU417)</f>
        <v>0</v>
      </c>
      <c r="AV410" s="112"/>
      <c r="AW410" s="112"/>
      <c r="AX410" s="112">
        <f>SUM(AX411:AX417)</f>
        <v>0</v>
      </c>
      <c r="AY410" s="112"/>
      <c r="AZ410" s="112"/>
      <c r="BA410" s="112">
        <f>SUM(BA411:BA417)</f>
        <v>0</v>
      </c>
      <c r="BB410" s="112"/>
      <c r="BC410" s="112"/>
      <c r="BD410" s="112">
        <f>SUM(BD411:BD417)</f>
        <v>0</v>
      </c>
      <c r="BE410" s="112"/>
      <c r="BF410" s="112"/>
      <c r="BG410" s="112">
        <f>SUM(BG411:BG417)</f>
        <v>0</v>
      </c>
      <c r="BH410" s="112"/>
      <c r="BI410" s="112"/>
      <c r="BJ410" s="112">
        <f>SUM(BJ411:BJ417)</f>
        <v>0</v>
      </c>
      <c r="BK410" s="112"/>
      <c r="BL410" s="318"/>
      <c r="BM410" s="324"/>
      <c r="BN410" s="326"/>
    </row>
    <row r="411" s="115" customFormat="1" ht="33.95" hidden="1" customHeight="1" outlineLevel="4" spans="2:66">
      <c r="B411" s="116" t="s">
        <v>799</v>
      </c>
      <c r="C411" s="117" t="s">
        <v>1705</v>
      </c>
      <c r="D411" s="115" t="s">
        <v>1706</v>
      </c>
      <c r="E411" s="116" t="s">
        <v>1707</v>
      </c>
      <c r="F411" s="116" t="s">
        <v>1625</v>
      </c>
      <c r="G411" s="116" t="s">
        <v>943</v>
      </c>
      <c r="H411" s="116">
        <f t="shared" ref="H411:H417" si="775">J411*L411</f>
        <v>0</v>
      </c>
      <c r="I411" s="116" t="s">
        <v>1242</v>
      </c>
      <c r="J411" s="311"/>
      <c r="K411" s="116" t="s">
        <v>1201</v>
      </c>
      <c r="L411" s="116">
        <v>12</v>
      </c>
      <c r="M411" s="116" t="s">
        <v>1708</v>
      </c>
      <c r="N411" s="116">
        <f t="shared" ref="N411:N417" si="776">COUNTA(O411:Z411)</f>
        <v>0</v>
      </c>
      <c r="O411" s="330"/>
      <c r="P411" s="330"/>
      <c r="Q411" s="330"/>
      <c r="R411" s="330"/>
      <c r="S411" s="330"/>
      <c r="T411" s="330"/>
      <c r="U411" s="330"/>
      <c r="V411" s="330"/>
      <c r="W411" s="330"/>
      <c r="X411" s="330"/>
      <c r="Y411" s="330"/>
      <c r="Z411" s="330"/>
      <c r="AA411" s="116"/>
      <c r="AB411" s="116">
        <f t="shared" ref="AB411:AB417" si="777">SUM(AC411,AF411,AI411,AL411,AO411,AR411,AU411,AX411,BA411,BD411,BG411,BJ411)</f>
        <v>0</v>
      </c>
      <c r="AC411" s="116">
        <f t="shared" ref="AC411:AC417" si="778">IF(O411="√",$J411*$L411/$N411,0)</f>
        <v>0</v>
      </c>
      <c r="AD411" s="116"/>
      <c r="AE411" s="116"/>
      <c r="AF411" s="116">
        <f t="shared" ref="AF411:AF417" si="779">IF(P411="√",$J411*$L411/$N411,0)</f>
        <v>0</v>
      </c>
      <c r="AG411" s="116"/>
      <c r="AH411" s="116"/>
      <c r="AI411" s="116">
        <f t="shared" ref="AI411:AI417" si="780">IF(Q411="√",$J411*$L411/$N411,0)</f>
        <v>0</v>
      </c>
      <c r="AJ411" s="116"/>
      <c r="AK411" s="116"/>
      <c r="AL411" s="116">
        <f t="shared" ref="AL411:AL417" si="781">IF(R411="√",$J411*$L411/$N411,0)</f>
        <v>0</v>
      </c>
      <c r="AM411" s="116"/>
      <c r="AN411" s="116"/>
      <c r="AO411" s="116">
        <f t="shared" ref="AO411:AO417" si="782">IF(S411="√",$J411*$L411/$N411,0)</f>
        <v>0</v>
      </c>
      <c r="AP411" s="116"/>
      <c r="AQ411" s="116"/>
      <c r="AR411" s="116">
        <f t="shared" ref="AR411:AR417" si="783">IF(T411="√",$J411*$L411/$N411,0)</f>
        <v>0</v>
      </c>
      <c r="AS411" s="116"/>
      <c r="AT411" s="116"/>
      <c r="AU411" s="116">
        <f t="shared" ref="AU411:AU417" si="784">IF(U411="√",$J411*$L411/$N411,0)</f>
        <v>0</v>
      </c>
      <c r="AV411" s="116"/>
      <c r="AW411" s="116"/>
      <c r="AX411" s="116">
        <f t="shared" ref="AX411:AX417" si="785">IF(V411="√",$J411*$L411/$N411,0)</f>
        <v>0</v>
      </c>
      <c r="AY411" s="116"/>
      <c r="AZ411" s="116"/>
      <c r="BA411" s="116">
        <f t="shared" ref="BA411:BA417" si="786">IF(W411="√",$J411*$L411/$N411,0)</f>
        <v>0</v>
      </c>
      <c r="BB411" s="116"/>
      <c r="BC411" s="116"/>
      <c r="BD411" s="116">
        <f t="shared" ref="BD411:BD417" si="787">IF(X411="√",$J411*$L411/$N411,0)</f>
        <v>0</v>
      </c>
      <c r="BE411" s="116"/>
      <c r="BF411" s="116"/>
      <c r="BG411" s="116">
        <f t="shared" ref="BG411:BG417" si="788">IF(Y411="√",$J411*$L411/$N411,0)</f>
        <v>0</v>
      </c>
      <c r="BH411" s="116"/>
      <c r="BI411" s="116"/>
      <c r="BJ411" s="116">
        <f t="shared" ref="BJ411:BJ417" si="789">IF(Z411="√",$J411*$L411/$N411,0)</f>
        <v>0</v>
      </c>
      <c r="BK411" s="116"/>
      <c r="BL411" s="319"/>
      <c r="BM411" s="324"/>
      <c r="BN411" s="327"/>
    </row>
    <row r="412" s="115" customFormat="1" ht="33.95" hidden="1" customHeight="1" outlineLevel="4" spans="2:66">
      <c r="B412" s="116" t="s">
        <v>799</v>
      </c>
      <c r="C412" s="117" t="s">
        <v>1709</v>
      </c>
      <c r="D412" s="115" t="s">
        <v>1710</v>
      </c>
      <c r="E412" s="116" t="s">
        <v>1711</v>
      </c>
      <c r="F412" s="116" t="s">
        <v>1625</v>
      </c>
      <c r="G412" s="116" t="s">
        <v>943</v>
      </c>
      <c r="H412" s="116">
        <f t="shared" si="775"/>
        <v>0</v>
      </c>
      <c r="I412" s="116" t="s">
        <v>1242</v>
      </c>
      <c r="J412" s="311"/>
      <c r="K412" s="116" t="s">
        <v>1201</v>
      </c>
      <c r="L412" s="116">
        <v>10</v>
      </c>
      <c r="M412" s="116" t="s">
        <v>1708</v>
      </c>
      <c r="N412" s="116">
        <f t="shared" si="776"/>
        <v>0</v>
      </c>
      <c r="O412" s="311"/>
      <c r="P412" s="311"/>
      <c r="Q412" s="311"/>
      <c r="R412" s="311"/>
      <c r="S412" s="311"/>
      <c r="T412" s="311"/>
      <c r="U412" s="311"/>
      <c r="V412" s="311"/>
      <c r="W412" s="311"/>
      <c r="X412" s="311"/>
      <c r="Y412" s="311"/>
      <c r="Z412" s="311"/>
      <c r="AA412" s="116"/>
      <c r="AB412" s="116">
        <f t="shared" si="777"/>
        <v>0</v>
      </c>
      <c r="AC412" s="116">
        <f t="shared" si="778"/>
        <v>0</v>
      </c>
      <c r="AD412" s="116"/>
      <c r="AE412" s="116"/>
      <c r="AF412" s="116">
        <f t="shared" si="779"/>
        <v>0</v>
      </c>
      <c r="AG412" s="116"/>
      <c r="AH412" s="116"/>
      <c r="AI412" s="116">
        <f t="shared" si="780"/>
        <v>0</v>
      </c>
      <c r="AJ412" s="116"/>
      <c r="AK412" s="116"/>
      <c r="AL412" s="116">
        <f t="shared" si="781"/>
        <v>0</v>
      </c>
      <c r="AM412" s="116"/>
      <c r="AN412" s="116"/>
      <c r="AO412" s="116">
        <f t="shared" si="782"/>
        <v>0</v>
      </c>
      <c r="AP412" s="116"/>
      <c r="AQ412" s="116"/>
      <c r="AR412" s="116">
        <f t="shared" si="783"/>
        <v>0</v>
      </c>
      <c r="AS412" s="116"/>
      <c r="AT412" s="116"/>
      <c r="AU412" s="116">
        <f t="shared" si="784"/>
        <v>0</v>
      </c>
      <c r="AV412" s="116"/>
      <c r="AW412" s="116"/>
      <c r="AX412" s="116">
        <f t="shared" si="785"/>
        <v>0</v>
      </c>
      <c r="AY412" s="116"/>
      <c r="AZ412" s="116"/>
      <c r="BA412" s="116">
        <f t="shared" si="786"/>
        <v>0</v>
      </c>
      <c r="BB412" s="116"/>
      <c r="BC412" s="116"/>
      <c r="BD412" s="116">
        <f t="shared" si="787"/>
        <v>0</v>
      </c>
      <c r="BE412" s="116"/>
      <c r="BF412" s="116"/>
      <c r="BG412" s="116">
        <f t="shared" si="788"/>
        <v>0</v>
      </c>
      <c r="BH412" s="116"/>
      <c r="BI412" s="116"/>
      <c r="BJ412" s="116">
        <f t="shared" si="789"/>
        <v>0</v>
      </c>
      <c r="BK412" s="116"/>
      <c r="BL412" s="319"/>
      <c r="BM412" s="324"/>
      <c r="BN412" s="327"/>
    </row>
    <row r="413" s="115" customFormat="1" ht="33.95" hidden="1" customHeight="1" outlineLevel="4" spans="2:66">
      <c r="B413" s="116" t="s">
        <v>799</v>
      </c>
      <c r="C413" s="117" t="s">
        <v>1712</v>
      </c>
      <c r="D413" s="115" t="s">
        <v>1713</v>
      </c>
      <c r="E413" s="116" t="s">
        <v>1714</v>
      </c>
      <c r="F413" s="116" t="s">
        <v>1625</v>
      </c>
      <c r="G413" s="116" t="s">
        <v>943</v>
      </c>
      <c r="H413" s="116">
        <f t="shared" si="775"/>
        <v>0</v>
      </c>
      <c r="I413" s="116" t="s">
        <v>1242</v>
      </c>
      <c r="J413" s="311"/>
      <c r="K413" s="116" t="s">
        <v>1396</v>
      </c>
      <c r="L413" s="116">
        <v>105</v>
      </c>
      <c r="M413" s="116" t="s">
        <v>1675</v>
      </c>
      <c r="N413" s="116">
        <f t="shared" si="776"/>
        <v>0</v>
      </c>
      <c r="O413" s="311"/>
      <c r="P413" s="311"/>
      <c r="Q413" s="311"/>
      <c r="R413" s="311"/>
      <c r="S413" s="311"/>
      <c r="T413" s="311"/>
      <c r="U413" s="311"/>
      <c r="V413" s="311"/>
      <c r="W413" s="311"/>
      <c r="X413" s="311"/>
      <c r="Y413" s="311"/>
      <c r="Z413" s="311"/>
      <c r="AA413" s="116"/>
      <c r="AB413" s="116">
        <f t="shared" si="777"/>
        <v>0</v>
      </c>
      <c r="AC413" s="116">
        <f t="shared" si="778"/>
        <v>0</v>
      </c>
      <c r="AD413" s="116"/>
      <c r="AE413" s="116"/>
      <c r="AF413" s="116">
        <f t="shared" si="779"/>
        <v>0</v>
      </c>
      <c r="AG413" s="116"/>
      <c r="AH413" s="116"/>
      <c r="AI413" s="116">
        <f t="shared" si="780"/>
        <v>0</v>
      </c>
      <c r="AJ413" s="116"/>
      <c r="AK413" s="116"/>
      <c r="AL413" s="116">
        <f t="shared" si="781"/>
        <v>0</v>
      </c>
      <c r="AM413" s="116"/>
      <c r="AN413" s="116"/>
      <c r="AO413" s="116">
        <f t="shared" si="782"/>
        <v>0</v>
      </c>
      <c r="AP413" s="116"/>
      <c r="AQ413" s="116"/>
      <c r="AR413" s="116">
        <f t="shared" si="783"/>
        <v>0</v>
      </c>
      <c r="AS413" s="116"/>
      <c r="AT413" s="116"/>
      <c r="AU413" s="116">
        <f t="shared" si="784"/>
        <v>0</v>
      </c>
      <c r="AV413" s="116"/>
      <c r="AW413" s="116"/>
      <c r="AX413" s="116">
        <f t="shared" si="785"/>
        <v>0</v>
      </c>
      <c r="AY413" s="116"/>
      <c r="AZ413" s="116"/>
      <c r="BA413" s="116">
        <f t="shared" si="786"/>
        <v>0</v>
      </c>
      <c r="BB413" s="116"/>
      <c r="BC413" s="116"/>
      <c r="BD413" s="116">
        <f t="shared" si="787"/>
        <v>0</v>
      </c>
      <c r="BE413" s="116"/>
      <c r="BF413" s="116"/>
      <c r="BG413" s="116">
        <f t="shared" si="788"/>
        <v>0</v>
      </c>
      <c r="BH413" s="116"/>
      <c r="BI413" s="116"/>
      <c r="BJ413" s="116">
        <f t="shared" si="789"/>
        <v>0</v>
      </c>
      <c r="BK413" s="116"/>
      <c r="BL413" s="319"/>
      <c r="BM413" s="324"/>
      <c r="BN413" s="327"/>
    </row>
    <row r="414" s="115" customFormat="1" ht="33.95" hidden="1" customHeight="1" outlineLevel="4" spans="2:66">
      <c r="B414" s="116" t="s">
        <v>799</v>
      </c>
      <c r="C414" s="117" t="s">
        <v>1715</v>
      </c>
      <c r="D414" s="115" t="s">
        <v>1716</v>
      </c>
      <c r="E414" s="116"/>
      <c r="F414" s="116" t="s">
        <v>1625</v>
      </c>
      <c r="G414" s="116" t="s">
        <v>943</v>
      </c>
      <c r="H414" s="116">
        <f t="shared" si="775"/>
        <v>0</v>
      </c>
      <c r="I414" s="116" t="s">
        <v>1242</v>
      </c>
      <c r="J414" s="311"/>
      <c r="K414" s="116" t="s">
        <v>1033</v>
      </c>
      <c r="L414" s="116">
        <v>55</v>
      </c>
      <c r="M414" s="116" t="s">
        <v>1694</v>
      </c>
      <c r="N414" s="116">
        <f t="shared" si="776"/>
        <v>0</v>
      </c>
      <c r="O414" s="311"/>
      <c r="P414" s="311"/>
      <c r="Q414" s="311"/>
      <c r="R414" s="311"/>
      <c r="S414" s="311"/>
      <c r="T414" s="311"/>
      <c r="U414" s="311"/>
      <c r="V414" s="311"/>
      <c r="W414" s="311"/>
      <c r="X414" s="311"/>
      <c r="Y414" s="311"/>
      <c r="Z414" s="311"/>
      <c r="AA414" s="116"/>
      <c r="AB414" s="116">
        <f t="shared" si="777"/>
        <v>0</v>
      </c>
      <c r="AC414" s="116">
        <f t="shared" si="778"/>
        <v>0</v>
      </c>
      <c r="AD414" s="116"/>
      <c r="AE414" s="116"/>
      <c r="AF414" s="116">
        <f t="shared" si="779"/>
        <v>0</v>
      </c>
      <c r="AG414" s="116"/>
      <c r="AH414" s="116"/>
      <c r="AI414" s="116">
        <f t="shared" si="780"/>
        <v>0</v>
      </c>
      <c r="AJ414" s="116"/>
      <c r="AK414" s="116"/>
      <c r="AL414" s="116">
        <f t="shared" si="781"/>
        <v>0</v>
      </c>
      <c r="AM414" s="116"/>
      <c r="AN414" s="116"/>
      <c r="AO414" s="116">
        <f t="shared" si="782"/>
        <v>0</v>
      </c>
      <c r="AP414" s="116"/>
      <c r="AQ414" s="116"/>
      <c r="AR414" s="116">
        <f t="shared" si="783"/>
        <v>0</v>
      </c>
      <c r="AS414" s="116"/>
      <c r="AT414" s="116"/>
      <c r="AU414" s="116">
        <f t="shared" si="784"/>
        <v>0</v>
      </c>
      <c r="AV414" s="116"/>
      <c r="AW414" s="116"/>
      <c r="AX414" s="116">
        <f t="shared" si="785"/>
        <v>0</v>
      </c>
      <c r="AY414" s="116"/>
      <c r="AZ414" s="116"/>
      <c r="BA414" s="116">
        <f t="shared" si="786"/>
        <v>0</v>
      </c>
      <c r="BB414" s="116"/>
      <c r="BC414" s="116"/>
      <c r="BD414" s="116">
        <f t="shared" si="787"/>
        <v>0</v>
      </c>
      <c r="BE414" s="116"/>
      <c r="BF414" s="116"/>
      <c r="BG414" s="116">
        <f t="shared" si="788"/>
        <v>0</v>
      </c>
      <c r="BH414" s="116"/>
      <c r="BI414" s="116"/>
      <c r="BJ414" s="116">
        <f t="shared" si="789"/>
        <v>0</v>
      </c>
      <c r="BK414" s="116"/>
      <c r="BL414" s="319"/>
      <c r="BM414" s="324"/>
      <c r="BN414" s="327"/>
    </row>
    <row r="415" s="115" customFormat="1" ht="33.95" hidden="1" customHeight="1" outlineLevel="4" spans="2:66">
      <c r="B415" s="116" t="s">
        <v>799</v>
      </c>
      <c r="C415" s="117" t="s">
        <v>1717</v>
      </c>
      <c r="D415" s="115" t="s">
        <v>1718</v>
      </c>
      <c r="E415" s="116" t="s">
        <v>1719</v>
      </c>
      <c r="F415" s="116" t="s">
        <v>1625</v>
      </c>
      <c r="G415" s="116" t="s">
        <v>943</v>
      </c>
      <c r="H415" s="116">
        <f t="shared" si="775"/>
        <v>0</v>
      </c>
      <c r="I415" s="116" t="s">
        <v>1242</v>
      </c>
      <c r="J415" s="311"/>
      <c r="K415" s="116" t="s">
        <v>1396</v>
      </c>
      <c r="L415" s="116">
        <v>140</v>
      </c>
      <c r="M415" s="116" t="s">
        <v>1675</v>
      </c>
      <c r="N415" s="116">
        <f t="shared" si="776"/>
        <v>0</v>
      </c>
      <c r="O415" s="311"/>
      <c r="P415" s="311"/>
      <c r="Q415" s="311"/>
      <c r="R415" s="311"/>
      <c r="S415" s="311"/>
      <c r="T415" s="311"/>
      <c r="U415" s="311"/>
      <c r="V415" s="311"/>
      <c r="W415" s="311"/>
      <c r="X415" s="311"/>
      <c r="Y415" s="311"/>
      <c r="Z415" s="311"/>
      <c r="AA415" s="116"/>
      <c r="AB415" s="116">
        <f t="shared" si="777"/>
        <v>0</v>
      </c>
      <c r="AC415" s="116">
        <f t="shared" si="778"/>
        <v>0</v>
      </c>
      <c r="AD415" s="116"/>
      <c r="AE415" s="116"/>
      <c r="AF415" s="116">
        <f t="shared" si="779"/>
        <v>0</v>
      </c>
      <c r="AG415" s="116"/>
      <c r="AH415" s="116"/>
      <c r="AI415" s="116">
        <f t="shared" si="780"/>
        <v>0</v>
      </c>
      <c r="AJ415" s="116"/>
      <c r="AK415" s="116"/>
      <c r="AL415" s="116">
        <f t="shared" si="781"/>
        <v>0</v>
      </c>
      <c r="AM415" s="116"/>
      <c r="AN415" s="116"/>
      <c r="AO415" s="116">
        <f t="shared" si="782"/>
        <v>0</v>
      </c>
      <c r="AP415" s="116"/>
      <c r="AQ415" s="116"/>
      <c r="AR415" s="116">
        <f t="shared" si="783"/>
        <v>0</v>
      </c>
      <c r="AS415" s="116"/>
      <c r="AT415" s="116"/>
      <c r="AU415" s="116">
        <f t="shared" si="784"/>
        <v>0</v>
      </c>
      <c r="AV415" s="116"/>
      <c r="AW415" s="116"/>
      <c r="AX415" s="116">
        <f t="shared" si="785"/>
        <v>0</v>
      </c>
      <c r="AY415" s="116"/>
      <c r="AZ415" s="116"/>
      <c r="BA415" s="116">
        <f t="shared" si="786"/>
        <v>0</v>
      </c>
      <c r="BB415" s="116"/>
      <c r="BC415" s="116"/>
      <c r="BD415" s="116">
        <f t="shared" si="787"/>
        <v>0</v>
      </c>
      <c r="BE415" s="116"/>
      <c r="BF415" s="116"/>
      <c r="BG415" s="116">
        <f t="shared" si="788"/>
        <v>0</v>
      </c>
      <c r="BH415" s="116"/>
      <c r="BI415" s="116"/>
      <c r="BJ415" s="116">
        <f t="shared" si="789"/>
        <v>0</v>
      </c>
      <c r="BK415" s="116"/>
      <c r="BL415" s="319"/>
      <c r="BM415" s="324"/>
      <c r="BN415" s="327"/>
    </row>
    <row r="416" s="115" customFormat="1" ht="33.95" hidden="1" customHeight="1" outlineLevel="4" spans="2:66">
      <c r="B416" s="116" t="s">
        <v>799</v>
      </c>
      <c r="C416" s="117" t="s">
        <v>1720</v>
      </c>
      <c r="D416" s="115" t="s">
        <v>1721</v>
      </c>
      <c r="E416" s="116" t="s">
        <v>1722</v>
      </c>
      <c r="F416" s="116" t="s">
        <v>1625</v>
      </c>
      <c r="G416" s="116" t="s">
        <v>943</v>
      </c>
      <c r="H416" s="116">
        <f t="shared" si="775"/>
        <v>0</v>
      </c>
      <c r="I416" s="116" t="s">
        <v>1242</v>
      </c>
      <c r="J416" s="311"/>
      <c r="K416" s="116" t="s">
        <v>1396</v>
      </c>
      <c r="L416" s="116">
        <v>30</v>
      </c>
      <c r="M416" s="116" t="s">
        <v>1675</v>
      </c>
      <c r="N416" s="116">
        <f t="shared" si="776"/>
        <v>0</v>
      </c>
      <c r="O416" s="311"/>
      <c r="P416" s="311"/>
      <c r="Q416" s="311"/>
      <c r="R416" s="311"/>
      <c r="S416" s="311"/>
      <c r="T416" s="311"/>
      <c r="U416" s="311"/>
      <c r="V416" s="311"/>
      <c r="W416" s="311"/>
      <c r="X416" s="311"/>
      <c r="Y416" s="311"/>
      <c r="Z416" s="311"/>
      <c r="AA416" s="116"/>
      <c r="AB416" s="116">
        <f t="shared" si="777"/>
        <v>0</v>
      </c>
      <c r="AC416" s="116">
        <f t="shared" si="778"/>
        <v>0</v>
      </c>
      <c r="AD416" s="116"/>
      <c r="AE416" s="116"/>
      <c r="AF416" s="116">
        <f t="shared" si="779"/>
        <v>0</v>
      </c>
      <c r="AG416" s="116"/>
      <c r="AH416" s="116"/>
      <c r="AI416" s="116">
        <f t="shared" si="780"/>
        <v>0</v>
      </c>
      <c r="AJ416" s="116"/>
      <c r="AK416" s="116"/>
      <c r="AL416" s="116">
        <f t="shared" si="781"/>
        <v>0</v>
      </c>
      <c r="AM416" s="116"/>
      <c r="AN416" s="116"/>
      <c r="AO416" s="116">
        <f t="shared" si="782"/>
        <v>0</v>
      </c>
      <c r="AP416" s="116"/>
      <c r="AQ416" s="116"/>
      <c r="AR416" s="116">
        <f t="shared" si="783"/>
        <v>0</v>
      </c>
      <c r="AS416" s="116"/>
      <c r="AT416" s="116"/>
      <c r="AU416" s="116">
        <f t="shared" si="784"/>
        <v>0</v>
      </c>
      <c r="AV416" s="116"/>
      <c r="AW416" s="116"/>
      <c r="AX416" s="116">
        <f t="shared" si="785"/>
        <v>0</v>
      </c>
      <c r="AY416" s="116"/>
      <c r="AZ416" s="116"/>
      <c r="BA416" s="116">
        <f t="shared" si="786"/>
        <v>0</v>
      </c>
      <c r="BB416" s="116"/>
      <c r="BC416" s="116"/>
      <c r="BD416" s="116">
        <f t="shared" si="787"/>
        <v>0</v>
      </c>
      <c r="BE416" s="116"/>
      <c r="BF416" s="116"/>
      <c r="BG416" s="116">
        <f t="shared" si="788"/>
        <v>0</v>
      </c>
      <c r="BH416" s="116"/>
      <c r="BI416" s="116"/>
      <c r="BJ416" s="116">
        <f t="shared" si="789"/>
        <v>0</v>
      </c>
      <c r="BK416" s="116"/>
      <c r="BL416" s="319"/>
      <c r="BM416" s="324"/>
      <c r="BN416" s="327"/>
    </row>
    <row r="417" s="115" customFormat="1" ht="33.95" hidden="1" customHeight="1" outlineLevel="4" spans="2:66">
      <c r="B417" s="116" t="s">
        <v>799</v>
      </c>
      <c r="C417" s="117" t="s">
        <v>1723</v>
      </c>
      <c r="D417" s="115" t="s">
        <v>1724</v>
      </c>
      <c r="E417" s="116" t="s">
        <v>1725</v>
      </c>
      <c r="F417" s="116" t="s">
        <v>1625</v>
      </c>
      <c r="G417" s="116" t="s">
        <v>943</v>
      </c>
      <c r="H417" s="116">
        <f t="shared" si="775"/>
        <v>0</v>
      </c>
      <c r="I417" s="116" t="s">
        <v>1242</v>
      </c>
      <c r="J417" s="311"/>
      <c r="K417" s="116" t="s">
        <v>1396</v>
      </c>
      <c r="L417" s="116">
        <v>10</v>
      </c>
      <c r="M417" s="116" t="s">
        <v>1675</v>
      </c>
      <c r="N417" s="116">
        <f t="shared" si="776"/>
        <v>0</v>
      </c>
      <c r="O417" s="329"/>
      <c r="P417" s="329"/>
      <c r="Q417" s="329"/>
      <c r="R417" s="329"/>
      <c r="S417" s="329"/>
      <c r="T417" s="329"/>
      <c r="U417" s="329"/>
      <c r="V417" s="329"/>
      <c r="W417" s="329"/>
      <c r="X417" s="329"/>
      <c r="Y417" s="329"/>
      <c r="Z417" s="329"/>
      <c r="AA417" s="116"/>
      <c r="AB417" s="116">
        <f t="shared" si="777"/>
        <v>0</v>
      </c>
      <c r="AC417" s="116">
        <f t="shared" si="778"/>
        <v>0</v>
      </c>
      <c r="AD417" s="116"/>
      <c r="AE417" s="116"/>
      <c r="AF417" s="116">
        <f t="shared" si="779"/>
        <v>0</v>
      </c>
      <c r="AG417" s="116"/>
      <c r="AH417" s="116"/>
      <c r="AI417" s="116">
        <f t="shared" si="780"/>
        <v>0</v>
      </c>
      <c r="AJ417" s="116"/>
      <c r="AK417" s="116"/>
      <c r="AL417" s="116">
        <f t="shared" si="781"/>
        <v>0</v>
      </c>
      <c r="AM417" s="116"/>
      <c r="AN417" s="116"/>
      <c r="AO417" s="116">
        <f t="shared" si="782"/>
        <v>0</v>
      </c>
      <c r="AP417" s="116"/>
      <c r="AQ417" s="116"/>
      <c r="AR417" s="116">
        <f t="shared" si="783"/>
        <v>0</v>
      </c>
      <c r="AS417" s="116"/>
      <c r="AT417" s="116"/>
      <c r="AU417" s="116">
        <f t="shared" si="784"/>
        <v>0</v>
      </c>
      <c r="AV417" s="116"/>
      <c r="AW417" s="116"/>
      <c r="AX417" s="116">
        <f t="shared" si="785"/>
        <v>0</v>
      </c>
      <c r="AY417" s="116"/>
      <c r="AZ417" s="116"/>
      <c r="BA417" s="116">
        <f t="shared" si="786"/>
        <v>0</v>
      </c>
      <c r="BB417" s="116"/>
      <c r="BC417" s="116"/>
      <c r="BD417" s="116">
        <f t="shared" si="787"/>
        <v>0</v>
      </c>
      <c r="BE417" s="116"/>
      <c r="BF417" s="116"/>
      <c r="BG417" s="116">
        <f t="shared" si="788"/>
        <v>0</v>
      </c>
      <c r="BH417" s="116"/>
      <c r="BI417" s="116"/>
      <c r="BJ417" s="116">
        <f t="shared" si="789"/>
        <v>0</v>
      </c>
      <c r="BK417" s="116"/>
      <c r="BL417" s="319"/>
      <c r="BM417" s="324"/>
      <c r="BN417" s="327"/>
    </row>
    <row r="418" s="111" customFormat="1" ht="33.95" hidden="1" customHeight="1" outlineLevel="3" spans="2:66">
      <c r="B418" s="112" t="s">
        <v>794</v>
      </c>
      <c r="C418" s="113" t="s">
        <v>1726</v>
      </c>
      <c r="D418" s="111" t="s">
        <v>1727</v>
      </c>
      <c r="E418" s="112"/>
      <c r="F418" s="112"/>
      <c r="G418" s="112" t="s">
        <v>943</v>
      </c>
      <c r="H418" s="112">
        <f>SUM(H419:H429)</f>
        <v>58500</v>
      </c>
      <c r="I418" s="112"/>
      <c r="J418" s="112"/>
      <c r="K418" s="112"/>
      <c r="L418" s="112"/>
      <c r="M418" s="112"/>
      <c r="N418" s="318"/>
      <c r="O418" s="301"/>
      <c r="P418" s="301"/>
      <c r="Q418" s="301"/>
      <c r="R418" s="301"/>
      <c r="S418" s="301"/>
      <c r="T418" s="301"/>
      <c r="U418" s="301"/>
      <c r="V418" s="301"/>
      <c r="W418" s="301"/>
      <c r="X418" s="301"/>
      <c r="Y418" s="301"/>
      <c r="Z418" s="301"/>
      <c r="AA418" s="301"/>
      <c r="AB418" s="112">
        <f t="shared" ref="AB418:AF418" si="790">SUM(AB419:AB429)</f>
        <v>58500</v>
      </c>
      <c r="AC418" s="112">
        <f t="shared" si="790"/>
        <v>4875</v>
      </c>
      <c r="AD418" s="112"/>
      <c r="AE418" s="112"/>
      <c r="AF418" s="112">
        <f t="shared" si="790"/>
        <v>4875</v>
      </c>
      <c r="AG418" s="112"/>
      <c r="AH418" s="112"/>
      <c r="AI418" s="112">
        <f>SUM(AI419:AI429)</f>
        <v>4875</v>
      </c>
      <c r="AJ418" s="112"/>
      <c r="AK418" s="112"/>
      <c r="AL418" s="112">
        <f>SUM(AL419:AL429)</f>
        <v>4875</v>
      </c>
      <c r="AM418" s="112"/>
      <c r="AN418" s="112"/>
      <c r="AO418" s="112">
        <f>SUM(AO419:AO429)</f>
        <v>4875</v>
      </c>
      <c r="AP418" s="112"/>
      <c r="AQ418" s="112"/>
      <c r="AR418" s="112">
        <f>SUM(AR419:AR429)</f>
        <v>4875</v>
      </c>
      <c r="AS418" s="112"/>
      <c r="AT418" s="112"/>
      <c r="AU418" s="112">
        <f>SUM(AU419:AU429)</f>
        <v>4875</v>
      </c>
      <c r="AV418" s="112"/>
      <c r="AW418" s="112"/>
      <c r="AX418" s="112">
        <f>SUM(AX419:AX429)</f>
        <v>4875</v>
      </c>
      <c r="AY418" s="112"/>
      <c r="AZ418" s="112"/>
      <c r="BA418" s="112">
        <f>SUM(BA419:BA429)</f>
        <v>4875</v>
      </c>
      <c r="BB418" s="112"/>
      <c r="BC418" s="112"/>
      <c r="BD418" s="112">
        <f>SUM(BD419:BD429)</f>
        <v>4875</v>
      </c>
      <c r="BE418" s="112"/>
      <c r="BF418" s="112"/>
      <c r="BG418" s="112">
        <f>SUM(BG419:BG429)</f>
        <v>4875</v>
      </c>
      <c r="BH418" s="112"/>
      <c r="BI418" s="112"/>
      <c r="BJ418" s="112">
        <f>SUM(BJ419:BJ429)</f>
        <v>4875</v>
      </c>
      <c r="BK418" s="112"/>
      <c r="BL418" s="318"/>
      <c r="BM418" s="324"/>
      <c r="BN418" s="326"/>
    </row>
    <row r="419" s="115" customFormat="1" ht="33.95" customHeight="1" outlineLevel="4" spans="2:66">
      <c r="B419" s="116" t="s">
        <v>799</v>
      </c>
      <c r="C419" s="117" t="s">
        <v>1728</v>
      </c>
      <c r="D419" s="115" t="s">
        <v>1729</v>
      </c>
      <c r="E419" s="116" t="s">
        <v>1730</v>
      </c>
      <c r="F419" s="116" t="s">
        <v>1625</v>
      </c>
      <c r="G419" s="116" t="s">
        <v>943</v>
      </c>
      <c r="H419" s="116">
        <f t="shared" ref="H419:H429" si="791">J419*L419</f>
        <v>58500</v>
      </c>
      <c r="I419" s="116" t="s">
        <v>1242</v>
      </c>
      <c r="J419" s="311">
        <f>预算主表!P94/L419</f>
        <v>104.371097234612</v>
      </c>
      <c r="K419" s="116" t="s">
        <v>1396</v>
      </c>
      <c r="L419" s="116">
        <v>560.5</v>
      </c>
      <c r="M419" s="116" t="s">
        <v>1675</v>
      </c>
      <c r="N419" s="116">
        <f t="shared" ref="N419:N429" si="792">COUNTA(O419:Z419)</f>
        <v>12</v>
      </c>
      <c r="O419" s="330" t="s">
        <v>1292</v>
      </c>
      <c r="P419" s="330" t="s">
        <v>1292</v>
      </c>
      <c r="Q419" s="330" t="s">
        <v>1292</v>
      </c>
      <c r="R419" s="330" t="s">
        <v>1292</v>
      </c>
      <c r="S419" s="330" t="s">
        <v>1292</v>
      </c>
      <c r="T419" s="330" t="s">
        <v>1292</v>
      </c>
      <c r="U419" s="330" t="s">
        <v>1292</v>
      </c>
      <c r="V419" s="330" t="s">
        <v>1292</v>
      </c>
      <c r="W419" s="330" t="s">
        <v>1292</v>
      </c>
      <c r="X419" s="330" t="s">
        <v>1292</v>
      </c>
      <c r="Y419" s="330" t="s">
        <v>1292</v>
      </c>
      <c r="Z419" s="330" t="s">
        <v>1292</v>
      </c>
      <c r="AA419" s="116"/>
      <c r="AB419" s="116">
        <f t="shared" ref="AB419:AB429" si="793">SUM(AC419,AF419,AI419,AL419,AO419,AR419,AU419,AX419,BA419,BD419,BG419,BJ419)</f>
        <v>58500</v>
      </c>
      <c r="AC419" s="116">
        <f t="shared" ref="AC419:AC429" si="794">IF(O419="√",$J419*$L419/$N419,0)</f>
        <v>4875</v>
      </c>
      <c r="AD419" s="116"/>
      <c r="AE419" s="116"/>
      <c r="AF419" s="116">
        <f t="shared" ref="AF419:AF429" si="795">IF(P419="√",$J419*$L419/$N419,0)</f>
        <v>4875</v>
      </c>
      <c r="AG419" s="116"/>
      <c r="AH419" s="116"/>
      <c r="AI419" s="116">
        <f t="shared" ref="AI419:AI429" si="796">IF(Q419="√",$J419*$L419/$N419,0)</f>
        <v>4875</v>
      </c>
      <c r="AJ419" s="116"/>
      <c r="AK419" s="116"/>
      <c r="AL419" s="116">
        <f t="shared" ref="AL419:AL429" si="797">IF(R419="√",$J419*$L419/$N419,0)</f>
        <v>4875</v>
      </c>
      <c r="AM419" s="116"/>
      <c r="AN419" s="116"/>
      <c r="AO419" s="116">
        <f t="shared" ref="AO419:AO429" si="798">IF(S419="√",$J419*$L419/$N419,0)</f>
        <v>4875</v>
      </c>
      <c r="AP419" s="116"/>
      <c r="AQ419" s="116"/>
      <c r="AR419" s="116">
        <f t="shared" ref="AR419:AR429" si="799">IF(T419="√",$J419*$L419/$N419,0)</f>
        <v>4875</v>
      </c>
      <c r="AS419" s="116"/>
      <c r="AT419" s="116"/>
      <c r="AU419" s="116">
        <f t="shared" ref="AU419:AU429" si="800">IF(U419="√",$J419*$L419/$N419,0)</f>
        <v>4875</v>
      </c>
      <c r="AV419" s="116"/>
      <c r="AW419" s="116"/>
      <c r="AX419" s="116">
        <f t="shared" ref="AX419:AX429" si="801">IF(V419="√",$J419*$L419/$N419,0)</f>
        <v>4875</v>
      </c>
      <c r="AY419" s="116"/>
      <c r="AZ419" s="116"/>
      <c r="BA419" s="116">
        <f t="shared" ref="BA419:BA429" si="802">IF(W419="√",$J419*$L419/$N419,0)</f>
        <v>4875</v>
      </c>
      <c r="BB419" s="116"/>
      <c r="BC419" s="116"/>
      <c r="BD419" s="116">
        <f t="shared" ref="BD419:BD429" si="803">IF(X419="√",$J419*$L419/$N419,0)</f>
        <v>4875</v>
      </c>
      <c r="BE419" s="116"/>
      <c r="BF419" s="116"/>
      <c r="BG419" s="116">
        <f t="shared" ref="BG419:BG429" si="804">IF(Y419="√",$J419*$L419/$N419,0)</f>
        <v>4875</v>
      </c>
      <c r="BH419" s="116"/>
      <c r="BI419" s="116"/>
      <c r="BJ419" s="116">
        <f t="shared" ref="BJ419:BJ429" si="805">IF(Z419="√",$J419*$L419/$N419,0)</f>
        <v>4875</v>
      </c>
      <c r="BK419" s="116"/>
      <c r="BL419" s="319"/>
      <c r="BM419" s="324"/>
      <c r="BN419" s="327"/>
    </row>
    <row r="420" s="115" customFormat="1" ht="33.95" hidden="1" customHeight="1" outlineLevel="4" spans="2:66">
      <c r="B420" s="116" t="s">
        <v>799</v>
      </c>
      <c r="C420" s="117" t="s">
        <v>1731</v>
      </c>
      <c r="D420" s="115" t="s">
        <v>1732</v>
      </c>
      <c r="E420" s="116" t="s">
        <v>1733</v>
      </c>
      <c r="F420" s="116" t="s">
        <v>1625</v>
      </c>
      <c r="G420" s="116" t="s">
        <v>943</v>
      </c>
      <c r="H420" s="116">
        <f t="shared" si="791"/>
        <v>0</v>
      </c>
      <c r="I420" s="116" t="s">
        <v>1242</v>
      </c>
      <c r="J420" s="311"/>
      <c r="K420" s="116" t="s">
        <v>1396</v>
      </c>
      <c r="L420" s="116">
        <v>85</v>
      </c>
      <c r="M420" s="116" t="s">
        <v>1675</v>
      </c>
      <c r="N420" s="116">
        <f t="shared" si="792"/>
        <v>0</v>
      </c>
      <c r="O420" s="311"/>
      <c r="P420" s="311"/>
      <c r="Q420" s="311"/>
      <c r="R420" s="311"/>
      <c r="S420" s="311"/>
      <c r="T420" s="311"/>
      <c r="U420" s="311"/>
      <c r="V420" s="311"/>
      <c r="W420" s="311"/>
      <c r="X420" s="311"/>
      <c r="Y420" s="311"/>
      <c r="Z420" s="311"/>
      <c r="AA420" s="116"/>
      <c r="AB420" s="116">
        <f t="shared" si="793"/>
        <v>0</v>
      </c>
      <c r="AC420" s="116">
        <f t="shared" si="794"/>
        <v>0</v>
      </c>
      <c r="AD420" s="116"/>
      <c r="AE420" s="116"/>
      <c r="AF420" s="116">
        <f t="shared" si="795"/>
        <v>0</v>
      </c>
      <c r="AG420" s="116"/>
      <c r="AH420" s="116"/>
      <c r="AI420" s="116">
        <f t="shared" si="796"/>
        <v>0</v>
      </c>
      <c r="AJ420" s="116"/>
      <c r="AK420" s="116"/>
      <c r="AL420" s="116">
        <f t="shared" si="797"/>
        <v>0</v>
      </c>
      <c r="AM420" s="116"/>
      <c r="AN420" s="116"/>
      <c r="AO420" s="116">
        <f t="shared" si="798"/>
        <v>0</v>
      </c>
      <c r="AP420" s="116"/>
      <c r="AQ420" s="116"/>
      <c r="AR420" s="116">
        <f t="shared" si="799"/>
        <v>0</v>
      </c>
      <c r="AS420" s="116"/>
      <c r="AT420" s="116"/>
      <c r="AU420" s="116">
        <f t="shared" si="800"/>
        <v>0</v>
      </c>
      <c r="AV420" s="116"/>
      <c r="AW420" s="116"/>
      <c r="AX420" s="116">
        <f t="shared" si="801"/>
        <v>0</v>
      </c>
      <c r="AY420" s="116"/>
      <c r="AZ420" s="116"/>
      <c r="BA420" s="116">
        <f t="shared" si="802"/>
        <v>0</v>
      </c>
      <c r="BB420" s="116"/>
      <c r="BC420" s="116"/>
      <c r="BD420" s="116">
        <f t="shared" si="803"/>
        <v>0</v>
      </c>
      <c r="BE420" s="116"/>
      <c r="BF420" s="116"/>
      <c r="BG420" s="116">
        <f t="shared" si="804"/>
        <v>0</v>
      </c>
      <c r="BH420" s="116"/>
      <c r="BI420" s="116"/>
      <c r="BJ420" s="116">
        <f t="shared" si="805"/>
        <v>0</v>
      </c>
      <c r="BK420" s="116"/>
      <c r="BL420" s="319"/>
      <c r="BM420" s="324"/>
      <c r="BN420" s="327"/>
    </row>
    <row r="421" s="115" customFormat="1" ht="33.95" hidden="1" customHeight="1" outlineLevel="4" spans="2:66">
      <c r="B421" s="116" t="s">
        <v>799</v>
      </c>
      <c r="C421" s="117" t="s">
        <v>1734</v>
      </c>
      <c r="D421" s="115" t="s">
        <v>1735</v>
      </c>
      <c r="E421" s="116" t="s">
        <v>1736</v>
      </c>
      <c r="F421" s="116" t="s">
        <v>1625</v>
      </c>
      <c r="G421" s="116" t="s">
        <v>943</v>
      </c>
      <c r="H421" s="116">
        <f t="shared" si="791"/>
        <v>0</v>
      </c>
      <c r="I421" s="116" t="s">
        <v>1242</v>
      </c>
      <c r="J421" s="311"/>
      <c r="K421" s="116" t="s">
        <v>1396</v>
      </c>
      <c r="L421" s="116">
        <v>25</v>
      </c>
      <c r="M421" s="116" t="s">
        <v>1675</v>
      </c>
      <c r="N421" s="116">
        <f t="shared" si="792"/>
        <v>0</v>
      </c>
      <c r="O421" s="311"/>
      <c r="P421" s="311"/>
      <c r="Q421" s="311"/>
      <c r="R421" s="311"/>
      <c r="S421" s="311"/>
      <c r="T421" s="311"/>
      <c r="U421" s="311"/>
      <c r="V421" s="311"/>
      <c r="W421" s="311"/>
      <c r="X421" s="311"/>
      <c r="Y421" s="311"/>
      <c r="Z421" s="311"/>
      <c r="AA421" s="116"/>
      <c r="AB421" s="116">
        <f t="shared" si="793"/>
        <v>0</v>
      </c>
      <c r="AC421" s="116">
        <f t="shared" si="794"/>
        <v>0</v>
      </c>
      <c r="AD421" s="116"/>
      <c r="AE421" s="116"/>
      <c r="AF421" s="116">
        <f t="shared" si="795"/>
        <v>0</v>
      </c>
      <c r="AG421" s="116"/>
      <c r="AH421" s="116"/>
      <c r="AI421" s="116">
        <f t="shared" si="796"/>
        <v>0</v>
      </c>
      <c r="AJ421" s="116"/>
      <c r="AK421" s="116"/>
      <c r="AL421" s="116">
        <f t="shared" si="797"/>
        <v>0</v>
      </c>
      <c r="AM421" s="116"/>
      <c r="AN421" s="116"/>
      <c r="AO421" s="116">
        <f t="shared" si="798"/>
        <v>0</v>
      </c>
      <c r="AP421" s="116"/>
      <c r="AQ421" s="116"/>
      <c r="AR421" s="116">
        <f t="shared" si="799"/>
        <v>0</v>
      </c>
      <c r="AS421" s="116"/>
      <c r="AT421" s="116"/>
      <c r="AU421" s="116">
        <f t="shared" si="800"/>
        <v>0</v>
      </c>
      <c r="AV421" s="116"/>
      <c r="AW421" s="116"/>
      <c r="AX421" s="116">
        <f t="shared" si="801"/>
        <v>0</v>
      </c>
      <c r="AY421" s="116"/>
      <c r="AZ421" s="116"/>
      <c r="BA421" s="116">
        <f t="shared" si="802"/>
        <v>0</v>
      </c>
      <c r="BB421" s="116"/>
      <c r="BC421" s="116"/>
      <c r="BD421" s="116">
        <f t="shared" si="803"/>
        <v>0</v>
      </c>
      <c r="BE421" s="116"/>
      <c r="BF421" s="116"/>
      <c r="BG421" s="116">
        <f t="shared" si="804"/>
        <v>0</v>
      </c>
      <c r="BH421" s="116"/>
      <c r="BI421" s="116"/>
      <c r="BJ421" s="116">
        <f t="shared" si="805"/>
        <v>0</v>
      </c>
      <c r="BK421" s="116"/>
      <c r="BL421" s="319"/>
      <c r="BM421" s="324"/>
      <c r="BN421" s="327"/>
    </row>
    <row r="422" s="115" customFormat="1" ht="33.95" hidden="1" customHeight="1" outlineLevel="4" spans="2:66">
      <c r="B422" s="116" t="s">
        <v>799</v>
      </c>
      <c r="C422" s="117" t="s">
        <v>1737</v>
      </c>
      <c r="D422" s="115" t="s">
        <v>1738</v>
      </c>
      <c r="E422" s="116" t="s">
        <v>1739</v>
      </c>
      <c r="F422" s="116" t="s">
        <v>1625</v>
      </c>
      <c r="G422" s="116" t="s">
        <v>943</v>
      </c>
      <c r="H422" s="116">
        <f t="shared" si="791"/>
        <v>0</v>
      </c>
      <c r="I422" s="116" t="s">
        <v>1242</v>
      </c>
      <c r="J422" s="311"/>
      <c r="K422" s="116" t="s">
        <v>1633</v>
      </c>
      <c r="L422" s="116">
        <v>19</v>
      </c>
      <c r="M422" s="116" t="s">
        <v>1634</v>
      </c>
      <c r="N422" s="116">
        <f t="shared" si="792"/>
        <v>0</v>
      </c>
      <c r="O422" s="311"/>
      <c r="P422" s="311"/>
      <c r="Q422" s="311"/>
      <c r="R422" s="311"/>
      <c r="S422" s="311"/>
      <c r="T422" s="311"/>
      <c r="U422" s="311"/>
      <c r="V422" s="311"/>
      <c r="W422" s="311"/>
      <c r="X422" s="311"/>
      <c r="Y422" s="311"/>
      <c r="Z422" s="311"/>
      <c r="AA422" s="116"/>
      <c r="AB422" s="116">
        <f t="shared" si="793"/>
        <v>0</v>
      </c>
      <c r="AC422" s="116">
        <f t="shared" si="794"/>
        <v>0</v>
      </c>
      <c r="AD422" s="116"/>
      <c r="AE422" s="116"/>
      <c r="AF422" s="116">
        <f t="shared" si="795"/>
        <v>0</v>
      </c>
      <c r="AG422" s="116"/>
      <c r="AH422" s="116"/>
      <c r="AI422" s="116">
        <f t="shared" si="796"/>
        <v>0</v>
      </c>
      <c r="AJ422" s="116"/>
      <c r="AK422" s="116"/>
      <c r="AL422" s="116">
        <f t="shared" si="797"/>
        <v>0</v>
      </c>
      <c r="AM422" s="116"/>
      <c r="AN422" s="116"/>
      <c r="AO422" s="116">
        <f t="shared" si="798"/>
        <v>0</v>
      </c>
      <c r="AP422" s="116"/>
      <c r="AQ422" s="116"/>
      <c r="AR422" s="116">
        <f t="shared" si="799"/>
        <v>0</v>
      </c>
      <c r="AS422" s="116"/>
      <c r="AT422" s="116"/>
      <c r="AU422" s="116">
        <f t="shared" si="800"/>
        <v>0</v>
      </c>
      <c r="AV422" s="116"/>
      <c r="AW422" s="116"/>
      <c r="AX422" s="116">
        <f t="shared" si="801"/>
        <v>0</v>
      </c>
      <c r="AY422" s="116"/>
      <c r="AZ422" s="116"/>
      <c r="BA422" s="116">
        <f t="shared" si="802"/>
        <v>0</v>
      </c>
      <c r="BB422" s="116"/>
      <c r="BC422" s="116"/>
      <c r="BD422" s="116">
        <f t="shared" si="803"/>
        <v>0</v>
      </c>
      <c r="BE422" s="116"/>
      <c r="BF422" s="116"/>
      <c r="BG422" s="116">
        <f t="shared" si="804"/>
        <v>0</v>
      </c>
      <c r="BH422" s="116"/>
      <c r="BI422" s="116"/>
      <c r="BJ422" s="116">
        <f t="shared" si="805"/>
        <v>0</v>
      </c>
      <c r="BK422" s="116"/>
      <c r="BL422" s="319"/>
      <c r="BM422" s="324"/>
      <c r="BN422" s="327"/>
    </row>
    <row r="423" s="115" customFormat="1" ht="33.95" hidden="1" customHeight="1" outlineLevel="4" spans="2:66">
      <c r="B423" s="116" t="s">
        <v>799</v>
      </c>
      <c r="C423" s="117" t="s">
        <v>1740</v>
      </c>
      <c r="D423" s="115" t="s">
        <v>1741</v>
      </c>
      <c r="E423" s="116" t="s">
        <v>1742</v>
      </c>
      <c r="F423" s="116" t="s">
        <v>1625</v>
      </c>
      <c r="G423" s="116" t="s">
        <v>943</v>
      </c>
      <c r="H423" s="116">
        <f t="shared" si="791"/>
        <v>0</v>
      </c>
      <c r="I423" s="116" t="s">
        <v>1242</v>
      </c>
      <c r="J423" s="311"/>
      <c r="K423" s="116" t="s">
        <v>1633</v>
      </c>
      <c r="L423" s="116">
        <v>105</v>
      </c>
      <c r="M423" s="116" t="s">
        <v>1634</v>
      </c>
      <c r="N423" s="116">
        <f t="shared" si="792"/>
        <v>0</v>
      </c>
      <c r="O423" s="311"/>
      <c r="P423" s="311"/>
      <c r="Q423" s="311"/>
      <c r="R423" s="311"/>
      <c r="S423" s="311"/>
      <c r="T423" s="311"/>
      <c r="U423" s="311"/>
      <c r="V423" s="311"/>
      <c r="W423" s="311"/>
      <c r="X423" s="311"/>
      <c r="Y423" s="311"/>
      <c r="Z423" s="311"/>
      <c r="AA423" s="116"/>
      <c r="AB423" s="116">
        <f t="shared" si="793"/>
        <v>0</v>
      </c>
      <c r="AC423" s="116">
        <f t="shared" si="794"/>
        <v>0</v>
      </c>
      <c r="AD423" s="116"/>
      <c r="AE423" s="116"/>
      <c r="AF423" s="116">
        <f t="shared" si="795"/>
        <v>0</v>
      </c>
      <c r="AG423" s="116"/>
      <c r="AH423" s="116"/>
      <c r="AI423" s="116">
        <f t="shared" si="796"/>
        <v>0</v>
      </c>
      <c r="AJ423" s="116"/>
      <c r="AK423" s="116"/>
      <c r="AL423" s="116">
        <f t="shared" si="797"/>
        <v>0</v>
      </c>
      <c r="AM423" s="116"/>
      <c r="AN423" s="116"/>
      <c r="AO423" s="116">
        <f t="shared" si="798"/>
        <v>0</v>
      </c>
      <c r="AP423" s="116"/>
      <c r="AQ423" s="116"/>
      <c r="AR423" s="116">
        <f t="shared" si="799"/>
        <v>0</v>
      </c>
      <c r="AS423" s="116"/>
      <c r="AT423" s="116"/>
      <c r="AU423" s="116">
        <f t="shared" si="800"/>
        <v>0</v>
      </c>
      <c r="AV423" s="116"/>
      <c r="AW423" s="116"/>
      <c r="AX423" s="116">
        <f t="shared" si="801"/>
        <v>0</v>
      </c>
      <c r="AY423" s="116"/>
      <c r="AZ423" s="116"/>
      <c r="BA423" s="116">
        <f t="shared" si="802"/>
        <v>0</v>
      </c>
      <c r="BB423" s="116"/>
      <c r="BC423" s="116"/>
      <c r="BD423" s="116">
        <f t="shared" si="803"/>
        <v>0</v>
      </c>
      <c r="BE423" s="116"/>
      <c r="BF423" s="116"/>
      <c r="BG423" s="116">
        <f t="shared" si="804"/>
        <v>0</v>
      </c>
      <c r="BH423" s="116"/>
      <c r="BI423" s="116"/>
      <c r="BJ423" s="116">
        <f t="shared" si="805"/>
        <v>0</v>
      </c>
      <c r="BK423" s="116"/>
      <c r="BL423" s="319"/>
      <c r="BM423" s="324"/>
      <c r="BN423" s="327"/>
    </row>
    <row r="424" s="115" customFormat="1" ht="33.95" hidden="1" customHeight="1" outlineLevel="4" spans="2:66">
      <c r="B424" s="116" t="s">
        <v>799</v>
      </c>
      <c r="C424" s="117" t="s">
        <v>1743</v>
      </c>
      <c r="D424" s="115" t="s">
        <v>1744</v>
      </c>
      <c r="E424" s="116"/>
      <c r="F424" s="116" t="s">
        <v>1625</v>
      </c>
      <c r="G424" s="116" t="s">
        <v>943</v>
      </c>
      <c r="H424" s="116">
        <f t="shared" si="791"/>
        <v>0</v>
      </c>
      <c r="I424" s="116" t="s">
        <v>1242</v>
      </c>
      <c r="J424" s="311"/>
      <c r="K424" s="116" t="s">
        <v>1396</v>
      </c>
      <c r="L424" s="116">
        <v>5</v>
      </c>
      <c r="M424" s="116" t="s">
        <v>1675</v>
      </c>
      <c r="N424" s="116">
        <f t="shared" si="792"/>
        <v>0</v>
      </c>
      <c r="O424" s="311"/>
      <c r="P424" s="311"/>
      <c r="Q424" s="311"/>
      <c r="R424" s="311"/>
      <c r="S424" s="311"/>
      <c r="T424" s="311"/>
      <c r="U424" s="311"/>
      <c r="V424" s="311"/>
      <c r="W424" s="311"/>
      <c r="X424" s="311"/>
      <c r="Y424" s="311"/>
      <c r="Z424" s="311"/>
      <c r="AA424" s="116"/>
      <c r="AB424" s="116">
        <f t="shared" si="793"/>
        <v>0</v>
      </c>
      <c r="AC424" s="116">
        <f t="shared" si="794"/>
        <v>0</v>
      </c>
      <c r="AD424" s="116"/>
      <c r="AE424" s="116"/>
      <c r="AF424" s="116">
        <f t="shared" si="795"/>
        <v>0</v>
      </c>
      <c r="AG424" s="116"/>
      <c r="AH424" s="116"/>
      <c r="AI424" s="116">
        <f t="shared" si="796"/>
        <v>0</v>
      </c>
      <c r="AJ424" s="116"/>
      <c r="AK424" s="116"/>
      <c r="AL424" s="116">
        <f t="shared" si="797"/>
        <v>0</v>
      </c>
      <c r="AM424" s="116"/>
      <c r="AN424" s="116"/>
      <c r="AO424" s="116">
        <f t="shared" si="798"/>
        <v>0</v>
      </c>
      <c r="AP424" s="116"/>
      <c r="AQ424" s="116"/>
      <c r="AR424" s="116">
        <f t="shared" si="799"/>
        <v>0</v>
      </c>
      <c r="AS424" s="116"/>
      <c r="AT424" s="116"/>
      <c r="AU424" s="116">
        <f t="shared" si="800"/>
        <v>0</v>
      </c>
      <c r="AV424" s="116"/>
      <c r="AW424" s="116"/>
      <c r="AX424" s="116">
        <f t="shared" si="801"/>
        <v>0</v>
      </c>
      <c r="AY424" s="116"/>
      <c r="AZ424" s="116"/>
      <c r="BA424" s="116">
        <f t="shared" si="802"/>
        <v>0</v>
      </c>
      <c r="BB424" s="116"/>
      <c r="BC424" s="116"/>
      <c r="BD424" s="116">
        <f t="shared" si="803"/>
        <v>0</v>
      </c>
      <c r="BE424" s="116"/>
      <c r="BF424" s="116"/>
      <c r="BG424" s="116">
        <f t="shared" si="804"/>
        <v>0</v>
      </c>
      <c r="BH424" s="116"/>
      <c r="BI424" s="116"/>
      <c r="BJ424" s="116">
        <f t="shared" si="805"/>
        <v>0</v>
      </c>
      <c r="BK424" s="116"/>
      <c r="BL424" s="319"/>
      <c r="BM424" s="324"/>
      <c r="BN424" s="327"/>
    </row>
    <row r="425" s="115" customFormat="1" ht="33.95" hidden="1" customHeight="1" outlineLevel="4" spans="2:66">
      <c r="B425" s="116" t="s">
        <v>799</v>
      </c>
      <c r="C425" s="117" t="s">
        <v>1745</v>
      </c>
      <c r="D425" s="115" t="s">
        <v>1746</v>
      </c>
      <c r="E425" s="116" t="s">
        <v>1747</v>
      </c>
      <c r="F425" s="116" t="s">
        <v>1625</v>
      </c>
      <c r="G425" s="116" t="s">
        <v>943</v>
      </c>
      <c r="H425" s="116">
        <f t="shared" si="791"/>
        <v>0</v>
      </c>
      <c r="I425" s="116" t="s">
        <v>1242</v>
      </c>
      <c r="J425" s="311"/>
      <c r="K425" s="116" t="s">
        <v>1396</v>
      </c>
      <c r="L425" s="116">
        <v>7.2</v>
      </c>
      <c r="M425" s="116" t="s">
        <v>1675</v>
      </c>
      <c r="N425" s="116">
        <f t="shared" si="792"/>
        <v>0</v>
      </c>
      <c r="O425" s="311"/>
      <c r="P425" s="311"/>
      <c r="Q425" s="311"/>
      <c r="R425" s="311"/>
      <c r="S425" s="311"/>
      <c r="T425" s="311"/>
      <c r="U425" s="311"/>
      <c r="V425" s="311"/>
      <c r="W425" s="311"/>
      <c r="X425" s="311"/>
      <c r="Y425" s="311"/>
      <c r="Z425" s="311"/>
      <c r="AA425" s="116"/>
      <c r="AB425" s="116">
        <f t="shared" si="793"/>
        <v>0</v>
      </c>
      <c r="AC425" s="116">
        <f t="shared" si="794"/>
        <v>0</v>
      </c>
      <c r="AD425" s="116"/>
      <c r="AE425" s="116"/>
      <c r="AF425" s="116">
        <f t="shared" si="795"/>
        <v>0</v>
      </c>
      <c r="AG425" s="116"/>
      <c r="AH425" s="116"/>
      <c r="AI425" s="116">
        <f t="shared" si="796"/>
        <v>0</v>
      </c>
      <c r="AJ425" s="116"/>
      <c r="AK425" s="116"/>
      <c r="AL425" s="116">
        <f t="shared" si="797"/>
        <v>0</v>
      </c>
      <c r="AM425" s="116"/>
      <c r="AN425" s="116"/>
      <c r="AO425" s="116">
        <f t="shared" si="798"/>
        <v>0</v>
      </c>
      <c r="AP425" s="116"/>
      <c r="AQ425" s="116"/>
      <c r="AR425" s="116">
        <f t="shared" si="799"/>
        <v>0</v>
      </c>
      <c r="AS425" s="116"/>
      <c r="AT425" s="116"/>
      <c r="AU425" s="116">
        <f t="shared" si="800"/>
        <v>0</v>
      </c>
      <c r="AV425" s="116"/>
      <c r="AW425" s="116"/>
      <c r="AX425" s="116">
        <f t="shared" si="801"/>
        <v>0</v>
      </c>
      <c r="AY425" s="116"/>
      <c r="AZ425" s="116"/>
      <c r="BA425" s="116">
        <f t="shared" si="802"/>
        <v>0</v>
      </c>
      <c r="BB425" s="116"/>
      <c r="BC425" s="116"/>
      <c r="BD425" s="116">
        <f t="shared" si="803"/>
        <v>0</v>
      </c>
      <c r="BE425" s="116"/>
      <c r="BF425" s="116"/>
      <c r="BG425" s="116">
        <f t="shared" si="804"/>
        <v>0</v>
      </c>
      <c r="BH425" s="116"/>
      <c r="BI425" s="116"/>
      <c r="BJ425" s="116">
        <f t="shared" si="805"/>
        <v>0</v>
      </c>
      <c r="BK425" s="116"/>
      <c r="BL425" s="319"/>
      <c r="BM425" s="324"/>
      <c r="BN425" s="327"/>
    </row>
    <row r="426" s="115" customFormat="1" ht="33.95" hidden="1" customHeight="1" outlineLevel="4" spans="2:66">
      <c r="B426" s="116" t="s">
        <v>799</v>
      </c>
      <c r="C426" s="117" t="s">
        <v>1748</v>
      </c>
      <c r="D426" s="115" t="s">
        <v>1749</v>
      </c>
      <c r="E426" s="116" t="s">
        <v>1750</v>
      </c>
      <c r="F426" s="116" t="s">
        <v>1625</v>
      </c>
      <c r="G426" s="116" t="s">
        <v>943</v>
      </c>
      <c r="H426" s="116">
        <f t="shared" si="791"/>
        <v>0</v>
      </c>
      <c r="I426" s="116" t="s">
        <v>1242</v>
      </c>
      <c r="J426" s="311"/>
      <c r="K426" s="116" t="s">
        <v>1396</v>
      </c>
      <c r="L426" s="116">
        <v>5</v>
      </c>
      <c r="M426" s="116" t="s">
        <v>1675</v>
      </c>
      <c r="N426" s="116">
        <f t="shared" si="792"/>
        <v>0</v>
      </c>
      <c r="O426" s="311"/>
      <c r="P426" s="311"/>
      <c r="Q426" s="311"/>
      <c r="R426" s="311"/>
      <c r="S426" s="311"/>
      <c r="T426" s="311"/>
      <c r="U426" s="311"/>
      <c r="V426" s="311"/>
      <c r="W426" s="311"/>
      <c r="X426" s="311"/>
      <c r="Y426" s="311"/>
      <c r="Z426" s="311"/>
      <c r="AA426" s="116"/>
      <c r="AB426" s="116">
        <f t="shared" si="793"/>
        <v>0</v>
      </c>
      <c r="AC426" s="116">
        <f t="shared" si="794"/>
        <v>0</v>
      </c>
      <c r="AD426" s="116"/>
      <c r="AE426" s="116"/>
      <c r="AF426" s="116">
        <f t="shared" si="795"/>
        <v>0</v>
      </c>
      <c r="AG426" s="116"/>
      <c r="AH426" s="116"/>
      <c r="AI426" s="116">
        <f t="shared" si="796"/>
        <v>0</v>
      </c>
      <c r="AJ426" s="116"/>
      <c r="AK426" s="116"/>
      <c r="AL426" s="116">
        <f t="shared" si="797"/>
        <v>0</v>
      </c>
      <c r="AM426" s="116"/>
      <c r="AN426" s="116"/>
      <c r="AO426" s="116">
        <f t="shared" si="798"/>
        <v>0</v>
      </c>
      <c r="AP426" s="116"/>
      <c r="AQ426" s="116"/>
      <c r="AR426" s="116">
        <f t="shared" si="799"/>
        <v>0</v>
      </c>
      <c r="AS426" s="116"/>
      <c r="AT426" s="116"/>
      <c r="AU426" s="116">
        <f t="shared" si="800"/>
        <v>0</v>
      </c>
      <c r="AV426" s="116"/>
      <c r="AW426" s="116"/>
      <c r="AX426" s="116">
        <f t="shared" si="801"/>
        <v>0</v>
      </c>
      <c r="AY426" s="116"/>
      <c r="AZ426" s="116"/>
      <c r="BA426" s="116">
        <f t="shared" si="802"/>
        <v>0</v>
      </c>
      <c r="BB426" s="116"/>
      <c r="BC426" s="116"/>
      <c r="BD426" s="116">
        <f t="shared" si="803"/>
        <v>0</v>
      </c>
      <c r="BE426" s="116"/>
      <c r="BF426" s="116"/>
      <c r="BG426" s="116">
        <f t="shared" si="804"/>
        <v>0</v>
      </c>
      <c r="BH426" s="116"/>
      <c r="BI426" s="116"/>
      <c r="BJ426" s="116">
        <f t="shared" si="805"/>
        <v>0</v>
      </c>
      <c r="BK426" s="116"/>
      <c r="BL426" s="319"/>
      <c r="BM426" s="324"/>
      <c r="BN426" s="327"/>
    </row>
    <row r="427" s="115" customFormat="1" ht="33.95" hidden="1" customHeight="1" outlineLevel="4" spans="2:66">
      <c r="B427" s="116" t="s">
        <v>799</v>
      </c>
      <c r="C427" s="117" t="s">
        <v>1751</v>
      </c>
      <c r="D427" s="115" t="s">
        <v>1752</v>
      </c>
      <c r="E427" s="116" t="s">
        <v>1753</v>
      </c>
      <c r="F427" s="116" t="s">
        <v>1625</v>
      </c>
      <c r="G427" s="116" t="s">
        <v>943</v>
      </c>
      <c r="H427" s="116">
        <f t="shared" si="791"/>
        <v>0</v>
      </c>
      <c r="I427" s="116" t="s">
        <v>1242</v>
      </c>
      <c r="J427" s="311"/>
      <c r="K427" s="116" t="s">
        <v>1754</v>
      </c>
      <c r="L427" s="116">
        <v>6.5</v>
      </c>
      <c r="M427" s="116" t="s">
        <v>1755</v>
      </c>
      <c r="N427" s="116">
        <f t="shared" si="792"/>
        <v>0</v>
      </c>
      <c r="O427" s="311"/>
      <c r="P427" s="311"/>
      <c r="Q427" s="311"/>
      <c r="R427" s="311"/>
      <c r="S427" s="311"/>
      <c r="T427" s="311"/>
      <c r="U427" s="311"/>
      <c r="V427" s="311"/>
      <c r="W427" s="311"/>
      <c r="X427" s="311"/>
      <c r="Y427" s="311"/>
      <c r="Z427" s="311"/>
      <c r="AA427" s="116"/>
      <c r="AB427" s="116">
        <f t="shared" si="793"/>
        <v>0</v>
      </c>
      <c r="AC427" s="116">
        <f t="shared" si="794"/>
        <v>0</v>
      </c>
      <c r="AD427" s="116"/>
      <c r="AE427" s="116"/>
      <c r="AF427" s="116">
        <f t="shared" si="795"/>
        <v>0</v>
      </c>
      <c r="AG427" s="116"/>
      <c r="AH427" s="116"/>
      <c r="AI427" s="116">
        <f t="shared" si="796"/>
        <v>0</v>
      </c>
      <c r="AJ427" s="116"/>
      <c r="AK427" s="116"/>
      <c r="AL427" s="116">
        <f t="shared" si="797"/>
        <v>0</v>
      </c>
      <c r="AM427" s="116"/>
      <c r="AN427" s="116"/>
      <c r="AO427" s="116">
        <f t="shared" si="798"/>
        <v>0</v>
      </c>
      <c r="AP427" s="116"/>
      <c r="AQ427" s="116"/>
      <c r="AR427" s="116">
        <f t="shared" si="799"/>
        <v>0</v>
      </c>
      <c r="AS427" s="116"/>
      <c r="AT427" s="116"/>
      <c r="AU427" s="116">
        <f t="shared" si="800"/>
        <v>0</v>
      </c>
      <c r="AV427" s="116"/>
      <c r="AW427" s="116"/>
      <c r="AX427" s="116">
        <f t="shared" si="801"/>
        <v>0</v>
      </c>
      <c r="AY427" s="116"/>
      <c r="AZ427" s="116"/>
      <c r="BA427" s="116">
        <f t="shared" si="802"/>
        <v>0</v>
      </c>
      <c r="BB427" s="116"/>
      <c r="BC427" s="116"/>
      <c r="BD427" s="116">
        <f t="shared" si="803"/>
        <v>0</v>
      </c>
      <c r="BE427" s="116"/>
      <c r="BF427" s="116"/>
      <c r="BG427" s="116">
        <f t="shared" si="804"/>
        <v>0</v>
      </c>
      <c r="BH427" s="116"/>
      <c r="BI427" s="116"/>
      <c r="BJ427" s="116">
        <f t="shared" si="805"/>
        <v>0</v>
      </c>
      <c r="BK427" s="116"/>
      <c r="BL427" s="319"/>
      <c r="BM427" s="324"/>
      <c r="BN427" s="327"/>
    </row>
    <row r="428" s="115" customFormat="1" ht="33.95" hidden="1" customHeight="1" outlineLevel="4" spans="2:66">
      <c r="B428" s="116" t="s">
        <v>799</v>
      </c>
      <c r="C428" s="117" t="s">
        <v>1756</v>
      </c>
      <c r="D428" s="115" t="s">
        <v>1757</v>
      </c>
      <c r="E428" s="116" t="s">
        <v>1758</v>
      </c>
      <c r="F428" s="116" t="s">
        <v>1625</v>
      </c>
      <c r="G428" s="116" t="s">
        <v>943</v>
      </c>
      <c r="H428" s="116">
        <f t="shared" si="791"/>
        <v>0</v>
      </c>
      <c r="I428" s="116" t="s">
        <v>1242</v>
      </c>
      <c r="J428" s="311"/>
      <c r="K428" s="116" t="s">
        <v>1759</v>
      </c>
      <c r="L428" s="116">
        <v>20</v>
      </c>
      <c r="M428" s="116" t="s">
        <v>1760</v>
      </c>
      <c r="N428" s="116">
        <f t="shared" si="792"/>
        <v>0</v>
      </c>
      <c r="O428" s="311"/>
      <c r="P428" s="311"/>
      <c r="Q428" s="311"/>
      <c r="R428" s="311"/>
      <c r="S428" s="311"/>
      <c r="T428" s="311"/>
      <c r="U428" s="311"/>
      <c r="V428" s="311"/>
      <c r="W428" s="311"/>
      <c r="X428" s="311"/>
      <c r="Y428" s="311"/>
      <c r="Z428" s="311"/>
      <c r="AA428" s="116"/>
      <c r="AB428" s="116">
        <f t="shared" si="793"/>
        <v>0</v>
      </c>
      <c r="AC428" s="116">
        <f t="shared" si="794"/>
        <v>0</v>
      </c>
      <c r="AD428" s="116"/>
      <c r="AE428" s="116"/>
      <c r="AF428" s="116">
        <f t="shared" si="795"/>
        <v>0</v>
      </c>
      <c r="AG428" s="116"/>
      <c r="AH428" s="116"/>
      <c r="AI428" s="116">
        <f t="shared" si="796"/>
        <v>0</v>
      </c>
      <c r="AJ428" s="116"/>
      <c r="AK428" s="116"/>
      <c r="AL428" s="116">
        <f t="shared" si="797"/>
        <v>0</v>
      </c>
      <c r="AM428" s="116"/>
      <c r="AN428" s="116"/>
      <c r="AO428" s="116">
        <f t="shared" si="798"/>
        <v>0</v>
      </c>
      <c r="AP428" s="116"/>
      <c r="AQ428" s="116"/>
      <c r="AR428" s="116">
        <f t="shared" si="799"/>
        <v>0</v>
      </c>
      <c r="AS428" s="116"/>
      <c r="AT428" s="116"/>
      <c r="AU428" s="116">
        <f t="shared" si="800"/>
        <v>0</v>
      </c>
      <c r="AV428" s="116"/>
      <c r="AW428" s="116"/>
      <c r="AX428" s="116">
        <f t="shared" si="801"/>
        <v>0</v>
      </c>
      <c r="AY428" s="116"/>
      <c r="AZ428" s="116"/>
      <c r="BA428" s="116">
        <f t="shared" si="802"/>
        <v>0</v>
      </c>
      <c r="BB428" s="116"/>
      <c r="BC428" s="116"/>
      <c r="BD428" s="116">
        <f t="shared" si="803"/>
        <v>0</v>
      </c>
      <c r="BE428" s="116"/>
      <c r="BF428" s="116"/>
      <c r="BG428" s="116">
        <f t="shared" si="804"/>
        <v>0</v>
      </c>
      <c r="BH428" s="116"/>
      <c r="BI428" s="116"/>
      <c r="BJ428" s="116">
        <f t="shared" si="805"/>
        <v>0</v>
      </c>
      <c r="BK428" s="116"/>
      <c r="BL428" s="319"/>
      <c r="BM428" s="324"/>
      <c r="BN428" s="327"/>
    </row>
    <row r="429" s="115" customFormat="1" ht="33.95" hidden="1" customHeight="1" outlineLevel="4" spans="2:66">
      <c r="B429" s="116" t="s">
        <v>799</v>
      </c>
      <c r="C429" s="117" t="s">
        <v>1761</v>
      </c>
      <c r="D429" s="115" t="s">
        <v>1762</v>
      </c>
      <c r="E429" s="116"/>
      <c r="F429" s="116" t="s">
        <v>1625</v>
      </c>
      <c r="G429" s="116" t="s">
        <v>943</v>
      </c>
      <c r="H429" s="116">
        <f t="shared" si="791"/>
        <v>0</v>
      </c>
      <c r="I429" s="116" t="s">
        <v>1242</v>
      </c>
      <c r="J429" s="116">
        <v>1</v>
      </c>
      <c r="K429" s="116" t="s">
        <v>1243</v>
      </c>
      <c r="L429" s="311"/>
      <c r="M429" s="116" t="s">
        <v>1763</v>
      </c>
      <c r="N429" s="116">
        <f t="shared" si="792"/>
        <v>0</v>
      </c>
      <c r="O429" s="329"/>
      <c r="P429" s="329"/>
      <c r="Q429" s="329"/>
      <c r="R429" s="329"/>
      <c r="S429" s="329"/>
      <c r="T429" s="329"/>
      <c r="U429" s="329"/>
      <c r="V429" s="329"/>
      <c r="W429" s="329"/>
      <c r="X429" s="329"/>
      <c r="Y429" s="329"/>
      <c r="Z429" s="329"/>
      <c r="AA429" s="116"/>
      <c r="AB429" s="116">
        <f t="shared" si="793"/>
        <v>0</v>
      </c>
      <c r="AC429" s="116">
        <f t="shared" si="794"/>
        <v>0</v>
      </c>
      <c r="AD429" s="116"/>
      <c r="AE429" s="116"/>
      <c r="AF429" s="116">
        <f t="shared" si="795"/>
        <v>0</v>
      </c>
      <c r="AG429" s="116"/>
      <c r="AH429" s="116"/>
      <c r="AI429" s="116">
        <f t="shared" si="796"/>
        <v>0</v>
      </c>
      <c r="AJ429" s="116"/>
      <c r="AK429" s="116"/>
      <c r="AL429" s="116">
        <f t="shared" si="797"/>
        <v>0</v>
      </c>
      <c r="AM429" s="116"/>
      <c r="AN429" s="116"/>
      <c r="AO429" s="116">
        <f t="shared" si="798"/>
        <v>0</v>
      </c>
      <c r="AP429" s="116"/>
      <c r="AQ429" s="116"/>
      <c r="AR429" s="116">
        <f t="shared" si="799"/>
        <v>0</v>
      </c>
      <c r="AS429" s="116"/>
      <c r="AT429" s="116"/>
      <c r="AU429" s="116">
        <f t="shared" si="800"/>
        <v>0</v>
      </c>
      <c r="AV429" s="116"/>
      <c r="AW429" s="116"/>
      <c r="AX429" s="116">
        <f t="shared" si="801"/>
        <v>0</v>
      </c>
      <c r="AY429" s="116"/>
      <c r="AZ429" s="116"/>
      <c r="BA429" s="116">
        <f t="shared" si="802"/>
        <v>0</v>
      </c>
      <c r="BB429" s="116"/>
      <c r="BC429" s="116"/>
      <c r="BD429" s="116">
        <f t="shared" si="803"/>
        <v>0</v>
      </c>
      <c r="BE429" s="116"/>
      <c r="BF429" s="116"/>
      <c r="BG429" s="116">
        <f t="shared" si="804"/>
        <v>0</v>
      </c>
      <c r="BH429" s="116"/>
      <c r="BI429" s="116"/>
      <c r="BJ429" s="116">
        <f t="shared" si="805"/>
        <v>0</v>
      </c>
      <c r="BK429" s="116"/>
      <c r="BL429" s="319"/>
      <c r="BM429" s="324"/>
      <c r="BN429" s="327"/>
    </row>
    <row r="430" s="22" customFormat="1" ht="33.95" hidden="1" customHeight="1" outlineLevel="2" collapsed="1" spans="2:66">
      <c r="B430" s="108" t="s">
        <v>794</v>
      </c>
      <c r="C430" s="109" t="s">
        <v>1764</v>
      </c>
      <c r="D430" s="22" t="s">
        <v>1765</v>
      </c>
      <c r="E430" s="108"/>
      <c r="F430" s="108"/>
      <c r="G430" s="108"/>
      <c r="H430" s="108">
        <f>H431+H440+H446</f>
        <v>0</v>
      </c>
      <c r="I430" s="108"/>
      <c r="J430" s="108"/>
      <c r="K430" s="108"/>
      <c r="L430" s="108"/>
      <c r="M430" s="108"/>
      <c r="N430" s="317"/>
      <c r="O430" s="300"/>
      <c r="P430" s="300"/>
      <c r="Q430" s="300"/>
      <c r="R430" s="300"/>
      <c r="S430" s="300"/>
      <c r="T430" s="300"/>
      <c r="U430" s="300"/>
      <c r="V430" s="300"/>
      <c r="W430" s="300"/>
      <c r="X430" s="300"/>
      <c r="Y430" s="300"/>
      <c r="Z430" s="300"/>
      <c r="AA430" s="300"/>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17"/>
      <c r="BM430" s="324"/>
      <c r="BN430" s="325"/>
    </row>
    <row r="431" s="111" customFormat="1" ht="33.95" hidden="1" customHeight="1" outlineLevel="3" collapsed="1" spans="2:66">
      <c r="B431" s="112" t="s">
        <v>794</v>
      </c>
      <c r="C431" s="113" t="s">
        <v>1766</v>
      </c>
      <c r="D431" s="111" t="s">
        <v>1767</v>
      </c>
      <c r="E431" s="112"/>
      <c r="F431" s="112"/>
      <c r="G431" s="112"/>
      <c r="H431" s="112">
        <f>SUM(H432:H439)</f>
        <v>0</v>
      </c>
      <c r="I431" s="112"/>
      <c r="J431" s="112"/>
      <c r="K431" s="112"/>
      <c r="L431" s="112"/>
      <c r="M431" s="112"/>
      <c r="N431" s="318"/>
      <c r="O431" s="301"/>
      <c r="P431" s="301"/>
      <c r="Q431" s="301"/>
      <c r="R431" s="301"/>
      <c r="S431" s="301"/>
      <c r="T431" s="301"/>
      <c r="U431" s="301"/>
      <c r="V431" s="301"/>
      <c r="W431" s="301"/>
      <c r="X431" s="301"/>
      <c r="Y431" s="301"/>
      <c r="Z431" s="301"/>
      <c r="AA431" s="301"/>
      <c r="AB431" s="112">
        <f>SUM(AB432:AB439)</f>
        <v>0</v>
      </c>
      <c r="AC431" s="112">
        <f>SUM(AC432:AC439)</f>
        <v>0</v>
      </c>
      <c r="AD431" s="112"/>
      <c r="AE431" s="112"/>
      <c r="AF431" s="112">
        <f>SUM(AF432:AF439)</f>
        <v>0</v>
      </c>
      <c r="AG431" s="112"/>
      <c r="AH431" s="112"/>
      <c r="AI431" s="112">
        <f>SUM(AI432:AI439)</f>
        <v>0</v>
      </c>
      <c r="AJ431" s="112"/>
      <c r="AK431" s="112"/>
      <c r="AL431" s="112">
        <f>SUM(AL432:AL439)</f>
        <v>0</v>
      </c>
      <c r="AM431" s="112"/>
      <c r="AN431" s="112"/>
      <c r="AO431" s="112">
        <f>SUM(AO432:AO439)</f>
        <v>0</v>
      </c>
      <c r="AP431" s="112"/>
      <c r="AQ431" s="112"/>
      <c r="AR431" s="112">
        <f>SUM(AR432:AR439)</f>
        <v>0</v>
      </c>
      <c r="AS431" s="112"/>
      <c r="AT431" s="112"/>
      <c r="AU431" s="112">
        <f>SUM(AU432:AU439)</f>
        <v>0</v>
      </c>
      <c r="AV431" s="112"/>
      <c r="AW431" s="112"/>
      <c r="AX431" s="112">
        <f>SUM(AX432:AX439)</f>
        <v>0</v>
      </c>
      <c r="AY431" s="112"/>
      <c r="AZ431" s="112"/>
      <c r="BA431" s="112">
        <f>SUM(BA432:BA439)</f>
        <v>0</v>
      </c>
      <c r="BB431" s="112"/>
      <c r="BC431" s="112"/>
      <c r="BD431" s="112">
        <f>SUM(BD432:BD439)</f>
        <v>0</v>
      </c>
      <c r="BE431" s="112"/>
      <c r="BF431" s="112"/>
      <c r="BG431" s="112">
        <f>SUM(BG432:BG439)</f>
        <v>0</v>
      </c>
      <c r="BH431" s="112"/>
      <c r="BI431" s="112"/>
      <c r="BJ431" s="112">
        <f>SUM(BJ432:BJ439)</f>
        <v>0</v>
      </c>
      <c r="BK431" s="112"/>
      <c r="BL431" s="318"/>
      <c r="BM431" s="324"/>
      <c r="BN431" s="326"/>
    </row>
    <row r="432" s="115" customFormat="1" ht="33.95" hidden="1" customHeight="1" outlineLevel="5" spans="2:66">
      <c r="B432" s="116" t="s">
        <v>799</v>
      </c>
      <c r="C432" s="117" t="s">
        <v>1768</v>
      </c>
      <c r="D432" s="115" t="s">
        <v>1769</v>
      </c>
      <c r="E432" s="116"/>
      <c r="F432" s="116" t="s">
        <v>1625</v>
      </c>
      <c r="G432" s="116" t="s">
        <v>943</v>
      </c>
      <c r="H432" s="116">
        <f>J432*L432</f>
        <v>0</v>
      </c>
      <c r="I432" s="116" t="s">
        <v>1242</v>
      </c>
      <c r="J432" s="311"/>
      <c r="K432" s="116" t="s">
        <v>1150</v>
      </c>
      <c r="L432" s="116">
        <v>2230</v>
      </c>
      <c r="M432" s="116" t="s">
        <v>1770</v>
      </c>
      <c r="N432" s="116">
        <f t="shared" ref="N432:N439" si="807">COUNTA(O432:Z432)</f>
        <v>0</v>
      </c>
      <c r="O432" s="330"/>
      <c r="P432" s="330"/>
      <c r="Q432" s="330"/>
      <c r="R432" s="330"/>
      <c r="S432" s="330"/>
      <c r="T432" s="330"/>
      <c r="U432" s="330"/>
      <c r="V432" s="330"/>
      <c r="W432" s="330"/>
      <c r="X432" s="330"/>
      <c r="Y432" s="330"/>
      <c r="Z432" s="330"/>
      <c r="AA432" s="116"/>
      <c r="AB432" s="116">
        <f t="shared" ref="AB432:AB439" si="808">SUM(AC432,AF432,AI432,AL432,AO432,AR432,AU432,AX432,BA432,BD432,BG432,BJ432)</f>
        <v>0</v>
      </c>
      <c r="AC432" s="116">
        <f t="shared" ref="AC432:AC439" si="809">IF(O432="√",$J432*$L432/$N432,0)</f>
        <v>0</v>
      </c>
      <c r="AD432" s="116"/>
      <c r="AE432" s="116"/>
      <c r="AF432" s="116">
        <f t="shared" ref="AF432:AF439" si="810">IF(P432="√",$J432*$L432/$N432,0)</f>
        <v>0</v>
      </c>
      <c r="AG432" s="116"/>
      <c r="AH432" s="116"/>
      <c r="AI432" s="116">
        <f t="shared" ref="AI432:AI439" si="811">IF(Q432="√",$J432*$L432/$N432,0)</f>
        <v>0</v>
      </c>
      <c r="AJ432" s="116"/>
      <c r="AK432" s="116"/>
      <c r="AL432" s="116">
        <f t="shared" ref="AL432:AL439" si="812">IF(R432="√",$J432*$L432/$N432,0)</f>
        <v>0</v>
      </c>
      <c r="AM432" s="116"/>
      <c r="AN432" s="116"/>
      <c r="AO432" s="116">
        <f t="shared" ref="AO432:AO439" si="813">IF(S432="√",$J432*$L432/$N432,0)</f>
        <v>0</v>
      </c>
      <c r="AP432" s="116"/>
      <c r="AQ432" s="116"/>
      <c r="AR432" s="116">
        <f t="shared" ref="AR432:AR439" si="814">IF(T432="√",$J432*$L432/$N432,0)</f>
        <v>0</v>
      </c>
      <c r="AS432" s="116"/>
      <c r="AT432" s="116"/>
      <c r="AU432" s="116">
        <f t="shared" ref="AU432:AU439" si="815">IF(U432="√",$J432*$L432/$N432,0)</f>
        <v>0</v>
      </c>
      <c r="AV432" s="116"/>
      <c r="AW432" s="116"/>
      <c r="AX432" s="116">
        <f t="shared" ref="AX432:AX439" si="816">IF(V432="√",$J432*$L432/$N432,0)</f>
        <v>0</v>
      </c>
      <c r="AY432" s="116"/>
      <c r="AZ432" s="116"/>
      <c r="BA432" s="116">
        <f t="shared" ref="BA432:BA439" si="817">IF(W432="√",$J432*$L432/$N432,0)</f>
        <v>0</v>
      </c>
      <c r="BB432" s="116"/>
      <c r="BC432" s="116"/>
      <c r="BD432" s="116">
        <f t="shared" ref="BD432:BD439" si="818">IF(X432="√",$J432*$L432/$N432,0)</f>
        <v>0</v>
      </c>
      <c r="BE432" s="116"/>
      <c r="BF432" s="116"/>
      <c r="BG432" s="116">
        <f t="shared" ref="BG432:BG439" si="819">IF(Y432="√",$J432*$L432/$N432,0)</f>
        <v>0</v>
      </c>
      <c r="BH432" s="116"/>
      <c r="BI432" s="116"/>
      <c r="BJ432" s="116">
        <f t="shared" ref="BJ432:BJ439" si="820">IF(Z432="√",$J432*$L432/$N432,0)</f>
        <v>0</v>
      </c>
      <c r="BK432" s="116"/>
      <c r="BL432" s="319"/>
      <c r="BM432" s="324"/>
      <c r="BN432" s="327"/>
    </row>
    <row r="433" s="115" customFormat="1" ht="33.95" hidden="1" customHeight="1" outlineLevel="5" spans="2:66">
      <c r="B433" s="116" t="s">
        <v>799</v>
      </c>
      <c r="C433" s="117" t="s">
        <v>1771</v>
      </c>
      <c r="D433" s="115" t="s">
        <v>1772</v>
      </c>
      <c r="E433" s="116"/>
      <c r="F433" s="116" t="s">
        <v>1625</v>
      </c>
      <c r="G433" s="116" t="s">
        <v>943</v>
      </c>
      <c r="H433" s="116">
        <f t="shared" ref="H433:H439" si="821">J433*L433</f>
        <v>0</v>
      </c>
      <c r="I433" s="116" t="s">
        <v>1242</v>
      </c>
      <c r="J433" s="311"/>
      <c r="K433" s="116" t="s">
        <v>1150</v>
      </c>
      <c r="L433" s="116">
        <v>620</v>
      </c>
      <c r="M433" s="116" t="s">
        <v>1770</v>
      </c>
      <c r="N433" s="116">
        <f t="shared" si="807"/>
        <v>0</v>
      </c>
      <c r="O433" s="311"/>
      <c r="P433" s="311"/>
      <c r="Q433" s="311"/>
      <c r="R433" s="311"/>
      <c r="S433" s="311"/>
      <c r="T433" s="311"/>
      <c r="U433" s="311"/>
      <c r="V433" s="311"/>
      <c r="W433" s="311"/>
      <c r="X433" s="311"/>
      <c r="Y433" s="311"/>
      <c r="Z433" s="311"/>
      <c r="AA433" s="116"/>
      <c r="AB433" s="116">
        <f t="shared" si="808"/>
        <v>0</v>
      </c>
      <c r="AC433" s="116">
        <f t="shared" si="809"/>
        <v>0</v>
      </c>
      <c r="AD433" s="116"/>
      <c r="AE433" s="116"/>
      <c r="AF433" s="116">
        <f t="shared" si="810"/>
        <v>0</v>
      </c>
      <c r="AG433" s="116"/>
      <c r="AH433" s="116"/>
      <c r="AI433" s="116">
        <f t="shared" si="811"/>
        <v>0</v>
      </c>
      <c r="AJ433" s="116"/>
      <c r="AK433" s="116"/>
      <c r="AL433" s="116">
        <f t="shared" si="812"/>
        <v>0</v>
      </c>
      <c r="AM433" s="116"/>
      <c r="AN433" s="116"/>
      <c r="AO433" s="116">
        <f t="shared" si="813"/>
        <v>0</v>
      </c>
      <c r="AP433" s="116"/>
      <c r="AQ433" s="116"/>
      <c r="AR433" s="116">
        <f t="shared" si="814"/>
        <v>0</v>
      </c>
      <c r="AS433" s="116"/>
      <c r="AT433" s="116"/>
      <c r="AU433" s="116">
        <f t="shared" si="815"/>
        <v>0</v>
      </c>
      <c r="AV433" s="116"/>
      <c r="AW433" s="116"/>
      <c r="AX433" s="116">
        <f t="shared" si="816"/>
        <v>0</v>
      </c>
      <c r="AY433" s="116"/>
      <c r="AZ433" s="116"/>
      <c r="BA433" s="116">
        <f t="shared" si="817"/>
        <v>0</v>
      </c>
      <c r="BB433" s="116"/>
      <c r="BC433" s="116"/>
      <c r="BD433" s="116">
        <f t="shared" si="818"/>
        <v>0</v>
      </c>
      <c r="BE433" s="116"/>
      <c r="BF433" s="116"/>
      <c r="BG433" s="116">
        <f t="shared" si="819"/>
        <v>0</v>
      </c>
      <c r="BH433" s="116"/>
      <c r="BI433" s="116"/>
      <c r="BJ433" s="116">
        <f t="shared" si="820"/>
        <v>0</v>
      </c>
      <c r="BK433" s="116"/>
      <c r="BL433" s="319"/>
      <c r="BM433" s="324"/>
      <c r="BN433" s="327"/>
    </row>
    <row r="434" s="115" customFormat="1" ht="33.95" hidden="1" customHeight="1" outlineLevel="5" spans="2:66">
      <c r="B434" s="116" t="s">
        <v>799</v>
      </c>
      <c r="C434" s="117" t="s">
        <v>1773</v>
      </c>
      <c r="D434" s="115" t="s">
        <v>1774</v>
      </c>
      <c r="E434" s="116"/>
      <c r="F434" s="116" t="s">
        <v>1625</v>
      </c>
      <c r="G434" s="116" t="s">
        <v>943</v>
      </c>
      <c r="H434" s="116">
        <f t="shared" si="821"/>
        <v>0</v>
      </c>
      <c r="I434" s="116" t="s">
        <v>1242</v>
      </c>
      <c r="J434" s="311"/>
      <c r="K434" s="116" t="s">
        <v>1150</v>
      </c>
      <c r="L434" s="116">
        <v>3070</v>
      </c>
      <c r="M434" s="116" t="s">
        <v>1770</v>
      </c>
      <c r="N434" s="116">
        <f t="shared" si="807"/>
        <v>0</v>
      </c>
      <c r="O434" s="311"/>
      <c r="P434" s="311"/>
      <c r="Q434" s="311"/>
      <c r="R434" s="311"/>
      <c r="S434" s="311"/>
      <c r="T434" s="311"/>
      <c r="U434" s="311"/>
      <c r="V434" s="311"/>
      <c r="W434" s="311"/>
      <c r="X434" s="311"/>
      <c r="Y434" s="311"/>
      <c r="Z434" s="311"/>
      <c r="AA434" s="116"/>
      <c r="AB434" s="116">
        <f t="shared" si="808"/>
        <v>0</v>
      </c>
      <c r="AC434" s="116">
        <f t="shared" si="809"/>
        <v>0</v>
      </c>
      <c r="AD434" s="116"/>
      <c r="AE434" s="116"/>
      <c r="AF434" s="116">
        <f t="shared" si="810"/>
        <v>0</v>
      </c>
      <c r="AG434" s="116"/>
      <c r="AH434" s="116"/>
      <c r="AI434" s="116">
        <f t="shared" si="811"/>
        <v>0</v>
      </c>
      <c r="AJ434" s="116"/>
      <c r="AK434" s="116"/>
      <c r="AL434" s="116">
        <f t="shared" si="812"/>
        <v>0</v>
      </c>
      <c r="AM434" s="116"/>
      <c r="AN434" s="116"/>
      <c r="AO434" s="116">
        <f t="shared" si="813"/>
        <v>0</v>
      </c>
      <c r="AP434" s="116"/>
      <c r="AQ434" s="116"/>
      <c r="AR434" s="116">
        <f t="shared" si="814"/>
        <v>0</v>
      </c>
      <c r="AS434" s="116"/>
      <c r="AT434" s="116"/>
      <c r="AU434" s="116">
        <f t="shared" si="815"/>
        <v>0</v>
      </c>
      <c r="AV434" s="116"/>
      <c r="AW434" s="116"/>
      <c r="AX434" s="116">
        <f t="shared" si="816"/>
        <v>0</v>
      </c>
      <c r="AY434" s="116"/>
      <c r="AZ434" s="116"/>
      <c r="BA434" s="116">
        <f t="shared" si="817"/>
        <v>0</v>
      </c>
      <c r="BB434" s="116"/>
      <c r="BC434" s="116"/>
      <c r="BD434" s="116">
        <f t="shared" si="818"/>
        <v>0</v>
      </c>
      <c r="BE434" s="116"/>
      <c r="BF434" s="116"/>
      <c r="BG434" s="116">
        <f t="shared" si="819"/>
        <v>0</v>
      </c>
      <c r="BH434" s="116"/>
      <c r="BI434" s="116"/>
      <c r="BJ434" s="116">
        <f t="shared" si="820"/>
        <v>0</v>
      </c>
      <c r="BK434" s="116"/>
      <c r="BL434" s="319"/>
      <c r="BM434" s="324"/>
      <c r="BN434" s="327"/>
    </row>
    <row r="435" s="115" customFormat="1" ht="33.95" hidden="1" customHeight="1" outlineLevel="5" spans="2:66">
      <c r="B435" s="116" t="s">
        <v>799</v>
      </c>
      <c r="C435" s="117" t="s">
        <v>1775</v>
      </c>
      <c r="D435" s="115" t="s">
        <v>1776</v>
      </c>
      <c r="E435" s="116"/>
      <c r="F435" s="116" t="s">
        <v>1625</v>
      </c>
      <c r="G435" s="116" t="s">
        <v>943</v>
      </c>
      <c r="H435" s="116">
        <f t="shared" si="821"/>
        <v>0</v>
      </c>
      <c r="I435" s="116" t="s">
        <v>1242</v>
      </c>
      <c r="J435" s="311"/>
      <c r="K435" s="116" t="s">
        <v>1777</v>
      </c>
      <c r="L435" s="116">
        <v>2800</v>
      </c>
      <c r="M435" s="116" t="s">
        <v>1151</v>
      </c>
      <c r="N435" s="116">
        <f t="shared" si="807"/>
        <v>0</v>
      </c>
      <c r="O435" s="311"/>
      <c r="P435" s="311"/>
      <c r="Q435" s="311"/>
      <c r="R435" s="311"/>
      <c r="S435" s="311"/>
      <c r="T435" s="311"/>
      <c r="U435" s="311"/>
      <c r="V435" s="311"/>
      <c r="W435" s="311"/>
      <c r="X435" s="311"/>
      <c r="Y435" s="311"/>
      <c r="Z435" s="311"/>
      <c r="AA435" s="116"/>
      <c r="AB435" s="116">
        <f t="shared" si="808"/>
        <v>0</v>
      </c>
      <c r="AC435" s="116">
        <f t="shared" si="809"/>
        <v>0</v>
      </c>
      <c r="AD435" s="116"/>
      <c r="AE435" s="116"/>
      <c r="AF435" s="116">
        <f t="shared" si="810"/>
        <v>0</v>
      </c>
      <c r="AG435" s="116"/>
      <c r="AH435" s="116"/>
      <c r="AI435" s="116">
        <f t="shared" si="811"/>
        <v>0</v>
      </c>
      <c r="AJ435" s="116"/>
      <c r="AK435" s="116"/>
      <c r="AL435" s="116">
        <f t="shared" si="812"/>
        <v>0</v>
      </c>
      <c r="AM435" s="116"/>
      <c r="AN435" s="116"/>
      <c r="AO435" s="116">
        <f t="shared" si="813"/>
        <v>0</v>
      </c>
      <c r="AP435" s="116"/>
      <c r="AQ435" s="116"/>
      <c r="AR435" s="116">
        <f t="shared" si="814"/>
        <v>0</v>
      </c>
      <c r="AS435" s="116"/>
      <c r="AT435" s="116"/>
      <c r="AU435" s="116">
        <f t="shared" si="815"/>
        <v>0</v>
      </c>
      <c r="AV435" s="116"/>
      <c r="AW435" s="116"/>
      <c r="AX435" s="116">
        <f t="shared" si="816"/>
        <v>0</v>
      </c>
      <c r="AY435" s="116"/>
      <c r="AZ435" s="116"/>
      <c r="BA435" s="116">
        <f t="shared" si="817"/>
        <v>0</v>
      </c>
      <c r="BB435" s="116"/>
      <c r="BC435" s="116"/>
      <c r="BD435" s="116">
        <f t="shared" si="818"/>
        <v>0</v>
      </c>
      <c r="BE435" s="116"/>
      <c r="BF435" s="116"/>
      <c r="BG435" s="116">
        <f t="shared" si="819"/>
        <v>0</v>
      </c>
      <c r="BH435" s="116"/>
      <c r="BI435" s="116"/>
      <c r="BJ435" s="116">
        <f t="shared" si="820"/>
        <v>0</v>
      </c>
      <c r="BK435" s="116"/>
      <c r="BL435" s="319"/>
      <c r="BM435" s="324"/>
      <c r="BN435" s="327"/>
    </row>
    <row r="436" s="115" customFormat="1" ht="33.95" hidden="1" customHeight="1" outlineLevel="5" spans="2:66">
      <c r="B436" s="116" t="s">
        <v>799</v>
      </c>
      <c r="C436" s="117" t="s">
        <v>1778</v>
      </c>
      <c r="D436" s="115" t="s">
        <v>1779</v>
      </c>
      <c r="E436" s="116"/>
      <c r="F436" s="116" t="s">
        <v>1625</v>
      </c>
      <c r="G436" s="116" t="s">
        <v>943</v>
      </c>
      <c r="H436" s="116">
        <f t="shared" si="821"/>
        <v>0</v>
      </c>
      <c r="I436" s="116" t="s">
        <v>1242</v>
      </c>
      <c r="J436" s="311"/>
      <c r="K436" s="116" t="s">
        <v>1150</v>
      </c>
      <c r="L436" s="116">
        <v>10400</v>
      </c>
      <c r="M436" s="116" t="s">
        <v>1770</v>
      </c>
      <c r="N436" s="116">
        <f t="shared" si="807"/>
        <v>0</v>
      </c>
      <c r="O436" s="311"/>
      <c r="P436" s="311"/>
      <c r="Q436" s="311"/>
      <c r="R436" s="311"/>
      <c r="S436" s="311"/>
      <c r="T436" s="311"/>
      <c r="U436" s="311"/>
      <c r="V436" s="311"/>
      <c r="W436" s="311"/>
      <c r="X436" s="311"/>
      <c r="Y436" s="311"/>
      <c r="Z436" s="311"/>
      <c r="AA436" s="116"/>
      <c r="AB436" s="116">
        <f t="shared" si="808"/>
        <v>0</v>
      </c>
      <c r="AC436" s="116">
        <f t="shared" si="809"/>
        <v>0</v>
      </c>
      <c r="AD436" s="116"/>
      <c r="AE436" s="116"/>
      <c r="AF436" s="116">
        <f t="shared" si="810"/>
        <v>0</v>
      </c>
      <c r="AG436" s="116"/>
      <c r="AH436" s="116"/>
      <c r="AI436" s="116">
        <f t="shared" si="811"/>
        <v>0</v>
      </c>
      <c r="AJ436" s="116"/>
      <c r="AK436" s="116"/>
      <c r="AL436" s="116">
        <f t="shared" si="812"/>
        <v>0</v>
      </c>
      <c r="AM436" s="116"/>
      <c r="AN436" s="116"/>
      <c r="AO436" s="116">
        <f t="shared" si="813"/>
        <v>0</v>
      </c>
      <c r="AP436" s="116"/>
      <c r="AQ436" s="116"/>
      <c r="AR436" s="116">
        <f t="shared" si="814"/>
        <v>0</v>
      </c>
      <c r="AS436" s="116"/>
      <c r="AT436" s="116"/>
      <c r="AU436" s="116">
        <f t="shared" si="815"/>
        <v>0</v>
      </c>
      <c r="AV436" s="116"/>
      <c r="AW436" s="116"/>
      <c r="AX436" s="116">
        <f t="shared" si="816"/>
        <v>0</v>
      </c>
      <c r="AY436" s="116"/>
      <c r="AZ436" s="116"/>
      <c r="BA436" s="116">
        <f t="shared" si="817"/>
        <v>0</v>
      </c>
      <c r="BB436" s="116"/>
      <c r="BC436" s="116"/>
      <c r="BD436" s="116">
        <f t="shared" si="818"/>
        <v>0</v>
      </c>
      <c r="BE436" s="116"/>
      <c r="BF436" s="116"/>
      <c r="BG436" s="116">
        <f t="shared" si="819"/>
        <v>0</v>
      </c>
      <c r="BH436" s="116"/>
      <c r="BI436" s="116"/>
      <c r="BJ436" s="116">
        <f t="shared" si="820"/>
        <v>0</v>
      </c>
      <c r="BK436" s="116"/>
      <c r="BL436" s="319"/>
      <c r="BM436" s="324"/>
      <c r="BN436" s="327"/>
    </row>
    <row r="437" s="115" customFormat="1" ht="33.95" hidden="1" customHeight="1" outlineLevel="5" spans="2:66">
      <c r="B437" s="116" t="s">
        <v>799</v>
      </c>
      <c r="C437" s="117" t="s">
        <v>1780</v>
      </c>
      <c r="D437" s="115" t="s">
        <v>1781</v>
      </c>
      <c r="E437" s="116"/>
      <c r="F437" s="116" t="s">
        <v>1625</v>
      </c>
      <c r="G437" s="116" t="s">
        <v>943</v>
      </c>
      <c r="H437" s="116">
        <f t="shared" si="821"/>
        <v>0</v>
      </c>
      <c r="I437" s="116" t="s">
        <v>1242</v>
      </c>
      <c r="J437" s="311"/>
      <c r="K437" s="116" t="s">
        <v>1150</v>
      </c>
      <c r="L437" s="116">
        <v>700</v>
      </c>
      <c r="M437" s="116" t="s">
        <v>1770</v>
      </c>
      <c r="N437" s="116">
        <f t="shared" si="807"/>
        <v>0</v>
      </c>
      <c r="O437" s="311"/>
      <c r="P437" s="311"/>
      <c r="Q437" s="311"/>
      <c r="R437" s="311"/>
      <c r="S437" s="311"/>
      <c r="T437" s="311"/>
      <c r="U437" s="311"/>
      <c r="V437" s="311"/>
      <c r="W437" s="311"/>
      <c r="X437" s="311"/>
      <c r="Y437" s="311"/>
      <c r="Z437" s="311"/>
      <c r="AA437" s="116"/>
      <c r="AB437" s="116">
        <f t="shared" si="808"/>
        <v>0</v>
      </c>
      <c r="AC437" s="116">
        <f t="shared" si="809"/>
        <v>0</v>
      </c>
      <c r="AD437" s="116"/>
      <c r="AE437" s="116"/>
      <c r="AF437" s="116">
        <f t="shared" si="810"/>
        <v>0</v>
      </c>
      <c r="AG437" s="116"/>
      <c r="AH437" s="116"/>
      <c r="AI437" s="116">
        <f t="shared" si="811"/>
        <v>0</v>
      </c>
      <c r="AJ437" s="116"/>
      <c r="AK437" s="116"/>
      <c r="AL437" s="116">
        <f t="shared" si="812"/>
        <v>0</v>
      </c>
      <c r="AM437" s="116"/>
      <c r="AN437" s="116"/>
      <c r="AO437" s="116">
        <f t="shared" si="813"/>
        <v>0</v>
      </c>
      <c r="AP437" s="116"/>
      <c r="AQ437" s="116"/>
      <c r="AR437" s="116">
        <f t="shared" si="814"/>
        <v>0</v>
      </c>
      <c r="AS437" s="116"/>
      <c r="AT437" s="116"/>
      <c r="AU437" s="116">
        <f t="shared" si="815"/>
        <v>0</v>
      </c>
      <c r="AV437" s="116"/>
      <c r="AW437" s="116"/>
      <c r="AX437" s="116">
        <f t="shared" si="816"/>
        <v>0</v>
      </c>
      <c r="AY437" s="116"/>
      <c r="AZ437" s="116"/>
      <c r="BA437" s="116">
        <f t="shared" si="817"/>
        <v>0</v>
      </c>
      <c r="BB437" s="116"/>
      <c r="BC437" s="116"/>
      <c r="BD437" s="116">
        <f t="shared" si="818"/>
        <v>0</v>
      </c>
      <c r="BE437" s="116"/>
      <c r="BF437" s="116"/>
      <c r="BG437" s="116">
        <f t="shared" si="819"/>
        <v>0</v>
      </c>
      <c r="BH437" s="116"/>
      <c r="BI437" s="116"/>
      <c r="BJ437" s="116">
        <f t="shared" si="820"/>
        <v>0</v>
      </c>
      <c r="BK437" s="116"/>
      <c r="BL437" s="319"/>
      <c r="BM437" s="324"/>
      <c r="BN437" s="327"/>
    </row>
    <row r="438" s="115" customFormat="1" ht="33.95" hidden="1" customHeight="1" outlineLevel="5" spans="2:66">
      <c r="B438" s="116" t="s">
        <v>799</v>
      </c>
      <c r="C438" s="117" t="s">
        <v>1782</v>
      </c>
      <c r="D438" s="115" t="s">
        <v>1783</v>
      </c>
      <c r="E438" s="116"/>
      <c r="F438" s="116" t="s">
        <v>1625</v>
      </c>
      <c r="G438" s="116" t="s">
        <v>943</v>
      </c>
      <c r="H438" s="116">
        <f t="shared" si="821"/>
        <v>0</v>
      </c>
      <c r="I438" s="116" t="s">
        <v>1242</v>
      </c>
      <c r="J438" s="311"/>
      <c r="K438" s="116" t="s">
        <v>1777</v>
      </c>
      <c r="L438" s="116">
        <v>2800</v>
      </c>
      <c r="M438" s="116" t="s">
        <v>1151</v>
      </c>
      <c r="N438" s="116">
        <f t="shared" si="807"/>
        <v>0</v>
      </c>
      <c r="O438" s="311"/>
      <c r="P438" s="311"/>
      <c r="Q438" s="311"/>
      <c r="R438" s="311"/>
      <c r="S438" s="311"/>
      <c r="T438" s="311"/>
      <c r="U438" s="311"/>
      <c r="V438" s="311"/>
      <c r="W438" s="311"/>
      <c r="X438" s="311"/>
      <c r="Y438" s="311"/>
      <c r="Z438" s="311"/>
      <c r="AA438" s="116"/>
      <c r="AB438" s="116">
        <f t="shared" si="808"/>
        <v>0</v>
      </c>
      <c r="AC438" s="116">
        <f t="shared" si="809"/>
        <v>0</v>
      </c>
      <c r="AD438" s="116"/>
      <c r="AE438" s="116"/>
      <c r="AF438" s="116">
        <f t="shared" si="810"/>
        <v>0</v>
      </c>
      <c r="AG438" s="116"/>
      <c r="AH438" s="116"/>
      <c r="AI438" s="116">
        <f t="shared" si="811"/>
        <v>0</v>
      </c>
      <c r="AJ438" s="116"/>
      <c r="AK438" s="116"/>
      <c r="AL438" s="116">
        <f t="shared" si="812"/>
        <v>0</v>
      </c>
      <c r="AM438" s="116"/>
      <c r="AN438" s="116"/>
      <c r="AO438" s="116">
        <f t="shared" si="813"/>
        <v>0</v>
      </c>
      <c r="AP438" s="116"/>
      <c r="AQ438" s="116"/>
      <c r="AR438" s="116">
        <f t="shared" si="814"/>
        <v>0</v>
      </c>
      <c r="AS438" s="116"/>
      <c r="AT438" s="116"/>
      <c r="AU438" s="116">
        <f t="shared" si="815"/>
        <v>0</v>
      </c>
      <c r="AV438" s="116"/>
      <c r="AW438" s="116"/>
      <c r="AX438" s="116">
        <f t="shared" si="816"/>
        <v>0</v>
      </c>
      <c r="AY438" s="116"/>
      <c r="AZ438" s="116"/>
      <c r="BA438" s="116">
        <f t="shared" si="817"/>
        <v>0</v>
      </c>
      <c r="BB438" s="116"/>
      <c r="BC438" s="116"/>
      <c r="BD438" s="116">
        <f t="shared" si="818"/>
        <v>0</v>
      </c>
      <c r="BE438" s="116"/>
      <c r="BF438" s="116"/>
      <c r="BG438" s="116">
        <f t="shared" si="819"/>
        <v>0</v>
      </c>
      <c r="BH438" s="116"/>
      <c r="BI438" s="116"/>
      <c r="BJ438" s="116">
        <f t="shared" si="820"/>
        <v>0</v>
      </c>
      <c r="BK438" s="116"/>
      <c r="BL438" s="319"/>
      <c r="BM438" s="324"/>
      <c r="BN438" s="327"/>
    </row>
    <row r="439" s="115" customFormat="1" ht="33.95" hidden="1" customHeight="1" outlineLevel="5" spans="2:66">
      <c r="B439" s="116" t="s">
        <v>799</v>
      </c>
      <c r="C439" s="117" t="s">
        <v>1782</v>
      </c>
      <c r="D439" s="115" t="s">
        <v>1784</v>
      </c>
      <c r="E439" s="116" t="s">
        <v>1785</v>
      </c>
      <c r="F439" s="116" t="s">
        <v>1625</v>
      </c>
      <c r="G439" s="116" t="s">
        <v>943</v>
      </c>
      <c r="H439" s="116">
        <f t="shared" si="821"/>
        <v>0</v>
      </c>
      <c r="I439" s="116" t="s">
        <v>1242</v>
      </c>
      <c r="J439" s="311"/>
      <c r="K439" s="116" t="s">
        <v>1777</v>
      </c>
      <c r="L439" s="116">
        <v>6000</v>
      </c>
      <c r="M439" s="116" t="s">
        <v>1770</v>
      </c>
      <c r="N439" s="116">
        <f t="shared" si="807"/>
        <v>0</v>
      </c>
      <c r="O439" s="329"/>
      <c r="P439" s="329"/>
      <c r="Q439" s="329"/>
      <c r="R439" s="329"/>
      <c r="S439" s="329"/>
      <c r="T439" s="329"/>
      <c r="U439" s="329"/>
      <c r="V439" s="329"/>
      <c r="W439" s="329"/>
      <c r="X439" s="329"/>
      <c r="Y439" s="329"/>
      <c r="Z439" s="329"/>
      <c r="AA439" s="116"/>
      <c r="AB439" s="116">
        <f t="shared" si="808"/>
        <v>0</v>
      </c>
      <c r="AC439" s="116">
        <f t="shared" si="809"/>
        <v>0</v>
      </c>
      <c r="AD439" s="116"/>
      <c r="AE439" s="116"/>
      <c r="AF439" s="116">
        <f t="shared" si="810"/>
        <v>0</v>
      </c>
      <c r="AG439" s="116"/>
      <c r="AH439" s="116"/>
      <c r="AI439" s="116">
        <f t="shared" si="811"/>
        <v>0</v>
      </c>
      <c r="AJ439" s="116"/>
      <c r="AK439" s="116"/>
      <c r="AL439" s="116">
        <f t="shared" si="812"/>
        <v>0</v>
      </c>
      <c r="AM439" s="116"/>
      <c r="AN439" s="116"/>
      <c r="AO439" s="116">
        <f t="shared" si="813"/>
        <v>0</v>
      </c>
      <c r="AP439" s="116"/>
      <c r="AQ439" s="116"/>
      <c r="AR439" s="116">
        <f t="shared" si="814"/>
        <v>0</v>
      </c>
      <c r="AS439" s="116"/>
      <c r="AT439" s="116"/>
      <c r="AU439" s="116">
        <f t="shared" si="815"/>
        <v>0</v>
      </c>
      <c r="AV439" s="116"/>
      <c r="AW439" s="116"/>
      <c r="AX439" s="116">
        <f t="shared" si="816"/>
        <v>0</v>
      </c>
      <c r="AY439" s="116"/>
      <c r="AZ439" s="116"/>
      <c r="BA439" s="116">
        <f t="shared" si="817"/>
        <v>0</v>
      </c>
      <c r="BB439" s="116"/>
      <c r="BC439" s="116"/>
      <c r="BD439" s="116">
        <f t="shared" si="818"/>
        <v>0</v>
      </c>
      <c r="BE439" s="116"/>
      <c r="BF439" s="116"/>
      <c r="BG439" s="116">
        <f t="shared" si="819"/>
        <v>0</v>
      </c>
      <c r="BH439" s="116"/>
      <c r="BI439" s="116"/>
      <c r="BJ439" s="116">
        <f t="shared" si="820"/>
        <v>0</v>
      </c>
      <c r="BK439" s="116"/>
      <c r="BL439" s="319"/>
      <c r="BM439" s="324"/>
      <c r="BN439" s="327"/>
    </row>
    <row r="440" s="111" customFormat="1" ht="33.95" hidden="1" customHeight="1" outlineLevel="3" collapsed="1" spans="2:66">
      <c r="B440" s="112" t="s">
        <v>794</v>
      </c>
      <c r="C440" s="113" t="s">
        <v>1786</v>
      </c>
      <c r="D440" s="111" t="s">
        <v>1787</v>
      </c>
      <c r="E440" s="112"/>
      <c r="F440" s="112"/>
      <c r="G440" s="112"/>
      <c r="H440" s="112">
        <f>SUM(H441:H445)</f>
        <v>0</v>
      </c>
      <c r="I440" s="112"/>
      <c r="J440" s="112"/>
      <c r="K440" s="112"/>
      <c r="L440" s="112"/>
      <c r="M440" s="112"/>
      <c r="N440" s="318"/>
      <c r="O440" s="301"/>
      <c r="P440" s="301"/>
      <c r="Q440" s="301"/>
      <c r="R440" s="301"/>
      <c r="S440" s="301"/>
      <c r="T440" s="301"/>
      <c r="U440" s="301"/>
      <c r="V440" s="301"/>
      <c r="W440" s="301"/>
      <c r="X440" s="301"/>
      <c r="Y440" s="301"/>
      <c r="Z440" s="301"/>
      <c r="AA440" s="301"/>
      <c r="AB440" s="112">
        <f t="shared" ref="AB440:AF440" si="822">SUM(AB441:AB445)</f>
        <v>0</v>
      </c>
      <c r="AC440" s="112">
        <f t="shared" si="822"/>
        <v>0</v>
      </c>
      <c r="AD440" s="112"/>
      <c r="AE440" s="112"/>
      <c r="AF440" s="112">
        <f t="shared" si="822"/>
        <v>0</v>
      </c>
      <c r="AG440" s="112"/>
      <c r="AH440" s="112"/>
      <c r="AI440" s="112">
        <f>SUM(AI441:AI445)</f>
        <v>0</v>
      </c>
      <c r="AJ440" s="112"/>
      <c r="AK440" s="112"/>
      <c r="AL440" s="112">
        <f>SUM(AL441:AL445)</f>
        <v>0</v>
      </c>
      <c r="AM440" s="112"/>
      <c r="AN440" s="112"/>
      <c r="AO440" s="112">
        <f>SUM(AO441:AO445)</f>
        <v>0</v>
      </c>
      <c r="AP440" s="112"/>
      <c r="AQ440" s="112"/>
      <c r="AR440" s="112">
        <f>SUM(AR441:AR445)</f>
        <v>0</v>
      </c>
      <c r="AS440" s="112"/>
      <c r="AT440" s="112"/>
      <c r="AU440" s="112">
        <f>SUM(AU441:AU445)</f>
        <v>0</v>
      </c>
      <c r="AV440" s="112"/>
      <c r="AW440" s="112"/>
      <c r="AX440" s="112">
        <f>SUM(AX441:AX445)</f>
        <v>0</v>
      </c>
      <c r="AY440" s="112"/>
      <c r="AZ440" s="112"/>
      <c r="BA440" s="112">
        <f>SUM(BA441:BA445)</f>
        <v>0</v>
      </c>
      <c r="BB440" s="112"/>
      <c r="BC440" s="112"/>
      <c r="BD440" s="112">
        <f>SUM(BD441:BD445)</f>
        <v>0</v>
      </c>
      <c r="BE440" s="112"/>
      <c r="BF440" s="112"/>
      <c r="BG440" s="112">
        <f>SUM(BG441:BG445)</f>
        <v>0</v>
      </c>
      <c r="BH440" s="112"/>
      <c r="BI440" s="112"/>
      <c r="BJ440" s="112">
        <f>SUM(BJ441:BJ445)</f>
        <v>0</v>
      </c>
      <c r="BK440" s="112"/>
      <c r="BL440" s="318"/>
      <c r="BM440" s="324"/>
      <c r="BN440" s="326"/>
    </row>
    <row r="441" s="115" customFormat="1" ht="33.95" hidden="1" customHeight="1" outlineLevel="4" spans="2:66">
      <c r="B441" s="116" t="s">
        <v>799</v>
      </c>
      <c r="C441" s="117" t="s">
        <v>1788</v>
      </c>
      <c r="D441" s="115" t="s">
        <v>1789</v>
      </c>
      <c r="E441" s="116"/>
      <c r="F441" s="116" t="s">
        <v>1625</v>
      </c>
      <c r="G441" s="116" t="s">
        <v>943</v>
      </c>
      <c r="H441" s="116">
        <f t="shared" ref="H441:H445" si="823">J441*L441</f>
        <v>0</v>
      </c>
      <c r="I441" s="116" t="s">
        <v>1242</v>
      </c>
      <c r="J441" s="311"/>
      <c r="K441" s="116" t="s">
        <v>1396</v>
      </c>
      <c r="L441" s="116">
        <v>23.9300583657588</v>
      </c>
      <c r="M441" s="116" t="s">
        <v>1675</v>
      </c>
      <c r="N441" s="116">
        <f t="shared" ref="N441:N445" si="824">COUNTA(O441:Z441)</f>
        <v>0</v>
      </c>
      <c r="O441" s="330"/>
      <c r="P441" s="330"/>
      <c r="Q441" s="330"/>
      <c r="R441" s="330"/>
      <c r="S441" s="330"/>
      <c r="T441" s="330"/>
      <c r="U441" s="330"/>
      <c r="V441" s="330"/>
      <c r="W441" s="330"/>
      <c r="X441" s="330"/>
      <c r="Y441" s="330"/>
      <c r="Z441" s="330"/>
      <c r="AA441" s="116"/>
      <c r="AB441" s="116">
        <f>SUM(AC441,AF441,AI441,AL441,AO441,AR441,AU441,AX441,BA441,BD441,BG441,BJ441)</f>
        <v>0</v>
      </c>
      <c r="AC441" s="116">
        <f>IF(O441="√",$J441*$L441/$N441,0)</f>
        <v>0</v>
      </c>
      <c r="AD441" s="116"/>
      <c r="AE441" s="116"/>
      <c r="AF441" s="116">
        <f>IF(P441="√",$J441*$L441/$N441,0)</f>
        <v>0</v>
      </c>
      <c r="AG441" s="116"/>
      <c r="AH441" s="116"/>
      <c r="AI441" s="116">
        <f>IF(Q441="√",$J441*$L441/$N441,0)</f>
        <v>0</v>
      </c>
      <c r="AJ441" s="116"/>
      <c r="AK441" s="116"/>
      <c r="AL441" s="116">
        <f>IF(R441="√",$J441*$L441/$N441,0)</f>
        <v>0</v>
      </c>
      <c r="AM441" s="116"/>
      <c r="AN441" s="116"/>
      <c r="AO441" s="116">
        <f>IF(S441="√",$J441*$L441/$N441,0)</f>
        <v>0</v>
      </c>
      <c r="AP441" s="116"/>
      <c r="AQ441" s="116"/>
      <c r="AR441" s="116">
        <f>IF(T441="√",$J441*$L441/$N441,0)</f>
        <v>0</v>
      </c>
      <c r="AS441" s="116"/>
      <c r="AT441" s="116"/>
      <c r="AU441" s="116">
        <f>IF(U441="√",$J441*$L441/$N441,0)</f>
        <v>0</v>
      </c>
      <c r="AV441" s="116"/>
      <c r="AW441" s="116"/>
      <c r="AX441" s="116">
        <f>IF(V441="√",$J441*$L441/$N441,0)</f>
        <v>0</v>
      </c>
      <c r="AY441" s="116"/>
      <c r="AZ441" s="116"/>
      <c r="BA441" s="116">
        <f>IF(W441="√",$J441*$L441/$N441,0)</f>
        <v>0</v>
      </c>
      <c r="BB441" s="116"/>
      <c r="BC441" s="116"/>
      <c r="BD441" s="116">
        <f>IF(X441="√",$J441*$L441/$N441,0)</f>
        <v>0</v>
      </c>
      <c r="BE441" s="116"/>
      <c r="BF441" s="116"/>
      <c r="BG441" s="116">
        <f>IF(Y441="√",$J441*$L441/$N441,0)</f>
        <v>0</v>
      </c>
      <c r="BH441" s="116"/>
      <c r="BI441" s="116"/>
      <c r="BJ441" s="116">
        <f>IF(Z441="√",$J441*$L441/$N441,0)</f>
        <v>0</v>
      </c>
      <c r="BK441" s="116"/>
      <c r="BL441" s="319"/>
      <c r="BM441" s="324"/>
      <c r="BN441" s="327"/>
    </row>
    <row r="442" s="115" customFormat="1" ht="33.95" hidden="1" customHeight="1" outlineLevel="4" spans="2:66">
      <c r="B442" s="116" t="s">
        <v>799</v>
      </c>
      <c r="C442" s="117" t="s">
        <v>1790</v>
      </c>
      <c r="D442" s="115" t="s">
        <v>1791</v>
      </c>
      <c r="E442" s="116" t="s">
        <v>1792</v>
      </c>
      <c r="F442" s="116" t="s">
        <v>1625</v>
      </c>
      <c r="G442" s="116" t="s">
        <v>943</v>
      </c>
      <c r="H442" s="116">
        <f t="shared" si="823"/>
        <v>0</v>
      </c>
      <c r="I442" s="116" t="s">
        <v>1242</v>
      </c>
      <c r="J442" s="311"/>
      <c r="K442" s="116" t="s">
        <v>1396</v>
      </c>
      <c r="L442" s="116">
        <v>130</v>
      </c>
      <c r="M442" s="116" t="s">
        <v>1675</v>
      </c>
      <c r="N442" s="116">
        <f t="shared" si="824"/>
        <v>0</v>
      </c>
      <c r="O442" s="311"/>
      <c r="P442" s="311"/>
      <c r="Q442" s="311"/>
      <c r="R442" s="311"/>
      <c r="S442" s="311"/>
      <c r="T442" s="311"/>
      <c r="U442" s="311"/>
      <c r="V442" s="311"/>
      <c r="W442" s="311"/>
      <c r="X442" s="311"/>
      <c r="Y442" s="311"/>
      <c r="Z442" s="311"/>
      <c r="AA442" s="116"/>
      <c r="AB442" s="116">
        <f>SUM(AC442,AF442,AI442,AL442,AO442,AR442,AU442,AX442,BA442,BD442,BG442,BJ442)</f>
        <v>0</v>
      </c>
      <c r="AC442" s="116">
        <f>IF(O442="√",$J442*$L442/$N442,0)</f>
        <v>0</v>
      </c>
      <c r="AD442" s="116"/>
      <c r="AE442" s="116"/>
      <c r="AF442" s="116">
        <f>IF(P442="√",$J442*$L442/$N442,0)</f>
        <v>0</v>
      </c>
      <c r="AG442" s="116"/>
      <c r="AH442" s="116"/>
      <c r="AI442" s="116">
        <f>IF(Q442="√",$J442*$L442/$N442,0)</f>
        <v>0</v>
      </c>
      <c r="AJ442" s="116"/>
      <c r="AK442" s="116"/>
      <c r="AL442" s="116">
        <f>IF(R442="√",$J442*$L442/$N442,0)</f>
        <v>0</v>
      </c>
      <c r="AM442" s="116"/>
      <c r="AN442" s="116"/>
      <c r="AO442" s="116">
        <f>IF(S442="√",$J442*$L442/$N442,0)</f>
        <v>0</v>
      </c>
      <c r="AP442" s="116"/>
      <c r="AQ442" s="116"/>
      <c r="AR442" s="116">
        <f>IF(T442="√",$J442*$L442/$N442,0)</f>
        <v>0</v>
      </c>
      <c r="AS442" s="116"/>
      <c r="AT442" s="116"/>
      <c r="AU442" s="116">
        <f>IF(U442="√",$J442*$L442/$N442,0)</f>
        <v>0</v>
      </c>
      <c r="AV442" s="116"/>
      <c r="AW442" s="116"/>
      <c r="AX442" s="116">
        <f>IF(V442="√",$J442*$L442/$N442,0)</f>
        <v>0</v>
      </c>
      <c r="AY442" s="116"/>
      <c r="AZ442" s="116"/>
      <c r="BA442" s="116">
        <f>IF(W442="√",$J442*$L442/$N442,0)</f>
        <v>0</v>
      </c>
      <c r="BB442" s="116"/>
      <c r="BC442" s="116"/>
      <c r="BD442" s="116">
        <f>IF(X442="√",$J442*$L442/$N442,0)</f>
        <v>0</v>
      </c>
      <c r="BE442" s="116"/>
      <c r="BF442" s="116"/>
      <c r="BG442" s="116">
        <f>IF(Y442="√",$J442*$L442/$N442,0)</f>
        <v>0</v>
      </c>
      <c r="BH442" s="116"/>
      <c r="BI442" s="116"/>
      <c r="BJ442" s="116">
        <f>IF(Z442="√",$J442*$L442/$N442,0)</f>
        <v>0</v>
      </c>
      <c r="BK442" s="116"/>
      <c r="BL442" s="319"/>
      <c r="BM442" s="324"/>
      <c r="BN442" s="327"/>
    </row>
    <row r="443" s="115" customFormat="1" ht="33.95" hidden="1" customHeight="1" outlineLevel="4" spans="2:66">
      <c r="B443" s="116" t="s">
        <v>799</v>
      </c>
      <c r="C443" s="117" t="s">
        <v>1793</v>
      </c>
      <c r="D443" s="115" t="s">
        <v>1794</v>
      </c>
      <c r="E443" s="116"/>
      <c r="F443" s="116" t="s">
        <v>1625</v>
      </c>
      <c r="G443" s="116" t="s">
        <v>943</v>
      </c>
      <c r="H443" s="116">
        <f t="shared" si="823"/>
        <v>0</v>
      </c>
      <c r="I443" s="116" t="s">
        <v>1242</v>
      </c>
      <c r="J443" s="311"/>
      <c r="K443" s="116" t="s">
        <v>1396</v>
      </c>
      <c r="L443" s="116">
        <v>28.7562388818298</v>
      </c>
      <c r="M443" s="116" t="s">
        <v>1675</v>
      </c>
      <c r="N443" s="116">
        <f t="shared" si="824"/>
        <v>0</v>
      </c>
      <c r="O443" s="311"/>
      <c r="P443" s="311"/>
      <c r="Q443" s="311"/>
      <c r="R443" s="311"/>
      <c r="S443" s="311"/>
      <c r="T443" s="311"/>
      <c r="U443" s="311"/>
      <c r="V443" s="311"/>
      <c r="W443" s="311"/>
      <c r="X443" s="311"/>
      <c r="Y443" s="311"/>
      <c r="Z443" s="311"/>
      <c r="AA443" s="116"/>
      <c r="AB443" s="116">
        <f>SUM(AC443,AF443,AI443,AL443,AO443,AR443,AU443,AX443,BA443,BD443,BG443,BJ443)</f>
        <v>0</v>
      </c>
      <c r="AC443" s="116">
        <f>IF(O443="√",$J443*$L443/$N443,0)</f>
        <v>0</v>
      </c>
      <c r="AD443" s="116"/>
      <c r="AE443" s="116"/>
      <c r="AF443" s="116">
        <f>IF(P443="√",$J443*$L443/$N443,0)</f>
        <v>0</v>
      </c>
      <c r="AG443" s="116"/>
      <c r="AH443" s="116"/>
      <c r="AI443" s="116">
        <f>IF(Q443="√",$J443*$L443/$N443,0)</f>
        <v>0</v>
      </c>
      <c r="AJ443" s="116"/>
      <c r="AK443" s="116"/>
      <c r="AL443" s="116">
        <f>IF(R443="√",$J443*$L443/$N443,0)</f>
        <v>0</v>
      </c>
      <c r="AM443" s="116"/>
      <c r="AN443" s="116"/>
      <c r="AO443" s="116">
        <f>IF(S443="√",$J443*$L443/$N443,0)</f>
        <v>0</v>
      </c>
      <c r="AP443" s="116"/>
      <c r="AQ443" s="116"/>
      <c r="AR443" s="116">
        <f>IF(T443="√",$J443*$L443/$N443,0)</f>
        <v>0</v>
      </c>
      <c r="AS443" s="116"/>
      <c r="AT443" s="116"/>
      <c r="AU443" s="116">
        <f>IF(U443="√",$J443*$L443/$N443,0)</f>
        <v>0</v>
      </c>
      <c r="AV443" s="116"/>
      <c r="AW443" s="116"/>
      <c r="AX443" s="116">
        <f>IF(V443="√",$J443*$L443/$N443,0)</f>
        <v>0</v>
      </c>
      <c r="AY443" s="116"/>
      <c r="AZ443" s="116"/>
      <c r="BA443" s="116">
        <f>IF(W443="√",$J443*$L443/$N443,0)</f>
        <v>0</v>
      </c>
      <c r="BB443" s="116"/>
      <c r="BC443" s="116"/>
      <c r="BD443" s="116">
        <f>IF(X443="√",$J443*$L443/$N443,0)</f>
        <v>0</v>
      </c>
      <c r="BE443" s="116"/>
      <c r="BF443" s="116"/>
      <c r="BG443" s="116">
        <f>IF(Y443="√",$J443*$L443/$N443,0)</f>
        <v>0</v>
      </c>
      <c r="BH443" s="116"/>
      <c r="BI443" s="116"/>
      <c r="BJ443" s="116">
        <f>IF(Z443="√",$J443*$L443/$N443,0)</f>
        <v>0</v>
      </c>
      <c r="BK443" s="116"/>
      <c r="BL443" s="319"/>
      <c r="BM443" s="324"/>
      <c r="BN443" s="327"/>
    </row>
    <row r="444" s="115" customFormat="1" ht="33.95" hidden="1" customHeight="1" outlineLevel="4" spans="2:66">
      <c r="B444" s="116" t="s">
        <v>799</v>
      </c>
      <c r="C444" s="117" t="s">
        <v>1795</v>
      </c>
      <c r="D444" s="115" t="s">
        <v>1796</v>
      </c>
      <c r="E444" s="116"/>
      <c r="F444" s="116" t="s">
        <v>1625</v>
      </c>
      <c r="G444" s="116" t="s">
        <v>943</v>
      </c>
      <c r="H444" s="116">
        <f t="shared" si="823"/>
        <v>0</v>
      </c>
      <c r="I444" s="116" t="s">
        <v>1242</v>
      </c>
      <c r="J444" s="311"/>
      <c r="K444" s="116" t="s">
        <v>1396</v>
      </c>
      <c r="L444" s="116">
        <v>20.8170650529501</v>
      </c>
      <c r="M444" s="116" t="s">
        <v>1675</v>
      </c>
      <c r="N444" s="116">
        <f t="shared" si="824"/>
        <v>0</v>
      </c>
      <c r="O444" s="311"/>
      <c r="P444" s="311"/>
      <c r="Q444" s="311"/>
      <c r="R444" s="311"/>
      <c r="S444" s="311"/>
      <c r="T444" s="311"/>
      <c r="U444" s="311"/>
      <c r="V444" s="311"/>
      <c r="W444" s="311"/>
      <c r="X444" s="311"/>
      <c r="Y444" s="311"/>
      <c r="Z444" s="311"/>
      <c r="AA444" s="116"/>
      <c r="AB444" s="116">
        <f>SUM(AC444,AF444,AI444,AL444,AO444,AR444,AU444,AX444,BA444,BD444,BG444,BJ444)</f>
        <v>0</v>
      </c>
      <c r="AC444" s="116">
        <f>IF(O444="√",$J444*$L444/$N444,0)</f>
        <v>0</v>
      </c>
      <c r="AD444" s="116"/>
      <c r="AE444" s="116"/>
      <c r="AF444" s="116">
        <f>IF(P444="√",$J444*$L444/$N444,0)</f>
        <v>0</v>
      </c>
      <c r="AG444" s="116"/>
      <c r="AH444" s="116"/>
      <c r="AI444" s="116">
        <f>IF(Q444="√",$J444*$L444/$N444,0)</f>
        <v>0</v>
      </c>
      <c r="AJ444" s="116"/>
      <c r="AK444" s="116"/>
      <c r="AL444" s="116">
        <f>IF(R444="√",$J444*$L444/$N444,0)</f>
        <v>0</v>
      </c>
      <c r="AM444" s="116"/>
      <c r="AN444" s="116"/>
      <c r="AO444" s="116">
        <f>IF(S444="√",$J444*$L444/$N444,0)</f>
        <v>0</v>
      </c>
      <c r="AP444" s="116"/>
      <c r="AQ444" s="116"/>
      <c r="AR444" s="116">
        <f>IF(T444="√",$J444*$L444/$N444,0)</f>
        <v>0</v>
      </c>
      <c r="AS444" s="116"/>
      <c r="AT444" s="116"/>
      <c r="AU444" s="116">
        <f>IF(U444="√",$J444*$L444/$N444,0)</f>
        <v>0</v>
      </c>
      <c r="AV444" s="116"/>
      <c r="AW444" s="116"/>
      <c r="AX444" s="116">
        <f>IF(V444="√",$J444*$L444/$N444,0)</f>
        <v>0</v>
      </c>
      <c r="AY444" s="116"/>
      <c r="AZ444" s="116"/>
      <c r="BA444" s="116">
        <f>IF(W444="√",$J444*$L444/$N444,0)</f>
        <v>0</v>
      </c>
      <c r="BB444" s="116"/>
      <c r="BC444" s="116"/>
      <c r="BD444" s="116">
        <f>IF(X444="√",$J444*$L444/$N444,0)</f>
        <v>0</v>
      </c>
      <c r="BE444" s="116"/>
      <c r="BF444" s="116"/>
      <c r="BG444" s="116">
        <f>IF(Y444="√",$J444*$L444/$N444,0)</f>
        <v>0</v>
      </c>
      <c r="BH444" s="116"/>
      <c r="BI444" s="116"/>
      <c r="BJ444" s="116">
        <f>IF(Z444="√",$J444*$L444/$N444,0)</f>
        <v>0</v>
      </c>
      <c r="BK444" s="116"/>
      <c r="BL444" s="319"/>
      <c r="BM444" s="324"/>
      <c r="BN444" s="327"/>
    </row>
    <row r="445" s="115" customFormat="1" ht="33.95" hidden="1" customHeight="1" outlineLevel="4" spans="2:66">
      <c r="B445" s="116" t="s">
        <v>799</v>
      </c>
      <c r="C445" s="117" t="s">
        <v>1797</v>
      </c>
      <c r="D445" s="115" t="s">
        <v>1798</v>
      </c>
      <c r="E445" s="116"/>
      <c r="F445" s="116" t="s">
        <v>1625</v>
      </c>
      <c r="G445" s="116" t="s">
        <v>943</v>
      </c>
      <c r="H445" s="116">
        <f t="shared" si="823"/>
        <v>0</v>
      </c>
      <c r="I445" s="116" t="s">
        <v>1242</v>
      </c>
      <c r="J445" s="311"/>
      <c r="K445" s="116" t="s">
        <v>1150</v>
      </c>
      <c r="L445" s="116">
        <v>260</v>
      </c>
      <c r="M445" s="116" t="s">
        <v>1770</v>
      </c>
      <c r="N445" s="116">
        <f t="shared" si="824"/>
        <v>0</v>
      </c>
      <c r="O445" s="329"/>
      <c r="P445" s="329"/>
      <c r="Q445" s="329"/>
      <c r="R445" s="329"/>
      <c r="S445" s="329"/>
      <c r="T445" s="329"/>
      <c r="U445" s="329"/>
      <c r="V445" s="329"/>
      <c r="W445" s="329"/>
      <c r="X445" s="329"/>
      <c r="Y445" s="329"/>
      <c r="Z445" s="329"/>
      <c r="AA445" s="116"/>
      <c r="AB445" s="116">
        <f>SUM(AC445,AF445,AI445,AL445,AO445,AR445,AU445,AX445,BA445,BD445,BG445,BJ445)</f>
        <v>0</v>
      </c>
      <c r="AC445" s="116">
        <f>IF(O445="√",$J445*$L445/$N445,0)</f>
        <v>0</v>
      </c>
      <c r="AD445" s="116"/>
      <c r="AE445" s="116"/>
      <c r="AF445" s="116">
        <f>IF(P445="√",$J445*$L445/$N445,0)</f>
        <v>0</v>
      </c>
      <c r="AG445" s="116"/>
      <c r="AH445" s="116"/>
      <c r="AI445" s="116">
        <f>IF(Q445="√",$J445*$L445/$N445,0)</f>
        <v>0</v>
      </c>
      <c r="AJ445" s="116"/>
      <c r="AK445" s="116"/>
      <c r="AL445" s="116">
        <f>IF(R445="√",$J445*$L445/$N445,0)</f>
        <v>0</v>
      </c>
      <c r="AM445" s="116"/>
      <c r="AN445" s="116"/>
      <c r="AO445" s="116">
        <f>IF(S445="√",$J445*$L445/$N445,0)</f>
        <v>0</v>
      </c>
      <c r="AP445" s="116"/>
      <c r="AQ445" s="116"/>
      <c r="AR445" s="116">
        <f>IF(T445="√",$J445*$L445/$N445,0)</f>
        <v>0</v>
      </c>
      <c r="AS445" s="116"/>
      <c r="AT445" s="116"/>
      <c r="AU445" s="116">
        <f>IF(U445="√",$J445*$L445/$N445,0)</f>
        <v>0</v>
      </c>
      <c r="AV445" s="116"/>
      <c r="AW445" s="116"/>
      <c r="AX445" s="116">
        <f>IF(V445="√",$J445*$L445/$N445,0)</f>
        <v>0</v>
      </c>
      <c r="AY445" s="116"/>
      <c r="AZ445" s="116"/>
      <c r="BA445" s="116">
        <f>IF(W445="√",$J445*$L445/$N445,0)</f>
        <v>0</v>
      </c>
      <c r="BB445" s="116"/>
      <c r="BC445" s="116"/>
      <c r="BD445" s="116">
        <f>IF(X445="√",$J445*$L445/$N445,0)</f>
        <v>0</v>
      </c>
      <c r="BE445" s="116"/>
      <c r="BF445" s="116"/>
      <c r="BG445" s="116">
        <f>IF(Y445="√",$J445*$L445/$N445,0)</f>
        <v>0</v>
      </c>
      <c r="BH445" s="116"/>
      <c r="BI445" s="116"/>
      <c r="BJ445" s="116">
        <f>IF(Z445="√",$J445*$L445/$N445,0)</f>
        <v>0</v>
      </c>
      <c r="BK445" s="116"/>
      <c r="BL445" s="319"/>
      <c r="BM445" s="324"/>
      <c r="BN445" s="327"/>
    </row>
    <row r="446" s="111" customFormat="1" ht="33.95" hidden="1" customHeight="1" outlineLevel="3" collapsed="1" spans="2:66">
      <c r="B446" s="112" t="s">
        <v>794</v>
      </c>
      <c r="C446" s="113" t="s">
        <v>1799</v>
      </c>
      <c r="D446" s="111" t="s">
        <v>1800</v>
      </c>
      <c r="E446" s="112"/>
      <c r="F446" s="112"/>
      <c r="G446" s="112"/>
      <c r="H446" s="112">
        <f>SUM(H447:H460)</f>
        <v>0</v>
      </c>
      <c r="I446" s="112"/>
      <c r="J446" s="112"/>
      <c r="K446" s="112"/>
      <c r="L446" s="112"/>
      <c r="M446" s="112"/>
      <c r="N446" s="318"/>
      <c r="O446" s="301"/>
      <c r="P446" s="301"/>
      <c r="Q446" s="301"/>
      <c r="R446" s="301"/>
      <c r="S446" s="301"/>
      <c r="T446" s="301"/>
      <c r="U446" s="301"/>
      <c r="V446" s="301"/>
      <c r="W446" s="301"/>
      <c r="X446" s="301"/>
      <c r="Y446" s="301"/>
      <c r="Z446" s="301"/>
      <c r="AA446" s="301"/>
      <c r="AB446" s="112">
        <f>SUM(AB447:AB460)</f>
        <v>0</v>
      </c>
      <c r="AC446" s="112">
        <f>SUM(AC447:AC460)</f>
        <v>0</v>
      </c>
      <c r="AD446" s="112"/>
      <c r="AE446" s="112"/>
      <c r="AF446" s="112">
        <f>SUM(AF447:AF460)</f>
        <v>0</v>
      </c>
      <c r="AG446" s="112"/>
      <c r="AH446" s="112"/>
      <c r="AI446" s="112">
        <f>SUM(AI447:AI460)</f>
        <v>0</v>
      </c>
      <c r="AJ446" s="112"/>
      <c r="AK446" s="112"/>
      <c r="AL446" s="112">
        <f>SUM(AL447:AL460)</f>
        <v>0</v>
      </c>
      <c r="AM446" s="112"/>
      <c r="AN446" s="112"/>
      <c r="AO446" s="112">
        <f>SUM(AO447:AO460)</f>
        <v>0</v>
      </c>
      <c r="AP446" s="112"/>
      <c r="AQ446" s="112"/>
      <c r="AR446" s="112">
        <f>SUM(AR447:AR460)</f>
        <v>0</v>
      </c>
      <c r="AS446" s="112"/>
      <c r="AT446" s="112"/>
      <c r="AU446" s="112">
        <f>SUM(AU447:AU460)</f>
        <v>0</v>
      </c>
      <c r="AV446" s="112"/>
      <c r="AW446" s="112"/>
      <c r="AX446" s="112">
        <f>SUM(AX447:AX460)</f>
        <v>0</v>
      </c>
      <c r="AY446" s="112"/>
      <c r="AZ446" s="112"/>
      <c r="BA446" s="112">
        <f>SUM(BA447:BA460)</f>
        <v>0</v>
      </c>
      <c r="BB446" s="112"/>
      <c r="BC446" s="112"/>
      <c r="BD446" s="112">
        <f>SUM(BD447:BD460)</f>
        <v>0</v>
      </c>
      <c r="BE446" s="112"/>
      <c r="BF446" s="112"/>
      <c r="BG446" s="112">
        <f>SUM(BG447:BG460)</f>
        <v>0</v>
      </c>
      <c r="BH446" s="112"/>
      <c r="BI446" s="112"/>
      <c r="BJ446" s="112">
        <f>SUM(BJ447:BJ460)</f>
        <v>0</v>
      </c>
      <c r="BK446" s="112"/>
      <c r="BL446" s="318"/>
      <c r="BM446" s="324"/>
      <c r="BN446" s="326"/>
    </row>
    <row r="447" s="115" customFormat="1" ht="33.95" hidden="1" customHeight="1" outlineLevel="5" spans="2:66">
      <c r="B447" s="116" t="s">
        <v>799</v>
      </c>
      <c r="C447" s="117" t="s">
        <v>1801</v>
      </c>
      <c r="D447" s="115" t="s">
        <v>1802</v>
      </c>
      <c r="E447" s="116" t="s">
        <v>1803</v>
      </c>
      <c r="F447" s="116" t="s">
        <v>1625</v>
      </c>
      <c r="G447" s="116" t="s">
        <v>943</v>
      </c>
      <c r="H447" s="116">
        <f t="shared" ref="H447:H459" si="825">J447*L447</f>
        <v>0</v>
      </c>
      <c r="I447" s="116" t="s">
        <v>1242</v>
      </c>
      <c r="J447" s="311"/>
      <c r="K447" s="116" t="s">
        <v>1804</v>
      </c>
      <c r="L447" s="116">
        <v>48</v>
      </c>
      <c r="M447" s="116" t="s">
        <v>1805</v>
      </c>
      <c r="N447" s="116">
        <f t="shared" ref="N447:N459" si="826">COUNTA(O447:Z447)</f>
        <v>0</v>
      </c>
      <c r="O447" s="330"/>
      <c r="P447" s="330"/>
      <c r="Q447" s="330"/>
      <c r="R447" s="330"/>
      <c r="S447" s="330"/>
      <c r="T447" s="330"/>
      <c r="U447" s="330"/>
      <c r="V447" s="330"/>
      <c r="W447" s="330"/>
      <c r="X447" s="330"/>
      <c r="Y447" s="330"/>
      <c r="Z447" s="330"/>
      <c r="AA447" s="116"/>
      <c r="AB447" s="116">
        <f>SUM(AC447,AF447,AI447,AL447,AO447,AR447,AU447,AX447,BA447,BD447,BG447,BJ447)</f>
        <v>0</v>
      </c>
      <c r="AC447" s="116">
        <f>IF(O447="√",$J447*$L447/$N447,0)</f>
        <v>0</v>
      </c>
      <c r="AD447" s="116"/>
      <c r="AE447" s="116"/>
      <c r="AF447" s="116">
        <f>IF(P447="√",$J447*$L447/$N447,0)</f>
        <v>0</v>
      </c>
      <c r="AG447" s="116"/>
      <c r="AH447" s="116"/>
      <c r="AI447" s="116">
        <f>IF(Q447="√",$J447*$L447/$N447,0)</f>
        <v>0</v>
      </c>
      <c r="AJ447" s="116"/>
      <c r="AK447" s="116"/>
      <c r="AL447" s="116">
        <f>IF(R447="√",$J447*$L447/$N447,0)</f>
        <v>0</v>
      </c>
      <c r="AM447" s="116"/>
      <c r="AN447" s="116"/>
      <c r="AO447" s="116">
        <f>IF(S447="√",$J447*$L447/$N447,0)</f>
        <v>0</v>
      </c>
      <c r="AP447" s="116"/>
      <c r="AQ447" s="116"/>
      <c r="AR447" s="116">
        <f>IF(T447="√",$J447*$L447/$N447,0)</f>
        <v>0</v>
      </c>
      <c r="AS447" s="116"/>
      <c r="AT447" s="116"/>
      <c r="AU447" s="116">
        <f>IF(U447="√",$J447*$L447/$N447,0)</f>
        <v>0</v>
      </c>
      <c r="AV447" s="116"/>
      <c r="AW447" s="116"/>
      <c r="AX447" s="116">
        <f>IF(V447="√",$J447*$L447/$N447,0)</f>
        <v>0</v>
      </c>
      <c r="AY447" s="116"/>
      <c r="AZ447" s="116"/>
      <c r="BA447" s="116">
        <f>IF(W447="√",$J447*$L447/$N447,0)</f>
        <v>0</v>
      </c>
      <c r="BB447" s="116"/>
      <c r="BC447" s="116"/>
      <c r="BD447" s="116">
        <f>IF(X447="√",$J447*$L447/$N447,0)</f>
        <v>0</v>
      </c>
      <c r="BE447" s="116"/>
      <c r="BF447" s="116"/>
      <c r="BG447" s="116">
        <f>IF(Y447="√",$J447*$L447/$N447,0)</f>
        <v>0</v>
      </c>
      <c r="BH447" s="116"/>
      <c r="BI447" s="116"/>
      <c r="BJ447" s="116">
        <f>IF(Z447="√",$J447*$L447/$N447,0)</f>
        <v>0</v>
      </c>
      <c r="BK447" s="116"/>
      <c r="BL447" s="319"/>
      <c r="BM447" s="324"/>
      <c r="BN447" s="327"/>
    </row>
    <row r="448" s="115" customFormat="1" ht="33.95" hidden="1" customHeight="1" outlineLevel="5" spans="2:66">
      <c r="B448" s="116" t="s">
        <v>799</v>
      </c>
      <c r="C448" s="117" t="s">
        <v>1806</v>
      </c>
      <c r="D448" s="115" t="s">
        <v>1807</v>
      </c>
      <c r="E448" s="116" t="s">
        <v>1808</v>
      </c>
      <c r="F448" s="116" t="s">
        <v>1625</v>
      </c>
      <c r="G448" s="116" t="s">
        <v>943</v>
      </c>
      <c r="H448" s="116">
        <f t="shared" si="825"/>
        <v>0</v>
      </c>
      <c r="I448" s="116" t="s">
        <v>1242</v>
      </c>
      <c r="J448" s="311"/>
      <c r="K448" s="116" t="s">
        <v>1804</v>
      </c>
      <c r="L448" s="116">
        <v>338</v>
      </c>
      <c r="M448" s="116" t="s">
        <v>1805</v>
      </c>
      <c r="N448" s="116">
        <f t="shared" si="826"/>
        <v>0</v>
      </c>
      <c r="O448" s="311"/>
      <c r="P448" s="311"/>
      <c r="Q448" s="311"/>
      <c r="R448" s="311"/>
      <c r="S448" s="311"/>
      <c r="T448" s="311"/>
      <c r="U448" s="311"/>
      <c r="V448" s="311"/>
      <c r="W448" s="311"/>
      <c r="X448" s="311"/>
      <c r="Y448" s="311"/>
      <c r="Z448" s="311"/>
      <c r="AA448" s="116"/>
      <c r="AB448" s="116">
        <f>SUM(AC448,AF448,AI448,AL448,AO448,AR448,AU448,AX448,BA448,BD448,BG448,BJ448)</f>
        <v>0</v>
      </c>
      <c r="AC448" s="116">
        <f>IF(O448="√",$J448*$L448/$N448,0)</f>
        <v>0</v>
      </c>
      <c r="AD448" s="116"/>
      <c r="AE448" s="116"/>
      <c r="AF448" s="116">
        <f>IF(P448="√",$J448*$L448/$N448,0)</f>
        <v>0</v>
      </c>
      <c r="AG448" s="116"/>
      <c r="AH448" s="116"/>
      <c r="AI448" s="116">
        <f>IF(Q448="√",$J448*$L448/$N448,0)</f>
        <v>0</v>
      </c>
      <c r="AJ448" s="116"/>
      <c r="AK448" s="116"/>
      <c r="AL448" s="116">
        <f>IF(R448="√",$J448*$L448/$N448,0)</f>
        <v>0</v>
      </c>
      <c r="AM448" s="116"/>
      <c r="AN448" s="116"/>
      <c r="AO448" s="116">
        <f>IF(S448="√",$J448*$L448/$N448,0)</f>
        <v>0</v>
      </c>
      <c r="AP448" s="116"/>
      <c r="AQ448" s="116"/>
      <c r="AR448" s="116">
        <f>IF(T448="√",$J448*$L448/$N448,0)</f>
        <v>0</v>
      </c>
      <c r="AS448" s="116"/>
      <c r="AT448" s="116"/>
      <c r="AU448" s="116">
        <f>IF(U448="√",$J448*$L448/$N448,0)</f>
        <v>0</v>
      </c>
      <c r="AV448" s="116"/>
      <c r="AW448" s="116"/>
      <c r="AX448" s="116">
        <f>IF(V448="√",$J448*$L448/$N448,0)</f>
        <v>0</v>
      </c>
      <c r="AY448" s="116"/>
      <c r="AZ448" s="116"/>
      <c r="BA448" s="116">
        <f>IF(W448="√",$J448*$L448/$N448,0)</f>
        <v>0</v>
      </c>
      <c r="BB448" s="116"/>
      <c r="BC448" s="116"/>
      <c r="BD448" s="116">
        <f>IF(X448="√",$J448*$L448/$N448,0)</f>
        <v>0</v>
      </c>
      <c r="BE448" s="116"/>
      <c r="BF448" s="116"/>
      <c r="BG448" s="116">
        <f>IF(Y448="√",$J448*$L448/$N448,0)</f>
        <v>0</v>
      </c>
      <c r="BH448" s="116"/>
      <c r="BI448" s="116"/>
      <c r="BJ448" s="116">
        <f>IF(Z448="√",$J448*$L448/$N448,0)</f>
        <v>0</v>
      </c>
      <c r="BK448" s="116"/>
      <c r="BL448" s="319"/>
      <c r="BM448" s="324"/>
      <c r="BN448" s="327"/>
    </row>
    <row r="449" s="115" customFormat="1" ht="33.95" hidden="1" customHeight="1" outlineLevel="5" spans="2:66">
      <c r="B449" s="116" t="s">
        <v>799</v>
      </c>
      <c r="C449" s="117" t="s">
        <v>1809</v>
      </c>
      <c r="D449" s="115" t="s">
        <v>1810</v>
      </c>
      <c r="E449" s="116" t="s">
        <v>1811</v>
      </c>
      <c r="F449" s="116" t="s">
        <v>1625</v>
      </c>
      <c r="G449" s="116" t="s">
        <v>943</v>
      </c>
      <c r="H449" s="116">
        <f t="shared" si="825"/>
        <v>0</v>
      </c>
      <c r="I449" s="116" t="s">
        <v>1242</v>
      </c>
      <c r="J449" s="311"/>
      <c r="K449" s="116" t="s">
        <v>1396</v>
      </c>
      <c r="L449" s="116">
        <v>190</v>
      </c>
      <c r="M449" s="116" t="s">
        <v>1675</v>
      </c>
      <c r="N449" s="116">
        <f t="shared" si="826"/>
        <v>0</v>
      </c>
      <c r="O449" s="311"/>
      <c r="P449" s="311"/>
      <c r="Q449" s="311"/>
      <c r="R449" s="311"/>
      <c r="S449" s="311"/>
      <c r="T449" s="311"/>
      <c r="U449" s="311"/>
      <c r="V449" s="311"/>
      <c r="W449" s="311"/>
      <c r="X449" s="311"/>
      <c r="Y449" s="311"/>
      <c r="Z449" s="311"/>
      <c r="AA449" s="116"/>
      <c r="AB449" s="116">
        <f t="shared" ref="AB449:AB460" si="827">SUM(AC449,AF449,AI449,AL449,AO449,AR449,AU449,AX449,BA449,BD449,BG449,BJ449)</f>
        <v>0</v>
      </c>
      <c r="AC449" s="116">
        <f t="shared" ref="AC449:AC459" si="828">IF(O449="√",$J449*$L449/$N449,0)</f>
        <v>0</v>
      </c>
      <c r="AD449" s="116"/>
      <c r="AE449" s="116"/>
      <c r="AF449" s="116">
        <f t="shared" ref="AF449:AF459" si="829">IF(P449="√",$J449*$L449/$N449,0)</f>
        <v>0</v>
      </c>
      <c r="AG449" s="116"/>
      <c r="AH449" s="116"/>
      <c r="AI449" s="116">
        <f t="shared" ref="AI449:AI459" si="830">IF(Q449="√",$J449*$L449/$N449,0)</f>
        <v>0</v>
      </c>
      <c r="AJ449" s="116"/>
      <c r="AK449" s="116"/>
      <c r="AL449" s="116">
        <f t="shared" ref="AL449:AL459" si="831">IF(R449="√",$J449*$L449/$N449,0)</f>
        <v>0</v>
      </c>
      <c r="AM449" s="116"/>
      <c r="AN449" s="116"/>
      <c r="AO449" s="116">
        <f t="shared" ref="AO449:AO459" si="832">IF(S449="√",$J449*$L449/$N449,0)</f>
        <v>0</v>
      </c>
      <c r="AP449" s="116"/>
      <c r="AQ449" s="116"/>
      <c r="AR449" s="116">
        <f t="shared" ref="AR449:AR459" si="833">IF(T449="√",$J449*$L449/$N449,0)</f>
        <v>0</v>
      </c>
      <c r="AS449" s="116"/>
      <c r="AT449" s="116"/>
      <c r="AU449" s="116">
        <f t="shared" ref="AU449:AU459" si="834">IF(U449="√",$J449*$L449/$N449,0)</f>
        <v>0</v>
      </c>
      <c r="AV449" s="116"/>
      <c r="AW449" s="116"/>
      <c r="AX449" s="116">
        <f t="shared" ref="AX449:AX459" si="835">IF(V449="√",$J449*$L449/$N449,0)</f>
        <v>0</v>
      </c>
      <c r="AY449" s="116"/>
      <c r="AZ449" s="116"/>
      <c r="BA449" s="116">
        <f t="shared" ref="BA449:BA459" si="836">IF(W449="√",$J449*$L449/$N449,0)</f>
        <v>0</v>
      </c>
      <c r="BB449" s="116"/>
      <c r="BC449" s="116"/>
      <c r="BD449" s="116">
        <f t="shared" ref="BD449:BD459" si="837">IF(X449="√",$J449*$L449/$N449,0)</f>
        <v>0</v>
      </c>
      <c r="BE449" s="116"/>
      <c r="BF449" s="116"/>
      <c r="BG449" s="116">
        <f t="shared" ref="BG449:BG459" si="838">IF(Y449="√",$J449*$L449/$N449,0)</f>
        <v>0</v>
      </c>
      <c r="BH449" s="116"/>
      <c r="BI449" s="116"/>
      <c r="BJ449" s="116">
        <f t="shared" ref="BJ449:BJ459" si="839">IF(Z449="√",$J449*$L449/$N449,0)</f>
        <v>0</v>
      </c>
      <c r="BK449" s="116"/>
      <c r="BL449" s="319"/>
      <c r="BM449" s="324"/>
      <c r="BN449" s="327"/>
    </row>
    <row r="450" s="115" customFormat="1" ht="33.95" hidden="1" customHeight="1" outlineLevel="5" spans="2:66">
      <c r="B450" s="116" t="s">
        <v>799</v>
      </c>
      <c r="C450" s="117" t="s">
        <v>1812</v>
      </c>
      <c r="D450" s="115" t="s">
        <v>1813</v>
      </c>
      <c r="E450" s="116" t="s">
        <v>1814</v>
      </c>
      <c r="F450" s="116" t="s">
        <v>1625</v>
      </c>
      <c r="G450" s="116" t="s">
        <v>943</v>
      </c>
      <c r="H450" s="116">
        <f t="shared" si="825"/>
        <v>0</v>
      </c>
      <c r="I450" s="116" t="s">
        <v>1242</v>
      </c>
      <c r="J450" s="311"/>
      <c r="K450" s="116" t="s">
        <v>1396</v>
      </c>
      <c r="L450" s="116">
        <v>500</v>
      </c>
      <c r="M450" s="116" t="s">
        <v>1675</v>
      </c>
      <c r="N450" s="116">
        <f t="shared" si="826"/>
        <v>0</v>
      </c>
      <c r="O450" s="311"/>
      <c r="P450" s="311"/>
      <c r="Q450" s="311"/>
      <c r="R450" s="311"/>
      <c r="S450" s="311"/>
      <c r="T450" s="311"/>
      <c r="U450" s="311"/>
      <c r="V450" s="311"/>
      <c r="W450" s="311"/>
      <c r="X450" s="311"/>
      <c r="Y450" s="311"/>
      <c r="Z450" s="311"/>
      <c r="AA450" s="116"/>
      <c r="AB450" s="116">
        <f t="shared" si="827"/>
        <v>0</v>
      </c>
      <c r="AC450" s="116">
        <f t="shared" si="828"/>
        <v>0</v>
      </c>
      <c r="AD450" s="116"/>
      <c r="AE450" s="116"/>
      <c r="AF450" s="116">
        <f t="shared" si="829"/>
        <v>0</v>
      </c>
      <c r="AG450" s="116"/>
      <c r="AH450" s="116"/>
      <c r="AI450" s="116">
        <f t="shared" si="830"/>
        <v>0</v>
      </c>
      <c r="AJ450" s="116"/>
      <c r="AK450" s="116"/>
      <c r="AL450" s="116">
        <f t="shared" si="831"/>
        <v>0</v>
      </c>
      <c r="AM450" s="116"/>
      <c r="AN450" s="116"/>
      <c r="AO450" s="116">
        <f t="shared" si="832"/>
        <v>0</v>
      </c>
      <c r="AP450" s="116"/>
      <c r="AQ450" s="116"/>
      <c r="AR450" s="116">
        <f t="shared" si="833"/>
        <v>0</v>
      </c>
      <c r="AS450" s="116"/>
      <c r="AT450" s="116"/>
      <c r="AU450" s="116">
        <f t="shared" si="834"/>
        <v>0</v>
      </c>
      <c r="AV450" s="116"/>
      <c r="AW450" s="116"/>
      <c r="AX450" s="116">
        <f t="shared" si="835"/>
        <v>0</v>
      </c>
      <c r="AY450" s="116"/>
      <c r="AZ450" s="116"/>
      <c r="BA450" s="116">
        <f t="shared" si="836"/>
        <v>0</v>
      </c>
      <c r="BB450" s="116"/>
      <c r="BC450" s="116"/>
      <c r="BD450" s="116">
        <f t="shared" si="837"/>
        <v>0</v>
      </c>
      <c r="BE450" s="116"/>
      <c r="BF450" s="116"/>
      <c r="BG450" s="116">
        <f t="shared" si="838"/>
        <v>0</v>
      </c>
      <c r="BH450" s="116"/>
      <c r="BI450" s="116"/>
      <c r="BJ450" s="116">
        <f t="shared" si="839"/>
        <v>0</v>
      </c>
      <c r="BK450" s="116"/>
      <c r="BL450" s="319"/>
      <c r="BM450" s="324"/>
      <c r="BN450" s="327"/>
    </row>
    <row r="451" s="115" customFormat="1" ht="33.95" hidden="1" customHeight="1" outlineLevel="5" spans="2:66">
      <c r="B451" s="116" t="s">
        <v>799</v>
      </c>
      <c r="C451" s="117" t="s">
        <v>1815</v>
      </c>
      <c r="D451" s="115" t="s">
        <v>1816</v>
      </c>
      <c r="E451" s="116" t="s">
        <v>1817</v>
      </c>
      <c r="F451" s="116" t="s">
        <v>1625</v>
      </c>
      <c r="G451" s="116" t="s">
        <v>943</v>
      </c>
      <c r="H451" s="116">
        <f t="shared" si="825"/>
        <v>0</v>
      </c>
      <c r="I451" s="116" t="s">
        <v>1242</v>
      </c>
      <c r="J451" s="311"/>
      <c r="K451" s="116" t="s">
        <v>1396</v>
      </c>
      <c r="L451" s="116">
        <v>80</v>
      </c>
      <c r="M451" s="116" t="s">
        <v>1675</v>
      </c>
      <c r="N451" s="116">
        <f t="shared" si="826"/>
        <v>0</v>
      </c>
      <c r="O451" s="311"/>
      <c r="P451" s="311"/>
      <c r="Q451" s="311"/>
      <c r="R451" s="311"/>
      <c r="S451" s="311"/>
      <c r="T451" s="311"/>
      <c r="U451" s="311"/>
      <c r="V451" s="311"/>
      <c r="W451" s="311"/>
      <c r="X451" s="311"/>
      <c r="Y451" s="311"/>
      <c r="Z451" s="311"/>
      <c r="AA451" s="116"/>
      <c r="AB451" s="116">
        <f t="shared" si="827"/>
        <v>0</v>
      </c>
      <c r="AC451" s="116">
        <f t="shared" si="828"/>
        <v>0</v>
      </c>
      <c r="AD451" s="116"/>
      <c r="AE451" s="116"/>
      <c r="AF451" s="116">
        <f t="shared" si="829"/>
        <v>0</v>
      </c>
      <c r="AG451" s="116"/>
      <c r="AH451" s="116"/>
      <c r="AI451" s="116">
        <f t="shared" si="830"/>
        <v>0</v>
      </c>
      <c r="AJ451" s="116"/>
      <c r="AK451" s="116"/>
      <c r="AL451" s="116">
        <f t="shared" si="831"/>
        <v>0</v>
      </c>
      <c r="AM451" s="116"/>
      <c r="AN451" s="116"/>
      <c r="AO451" s="116">
        <f t="shared" si="832"/>
        <v>0</v>
      </c>
      <c r="AP451" s="116"/>
      <c r="AQ451" s="116"/>
      <c r="AR451" s="116">
        <f t="shared" si="833"/>
        <v>0</v>
      </c>
      <c r="AS451" s="116"/>
      <c r="AT451" s="116"/>
      <c r="AU451" s="116">
        <f t="shared" si="834"/>
        <v>0</v>
      </c>
      <c r="AV451" s="116"/>
      <c r="AW451" s="116"/>
      <c r="AX451" s="116">
        <f t="shared" si="835"/>
        <v>0</v>
      </c>
      <c r="AY451" s="116"/>
      <c r="AZ451" s="116"/>
      <c r="BA451" s="116">
        <f t="shared" si="836"/>
        <v>0</v>
      </c>
      <c r="BB451" s="116"/>
      <c r="BC451" s="116"/>
      <c r="BD451" s="116">
        <f t="shared" si="837"/>
        <v>0</v>
      </c>
      <c r="BE451" s="116"/>
      <c r="BF451" s="116"/>
      <c r="BG451" s="116">
        <f t="shared" si="838"/>
        <v>0</v>
      </c>
      <c r="BH451" s="116"/>
      <c r="BI451" s="116"/>
      <c r="BJ451" s="116">
        <f t="shared" si="839"/>
        <v>0</v>
      </c>
      <c r="BK451" s="116"/>
      <c r="BL451" s="319"/>
      <c r="BM451" s="324"/>
      <c r="BN451" s="327"/>
    </row>
    <row r="452" s="115" customFormat="1" ht="33.95" hidden="1" customHeight="1" outlineLevel="5" spans="2:66">
      <c r="B452" s="116" t="s">
        <v>799</v>
      </c>
      <c r="C452" s="117" t="s">
        <v>1818</v>
      </c>
      <c r="D452" s="115" t="s">
        <v>1819</v>
      </c>
      <c r="E452" s="116" t="s">
        <v>1820</v>
      </c>
      <c r="F452" s="116" t="s">
        <v>1625</v>
      </c>
      <c r="G452" s="116" t="s">
        <v>943</v>
      </c>
      <c r="H452" s="116">
        <f t="shared" si="825"/>
        <v>0</v>
      </c>
      <c r="I452" s="116" t="s">
        <v>1242</v>
      </c>
      <c r="J452" s="311"/>
      <c r="K452" s="116" t="s">
        <v>1396</v>
      </c>
      <c r="L452" s="116">
        <v>10</v>
      </c>
      <c r="M452" s="116" t="s">
        <v>1675</v>
      </c>
      <c r="N452" s="116">
        <f t="shared" si="826"/>
        <v>0</v>
      </c>
      <c r="O452" s="311"/>
      <c r="P452" s="311"/>
      <c r="Q452" s="311"/>
      <c r="R452" s="311"/>
      <c r="S452" s="311"/>
      <c r="T452" s="311"/>
      <c r="U452" s="311"/>
      <c r="V452" s="311"/>
      <c r="W452" s="311"/>
      <c r="X452" s="311"/>
      <c r="Y452" s="311"/>
      <c r="Z452" s="311"/>
      <c r="AA452" s="116"/>
      <c r="AB452" s="116">
        <f t="shared" si="827"/>
        <v>0</v>
      </c>
      <c r="AC452" s="116">
        <f t="shared" si="828"/>
        <v>0</v>
      </c>
      <c r="AD452" s="116"/>
      <c r="AE452" s="116"/>
      <c r="AF452" s="116">
        <f t="shared" si="829"/>
        <v>0</v>
      </c>
      <c r="AG452" s="116"/>
      <c r="AH452" s="116"/>
      <c r="AI452" s="116">
        <f t="shared" si="830"/>
        <v>0</v>
      </c>
      <c r="AJ452" s="116"/>
      <c r="AK452" s="116"/>
      <c r="AL452" s="116">
        <f t="shared" si="831"/>
        <v>0</v>
      </c>
      <c r="AM452" s="116"/>
      <c r="AN452" s="116"/>
      <c r="AO452" s="116">
        <f t="shared" si="832"/>
        <v>0</v>
      </c>
      <c r="AP452" s="116"/>
      <c r="AQ452" s="116"/>
      <c r="AR452" s="116">
        <f t="shared" si="833"/>
        <v>0</v>
      </c>
      <c r="AS452" s="116"/>
      <c r="AT452" s="116"/>
      <c r="AU452" s="116">
        <f t="shared" si="834"/>
        <v>0</v>
      </c>
      <c r="AV452" s="116"/>
      <c r="AW452" s="116"/>
      <c r="AX452" s="116">
        <f t="shared" si="835"/>
        <v>0</v>
      </c>
      <c r="AY452" s="116"/>
      <c r="AZ452" s="116"/>
      <c r="BA452" s="116">
        <f t="shared" si="836"/>
        <v>0</v>
      </c>
      <c r="BB452" s="116"/>
      <c r="BC452" s="116"/>
      <c r="BD452" s="116">
        <f t="shared" si="837"/>
        <v>0</v>
      </c>
      <c r="BE452" s="116"/>
      <c r="BF452" s="116"/>
      <c r="BG452" s="116">
        <f t="shared" si="838"/>
        <v>0</v>
      </c>
      <c r="BH452" s="116"/>
      <c r="BI452" s="116"/>
      <c r="BJ452" s="116">
        <f t="shared" si="839"/>
        <v>0</v>
      </c>
      <c r="BK452" s="116"/>
      <c r="BL452" s="319"/>
      <c r="BM452" s="324"/>
      <c r="BN452" s="327"/>
    </row>
    <row r="453" s="115" customFormat="1" ht="33.95" hidden="1" customHeight="1" outlineLevel="5" spans="2:66">
      <c r="B453" s="116" t="s">
        <v>799</v>
      </c>
      <c r="C453" s="117" t="s">
        <v>1821</v>
      </c>
      <c r="D453" s="115" t="s">
        <v>1822</v>
      </c>
      <c r="E453" s="116" t="s">
        <v>1823</v>
      </c>
      <c r="F453" s="116" t="s">
        <v>1625</v>
      </c>
      <c r="G453" s="116" t="s">
        <v>943</v>
      </c>
      <c r="H453" s="116">
        <f t="shared" si="825"/>
        <v>0</v>
      </c>
      <c r="I453" s="116" t="s">
        <v>1242</v>
      </c>
      <c r="J453" s="311"/>
      <c r="K453" s="116" t="s">
        <v>1759</v>
      </c>
      <c r="L453" s="116">
        <v>37</v>
      </c>
      <c r="M453" s="116" t="s">
        <v>1760</v>
      </c>
      <c r="N453" s="116">
        <f t="shared" si="826"/>
        <v>0</v>
      </c>
      <c r="O453" s="311"/>
      <c r="P453" s="311"/>
      <c r="Q453" s="311"/>
      <c r="R453" s="311"/>
      <c r="S453" s="311"/>
      <c r="T453" s="311"/>
      <c r="U453" s="311"/>
      <c r="V453" s="311"/>
      <c r="W453" s="311"/>
      <c r="X453" s="311"/>
      <c r="Y453" s="311"/>
      <c r="Z453" s="311"/>
      <c r="AA453" s="116"/>
      <c r="AB453" s="116">
        <f t="shared" si="827"/>
        <v>0</v>
      </c>
      <c r="AC453" s="116">
        <f t="shared" si="828"/>
        <v>0</v>
      </c>
      <c r="AD453" s="116"/>
      <c r="AE453" s="116"/>
      <c r="AF453" s="116">
        <f t="shared" si="829"/>
        <v>0</v>
      </c>
      <c r="AG453" s="116"/>
      <c r="AH453" s="116"/>
      <c r="AI453" s="116">
        <f t="shared" si="830"/>
        <v>0</v>
      </c>
      <c r="AJ453" s="116"/>
      <c r="AK453" s="116"/>
      <c r="AL453" s="116">
        <f t="shared" si="831"/>
        <v>0</v>
      </c>
      <c r="AM453" s="116"/>
      <c r="AN453" s="116"/>
      <c r="AO453" s="116">
        <f t="shared" si="832"/>
        <v>0</v>
      </c>
      <c r="AP453" s="116"/>
      <c r="AQ453" s="116"/>
      <c r="AR453" s="116">
        <f t="shared" si="833"/>
        <v>0</v>
      </c>
      <c r="AS453" s="116"/>
      <c r="AT453" s="116"/>
      <c r="AU453" s="116">
        <f t="shared" si="834"/>
        <v>0</v>
      </c>
      <c r="AV453" s="116"/>
      <c r="AW453" s="116"/>
      <c r="AX453" s="116">
        <f t="shared" si="835"/>
        <v>0</v>
      </c>
      <c r="AY453" s="116"/>
      <c r="AZ453" s="116"/>
      <c r="BA453" s="116">
        <f t="shared" si="836"/>
        <v>0</v>
      </c>
      <c r="BB453" s="116"/>
      <c r="BC453" s="116"/>
      <c r="BD453" s="116">
        <f t="shared" si="837"/>
        <v>0</v>
      </c>
      <c r="BE453" s="116"/>
      <c r="BF453" s="116"/>
      <c r="BG453" s="116">
        <f t="shared" si="838"/>
        <v>0</v>
      </c>
      <c r="BH453" s="116"/>
      <c r="BI453" s="116"/>
      <c r="BJ453" s="116">
        <f t="shared" si="839"/>
        <v>0</v>
      </c>
      <c r="BK453" s="116"/>
      <c r="BL453" s="319"/>
      <c r="BM453" s="324"/>
      <c r="BN453" s="327"/>
    </row>
    <row r="454" s="115" customFormat="1" ht="33.95" hidden="1" customHeight="1" outlineLevel="5" spans="2:66">
      <c r="B454" s="116" t="s">
        <v>799</v>
      </c>
      <c r="C454" s="117" t="s">
        <v>1824</v>
      </c>
      <c r="D454" s="115" t="s">
        <v>1825</v>
      </c>
      <c r="E454" s="116" t="s">
        <v>1826</v>
      </c>
      <c r="F454" s="116" t="s">
        <v>1625</v>
      </c>
      <c r="G454" s="116" t="s">
        <v>943</v>
      </c>
      <c r="H454" s="116">
        <f t="shared" si="825"/>
        <v>0</v>
      </c>
      <c r="I454" s="116" t="s">
        <v>1242</v>
      </c>
      <c r="J454" s="311"/>
      <c r="K454" s="116" t="s">
        <v>1297</v>
      </c>
      <c r="L454" s="116">
        <v>25</v>
      </c>
      <c r="M454" s="116" t="s">
        <v>1827</v>
      </c>
      <c r="N454" s="116">
        <f t="shared" si="826"/>
        <v>0</v>
      </c>
      <c r="O454" s="311"/>
      <c r="P454" s="311"/>
      <c r="Q454" s="311"/>
      <c r="R454" s="311"/>
      <c r="S454" s="311"/>
      <c r="T454" s="311"/>
      <c r="U454" s="311"/>
      <c r="V454" s="311"/>
      <c r="W454" s="311"/>
      <c r="X454" s="311"/>
      <c r="Y454" s="311"/>
      <c r="Z454" s="311"/>
      <c r="AA454" s="116"/>
      <c r="AB454" s="116">
        <f t="shared" si="827"/>
        <v>0</v>
      </c>
      <c r="AC454" s="116">
        <f t="shared" si="828"/>
        <v>0</v>
      </c>
      <c r="AD454" s="116"/>
      <c r="AE454" s="116"/>
      <c r="AF454" s="116">
        <f t="shared" si="829"/>
        <v>0</v>
      </c>
      <c r="AG454" s="116"/>
      <c r="AH454" s="116"/>
      <c r="AI454" s="116">
        <f t="shared" si="830"/>
        <v>0</v>
      </c>
      <c r="AJ454" s="116"/>
      <c r="AK454" s="116"/>
      <c r="AL454" s="116">
        <f t="shared" si="831"/>
        <v>0</v>
      </c>
      <c r="AM454" s="116"/>
      <c r="AN454" s="116"/>
      <c r="AO454" s="116">
        <f t="shared" si="832"/>
        <v>0</v>
      </c>
      <c r="AP454" s="116"/>
      <c r="AQ454" s="116"/>
      <c r="AR454" s="116">
        <f t="shared" si="833"/>
        <v>0</v>
      </c>
      <c r="AS454" s="116"/>
      <c r="AT454" s="116"/>
      <c r="AU454" s="116">
        <f t="shared" si="834"/>
        <v>0</v>
      </c>
      <c r="AV454" s="116"/>
      <c r="AW454" s="116"/>
      <c r="AX454" s="116">
        <f t="shared" si="835"/>
        <v>0</v>
      </c>
      <c r="AY454" s="116"/>
      <c r="AZ454" s="116"/>
      <c r="BA454" s="116">
        <f t="shared" si="836"/>
        <v>0</v>
      </c>
      <c r="BB454" s="116"/>
      <c r="BC454" s="116"/>
      <c r="BD454" s="116">
        <f t="shared" si="837"/>
        <v>0</v>
      </c>
      <c r="BE454" s="116"/>
      <c r="BF454" s="116"/>
      <c r="BG454" s="116">
        <f t="shared" si="838"/>
        <v>0</v>
      </c>
      <c r="BH454" s="116"/>
      <c r="BI454" s="116"/>
      <c r="BJ454" s="116">
        <f t="shared" si="839"/>
        <v>0</v>
      </c>
      <c r="BK454" s="116"/>
      <c r="BL454" s="319"/>
      <c r="BM454" s="324"/>
      <c r="BN454" s="327"/>
    </row>
    <row r="455" s="115" customFormat="1" ht="33.95" hidden="1" customHeight="1" outlineLevel="5" spans="2:66">
      <c r="B455" s="116" t="s">
        <v>799</v>
      </c>
      <c r="C455" s="117" t="s">
        <v>1828</v>
      </c>
      <c r="D455" s="115" t="s">
        <v>1829</v>
      </c>
      <c r="E455" s="116" t="s">
        <v>1830</v>
      </c>
      <c r="F455" s="116" t="s">
        <v>1625</v>
      </c>
      <c r="G455" s="116" t="s">
        <v>943</v>
      </c>
      <c r="H455" s="116">
        <f t="shared" si="825"/>
        <v>0</v>
      </c>
      <c r="I455" s="116" t="s">
        <v>1242</v>
      </c>
      <c r="J455" s="311"/>
      <c r="K455" s="116" t="s">
        <v>1831</v>
      </c>
      <c r="L455" s="116">
        <v>9</v>
      </c>
      <c r="M455" s="116" t="s">
        <v>1832</v>
      </c>
      <c r="N455" s="116">
        <f t="shared" si="826"/>
        <v>0</v>
      </c>
      <c r="O455" s="311"/>
      <c r="P455" s="311"/>
      <c r="Q455" s="311"/>
      <c r="R455" s="311"/>
      <c r="S455" s="311"/>
      <c r="T455" s="311"/>
      <c r="U455" s="311"/>
      <c r="V455" s="311"/>
      <c r="W455" s="311"/>
      <c r="X455" s="311"/>
      <c r="Y455" s="311"/>
      <c r="Z455" s="311"/>
      <c r="AA455" s="116"/>
      <c r="AB455" s="116">
        <f t="shared" si="827"/>
        <v>0</v>
      </c>
      <c r="AC455" s="116">
        <f t="shared" si="828"/>
        <v>0</v>
      </c>
      <c r="AD455" s="116"/>
      <c r="AE455" s="116"/>
      <c r="AF455" s="116">
        <f t="shared" si="829"/>
        <v>0</v>
      </c>
      <c r="AG455" s="116"/>
      <c r="AH455" s="116"/>
      <c r="AI455" s="116">
        <f t="shared" si="830"/>
        <v>0</v>
      </c>
      <c r="AJ455" s="116"/>
      <c r="AK455" s="116"/>
      <c r="AL455" s="116">
        <f t="shared" si="831"/>
        <v>0</v>
      </c>
      <c r="AM455" s="116"/>
      <c r="AN455" s="116"/>
      <c r="AO455" s="116">
        <f t="shared" si="832"/>
        <v>0</v>
      </c>
      <c r="AP455" s="116"/>
      <c r="AQ455" s="116"/>
      <c r="AR455" s="116">
        <f t="shared" si="833"/>
        <v>0</v>
      </c>
      <c r="AS455" s="116"/>
      <c r="AT455" s="116"/>
      <c r="AU455" s="116">
        <f t="shared" si="834"/>
        <v>0</v>
      </c>
      <c r="AV455" s="116"/>
      <c r="AW455" s="116"/>
      <c r="AX455" s="116">
        <f t="shared" si="835"/>
        <v>0</v>
      </c>
      <c r="AY455" s="116"/>
      <c r="AZ455" s="116"/>
      <c r="BA455" s="116">
        <f t="shared" si="836"/>
        <v>0</v>
      </c>
      <c r="BB455" s="116"/>
      <c r="BC455" s="116"/>
      <c r="BD455" s="116">
        <f t="shared" si="837"/>
        <v>0</v>
      </c>
      <c r="BE455" s="116"/>
      <c r="BF455" s="116"/>
      <c r="BG455" s="116">
        <f t="shared" si="838"/>
        <v>0</v>
      </c>
      <c r="BH455" s="116"/>
      <c r="BI455" s="116"/>
      <c r="BJ455" s="116">
        <f t="shared" si="839"/>
        <v>0</v>
      </c>
      <c r="BK455" s="116"/>
      <c r="BL455" s="319"/>
      <c r="BM455" s="324"/>
      <c r="BN455" s="327"/>
    </row>
    <row r="456" s="115" customFormat="1" ht="33.95" hidden="1" customHeight="1" outlineLevel="5" spans="2:66">
      <c r="B456" s="116" t="s">
        <v>799</v>
      </c>
      <c r="C456" s="117" t="s">
        <v>1833</v>
      </c>
      <c r="D456" s="115" t="s">
        <v>1834</v>
      </c>
      <c r="E456" s="116" t="s">
        <v>1835</v>
      </c>
      <c r="F456" s="116" t="s">
        <v>1625</v>
      </c>
      <c r="G456" s="116" t="s">
        <v>943</v>
      </c>
      <c r="H456" s="116">
        <f t="shared" si="825"/>
        <v>0</v>
      </c>
      <c r="I456" s="116" t="s">
        <v>1242</v>
      </c>
      <c r="J456" s="311"/>
      <c r="K456" s="116" t="s">
        <v>1836</v>
      </c>
      <c r="L456" s="116">
        <v>99</v>
      </c>
      <c r="M456" s="116" t="s">
        <v>1837</v>
      </c>
      <c r="N456" s="116">
        <f t="shared" si="826"/>
        <v>0</v>
      </c>
      <c r="O456" s="311"/>
      <c r="P456" s="311"/>
      <c r="Q456" s="311"/>
      <c r="R456" s="311"/>
      <c r="S456" s="311"/>
      <c r="T456" s="311"/>
      <c r="U456" s="311"/>
      <c r="V456" s="311"/>
      <c r="W456" s="311"/>
      <c r="X456" s="311"/>
      <c r="Y456" s="311"/>
      <c r="Z456" s="311"/>
      <c r="AA456" s="116"/>
      <c r="AB456" s="116">
        <f t="shared" si="827"/>
        <v>0</v>
      </c>
      <c r="AC456" s="116">
        <f t="shared" si="828"/>
        <v>0</v>
      </c>
      <c r="AD456" s="116"/>
      <c r="AE456" s="116"/>
      <c r="AF456" s="116">
        <f t="shared" si="829"/>
        <v>0</v>
      </c>
      <c r="AG456" s="116"/>
      <c r="AH456" s="116"/>
      <c r="AI456" s="116">
        <f t="shared" si="830"/>
        <v>0</v>
      </c>
      <c r="AJ456" s="116"/>
      <c r="AK456" s="116"/>
      <c r="AL456" s="116">
        <f t="shared" si="831"/>
        <v>0</v>
      </c>
      <c r="AM456" s="116"/>
      <c r="AN456" s="116"/>
      <c r="AO456" s="116">
        <f t="shared" si="832"/>
        <v>0</v>
      </c>
      <c r="AP456" s="116"/>
      <c r="AQ456" s="116"/>
      <c r="AR456" s="116">
        <f t="shared" si="833"/>
        <v>0</v>
      </c>
      <c r="AS456" s="116"/>
      <c r="AT456" s="116"/>
      <c r="AU456" s="116">
        <f t="shared" si="834"/>
        <v>0</v>
      </c>
      <c r="AV456" s="116"/>
      <c r="AW456" s="116"/>
      <c r="AX456" s="116">
        <f t="shared" si="835"/>
        <v>0</v>
      </c>
      <c r="AY456" s="116"/>
      <c r="AZ456" s="116"/>
      <c r="BA456" s="116">
        <f t="shared" si="836"/>
        <v>0</v>
      </c>
      <c r="BB456" s="116"/>
      <c r="BC456" s="116"/>
      <c r="BD456" s="116">
        <f t="shared" si="837"/>
        <v>0</v>
      </c>
      <c r="BE456" s="116"/>
      <c r="BF456" s="116"/>
      <c r="BG456" s="116">
        <f t="shared" si="838"/>
        <v>0</v>
      </c>
      <c r="BH456" s="116"/>
      <c r="BI456" s="116"/>
      <c r="BJ456" s="116">
        <f t="shared" si="839"/>
        <v>0</v>
      </c>
      <c r="BK456" s="116"/>
      <c r="BL456" s="319"/>
      <c r="BM456" s="324"/>
      <c r="BN456" s="327"/>
    </row>
    <row r="457" s="115" customFormat="1" ht="33.95" hidden="1" customHeight="1" outlineLevel="5" spans="2:66">
      <c r="B457" s="116" t="s">
        <v>799</v>
      </c>
      <c r="C457" s="117" t="s">
        <v>1838</v>
      </c>
      <c r="D457" s="115" t="s">
        <v>1839</v>
      </c>
      <c r="E457" s="116" t="s">
        <v>1840</v>
      </c>
      <c r="F457" s="116" t="s">
        <v>1625</v>
      </c>
      <c r="G457" s="116" t="s">
        <v>943</v>
      </c>
      <c r="H457" s="116">
        <f t="shared" si="825"/>
        <v>0</v>
      </c>
      <c r="I457" s="116" t="s">
        <v>1242</v>
      </c>
      <c r="J457" s="311"/>
      <c r="K457" s="116" t="s">
        <v>1836</v>
      </c>
      <c r="L457" s="116">
        <v>120</v>
      </c>
      <c r="M457" s="116" t="s">
        <v>1837</v>
      </c>
      <c r="N457" s="116">
        <f t="shared" si="826"/>
        <v>0</v>
      </c>
      <c r="O457" s="311"/>
      <c r="P457" s="311"/>
      <c r="Q457" s="311"/>
      <c r="R457" s="311"/>
      <c r="S457" s="311"/>
      <c r="T457" s="311"/>
      <c r="U457" s="311"/>
      <c r="V457" s="311"/>
      <c r="W457" s="311"/>
      <c r="X457" s="311"/>
      <c r="Y457" s="311"/>
      <c r="Z457" s="311"/>
      <c r="AA457" s="116"/>
      <c r="AB457" s="116">
        <f t="shared" si="827"/>
        <v>0</v>
      </c>
      <c r="AC457" s="116">
        <f t="shared" si="828"/>
        <v>0</v>
      </c>
      <c r="AD457" s="116"/>
      <c r="AE457" s="116"/>
      <c r="AF457" s="116">
        <f t="shared" si="829"/>
        <v>0</v>
      </c>
      <c r="AG457" s="116"/>
      <c r="AH457" s="116"/>
      <c r="AI457" s="116">
        <f t="shared" si="830"/>
        <v>0</v>
      </c>
      <c r="AJ457" s="116"/>
      <c r="AK457" s="116"/>
      <c r="AL457" s="116">
        <f t="shared" si="831"/>
        <v>0</v>
      </c>
      <c r="AM457" s="116"/>
      <c r="AN457" s="116"/>
      <c r="AO457" s="116">
        <f t="shared" si="832"/>
        <v>0</v>
      </c>
      <c r="AP457" s="116"/>
      <c r="AQ457" s="116"/>
      <c r="AR457" s="116">
        <f t="shared" si="833"/>
        <v>0</v>
      </c>
      <c r="AS457" s="116"/>
      <c r="AT457" s="116"/>
      <c r="AU457" s="116">
        <f t="shared" si="834"/>
        <v>0</v>
      </c>
      <c r="AV457" s="116"/>
      <c r="AW457" s="116"/>
      <c r="AX457" s="116">
        <f t="shared" si="835"/>
        <v>0</v>
      </c>
      <c r="AY457" s="116"/>
      <c r="AZ457" s="116"/>
      <c r="BA457" s="116">
        <f t="shared" si="836"/>
        <v>0</v>
      </c>
      <c r="BB457" s="116"/>
      <c r="BC457" s="116"/>
      <c r="BD457" s="116">
        <f t="shared" si="837"/>
        <v>0</v>
      </c>
      <c r="BE457" s="116"/>
      <c r="BF457" s="116"/>
      <c r="BG457" s="116">
        <f t="shared" si="838"/>
        <v>0</v>
      </c>
      <c r="BH457" s="116"/>
      <c r="BI457" s="116"/>
      <c r="BJ457" s="116">
        <f t="shared" si="839"/>
        <v>0</v>
      </c>
      <c r="BK457" s="116"/>
      <c r="BL457" s="319"/>
      <c r="BM457" s="324"/>
      <c r="BN457" s="327"/>
    </row>
    <row r="458" s="115" customFormat="1" ht="33.95" hidden="1" customHeight="1" outlineLevel="5" spans="2:66">
      <c r="B458" s="116" t="s">
        <v>799</v>
      </c>
      <c r="C458" s="117" t="s">
        <v>1841</v>
      </c>
      <c r="D458" s="115" t="s">
        <v>1842</v>
      </c>
      <c r="E458" s="116" t="s">
        <v>1843</v>
      </c>
      <c r="F458" s="116" t="s">
        <v>1625</v>
      </c>
      <c r="G458" s="116" t="s">
        <v>943</v>
      </c>
      <c r="H458" s="116">
        <f t="shared" si="825"/>
        <v>0</v>
      </c>
      <c r="I458" s="116" t="s">
        <v>1242</v>
      </c>
      <c r="J458" s="311"/>
      <c r="K458" s="116" t="s">
        <v>1836</v>
      </c>
      <c r="L458" s="116">
        <v>350</v>
      </c>
      <c r="M458" s="116" t="s">
        <v>1837</v>
      </c>
      <c r="N458" s="116">
        <f t="shared" si="826"/>
        <v>0</v>
      </c>
      <c r="O458" s="311"/>
      <c r="P458" s="311"/>
      <c r="Q458" s="311"/>
      <c r="R458" s="311"/>
      <c r="S458" s="311"/>
      <c r="T458" s="311"/>
      <c r="U458" s="311"/>
      <c r="V458" s="311"/>
      <c r="W458" s="311"/>
      <c r="X458" s="311"/>
      <c r="Y458" s="311"/>
      <c r="Z458" s="311"/>
      <c r="AA458" s="116"/>
      <c r="AB458" s="116">
        <f t="shared" si="827"/>
        <v>0</v>
      </c>
      <c r="AC458" s="116">
        <f t="shared" si="828"/>
        <v>0</v>
      </c>
      <c r="AD458" s="116"/>
      <c r="AE458" s="116"/>
      <c r="AF458" s="116">
        <f t="shared" si="829"/>
        <v>0</v>
      </c>
      <c r="AG458" s="116"/>
      <c r="AH458" s="116"/>
      <c r="AI458" s="116">
        <f t="shared" si="830"/>
        <v>0</v>
      </c>
      <c r="AJ458" s="116"/>
      <c r="AK458" s="116"/>
      <c r="AL458" s="116">
        <f t="shared" si="831"/>
        <v>0</v>
      </c>
      <c r="AM458" s="116"/>
      <c r="AN458" s="116"/>
      <c r="AO458" s="116">
        <f t="shared" si="832"/>
        <v>0</v>
      </c>
      <c r="AP458" s="116"/>
      <c r="AQ458" s="116"/>
      <c r="AR458" s="116">
        <f t="shared" si="833"/>
        <v>0</v>
      </c>
      <c r="AS458" s="116"/>
      <c r="AT458" s="116"/>
      <c r="AU458" s="116">
        <f t="shared" si="834"/>
        <v>0</v>
      </c>
      <c r="AV458" s="116"/>
      <c r="AW458" s="116"/>
      <c r="AX458" s="116">
        <f t="shared" si="835"/>
        <v>0</v>
      </c>
      <c r="AY458" s="116"/>
      <c r="AZ458" s="116"/>
      <c r="BA458" s="116">
        <f t="shared" si="836"/>
        <v>0</v>
      </c>
      <c r="BB458" s="116"/>
      <c r="BC458" s="116"/>
      <c r="BD458" s="116">
        <f t="shared" si="837"/>
        <v>0</v>
      </c>
      <c r="BE458" s="116"/>
      <c r="BF458" s="116"/>
      <c r="BG458" s="116">
        <f t="shared" si="838"/>
        <v>0</v>
      </c>
      <c r="BH458" s="116"/>
      <c r="BI458" s="116"/>
      <c r="BJ458" s="116">
        <f t="shared" si="839"/>
        <v>0</v>
      </c>
      <c r="BK458" s="116"/>
      <c r="BL458" s="319"/>
      <c r="BM458" s="324"/>
      <c r="BN458" s="327"/>
    </row>
    <row r="459" s="115" customFormat="1" ht="33.95" hidden="1" customHeight="1" outlineLevel="5" spans="2:66">
      <c r="B459" s="116" t="s">
        <v>799</v>
      </c>
      <c r="C459" s="117" t="s">
        <v>1844</v>
      </c>
      <c r="D459" s="115" t="s">
        <v>1845</v>
      </c>
      <c r="E459" s="116" t="s">
        <v>1846</v>
      </c>
      <c r="F459" s="116" t="s">
        <v>1625</v>
      </c>
      <c r="G459" s="116" t="s">
        <v>943</v>
      </c>
      <c r="H459" s="116">
        <f t="shared" si="825"/>
        <v>0</v>
      </c>
      <c r="I459" s="116" t="s">
        <v>1242</v>
      </c>
      <c r="J459" s="311"/>
      <c r="K459" s="116" t="s">
        <v>1847</v>
      </c>
      <c r="L459" s="116">
        <v>10</v>
      </c>
      <c r="M459" s="116" t="s">
        <v>1848</v>
      </c>
      <c r="N459" s="116">
        <f t="shared" si="826"/>
        <v>0</v>
      </c>
      <c r="O459" s="329"/>
      <c r="P459" s="329"/>
      <c r="Q459" s="329"/>
      <c r="R459" s="329"/>
      <c r="S459" s="329"/>
      <c r="T459" s="329"/>
      <c r="U459" s="329"/>
      <c r="V459" s="329"/>
      <c r="W459" s="329"/>
      <c r="X459" s="329"/>
      <c r="Y459" s="329"/>
      <c r="Z459" s="329"/>
      <c r="AA459" s="116"/>
      <c r="AB459" s="116">
        <f t="shared" si="827"/>
        <v>0</v>
      </c>
      <c r="AC459" s="116">
        <f t="shared" si="828"/>
        <v>0</v>
      </c>
      <c r="AD459" s="116"/>
      <c r="AE459" s="116"/>
      <c r="AF459" s="116">
        <f t="shared" si="829"/>
        <v>0</v>
      </c>
      <c r="AG459" s="116"/>
      <c r="AH459" s="116"/>
      <c r="AI459" s="116">
        <f t="shared" si="830"/>
        <v>0</v>
      </c>
      <c r="AJ459" s="116"/>
      <c r="AK459" s="116"/>
      <c r="AL459" s="116">
        <f t="shared" si="831"/>
        <v>0</v>
      </c>
      <c r="AM459" s="116"/>
      <c r="AN459" s="116"/>
      <c r="AO459" s="116">
        <f t="shared" si="832"/>
        <v>0</v>
      </c>
      <c r="AP459" s="116"/>
      <c r="AQ459" s="116"/>
      <c r="AR459" s="116">
        <f t="shared" si="833"/>
        <v>0</v>
      </c>
      <c r="AS459" s="116"/>
      <c r="AT459" s="116"/>
      <c r="AU459" s="116">
        <f t="shared" si="834"/>
        <v>0</v>
      </c>
      <c r="AV459" s="116"/>
      <c r="AW459" s="116"/>
      <c r="AX459" s="116">
        <f t="shared" si="835"/>
        <v>0</v>
      </c>
      <c r="AY459" s="116"/>
      <c r="AZ459" s="116"/>
      <c r="BA459" s="116">
        <f t="shared" si="836"/>
        <v>0</v>
      </c>
      <c r="BB459" s="116"/>
      <c r="BC459" s="116"/>
      <c r="BD459" s="116">
        <f t="shared" si="837"/>
        <v>0</v>
      </c>
      <c r="BE459" s="116"/>
      <c r="BF459" s="116"/>
      <c r="BG459" s="116">
        <f t="shared" si="838"/>
        <v>0</v>
      </c>
      <c r="BH459" s="116"/>
      <c r="BI459" s="116"/>
      <c r="BJ459" s="116">
        <f t="shared" si="839"/>
        <v>0</v>
      </c>
      <c r="BK459" s="116"/>
      <c r="BL459" s="319"/>
      <c r="BM459" s="324"/>
      <c r="BN459" s="327"/>
    </row>
    <row r="460" s="115" customFormat="1" ht="33.95" hidden="1" customHeight="1" outlineLevel="4" spans="2:66">
      <c r="B460" s="116" t="s">
        <v>799</v>
      </c>
      <c r="C460" s="117" t="s">
        <v>1849</v>
      </c>
      <c r="D460" s="115" t="s">
        <v>1850</v>
      </c>
      <c r="E460" s="116"/>
      <c r="F460" s="116"/>
      <c r="G460" s="116" t="s">
        <v>1851</v>
      </c>
      <c r="H460" s="116">
        <f>J460*L460*N460</f>
        <v>0</v>
      </c>
      <c r="I460" s="116" t="s">
        <v>1242</v>
      </c>
      <c r="J460" s="116">
        <v>1</v>
      </c>
      <c r="K460" s="116" t="s">
        <v>1243</v>
      </c>
      <c r="L460" s="311"/>
      <c r="M460" s="116" t="s">
        <v>1244</v>
      </c>
      <c r="N460" s="319">
        <v>12</v>
      </c>
      <c r="O460" s="302"/>
      <c r="P460" s="302"/>
      <c r="Q460" s="302"/>
      <c r="R460" s="302"/>
      <c r="S460" s="302"/>
      <c r="T460" s="302"/>
      <c r="U460" s="302"/>
      <c r="V460" s="302"/>
      <c r="W460" s="302"/>
      <c r="X460" s="302"/>
      <c r="Y460" s="302"/>
      <c r="Z460" s="302"/>
      <c r="AA460" s="302"/>
      <c r="AB460" s="116">
        <f t="shared" si="827"/>
        <v>0</v>
      </c>
      <c r="AC460" s="116">
        <f>$H460/12</f>
        <v>0</v>
      </c>
      <c r="AD460" s="116"/>
      <c r="AE460" s="116"/>
      <c r="AF460" s="116">
        <f>$H460/12</f>
        <v>0</v>
      </c>
      <c r="AG460" s="116"/>
      <c r="AH460" s="116"/>
      <c r="AI460" s="116">
        <f>$H460/12</f>
        <v>0</v>
      </c>
      <c r="AJ460" s="116"/>
      <c r="AK460" s="116"/>
      <c r="AL460" s="116">
        <f>$H460/12</f>
        <v>0</v>
      </c>
      <c r="AM460" s="116"/>
      <c r="AN460" s="116"/>
      <c r="AO460" s="116">
        <f>$H460/12</f>
        <v>0</v>
      </c>
      <c r="AP460" s="116"/>
      <c r="AQ460" s="116"/>
      <c r="AR460" s="116">
        <f>$H460/12</f>
        <v>0</v>
      </c>
      <c r="AS460" s="116"/>
      <c r="AT460" s="116"/>
      <c r="AU460" s="116">
        <f>$H460/12</f>
        <v>0</v>
      </c>
      <c r="AV460" s="116"/>
      <c r="AW460" s="116"/>
      <c r="AX460" s="116">
        <f>$H460/12</f>
        <v>0</v>
      </c>
      <c r="AY460" s="116"/>
      <c r="AZ460" s="116"/>
      <c r="BA460" s="116">
        <f>$H460/12</f>
        <v>0</v>
      </c>
      <c r="BB460" s="116"/>
      <c r="BC460" s="116"/>
      <c r="BD460" s="116">
        <f>$H460/12</f>
        <v>0</v>
      </c>
      <c r="BE460" s="116"/>
      <c r="BF460" s="116"/>
      <c r="BG460" s="116">
        <f>$H460/12</f>
        <v>0</v>
      </c>
      <c r="BH460" s="116"/>
      <c r="BI460" s="116"/>
      <c r="BJ460" s="116">
        <f>$H460/12</f>
        <v>0</v>
      </c>
      <c r="BK460" s="116"/>
      <c r="BL460" s="319"/>
      <c r="BM460" s="324"/>
      <c r="BN460" s="327"/>
    </row>
    <row r="461" s="22" customFormat="1" ht="33.95" hidden="1" customHeight="1" outlineLevel="2" collapsed="1" spans="2:66">
      <c r="B461" s="108" t="s">
        <v>794</v>
      </c>
      <c r="C461" s="109" t="s">
        <v>1852</v>
      </c>
      <c r="D461" s="22" t="s">
        <v>1853</v>
      </c>
      <c r="E461" s="108"/>
      <c r="F461" s="108"/>
      <c r="G461" s="108"/>
      <c r="H461" s="108">
        <f>H462+H468+H477</f>
        <v>0</v>
      </c>
      <c r="I461" s="108"/>
      <c r="J461" s="108"/>
      <c r="K461" s="108"/>
      <c r="L461" s="108"/>
      <c r="M461" s="108"/>
      <c r="N461" s="317"/>
      <c r="O461" s="300"/>
      <c r="P461" s="300"/>
      <c r="Q461" s="300"/>
      <c r="R461" s="300"/>
      <c r="S461" s="300"/>
      <c r="T461" s="300"/>
      <c r="U461" s="300"/>
      <c r="V461" s="300"/>
      <c r="W461" s="300"/>
      <c r="X461" s="300"/>
      <c r="Y461" s="300"/>
      <c r="Z461" s="300"/>
      <c r="AA461" s="300"/>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17"/>
      <c r="BM461" s="324"/>
      <c r="BN461" s="325"/>
    </row>
    <row r="462" s="111" customFormat="1" ht="33.95" hidden="1" customHeight="1" outlineLevel="3" collapsed="1" spans="2:66">
      <c r="B462" s="112" t="s">
        <v>794</v>
      </c>
      <c r="C462" s="113" t="s">
        <v>1854</v>
      </c>
      <c r="D462" s="111" t="s">
        <v>1855</v>
      </c>
      <c r="E462" s="112"/>
      <c r="F462" s="112"/>
      <c r="G462" s="112"/>
      <c r="H462" s="112">
        <f>SUM(H463:H467)</f>
        <v>0</v>
      </c>
      <c r="I462" s="112"/>
      <c r="J462" s="112"/>
      <c r="K462" s="112"/>
      <c r="L462" s="112"/>
      <c r="M462" s="112"/>
      <c r="N462" s="318"/>
      <c r="O462" s="301"/>
      <c r="P462" s="301"/>
      <c r="Q462" s="301"/>
      <c r="R462" s="301"/>
      <c r="S462" s="301"/>
      <c r="T462" s="301"/>
      <c r="U462" s="301"/>
      <c r="V462" s="301"/>
      <c r="W462" s="301"/>
      <c r="X462" s="301"/>
      <c r="Y462" s="301"/>
      <c r="Z462" s="301"/>
      <c r="AA462" s="301"/>
      <c r="AB462" s="112">
        <f t="shared" ref="AB462:AF462" si="841">SUM(AB463:AB467)</f>
        <v>0</v>
      </c>
      <c r="AC462" s="112">
        <f t="shared" si="841"/>
        <v>0</v>
      </c>
      <c r="AD462" s="112"/>
      <c r="AE462" s="112"/>
      <c r="AF462" s="112">
        <f t="shared" si="841"/>
        <v>0</v>
      </c>
      <c r="AG462" s="112"/>
      <c r="AH462" s="112"/>
      <c r="AI462" s="112">
        <f>SUM(AI463:AI467)</f>
        <v>0</v>
      </c>
      <c r="AJ462" s="112"/>
      <c r="AK462" s="112"/>
      <c r="AL462" s="112">
        <f>SUM(AL463:AL467)</f>
        <v>0</v>
      </c>
      <c r="AM462" s="112"/>
      <c r="AN462" s="112"/>
      <c r="AO462" s="112">
        <f>SUM(AO463:AO467)</f>
        <v>0</v>
      </c>
      <c r="AP462" s="112"/>
      <c r="AQ462" s="112"/>
      <c r="AR462" s="112">
        <f>SUM(AR463:AR467)</f>
        <v>0</v>
      </c>
      <c r="AS462" s="112"/>
      <c r="AT462" s="112"/>
      <c r="AU462" s="112">
        <f>SUM(AU463:AU467)</f>
        <v>0</v>
      </c>
      <c r="AV462" s="112"/>
      <c r="AW462" s="112"/>
      <c r="AX462" s="112">
        <f>SUM(AX463:AX467)</f>
        <v>0</v>
      </c>
      <c r="AY462" s="112"/>
      <c r="AZ462" s="112"/>
      <c r="BA462" s="112">
        <f>SUM(BA463:BA467)</f>
        <v>0</v>
      </c>
      <c r="BB462" s="112"/>
      <c r="BC462" s="112"/>
      <c r="BD462" s="112">
        <f>SUM(BD463:BD467)</f>
        <v>0</v>
      </c>
      <c r="BE462" s="112"/>
      <c r="BF462" s="112"/>
      <c r="BG462" s="112">
        <f>SUM(BG463:BG467)</f>
        <v>0</v>
      </c>
      <c r="BH462" s="112"/>
      <c r="BI462" s="112"/>
      <c r="BJ462" s="112">
        <f>SUM(BJ463:BJ467)</f>
        <v>0</v>
      </c>
      <c r="BK462" s="112"/>
      <c r="BL462" s="318"/>
      <c r="BM462" s="324"/>
      <c r="BN462" s="326"/>
    </row>
    <row r="463" s="115" customFormat="1" ht="33.95" hidden="1" customHeight="1" outlineLevel="5" spans="2:66">
      <c r="B463" s="116" t="s">
        <v>799</v>
      </c>
      <c r="C463" s="117" t="s">
        <v>1856</v>
      </c>
      <c r="D463" s="115" t="s">
        <v>1857</v>
      </c>
      <c r="E463" s="116"/>
      <c r="F463" s="116" t="s">
        <v>1625</v>
      </c>
      <c r="G463" s="116" t="s">
        <v>943</v>
      </c>
      <c r="H463" s="116">
        <f t="shared" ref="H463:H467" si="842">J463*L463</f>
        <v>0</v>
      </c>
      <c r="I463" s="116" t="s">
        <v>1242</v>
      </c>
      <c r="J463" s="311"/>
      <c r="K463" s="116" t="s">
        <v>1150</v>
      </c>
      <c r="L463" s="116">
        <v>2850</v>
      </c>
      <c r="M463" s="116" t="s">
        <v>1770</v>
      </c>
      <c r="N463" s="116">
        <f t="shared" ref="N463:N467" si="843">COUNTA(O463:Z463)</f>
        <v>0</v>
      </c>
      <c r="O463" s="330"/>
      <c r="P463" s="330"/>
      <c r="Q463" s="330"/>
      <c r="R463" s="330"/>
      <c r="S463" s="330"/>
      <c r="T463" s="330"/>
      <c r="U463" s="330"/>
      <c r="V463" s="330"/>
      <c r="W463" s="330"/>
      <c r="X463" s="330"/>
      <c r="Y463" s="330"/>
      <c r="Z463" s="330"/>
      <c r="AA463" s="116"/>
      <c r="AB463" s="116">
        <f t="shared" ref="AB463:AB467" si="844">SUM(AC463,AF463,AI463,AL463,AO463,AR463,AU463,AX463,BA463,BD463,BG463,BJ463)</f>
        <v>0</v>
      </c>
      <c r="AC463" s="116">
        <f t="shared" ref="AC463:AC467" si="845">IF(O463="√",$J463*$L463/$N463,0)</f>
        <v>0</v>
      </c>
      <c r="AD463" s="116"/>
      <c r="AE463" s="116"/>
      <c r="AF463" s="116">
        <f t="shared" ref="AF463:AF467" si="846">IF(P463="√",$J463*$L463/$N463,0)</f>
        <v>0</v>
      </c>
      <c r="AG463" s="116"/>
      <c r="AH463" s="116"/>
      <c r="AI463" s="116">
        <f t="shared" ref="AI463:AI467" si="847">IF(Q463="√",$J463*$L463/$N463,0)</f>
        <v>0</v>
      </c>
      <c r="AJ463" s="116"/>
      <c r="AK463" s="116"/>
      <c r="AL463" s="116">
        <f t="shared" ref="AL463:AL467" si="848">IF(R463="√",$J463*$L463/$N463,0)</f>
        <v>0</v>
      </c>
      <c r="AM463" s="116"/>
      <c r="AN463" s="116"/>
      <c r="AO463" s="116">
        <f t="shared" ref="AO463:AO467" si="849">IF(S463="√",$J463*$L463/$N463,0)</f>
        <v>0</v>
      </c>
      <c r="AP463" s="116"/>
      <c r="AQ463" s="116"/>
      <c r="AR463" s="116">
        <f t="shared" ref="AR463:AR467" si="850">IF(T463="√",$J463*$L463/$N463,0)</f>
        <v>0</v>
      </c>
      <c r="AS463" s="116"/>
      <c r="AT463" s="116"/>
      <c r="AU463" s="116">
        <f t="shared" ref="AU463:AU467" si="851">IF(U463="√",$J463*$L463/$N463,0)</f>
        <v>0</v>
      </c>
      <c r="AV463" s="116"/>
      <c r="AW463" s="116"/>
      <c r="AX463" s="116">
        <f t="shared" ref="AX463:AX467" si="852">IF(V463="√",$J463*$L463/$N463,0)</f>
        <v>0</v>
      </c>
      <c r="AY463" s="116"/>
      <c r="AZ463" s="116"/>
      <c r="BA463" s="116">
        <f t="shared" ref="BA463:BA467" si="853">IF(W463="√",$J463*$L463/$N463,0)</f>
        <v>0</v>
      </c>
      <c r="BB463" s="116"/>
      <c r="BC463" s="116"/>
      <c r="BD463" s="116">
        <f t="shared" ref="BD463:BD467" si="854">IF(X463="√",$J463*$L463/$N463,0)</f>
        <v>0</v>
      </c>
      <c r="BE463" s="116"/>
      <c r="BF463" s="116"/>
      <c r="BG463" s="116">
        <f t="shared" ref="BG463:BG467" si="855">IF(Y463="√",$J463*$L463/$N463,0)</f>
        <v>0</v>
      </c>
      <c r="BH463" s="116"/>
      <c r="BI463" s="116"/>
      <c r="BJ463" s="116">
        <f t="shared" ref="BJ463:BJ467" si="856">IF(Z463="√",$J463*$L463/$N463,0)</f>
        <v>0</v>
      </c>
      <c r="BK463" s="116"/>
      <c r="BL463" s="319"/>
      <c r="BM463" s="324"/>
      <c r="BN463" s="327"/>
    </row>
    <row r="464" s="115" customFormat="1" ht="33.95" hidden="1" customHeight="1" outlineLevel="5" spans="2:66">
      <c r="B464" s="116" t="s">
        <v>799</v>
      </c>
      <c r="C464" s="117" t="s">
        <v>1858</v>
      </c>
      <c r="D464" s="115" t="s">
        <v>1859</v>
      </c>
      <c r="E464" s="116"/>
      <c r="F464" s="116" t="s">
        <v>1625</v>
      </c>
      <c r="G464" s="116" t="s">
        <v>943</v>
      </c>
      <c r="H464" s="116">
        <f t="shared" si="842"/>
        <v>0</v>
      </c>
      <c r="I464" s="116" t="s">
        <v>1242</v>
      </c>
      <c r="J464" s="311"/>
      <c r="K464" s="116" t="s">
        <v>1150</v>
      </c>
      <c r="L464" s="116">
        <v>1180</v>
      </c>
      <c r="M464" s="116" t="s">
        <v>1770</v>
      </c>
      <c r="N464" s="116">
        <f t="shared" si="843"/>
        <v>0</v>
      </c>
      <c r="O464" s="311"/>
      <c r="P464" s="311"/>
      <c r="Q464" s="311"/>
      <c r="R464" s="311"/>
      <c r="S464" s="311"/>
      <c r="T464" s="311"/>
      <c r="U464" s="311"/>
      <c r="V464" s="311"/>
      <c r="W464" s="311"/>
      <c r="X464" s="311"/>
      <c r="Y464" s="311"/>
      <c r="Z464" s="311"/>
      <c r="AA464" s="116"/>
      <c r="AB464" s="116">
        <f t="shared" si="844"/>
        <v>0</v>
      </c>
      <c r="AC464" s="116">
        <f t="shared" si="845"/>
        <v>0</v>
      </c>
      <c r="AD464" s="116"/>
      <c r="AE464" s="116"/>
      <c r="AF464" s="116">
        <f t="shared" si="846"/>
        <v>0</v>
      </c>
      <c r="AG464" s="116"/>
      <c r="AH464" s="116"/>
      <c r="AI464" s="116">
        <f t="shared" si="847"/>
        <v>0</v>
      </c>
      <c r="AJ464" s="116"/>
      <c r="AK464" s="116"/>
      <c r="AL464" s="116">
        <f t="shared" si="848"/>
        <v>0</v>
      </c>
      <c r="AM464" s="116"/>
      <c r="AN464" s="116"/>
      <c r="AO464" s="116">
        <f t="shared" si="849"/>
        <v>0</v>
      </c>
      <c r="AP464" s="116"/>
      <c r="AQ464" s="116"/>
      <c r="AR464" s="116">
        <f t="shared" si="850"/>
        <v>0</v>
      </c>
      <c r="AS464" s="116"/>
      <c r="AT464" s="116"/>
      <c r="AU464" s="116">
        <f t="shared" si="851"/>
        <v>0</v>
      </c>
      <c r="AV464" s="116"/>
      <c r="AW464" s="116"/>
      <c r="AX464" s="116">
        <f t="shared" si="852"/>
        <v>0</v>
      </c>
      <c r="AY464" s="116"/>
      <c r="AZ464" s="116"/>
      <c r="BA464" s="116">
        <f t="shared" si="853"/>
        <v>0</v>
      </c>
      <c r="BB464" s="116"/>
      <c r="BC464" s="116"/>
      <c r="BD464" s="116">
        <f t="shared" si="854"/>
        <v>0</v>
      </c>
      <c r="BE464" s="116"/>
      <c r="BF464" s="116"/>
      <c r="BG464" s="116">
        <f t="shared" si="855"/>
        <v>0</v>
      </c>
      <c r="BH464" s="116"/>
      <c r="BI464" s="116"/>
      <c r="BJ464" s="116">
        <f t="shared" si="856"/>
        <v>0</v>
      </c>
      <c r="BK464" s="116"/>
      <c r="BL464" s="319"/>
      <c r="BM464" s="324"/>
      <c r="BN464" s="327"/>
    </row>
    <row r="465" s="115" customFormat="1" ht="33.95" hidden="1" customHeight="1" outlineLevel="5" spans="2:66">
      <c r="B465" s="116" t="s">
        <v>799</v>
      </c>
      <c r="C465" s="117" t="s">
        <v>1860</v>
      </c>
      <c r="D465" s="115" t="s">
        <v>1861</v>
      </c>
      <c r="E465" s="116"/>
      <c r="F465" s="116" t="s">
        <v>1625</v>
      </c>
      <c r="G465" s="116" t="s">
        <v>943</v>
      </c>
      <c r="H465" s="116">
        <f t="shared" si="842"/>
        <v>0</v>
      </c>
      <c r="I465" s="116" t="s">
        <v>1242</v>
      </c>
      <c r="J465" s="311"/>
      <c r="K465" s="116" t="s">
        <v>1150</v>
      </c>
      <c r="L465" s="116">
        <v>380</v>
      </c>
      <c r="M465" s="116" t="s">
        <v>1770</v>
      </c>
      <c r="N465" s="116">
        <f t="shared" si="843"/>
        <v>0</v>
      </c>
      <c r="O465" s="311"/>
      <c r="P465" s="311"/>
      <c r="Q465" s="311"/>
      <c r="R465" s="311"/>
      <c r="S465" s="311"/>
      <c r="T465" s="311"/>
      <c r="U465" s="311"/>
      <c r="V465" s="311"/>
      <c r="W465" s="311"/>
      <c r="X465" s="311"/>
      <c r="Y465" s="311"/>
      <c r="Z465" s="311"/>
      <c r="AA465" s="116"/>
      <c r="AB465" s="116">
        <f t="shared" si="844"/>
        <v>0</v>
      </c>
      <c r="AC465" s="116">
        <f t="shared" si="845"/>
        <v>0</v>
      </c>
      <c r="AD465" s="116"/>
      <c r="AE465" s="116"/>
      <c r="AF465" s="116">
        <f t="shared" si="846"/>
        <v>0</v>
      </c>
      <c r="AG465" s="116"/>
      <c r="AH465" s="116"/>
      <c r="AI465" s="116">
        <f t="shared" si="847"/>
        <v>0</v>
      </c>
      <c r="AJ465" s="116"/>
      <c r="AK465" s="116"/>
      <c r="AL465" s="116">
        <f t="shared" si="848"/>
        <v>0</v>
      </c>
      <c r="AM465" s="116"/>
      <c r="AN465" s="116"/>
      <c r="AO465" s="116">
        <f t="shared" si="849"/>
        <v>0</v>
      </c>
      <c r="AP465" s="116"/>
      <c r="AQ465" s="116"/>
      <c r="AR465" s="116">
        <f t="shared" si="850"/>
        <v>0</v>
      </c>
      <c r="AS465" s="116"/>
      <c r="AT465" s="116"/>
      <c r="AU465" s="116">
        <f t="shared" si="851"/>
        <v>0</v>
      </c>
      <c r="AV465" s="116"/>
      <c r="AW465" s="116"/>
      <c r="AX465" s="116">
        <f t="shared" si="852"/>
        <v>0</v>
      </c>
      <c r="AY465" s="116"/>
      <c r="AZ465" s="116"/>
      <c r="BA465" s="116">
        <f t="shared" si="853"/>
        <v>0</v>
      </c>
      <c r="BB465" s="116"/>
      <c r="BC465" s="116"/>
      <c r="BD465" s="116">
        <f t="shared" si="854"/>
        <v>0</v>
      </c>
      <c r="BE465" s="116"/>
      <c r="BF465" s="116"/>
      <c r="BG465" s="116">
        <f t="shared" si="855"/>
        <v>0</v>
      </c>
      <c r="BH465" s="116"/>
      <c r="BI465" s="116"/>
      <c r="BJ465" s="116">
        <f t="shared" si="856"/>
        <v>0</v>
      </c>
      <c r="BK465" s="116"/>
      <c r="BL465" s="319"/>
      <c r="BM465" s="324"/>
      <c r="BN465" s="327"/>
    </row>
    <row r="466" s="115" customFormat="1" ht="33.95" hidden="1" customHeight="1" outlineLevel="5" spans="2:66">
      <c r="B466" s="116" t="s">
        <v>799</v>
      </c>
      <c r="C466" s="117" t="s">
        <v>1862</v>
      </c>
      <c r="D466" s="115" t="s">
        <v>1863</v>
      </c>
      <c r="E466" s="116"/>
      <c r="F466" s="116" t="s">
        <v>1625</v>
      </c>
      <c r="G466" s="116" t="s">
        <v>943</v>
      </c>
      <c r="H466" s="116">
        <f t="shared" si="842"/>
        <v>0</v>
      </c>
      <c r="I466" s="116" t="s">
        <v>1242</v>
      </c>
      <c r="J466" s="311"/>
      <c r="K466" s="116" t="s">
        <v>1150</v>
      </c>
      <c r="L466" s="116">
        <v>2330</v>
      </c>
      <c r="M466" s="116" t="s">
        <v>1770</v>
      </c>
      <c r="N466" s="116">
        <f t="shared" si="843"/>
        <v>0</v>
      </c>
      <c r="O466" s="311"/>
      <c r="P466" s="311"/>
      <c r="Q466" s="311"/>
      <c r="R466" s="311"/>
      <c r="S466" s="311"/>
      <c r="T466" s="311"/>
      <c r="U466" s="311"/>
      <c r="V466" s="311"/>
      <c r="W466" s="311"/>
      <c r="X466" s="311"/>
      <c r="Y466" s="311"/>
      <c r="Z466" s="311"/>
      <c r="AA466" s="116"/>
      <c r="AB466" s="116">
        <f t="shared" si="844"/>
        <v>0</v>
      </c>
      <c r="AC466" s="116">
        <f t="shared" si="845"/>
        <v>0</v>
      </c>
      <c r="AD466" s="116"/>
      <c r="AE466" s="116"/>
      <c r="AF466" s="116">
        <f t="shared" si="846"/>
        <v>0</v>
      </c>
      <c r="AG466" s="116"/>
      <c r="AH466" s="116"/>
      <c r="AI466" s="116">
        <f t="shared" si="847"/>
        <v>0</v>
      </c>
      <c r="AJ466" s="116"/>
      <c r="AK466" s="116"/>
      <c r="AL466" s="116">
        <f t="shared" si="848"/>
        <v>0</v>
      </c>
      <c r="AM466" s="116"/>
      <c r="AN466" s="116"/>
      <c r="AO466" s="116">
        <f t="shared" si="849"/>
        <v>0</v>
      </c>
      <c r="AP466" s="116"/>
      <c r="AQ466" s="116"/>
      <c r="AR466" s="116">
        <f t="shared" si="850"/>
        <v>0</v>
      </c>
      <c r="AS466" s="116"/>
      <c r="AT466" s="116"/>
      <c r="AU466" s="116">
        <f t="shared" si="851"/>
        <v>0</v>
      </c>
      <c r="AV466" s="116"/>
      <c r="AW466" s="116"/>
      <c r="AX466" s="116">
        <f t="shared" si="852"/>
        <v>0</v>
      </c>
      <c r="AY466" s="116"/>
      <c r="AZ466" s="116"/>
      <c r="BA466" s="116">
        <f t="shared" si="853"/>
        <v>0</v>
      </c>
      <c r="BB466" s="116"/>
      <c r="BC466" s="116"/>
      <c r="BD466" s="116">
        <f t="shared" si="854"/>
        <v>0</v>
      </c>
      <c r="BE466" s="116"/>
      <c r="BF466" s="116"/>
      <c r="BG466" s="116">
        <f t="shared" si="855"/>
        <v>0</v>
      </c>
      <c r="BH466" s="116"/>
      <c r="BI466" s="116"/>
      <c r="BJ466" s="116">
        <f t="shared" si="856"/>
        <v>0</v>
      </c>
      <c r="BK466" s="116"/>
      <c r="BL466" s="319"/>
      <c r="BM466" s="324"/>
      <c r="BN466" s="327"/>
    </row>
    <row r="467" s="115" customFormat="1" ht="33.95" hidden="1" customHeight="1" outlineLevel="5" spans="2:66">
      <c r="B467" s="116" t="s">
        <v>799</v>
      </c>
      <c r="C467" s="117" t="s">
        <v>1864</v>
      </c>
      <c r="D467" s="115" t="s">
        <v>1865</v>
      </c>
      <c r="E467" s="116"/>
      <c r="F467" s="116" t="s">
        <v>1625</v>
      </c>
      <c r="G467" s="116" t="s">
        <v>943</v>
      </c>
      <c r="H467" s="116">
        <f t="shared" si="842"/>
        <v>0</v>
      </c>
      <c r="I467" s="116" t="s">
        <v>1242</v>
      </c>
      <c r="J467" s="311"/>
      <c r="K467" s="116" t="s">
        <v>1150</v>
      </c>
      <c r="L467" s="116">
        <v>2400</v>
      </c>
      <c r="M467" s="116" t="s">
        <v>1770</v>
      </c>
      <c r="N467" s="116">
        <f t="shared" si="843"/>
        <v>0</v>
      </c>
      <c r="O467" s="329"/>
      <c r="P467" s="329"/>
      <c r="Q467" s="329"/>
      <c r="R467" s="329"/>
      <c r="S467" s="329"/>
      <c r="T467" s="329"/>
      <c r="U467" s="329"/>
      <c r="V467" s="329"/>
      <c r="W467" s="329"/>
      <c r="X467" s="329"/>
      <c r="Y467" s="329"/>
      <c r="Z467" s="329"/>
      <c r="AA467" s="116"/>
      <c r="AB467" s="116">
        <f t="shared" si="844"/>
        <v>0</v>
      </c>
      <c r="AC467" s="116">
        <f t="shared" si="845"/>
        <v>0</v>
      </c>
      <c r="AD467" s="116"/>
      <c r="AE467" s="116"/>
      <c r="AF467" s="116">
        <f t="shared" si="846"/>
        <v>0</v>
      </c>
      <c r="AG467" s="116"/>
      <c r="AH467" s="116"/>
      <c r="AI467" s="116">
        <f t="shared" si="847"/>
        <v>0</v>
      </c>
      <c r="AJ467" s="116"/>
      <c r="AK467" s="116"/>
      <c r="AL467" s="116">
        <f t="shared" si="848"/>
        <v>0</v>
      </c>
      <c r="AM467" s="116"/>
      <c r="AN467" s="116"/>
      <c r="AO467" s="116">
        <f t="shared" si="849"/>
        <v>0</v>
      </c>
      <c r="AP467" s="116"/>
      <c r="AQ467" s="116"/>
      <c r="AR467" s="116">
        <f t="shared" si="850"/>
        <v>0</v>
      </c>
      <c r="AS467" s="116"/>
      <c r="AT467" s="116"/>
      <c r="AU467" s="116">
        <f t="shared" si="851"/>
        <v>0</v>
      </c>
      <c r="AV467" s="116"/>
      <c r="AW467" s="116"/>
      <c r="AX467" s="116">
        <f t="shared" si="852"/>
        <v>0</v>
      </c>
      <c r="AY467" s="116"/>
      <c r="AZ467" s="116"/>
      <c r="BA467" s="116">
        <f t="shared" si="853"/>
        <v>0</v>
      </c>
      <c r="BB467" s="116"/>
      <c r="BC467" s="116"/>
      <c r="BD467" s="116">
        <f t="shared" si="854"/>
        <v>0</v>
      </c>
      <c r="BE467" s="116"/>
      <c r="BF467" s="116"/>
      <c r="BG467" s="116">
        <f t="shared" si="855"/>
        <v>0</v>
      </c>
      <c r="BH467" s="116"/>
      <c r="BI467" s="116"/>
      <c r="BJ467" s="116">
        <f t="shared" si="856"/>
        <v>0</v>
      </c>
      <c r="BK467" s="116"/>
      <c r="BL467" s="319"/>
      <c r="BM467" s="324"/>
      <c r="BN467" s="327"/>
    </row>
    <row r="468" s="111" customFormat="1" ht="33.95" hidden="1" customHeight="1" outlineLevel="3" collapsed="1" spans="2:66">
      <c r="B468" s="112" t="s">
        <v>794</v>
      </c>
      <c r="C468" s="113" t="s">
        <v>1866</v>
      </c>
      <c r="D468" s="111" t="s">
        <v>1867</v>
      </c>
      <c r="E468" s="112"/>
      <c r="F468" s="112"/>
      <c r="G468" s="112"/>
      <c r="H468" s="112">
        <f>SUM(H469:H476)</f>
        <v>0</v>
      </c>
      <c r="I468" s="112"/>
      <c r="J468" s="112"/>
      <c r="K468" s="112"/>
      <c r="L468" s="112"/>
      <c r="M468" s="112"/>
      <c r="N468" s="318"/>
      <c r="O468" s="301"/>
      <c r="P468" s="301"/>
      <c r="Q468" s="301"/>
      <c r="R468" s="301"/>
      <c r="S468" s="301"/>
      <c r="T468" s="301"/>
      <c r="U468" s="301"/>
      <c r="V468" s="301"/>
      <c r="W468" s="301"/>
      <c r="X468" s="301"/>
      <c r="Y468" s="301"/>
      <c r="Z468" s="301"/>
      <c r="AA468" s="301"/>
      <c r="AB468" s="112">
        <f>SUM(AB469:AB476)</f>
        <v>0</v>
      </c>
      <c r="AC468" s="112">
        <f>SUM(AC469:AC476)</f>
        <v>0</v>
      </c>
      <c r="AD468" s="112"/>
      <c r="AE468" s="112"/>
      <c r="AF468" s="112">
        <f>SUM(AF469:AF476)</f>
        <v>0</v>
      </c>
      <c r="AG468" s="112"/>
      <c r="AH468" s="112"/>
      <c r="AI468" s="112">
        <f>SUM(AI469:AI476)</f>
        <v>0</v>
      </c>
      <c r="AJ468" s="112"/>
      <c r="AK468" s="112"/>
      <c r="AL468" s="112">
        <f>SUM(AL469:AL476)</f>
        <v>0</v>
      </c>
      <c r="AM468" s="112"/>
      <c r="AN468" s="112"/>
      <c r="AO468" s="112">
        <f>SUM(AO469:AO476)</f>
        <v>0</v>
      </c>
      <c r="AP468" s="112"/>
      <c r="AQ468" s="112"/>
      <c r="AR468" s="112">
        <f>SUM(AR469:AR476)</f>
        <v>0</v>
      </c>
      <c r="AS468" s="112"/>
      <c r="AT468" s="112"/>
      <c r="AU468" s="112">
        <f>SUM(AU469:AU476)</f>
        <v>0</v>
      </c>
      <c r="AV468" s="112"/>
      <c r="AW468" s="112"/>
      <c r="AX468" s="112">
        <f>SUM(AX469:AX476)</f>
        <v>0</v>
      </c>
      <c r="AY468" s="112"/>
      <c r="AZ468" s="112"/>
      <c r="BA468" s="112">
        <f>SUM(BA469:BA476)</f>
        <v>0</v>
      </c>
      <c r="BB468" s="112"/>
      <c r="BC468" s="112"/>
      <c r="BD468" s="112">
        <f>SUM(BD469:BD476)</f>
        <v>0</v>
      </c>
      <c r="BE468" s="112"/>
      <c r="BF468" s="112"/>
      <c r="BG468" s="112">
        <f>SUM(BG469:BG476)</f>
        <v>0</v>
      </c>
      <c r="BH468" s="112"/>
      <c r="BI468" s="112"/>
      <c r="BJ468" s="112">
        <f>SUM(BJ469:BJ476)</f>
        <v>0</v>
      </c>
      <c r="BK468" s="112"/>
      <c r="BL468" s="318"/>
      <c r="BM468" s="324"/>
      <c r="BN468" s="326"/>
    </row>
    <row r="469" s="115" customFormat="1" ht="33.95" hidden="1" customHeight="1" outlineLevel="5" spans="2:66">
      <c r="B469" s="116" t="s">
        <v>799</v>
      </c>
      <c r="C469" s="117" t="s">
        <v>1868</v>
      </c>
      <c r="D469" s="115" t="s">
        <v>1869</v>
      </c>
      <c r="E469" s="116" t="s">
        <v>1870</v>
      </c>
      <c r="F469" s="116" t="s">
        <v>1625</v>
      </c>
      <c r="G469" s="116" t="s">
        <v>943</v>
      </c>
      <c r="H469" s="116">
        <f t="shared" ref="H469:H475" si="857">J469*L469</f>
        <v>0</v>
      </c>
      <c r="I469" s="116" t="s">
        <v>1242</v>
      </c>
      <c r="J469" s="311"/>
      <c r="K469" s="116" t="s">
        <v>1871</v>
      </c>
      <c r="L469" s="116">
        <v>2.6</v>
      </c>
      <c r="M469" s="116" t="s">
        <v>1872</v>
      </c>
      <c r="N469" s="116">
        <f t="shared" ref="N469:N475" si="858">COUNTA(O469:Z469)</f>
        <v>0</v>
      </c>
      <c r="O469" s="330"/>
      <c r="P469" s="330"/>
      <c r="Q469" s="330"/>
      <c r="R469" s="330"/>
      <c r="S469" s="330"/>
      <c r="T469" s="330"/>
      <c r="U469" s="330"/>
      <c r="V469" s="330"/>
      <c r="W469" s="330"/>
      <c r="X469" s="330"/>
      <c r="Y469" s="330"/>
      <c r="Z469" s="330"/>
      <c r="AA469" s="116"/>
      <c r="AB469" s="116">
        <f>SUM(AC469,AF469,AI469,AL469,AO469,AR469,AU469,AX469,BA469,BD469,BG469,BJ469)</f>
        <v>0</v>
      </c>
      <c r="AC469" s="116">
        <f>IF(O469="√",$J469*$L469/$N469,0)</f>
        <v>0</v>
      </c>
      <c r="AD469" s="116"/>
      <c r="AE469" s="116"/>
      <c r="AF469" s="116">
        <f>IF(P469="√",$J469*$L469/$N469,0)</f>
        <v>0</v>
      </c>
      <c r="AG469" s="116"/>
      <c r="AH469" s="116"/>
      <c r="AI469" s="116">
        <f>IF(Q469="√",$J469*$L469/$N469,0)</f>
        <v>0</v>
      </c>
      <c r="AJ469" s="116"/>
      <c r="AK469" s="116"/>
      <c r="AL469" s="116">
        <f>IF(R469="√",$J469*$L469/$N469,0)</f>
        <v>0</v>
      </c>
      <c r="AM469" s="116"/>
      <c r="AN469" s="116"/>
      <c r="AO469" s="116">
        <f>IF(S469="√",$J469*$L469/$N469,0)</f>
        <v>0</v>
      </c>
      <c r="AP469" s="116"/>
      <c r="AQ469" s="116"/>
      <c r="AR469" s="116">
        <f>IF(T469="√",$J469*$L469/$N469,0)</f>
        <v>0</v>
      </c>
      <c r="AS469" s="116"/>
      <c r="AT469" s="116"/>
      <c r="AU469" s="116">
        <f>IF(U469="√",$J469*$L469/$N469,0)</f>
        <v>0</v>
      </c>
      <c r="AV469" s="116"/>
      <c r="AW469" s="116"/>
      <c r="AX469" s="116">
        <f>IF(V469="√",$J469*$L469/$N469,0)</f>
        <v>0</v>
      </c>
      <c r="AY469" s="116"/>
      <c r="AZ469" s="116"/>
      <c r="BA469" s="116">
        <f>IF(W469="√",$J469*$L469/$N469,0)</f>
        <v>0</v>
      </c>
      <c r="BB469" s="116"/>
      <c r="BC469" s="116"/>
      <c r="BD469" s="116">
        <f>IF(X469="√",$J469*$L469/$N469,0)</f>
        <v>0</v>
      </c>
      <c r="BE469" s="116"/>
      <c r="BF469" s="116"/>
      <c r="BG469" s="116">
        <f>IF(Y469="√",$J469*$L469/$N469,0)</f>
        <v>0</v>
      </c>
      <c r="BH469" s="116"/>
      <c r="BI469" s="116"/>
      <c r="BJ469" s="116">
        <f>IF(Z469="√",$J469*$L469/$N469,0)</f>
        <v>0</v>
      </c>
      <c r="BK469" s="116"/>
      <c r="BL469" s="319"/>
      <c r="BM469" s="324"/>
      <c r="BN469" s="327"/>
    </row>
    <row r="470" s="115" customFormat="1" ht="33.95" hidden="1" customHeight="1" outlineLevel="5" spans="2:66">
      <c r="B470" s="116" t="s">
        <v>799</v>
      </c>
      <c r="C470" s="117" t="s">
        <v>1873</v>
      </c>
      <c r="D470" s="115" t="s">
        <v>1874</v>
      </c>
      <c r="E470" s="116"/>
      <c r="F470" s="116" t="s">
        <v>1625</v>
      </c>
      <c r="G470" s="116" t="s">
        <v>943</v>
      </c>
      <c r="H470" s="116">
        <f t="shared" si="857"/>
        <v>0</v>
      </c>
      <c r="I470" s="116" t="s">
        <v>1242</v>
      </c>
      <c r="J470" s="311"/>
      <c r="K470" s="116" t="s">
        <v>1871</v>
      </c>
      <c r="L470" s="116">
        <v>2.6</v>
      </c>
      <c r="M470" s="116" t="s">
        <v>1872</v>
      </c>
      <c r="N470" s="116">
        <f t="shared" si="858"/>
        <v>0</v>
      </c>
      <c r="O470" s="311"/>
      <c r="P470" s="311"/>
      <c r="Q470" s="311"/>
      <c r="R470" s="311"/>
      <c r="S470" s="311"/>
      <c r="T470" s="311"/>
      <c r="U470" s="311"/>
      <c r="V470" s="311"/>
      <c r="W470" s="311"/>
      <c r="X470" s="311"/>
      <c r="Y470" s="311"/>
      <c r="Z470" s="311"/>
      <c r="AA470" s="116"/>
      <c r="AB470" s="116">
        <f>SUM(AC470,AF470,AI470,AL470,AO470,AR470,AU470,AX470,BA470,BD470,BG470,BJ470)</f>
        <v>0</v>
      </c>
      <c r="AC470" s="116">
        <f>IF(O470="√",$J470*$L470/$N470,0)</f>
        <v>0</v>
      </c>
      <c r="AD470" s="116"/>
      <c r="AE470" s="116"/>
      <c r="AF470" s="116">
        <f>IF(P470="√",$J470*$L470/$N470,0)</f>
        <v>0</v>
      </c>
      <c r="AG470" s="116"/>
      <c r="AH470" s="116"/>
      <c r="AI470" s="116">
        <f>IF(Q470="√",$J470*$L470/$N470,0)</f>
        <v>0</v>
      </c>
      <c r="AJ470" s="116"/>
      <c r="AK470" s="116"/>
      <c r="AL470" s="116">
        <f>IF(R470="√",$J470*$L470/$N470,0)</f>
        <v>0</v>
      </c>
      <c r="AM470" s="116"/>
      <c r="AN470" s="116"/>
      <c r="AO470" s="116">
        <f>IF(S470="√",$J470*$L470/$N470,0)</f>
        <v>0</v>
      </c>
      <c r="AP470" s="116"/>
      <c r="AQ470" s="116"/>
      <c r="AR470" s="116">
        <f>IF(T470="√",$J470*$L470/$N470,0)</f>
        <v>0</v>
      </c>
      <c r="AS470" s="116"/>
      <c r="AT470" s="116"/>
      <c r="AU470" s="116">
        <f>IF(U470="√",$J470*$L470/$N470,0)</f>
        <v>0</v>
      </c>
      <c r="AV470" s="116"/>
      <c r="AW470" s="116"/>
      <c r="AX470" s="116">
        <f>IF(V470="√",$J470*$L470/$N470,0)</f>
        <v>0</v>
      </c>
      <c r="AY470" s="116"/>
      <c r="AZ470" s="116"/>
      <c r="BA470" s="116">
        <f>IF(W470="√",$J470*$L470/$N470,0)</f>
        <v>0</v>
      </c>
      <c r="BB470" s="116"/>
      <c r="BC470" s="116"/>
      <c r="BD470" s="116">
        <f>IF(X470="√",$J470*$L470/$N470,0)</f>
        <v>0</v>
      </c>
      <c r="BE470" s="116"/>
      <c r="BF470" s="116"/>
      <c r="BG470" s="116">
        <f>IF(Y470="√",$J470*$L470/$N470,0)</f>
        <v>0</v>
      </c>
      <c r="BH470" s="116"/>
      <c r="BI470" s="116"/>
      <c r="BJ470" s="116">
        <f>IF(Z470="√",$J470*$L470/$N470,0)</f>
        <v>0</v>
      </c>
      <c r="BK470" s="116"/>
      <c r="BL470" s="319"/>
      <c r="BM470" s="324"/>
      <c r="BN470" s="327"/>
    </row>
    <row r="471" s="115" customFormat="1" ht="33.95" hidden="1" customHeight="1" outlineLevel="5" spans="2:66">
      <c r="B471" s="116" t="s">
        <v>799</v>
      </c>
      <c r="C471" s="117" t="s">
        <v>1875</v>
      </c>
      <c r="D471" s="115" t="s">
        <v>1876</v>
      </c>
      <c r="E471" s="116"/>
      <c r="F471" s="116" t="s">
        <v>1625</v>
      </c>
      <c r="G471" s="116" t="s">
        <v>943</v>
      </c>
      <c r="H471" s="116">
        <f t="shared" si="857"/>
        <v>0</v>
      </c>
      <c r="I471" s="116" t="s">
        <v>1242</v>
      </c>
      <c r="J471" s="311"/>
      <c r="K471" s="116" t="s">
        <v>1871</v>
      </c>
      <c r="L471" s="116">
        <v>2.6</v>
      </c>
      <c r="M471" s="116" t="s">
        <v>1872</v>
      </c>
      <c r="N471" s="116">
        <f t="shared" si="858"/>
        <v>0</v>
      </c>
      <c r="O471" s="311"/>
      <c r="P471" s="311"/>
      <c r="Q471" s="311"/>
      <c r="R471" s="311"/>
      <c r="S471" s="311"/>
      <c r="T471" s="311"/>
      <c r="U471" s="311"/>
      <c r="V471" s="311"/>
      <c r="W471" s="311"/>
      <c r="X471" s="311"/>
      <c r="Y471" s="311"/>
      <c r="Z471" s="311"/>
      <c r="AA471" s="116"/>
      <c r="AB471" s="116">
        <f>SUM(AC471,AF471,AI471,AL471,AO471,AR471,AU471,AX471,BA471,BD471,BG471,BJ471)</f>
        <v>0</v>
      </c>
      <c r="AC471" s="116">
        <f>IF(O471="√",$J471*$L471/$N471,0)</f>
        <v>0</v>
      </c>
      <c r="AD471" s="116"/>
      <c r="AE471" s="116"/>
      <c r="AF471" s="116">
        <f>IF(P471="√",$J471*$L471/$N471,0)</f>
        <v>0</v>
      </c>
      <c r="AG471" s="116"/>
      <c r="AH471" s="116"/>
      <c r="AI471" s="116">
        <f>IF(Q471="√",$J471*$L471/$N471,0)</f>
        <v>0</v>
      </c>
      <c r="AJ471" s="116"/>
      <c r="AK471" s="116"/>
      <c r="AL471" s="116">
        <f>IF(R471="√",$J471*$L471/$N471,0)</f>
        <v>0</v>
      </c>
      <c r="AM471" s="116"/>
      <c r="AN471" s="116"/>
      <c r="AO471" s="116">
        <f>IF(S471="√",$J471*$L471/$N471,0)</f>
        <v>0</v>
      </c>
      <c r="AP471" s="116"/>
      <c r="AQ471" s="116"/>
      <c r="AR471" s="116">
        <f>IF(T471="√",$J471*$L471/$N471,0)</f>
        <v>0</v>
      </c>
      <c r="AS471" s="116"/>
      <c r="AT471" s="116"/>
      <c r="AU471" s="116">
        <f>IF(U471="√",$J471*$L471/$N471,0)</f>
        <v>0</v>
      </c>
      <c r="AV471" s="116"/>
      <c r="AW471" s="116"/>
      <c r="AX471" s="116">
        <f>IF(V471="√",$J471*$L471/$N471,0)</f>
        <v>0</v>
      </c>
      <c r="AY471" s="116"/>
      <c r="AZ471" s="116"/>
      <c r="BA471" s="116">
        <f>IF(W471="√",$J471*$L471/$N471,0)</f>
        <v>0</v>
      </c>
      <c r="BB471" s="116"/>
      <c r="BC471" s="116"/>
      <c r="BD471" s="116">
        <f>IF(X471="√",$J471*$L471/$N471,0)</f>
        <v>0</v>
      </c>
      <c r="BE471" s="116"/>
      <c r="BF471" s="116"/>
      <c r="BG471" s="116">
        <f>IF(Y471="√",$J471*$L471/$N471,0)</f>
        <v>0</v>
      </c>
      <c r="BH471" s="116"/>
      <c r="BI471" s="116"/>
      <c r="BJ471" s="116">
        <f>IF(Z471="√",$J471*$L471/$N471,0)</f>
        <v>0</v>
      </c>
      <c r="BK471" s="116"/>
      <c r="BL471" s="319"/>
      <c r="BM471" s="324"/>
      <c r="BN471" s="327"/>
    </row>
    <row r="472" s="115" customFormat="1" ht="33.95" hidden="1" customHeight="1" outlineLevel="5" spans="2:66">
      <c r="B472" s="116" t="s">
        <v>799</v>
      </c>
      <c r="C472" s="117" t="s">
        <v>1877</v>
      </c>
      <c r="D472" s="115" t="s">
        <v>1878</v>
      </c>
      <c r="E472" s="116" t="s">
        <v>1879</v>
      </c>
      <c r="F472" s="116" t="s">
        <v>1625</v>
      </c>
      <c r="G472" s="116" t="s">
        <v>943</v>
      </c>
      <c r="H472" s="116">
        <f t="shared" si="857"/>
        <v>0</v>
      </c>
      <c r="I472" s="116" t="s">
        <v>1242</v>
      </c>
      <c r="J472" s="311"/>
      <c r="K472" s="116" t="s">
        <v>1880</v>
      </c>
      <c r="L472" s="116">
        <v>40</v>
      </c>
      <c r="M472" s="116" t="s">
        <v>1881</v>
      </c>
      <c r="N472" s="116">
        <f t="shared" si="858"/>
        <v>0</v>
      </c>
      <c r="O472" s="311"/>
      <c r="P472" s="311"/>
      <c r="Q472" s="311"/>
      <c r="R472" s="311"/>
      <c r="S472" s="311"/>
      <c r="T472" s="311"/>
      <c r="U472" s="311"/>
      <c r="V472" s="311"/>
      <c r="W472" s="311"/>
      <c r="X472" s="311"/>
      <c r="Y472" s="311"/>
      <c r="Z472" s="311"/>
      <c r="AA472" s="116"/>
      <c r="AB472" s="116">
        <f>SUM(AC472,AF472,AI472,AL472,AO472,AR472,AU472,AX472,BA472,BD472,BG472,BJ472)</f>
        <v>0</v>
      </c>
      <c r="AC472" s="116">
        <f>IF(O472="√",$J472*$L472/$N472,0)</f>
        <v>0</v>
      </c>
      <c r="AD472" s="116"/>
      <c r="AE472" s="116"/>
      <c r="AF472" s="116">
        <f>IF(P472="√",$J472*$L472/$N472,0)</f>
        <v>0</v>
      </c>
      <c r="AG472" s="116"/>
      <c r="AH472" s="116"/>
      <c r="AI472" s="116">
        <f>IF(Q472="√",$J472*$L472/$N472,0)</f>
        <v>0</v>
      </c>
      <c r="AJ472" s="116"/>
      <c r="AK472" s="116"/>
      <c r="AL472" s="116">
        <f>IF(R472="√",$J472*$L472/$N472,0)</f>
        <v>0</v>
      </c>
      <c r="AM472" s="116"/>
      <c r="AN472" s="116"/>
      <c r="AO472" s="116">
        <f>IF(S472="√",$J472*$L472/$N472,0)</f>
        <v>0</v>
      </c>
      <c r="AP472" s="116"/>
      <c r="AQ472" s="116"/>
      <c r="AR472" s="116">
        <f>IF(T472="√",$J472*$L472/$N472,0)</f>
        <v>0</v>
      </c>
      <c r="AS472" s="116"/>
      <c r="AT472" s="116"/>
      <c r="AU472" s="116">
        <f>IF(U472="√",$J472*$L472/$N472,0)</f>
        <v>0</v>
      </c>
      <c r="AV472" s="116"/>
      <c r="AW472" s="116"/>
      <c r="AX472" s="116">
        <f>IF(V472="√",$J472*$L472/$N472,0)</f>
        <v>0</v>
      </c>
      <c r="AY472" s="116"/>
      <c r="AZ472" s="116"/>
      <c r="BA472" s="116">
        <f>IF(W472="√",$J472*$L472/$N472,0)</f>
        <v>0</v>
      </c>
      <c r="BB472" s="116"/>
      <c r="BC472" s="116"/>
      <c r="BD472" s="116">
        <f>IF(X472="√",$J472*$L472/$N472,0)</f>
        <v>0</v>
      </c>
      <c r="BE472" s="116"/>
      <c r="BF472" s="116"/>
      <c r="BG472" s="116">
        <f>IF(Y472="√",$J472*$L472/$N472,0)</f>
        <v>0</v>
      </c>
      <c r="BH472" s="116"/>
      <c r="BI472" s="116"/>
      <c r="BJ472" s="116">
        <f>IF(Z472="√",$J472*$L472/$N472,0)</f>
        <v>0</v>
      </c>
      <c r="BK472" s="116"/>
      <c r="BL472" s="319"/>
      <c r="BM472" s="324"/>
      <c r="BN472" s="327"/>
    </row>
    <row r="473" s="115" customFormat="1" ht="33.95" hidden="1" customHeight="1" outlineLevel="5" spans="2:66">
      <c r="B473" s="116" t="s">
        <v>799</v>
      </c>
      <c r="C473" s="117" t="s">
        <v>1882</v>
      </c>
      <c r="D473" s="115" t="s">
        <v>1883</v>
      </c>
      <c r="E473" s="116" t="s">
        <v>1884</v>
      </c>
      <c r="F473" s="116" t="s">
        <v>1625</v>
      </c>
      <c r="G473" s="116" t="s">
        <v>943</v>
      </c>
      <c r="H473" s="116">
        <f t="shared" si="857"/>
        <v>0</v>
      </c>
      <c r="I473" s="116" t="s">
        <v>1242</v>
      </c>
      <c r="J473" s="311"/>
      <c r="K473" s="116" t="s">
        <v>1033</v>
      </c>
      <c r="L473" s="116">
        <v>17.33</v>
      </c>
      <c r="M473" s="116" t="s">
        <v>1694</v>
      </c>
      <c r="N473" s="116">
        <f t="shared" si="858"/>
        <v>0</v>
      </c>
      <c r="O473" s="311"/>
      <c r="P473" s="311"/>
      <c r="Q473" s="311"/>
      <c r="R473" s="311"/>
      <c r="S473" s="311"/>
      <c r="T473" s="311"/>
      <c r="U473" s="311"/>
      <c r="V473" s="311"/>
      <c r="W473" s="311"/>
      <c r="X473" s="311"/>
      <c r="Y473" s="311"/>
      <c r="Z473" s="311"/>
      <c r="AA473" s="116"/>
      <c r="AB473" s="116">
        <f>SUM(AC473,AF473,AI473,AL473,AO473,AR473,AU473,AX473,BA473,BD473,BG473,BJ473)</f>
        <v>0</v>
      </c>
      <c r="AC473" s="116">
        <f>IF(O473="√",$J473*$L473/$N473,0)</f>
        <v>0</v>
      </c>
      <c r="AD473" s="116"/>
      <c r="AE473" s="116"/>
      <c r="AF473" s="116">
        <f>IF(P473="√",$J473*$L473/$N473,0)</f>
        <v>0</v>
      </c>
      <c r="AG473" s="116"/>
      <c r="AH473" s="116"/>
      <c r="AI473" s="116">
        <f>IF(Q473="√",$J473*$L473/$N473,0)</f>
        <v>0</v>
      </c>
      <c r="AJ473" s="116"/>
      <c r="AK473" s="116"/>
      <c r="AL473" s="116">
        <f>IF(R473="√",$J473*$L473/$N473,0)</f>
        <v>0</v>
      </c>
      <c r="AM473" s="116"/>
      <c r="AN473" s="116"/>
      <c r="AO473" s="116">
        <f>IF(S473="√",$J473*$L473/$N473,0)</f>
        <v>0</v>
      </c>
      <c r="AP473" s="116"/>
      <c r="AQ473" s="116"/>
      <c r="AR473" s="116">
        <f>IF(T473="√",$J473*$L473/$N473,0)</f>
        <v>0</v>
      </c>
      <c r="AS473" s="116"/>
      <c r="AT473" s="116"/>
      <c r="AU473" s="116">
        <f>IF(U473="√",$J473*$L473/$N473,0)</f>
        <v>0</v>
      </c>
      <c r="AV473" s="116"/>
      <c r="AW473" s="116"/>
      <c r="AX473" s="116">
        <f>IF(V473="√",$J473*$L473/$N473,0)</f>
        <v>0</v>
      </c>
      <c r="AY473" s="116"/>
      <c r="AZ473" s="116"/>
      <c r="BA473" s="116">
        <f>IF(W473="√",$J473*$L473/$N473,0)</f>
        <v>0</v>
      </c>
      <c r="BB473" s="116"/>
      <c r="BC473" s="116"/>
      <c r="BD473" s="116">
        <f>IF(X473="√",$J473*$L473/$N473,0)</f>
        <v>0</v>
      </c>
      <c r="BE473" s="116"/>
      <c r="BF473" s="116"/>
      <c r="BG473" s="116">
        <f>IF(Y473="√",$J473*$L473/$N473,0)</f>
        <v>0</v>
      </c>
      <c r="BH473" s="116"/>
      <c r="BI473" s="116"/>
      <c r="BJ473" s="116">
        <f>IF(Z473="√",$J473*$L473/$N473,0)</f>
        <v>0</v>
      </c>
      <c r="BK473" s="116"/>
      <c r="BL473" s="319"/>
      <c r="BM473" s="324"/>
      <c r="BN473" s="327"/>
    </row>
    <row r="474" s="115" customFormat="1" ht="33.95" hidden="1" customHeight="1" outlineLevel="5" spans="2:66">
      <c r="B474" s="116" t="s">
        <v>799</v>
      </c>
      <c r="C474" s="117" t="s">
        <v>1885</v>
      </c>
      <c r="D474" s="115" t="s">
        <v>1886</v>
      </c>
      <c r="E474" s="116"/>
      <c r="F474" s="116" t="s">
        <v>1625</v>
      </c>
      <c r="G474" s="116" t="s">
        <v>943</v>
      </c>
      <c r="H474" s="116">
        <f t="shared" si="857"/>
        <v>0</v>
      </c>
      <c r="I474" s="116" t="s">
        <v>1242</v>
      </c>
      <c r="J474" s="311"/>
      <c r="K474" s="116" t="s">
        <v>1887</v>
      </c>
      <c r="L474" s="116">
        <v>7</v>
      </c>
      <c r="M474" s="116" t="s">
        <v>1888</v>
      </c>
      <c r="N474" s="116">
        <f t="shared" si="858"/>
        <v>0</v>
      </c>
      <c r="O474" s="311"/>
      <c r="P474" s="311"/>
      <c r="Q474" s="311"/>
      <c r="R474" s="311"/>
      <c r="S474" s="311"/>
      <c r="T474" s="311"/>
      <c r="U474" s="311"/>
      <c r="V474" s="311"/>
      <c r="W474" s="311"/>
      <c r="X474" s="311"/>
      <c r="Y474" s="311"/>
      <c r="Z474" s="311"/>
      <c r="AA474" s="116"/>
      <c r="AB474" s="116">
        <f t="shared" ref="AB474:AB485" si="859">SUM(AC474,AF474,AI474,AL474,AO474,AR474,AU474,AX474,BA474,BD474,BG474,BJ474)</f>
        <v>0</v>
      </c>
      <c r="AC474" s="116">
        <f t="shared" ref="AC474:AC485" si="860">IF(O474="√",$J474*$L474/$N474,0)</f>
        <v>0</v>
      </c>
      <c r="AD474" s="116"/>
      <c r="AE474" s="116"/>
      <c r="AF474" s="116">
        <f t="shared" ref="AF474:AF485" si="861">IF(P474="√",$J474*$L474/$N474,0)</f>
        <v>0</v>
      </c>
      <c r="AG474" s="116"/>
      <c r="AH474" s="116"/>
      <c r="AI474" s="116">
        <f t="shared" ref="AI474:AI485" si="862">IF(Q474="√",$J474*$L474/$N474,0)</f>
        <v>0</v>
      </c>
      <c r="AJ474" s="116"/>
      <c r="AK474" s="116"/>
      <c r="AL474" s="116">
        <f t="shared" ref="AL474:AL485" si="863">IF(R474="√",$J474*$L474/$N474,0)</f>
        <v>0</v>
      </c>
      <c r="AM474" s="116"/>
      <c r="AN474" s="116"/>
      <c r="AO474" s="116">
        <f t="shared" ref="AO474:AO485" si="864">IF(S474="√",$J474*$L474/$N474,0)</f>
        <v>0</v>
      </c>
      <c r="AP474" s="116"/>
      <c r="AQ474" s="116"/>
      <c r="AR474" s="116">
        <f t="shared" ref="AR474:AR485" si="865">IF(T474="√",$J474*$L474/$N474,0)</f>
        <v>0</v>
      </c>
      <c r="AS474" s="116"/>
      <c r="AT474" s="116"/>
      <c r="AU474" s="116">
        <f t="shared" ref="AU474:AU485" si="866">IF(U474="√",$J474*$L474/$N474,0)</f>
        <v>0</v>
      </c>
      <c r="AV474" s="116"/>
      <c r="AW474" s="116"/>
      <c r="AX474" s="116">
        <f t="shared" ref="AX474:AX485" si="867">IF(V474="√",$J474*$L474/$N474,0)</f>
        <v>0</v>
      </c>
      <c r="AY474" s="116"/>
      <c r="AZ474" s="116"/>
      <c r="BA474" s="116">
        <f t="shared" ref="BA474:BA485" si="868">IF(W474="√",$J474*$L474/$N474,0)</f>
        <v>0</v>
      </c>
      <c r="BB474" s="116"/>
      <c r="BC474" s="116"/>
      <c r="BD474" s="116">
        <f t="shared" ref="BD474:BD485" si="869">IF(X474="√",$J474*$L474/$N474,0)</f>
        <v>0</v>
      </c>
      <c r="BE474" s="116"/>
      <c r="BF474" s="116"/>
      <c r="BG474" s="116">
        <f t="shared" ref="BG474:BG485" si="870">IF(Y474="√",$J474*$L474/$N474,0)</f>
        <v>0</v>
      </c>
      <c r="BH474" s="116"/>
      <c r="BI474" s="116"/>
      <c r="BJ474" s="116">
        <f t="shared" ref="BJ474:BJ485" si="871">IF(Z474="√",$J474*$L474/$N474,0)</f>
        <v>0</v>
      </c>
      <c r="BK474" s="116"/>
      <c r="BL474" s="319"/>
      <c r="BM474" s="324"/>
      <c r="BN474" s="327"/>
    </row>
    <row r="475" s="115" customFormat="1" ht="33.95" hidden="1" customHeight="1" outlineLevel="5" spans="2:66">
      <c r="B475" s="116" t="s">
        <v>799</v>
      </c>
      <c r="C475" s="117" t="s">
        <v>1889</v>
      </c>
      <c r="D475" s="115" t="s">
        <v>1890</v>
      </c>
      <c r="E475" s="116"/>
      <c r="F475" s="116" t="s">
        <v>1625</v>
      </c>
      <c r="G475" s="116" t="s">
        <v>943</v>
      </c>
      <c r="H475" s="116">
        <f t="shared" si="857"/>
        <v>0</v>
      </c>
      <c r="I475" s="116" t="s">
        <v>1242</v>
      </c>
      <c r="J475" s="311"/>
      <c r="K475" s="116" t="s">
        <v>1887</v>
      </c>
      <c r="L475" s="116">
        <v>1.5</v>
      </c>
      <c r="M475" s="116" t="s">
        <v>1888</v>
      </c>
      <c r="N475" s="116">
        <f t="shared" si="858"/>
        <v>0</v>
      </c>
      <c r="O475" s="329"/>
      <c r="P475" s="329"/>
      <c r="Q475" s="329"/>
      <c r="R475" s="329"/>
      <c r="S475" s="329"/>
      <c r="T475" s="329"/>
      <c r="U475" s="329"/>
      <c r="V475" s="329"/>
      <c r="W475" s="329"/>
      <c r="X475" s="329"/>
      <c r="Y475" s="329"/>
      <c r="Z475" s="329"/>
      <c r="AA475" s="116"/>
      <c r="AB475" s="116">
        <f t="shared" si="859"/>
        <v>0</v>
      </c>
      <c r="AC475" s="116">
        <f t="shared" si="860"/>
        <v>0</v>
      </c>
      <c r="AD475" s="116"/>
      <c r="AE475" s="116"/>
      <c r="AF475" s="116">
        <f t="shared" si="861"/>
        <v>0</v>
      </c>
      <c r="AG475" s="116"/>
      <c r="AH475" s="116"/>
      <c r="AI475" s="116">
        <f t="shared" si="862"/>
        <v>0</v>
      </c>
      <c r="AJ475" s="116"/>
      <c r="AK475" s="116"/>
      <c r="AL475" s="116">
        <f t="shared" si="863"/>
        <v>0</v>
      </c>
      <c r="AM475" s="116"/>
      <c r="AN475" s="116"/>
      <c r="AO475" s="116">
        <f t="shared" si="864"/>
        <v>0</v>
      </c>
      <c r="AP475" s="116"/>
      <c r="AQ475" s="116"/>
      <c r="AR475" s="116">
        <f t="shared" si="865"/>
        <v>0</v>
      </c>
      <c r="AS475" s="116"/>
      <c r="AT475" s="116"/>
      <c r="AU475" s="116">
        <f t="shared" si="866"/>
        <v>0</v>
      </c>
      <c r="AV475" s="116"/>
      <c r="AW475" s="116"/>
      <c r="AX475" s="116">
        <f t="shared" si="867"/>
        <v>0</v>
      </c>
      <c r="AY475" s="116"/>
      <c r="AZ475" s="116"/>
      <c r="BA475" s="116">
        <f t="shared" si="868"/>
        <v>0</v>
      </c>
      <c r="BB475" s="116"/>
      <c r="BC475" s="116"/>
      <c r="BD475" s="116">
        <f t="shared" si="869"/>
        <v>0</v>
      </c>
      <c r="BE475" s="116"/>
      <c r="BF475" s="116"/>
      <c r="BG475" s="116">
        <f t="shared" si="870"/>
        <v>0</v>
      </c>
      <c r="BH475" s="116"/>
      <c r="BI475" s="116"/>
      <c r="BJ475" s="116">
        <f t="shared" si="871"/>
        <v>0</v>
      </c>
      <c r="BK475" s="116"/>
      <c r="BL475" s="319"/>
      <c r="BM475" s="324"/>
      <c r="BN475" s="327"/>
    </row>
    <row r="476" s="115" customFormat="1" ht="33.95" hidden="1" customHeight="1" outlineLevel="5" spans="2:66">
      <c r="B476" s="116" t="s">
        <v>799</v>
      </c>
      <c r="C476" s="117" t="s">
        <v>1891</v>
      </c>
      <c r="D476" s="115" t="s">
        <v>1892</v>
      </c>
      <c r="E476" s="116"/>
      <c r="F476" s="116" t="s">
        <v>1625</v>
      </c>
      <c r="G476" s="116" t="s">
        <v>1851</v>
      </c>
      <c r="H476" s="116">
        <f>J476*L476*N476</f>
        <v>0</v>
      </c>
      <c r="I476" s="116" t="s">
        <v>1242</v>
      </c>
      <c r="J476" s="116">
        <v>1</v>
      </c>
      <c r="K476" s="116" t="s">
        <v>1243</v>
      </c>
      <c r="L476" s="311"/>
      <c r="M476" s="116" t="s">
        <v>1244</v>
      </c>
      <c r="N476" s="319">
        <v>12</v>
      </c>
      <c r="O476" s="302"/>
      <c r="P476" s="302"/>
      <c r="Q476" s="302"/>
      <c r="R476" s="302"/>
      <c r="S476" s="302"/>
      <c r="T476" s="302"/>
      <c r="U476" s="302"/>
      <c r="V476" s="302"/>
      <c r="W476" s="302"/>
      <c r="X476" s="302"/>
      <c r="Y476" s="302"/>
      <c r="Z476" s="302"/>
      <c r="AA476" s="302"/>
      <c r="AB476" s="116">
        <f t="shared" si="859"/>
        <v>0</v>
      </c>
      <c r="AC476" s="116">
        <f>$H476/12</f>
        <v>0</v>
      </c>
      <c r="AD476" s="116"/>
      <c r="AE476" s="116"/>
      <c r="AF476" s="116">
        <f>$H476/12</f>
        <v>0</v>
      </c>
      <c r="AG476" s="116"/>
      <c r="AH476" s="116"/>
      <c r="AI476" s="116">
        <f>$H476/12</f>
        <v>0</v>
      </c>
      <c r="AJ476" s="116"/>
      <c r="AK476" s="116"/>
      <c r="AL476" s="116">
        <f>$H476/12</f>
        <v>0</v>
      </c>
      <c r="AM476" s="116"/>
      <c r="AN476" s="116"/>
      <c r="AO476" s="116">
        <f>$H476/12</f>
        <v>0</v>
      </c>
      <c r="AP476" s="116"/>
      <c r="AQ476" s="116"/>
      <c r="AR476" s="116">
        <f>$H476/12</f>
        <v>0</v>
      </c>
      <c r="AS476" s="116"/>
      <c r="AT476" s="116"/>
      <c r="AU476" s="116">
        <f>$H476/12</f>
        <v>0</v>
      </c>
      <c r="AV476" s="116"/>
      <c r="AW476" s="116"/>
      <c r="AX476" s="116">
        <f>$H476/12</f>
        <v>0</v>
      </c>
      <c r="AY476" s="116"/>
      <c r="AZ476" s="116"/>
      <c r="BA476" s="116">
        <f>$H476/12</f>
        <v>0</v>
      </c>
      <c r="BB476" s="116"/>
      <c r="BC476" s="116"/>
      <c r="BD476" s="116">
        <f>$H476/12</f>
        <v>0</v>
      </c>
      <c r="BE476" s="116"/>
      <c r="BF476" s="116"/>
      <c r="BG476" s="116">
        <f>$H476/12</f>
        <v>0</v>
      </c>
      <c r="BH476" s="116"/>
      <c r="BI476" s="116"/>
      <c r="BJ476" s="116">
        <f>$H476/12</f>
        <v>0</v>
      </c>
      <c r="BK476" s="116"/>
      <c r="BL476" s="319"/>
      <c r="BM476" s="324"/>
      <c r="BN476" s="327"/>
    </row>
    <row r="477" s="111" customFormat="1" ht="33.95" hidden="1" customHeight="1" outlineLevel="3" collapsed="1" spans="2:66">
      <c r="B477" s="112" t="s">
        <v>794</v>
      </c>
      <c r="C477" s="113" t="s">
        <v>1893</v>
      </c>
      <c r="D477" s="111" t="s">
        <v>1894</v>
      </c>
      <c r="E477" s="112"/>
      <c r="F477" s="112"/>
      <c r="G477" s="112"/>
      <c r="H477" s="112">
        <f>SUM(H478:H485)</f>
        <v>0</v>
      </c>
      <c r="I477" s="112"/>
      <c r="J477" s="112"/>
      <c r="K477" s="112"/>
      <c r="L477" s="112"/>
      <c r="M477" s="112"/>
      <c r="N477" s="318"/>
      <c r="O477" s="301"/>
      <c r="P477" s="301"/>
      <c r="Q477" s="301"/>
      <c r="R477" s="301"/>
      <c r="S477" s="301"/>
      <c r="T477" s="301"/>
      <c r="U477" s="301"/>
      <c r="V477" s="301"/>
      <c r="W477" s="301"/>
      <c r="X477" s="301"/>
      <c r="Y477" s="301"/>
      <c r="Z477" s="301"/>
      <c r="AA477" s="301"/>
      <c r="AB477" s="112">
        <f>SUM(AB478:AB485)</f>
        <v>0</v>
      </c>
      <c r="AC477" s="112">
        <f>SUM(AC478:AC485)</f>
        <v>0</v>
      </c>
      <c r="AD477" s="112"/>
      <c r="AE477" s="112"/>
      <c r="AF477" s="112">
        <f>SUM(AF478:AF485)</f>
        <v>0</v>
      </c>
      <c r="AG477" s="112"/>
      <c r="AH477" s="112"/>
      <c r="AI477" s="112">
        <f>SUM(AI478:AI485)</f>
        <v>0</v>
      </c>
      <c r="AJ477" s="112"/>
      <c r="AK477" s="112"/>
      <c r="AL477" s="112">
        <f>SUM(AL478:AL485)</f>
        <v>0</v>
      </c>
      <c r="AM477" s="112"/>
      <c r="AN477" s="112"/>
      <c r="AO477" s="112">
        <f>SUM(AO478:AO485)</f>
        <v>0</v>
      </c>
      <c r="AP477" s="112"/>
      <c r="AQ477" s="112"/>
      <c r="AR477" s="112">
        <f>SUM(AR478:AR485)</f>
        <v>0</v>
      </c>
      <c r="AS477" s="112"/>
      <c r="AT477" s="112"/>
      <c r="AU477" s="112">
        <f>SUM(AU478:AU485)</f>
        <v>0</v>
      </c>
      <c r="AV477" s="112"/>
      <c r="AW477" s="112"/>
      <c r="AX477" s="112">
        <f>SUM(AX478:AX485)</f>
        <v>0</v>
      </c>
      <c r="AY477" s="112"/>
      <c r="AZ477" s="112"/>
      <c r="BA477" s="112">
        <f>SUM(BA478:BA485)</f>
        <v>0</v>
      </c>
      <c r="BB477" s="112"/>
      <c r="BC477" s="112"/>
      <c r="BD477" s="112">
        <f>SUM(BD478:BD485)</f>
        <v>0</v>
      </c>
      <c r="BE477" s="112"/>
      <c r="BF477" s="112"/>
      <c r="BG477" s="112">
        <f>SUM(BG478:BG485)</f>
        <v>0</v>
      </c>
      <c r="BH477" s="112"/>
      <c r="BI477" s="112"/>
      <c r="BJ477" s="112">
        <f>SUM(BJ478:BJ485)</f>
        <v>0</v>
      </c>
      <c r="BK477" s="112"/>
      <c r="BL477" s="318"/>
      <c r="BM477" s="324"/>
      <c r="BN477" s="326"/>
    </row>
    <row r="478" s="115" customFormat="1" ht="33.95" hidden="1" customHeight="1" outlineLevel="5" spans="2:66">
      <c r="B478" s="116" t="s">
        <v>799</v>
      </c>
      <c r="C478" s="117" t="s">
        <v>1895</v>
      </c>
      <c r="D478" s="115" t="s">
        <v>1896</v>
      </c>
      <c r="E478" s="116" t="s">
        <v>1897</v>
      </c>
      <c r="F478" s="116" t="s">
        <v>1625</v>
      </c>
      <c r="G478" s="116" t="s">
        <v>943</v>
      </c>
      <c r="H478" s="116">
        <f t="shared" ref="H478:H485" si="872">J478*L478</f>
        <v>0</v>
      </c>
      <c r="I478" s="116" t="s">
        <v>1242</v>
      </c>
      <c r="J478" s="311"/>
      <c r="K478" s="116" t="s">
        <v>1847</v>
      </c>
      <c r="L478" s="116">
        <v>40</v>
      </c>
      <c r="M478" s="116" t="s">
        <v>1848</v>
      </c>
      <c r="N478" s="116">
        <f t="shared" ref="N478:N485" si="873">COUNTA(O478:Z478)</f>
        <v>0</v>
      </c>
      <c r="O478" s="330"/>
      <c r="P478" s="330"/>
      <c r="Q478" s="330"/>
      <c r="R478" s="330"/>
      <c r="S478" s="330"/>
      <c r="T478" s="330"/>
      <c r="U478" s="330"/>
      <c r="V478" s="330"/>
      <c r="W478" s="330"/>
      <c r="X478" s="330"/>
      <c r="Y478" s="330"/>
      <c r="Z478" s="330"/>
      <c r="AA478" s="116"/>
      <c r="AB478" s="116">
        <f t="shared" si="859"/>
        <v>0</v>
      </c>
      <c r="AC478" s="116">
        <f t="shared" si="860"/>
        <v>0</v>
      </c>
      <c r="AD478" s="116"/>
      <c r="AE478" s="116"/>
      <c r="AF478" s="116">
        <f t="shared" si="861"/>
        <v>0</v>
      </c>
      <c r="AG478" s="116"/>
      <c r="AH478" s="116"/>
      <c r="AI478" s="116">
        <f t="shared" si="862"/>
        <v>0</v>
      </c>
      <c r="AJ478" s="116"/>
      <c r="AK478" s="116"/>
      <c r="AL478" s="116">
        <f t="shared" si="863"/>
        <v>0</v>
      </c>
      <c r="AM478" s="116"/>
      <c r="AN478" s="116"/>
      <c r="AO478" s="116">
        <f t="shared" si="864"/>
        <v>0</v>
      </c>
      <c r="AP478" s="116"/>
      <c r="AQ478" s="116"/>
      <c r="AR478" s="116">
        <f t="shared" si="865"/>
        <v>0</v>
      </c>
      <c r="AS478" s="116"/>
      <c r="AT478" s="116"/>
      <c r="AU478" s="116">
        <f t="shared" si="866"/>
        <v>0</v>
      </c>
      <c r="AV478" s="116"/>
      <c r="AW478" s="116"/>
      <c r="AX478" s="116">
        <f t="shared" si="867"/>
        <v>0</v>
      </c>
      <c r="AY478" s="116"/>
      <c r="AZ478" s="116"/>
      <c r="BA478" s="116">
        <f t="shared" si="868"/>
        <v>0</v>
      </c>
      <c r="BB478" s="116"/>
      <c r="BC478" s="116"/>
      <c r="BD478" s="116">
        <f t="shared" si="869"/>
        <v>0</v>
      </c>
      <c r="BE478" s="116"/>
      <c r="BF478" s="116"/>
      <c r="BG478" s="116">
        <f t="shared" si="870"/>
        <v>0</v>
      </c>
      <c r="BH478" s="116"/>
      <c r="BI478" s="116"/>
      <c r="BJ478" s="116">
        <f t="shared" si="871"/>
        <v>0</v>
      </c>
      <c r="BK478" s="116"/>
      <c r="BL478" s="319"/>
      <c r="BM478" s="324"/>
      <c r="BN478" s="327"/>
    </row>
    <row r="479" s="115" customFormat="1" ht="33.95" hidden="1" customHeight="1" outlineLevel="5" spans="2:66">
      <c r="B479" s="116" t="s">
        <v>799</v>
      </c>
      <c r="C479" s="117" t="s">
        <v>1898</v>
      </c>
      <c r="D479" s="115" t="s">
        <v>1899</v>
      </c>
      <c r="E479" s="116" t="s">
        <v>1900</v>
      </c>
      <c r="F479" s="116" t="s">
        <v>1625</v>
      </c>
      <c r="G479" s="116" t="s">
        <v>943</v>
      </c>
      <c r="H479" s="116">
        <f t="shared" si="872"/>
        <v>0</v>
      </c>
      <c r="I479" s="116" t="s">
        <v>1242</v>
      </c>
      <c r="J479" s="311"/>
      <c r="K479" s="116" t="s">
        <v>1847</v>
      </c>
      <c r="L479" s="116">
        <v>85</v>
      </c>
      <c r="M479" s="116" t="s">
        <v>1848</v>
      </c>
      <c r="N479" s="116">
        <f t="shared" si="873"/>
        <v>0</v>
      </c>
      <c r="O479" s="311"/>
      <c r="P479" s="311"/>
      <c r="Q479" s="311"/>
      <c r="R479" s="311"/>
      <c r="S479" s="311"/>
      <c r="T479" s="311"/>
      <c r="U479" s="311"/>
      <c r="V479" s="311"/>
      <c r="W479" s="311"/>
      <c r="X479" s="311"/>
      <c r="Y479" s="311"/>
      <c r="Z479" s="311"/>
      <c r="AA479" s="116"/>
      <c r="AB479" s="116">
        <f t="shared" si="859"/>
        <v>0</v>
      </c>
      <c r="AC479" s="116">
        <f t="shared" si="860"/>
        <v>0</v>
      </c>
      <c r="AD479" s="116"/>
      <c r="AE479" s="116"/>
      <c r="AF479" s="116">
        <f t="shared" si="861"/>
        <v>0</v>
      </c>
      <c r="AG479" s="116"/>
      <c r="AH479" s="116"/>
      <c r="AI479" s="116">
        <f t="shared" si="862"/>
        <v>0</v>
      </c>
      <c r="AJ479" s="116"/>
      <c r="AK479" s="116"/>
      <c r="AL479" s="116">
        <f t="shared" si="863"/>
        <v>0</v>
      </c>
      <c r="AM479" s="116"/>
      <c r="AN479" s="116"/>
      <c r="AO479" s="116">
        <f t="shared" si="864"/>
        <v>0</v>
      </c>
      <c r="AP479" s="116"/>
      <c r="AQ479" s="116"/>
      <c r="AR479" s="116">
        <f t="shared" si="865"/>
        <v>0</v>
      </c>
      <c r="AS479" s="116"/>
      <c r="AT479" s="116"/>
      <c r="AU479" s="116">
        <f t="shared" si="866"/>
        <v>0</v>
      </c>
      <c r="AV479" s="116"/>
      <c r="AW479" s="116"/>
      <c r="AX479" s="116">
        <f t="shared" si="867"/>
        <v>0</v>
      </c>
      <c r="AY479" s="116"/>
      <c r="AZ479" s="116"/>
      <c r="BA479" s="116">
        <f t="shared" si="868"/>
        <v>0</v>
      </c>
      <c r="BB479" s="116"/>
      <c r="BC479" s="116"/>
      <c r="BD479" s="116">
        <f t="shared" si="869"/>
        <v>0</v>
      </c>
      <c r="BE479" s="116"/>
      <c r="BF479" s="116"/>
      <c r="BG479" s="116">
        <f t="shared" si="870"/>
        <v>0</v>
      </c>
      <c r="BH479" s="116"/>
      <c r="BI479" s="116"/>
      <c r="BJ479" s="116">
        <f t="shared" si="871"/>
        <v>0</v>
      </c>
      <c r="BK479" s="116"/>
      <c r="BL479" s="319"/>
      <c r="BM479" s="324"/>
      <c r="BN479" s="327"/>
    </row>
    <row r="480" s="115" customFormat="1" ht="33.95" hidden="1" customHeight="1" outlineLevel="5" spans="2:66">
      <c r="B480" s="116" t="s">
        <v>799</v>
      </c>
      <c r="C480" s="117" t="s">
        <v>1901</v>
      </c>
      <c r="D480" s="115" t="s">
        <v>1902</v>
      </c>
      <c r="E480" s="116" t="s">
        <v>1903</v>
      </c>
      <c r="F480" s="116" t="s">
        <v>1625</v>
      </c>
      <c r="G480" s="116" t="s">
        <v>943</v>
      </c>
      <c r="H480" s="116">
        <f t="shared" si="872"/>
        <v>0</v>
      </c>
      <c r="I480" s="116" t="s">
        <v>1242</v>
      </c>
      <c r="J480" s="311"/>
      <c r="K480" s="116" t="s">
        <v>1831</v>
      </c>
      <c r="L480" s="116">
        <v>190</v>
      </c>
      <c r="M480" s="116" t="s">
        <v>1832</v>
      </c>
      <c r="N480" s="116">
        <f t="shared" si="873"/>
        <v>0</v>
      </c>
      <c r="O480" s="311"/>
      <c r="P480" s="311"/>
      <c r="Q480" s="311"/>
      <c r="R480" s="311"/>
      <c r="S480" s="311"/>
      <c r="T480" s="311"/>
      <c r="U480" s="311"/>
      <c r="V480" s="311"/>
      <c r="W480" s="311"/>
      <c r="X480" s="311"/>
      <c r="Y480" s="311"/>
      <c r="Z480" s="311"/>
      <c r="AA480" s="116"/>
      <c r="AB480" s="116">
        <f t="shared" si="859"/>
        <v>0</v>
      </c>
      <c r="AC480" s="116">
        <f t="shared" si="860"/>
        <v>0</v>
      </c>
      <c r="AD480" s="116"/>
      <c r="AE480" s="116"/>
      <c r="AF480" s="116">
        <f t="shared" si="861"/>
        <v>0</v>
      </c>
      <c r="AG480" s="116"/>
      <c r="AH480" s="116"/>
      <c r="AI480" s="116">
        <f t="shared" si="862"/>
        <v>0</v>
      </c>
      <c r="AJ480" s="116"/>
      <c r="AK480" s="116"/>
      <c r="AL480" s="116">
        <f t="shared" si="863"/>
        <v>0</v>
      </c>
      <c r="AM480" s="116"/>
      <c r="AN480" s="116"/>
      <c r="AO480" s="116">
        <f t="shared" si="864"/>
        <v>0</v>
      </c>
      <c r="AP480" s="116"/>
      <c r="AQ480" s="116"/>
      <c r="AR480" s="116">
        <f t="shared" si="865"/>
        <v>0</v>
      </c>
      <c r="AS480" s="116"/>
      <c r="AT480" s="116"/>
      <c r="AU480" s="116">
        <f t="shared" si="866"/>
        <v>0</v>
      </c>
      <c r="AV480" s="116"/>
      <c r="AW480" s="116"/>
      <c r="AX480" s="116">
        <f t="shared" si="867"/>
        <v>0</v>
      </c>
      <c r="AY480" s="116"/>
      <c r="AZ480" s="116"/>
      <c r="BA480" s="116">
        <f t="shared" si="868"/>
        <v>0</v>
      </c>
      <c r="BB480" s="116"/>
      <c r="BC480" s="116"/>
      <c r="BD480" s="116">
        <f t="shared" si="869"/>
        <v>0</v>
      </c>
      <c r="BE480" s="116"/>
      <c r="BF480" s="116"/>
      <c r="BG480" s="116">
        <f t="shared" si="870"/>
        <v>0</v>
      </c>
      <c r="BH480" s="116"/>
      <c r="BI480" s="116"/>
      <c r="BJ480" s="116">
        <f t="shared" si="871"/>
        <v>0</v>
      </c>
      <c r="BK480" s="116"/>
      <c r="BL480" s="319"/>
      <c r="BM480" s="324"/>
      <c r="BN480" s="327"/>
    </row>
    <row r="481" s="115" customFormat="1" ht="33.95" hidden="1" customHeight="1" outlineLevel="5" spans="2:66">
      <c r="B481" s="116" t="s">
        <v>799</v>
      </c>
      <c r="C481" s="117" t="s">
        <v>1904</v>
      </c>
      <c r="D481" s="115" t="s">
        <v>1905</v>
      </c>
      <c r="E481" s="116" t="s">
        <v>1906</v>
      </c>
      <c r="F481" s="116" t="s">
        <v>1625</v>
      </c>
      <c r="G481" s="116" t="s">
        <v>943</v>
      </c>
      <c r="H481" s="116">
        <f t="shared" si="872"/>
        <v>0</v>
      </c>
      <c r="I481" s="116" t="s">
        <v>1242</v>
      </c>
      <c r="J481" s="311"/>
      <c r="K481" s="116" t="s">
        <v>1847</v>
      </c>
      <c r="L481" s="116">
        <v>28</v>
      </c>
      <c r="M481" s="116" t="s">
        <v>1848</v>
      </c>
      <c r="N481" s="116">
        <f t="shared" si="873"/>
        <v>0</v>
      </c>
      <c r="O481" s="311"/>
      <c r="P481" s="311"/>
      <c r="Q481" s="311"/>
      <c r="R481" s="311"/>
      <c r="S481" s="311"/>
      <c r="T481" s="311"/>
      <c r="U481" s="311"/>
      <c r="V481" s="311"/>
      <c r="W481" s="311"/>
      <c r="X481" s="311"/>
      <c r="Y481" s="311"/>
      <c r="Z481" s="311"/>
      <c r="AA481" s="116"/>
      <c r="AB481" s="116">
        <f t="shared" si="859"/>
        <v>0</v>
      </c>
      <c r="AC481" s="116">
        <f t="shared" si="860"/>
        <v>0</v>
      </c>
      <c r="AD481" s="116"/>
      <c r="AE481" s="116"/>
      <c r="AF481" s="116">
        <f t="shared" si="861"/>
        <v>0</v>
      </c>
      <c r="AG481" s="116"/>
      <c r="AH481" s="116"/>
      <c r="AI481" s="116">
        <f t="shared" si="862"/>
        <v>0</v>
      </c>
      <c r="AJ481" s="116"/>
      <c r="AK481" s="116"/>
      <c r="AL481" s="116">
        <f t="shared" si="863"/>
        <v>0</v>
      </c>
      <c r="AM481" s="116"/>
      <c r="AN481" s="116"/>
      <c r="AO481" s="116">
        <f t="shared" si="864"/>
        <v>0</v>
      </c>
      <c r="AP481" s="116"/>
      <c r="AQ481" s="116"/>
      <c r="AR481" s="116">
        <f t="shared" si="865"/>
        <v>0</v>
      </c>
      <c r="AS481" s="116"/>
      <c r="AT481" s="116"/>
      <c r="AU481" s="116">
        <f t="shared" si="866"/>
        <v>0</v>
      </c>
      <c r="AV481" s="116"/>
      <c r="AW481" s="116"/>
      <c r="AX481" s="116">
        <f t="shared" si="867"/>
        <v>0</v>
      </c>
      <c r="AY481" s="116"/>
      <c r="AZ481" s="116"/>
      <c r="BA481" s="116">
        <f t="shared" si="868"/>
        <v>0</v>
      </c>
      <c r="BB481" s="116"/>
      <c r="BC481" s="116"/>
      <c r="BD481" s="116">
        <f t="shared" si="869"/>
        <v>0</v>
      </c>
      <c r="BE481" s="116"/>
      <c r="BF481" s="116"/>
      <c r="BG481" s="116">
        <f t="shared" si="870"/>
        <v>0</v>
      </c>
      <c r="BH481" s="116"/>
      <c r="BI481" s="116"/>
      <c r="BJ481" s="116">
        <f t="shared" si="871"/>
        <v>0</v>
      </c>
      <c r="BK481" s="116"/>
      <c r="BL481" s="319"/>
      <c r="BM481" s="324"/>
      <c r="BN481" s="327"/>
    </row>
    <row r="482" s="115" customFormat="1" ht="33.95" hidden="1" customHeight="1" outlineLevel="5" spans="2:66">
      <c r="B482" s="116" t="s">
        <v>799</v>
      </c>
      <c r="C482" s="117" t="s">
        <v>1907</v>
      </c>
      <c r="D482" s="115" t="s">
        <v>1908</v>
      </c>
      <c r="E482" s="116" t="s">
        <v>1909</v>
      </c>
      <c r="F482" s="116" t="s">
        <v>1625</v>
      </c>
      <c r="G482" s="116" t="s">
        <v>943</v>
      </c>
      <c r="H482" s="116">
        <f t="shared" si="872"/>
        <v>0</v>
      </c>
      <c r="I482" s="116" t="s">
        <v>1242</v>
      </c>
      <c r="J482" s="311"/>
      <c r="K482" s="116" t="s">
        <v>1831</v>
      </c>
      <c r="L482" s="116">
        <v>32</v>
      </c>
      <c r="M482" s="116" t="s">
        <v>1832</v>
      </c>
      <c r="N482" s="116">
        <f t="shared" si="873"/>
        <v>0</v>
      </c>
      <c r="O482" s="311"/>
      <c r="P482" s="311"/>
      <c r="Q482" s="311"/>
      <c r="R482" s="311"/>
      <c r="S482" s="311"/>
      <c r="T482" s="311"/>
      <c r="U482" s="311"/>
      <c r="V482" s="311"/>
      <c r="W482" s="311"/>
      <c r="X482" s="311"/>
      <c r="Y482" s="311"/>
      <c r="Z482" s="311"/>
      <c r="AA482" s="116"/>
      <c r="AB482" s="116">
        <f t="shared" si="859"/>
        <v>0</v>
      </c>
      <c r="AC482" s="116">
        <f t="shared" si="860"/>
        <v>0</v>
      </c>
      <c r="AD482" s="116"/>
      <c r="AE482" s="116"/>
      <c r="AF482" s="116">
        <f t="shared" si="861"/>
        <v>0</v>
      </c>
      <c r="AG482" s="116"/>
      <c r="AH482" s="116"/>
      <c r="AI482" s="116">
        <f t="shared" si="862"/>
        <v>0</v>
      </c>
      <c r="AJ482" s="116"/>
      <c r="AK482" s="116"/>
      <c r="AL482" s="116">
        <f t="shared" si="863"/>
        <v>0</v>
      </c>
      <c r="AM482" s="116"/>
      <c r="AN482" s="116"/>
      <c r="AO482" s="116">
        <f t="shared" si="864"/>
        <v>0</v>
      </c>
      <c r="AP482" s="116"/>
      <c r="AQ482" s="116"/>
      <c r="AR482" s="116">
        <f t="shared" si="865"/>
        <v>0</v>
      </c>
      <c r="AS482" s="116"/>
      <c r="AT482" s="116"/>
      <c r="AU482" s="116">
        <f t="shared" si="866"/>
        <v>0</v>
      </c>
      <c r="AV482" s="116"/>
      <c r="AW482" s="116"/>
      <c r="AX482" s="116">
        <f t="shared" si="867"/>
        <v>0</v>
      </c>
      <c r="AY482" s="116"/>
      <c r="AZ482" s="116"/>
      <c r="BA482" s="116">
        <f t="shared" si="868"/>
        <v>0</v>
      </c>
      <c r="BB482" s="116"/>
      <c r="BC482" s="116"/>
      <c r="BD482" s="116">
        <f t="shared" si="869"/>
        <v>0</v>
      </c>
      <c r="BE482" s="116"/>
      <c r="BF482" s="116"/>
      <c r="BG482" s="116">
        <f t="shared" si="870"/>
        <v>0</v>
      </c>
      <c r="BH482" s="116"/>
      <c r="BI482" s="116"/>
      <c r="BJ482" s="116">
        <f t="shared" si="871"/>
        <v>0</v>
      </c>
      <c r="BK482" s="116"/>
      <c r="BL482" s="319"/>
      <c r="BM482" s="324"/>
      <c r="BN482" s="327"/>
    </row>
    <row r="483" s="115" customFormat="1" ht="33.95" hidden="1" customHeight="1" outlineLevel="5" spans="2:66">
      <c r="B483" s="116" t="s">
        <v>799</v>
      </c>
      <c r="C483" s="117" t="s">
        <v>1910</v>
      </c>
      <c r="D483" s="115" t="s">
        <v>1911</v>
      </c>
      <c r="E483" s="116" t="s">
        <v>1903</v>
      </c>
      <c r="F483" s="116" t="s">
        <v>1625</v>
      </c>
      <c r="G483" s="116" t="s">
        <v>943</v>
      </c>
      <c r="H483" s="116">
        <f t="shared" si="872"/>
        <v>0</v>
      </c>
      <c r="I483" s="116" t="s">
        <v>1242</v>
      </c>
      <c r="J483" s="311"/>
      <c r="K483" s="116" t="s">
        <v>1831</v>
      </c>
      <c r="L483" s="116">
        <v>180</v>
      </c>
      <c r="M483" s="116" t="s">
        <v>1832</v>
      </c>
      <c r="N483" s="116">
        <f t="shared" si="873"/>
        <v>0</v>
      </c>
      <c r="O483" s="311"/>
      <c r="P483" s="311"/>
      <c r="Q483" s="311"/>
      <c r="R483" s="311"/>
      <c r="S483" s="311"/>
      <c r="T483" s="311"/>
      <c r="U483" s="311"/>
      <c r="V483" s="311"/>
      <c r="W483" s="311"/>
      <c r="X483" s="311"/>
      <c r="Y483" s="311"/>
      <c r="Z483" s="311"/>
      <c r="AA483" s="116"/>
      <c r="AB483" s="116">
        <f t="shared" si="859"/>
        <v>0</v>
      </c>
      <c r="AC483" s="116">
        <f t="shared" si="860"/>
        <v>0</v>
      </c>
      <c r="AD483" s="116"/>
      <c r="AE483" s="116"/>
      <c r="AF483" s="116">
        <f t="shared" si="861"/>
        <v>0</v>
      </c>
      <c r="AG483" s="116"/>
      <c r="AH483" s="116"/>
      <c r="AI483" s="116">
        <f t="shared" si="862"/>
        <v>0</v>
      </c>
      <c r="AJ483" s="116"/>
      <c r="AK483" s="116"/>
      <c r="AL483" s="116">
        <f t="shared" si="863"/>
        <v>0</v>
      </c>
      <c r="AM483" s="116"/>
      <c r="AN483" s="116"/>
      <c r="AO483" s="116">
        <f t="shared" si="864"/>
        <v>0</v>
      </c>
      <c r="AP483" s="116"/>
      <c r="AQ483" s="116"/>
      <c r="AR483" s="116">
        <f t="shared" si="865"/>
        <v>0</v>
      </c>
      <c r="AS483" s="116"/>
      <c r="AT483" s="116"/>
      <c r="AU483" s="116">
        <f t="shared" si="866"/>
        <v>0</v>
      </c>
      <c r="AV483" s="116"/>
      <c r="AW483" s="116"/>
      <c r="AX483" s="116">
        <f t="shared" si="867"/>
        <v>0</v>
      </c>
      <c r="AY483" s="116"/>
      <c r="AZ483" s="116"/>
      <c r="BA483" s="116">
        <f t="shared" si="868"/>
        <v>0</v>
      </c>
      <c r="BB483" s="116"/>
      <c r="BC483" s="116"/>
      <c r="BD483" s="116">
        <f t="shared" si="869"/>
        <v>0</v>
      </c>
      <c r="BE483" s="116"/>
      <c r="BF483" s="116"/>
      <c r="BG483" s="116">
        <f t="shared" si="870"/>
        <v>0</v>
      </c>
      <c r="BH483" s="116"/>
      <c r="BI483" s="116"/>
      <c r="BJ483" s="116">
        <f t="shared" si="871"/>
        <v>0</v>
      </c>
      <c r="BK483" s="116"/>
      <c r="BL483" s="319"/>
      <c r="BM483" s="324"/>
      <c r="BN483" s="327"/>
    </row>
    <row r="484" s="115" customFormat="1" ht="33.95" hidden="1" customHeight="1" outlineLevel="5" spans="2:66">
      <c r="B484" s="116" t="s">
        <v>799</v>
      </c>
      <c r="C484" s="117" t="s">
        <v>1912</v>
      </c>
      <c r="D484" s="115" t="s">
        <v>1913</v>
      </c>
      <c r="E484" s="116" t="s">
        <v>1914</v>
      </c>
      <c r="F484" s="116" t="s">
        <v>1625</v>
      </c>
      <c r="G484" s="116" t="s">
        <v>943</v>
      </c>
      <c r="H484" s="116">
        <f t="shared" si="872"/>
        <v>0</v>
      </c>
      <c r="I484" s="116" t="s">
        <v>1242</v>
      </c>
      <c r="J484" s="311"/>
      <c r="K484" s="116" t="s">
        <v>1847</v>
      </c>
      <c r="L484" s="116">
        <v>15</v>
      </c>
      <c r="M484" s="116" t="s">
        <v>1848</v>
      </c>
      <c r="N484" s="116">
        <f t="shared" si="873"/>
        <v>0</v>
      </c>
      <c r="O484" s="311"/>
      <c r="P484" s="311"/>
      <c r="Q484" s="311"/>
      <c r="R484" s="311"/>
      <c r="S484" s="311"/>
      <c r="T484" s="311"/>
      <c r="U484" s="311"/>
      <c r="V484" s="311"/>
      <c r="W484" s="311"/>
      <c r="X484" s="311"/>
      <c r="Y484" s="311"/>
      <c r="Z484" s="311"/>
      <c r="AA484" s="116"/>
      <c r="AB484" s="116">
        <f t="shared" si="859"/>
        <v>0</v>
      </c>
      <c r="AC484" s="116">
        <f t="shared" si="860"/>
        <v>0</v>
      </c>
      <c r="AD484" s="116"/>
      <c r="AE484" s="116"/>
      <c r="AF484" s="116">
        <f t="shared" si="861"/>
        <v>0</v>
      </c>
      <c r="AG484" s="116"/>
      <c r="AH484" s="116"/>
      <c r="AI484" s="116">
        <f t="shared" si="862"/>
        <v>0</v>
      </c>
      <c r="AJ484" s="116"/>
      <c r="AK484" s="116"/>
      <c r="AL484" s="116">
        <f t="shared" si="863"/>
        <v>0</v>
      </c>
      <c r="AM484" s="116"/>
      <c r="AN484" s="116"/>
      <c r="AO484" s="116">
        <f t="shared" si="864"/>
        <v>0</v>
      </c>
      <c r="AP484" s="116"/>
      <c r="AQ484" s="116"/>
      <c r="AR484" s="116">
        <f t="shared" si="865"/>
        <v>0</v>
      </c>
      <c r="AS484" s="116"/>
      <c r="AT484" s="116"/>
      <c r="AU484" s="116">
        <f t="shared" si="866"/>
        <v>0</v>
      </c>
      <c r="AV484" s="116"/>
      <c r="AW484" s="116"/>
      <c r="AX484" s="116">
        <f t="shared" si="867"/>
        <v>0</v>
      </c>
      <c r="AY484" s="116"/>
      <c r="AZ484" s="116"/>
      <c r="BA484" s="116">
        <f t="shared" si="868"/>
        <v>0</v>
      </c>
      <c r="BB484" s="116"/>
      <c r="BC484" s="116"/>
      <c r="BD484" s="116">
        <f t="shared" si="869"/>
        <v>0</v>
      </c>
      <c r="BE484" s="116"/>
      <c r="BF484" s="116"/>
      <c r="BG484" s="116">
        <f t="shared" si="870"/>
        <v>0</v>
      </c>
      <c r="BH484" s="116"/>
      <c r="BI484" s="116"/>
      <c r="BJ484" s="116">
        <f t="shared" si="871"/>
        <v>0</v>
      </c>
      <c r="BK484" s="116"/>
      <c r="BL484" s="319"/>
      <c r="BM484" s="324"/>
      <c r="BN484" s="327"/>
    </row>
    <row r="485" s="115" customFormat="1" ht="33.95" hidden="1" customHeight="1" outlineLevel="5" spans="2:66">
      <c r="B485" s="116" t="s">
        <v>799</v>
      </c>
      <c r="C485" s="117" t="s">
        <v>1915</v>
      </c>
      <c r="D485" s="115" t="s">
        <v>1916</v>
      </c>
      <c r="E485" s="116" t="s">
        <v>1917</v>
      </c>
      <c r="F485" s="116" t="s">
        <v>1625</v>
      </c>
      <c r="G485" s="116" t="s">
        <v>943</v>
      </c>
      <c r="H485" s="116">
        <f t="shared" si="872"/>
        <v>0</v>
      </c>
      <c r="I485" s="116" t="s">
        <v>1242</v>
      </c>
      <c r="J485" s="311"/>
      <c r="K485" s="116" t="s">
        <v>1847</v>
      </c>
      <c r="L485" s="116">
        <v>25</v>
      </c>
      <c r="M485" s="116" t="s">
        <v>1848</v>
      </c>
      <c r="N485" s="116">
        <f t="shared" si="873"/>
        <v>0</v>
      </c>
      <c r="O485" s="329"/>
      <c r="P485" s="329"/>
      <c r="Q485" s="329"/>
      <c r="R485" s="329"/>
      <c r="S485" s="329"/>
      <c r="T485" s="329"/>
      <c r="U485" s="329"/>
      <c r="V485" s="329"/>
      <c r="W485" s="329"/>
      <c r="X485" s="329"/>
      <c r="Y485" s="329"/>
      <c r="Z485" s="329"/>
      <c r="AA485" s="116"/>
      <c r="AB485" s="116">
        <f t="shared" si="859"/>
        <v>0</v>
      </c>
      <c r="AC485" s="116">
        <f t="shared" si="860"/>
        <v>0</v>
      </c>
      <c r="AD485" s="116"/>
      <c r="AE485" s="116"/>
      <c r="AF485" s="116">
        <f t="shared" si="861"/>
        <v>0</v>
      </c>
      <c r="AG485" s="116"/>
      <c r="AH485" s="116"/>
      <c r="AI485" s="116">
        <f t="shared" si="862"/>
        <v>0</v>
      </c>
      <c r="AJ485" s="116"/>
      <c r="AK485" s="116"/>
      <c r="AL485" s="116">
        <f t="shared" si="863"/>
        <v>0</v>
      </c>
      <c r="AM485" s="116"/>
      <c r="AN485" s="116"/>
      <c r="AO485" s="116">
        <f t="shared" si="864"/>
        <v>0</v>
      </c>
      <c r="AP485" s="116"/>
      <c r="AQ485" s="116"/>
      <c r="AR485" s="116">
        <f t="shared" si="865"/>
        <v>0</v>
      </c>
      <c r="AS485" s="116"/>
      <c r="AT485" s="116"/>
      <c r="AU485" s="116">
        <f t="shared" si="866"/>
        <v>0</v>
      </c>
      <c r="AV485" s="116"/>
      <c r="AW485" s="116"/>
      <c r="AX485" s="116">
        <f t="shared" si="867"/>
        <v>0</v>
      </c>
      <c r="AY485" s="116"/>
      <c r="AZ485" s="116"/>
      <c r="BA485" s="116">
        <f t="shared" si="868"/>
        <v>0</v>
      </c>
      <c r="BB485" s="116"/>
      <c r="BC485" s="116"/>
      <c r="BD485" s="116">
        <f t="shared" si="869"/>
        <v>0</v>
      </c>
      <c r="BE485" s="116"/>
      <c r="BF485" s="116"/>
      <c r="BG485" s="116">
        <f t="shared" si="870"/>
        <v>0</v>
      </c>
      <c r="BH485" s="116"/>
      <c r="BI485" s="116"/>
      <c r="BJ485" s="116">
        <f t="shared" si="871"/>
        <v>0</v>
      </c>
      <c r="BK485" s="116"/>
      <c r="BL485" s="319"/>
      <c r="BM485" s="324"/>
      <c r="BN485" s="327"/>
    </row>
    <row r="486" s="22" customFormat="1" ht="33.95" hidden="1" customHeight="1" outlineLevel="2" collapsed="1" spans="2:66">
      <c r="B486" s="108" t="s">
        <v>794</v>
      </c>
      <c r="C486" s="109" t="s">
        <v>1918</v>
      </c>
      <c r="D486" s="22" t="s">
        <v>1919</v>
      </c>
      <c r="E486" s="108"/>
      <c r="F486" s="108"/>
      <c r="G486" s="108"/>
      <c r="H486" s="108">
        <f>H487+H493</f>
        <v>0</v>
      </c>
      <c r="I486" s="108"/>
      <c r="J486" s="108"/>
      <c r="K486" s="108"/>
      <c r="L486" s="108"/>
      <c r="M486" s="108"/>
      <c r="N486" s="317"/>
      <c r="O486" s="300"/>
      <c r="P486" s="300"/>
      <c r="Q486" s="300"/>
      <c r="R486" s="300"/>
      <c r="S486" s="300"/>
      <c r="T486" s="300"/>
      <c r="U486" s="300"/>
      <c r="V486" s="300"/>
      <c r="W486" s="300"/>
      <c r="X486" s="300"/>
      <c r="Y486" s="300"/>
      <c r="Z486" s="300"/>
      <c r="AA486" s="300"/>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17"/>
      <c r="BM486" s="324"/>
      <c r="BN486" s="325"/>
    </row>
    <row r="487" s="111" customFormat="1" ht="33.95" hidden="1" customHeight="1" outlineLevel="3" collapsed="1" spans="2:66">
      <c r="B487" s="112" t="s">
        <v>794</v>
      </c>
      <c r="C487" s="113" t="s">
        <v>1920</v>
      </c>
      <c r="D487" s="111" t="s">
        <v>1921</v>
      </c>
      <c r="E487" s="112"/>
      <c r="F487" s="112"/>
      <c r="G487" s="112"/>
      <c r="H487" s="112">
        <f>SUM(H488:H492)</f>
        <v>0</v>
      </c>
      <c r="I487" s="112"/>
      <c r="J487" s="112"/>
      <c r="K487" s="112"/>
      <c r="L487" s="112"/>
      <c r="M487" s="112"/>
      <c r="N487" s="318"/>
      <c r="O487" s="301"/>
      <c r="P487" s="301"/>
      <c r="Q487" s="301"/>
      <c r="R487" s="301"/>
      <c r="S487" s="301"/>
      <c r="T487" s="301"/>
      <c r="U487" s="301"/>
      <c r="V487" s="301"/>
      <c r="W487" s="301"/>
      <c r="X487" s="301"/>
      <c r="Y487" s="301"/>
      <c r="Z487" s="301"/>
      <c r="AA487" s="301"/>
      <c r="AB487" s="112">
        <f t="shared" ref="AB487:AF487" si="875">SUM(AB488:AB492)</f>
        <v>0</v>
      </c>
      <c r="AC487" s="112">
        <f t="shared" si="875"/>
        <v>0</v>
      </c>
      <c r="AD487" s="112"/>
      <c r="AE487" s="112"/>
      <c r="AF487" s="112">
        <f t="shared" si="875"/>
        <v>0</v>
      </c>
      <c r="AG487" s="112"/>
      <c r="AH487" s="112"/>
      <c r="AI487" s="112">
        <f>SUM(AI488:AI492)</f>
        <v>0</v>
      </c>
      <c r="AJ487" s="112"/>
      <c r="AK487" s="112"/>
      <c r="AL487" s="112">
        <f>SUM(AL488:AL492)</f>
        <v>0</v>
      </c>
      <c r="AM487" s="112"/>
      <c r="AN487" s="112"/>
      <c r="AO487" s="112">
        <f>SUM(AO488:AO492)</f>
        <v>0</v>
      </c>
      <c r="AP487" s="112"/>
      <c r="AQ487" s="112"/>
      <c r="AR487" s="112">
        <f>SUM(AR488:AR492)</f>
        <v>0</v>
      </c>
      <c r="AS487" s="112"/>
      <c r="AT487" s="112"/>
      <c r="AU487" s="112">
        <f>SUM(AU488:AU492)</f>
        <v>0</v>
      </c>
      <c r="AV487" s="112"/>
      <c r="AW487" s="112"/>
      <c r="AX487" s="112">
        <f>SUM(AX488:AX492)</f>
        <v>0</v>
      </c>
      <c r="AY487" s="112"/>
      <c r="AZ487" s="112"/>
      <c r="BA487" s="112">
        <f>SUM(BA488:BA492)</f>
        <v>0</v>
      </c>
      <c r="BB487" s="112"/>
      <c r="BC487" s="112"/>
      <c r="BD487" s="112">
        <f>SUM(BD488:BD492)</f>
        <v>0</v>
      </c>
      <c r="BE487" s="112"/>
      <c r="BF487" s="112"/>
      <c r="BG487" s="112">
        <f>SUM(BG488:BG492)</f>
        <v>0</v>
      </c>
      <c r="BH487" s="112"/>
      <c r="BI487" s="112"/>
      <c r="BJ487" s="112">
        <f>SUM(BJ488:BJ492)</f>
        <v>0</v>
      </c>
      <c r="BK487" s="112"/>
      <c r="BL487" s="318"/>
      <c r="BM487" s="324"/>
      <c r="BN487" s="326"/>
    </row>
    <row r="488" s="115" customFormat="1" ht="33.95" hidden="1" customHeight="1" outlineLevel="5" spans="2:66">
      <c r="B488" s="116" t="s">
        <v>799</v>
      </c>
      <c r="C488" s="117" t="s">
        <v>1922</v>
      </c>
      <c r="D488" s="115" t="s">
        <v>1923</v>
      </c>
      <c r="E488" s="116" t="s">
        <v>1924</v>
      </c>
      <c r="F488" s="116" t="s">
        <v>1625</v>
      </c>
      <c r="G488" s="116" t="s">
        <v>943</v>
      </c>
      <c r="H488" s="116">
        <f t="shared" ref="H488:H492" si="876">J488*L488</f>
        <v>0</v>
      </c>
      <c r="I488" s="116" t="s">
        <v>1242</v>
      </c>
      <c r="J488" s="311"/>
      <c r="K488" s="116" t="s">
        <v>1396</v>
      </c>
      <c r="L488" s="116">
        <v>49</v>
      </c>
      <c r="M488" s="116" t="s">
        <v>1675</v>
      </c>
      <c r="N488" s="116">
        <f t="shared" ref="N488:N492" si="877">COUNTA(O488:Z488)</f>
        <v>0</v>
      </c>
      <c r="O488" s="330"/>
      <c r="P488" s="330"/>
      <c r="Q488" s="330"/>
      <c r="R488" s="330"/>
      <c r="S488" s="330"/>
      <c r="T488" s="330"/>
      <c r="U488" s="330"/>
      <c r="V488" s="330"/>
      <c r="W488" s="330"/>
      <c r="X488" s="330"/>
      <c r="Y488" s="330"/>
      <c r="Z488" s="330"/>
      <c r="AA488" s="116"/>
      <c r="AB488" s="116">
        <f>SUM(AC488,AF488,AI488,AL488,AO488,AR488,AU488,AX488,BA488,BD488,BG488,BJ488)</f>
        <v>0</v>
      </c>
      <c r="AC488" s="116">
        <f>IF(O488="√",$J488*$L488/$N488,0)</f>
        <v>0</v>
      </c>
      <c r="AD488" s="116"/>
      <c r="AE488" s="116"/>
      <c r="AF488" s="116">
        <f>IF(P488="√",$J488*$L488/$N488,0)</f>
        <v>0</v>
      </c>
      <c r="AG488" s="116"/>
      <c r="AH488" s="116"/>
      <c r="AI488" s="116">
        <f>IF(Q488="√",$J488*$L488/$N488,0)</f>
        <v>0</v>
      </c>
      <c r="AJ488" s="116"/>
      <c r="AK488" s="116"/>
      <c r="AL488" s="116">
        <f>IF(R488="√",$J488*$L488/$N488,0)</f>
        <v>0</v>
      </c>
      <c r="AM488" s="116"/>
      <c r="AN488" s="116"/>
      <c r="AO488" s="116">
        <f>IF(S488="√",$J488*$L488/$N488,0)</f>
        <v>0</v>
      </c>
      <c r="AP488" s="116"/>
      <c r="AQ488" s="116"/>
      <c r="AR488" s="116">
        <f>IF(T488="√",$J488*$L488/$N488,0)</f>
        <v>0</v>
      </c>
      <c r="AS488" s="116"/>
      <c r="AT488" s="116"/>
      <c r="AU488" s="116">
        <f>IF(U488="√",$J488*$L488/$N488,0)</f>
        <v>0</v>
      </c>
      <c r="AV488" s="116"/>
      <c r="AW488" s="116"/>
      <c r="AX488" s="116">
        <f>IF(V488="√",$J488*$L488/$N488,0)</f>
        <v>0</v>
      </c>
      <c r="AY488" s="116"/>
      <c r="AZ488" s="116"/>
      <c r="BA488" s="116">
        <f>IF(W488="√",$J488*$L488/$N488,0)</f>
        <v>0</v>
      </c>
      <c r="BB488" s="116"/>
      <c r="BC488" s="116"/>
      <c r="BD488" s="116">
        <f>IF(X488="√",$J488*$L488/$N488,0)</f>
        <v>0</v>
      </c>
      <c r="BE488" s="116"/>
      <c r="BF488" s="116"/>
      <c r="BG488" s="116">
        <f>IF(Y488="√",$J488*$L488/$N488,0)</f>
        <v>0</v>
      </c>
      <c r="BH488" s="116"/>
      <c r="BI488" s="116"/>
      <c r="BJ488" s="116">
        <f>IF(Z488="√",$J488*$L488/$N488,0)</f>
        <v>0</v>
      </c>
      <c r="BK488" s="116"/>
      <c r="BL488" s="319"/>
      <c r="BM488" s="324"/>
      <c r="BN488" s="327"/>
    </row>
    <row r="489" s="115" customFormat="1" ht="33.95" hidden="1" customHeight="1" outlineLevel="5" spans="2:66">
      <c r="B489" s="116" t="s">
        <v>799</v>
      </c>
      <c r="C489" s="117" t="s">
        <v>1925</v>
      </c>
      <c r="D489" s="115" t="s">
        <v>1926</v>
      </c>
      <c r="E489" s="116" t="s">
        <v>1927</v>
      </c>
      <c r="F489" s="116" t="s">
        <v>1625</v>
      </c>
      <c r="G489" s="116" t="s">
        <v>943</v>
      </c>
      <c r="H489" s="116">
        <f t="shared" si="876"/>
        <v>0</v>
      </c>
      <c r="I489" s="116" t="s">
        <v>1242</v>
      </c>
      <c r="J489" s="311"/>
      <c r="K489" s="116" t="s">
        <v>1396</v>
      </c>
      <c r="L489" s="116">
        <v>42</v>
      </c>
      <c r="M489" s="116" t="s">
        <v>1675</v>
      </c>
      <c r="N489" s="116">
        <f t="shared" si="877"/>
        <v>0</v>
      </c>
      <c r="O489" s="311"/>
      <c r="P489" s="311"/>
      <c r="Q489" s="311"/>
      <c r="R489" s="311"/>
      <c r="S489" s="311"/>
      <c r="T489" s="311"/>
      <c r="U489" s="311"/>
      <c r="V489" s="311"/>
      <c r="W489" s="311"/>
      <c r="X489" s="311"/>
      <c r="Y489" s="311"/>
      <c r="Z489" s="311"/>
      <c r="AA489" s="116"/>
      <c r="AB489" s="116">
        <f>SUM(AC489,AF489,AI489,AL489,AO489,AR489,AU489,AX489,BA489,BD489,BG489,BJ489)</f>
        <v>0</v>
      </c>
      <c r="AC489" s="116">
        <f>IF(O489="√",$J489*$L489/$N489,0)</f>
        <v>0</v>
      </c>
      <c r="AD489" s="116"/>
      <c r="AE489" s="116"/>
      <c r="AF489" s="116">
        <f>IF(P489="√",$J489*$L489/$N489,0)</f>
        <v>0</v>
      </c>
      <c r="AG489" s="116"/>
      <c r="AH489" s="116"/>
      <c r="AI489" s="116">
        <f>IF(Q489="√",$J489*$L489/$N489,0)</f>
        <v>0</v>
      </c>
      <c r="AJ489" s="116"/>
      <c r="AK489" s="116"/>
      <c r="AL489" s="116">
        <f>IF(R489="√",$J489*$L489/$N489,0)</f>
        <v>0</v>
      </c>
      <c r="AM489" s="116"/>
      <c r="AN489" s="116"/>
      <c r="AO489" s="116">
        <f>IF(S489="√",$J489*$L489/$N489,0)</f>
        <v>0</v>
      </c>
      <c r="AP489" s="116"/>
      <c r="AQ489" s="116"/>
      <c r="AR489" s="116">
        <f>IF(T489="√",$J489*$L489/$N489,0)</f>
        <v>0</v>
      </c>
      <c r="AS489" s="116"/>
      <c r="AT489" s="116"/>
      <c r="AU489" s="116">
        <f>IF(U489="√",$J489*$L489/$N489,0)</f>
        <v>0</v>
      </c>
      <c r="AV489" s="116"/>
      <c r="AW489" s="116"/>
      <c r="AX489" s="116">
        <f>IF(V489="√",$J489*$L489/$N489,0)</f>
        <v>0</v>
      </c>
      <c r="AY489" s="116"/>
      <c r="AZ489" s="116"/>
      <c r="BA489" s="116">
        <f>IF(W489="√",$J489*$L489/$N489,0)</f>
        <v>0</v>
      </c>
      <c r="BB489" s="116"/>
      <c r="BC489" s="116"/>
      <c r="BD489" s="116">
        <f>IF(X489="√",$J489*$L489/$N489,0)</f>
        <v>0</v>
      </c>
      <c r="BE489" s="116"/>
      <c r="BF489" s="116"/>
      <c r="BG489" s="116">
        <f>IF(Y489="√",$J489*$L489/$N489,0)</f>
        <v>0</v>
      </c>
      <c r="BH489" s="116"/>
      <c r="BI489" s="116"/>
      <c r="BJ489" s="116">
        <f>IF(Z489="√",$J489*$L489/$N489,0)</f>
        <v>0</v>
      </c>
      <c r="BK489" s="116"/>
      <c r="BL489" s="319"/>
      <c r="BM489" s="324"/>
      <c r="BN489" s="327"/>
    </row>
    <row r="490" s="115" customFormat="1" ht="33.95" hidden="1" customHeight="1" outlineLevel="5" spans="2:66">
      <c r="B490" s="116" t="s">
        <v>799</v>
      </c>
      <c r="C490" s="117" t="s">
        <v>1928</v>
      </c>
      <c r="D490" s="115" t="s">
        <v>1929</v>
      </c>
      <c r="E490" s="116" t="s">
        <v>1930</v>
      </c>
      <c r="F490" s="116" t="s">
        <v>1625</v>
      </c>
      <c r="G490" s="116" t="s">
        <v>943</v>
      </c>
      <c r="H490" s="116">
        <f t="shared" si="876"/>
        <v>0</v>
      </c>
      <c r="I490" s="116" t="s">
        <v>1242</v>
      </c>
      <c r="J490" s="311"/>
      <c r="K490" s="116" t="s">
        <v>1633</v>
      </c>
      <c r="L490" s="116">
        <v>1262</v>
      </c>
      <c r="M490" s="116" t="s">
        <v>1634</v>
      </c>
      <c r="N490" s="116">
        <f t="shared" si="877"/>
        <v>0</v>
      </c>
      <c r="O490" s="311"/>
      <c r="P490" s="311"/>
      <c r="Q490" s="311"/>
      <c r="R490" s="311"/>
      <c r="S490" s="311"/>
      <c r="T490" s="311"/>
      <c r="U490" s="311"/>
      <c r="V490" s="311"/>
      <c r="W490" s="311"/>
      <c r="X490" s="311"/>
      <c r="Y490" s="311"/>
      <c r="Z490" s="311"/>
      <c r="AA490" s="116"/>
      <c r="AB490" s="116">
        <f>SUM(AC490,AF490,AI490,AL490,AO490,AR490,AU490,AX490,BA490,BD490,BG490,BJ490)</f>
        <v>0</v>
      </c>
      <c r="AC490" s="116">
        <f>IF(O490="√",$J490*$L490/$N490,0)</f>
        <v>0</v>
      </c>
      <c r="AD490" s="116"/>
      <c r="AE490" s="116"/>
      <c r="AF490" s="116">
        <f>IF(P490="√",$J490*$L490/$N490,0)</f>
        <v>0</v>
      </c>
      <c r="AG490" s="116"/>
      <c r="AH490" s="116"/>
      <c r="AI490" s="116">
        <f>IF(Q490="√",$J490*$L490/$N490,0)</f>
        <v>0</v>
      </c>
      <c r="AJ490" s="116"/>
      <c r="AK490" s="116"/>
      <c r="AL490" s="116">
        <f>IF(R490="√",$J490*$L490/$N490,0)</f>
        <v>0</v>
      </c>
      <c r="AM490" s="116"/>
      <c r="AN490" s="116"/>
      <c r="AO490" s="116">
        <f>IF(S490="√",$J490*$L490/$N490,0)</f>
        <v>0</v>
      </c>
      <c r="AP490" s="116"/>
      <c r="AQ490" s="116"/>
      <c r="AR490" s="116">
        <f>IF(T490="√",$J490*$L490/$N490,0)</f>
        <v>0</v>
      </c>
      <c r="AS490" s="116"/>
      <c r="AT490" s="116"/>
      <c r="AU490" s="116">
        <f>IF(U490="√",$J490*$L490/$N490,0)</f>
        <v>0</v>
      </c>
      <c r="AV490" s="116"/>
      <c r="AW490" s="116"/>
      <c r="AX490" s="116">
        <f>IF(V490="√",$J490*$L490/$N490,0)</f>
        <v>0</v>
      </c>
      <c r="AY490" s="116"/>
      <c r="AZ490" s="116"/>
      <c r="BA490" s="116">
        <f>IF(W490="√",$J490*$L490/$N490,0)</f>
        <v>0</v>
      </c>
      <c r="BB490" s="116"/>
      <c r="BC490" s="116"/>
      <c r="BD490" s="116">
        <f>IF(X490="√",$J490*$L490/$N490,0)</f>
        <v>0</v>
      </c>
      <c r="BE490" s="116"/>
      <c r="BF490" s="116"/>
      <c r="BG490" s="116">
        <f>IF(Y490="√",$J490*$L490/$N490,0)</f>
        <v>0</v>
      </c>
      <c r="BH490" s="116"/>
      <c r="BI490" s="116"/>
      <c r="BJ490" s="116">
        <f>IF(Z490="√",$J490*$L490/$N490,0)</f>
        <v>0</v>
      </c>
      <c r="BK490" s="116"/>
      <c r="BL490" s="319"/>
      <c r="BM490" s="324"/>
      <c r="BN490" s="327"/>
    </row>
    <row r="491" s="115" customFormat="1" ht="33.95" hidden="1" customHeight="1" outlineLevel="5" spans="2:66">
      <c r="B491" s="116" t="s">
        <v>799</v>
      </c>
      <c r="C491" s="117" t="s">
        <v>1931</v>
      </c>
      <c r="D491" s="115" t="s">
        <v>1932</v>
      </c>
      <c r="E491" s="116" t="s">
        <v>1933</v>
      </c>
      <c r="F491" s="116" t="s">
        <v>1625</v>
      </c>
      <c r="G491" s="116" t="s">
        <v>943</v>
      </c>
      <c r="H491" s="116">
        <f t="shared" si="876"/>
        <v>0</v>
      </c>
      <c r="I491" s="116" t="s">
        <v>1242</v>
      </c>
      <c r="J491" s="311"/>
      <c r="K491" s="116" t="s">
        <v>1396</v>
      </c>
      <c r="L491" s="116">
        <v>200</v>
      </c>
      <c r="M491" s="116" t="s">
        <v>1675</v>
      </c>
      <c r="N491" s="116">
        <f t="shared" si="877"/>
        <v>0</v>
      </c>
      <c r="O491" s="311"/>
      <c r="P491" s="311"/>
      <c r="Q491" s="311"/>
      <c r="R491" s="311"/>
      <c r="S491" s="311"/>
      <c r="T491" s="311"/>
      <c r="U491" s="311"/>
      <c r="V491" s="311"/>
      <c r="W491" s="311"/>
      <c r="X491" s="311"/>
      <c r="Y491" s="311"/>
      <c r="Z491" s="311"/>
      <c r="AA491" s="116"/>
      <c r="AB491" s="116">
        <f>SUM(AC491,AF491,AI491,AL491,AO491,AR491,AU491,AX491,BA491,BD491,BG491,BJ491)</f>
        <v>0</v>
      </c>
      <c r="AC491" s="116">
        <f>IF(O491="√",$J491*$L491/$N491,0)</f>
        <v>0</v>
      </c>
      <c r="AD491" s="116"/>
      <c r="AE491" s="116"/>
      <c r="AF491" s="116">
        <f>IF(P491="√",$J491*$L491/$N491,0)</f>
        <v>0</v>
      </c>
      <c r="AG491" s="116"/>
      <c r="AH491" s="116"/>
      <c r="AI491" s="116">
        <f>IF(Q491="√",$J491*$L491/$N491,0)</f>
        <v>0</v>
      </c>
      <c r="AJ491" s="116"/>
      <c r="AK491" s="116"/>
      <c r="AL491" s="116">
        <f>IF(R491="√",$J491*$L491/$N491,0)</f>
        <v>0</v>
      </c>
      <c r="AM491" s="116"/>
      <c r="AN491" s="116"/>
      <c r="AO491" s="116">
        <f>IF(S491="√",$J491*$L491/$N491,0)</f>
        <v>0</v>
      </c>
      <c r="AP491" s="116"/>
      <c r="AQ491" s="116"/>
      <c r="AR491" s="116">
        <f>IF(T491="√",$J491*$L491/$N491,0)</f>
        <v>0</v>
      </c>
      <c r="AS491" s="116"/>
      <c r="AT491" s="116"/>
      <c r="AU491" s="116">
        <f>IF(U491="√",$J491*$L491/$N491,0)</f>
        <v>0</v>
      </c>
      <c r="AV491" s="116"/>
      <c r="AW491" s="116"/>
      <c r="AX491" s="116">
        <f>IF(V491="√",$J491*$L491/$N491,0)</f>
        <v>0</v>
      </c>
      <c r="AY491" s="116"/>
      <c r="AZ491" s="116"/>
      <c r="BA491" s="116">
        <f>IF(W491="√",$J491*$L491/$N491,0)</f>
        <v>0</v>
      </c>
      <c r="BB491" s="116"/>
      <c r="BC491" s="116"/>
      <c r="BD491" s="116">
        <f>IF(X491="√",$J491*$L491/$N491,0)</f>
        <v>0</v>
      </c>
      <c r="BE491" s="116"/>
      <c r="BF491" s="116"/>
      <c r="BG491" s="116">
        <f>IF(Y491="√",$J491*$L491/$N491,0)</f>
        <v>0</v>
      </c>
      <c r="BH491" s="116"/>
      <c r="BI491" s="116"/>
      <c r="BJ491" s="116">
        <f>IF(Z491="√",$J491*$L491/$N491,0)</f>
        <v>0</v>
      </c>
      <c r="BK491" s="116"/>
      <c r="BL491" s="319"/>
      <c r="BM491" s="324"/>
      <c r="BN491" s="327"/>
    </row>
    <row r="492" s="115" customFormat="1" ht="33.95" hidden="1" customHeight="1" outlineLevel="5" spans="2:66">
      <c r="B492" s="116" t="s">
        <v>799</v>
      </c>
      <c r="C492" s="117" t="s">
        <v>1934</v>
      </c>
      <c r="D492" s="115" t="s">
        <v>1935</v>
      </c>
      <c r="E492" s="116"/>
      <c r="F492" s="116" t="s">
        <v>1625</v>
      </c>
      <c r="G492" s="116" t="s">
        <v>943</v>
      </c>
      <c r="H492" s="116">
        <f t="shared" si="876"/>
        <v>0</v>
      </c>
      <c r="I492" s="116" t="s">
        <v>1242</v>
      </c>
      <c r="J492" s="311"/>
      <c r="K492" s="116" t="s">
        <v>1396</v>
      </c>
      <c r="L492" s="116">
        <v>30</v>
      </c>
      <c r="M492" s="116" t="s">
        <v>1675</v>
      </c>
      <c r="N492" s="116">
        <f t="shared" si="877"/>
        <v>0</v>
      </c>
      <c r="O492" s="329"/>
      <c r="P492" s="329"/>
      <c r="Q492" s="329"/>
      <c r="R492" s="329"/>
      <c r="S492" s="329"/>
      <c r="T492" s="329"/>
      <c r="U492" s="329"/>
      <c r="V492" s="329"/>
      <c r="W492" s="329"/>
      <c r="X492" s="329"/>
      <c r="Y492" s="329"/>
      <c r="Z492" s="329"/>
      <c r="AA492" s="116"/>
      <c r="AB492" s="116">
        <f>SUM(AC492,AF492,AI492,AL492,AO492,AR492,AU492,AX492,BA492,BD492,BG492,BJ492)</f>
        <v>0</v>
      </c>
      <c r="AC492" s="116">
        <f>IF(O492="√",$J492*$L492/$N492,0)</f>
        <v>0</v>
      </c>
      <c r="AD492" s="116"/>
      <c r="AE492" s="116"/>
      <c r="AF492" s="116">
        <f>IF(P492="√",$J492*$L492/$N492,0)</f>
        <v>0</v>
      </c>
      <c r="AG492" s="116"/>
      <c r="AH492" s="116"/>
      <c r="AI492" s="116">
        <f>IF(Q492="√",$J492*$L492/$N492,0)</f>
        <v>0</v>
      </c>
      <c r="AJ492" s="116"/>
      <c r="AK492" s="116"/>
      <c r="AL492" s="116">
        <f>IF(R492="√",$J492*$L492/$N492,0)</f>
        <v>0</v>
      </c>
      <c r="AM492" s="116"/>
      <c r="AN492" s="116"/>
      <c r="AO492" s="116">
        <f>IF(S492="√",$J492*$L492/$N492,0)</f>
        <v>0</v>
      </c>
      <c r="AP492" s="116"/>
      <c r="AQ492" s="116"/>
      <c r="AR492" s="116">
        <f>IF(T492="√",$J492*$L492/$N492,0)</f>
        <v>0</v>
      </c>
      <c r="AS492" s="116"/>
      <c r="AT492" s="116"/>
      <c r="AU492" s="116">
        <f>IF(U492="√",$J492*$L492/$N492,0)</f>
        <v>0</v>
      </c>
      <c r="AV492" s="116"/>
      <c r="AW492" s="116"/>
      <c r="AX492" s="116">
        <f>IF(V492="√",$J492*$L492/$N492,0)</f>
        <v>0</v>
      </c>
      <c r="AY492" s="116"/>
      <c r="AZ492" s="116"/>
      <c r="BA492" s="116">
        <f>IF(W492="√",$J492*$L492/$N492,0)</f>
        <v>0</v>
      </c>
      <c r="BB492" s="116"/>
      <c r="BC492" s="116"/>
      <c r="BD492" s="116">
        <f>IF(X492="√",$J492*$L492/$N492,0)</f>
        <v>0</v>
      </c>
      <c r="BE492" s="116"/>
      <c r="BF492" s="116"/>
      <c r="BG492" s="116">
        <f>IF(Y492="√",$J492*$L492/$N492,0)</f>
        <v>0</v>
      </c>
      <c r="BH492" s="116"/>
      <c r="BI492" s="116"/>
      <c r="BJ492" s="116">
        <f>IF(Z492="√",$J492*$L492/$N492,0)</f>
        <v>0</v>
      </c>
      <c r="BK492" s="116"/>
      <c r="BL492" s="319"/>
      <c r="BM492" s="324"/>
      <c r="BN492" s="327"/>
    </row>
    <row r="493" s="111" customFormat="1" ht="33.95" hidden="1" customHeight="1" outlineLevel="3" collapsed="1" spans="2:66">
      <c r="B493" s="112" t="s">
        <v>794</v>
      </c>
      <c r="C493" s="113" t="s">
        <v>1936</v>
      </c>
      <c r="D493" s="111" t="s">
        <v>1937</v>
      </c>
      <c r="E493" s="112"/>
      <c r="F493" s="112"/>
      <c r="G493" s="112"/>
      <c r="H493" s="112">
        <f>SUM(H494:H501)</f>
        <v>0</v>
      </c>
      <c r="I493" s="112"/>
      <c r="J493" s="112"/>
      <c r="K493" s="112"/>
      <c r="L493" s="112"/>
      <c r="M493" s="112"/>
      <c r="N493" s="318"/>
      <c r="O493" s="301"/>
      <c r="P493" s="301"/>
      <c r="Q493" s="301"/>
      <c r="R493" s="301"/>
      <c r="S493" s="301"/>
      <c r="T493" s="301"/>
      <c r="U493" s="301"/>
      <c r="V493" s="301"/>
      <c r="W493" s="301"/>
      <c r="X493" s="301"/>
      <c r="Y493" s="301"/>
      <c r="Z493" s="301"/>
      <c r="AA493" s="301"/>
      <c r="AB493" s="112">
        <f>SUM(AB494:AB501)</f>
        <v>0</v>
      </c>
      <c r="AC493" s="112">
        <f>SUM(AC494:AC501)</f>
        <v>0</v>
      </c>
      <c r="AD493" s="112"/>
      <c r="AE493" s="112"/>
      <c r="AF493" s="112">
        <f>SUM(AF494:AF501)</f>
        <v>0</v>
      </c>
      <c r="AG493" s="112"/>
      <c r="AH493" s="112"/>
      <c r="AI493" s="112">
        <f>SUM(AI494:AI501)</f>
        <v>0</v>
      </c>
      <c r="AJ493" s="112"/>
      <c r="AK493" s="112"/>
      <c r="AL493" s="112">
        <f>SUM(AL494:AL501)</f>
        <v>0</v>
      </c>
      <c r="AM493" s="112"/>
      <c r="AN493" s="112"/>
      <c r="AO493" s="112">
        <f>SUM(AO494:AO501)</f>
        <v>0</v>
      </c>
      <c r="AP493" s="112"/>
      <c r="AQ493" s="112"/>
      <c r="AR493" s="112">
        <f>SUM(AR494:AR501)</f>
        <v>0</v>
      </c>
      <c r="AS493" s="112"/>
      <c r="AT493" s="112"/>
      <c r="AU493" s="112">
        <f>SUM(AU494:AU501)</f>
        <v>0</v>
      </c>
      <c r="AV493" s="112"/>
      <c r="AW493" s="112"/>
      <c r="AX493" s="112">
        <f>SUM(AX494:AX501)</f>
        <v>0</v>
      </c>
      <c r="AY493" s="112"/>
      <c r="AZ493" s="112"/>
      <c r="BA493" s="112">
        <f>SUM(BA494:BA501)</f>
        <v>0</v>
      </c>
      <c r="BB493" s="112"/>
      <c r="BC493" s="112"/>
      <c r="BD493" s="112">
        <f>SUM(BD494:BD501)</f>
        <v>0</v>
      </c>
      <c r="BE493" s="112"/>
      <c r="BF493" s="112"/>
      <c r="BG493" s="112">
        <f>SUM(BG494:BG501)</f>
        <v>0</v>
      </c>
      <c r="BH493" s="112"/>
      <c r="BI493" s="112"/>
      <c r="BJ493" s="112">
        <f>SUM(BJ494:BJ501)</f>
        <v>0</v>
      </c>
      <c r="BK493" s="112"/>
      <c r="BL493" s="318"/>
      <c r="BM493" s="324"/>
      <c r="BN493" s="326"/>
    </row>
    <row r="494" s="115" customFormat="1" ht="33.95" hidden="1" customHeight="1" outlineLevel="5" spans="2:66">
      <c r="B494" s="116" t="s">
        <v>799</v>
      </c>
      <c r="C494" s="117" t="s">
        <v>1938</v>
      </c>
      <c r="D494" s="115" t="s">
        <v>1939</v>
      </c>
      <c r="E494" s="116"/>
      <c r="F494" s="116" t="s">
        <v>1625</v>
      </c>
      <c r="G494" s="116" t="s">
        <v>943</v>
      </c>
      <c r="H494" s="116">
        <f t="shared" ref="H494:H501" si="878">J494*L494</f>
        <v>0</v>
      </c>
      <c r="I494" s="116" t="s">
        <v>1242</v>
      </c>
      <c r="J494" s="311"/>
      <c r="K494" s="116" t="s">
        <v>1396</v>
      </c>
      <c r="L494" s="116">
        <v>22</v>
      </c>
      <c r="M494" s="116" t="s">
        <v>1675</v>
      </c>
      <c r="N494" s="116">
        <f t="shared" ref="N494:N501" si="879">COUNTA(O494:Z494)</f>
        <v>0</v>
      </c>
      <c r="O494" s="330"/>
      <c r="P494" s="330"/>
      <c r="Q494" s="330"/>
      <c r="R494" s="330"/>
      <c r="S494" s="330"/>
      <c r="T494" s="330"/>
      <c r="U494" s="330"/>
      <c r="V494" s="330"/>
      <c r="W494" s="330"/>
      <c r="X494" s="330"/>
      <c r="Y494" s="330"/>
      <c r="Z494" s="330"/>
      <c r="AA494" s="116"/>
      <c r="AB494" s="116">
        <f t="shared" ref="AB494:AB501" si="880">SUM(AC494,AF494,AI494,AL494,AO494,AR494,AU494,AX494,BA494,BD494,BG494,BJ494)</f>
        <v>0</v>
      </c>
      <c r="AC494" s="116">
        <f t="shared" ref="AC494:AC501" si="881">IF(O494="√",$J494*$L494/$N494,0)</f>
        <v>0</v>
      </c>
      <c r="AD494" s="116"/>
      <c r="AE494" s="116"/>
      <c r="AF494" s="116">
        <f t="shared" ref="AF494:AF501" si="882">IF(P494="√",$J494*$L494/$N494,0)</f>
        <v>0</v>
      </c>
      <c r="AG494" s="116"/>
      <c r="AH494" s="116"/>
      <c r="AI494" s="116">
        <f t="shared" ref="AI494:AI501" si="883">IF(Q494="√",$J494*$L494/$N494,0)</f>
        <v>0</v>
      </c>
      <c r="AJ494" s="116"/>
      <c r="AK494" s="116"/>
      <c r="AL494" s="116">
        <f t="shared" ref="AL494:AL501" si="884">IF(R494="√",$J494*$L494/$N494,0)</f>
        <v>0</v>
      </c>
      <c r="AM494" s="116"/>
      <c r="AN494" s="116"/>
      <c r="AO494" s="116">
        <f t="shared" ref="AO494:AO501" si="885">IF(S494="√",$J494*$L494/$N494,0)</f>
        <v>0</v>
      </c>
      <c r="AP494" s="116"/>
      <c r="AQ494" s="116"/>
      <c r="AR494" s="116">
        <f t="shared" ref="AR494:AR501" si="886">IF(T494="√",$J494*$L494/$N494,0)</f>
        <v>0</v>
      </c>
      <c r="AS494" s="116"/>
      <c r="AT494" s="116"/>
      <c r="AU494" s="116">
        <f t="shared" ref="AU494:AU501" si="887">IF(U494="√",$J494*$L494/$N494,0)</f>
        <v>0</v>
      </c>
      <c r="AV494" s="116"/>
      <c r="AW494" s="116"/>
      <c r="AX494" s="116">
        <f t="shared" ref="AX494:AX501" si="888">IF(V494="√",$J494*$L494/$N494,0)</f>
        <v>0</v>
      </c>
      <c r="AY494" s="116"/>
      <c r="AZ494" s="116"/>
      <c r="BA494" s="116">
        <f t="shared" ref="BA494:BA501" si="889">IF(W494="√",$J494*$L494/$N494,0)</f>
        <v>0</v>
      </c>
      <c r="BB494" s="116"/>
      <c r="BC494" s="116"/>
      <c r="BD494" s="116">
        <f t="shared" ref="BD494:BD501" si="890">IF(X494="√",$J494*$L494/$N494,0)</f>
        <v>0</v>
      </c>
      <c r="BE494" s="116"/>
      <c r="BF494" s="116"/>
      <c r="BG494" s="116">
        <f t="shared" ref="BG494:BG501" si="891">IF(Y494="√",$J494*$L494/$N494,0)</f>
        <v>0</v>
      </c>
      <c r="BH494" s="116"/>
      <c r="BI494" s="116"/>
      <c r="BJ494" s="116">
        <f t="shared" ref="BJ494:BJ501" si="892">IF(Z494="√",$J494*$L494/$N494,0)</f>
        <v>0</v>
      </c>
      <c r="BK494" s="116"/>
      <c r="BL494" s="319"/>
      <c r="BM494" s="324"/>
      <c r="BN494" s="327"/>
    </row>
    <row r="495" s="115" customFormat="1" ht="33.95" hidden="1" customHeight="1" outlineLevel="5" spans="2:66">
      <c r="B495" s="116" t="s">
        <v>799</v>
      </c>
      <c r="C495" s="117" t="s">
        <v>1940</v>
      </c>
      <c r="D495" s="115" t="s">
        <v>1941</v>
      </c>
      <c r="E495" s="116" t="s">
        <v>1942</v>
      </c>
      <c r="F495" s="116" t="s">
        <v>1625</v>
      </c>
      <c r="G495" s="116" t="s">
        <v>943</v>
      </c>
      <c r="H495" s="116">
        <f t="shared" si="878"/>
        <v>0</v>
      </c>
      <c r="I495" s="116" t="s">
        <v>1242</v>
      </c>
      <c r="J495" s="311"/>
      <c r="K495" s="116" t="s">
        <v>1396</v>
      </c>
      <c r="L495" s="116">
        <v>25</v>
      </c>
      <c r="M495" s="116" t="s">
        <v>1675</v>
      </c>
      <c r="N495" s="116">
        <f t="shared" si="879"/>
        <v>0</v>
      </c>
      <c r="O495" s="311"/>
      <c r="P495" s="311"/>
      <c r="Q495" s="311"/>
      <c r="R495" s="311"/>
      <c r="S495" s="311"/>
      <c r="T495" s="311"/>
      <c r="U495" s="311"/>
      <c r="V495" s="311"/>
      <c r="W495" s="311"/>
      <c r="X495" s="311"/>
      <c r="Y495" s="311"/>
      <c r="Z495" s="311"/>
      <c r="AA495" s="116"/>
      <c r="AB495" s="116">
        <f t="shared" si="880"/>
        <v>0</v>
      </c>
      <c r="AC495" s="116">
        <f t="shared" si="881"/>
        <v>0</v>
      </c>
      <c r="AD495" s="116"/>
      <c r="AE495" s="116"/>
      <c r="AF495" s="116">
        <f t="shared" si="882"/>
        <v>0</v>
      </c>
      <c r="AG495" s="116"/>
      <c r="AH495" s="116"/>
      <c r="AI495" s="116">
        <f t="shared" si="883"/>
        <v>0</v>
      </c>
      <c r="AJ495" s="116"/>
      <c r="AK495" s="116"/>
      <c r="AL495" s="116">
        <f t="shared" si="884"/>
        <v>0</v>
      </c>
      <c r="AM495" s="116"/>
      <c r="AN495" s="116"/>
      <c r="AO495" s="116">
        <f t="shared" si="885"/>
        <v>0</v>
      </c>
      <c r="AP495" s="116"/>
      <c r="AQ495" s="116"/>
      <c r="AR495" s="116">
        <f t="shared" si="886"/>
        <v>0</v>
      </c>
      <c r="AS495" s="116"/>
      <c r="AT495" s="116"/>
      <c r="AU495" s="116">
        <f t="shared" si="887"/>
        <v>0</v>
      </c>
      <c r="AV495" s="116"/>
      <c r="AW495" s="116"/>
      <c r="AX495" s="116">
        <f t="shared" si="888"/>
        <v>0</v>
      </c>
      <c r="AY495" s="116"/>
      <c r="AZ495" s="116"/>
      <c r="BA495" s="116">
        <f t="shared" si="889"/>
        <v>0</v>
      </c>
      <c r="BB495" s="116"/>
      <c r="BC495" s="116"/>
      <c r="BD495" s="116">
        <f t="shared" si="890"/>
        <v>0</v>
      </c>
      <c r="BE495" s="116"/>
      <c r="BF495" s="116"/>
      <c r="BG495" s="116">
        <f t="shared" si="891"/>
        <v>0</v>
      </c>
      <c r="BH495" s="116"/>
      <c r="BI495" s="116"/>
      <c r="BJ495" s="116">
        <f t="shared" si="892"/>
        <v>0</v>
      </c>
      <c r="BK495" s="116"/>
      <c r="BL495" s="319"/>
      <c r="BM495" s="324"/>
      <c r="BN495" s="327"/>
    </row>
    <row r="496" s="115" customFormat="1" ht="33.95" hidden="1" customHeight="1" outlineLevel="5" spans="2:66">
      <c r="B496" s="116" t="s">
        <v>799</v>
      </c>
      <c r="C496" s="117" t="s">
        <v>1943</v>
      </c>
      <c r="D496" s="115" t="s">
        <v>1944</v>
      </c>
      <c r="E496" s="116"/>
      <c r="F496" s="116" t="s">
        <v>1625</v>
      </c>
      <c r="G496" s="116" t="s">
        <v>943</v>
      </c>
      <c r="H496" s="116">
        <f t="shared" si="878"/>
        <v>0</v>
      </c>
      <c r="I496" s="116" t="s">
        <v>1242</v>
      </c>
      <c r="J496" s="311"/>
      <c r="K496" s="116" t="s">
        <v>1396</v>
      </c>
      <c r="L496" s="116">
        <v>16</v>
      </c>
      <c r="M496" s="116" t="s">
        <v>1675</v>
      </c>
      <c r="N496" s="116">
        <f t="shared" si="879"/>
        <v>0</v>
      </c>
      <c r="O496" s="311"/>
      <c r="P496" s="311"/>
      <c r="Q496" s="311"/>
      <c r="R496" s="311"/>
      <c r="S496" s="311"/>
      <c r="T496" s="311"/>
      <c r="U496" s="311"/>
      <c r="V496" s="311"/>
      <c r="W496" s="311"/>
      <c r="X496" s="311"/>
      <c r="Y496" s="311"/>
      <c r="Z496" s="311"/>
      <c r="AA496" s="116"/>
      <c r="AB496" s="116">
        <f t="shared" si="880"/>
        <v>0</v>
      </c>
      <c r="AC496" s="116">
        <f t="shared" si="881"/>
        <v>0</v>
      </c>
      <c r="AD496" s="116"/>
      <c r="AE496" s="116"/>
      <c r="AF496" s="116">
        <f t="shared" si="882"/>
        <v>0</v>
      </c>
      <c r="AG496" s="116"/>
      <c r="AH496" s="116"/>
      <c r="AI496" s="116">
        <f t="shared" si="883"/>
        <v>0</v>
      </c>
      <c r="AJ496" s="116"/>
      <c r="AK496" s="116"/>
      <c r="AL496" s="116">
        <f t="shared" si="884"/>
        <v>0</v>
      </c>
      <c r="AM496" s="116"/>
      <c r="AN496" s="116"/>
      <c r="AO496" s="116">
        <f t="shared" si="885"/>
        <v>0</v>
      </c>
      <c r="AP496" s="116"/>
      <c r="AQ496" s="116"/>
      <c r="AR496" s="116">
        <f t="shared" si="886"/>
        <v>0</v>
      </c>
      <c r="AS496" s="116"/>
      <c r="AT496" s="116"/>
      <c r="AU496" s="116">
        <f t="shared" si="887"/>
        <v>0</v>
      </c>
      <c r="AV496" s="116"/>
      <c r="AW496" s="116"/>
      <c r="AX496" s="116">
        <f t="shared" si="888"/>
        <v>0</v>
      </c>
      <c r="AY496" s="116"/>
      <c r="AZ496" s="116"/>
      <c r="BA496" s="116">
        <f t="shared" si="889"/>
        <v>0</v>
      </c>
      <c r="BB496" s="116"/>
      <c r="BC496" s="116"/>
      <c r="BD496" s="116">
        <f t="shared" si="890"/>
        <v>0</v>
      </c>
      <c r="BE496" s="116"/>
      <c r="BF496" s="116"/>
      <c r="BG496" s="116">
        <f t="shared" si="891"/>
        <v>0</v>
      </c>
      <c r="BH496" s="116"/>
      <c r="BI496" s="116"/>
      <c r="BJ496" s="116">
        <f t="shared" si="892"/>
        <v>0</v>
      </c>
      <c r="BK496" s="116"/>
      <c r="BL496" s="319"/>
      <c r="BM496" s="324"/>
      <c r="BN496" s="327"/>
    </row>
    <row r="497" s="115" customFormat="1" ht="33.95" hidden="1" customHeight="1" outlineLevel="5" spans="2:66">
      <c r="B497" s="116" t="s">
        <v>799</v>
      </c>
      <c r="C497" s="117" t="s">
        <v>1945</v>
      </c>
      <c r="D497" s="115" t="s">
        <v>1946</v>
      </c>
      <c r="E497" s="116"/>
      <c r="F497" s="116" t="s">
        <v>1625</v>
      </c>
      <c r="G497" s="116" t="s">
        <v>943</v>
      </c>
      <c r="H497" s="116">
        <f t="shared" si="878"/>
        <v>0</v>
      </c>
      <c r="I497" s="116" t="s">
        <v>1242</v>
      </c>
      <c r="J497" s="311"/>
      <c r="K497" s="116" t="s">
        <v>1633</v>
      </c>
      <c r="L497" s="116">
        <v>277</v>
      </c>
      <c r="M497" s="116" t="s">
        <v>1634</v>
      </c>
      <c r="N497" s="116">
        <f t="shared" si="879"/>
        <v>0</v>
      </c>
      <c r="O497" s="311"/>
      <c r="P497" s="311"/>
      <c r="Q497" s="311"/>
      <c r="R497" s="311"/>
      <c r="S497" s="311"/>
      <c r="T497" s="311"/>
      <c r="U497" s="311"/>
      <c r="V497" s="311"/>
      <c r="W497" s="311"/>
      <c r="X497" s="311"/>
      <c r="Y497" s="311"/>
      <c r="Z497" s="311"/>
      <c r="AA497" s="116"/>
      <c r="AB497" s="116">
        <f t="shared" si="880"/>
        <v>0</v>
      </c>
      <c r="AC497" s="116">
        <f t="shared" si="881"/>
        <v>0</v>
      </c>
      <c r="AD497" s="116"/>
      <c r="AE497" s="116"/>
      <c r="AF497" s="116">
        <f t="shared" si="882"/>
        <v>0</v>
      </c>
      <c r="AG497" s="116"/>
      <c r="AH497" s="116"/>
      <c r="AI497" s="116">
        <f t="shared" si="883"/>
        <v>0</v>
      </c>
      <c r="AJ497" s="116"/>
      <c r="AK497" s="116"/>
      <c r="AL497" s="116">
        <f t="shared" si="884"/>
        <v>0</v>
      </c>
      <c r="AM497" s="116"/>
      <c r="AN497" s="116"/>
      <c r="AO497" s="116">
        <f t="shared" si="885"/>
        <v>0</v>
      </c>
      <c r="AP497" s="116"/>
      <c r="AQ497" s="116"/>
      <c r="AR497" s="116">
        <f t="shared" si="886"/>
        <v>0</v>
      </c>
      <c r="AS497" s="116"/>
      <c r="AT497" s="116"/>
      <c r="AU497" s="116">
        <f t="shared" si="887"/>
        <v>0</v>
      </c>
      <c r="AV497" s="116"/>
      <c r="AW497" s="116"/>
      <c r="AX497" s="116">
        <f t="shared" si="888"/>
        <v>0</v>
      </c>
      <c r="AY497" s="116"/>
      <c r="AZ497" s="116"/>
      <c r="BA497" s="116">
        <f t="shared" si="889"/>
        <v>0</v>
      </c>
      <c r="BB497" s="116"/>
      <c r="BC497" s="116"/>
      <c r="BD497" s="116">
        <f t="shared" si="890"/>
        <v>0</v>
      </c>
      <c r="BE497" s="116"/>
      <c r="BF497" s="116"/>
      <c r="BG497" s="116">
        <f t="shared" si="891"/>
        <v>0</v>
      </c>
      <c r="BH497" s="116"/>
      <c r="BI497" s="116"/>
      <c r="BJ497" s="116">
        <f t="shared" si="892"/>
        <v>0</v>
      </c>
      <c r="BK497" s="116"/>
      <c r="BL497" s="319"/>
      <c r="BM497" s="324"/>
      <c r="BN497" s="327"/>
    </row>
    <row r="498" s="115" customFormat="1" ht="33.95" hidden="1" customHeight="1" outlineLevel="5" spans="2:66">
      <c r="B498" s="116" t="s">
        <v>799</v>
      </c>
      <c r="C498" s="117" t="s">
        <v>1947</v>
      </c>
      <c r="D498" s="115" t="s">
        <v>1948</v>
      </c>
      <c r="E498" s="116"/>
      <c r="F498" s="116" t="s">
        <v>1625</v>
      </c>
      <c r="G498" s="116" t="s">
        <v>943</v>
      </c>
      <c r="H498" s="116">
        <f t="shared" si="878"/>
        <v>0</v>
      </c>
      <c r="I498" s="116" t="s">
        <v>1242</v>
      </c>
      <c r="J498" s="311"/>
      <c r="K498" s="116" t="s">
        <v>1949</v>
      </c>
      <c r="L498" s="116">
        <v>21</v>
      </c>
      <c r="M498" s="116" t="s">
        <v>1950</v>
      </c>
      <c r="N498" s="116">
        <f t="shared" si="879"/>
        <v>0</v>
      </c>
      <c r="O498" s="311"/>
      <c r="P498" s="311"/>
      <c r="Q498" s="311"/>
      <c r="R498" s="311"/>
      <c r="S498" s="311"/>
      <c r="T498" s="311"/>
      <c r="U498" s="311"/>
      <c r="V498" s="311"/>
      <c r="W498" s="311"/>
      <c r="X498" s="311"/>
      <c r="Y498" s="311"/>
      <c r="Z498" s="311"/>
      <c r="AA498" s="116"/>
      <c r="AB498" s="116">
        <f t="shared" si="880"/>
        <v>0</v>
      </c>
      <c r="AC498" s="116">
        <f t="shared" si="881"/>
        <v>0</v>
      </c>
      <c r="AD498" s="116"/>
      <c r="AE498" s="116"/>
      <c r="AF498" s="116">
        <f t="shared" si="882"/>
        <v>0</v>
      </c>
      <c r="AG498" s="116"/>
      <c r="AH498" s="116"/>
      <c r="AI498" s="116">
        <f t="shared" si="883"/>
        <v>0</v>
      </c>
      <c r="AJ498" s="116"/>
      <c r="AK498" s="116"/>
      <c r="AL498" s="116">
        <f t="shared" si="884"/>
        <v>0</v>
      </c>
      <c r="AM498" s="116"/>
      <c r="AN498" s="116"/>
      <c r="AO498" s="116">
        <f t="shared" si="885"/>
        <v>0</v>
      </c>
      <c r="AP498" s="116"/>
      <c r="AQ498" s="116"/>
      <c r="AR498" s="116">
        <f t="shared" si="886"/>
        <v>0</v>
      </c>
      <c r="AS498" s="116"/>
      <c r="AT498" s="116"/>
      <c r="AU498" s="116">
        <f t="shared" si="887"/>
        <v>0</v>
      </c>
      <c r="AV498" s="116"/>
      <c r="AW498" s="116"/>
      <c r="AX498" s="116">
        <f t="shared" si="888"/>
        <v>0</v>
      </c>
      <c r="AY498" s="116"/>
      <c r="AZ498" s="116"/>
      <c r="BA498" s="116">
        <f t="shared" si="889"/>
        <v>0</v>
      </c>
      <c r="BB498" s="116"/>
      <c r="BC498" s="116"/>
      <c r="BD498" s="116">
        <f t="shared" si="890"/>
        <v>0</v>
      </c>
      <c r="BE498" s="116"/>
      <c r="BF498" s="116"/>
      <c r="BG498" s="116">
        <f t="shared" si="891"/>
        <v>0</v>
      </c>
      <c r="BH498" s="116"/>
      <c r="BI498" s="116"/>
      <c r="BJ498" s="116">
        <f t="shared" si="892"/>
        <v>0</v>
      </c>
      <c r="BK498" s="116"/>
      <c r="BL498" s="319"/>
      <c r="BM498" s="324"/>
      <c r="BN498" s="327"/>
    </row>
    <row r="499" s="115" customFormat="1" ht="33.95" hidden="1" customHeight="1" outlineLevel="5" spans="2:66">
      <c r="B499" s="116" t="s">
        <v>799</v>
      </c>
      <c r="C499" s="117" t="s">
        <v>1951</v>
      </c>
      <c r="D499" s="115" t="s">
        <v>1952</v>
      </c>
      <c r="E499" s="116" t="s">
        <v>1953</v>
      </c>
      <c r="F499" s="116" t="s">
        <v>1625</v>
      </c>
      <c r="G499" s="116" t="s">
        <v>943</v>
      </c>
      <c r="H499" s="116">
        <f t="shared" si="878"/>
        <v>0</v>
      </c>
      <c r="I499" s="116" t="s">
        <v>1242</v>
      </c>
      <c r="J499" s="311"/>
      <c r="K499" s="116" t="s">
        <v>1754</v>
      </c>
      <c r="L499" s="116">
        <v>375</v>
      </c>
      <c r="M499" s="116" t="s">
        <v>1755</v>
      </c>
      <c r="N499" s="116">
        <f t="shared" si="879"/>
        <v>0</v>
      </c>
      <c r="O499" s="311"/>
      <c r="P499" s="311"/>
      <c r="Q499" s="311"/>
      <c r="R499" s="311"/>
      <c r="S499" s="311"/>
      <c r="T499" s="311"/>
      <c r="U499" s="311"/>
      <c r="V499" s="311"/>
      <c r="W499" s="311"/>
      <c r="X499" s="311"/>
      <c r="Y499" s="311"/>
      <c r="Z499" s="311"/>
      <c r="AA499" s="116"/>
      <c r="AB499" s="116">
        <f t="shared" si="880"/>
        <v>0</v>
      </c>
      <c r="AC499" s="116">
        <f t="shared" si="881"/>
        <v>0</v>
      </c>
      <c r="AD499" s="116"/>
      <c r="AE499" s="116"/>
      <c r="AF499" s="116">
        <f t="shared" si="882"/>
        <v>0</v>
      </c>
      <c r="AG499" s="116"/>
      <c r="AH499" s="116"/>
      <c r="AI499" s="116">
        <f t="shared" si="883"/>
        <v>0</v>
      </c>
      <c r="AJ499" s="116"/>
      <c r="AK499" s="116"/>
      <c r="AL499" s="116">
        <f t="shared" si="884"/>
        <v>0</v>
      </c>
      <c r="AM499" s="116"/>
      <c r="AN499" s="116"/>
      <c r="AO499" s="116">
        <f t="shared" si="885"/>
        <v>0</v>
      </c>
      <c r="AP499" s="116"/>
      <c r="AQ499" s="116"/>
      <c r="AR499" s="116">
        <f t="shared" si="886"/>
        <v>0</v>
      </c>
      <c r="AS499" s="116"/>
      <c r="AT499" s="116"/>
      <c r="AU499" s="116">
        <f t="shared" si="887"/>
        <v>0</v>
      </c>
      <c r="AV499" s="116"/>
      <c r="AW499" s="116"/>
      <c r="AX499" s="116">
        <f t="shared" si="888"/>
        <v>0</v>
      </c>
      <c r="AY499" s="116"/>
      <c r="AZ499" s="116"/>
      <c r="BA499" s="116">
        <f t="shared" si="889"/>
        <v>0</v>
      </c>
      <c r="BB499" s="116"/>
      <c r="BC499" s="116"/>
      <c r="BD499" s="116">
        <f t="shared" si="890"/>
        <v>0</v>
      </c>
      <c r="BE499" s="116"/>
      <c r="BF499" s="116"/>
      <c r="BG499" s="116">
        <f t="shared" si="891"/>
        <v>0</v>
      </c>
      <c r="BH499" s="116"/>
      <c r="BI499" s="116"/>
      <c r="BJ499" s="116">
        <f t="shared" si="892"/>
        <v>0</v>
      </c>
      <c r="BK499" s="116"/>
      <c r="BL499" s="319"/>
      <c r="BM499" s="324"/>
      <c r="BN499" s="327"/>
    </row>
    <row r="500" s="115" customFormat="1" ht="33.95" hidden="1" customHeight="1" outlineLevel="5" spans="2:66">
      <c r="B500" s="116" t="s">
        <v>799</v>
      </c>
      <c r="C500" s="117" t="s">
        <v>1954</v>
      </c>
      <c r="D500" s="115" t="s">
        <v>1955</v>
      </c>
      <c r="E500" s="116" t="s">
        <v>1956</v>
      </c>
      <c r="F500" s="116" t="s">
        <v>1625</v>
      </c>
      <c r="G500" s="116" t="s">
        <v>943</v>
      </c>
      <c r="H500" s="116">
        <f t="shared" si="878"/>
        <v>0</v>
      </c>
      <c r="I500" s="116" t="s">
        <v>1242</v>
      </c>
      <c r="J500" s="311"/>
      <c r="K500" s="116" t="s">
        <v>1754</v>
      </c>
      <c r="L500" s="116">
        <v>95</v>
      </c>
      <c r="M500" s="116" t="s">
        <v>1755</v>
      </c>
      <c r="N500" s="116">
        <f t="shared" si="879"/>
        <v>0</v>
      </c>
      <c r="O500" s="311"/>
      <c r="P500" s="311"/>
      <c r="Q500" s="311"/>
      <c r="R500" s="311"/>
      <c r="S500" s="311"/>
      <c r="T500" s="311"/>
      <c r="U500" s="311"/>
      <c r="V500" s="311"/>
      <c r="W500" s="311"/>
      <c r="X500" s="311"/>
      <c r="Y500" s="311"/>
      <c r="Z500" s="311"/>
      <c r="AA500" s="116"/>
      <c r="AB500" s="116">
        <f t="shared" si="880"/>
        <v>0</v>
      </c>
      <c r="AC500" s="116">
        <f t="shared" si="881"/>
        <v>0</v>
      </c>
      <c r="AD500" s="116"/>
      <c r="AE500" s="116"/>
      <c r="AF500" s="116">
        <f t="shared" si="882"/>
        <v>0</v>
      </c>
      <c r="AG500" s="116"/>
      <c r="AH500" s="116"/>
      <c r="AI500" s="116">
        <f t="shared" si="883"/>
        <v>0</v>
      </c>
      <c r="AJ500" s="116"/>
      <c r="AK500" s="116"/>
      <c r="AL500" s="116">
        <f t="shared" si="884"/>
        <v>0</v>
      </c>
      <c r="AM500" s="116"/>
      <c r="AN500" s="116"/>
      <c r="AO500" s="116">
        <f t="shared" si="885"/>
        <v>0</v>
      </c>
      <c r="AP500" s="116"/>
      <c r="AQ500" s="116"/>
      <c r="AR500" s="116">
        <f t="shared" si="886"/>
        <v>0</v>
      </c>
      <c r="AS500" s="116"/>
      <c r="AT500" s="116"/>
      <c r="AU500" s="116">
        <f t="shared" si="887"/>
        <v>0</v>
      </c>
      <c r="AV500" s="116"/>
      <c r="AW500" s="116"/>
      <c r="AX500" s="116">
        <f t="shared" si="888"/>
        <v>0</v>
      </c>
      <c r="AY500" s="116"/>
      <c r="AZ500" s="116"/>
      <c r="BA500" s="116">
        <f t="shared" si="889"/>
        <v>0</v>
      </c>
      <c r="BB500" s="116"/>
      <c r="BC500" s="116"/>
      <c r="BD500" s="116">
        <f t="shared" si="890"/>
        <v>0</v>
      </c>
      <c r="BE500" s="116"/>
      <c r="BF500" s="116"/>
      <c r="BG500" s="116">
        <f t="shared" si="891"/>
        <v>0</v>
      </c>
      <c r="BH500" s="116"/>
      <c r="BI500" s="116"/>
      <c r="BJ500" s="116">
        <f t="shared" si="892"/>
        <v>0</v>
      </c>
      <c r="BK500" s="116"/>
      <c r="BL500" s="319"/>
      <c r="BM500" s="324"/>
      <c r="BN500" s="327"/>
    </row>
    <row r="501" s="115" customFormat="1" ht="33.95" hidden="1" customHeight="1" outlineLevel="5" spans="2:66">
      <c r="B501" s="116" t="s">
        <v>799</v>
      </c>
      <c r="C501" s="117" t="s">
        <v>1957</v>
      </c>
      <c r="D501" s="115" t="s">
        <v>1958</v>
      </c>
      <c r="E501" s="116"/>
      <c r="F501" s="116" t="s">
        <v>1625</v>
      </c>
      <c r="G501" s="116" t="s">
        <v>943</v>
      </c>
      <c r="H501" s="116">
        <f t="shared" si="878"/>
        <v>0</v>
      </c>
      <c r="I501" s="116" t="s">
        <v>1242</v>
      </c>
      <c r="J501" s="311"/>
      <c r="K501" s="116" t="s">
        <v>1633</v>
      </c>
      <c r="L501" s="116">
        <v>2350</v>
      </c>
      <c r="M501" s="116" t="s">
        <v>1634</v>
      </c>
      <c r="N501" s="116">
        <f t="shared" si="879"/>
        <v>0</v>
      </c>
      <c r="O501" s="329"/>
      <c r="P501" s="329"/>
      <c r="Q501" s="329"/>
      <c r="R501" s="329"/>
      <c r="S501" s="329"/>
      <c r="T501" s="329"/>
      <c r="U501" s="329"/>
      <c r="V501" s="329"/>
      <c r="W501" s="329"/>
      <c r="X501" s="329"/>
      <c r="Y501" s="329"/>
      <c r="Z501" s="329"/>
      <c r="AA501" s="116"/>
      <c r="AB501" s="116">
        <f t="shared" si="880"/>
        <v>0</v>
      </c>
      <c r="AC501" s="116">
        <f t="shared" si="881"/>
        <v>0</v>
      </c>
      <c r="AD501" s="116"/>
      <c r="AE501" s="116"/>
      <c r="AF501" s="116">
        <f t="shared" si="882"/>
        <v>0</v>
      </c>
      <c r="AG501" s="116"/>
      <c r="AH501" s="116"/>
      <c r="AI501" s="116">
        <f t="shared" si="883"/>
        <v>0</v>
      </c>
      <c r="AJ501" s="116"/>
      <c r="AK501" s="116"/>
      <c r="AL501" s="116">
        <f t="shared" si="884"/>
        <v>0</v>
      </c>
      <c r="AM501" s="116"/>
      <c r="AN501" s="116"/>
      <c r="AO501" s="116">
        <f t="shared" si="885"/>
        <v>0</v>
      </c>
      <c r="AP501" s="116"/>
      <c r="AQ501" s="116"/>
      <c r="AR501" s="116">
        <f t="shared" si="886"/>
        <v>0</v>
      </c>
      <c r="AS501" s="116"/>
      <c r="AT501" s="116"/>
      <c r="AU501" s="116">
        <f t="shared" si="887"/>
        <v>0</v>
      </c>
      <c r="AV501" s="116"/>
      <c r="AW501" s="116"/>
      <c r="AX501" s="116">
        <f t="shared" si="888"/>
        <v>0</v>
      </c>
      <c r="AY501" s="116"/>
      <c r="AZ501" s="116"/>
      <c r="BA501" s="116">
        <f t="shared" si="889"/>
        <v>0</v>
      </c>
      <c r="BB501" s="116"/>
      <c r="BC501" s="116"/>
      <c r="BD501" s="116">
        <f t="shared" si="890"/>
        <v>0</v>
      </c>
      <c r="BE501" s="116"/>
      <c r="BF501" s="116"/>
      <c r="BG501" s="116">
        <f t="shared" si="891"/>
        <v>0</v>
      </c>
      <c r="BH501" s="116"/>
      <c r="BI501" s="116"/>
      <c r="BJ501" s="116">
        <f t="shared" si="892"/>
        <v>0</v>
      </c>
      <c r="BK501" s="116"/>
      <c r="BL501" s="319"/>
      <c r="BM501" s="324"/>
      <c r="BN501" s="327"/>
    </row>
    <row r="502" s="22" customFormat="1" ht="33.95" hidden="1" customHeight="1" outlineLevel="2" collapsed="1" spans="2:66">
      <c r="B502" s="108" t="s">
        <v>794</v>
      </c>
      <c r="C502" s="109" t="s">
        <v>1959</v>
      </c>
      <c r="D502" s="22" t="s">
        <v>1960</v>
      </c>
      <c r="E502" s="108"/>
      <c r="F502" s="108"/>
      <c r="G502" s="108"/>
      <c r="H502" s="108">
        <f>H503+H512+H520</f>
        <v>0</v>
      </c>
      <c r="I502" s="108"/>
      <c r="J502" s="108"/>
      <c r="K502" s="108"/>
      <c r="L502" s="108"/>
      <c r="M502" s="108"/>
      <c r="N502" s="317"/>
      <c r="O502" s="300"/>
      <c r="P502" s="300"/>
      <c r="Q502" s="300"/>
      <c r="R502" s="300"/>
      <c r="S502" s="300"/>
      <c r="T502" s="300"/>
      <c r="U502" s="300"/>
      <c r="V502" s="300"/>
      <c r="W502" s="300"/>
      <c r="X502" s="300"/>
      <c r="Y502" s="300"/>
      <c r="Z502" s="300"/>
      <c r="AA502" s="300"/>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17"/>
      <c r="BM502" s="324"/>
      <c r="BN502" s="325"/>
    </row>
    <row r="503" s="111" customFormat="1" ht="33.95" hidden="1" customHeight="1" outlineLevel="3" collapsed="1" spans="2:66">
      <c r="B503" s="112" t="s">
        <v>794</v>
      </c>
      <c r="C503" s="113" t="s">
        <v>1961</v>
      </c>
      <c r="D503" s="111" t="s">
        <v>1962</v>
      </c>
      <c r="E503" s="112"/>
      <c r="F503" s="112"/>
      <c r="G503" s="112"/>
      <c r="H503" s="112">
        <f>SUM(H504:H511)</f>
        <v>0</v>
      </c>
      <c r="I503" s="112"/>
      <c r="J503" s="112"/>
      <c r="K503" s="112"/>
      <c r="L503" s="112"/>
      <c r="M503" s="112"/>
      <c r="N503" s="318"/>
      <c r="O503" s="301"/>
      <c r="P503" s="301"/>
      <c r="Q503" s="301"/>
      <c r="R503" s="301"/>
      <c r="S503" s="301"/>
      <c r="T503" s="301"/>
      <c r="U503" s="301"/>
      <c r="V503" s="301"/>
      <c r="W503" s="301"/>
      <c r="X503" s="301"/>
      <c r="Y503" s="301"/>
      <c r="Z503" s="301"/>
      <c r="AA503" s="301"/>
      <c r="AB503" s="112">
        <f>SUM(AB504:AB511)</f>
        <v>0</v>
      </c>
      <c r="AC503" s="112">
        <f>SUM(AC504:AC511)</f>
        <v>0</v>
      </c>
      <c r="AD503" s="112"/>
      <c r="AE503" s="112"/>
      <c r="AF503" s="112">
        <f>SUM(AF504:AF511)</f>
        <v>0</v>
      </c>
      <c r="AG503" s="112"/>
      <c r="AH503" s="112"/>
      <c r="AI503" s="112">
        <f>SUM(AI504:AI511)</f>
        <v>0</v>
      </c>
      <c r="AJ503" s="112"/>
      <c r="AK503" s="112"/>
      <c r="AL503" s="112">
        <f>SUM(AL504:AL511)</f>
        <v>0</v>
      </c>
      <c r="AM503" s="112"/>
      <c r="AN503" s="112"/>
      <c r="AO503" s="112">
        <f>SUM(AO504:AO511)</f>
        <v>0</v>
      </c>
      <c r="AP503" s="112"/>
      <c r="AQ503" s="112"/>
      <c r="AR503" s="112">
        <f>SUM(AR504:AR511)</f>
        <v>0</v>
      </c>
      <c r="AS503" s="112"/>
      <c r="AT503" s="112"/>
      <c r="AU503" s="112">
        <f>SUM(AU504:AU511)</f>
        <v>0</v>
      </c>
      <c r="AV503" s="112"/>
      <c r="AW503" s="112"/>
      <c r="AX503" s="112">
        <f>SUM(AX504:AX511)</f>
        <v>0</v>
      </c>
      <c r="AY503" s="112"/>
      <c r="AZ503" s="112"/>
      <c r="BA503" s="112">
        <f>SUM(BA504:BA511)</f>
        <v>0</v>
      </c>
      <c r="BB503" s="112"/>
      <c r="BC503" s="112"/>
      <c r="BD503" s="112">
        <f>SUM(BD504:BD511)</f>
        <v>0</v>
      </c>
      <c r="BE503" s="112"/>
      <c r="BF503" s="112"/>
      <c r="BG503" s="112">
        <f>SUM(BG504:BG511)</f>
        <v>0</v>
      </c>
      <c r="BH503" s="112"/>
      <c r="BI503" s="112"/>
      <c r="BJ503" s="112">
        <f>SUM(BJ504:BJ511)</f>
        <v>0</v>
      </c>
      <c r="BK503" s="112"/>
      <c r="BL503" s="318"/>
      <c r="BM503" s="324"/>
      <c r="BN503" s="326"/>
    </row>
    <row r="504" s="115" customFormat="1" ht="33.95" hidden="1" customHeight="1" outlineLevel="5" spans="2:66">
      <c r="B504" s="116" t="s">
        <v>799</v>
      </c>
      <c r="C504" s="117" t="s">
        <v>1963</v>
      </c>
      <c r="D504" s="115" t="s">
        <v>1964</v>
      </c>
      <c r="E504" s="116" t="s">
        <v>1965</v>
      </c>
      <c r="F504" s="116" t="s">
        <v>1625</v>
      </c>
      <c r="G504" s="116" t="s">
        <v>943</v>
      </c>
      <c r="H504" s="116">
        <f t="shared" ref="H504:H511" si="894">J504*L504</f>
        <v>0</v>
      </c>
      <c r="I504" s="116" t="s">
        <v>1242</v>
      </c>
      <c r="J504" s="311"/>
      <c r="K504" s="116" t="s">
        <v>1396</v>
      </c>
      <c r="L504" s="116">
        <v>513</v>
      </c>
      <c r="M504" s="116" t="s">
        <v>1675</v>
      </c>
      <c r="N504" s="116">
        <f t="shared" ref="N504:N511" si="895">COUNTA(O504:Z504)</f>
        <v>0</v>
      </c>
      <c r="O504" s="330"/>
      <c r="P504" s="330"/>
      <c r="Q504" s="330"/>
      <c r="R504" s="330"/>
      <c r="S504" s="330"/>
      <c r="T504" s="330"/>
      <c r="U504" s="330"/>
      <c r="V504" s="330"/>
      <c r="W504" s="330"/>
      <c r="X504" s="330"/>
      <c r="Y504" s="330"/>
      <c r="Z504" s="330"/>
      <c r="AA504" s="116"/>
      <c r="AB504" s="116">
        <f>SUM(AC504,AF504,AI504,AL504,AO504,AR504,AU504,AX504,BA504,BD504,BG504,BJ504)</f>
        <v>0</v>
      </c>
      <c r="AC504" s="116">
        <f>IF(O504="√",$J504*$L504/$N504,0)</f>
        <v>0</v>
      </c>
      <c r="AD504" s="116"/>
      <c r="AE504" s="116"/>
      <c r="AF504" s="116">
        <f>IF(P504="√",$J504*$L504/$N504,0)</f>
        <v>0</v>
      </c>
      <c r="AG504" s="116"/>
      <c r="AH504" s="116"/>
      <c r="AI504" s="116">
        <f>IF(Q504="√",$J504*$L504/$N504,0)</f>
        <v>0</v>
      </c>
      <c r="AJ504" s="116"/>
      <c r="AK504" s="116"/>
      <c r="AL504" s="116">
        <f>IF(R504="√",$J504*$L504/$N504,0)</f>
        <v>0</v>
      </c>
      <c r="AM504" s="116"/>
      <c r="AN504" s="116"/>
      <c r="AO504" s="116">
        <f>IF(S504="√",$J504*$L504/$N504,0)</f>
        <v>0</v>
      </c>
      <c r="AP504" s="116"/>
      <c r="AQ504" s="116"/>
      <c r="AR504" s="116">
        <f>IF(T504="√",$J504*$L504/$N504,0)</f>
        <v>0</v>
      </c>
      <c r="AS504" s="116"/>
      <c r="AT504" s="116"/>
      <c r="AU504" s="116">
        <f>IF(U504="√",$J504*$L504/$N504,0)</f>
        <v>0</v>
      </c>
      <c r="AV504" s="116"/>
      <c r="AW504" s="116"/>
      <c r="AX504" s="116">
        <f>IF(V504="√",$J504*$L504/$N504,0)</f>
        <v>0</v>
      </c>
      <c r="AY504" s="116"/>
      <c r="AZ504" s="116"/>
      <c r="BA504" s="116">
        <f>IF(W504="√",$J504*$L504/$N504,0)</f>
        <v>0</v>
      </c>
      <c r="BB504" s="116"/>
      <c r="BC504" s="116"/>
      <c r="BD504" s="116">
        <f>IF(X504="√",$J504*$L504/$N504,0)</f>
        <v>0</v>
      </c>
      <c r="BE504" s="116"/>
      <c r="BF504" s="116"/>
      <c r="BG504" s="116">
        <f>IF(Y504="√",$J504*$L504/$N504,0)</f>
        <v>0</v>
      </c>
      <c r="BH504" s="116"/>
      <c r="BI504" s="116"/>
      <c r="BJ504" s="116">
        <f>IF(Z504="√",$J504*$L504/$N504,0)</f>
        <v>0</v>
      </c>
      <c r="BK504" s="116"/>
      <c r="BL504" s="319"/>
      <c r="BM504" s="324"/>
      <c r="BN504" s="327"/>
    </row>
    <row r="505" s="115" customFormat="1" ht="33.95" hidden="1" customHeight="1" outlineLevel="5" spans="2:66">
      <c r="B505" s="116" t="s">
        <v>799</v>
      </c>
      <c r="C505" s="117" t="s">
        <v>1966</v>
      </c>
      <c r="D505" s="115" t="s">
        <v>1967</v>
      </c>
      <c r="E505" s="116" t="s">
        <v>1968</v>
      </c>
      <c r="F505" s="116" t="s">
        <v>1625</v>
      </c>
      <c r="G505" s="116" t="s">
        <v>943</v>
      </c>
      <c r="H505" s="116">
        <f t="shared" si="894"/>
        <v>0</v>
      </c>
      <c r="I505" s="116" t="s">
        <v>1242</v>
      </c>
      <c r="J505" s="311"/>
      <c r="K505" s="116" t="s">
        <v>1396</v>
      </c>
      <c r="L505" s="116">
        <v>2500</v>
      </c>
      <c r="M505" s="116" t="s">
        <v>1675</v>
      </c>
      <c r="N505" s="116">
        <f t="shared" si="895"/>
        <v>0</v>
      </c>
      <c r="O505" s="311"/>
      <c r="P505" s="311"/>
      <c r="Q505" s="311"/>
      <c r="R505" s="311"/>
      <c r="S505" s="311"/>
      <c r="T505" s="311"/>
      <c r="U505" s="311"/>
      <c r="V505" s="311"/>
      <c r="W505" s="311"/>
      <c r="X505" s="311"/>
      <c r="Y505" s="311"/>
      <c r="Z505" s="311"/>
      <c r="AA505" s="116"/>
      <c r="AB505" s="116">
        <f t="shared" ref="AB505:AB511" si="896">SUM(AC505,AF505,AI505,AL505,AO505,AR505,AU505,AX505,BA505,BD505,BG505,BJ505)</f>
        <v>0</v>
      </c>
      <c r="AC505" s="116">
        <f t="shared" ref="AC505:AC511" si="897">IF(O505="√",$J505*$L505/$N505,0)</f>
        <v>0</v>
      </c>
      <c r="AD505" s="116"/>
      <c r="AE505" s="116"/>
      <c r="AF505" s="116">
        <f t="shared" ref="AF505:AF511" si="898">IF(P505="√",$J505*$L505/$N505,0)</f>
        <v>0</v>
      </c>
      <c r="AG505" s="116"/>
      <c r="AH505" s="116"/>
      <c r="AI505" s="116">
        <f t="shared" ref="AI505:AI511" si="899">IF(Q505="√",$J505*$L505/$N505,0)</f>
        <v>0</v>
      </c>
      <c r="AJ505" s="116"/>
      <c r="AK505" s="116"/>
      <c r="AL505" s="116">
        <f t="shared" ref="AL505:AL511" si="900">IF(R505="√",$J505*$L505/$N505,0)</f>
        <v>0</v>
      </c>
      <c r="AM505" s="116"/>
      <c r="AN505" s="116"/>
      <c r="AO505" s="116">
        <f t="shared" ref="AO505:AO511" si="901">IF(S505="√",$J505*$L505/$N505,0)</f>
        <v>0</v>
      </c>
      <c r="AP505" s="116"/>
      <c r="AQ505" s="116"/>
      <c r="AR505" s="116">
        <f t="shared" ref="AR505:AR511" si="902">IF(T505="√",$J505*$L505/$N505,0)</f>
        <v>0</v>
      </c>
      <c r="AS505" s="116"/>
      <c r="AT505" s="116"/>
      <c r="AU505" s="116">
        <f t="shared" ref="AU505:AU511" si="903">IF(U505="√",$J505*$L505/$N505,0)</f>
        <v>0</v>
      </c>
      <c r="AV505" s="116"/>
      <c r="AW505" s="116"/>
      <c r="AX505" s="116">
        <f t="shared" ref="AX505:AX511" si="904">IF(V505="√",$J505*$L505/$N505,0)</f>
        <v>0</v>
      </c>
      <c r="AY505" s="116"/>
      <c r="AZ505" s="116"/>
      <c r="BA505" s="116">
        <f t="shared" ref="BA505:BA511" si="905">IF(W505="√",$J505*$L505/$N505,0)</f>
        <v>0</v>
      </c>
      <c r="BB505" s="116"/>
      <c r="BC505" s="116"/>
      <c r="BD505" s="116">
        <f t="shared" ref="BD505:BD511" si="906">IF(X505="√",$J505*$L505/$N505,0)</f>
        <v>0</v>
      </c>
      <c r="BE505" s="116"/>
      <c r="BF505" s="116"/>
      <c r="BG505" s="116">
        <f t="shared" ref="BG505:BG511" si="907">IF(Y505="√",$J505*$L505/$N505,0)</f>
        <v>0</v>
      </c>
      <c r="BH505" s="116"/>
      <c r="BI505" s="116"/>
      <c r="BJ505" s="116">
        <f t="shared" ref="BJ505:BJ511" si="908">IF(Z505="√",$J505*$L505/$N505,0)</f>
        <v>0</v>
      </c>
      <c r="BK505" s="116"/>
      <c r="BL505" s="319"/>
      <c r="BM505" s="324"/>
      <c r="BN505" s="327"/>
    </row>
    <row r="506" s="115" customFormat="1" ht="33.95" hidden="1" customHeight="1" outlineLevel="5" spans="2:66">
      <c r="B506" s="116" t="s">
        <v>799</v>
      </c>
      <c r="C506" s="117" t="s">
        <v>1969</v>
      </c>
      <c r="D506" s="115" t="s">
        <v>1970</v>
      </c>
      <c r="E506" s="116" t="s">
        <v>1971</v>
      </c>
      <c r="F506" s="116" t="s">
        <v>1625</v>
      </c>
      <c r="G506" s="116" t="s">
        <v>943</v>
      </c>
      <c r="H506" s="116">
        <f t="shared" si="894"/>
        <v>0</v>
      </c>
      <c r="I506" s="116" t="s">
        <v>1242</v>
      </c>
      <c r="J506" s="311"/>
      <c r="K506" s="116" t="s">
        <v>1150</v>
      </c>
      <c r="L506" s="116">
        <v>2315</v>
      </c>
      <c r="M506" s="116" t="s">
        <v>1770</v>
      </c>
      <c r="N506" s="116">
        <f t="shared" si="895"/>
        <v>0</v>
      </c>
      <c r="O506" s="311"/>
      <c r="P506" s="311"/>
      <c r="Q506" s="311"/>
      <c r="R506" s="311"/>
      <c r="S506" s="311"/>
      <c r="T506" s="311"/>
      <c r="U506" s="311"/>
      <c r="V506" s="311"/>
      <c r="W506" s="311"/>
      <c r="X506" s="311"/>
      <c r="Y506" s="311"/>
      <c r="Z506" s="311"/>
      <c r="AA506" s="116"/>
      <c r="AB506" s="116">
        <f t="shared" si="896"/>
        <v>0</v>
      </c>
      <c r="AC506" s="116">
        <f t="shared" si="897"/>
        <v>0</v>
      </c>
      <c r="AD506" s="116"/>
      <c r="AE506" s="116"/>
      <c r="AF506" s="116">
        <f t="shared" si="898"/>
        <v>0</v>
      </c>
      <c r="AG506" s="116"/>
      <c r="AH506" s="116"/>
      <c r="AI506" s="116">
        <f t="shared" si="899"/>
        <v>0</v>
      </c>
      <c r="AJ506" s="116"/>
      <c r="AK506" s="116"/>
      <c r="AL506" s="116">
        <f t="shared" si="900"/>
        <v>0</v>
      </c>
      <c r="AM506" s="116"/>
      <c r="AN506" s="116"/>
      <c r="AO506" s="116">
        <f t="shared" si="901"/>
        <v>0</v>
      </c>
      <c r="AP506" s="116"/>
      <c r="AQ506" s="116"/>
      <c r="AR506" s="116">
        <f t="shared" si="902"/>
        <v>0</v>
      </c>
      <c r="AS506" s="116"/>
      <c r="AT506" s="116"/>
      <c r="AU506" s="116">
        <f t="shared" si="903"/>
        <v>0</v>
      </c>
      <c r="AV506" s="116"/>
      <c r="AW506" s="116"/>
      <c r="AX506" s="116">
        <f t="shared" si="904"/>
        <v>0</v>
      </c>
      <c r="AY506" s="116"/>
      <c r="AZ506" s="116"/>
      <c r="BA506" s="116">
        <f t="shared" si="905"/>
        <v>0</v>
      </c>
      <c r="BB506" s="116"/>
      <c r="BC506" s="116"/>
      <c r="BD506" s="116">
        <f t="shared" si="906"/>
        <v>0</v>
      </c>
      <c r="BE506" s="116"/>
      <c r="BF506" s="116"/>
      <c r="BG506" s="116">
        <f t="shared" si="907"/>
        <v>0</v>
      </c>
      <c r="BH506" s="116"/>
      <c r="BI506" s="116"/>
      <c r="BJ506" s="116">
        <f t="shared" si="908"/>
        <v>0</v>
      </c>
      <c r="BK506" s="116"/>
      <c r="BL506" s="319"/>
      <c r="BM506" s="324"/>
      <c r="BN506" s="327"/>
    </row>
    <row r="507" s="115" customFormat="1" ht="33.95" hidden="1" customHeight="1" outlineLevel="5" spans="2:66">
      <c r="B507" s="116" t="s">
        <v>799</v>
      </c>
      <c r="C507" s="117" t="s">
        <v>1972</v>
      </c>
      <c r="D507" s="115" t="s">
        <v>1973</v>
      </c>
      <c r="E507" s="116" t="s">
        <v>1974</v>
      </c>
      <c r="F507" s="116" t="s">
        <v>1625</v>
      </c>
      <c r="G507" s="116" t="s">
        <v>943</v>
      </c>
      <c r="H507" s="116">
        <f t="shared" si="894"/>
        <v>0</v>
      </c>
      <c r="I507" s="116" t="s">
        <v>1242</v>
      </c>
      <c r="J507" s="311"/>
      <c r="K507" s="116" t="s">
        <v>1396</v>
      </c>
      <c r="L507" s="116">
        <v>360</v>
      </c>
      <c r="M507" s="116" t="s">
        <v>1675</v>
      </c>
      <c r="N507" s="116">
        <f t="shared" si="895"/>
        <v>0</v>
      </c>
      <c r="O507" s="311"/>
      <c r="P507" s="311"/>
      <c r="Q507" s="311"/>
      <c r="R507" s="311"/>
      <c r="S507" s="311"/>
      <c r="T507" s="311"/>
      <c r="U507" s="311"/>
      <c r="V507" s="311"/>
      <c r="W507" s="311"/>
      <c r="X507" s="311"/>
      <c r="Y507" s="311"/>
      <c r="Z507" s="311"/>
      <c r="AA507" s="116"/>
      <c r="AB507" s="116">
        <f t="shared" si="896"/>
        <v>0</v>
      </c>
      <c r="AC507" s="116">
        <f t="shared" si="897"/>
        <v>0</v>
      </c>
      <c r="AD507" s="116"/>
      <c r="AE507" s="116"/>
      <c r="AF507" s="116">
        <f t="shared" si="898"/>
        <v>0</v>
      </c>
      <c r="AG507" s="116"/>
      <c r="AH507" s="116"/>
      <c r="AI507" s="116">
        <f t="shared" si="899"/>
        <v>0</v>
      </c>
      <c r="AJ507" s="116"/>
      <c r="AK507" s="116"/>
      <c r="AL507" s="116">
        <f t="shared" si="900"/>
        <v>0</v>
      </c>
      <c r="AM507" s="116"/>
      <c r="AN507" s="116"/>
      <c r="AO507" s="116">
        <f t="shared" si="901"/>
        <v>0</v>
      </c>
      <c r="AP507" s="116"/>
      <c r="AQ507" s="116"/>
      <c r="AR507" s="116">
        <f t="shared" si="902"/>
        <v>0</v>
      </c>
      <c r="AS507" s="116"/>
      <c r="AT507" s="116"/>
      <c r="AU507" s="116">
        <f t="shared" si="903"/>
        <v>0</v>
      </c>
      <c r="AV507" s="116"/>
      <c r="AW507" s="116"/>
      <c r="AX507" s="116">
        <f t="shared" si="904"/>
        <v>0</v>
      </c>
      <c r="AY507" s="116"/>
      <c r="AZ507" s="116"/>
      <c r="BA507" s="116">
        <f t="shared" si="905"/>
        <v>0</v>
      </c>
      <c r="BB507" s="116"/>
      <c r="BC507" s="116"/>
      <c r="BD507" s="116">
        <f t="shared" si="906"/>
        <v>0</v>
      </c>
      <c r="BE507" s="116"/>
      <c r="BF507" s="116"/>
      <c r="BG507" s="116">
        <f t="shared" si="907"/>
        <v>0</v>
      </c>
      <c r="BH507" s="116"/>
      <c r="BI507" s="116"/>
      <c r="BJ507" s="116">
        <f t="shared" si="908"/>
        <v>0</v>
      </c>
      <c r="BK507" s="116"/>
      <c r="BL507" s="319"/>
      <c r="BM507" s="324"/>
      <c r="BN507" s="327"/>
    </row>
    <row r="508" s="115" customFormat="1" ht="33.95" hidden="1" customHeight="1" outlineLevel="5" spans="2:66">
      <c r="B508" s="116" t="s">
        <v>799</v>
      </c>
      <c r="C508" s="117" t="s">
        <v>1975</v>
      </c>
      <c r="D508" s="115" t="s">
        <v>1976</v>
      </c>
      <c r="E508" s="116"/>
      <c r="F508" s="116" t="s">
        <v>1625</v>
      </c>
      <c r="G508" s="116" t="s">
        <v>943</v>
      </c>
      <c r="H508" s="116">
        <f t="shared" si="894"/>
        <v>0</v>
      </c>
      <c r="I508" s="116" t="s">
        <v>1242</v>
      </c>
      <c r="J508" s="311"/>
      <c r="K508" s="116" t="s">
        <v>1396</v>
      </c>
      <c r="L508" s="116">
        <v>300</v>
      </c>
      <c r="M508" s="116" t="s">
        <v>1675</v>
      </c>
      <c r="N508" s="116">
        <f t="shared" si="895"/>
        <v>0</v>
      </c>
      <c r="O508" s="311"/>
      <c r="P508" s="311"/>
      <c r="Q508" s="311"/>
      <c r="R508" s="311"/>
      <c r="S508" s="311"/>
      <c r="T508" s="311"/>
      <c r="U508" s="311"/>
      <c r="V508" s="311"/>
      <c r="W508" s="311"/>
      <c r="X508" s="311"/>
      <c r="Y508" s="311"/>
      <c r="Z508" s="311"/>
      <c r="AA508" s="116"/>
      <c r="AB508" s="116">
        <f t="shared" si="896"/>
        <v>0</v>
      </c>
      <c r="AC508" s="116">
        <f t="shared" si="897"/>
        <v>0</v>
      </c>
      <c r="AD508" s="116"/>
      <c r="AE508" s="116"/>
      <c r="AF508" s="116">
        <f t="shared" si="898"/>
        <v>0</v>
      </c>
      <c r="AG508" s="116"/>
      <c r="AH508" s="116"/>
      <c r="AI508" s="116">
        <f t="shared" si="899"/>
        <v>0</v>
      </c>
      <c r="AJ508" s="116"/>
      <c r="AK508" s="116"/>
      <c r="AL508" s="116">
        <f t="shared" si="900"/>
        <v>0</v>
      </c>
      <c r="AM508" s="116"/>
      <c r="AN508" s="116"/>
      <c r="AO508" s="116">
        <f t="shared" si="901"/>
        <v>0</v>
      </c>
      <c r="AP508" s="116"/>
      <c r="AQ508" s="116"/>
      <c r="AR508" s="116">
        <f t="shared" si="902"/>
        <v>0</v>
      </c>
      <c r="AS508" s="116"/>
      <c r="AT508" s="116"/>
      <c r="AU508" s="116">
        <f t="shared" si="903"/>
        <v>0</v>
      </c>
      <c r="AV508" s="116"/>
      <c r="AW508" s="116"/>
      <c r="AX508" s="116">
        <f t="shared" si="904"/>
        <v>0</v>
      </c>
      <c r="AY508" s="116"/>
      <c r="AZ508" s="116"/>
      <c r="BA508" s="116">
        <f t="shared" si="905"/>
        <v>0</v>
      </c>
      <c r="BB508" s="116"/>
      <c r="BC508" s="116"/>
      <c r="BD508" s="116">
        <f t="shared" si="906"/>
        <v>0</v>
      </c>
      <c r="BE508" s="116"/>
      <c r="BF508" s="116"/>
      <c r="BG508" s="116">
        <f t="shared" si="907"/>
        <v>0</v>
      </c>
      <c r="BH508" s="116"/>
      <c r="BI508" s="116"/>
      <c r="BJ508" s="116">
        <f t="shared" si="908"/>
        <v>0</v>
      </c>
      <c r="BK508" s="116"/>
      <c r="BL508" s="319"/>
      <c r="BM508" s="324"/>
      <c r="BN508" s="327"/>
    </row>
    <row r="509" s="115" customFormat="1" ht="33.95" hidden="1" customHeight="1" outlineLevel="5" spans="2:66">
      <c r="B509" s="116" t="s">
        <v>799</v>
      </c>
      <c r="C509" s="117" t="s">
        <v>1977</v>
      </c>
      <c r="D509" s="115" t="s">
        <v>1978</v>
      </c>
      <c r="E509" s="116"/>
      <c r="F509" s="116" t="s">
        <v>1625</v>
      </c>
      <c r="G509" s="116" t="s">
        <v>943</v>
      </c>
      <c r="H509" s="116">
        <f t="shared" si="894"/>
        <v>0</v>
      </c>
      <c r="I509" s="116" t="s">
        <v>1242</v>
      </c>
      <c r="J509" s="311"/>
      <c r="K509" s="116" t="s">
        <v>1396</v>
      </c>
      <c r="L509" s="116">
        <v>500</v>
      </c>
      <c r="M509" s="116" t="s">
        <v>1675</v>
      </c>
      <c r="N509" s="116">
        <f t="shared" si="895"/>
        <v>0</v>
      </c>
      <c r="O509" s="311"/>
      <c r="P509" s="311"/>
      <c r="Q509" s="311"/>
      <c r="R509" s="311"/>
      <c r="S509" s="311"/>
      <c r="T509" s="311"/>
      <c r="U509" s="311"/>
      <c r="V509" s="311"/>
      <c r="W509" s="311"/>
      <c r="X509" s="311"/>
      <c r="Y509" s="311"/>
      <c r="Z509" s="311"/>
      <c r="AA509" s="116"/>
      <c r="AB509" s="116">
        <f t="shared" si="896"/>
        <v>0</v>
      </c>
      <c r="AC509" s="116">
        <f t="shared" si="897"/>
        <v>0</v>
      </c>
      <c r="AD509" s="116"/>
      <c r="AE509" s="116"/>
      <c r="AF509" s="116">
        <f t="shared" si="898"/>
        <v>0</v>
      </c>
      <c r="AG509" s="116"/>
      <c r="AH509" s="116"/>
      <c r="AI509" s="116">
        <f t="shared" si="899"/>
        <v>0</v>
      </c>
      <c r="AJ509" s="116"/>
      <c r="AK509" s="116"/>
      <c r="AL509" s="116">
        <f t="shared" si="900"/>
        <v>0</v>
      </c>
      <c r="AM509" s="116"/>
      <c r="AN509" s="116"/>
      <c r="AO509" s="116">
        <f t="shared" si="901"/>
        <v>0</v>
      </c>
      <c r="AP509" s="116"/>
      <c r="AQ509" s="116"/>
      <c r="AR509" s="116">
        <f t="shared" si="902"/>
        <v>0</v>
      </c>
      <c r="AS509" s="116"/>
      <c r="AT509" s="116"/>
      <c r="AU509" s="116">
        <f t="shared" si="903"/>
        <v>0</v>
      </c>
      <c r="AV509" s="116"/>
      <c r="AW509" s="116"/>
      <c r="AX509" s="116">
        <f t="shared" si="904"/>
        <v>0</v>
      </c>
      <c r="AY509" s="116"/>
      <c r="AZ509" s="116"/>
      <c r="BA509" s="116">
        <f t="shared" si="905"/>
        <v>0</v>
      </c>
      <c r="BB509" s="116"/>
      <c r="BC509" s="116"/>
      <c r="BD509" s="116">
        <f t="shared" si="906"/>
        <v>0</v>
      </c>
      <c r="BE509" s="116"/>
      <c r="BF509" s="116"/>
      <c r="BG509" s="116">
        <f t="shared" si="907"/>
        <v>0</v>
      </c>
      <c r="BH509" s="116"/>
      <c r="BI509" s="116"/>
      <c r="BJ509" s="116">
        <f t="shared" si="908"/>
        <v>0</v>
      </c>
      <c r="BK509" s="116"/>
      <c r="BL509" s="319"/>
      <c r="BM509" s="324"/>
      <c r="BN509" s="327"/>
    </row>
    <row r="510" s="115" customFormat="1" ht="33.95" hidden="1" customHeight="1" outlineLevel="5" spans="2:66">
      <c r="B510" s="116" t="s">
        <v>799</v>
      </c>
      <c r="C510" s="117" t="s">
        <v>1979</v>
      </c>
      <c r="D510" s="115" t="s">
        <v>1980</v>
      </c>
      <c r="E510" s="116" t="s">
        <v>1981</v>
      </c>
      <c r="F510" s="116" t="s">
        <v>1625</v>
      </c>
      <c r="G510" s="116" t="s">
        <v>943</v>
      </c>
      <c r="H510" s="116">
        <f t="shared" si="894"/>
        <v>0</v>
      </c>
      <c r="I510" s="116" t="s">
        <v>1242</v>
      </c>
      <c r="J510" s="311"/>
      <c r="K510" s="116" t="s">
        <v>1982</v>
      </c>
      <c r="L510" s="116">
        <v>3650</v>
      </c>
      <c r="M510" s="116" t="s">
        <v>1983</v>
      </c>
      <c r="N510" s="116">
        <f t="shared" si="895"/>
        <v>0</v>
      </c>
      <c r="O510" s="311"/>
      <c r="P510" s="311"/>
      <c r="Q510" s="311"/>
      <c r="R510" s="311"/>
      <c r="S510" s="311"/>
      <c r="T510" s="311"/>
      <c r="U510" s="311"/>
      <c r="V510" s="311"/>
      <c r="W510" s="311"/>
      <c r="X510" s="311"/>
      <c r="Y510" s="311"/>
      <c r="Z510" s="311"/>
      <c r="AA510" s="116"/>
      <c r="AB510" s="116">
        <f t="shared" si="896"/>
        <v>0</v>
      </c>
      <c r="AC510" s="116">
        <f t="shared" si="897"/>
        <v>0</v>
      </c>
      <c r="AD510" s="116"/>
      <c r="AE510" s="116"/>
      <c r="AF510" s="116">
        <f t="shared" si="898"/>
        <v>0</v>
      </c>
      <c r="AG510" s="116"/>
      <c r="AH510" s="116"/>
      <c r="AI510" s="116">
        <f t="shared" si="899"/>
        <v>0</v>
      </c>
      <c r="AJ510" s="116"/>
      <c r="AK510" s="116"/>
      <c r="AL510" s="116">
        <f t="shared" si="900"/>
        <v>0</v>
      </c>
      <c r="AM510" s="116"/>
      <c r="AN510" s="116"/>
      <c r="AO510" s="116">
        <f t="shared" si="901"/>
        <v>0</v>
      </c>
      <c r="AP510" s="116"/>
      <c r="AQ510" s="116"/>
      <c r="AR510" s="116">
        <f t="shared" si="902"/>
        <v>0</v>
      </c>
      <c r="AS510" s="116"/>
      <c r="AT510" s="116"/>
      <c r="AU510" s="116">
        <f t="shared" si="903"/>
        <v>0</v>
      </c>
      <c r="AV510" s="116"/>
      <c r="AW510" s="116"/>
      <c r="AX510" s="116">
        <f t="shared" si="904"/>
        <v>0</v>
      </c>
      <c r="AY510" s="116"/>
      <c r="AZ510" s="116"/>
      <c r="BA510" s="116">
        <f t="shared" si="905"/>
        <v>0</v>
      </c>
      <c r="BB510" s="116"/>
      <c r="BC510" s="116"/>
      <c r="BD510" s="116">
        <f t="shared" si="906"/>
        <v>0</v>
      </c>
      <c r="BE510" s="116"/>
      <c r="BF510" s="116"/>
      <c r="BG510" s="116">
        <f t="shared" si="907"/>
        <v>0</v>
      </c>
      <c r="BH510" s="116"/>
      <c r="BI510" s="116"/>
      <c r="BJ510" s="116">
        <f t="shared" si="908"/>
        <v>0</v>
      </c>
      <c r="BK510" s="116"/>
      <c r="BL510" s="319"/>
      <c r="BM510" s="324"/>
      <c r="BN510" s="327"/>
    </row>
    <row r="511" s="115" customFormat="1" ht="33.95" hidden="1" customHeight="1" outlineLevel="5" spans="2:66">
      <c r="B511" s="116" t="s">
        <v>799</v>
      </c>
      <c r="C511" s="117" t="s">
        <v>1984</v>
      </c>
      <c r="D511" s="115" t="s">
        <v>1985</v>
      </c>
      <c r="E511" s="116" t="s">
        <v>1986</v>
      </c>
      <c r="F511" s="116" t="s">
        <v>1625</v>
      </c>
      <c r="G511" s="116" t="s">
        <v>943</v>
      </c>
      <c r="H511" s="116">
        <f t="shared" si="894"/>
        <v>0</v>
      </c>
      <c r="I511" s="116" t="s">
        <v>1242</v>
      </c>
      <c r="J511" s="311"/>
      <c r="K511" s="116" t="s">
        <v>1982</v>
      </c>
      <c r="L511" s="116">
        <v>35000</v>
      </c>
      <c r="M511" s="116" t="s">
        <v>1983</v>
      </c>
      <c r="N511" s="116">
        <f t="shared" si="895"/>
        <v>0</v>
      </c>
      <c r="O511" s="329"/>
      <c r="P511" s="329"/>
      <c r="Q511" s="329"/>
      <c r="R511" s="329"/>
      <c r="S511" s="329"/>
      <c r="T511" s="329"/>
      <c r="U511" s="329"/>
      <c r="V511" s="329"/>
      <c r="W511" s="329"/>
      <c r="X511" s="329"/>
      <c r="Y511" s="329"/>
      <c r="Z511" s="329"/>
      <c r="AA511" s="116"/>
      <c r="AB511" s="116">
        <f t="shared" si="896"/>
        <v>0</v>
      </c>
      <c r="AC511" s="116">
        <f t="shared" si="897"/>
        <v>0</v>
      </c>
      <c r="AD511" s="116"/>
      <c r="AE511" s="116"/>
      <c r="AF511" s="116">
        <f t="shared" si="898"/>
        <v>0</v>
      </c>
      <c r="AG511" s="116"/>
      <c r="AH511" s="116"/>
      <c r="AI511" s="116">
        <f t="shared" si="899"/>
        <v>0</v>
      </c>
      <c r="AJ511" s="116"/>
      <c r="AK511" s="116"/>
      <c r="AL511" s="116">
        <f t="shared" si="900"/>
        <v>0</v>
      </c>
      <c r="AM511" s="116"/>
      <c r="AN511" s="116"/>
      <c r="AO511" s="116">
        <f t="shared" si="901"/>
        <v>0</v>
      </c>
      <c r="AP511" s="116"/>
      <c r="AQ511" s="116"/>
      <c r="AR511" s="116">
        <f t="shared" si="902"/>
        <v>0</v>
      </c>
      <c r="AS511" s="116"/>
      <c r="AT511" s="116"/>
      <c r="AU511" s="116">
        <f t="shared" si="903"/>
        <v>0</v>
      </c>
      <c r="AV511" s="116"/>
      <c r="AW511" s="116"/>
      <c r="AX511" s="116">
        <f t="shared" si="904"/>
        <v>0</v>
      </c>
      <c r="AY511" s="116"/>
      <c r="AZ511" s="116"/>
      <c r="BA511" s="116">
        <f t="shared" si="905"/>
        <v>0</v>
      </c>
      <c r="BB511" s="116"/>
      <c r="BC511" s="116"/>
      <c r="BD511" s="116">
        <f t="shared" si="906"/>
        <v>0</v>
      </c>
      <c r="BE511" s="116"/>
      <c r="BF511" s="116"/>
      <c r="BG511" s="116">
        <f t="shared" si="907"/>
        <v>0</v>
      </c>
      <c r="BH511" s="116"/>
      <c r="BI511" s="116"/>
      <c r="BJ511" s="116">
        <f t="shared" si="908"/>
        <v>0</v>
      </c>
      <c r="BK511" s="116"/>
      <c r="BL511" s="319"/>
      <c r="BM511" s="324"/>
      <c r="BN511" s="327"/>
    </row>
    <row r="512" s="111" customFormat="1" ht="33.95" hidden="1" customHeight="1" outlineLevel="3" collapsed="1" spans="2:66">
      <c r="B512" s="112" t="s">
        <v>794</v>
      </c>
      <c r="C512" s="113" t="s">
        <v>1987</v>
      </c>
      <c r="D512" s="111" t="s">
        <v>1988</v>
      </c>
      <c r="E512" s="112"/>
      <c r="F512" s="112"/>
      <c r="G512" s="112"/>
      <c r="H512" s="112">
        <f>SUM(H513:H519)</f>
        <v>0</v>
      </c>
      <c r="I512" s="112"/>
      <c r="J512" s="112"/>
      <c r="K512" s="112"/>
      <c r="L512" s="112"/>
      <c r="M512" s="112"/>
      <c r="N512" s="318"/>
      <c r="O512" s="301"/>
      <c r="P512" s="301"/>
      <c r="Q512" s="301"/>
      <c r="R512" s="301"/>
      <c r="S512" s="301"/>
      <c r="T512" s="301"/>
      <c r="U512" s="301"/>
      <c r="V512" s="301"/>
      <c r="W512" s="301"/>
      <c r="X512" s="301"/>
      <c r="Y512" s="301"/>
      <c r="Z512" s="301"/>
      <c r="AA512" s="301"/>
      <c r="AB512" s="112">
        <f t="shared" ref="AB512:AC512" si="909">SUM(AB513:AB519)</f>
        <v>0</v>
      </c>
      <c r="AC512" s="112">
        <f t="shared" si="909"/>
        <v>0</v>
      </c>
      <c r="AD512" s="112"/>
      <c r="AE512" s="112"/>
      <c r="AF512" s="112">
        <f>SUM(AF513:AF519)</f>
        <v>0</v>
      </c>
      <c r="AG512" s="112"/>
      <c r="AH512" s="112"/>
      <c r="AI512" s="112">
        <f>SUM(AI513:AI519)</f>
        <v>0</v>
      </c>
      <c r="AJ512" s="112"/>
      <c r="AK512" s="112"/>
      <c r="AL512" s="112">
        <f>SUM(AL513:AL519)</f>
        <v>0</v>
      </c>
      <c r="AM512" s="112"/>
      <c r="AN512" s="112"/>
      <c r="AO512" s="112">
        <f>SUM(AO513:AO519)</f>
        <v>0</v>
      </c>
      <c r="AP512" s="112"/>
      <c r="AQ512" s="112"/>
      <c r="AR512" s="112">
        <f>SUM(AR513:AR519)</f>
        <v>0</v>
      </c>
      <c r="AS512" s="112"/>
      <c r="AT512" s="112"/>
      <c r="AU512" s="112">
        <f>SUM(AU513:AU519)</f>
        <v>0</v>
      </c>
      <c r="AV512" s="112"/>
      <c r="AW512" s="112"/>
      <c r="AX512" s="112">
        <f>SUM(AX513:AX519)</f>
        <v>0</v>
      </c>
      <c r="AY512" s="112"/>
      <c r="AZ512" s="112"/>
      <c r="BA512" s="112">
        <f>SUM(BA513:BA519)</f>
        <v>0</v>
      </c>
      <c r="BB512" s="112"/>
      <c r="BC512" s="112"/>
      <c r="BD512" s="112">
        <f>SUM(BD513:BD519)</f>
        <v>0</v>
      </c>
      <c r="BE512" s="112"/>
      <c r="BF512" s="112"/>
      <c r="BG512" s="112">
        <f>SUM(BG513:BG519)</f>
        <v>0</v>
      </c>
      <c r="BH512" s="112"/>
      <c r="BI512" s="112"/>
      <c r="BJ512" s="112">
        <f>SUM(BJ513:BJ519)</f>
        <v>0</v>
      </c>
      <c r="BK512" s="112"/>
      <c r="BL512" s="318"/>
      <c r="BM512" s="324"/>
      <c r="BN512" s="326"/>
    </row>
    <row r="513" s="115" customFormat="1" ht="33.95" hidden="1" customHeight="1" outlineLevel="5" spans="2:66">
      <c r="B513" s="116" t="s">
        <v>799</v>
      </c>
      <c r="C513" s="117" t="s">
        <v>1989</v>
      </c>
      <c r="D513" s="115" t="s">
        <v>1990</v>
      </c>
      <c r="E513" s="116" t="s">
        <v>1991</v>
      </c>
      <c r="F513" s="116" t="s">
        <v>1625</v>
      </c>
      <c r="G513" s="116" t="s">
        <v>943</v>
      </c>
      <c r="H513" s="116">
        <f t="shared" ref="H513:H519" si="910">J513*L513</f>
        <v>0</v>
      </c>
      <c r="I513" s="116" t="s">
        <v>1242</v>
      </c>
      <c r="J513" s="311"/>
      <c r="K513" s="116" t="s">
        <v>1992</v>
      </c>
      <c r="L513" s="116">
        <v>15</v>
      </c>
      <c r="M513" s="116" t="s">
        <v>1993</v>
      </c>
      <c r="N513" s="116">
        <f t="shared" ref="N513:N519" si="911">COUNTA(O513:Z513)</f>
        <v>0</v>
      </c>
      <c r="O513" s="330"/>
      <c r="P513" s="330"/>
      <c r="Q513" s="330"/>
      <c r="R513" s="330"/>
      <c r="S513" s="330"/>
      <c r="T513" s="330"/>
      <c r="U513" s="330"/>
      <c r="V513" s="330"/>
      <c r="W513" s="330"/>
      <c r="X513" s="330"/>
      <c r="Y513" s="330"/>
      <c r="Z513" s="330"/>
      <c r="AA513" s="116"/>
      <c r="AB513" s="116">
        <f t="shared" ref="AB513:AB518" si="912">SUM(AC513,AF513,AI513,AL513,AO513,AR513,AU513,AX513,BA513,BD513,BG513,BJ513)</f>
        <v>0</v>
      </c>
      <c r="AC513" s="116">
        <f t="shared" ref="AC513:AC518" si="913">IF(O513="√",$J513*$L513/$N513,0)</f>
        <v>0</v>
      </c>
      <c r="AD513" s="116"/>
      <c r="AE513" s="116"/>
      <c r="AF513" s="116">
        <f t="shared" ref="AF513:AF518" si="914">IF(P513="√",$J513*$L513/$N513,0)</f>
        <v>0</v>
      </c>
      <c r="AG513" s="116"/>
      <c r="AH513" s="116"/>
      <c r="AI513" s="116">
        <f t="shared" ref="AI513:AI518" si="915">IF(Q513="√",$J513*$L513/$N513,0)</f>
        <v>0</v>
      </c>
      <c r="AJ513" s="116"/>
      <c r="AK513" s="116"/>
      <c r="AL513" s="116">
        <f t="shared" ref="AL513:AL518" si="916">IF(R513="√",$J513*$L513/$N513,0)</f>
        <v>0</v>
      </c>
      <c r="AM513" s="116"/>
      <c r="AN513" s="116"/>
      <c r="AO513" s="116">
        <f t="shared" ref="AO513:AO518" si="917">IF(S513="√",$J513*$L513/$N513,0)</f>
        <v>0</v>
      </c>
      <c r="AP513" s="116"/>
      <c r="AQ513" s="116"/>
      <c r="AR513" s="116">
        <f t="shared" ref="AR513:AR518" si="918">IF(T513="√",$J513*$L513/$N513,0)</f>
        <v>0</v>
      </c>
      <c r="AS513" s="116"/>
      <c r="AT513" s="116"/>
      <c r="AU513" s="116">
        <f t="shared" ref="AU513:AU518" si="919">IF(U513="√",$J513*$L513/$N513,0)</f>
        <v>0</v>
      </c>
      <c r="AV513" s="116"/>
      <c r="AW513" s="116"/>
      <c r="AX513" s="116">
        <f t="shared" ref="AX513:AX518" si="920">IF(V513="√",$J513*$L513/$N513,0)</f>
        <v>0</v>
      </c>
      <c r="AY513" s="116"/>
      <c r="AZ513" s="116"/>
      <c r="BA513" s="116">
        <f t="shared" ref="BA513:BA518" si="921">IF(W513="√",$J513*$L513/$N513,0)</f>
        <v>0</v>
      </c>
      <c r="BB513" s="116"/>
      <c r="BC513" s="116"/>
      <c r="BD513" s="116">
        <f t="shared" ref="BD513:BD518" si="922">IF(X513="√",$J513*$L513/$N513,0)</f>
        <v>0</v>
      </c>
      <c r="BE513" s="116"/>
      <c r="BF513" s="116"/>
      <c r="BG513" s="116">
        <f t="shared" ref="BG513:BG518" si="923">IF(Y513="√",$J513*$L513/$N513,0)</f>
        <v>0</v>
      </c>
      <c r="BH513" s="116"/>
      <c r="BI513" s="116"/>
      <c r="BJ513" s="116">
        <f t="shared" ref="BJ513:BJ518" si="924">IF(Z513="√",$J513*$L513/$N513,0)</f>
        <v>0</v>
      </c>
      <c r="BK513" s="116"/>
      <c r="BL513" s="319"/>
      <c r="BM513" s="324"/>
      <c r="BN513" s="327"/>
    </row>
    <row r="514" s="115" customFormat="1" ht="33.95" hidden="1" customHeight="1" outlineLevel="5" spans="2:66">
      <c r="B514" s="116" t="s">
        <v>799</v>
      </c>
      <c r="C514" s="117" t="s">
        <v>1994</v>
      </c>
      <c r="D514" s="115" t="s">
        <v>1995</v>
      </c>
      <c r="E514" s="116" t="s">
        <v>1996</v>
      </c>
      <c r="F514" s="116" t="s">
        <v>1625</v>
      </c>
      <c r="G514" s="116" t="s">
        <v>943</v>
      </c>
      <c r="H514" s="116">
        <f t="shared" si="910"/>
        <v>0</v>
      </c>
      <c r="I514" s="116" t="s">
        <v>1242</v>
      </c>
      <c r="J514" s="311"/>
      <c r="K514" s="116" t="s">
        <v>1992</v>
      </c>
      <c r="L514" s="116">
        <v>57</v>
      </c>
      <c r="M514" s="116" t="s">
        <v>1993</v>
      </c>
      <c r="N514" s="116">
        <f t="shared" si="911"/>
        <v>0</v>
      </c>
      <c r="O514" s="311"/>
      <c r="P514" s="311"/>
      <c r="Q514" s="311"/>
      <c r="R514" s="311"/>
      <c r="S514" s="311"/>
      <c r="T514" s="311"/>
      <c r="U514" s="311"/>
      <c r="V514" s="311"/>
      <c r="W514" s="311"/>
      <c r="X514" s="311"/>
      <c r="Y514" s="311"/>
      <c r="Z514" s="311"/>
      <c r="AA514" s="116"/>
      <c r="AB514" s="116">
        <f t="shared" si="912"/>
        <v>0</v>
      </c>
      <c r="AC514" s="116">
        <f t="shared" si="913"/>
        <v>0</v>
      </c>
      <c r="AD514" s="116"/>
      <c r="AE514" s="116"/>
      <c r="AF514" s="116">
        <f t="shared" si="914"/>
        <v>0</v>
      </c>
      <c r="AG514" s="116"/>
      <c r="AH514" s="116"/>
      <c r="AI514" s="116">
        <f t="shared" si="915"/>
        <v>0</v>
      </c>
      <c r="AJ514" s="116"/>
      <c r="AK514" s="116"/>
      <c r="AL514" s="116">
        <f t="shared" si="916"/>
        <v>0</v>
      </c>
      <c r="AM514" s="116"/>
      <c r="AN514" s="116"/>
      <c r="AO514" s="116">
        <f t="shared" si="917"/>
        <v>0</v>
      </c>
      <c r="AP514" s="116"/>
      <c r="AQ514" s="116"/>
      <c r="AR514" s="116">
        <f t="shared" si="918"/>
        <v>0</v>
      </c>
      <c r="AS514" s="116"/>
      <c r="AT514" s="116"/>
      <c r="AU514" s="116">
        <f t="shared" si="919"/>
        <v>0</v>
      </c>
      <c r="AV514" s="116"/>
      <c r="AW514" s="116"/>
      <c r="AX514" s="116">
        <f t="shared" si="920"/>
        <v>0</v>
      </c>
      <c r="AY514" s="116"/>
      <c r="AZ514" s="116"/>
      <c r="BA514" s="116">
        <f t="shared" si="921"/>
        <v>0</v>
      </c>
      <c r="BB514" s="116"/>
      <c r="BC514" s="116"/>
      <c r="BD514" s="116">
        <f t="shared" si="922"/>
        <v>0</v>
      </c>
      <c r="BE514" s="116"/>
      <c r="BF514" s="116"/>
      <c r="BG514" s="116">
        <f t="shared" si="923"/>
        <v>0</v>
      </c>
      <c r="BH514" s="116"/>
      <c r="BI514" s="116"/>
      <c r="BJ514" s="116">
        <f t="shared" si="924"/>
        <v>0</v>
      </c>
      <c r="BK514" s="116"/>
      <c r="BL514" s="319"/>
      <c r="BM514" s="324"/>
      <c r="BN514" s="327"/>
    </row>
    <row r="515" s="115" customFormat="1" ht="33.95" hidden="1" customHeight="1" outlineLevel="5" spans="2:66">
      <c r="B515" s="116" t="s">
        <v>799</v>
      </c>
      <c r="C515" s="117" t="s">
        <v>1997</v>
      </c>
      <c r="D515" s="115" t="s">
        <v>1998</v>
      </c>
      <c r="E515" s="116" t="s">
        <v>1999</v>
      </c>
      <c r="F515" s="116" t="s">
        <v>1625</v>
      </c>
      <c r="G515" s="116" t="s">
        <v>943</v>
      </c>
      <c r="H515" s="116">
        <f t="shared" si="910"/>
        <v>0</v>
      </c>
      <c r="I515" s="116" t="s">
        <v>1242</v>
      </c>
      <c r="J515" s="311"/>
      <c r="K515" s="116" t="s">
        <v>1754</v>
      </c>
      <c r="L515" s="116">
        <v>3</v>
      </c>
      <c r="M515" s="116" t="s">
        <v>1755</v>
      </c>
      <c r="N515" s="116">
        <f t="shared" si="911"/>
        <v>0</v>
      </c>
      <c r="O515" s="311"/>
      <c r="P515" s="311"/>
      <c r="Q515" s="311"/>
      <c r="R515" s="311"/>
      <c r="S515" s="311"/>
      <c r="T515" s="311"/>
      <c r="U515" s="311"/>
      <c r="V515" s="311"/>
      <c r="W515" s="311"/>
      <c r="X515" s="311"/>
      <c r="Y515" s="311"/>
      <c r="Z515" s="311"/>
      <c r="AA515" s="116"/>
      <c r="AB515" s="116">
        <f t="shared" si="912"/>
        <v>0</v>
      </c>
      <c r="AC515" s="116">
        <f t="shared" si="913"/>
        <v>0</v>
      </c>
      <c r="AD515" s="116"/>
      <c r="AE515" s="116"/>
      <c r="AF515" s="116">
        <f t="shared" si="914"/>
        <v>0</v>
      </c>
      <c r="AG515" s="116"/>
      <c r="AH515" s="116"/>
      <c r="AI515" s="116">
        <f t="shared" si="915"/>
        <v>0</v>
      </c>
      <c r="AJ515" s="116"/>
      <c r="AK515" s="116"/>
      <c r="AL515" s="116">
        <f t="shared" si="916"/>
        <v>0</v>
      </c>
      <c r="AM515" s="116"/>
      <c r="AN515" s="116"/>
      <c r="AO515" s="116">
        <f t="shared" si="917"/>
        <v>0</v>
      </c>
      <c r="AP515" s="116"/>
      <c r="AQ515" s="116"/>
      <c r="AR515" s="116">
        <f t="shared" si="918"/>
        <v>0</v>
      </c>
      <c r="AS515" s="116"/>
      <c r="AT515" s="116"/>
      <c r="AU515" s="116">
        <f t="shared" si="919"/>
        <v>0</v>
      </c>
      <c r="AV515" s="116"/>
      <c r="AW515" s="116"/>
      <c r="AX515" s="116">
        <f t="shared" si="920"/>
        <v>0</v>
      </c>
      <c r="AY515" s="116"/>
      <c r="AZ515" s="116"/>
      <c r="BA515" s="116">
        <f t="shared" si="921"/>
        <v>0</v>
      </c>
      <c r="BB515" s="116"/>
      <c r="BC515" s="116"/>
      <c r="BD515" s="116">
        <f t="shared" si="922"/>
        <v>0</v>
      </c>
      <c r="BE515" s="116"/>
      <c r="BF515" s="116"/>
      <c r="BG515" s="116">
        <f t="shared" si="923"/>
        <v>0</v>
      </c>
      <c r="BH515" s="116"/>
      <c r="BI515" s="116"/>
      <c r="BJ515" s="116">
        <f t="shared" si="924"/>
        <v>0</v>
      </c>
      <c r="BK515" s="116"/>
      <c r="BL515" s="319"/>
      <c r="BM515" s="324"/>
      <c r="BN515" s="327"/>
    </row>
    <row r="516" s="115" customFormat="1" ht="33.95" hidden="1" customHeight="1" outlineLevel="5" spans="2:66">
      <c r="B516" s="116" t="s">
        <v>799</v>
      </c>
      <c r="C516" s="117" t="s">
        <v>2000</v>
      </c>
      <c r="D516" s="115" t="s">
        <v>2001</v>
      </c>
      <c r="E516" s="116" t="s">
        <v>2002</v>
      </c>
      <c r="F516" s="116" t="s">
        <v>1625</v>
      </c>
      <c r="G516" s="116" t="s">
        <v>943</v>
      </c>
      <c r="H516" s="116">
        <f t="shared" si="910"/>
        <v>0</v>
      </c>
      <c r="I516" s="116" t="s">
        <v>1242</v>
      </c>
      <c r="J516" s="311"/>
      <c r="K516" s="116" t="s">
        <v>1150</v>
      </c>
      <c r="L516" s="116">
        <v>490</v>
      </c>
      <c r="M516" s="116" t="s">
        <v>1770</v>
      </c>
      <c r="N516" s="116">
        <f t="shared" si="911"/>
        <v>0</v>
      </c>
      <c r="O516" s="311"/>
      <c r="P516" s="311"/>
      <c r="Q516" s="311"/>
      <c r="R516" s="311"/>
      <c r="S516" s="311"/>
      <c r="T516" s="311"/>
      <c r="U516" s="311"/>
      <c r="V516" s="311"/>
      <c r="W516" s="311"/>
      <c r="X516" s="311"/>
      <c r="Y516" s="311"/>
      <c r="Z516" s="311"/>
      <c r="AA516" s="116"/>
      <c r="AB516" s="116">
        <f t="shared" si="912"/>
        <v>0</v>
      </c>
      <c r="AC516" s="116">
        <f t="shared" si="913"/>
        <v>0</v>
      </c>
      <c r="AD516" s="116"/>
      <c r="AE516" s="116"/>
      <c r="AF516" s="116">
        <f t="shared" si="914"/>
        <v>0</v>
      </c>
      <c r="AG516" s="116"/>
      <c r="AH516" s="116"/>
      <c r="AI516" s="116">
        <f t="shared" si="915"/>
        <v>0</v>
      </c>
      <c r="AJ516" s="116"/>
      <c r="AK516" s="116"/>
      <c r="AL516" s="116">
        <f t="shared" si="916"/>
        <v>0</v>
      </c>
      <c r="AM516" s="116"/>
      <c r="AN516" s="116"/>
      <c r="AO516" s="116">
        <f t="shared" si="917"/>
        <v>0</v>
      </c>
      <c r="AP516" s="116"/>
      <c r="AQ516" s="116"/>
      <c r="AR516" s="116">
        <f t="shared" si="918"/>
        <v>0</v>
      </c>
      <c r="AS516" s="116"/>
      <c r="AT516" s="116"/>
      <c r="AU516" s="116">
        <f t="shared" si="919"/>
        <v>0</v>
      </c>
      <c r="AV516" s="116"/>
      <c r="AW516" s="116"/>
      <c r="AX516" s="116">
        <f t="shared" si="920"/>
        <v>0</v>
      </c>
      <c r="AY516" s="116"/>
      <c r="AZ516" s="116"/>
      <c r="BA516" s="116">
        <f t="shared" si="921"/>
        <v>0</v>
      </c>
      <c r="BB516" s="116"/>
      <c r="BC516" s="116"/>
      <c r="BD516" s="116">
        <f t="shared" si="922"/>
        <v>0</v>
      </c>
      <c r="BE516" s="116"/>
      <c r="BF516" s="116"/>
      <c r="BG516" s="116">
        <f t="shared" si="923"/>
        <v>0</v>
      </c>
      <c r="BH516" s="116"/>
      <c r="BI516" s="116"/>
      <c r="BJ516" s="116">
        <f t="shared" si="924"/>
        <v>0</v>
      </c>
      <c r="BK516" s="116"/>
      <c r="BL516" s="319"/>
      <c r="BM516" s="324"/>
      <c r="BN516" s="327"/>
    </row>
    <row r="517" s="115" customFormat="1" ht="33.95" hidden="1" customHeight="1" outlineLevel="5" spans="2:66">
      <c r="B517" s="116" t="s">
        <v>799</v>
      </c>
      <c r="C517" s="117" t="s">
        <v>2003</v>
      </c>
      <c r="D517" s="115" t="s">
        <v>2004</v>
      </c>
      <c r="E517" s="116" t="s">
        <v>2005</v>
      </c>
      <c r="F517" s="116" t="s">
        <v>1625</v>
      </c>
      <c r="G517" s="116" t="s">
        <v>943</v>
      </c>
      <c r="H517" s="116">
        <f t="shared" si="910"/>
        <v>0</v>
      </c>
      <c r="I517" s="116" t="s">
        <v>1242</v>
      </c>
      <c r="J517" s="311"/>
      <c r="K517" s="116" t="s">
        <v>1633</v>
      </c>
      <c r="L517" s="116">
        <v>320</v>
      </c>
      <c r="M517" s="116" t="s">
        <v>1634</v>
      </c>
      <c r="N517" s="116">
        <f t="shared" si="911"/>
        <v>0</v>
      </c>
      <c r="O517" s="311"/>
      <c r="P517" s="311"/>
      <c r="Q517" s="311"/>
      <c r="R517" s="311"/>
      <c r="S517" s="311"/>
      <c r="T517" s="311"/>
      <c r="U517" s="311"/>
      <c r="V517" s="311"/>
      <c r="W517" s="311"/>
      <c r="X517" s="311"/>
      <c r="Y517" s="311"/>
      <c r="Z517" s="311"/>
      <c r="AA517" s="116"/>
      <c r="AB517" s="116">
        <f t="shared" si="912"/>
        <v>0</v>
      </c>
      <c r="AC517" s="116">
        <f t="shared" si="913"/>
        <v>0</v>
      </c>
      <c r="AD517" s="116"/>
      <c r="AE517" s="116"/>
      <c r="AF517" s="116">
        <f t="shared" si="914"/>
        <v>0</v>
      </c>
      <c r="AG517" s="116"/>
      <c r="AH517" s="116"/>
      <c r="AI517" s="116">
        <f t="shared" si="915"/>
        <v>0</v>
      </c>
      <c r="AJ517" s="116"/>
      <c r="AK517" s="116"/>
      <c r="AL517" s="116">
        <f t="shared" si="916"/>
        <v>0</v>
      </c>
      <c r="AM517" s="116"/>
      <c r="AN517" s="116"/>
      <c r="AO517" s="116">
        <f t="shared" si="917"/>
        <v>0</v>
      </c>
      <c r="AP517" s="116"/>
      <c r="AQ517" s="116"/>
      <c r="AR517" s="116">
        <f t="shared" si="918"/>
        <v>0</v>
      </c>
      <c r="AS517" s="116"/>
      <c r="AT517" s="116"/>
      <c r="AU517" s="116">
        <f t="shared" si="919"/>
        <v>0</v>
      </c>
      <c r="AV517" s="116"/>
      <c r="AW517" s="116"/>
      <c r="AX517" s="116">
        <f t="shared" si="920"/>
        <v>0</v>
      </c>
      <c r="AY517" s="116"/>
      <c r="AZ517" s="116"/>
      <c r="BA517" s="116">
        <f t="shared" si="921"/>
        <v>0</v>
      </c>
      <c r="BB517" s="116"/>
      <c r="BC517" s="116"/>
      <c r="BD517" s="116">
        <f t="shared" si="922"/>
        <v>0</v>
      </c>
      <c r="BE517" s="116"/>
      <c r="BF517" s="116"/>
      <c r="BG517" s="116">
        <f t="shared" si="923"/>
        <v>0</v>
      </c>
      <c r="BH517" s="116"/>
      <c r="BI517" s="116"/>
      <c r="BJ517" s="116">
        <f t="shared" si="924"/>
        <v>0</v>
      </c>
      <c r="BK517" s="116"/>
      <c r="BL517" s="319"/>
      <c r="BM517" s="324"/>
      <c r="BN517" s="327"/>
    </row>
    <row r="518" s="115" customFormat="1" ht="33.95" hidden="1" customHeight="1" outlineLevel="5" spans="2:66">
      <c r="B518" s="116" t="s">
        <v>799</v>
      </c>
      <c r="C518" s="117" t="s">
        <v>2006</v>
      </c>
      <c r="D518" s="115" t="s">
        <v>2007</v>
      </c>
      <c r="E518" s="116"/>
      <c r="F518" s="116" t="s">
        <v>1625</v>
      </c>
      <c r="G518" s="116" t="s">
        <v>943</v>
      </c>
      <c r="H518" s="116">
        <f t="shared" si="910"/>
        <v>0</v>
      </c>
      <c r="I518" s="116" t="s">
        <v>1242</v>
      </c>
      <c r="J518" s="311"/>
      <c r="K518" s="116" t="s">
        <v>2008</v>
      </c>
      <c r="L518" s="116">
        <v>35</v>
      </c>
      <c r="M518" s="116" t="s">
        <v>2009</v>
      </c>
      <c r="N518" s="116">
        <f t="shared" si="911"/>
        <v>0</v>
      </c>
      <c r="O518" s="311"/>
      <c r="P518" s="311"/>
      <c r="Q518" s="311"/>
      <c r="R518" s="311"/>
      <c r="S518" s="311"/>
      <c r="T518" s="311"/>
      <c r="U518" s="311"/>
      <c r="V518" s="311"/>
      <c r="W518" s="311"/>
      <c r="X518" s="311"/>
      <c r="Y518" s="311"/>
      <c r="Z518" s="311"/>
      <c r="AA518" s="116"/>
      <c r="AB518" s="116">
        <f t="shared" si="912"/>
        <v>0</v>
      </c>
      <c r="AC518" s="116">
        <f t="shared" si="913"/>
        <v>0</v>
      </c>
      <c r="AD518" s="116"/>
      <c r="AE518" s="116"/>
      <c r="AF518" s="116">
        <f t="shared" si="914"/>
        <v>0</v>
      </c>
      <c r="AG518" s="116"/>
      <c r="AH518" s="116"/>
      <c r="AI518" s="116">
        <f t="shared" si="915"/>
        <v>0</v>
      </c>
      <c r="AJ518" s="116"/>
      <c r="AK518" s="116"/>
      <c r="AL518" s="116">
        <f t="shared" si="916"/>
        <v>0</v>
      </c>
      <c r="AM518" s="116"/>
      <c r="AN518" s="116"/>
      <c r="AO518" s="116">
        <f t="shared" si="917"/>
        <v>0</v>
      </c>
      <c r="AP518" s="116"/>
      <c r="AQ518" s="116"/>
      <c r="AR518" s="116">
        <f t="shared" si="918"/>
        <v>0</v>
      </c>
      <c r="AS518" s="116"/>
      <c r="AT518" s="116"/>
      <c r="AU518" s="116">
        <f t="shared" si="919"/>
        <v>0</v>
      </c>
      <c r="AV518" s="116"/>
      <c r="AW518" s="116"/>
      <c r="AX518" s="116">
        <f t="shared" si="920"/>
        <v>0</v>
      </c>
      <c r="AY518" s="116"/>
      <c r="AZ518" s="116"/>
      <c r="BA518" s="116">
        <f t="shared" si="921"/>
        <v>0</v>
      </c>
      <c r="BB518" s="116"/>
      <c r="BC518" s="116"/>
      <c r="BD518" s="116">
        <f t="shared" si="922"/>
        <v>0</v>
      </c>
      <c r="BE518" s="116"/>
      <c r="BF518" s="116"/>
      <c r="BG518" s="116">
        <f t="shared" si="923"/>
        <v>0</v>
      </c>
      <c r="BH518" s="116"/>
      <c r="BI518" s="116"/>
      <c r="BJ518" s="116">
        <f t="shared" si="924"/>
        <v>0</v>
      </c>
      <c r="BK518" s="116"/>
      <c r="BL518" s="319"/>
      <c r="BM518" s="324"/>
      <c r="BN518" s="327"/>
    </row>
    <row r="519" s="115" customFormat="1" ht="33.95" hidden="1" customHeight="1" outlineLevel="5" spans="2:66">
      <c r="B519" s="116" t="s">
        <v>799</v>
      </c>
      <c r="C519" s="117" t="s">
        <v>2010</v>
      </c>
      <c r="D519" s="115" t="s">
        <v>2011</v>
      </c>
      <c r="E519" s="116" t="s">
        <v>2012</v>
      </c>
      <c r="F519" s="116" t="s">
        <v>1625</v>
      </c>
      <c r="G519" s="116" t="s">
        <v>943</v>
      </c>
      <c r="H519" s="116">
        <f t="shared" si="910"/>
        <v>0</v>
      </c>
      <c r="I519" s="116" t="s">
        <v>1242</v>
      </c>
      <c r="J519" s="311"/>
      <c r="K519" s="116" t="s">
        <v>1633</v>
      </c>
      <c r="L519" s="116">
        <v>70</v>
      </c>
      <c r="M519" s="116" t="s">
        <v>1634</v>
      </c>
      <c r="N519" s="116">
        <f t="shared" si="911"/>
        <v>0</v>
      </c>
      <c r="O519" s="329"/>
      <c r="P519" s="329"/>
      <c r="Q519" s="329"/>
      <c r="R519" s="329"/>
      <c r="S519" s="329"/>
      <c r="T519" s="329"/>
      <c r="U519" s="329"/>
      <c r="V519" s="329"/>
      <c r="W519" s="329"/>
      <c r="X519" s="329"/>
      <c r="Y519" s="329"/>
      <c r="Z519" s="329"/>
      <c r="AA519" s="116"/>
      <c r="AB519" s="116">
        <f t="shared" ref="AB519:AB525" si="925">SUM(AC519,AF519,AI519,AL519,AO519,AR519,AU519,AX519,BA519,BD519,BG519,BJ519)</f>
        <v>0</v>
      </c>
      <c r="AC519" s="116">
        <f t="shared" ref="AC519:AC525" si="926">IF(O519="√",$J519*$L519/$N519,0)</f>
        <v>0</v>
      </c>
      <c r="AD519" s="116"/>
      <c r="AE519" s="116"/>
      <c r="AF519" s="116">
        <f t="shared" ref="AF519:AF525" si="927">IF(P519="√",$J519*$L519/$N519,0)</f>
        <v>0</v>
      </c>
      <c r="AG519" s="116"/>
      <c r="AH519" s="116"/>
      <c r="AI519" s="116">
        <f t="shared" ref="AI519:AI525" si="928">IF(Q519="√",$J519*$L519/$N519,0)</f>
        <v>0</v>
      </c>
      <c r="AJ519" s="116"/>
      <c r="AK519" s="116"/>
      <c r="AL519" s="116">
        <f t="shared" ref="AL519:AL525" si="929">IF(R519="√",$J519*$L519/$N519,0)</f>
        <v>0</v>
      </c>
      <c r="AM519" s="116"/>
      <c r="AN519" s="116"/>
      <c r="AO519" s="116">
        <f t="shared" ref="AO519:AO525" si="930">IF(S519="√",$J519*$L519/$N519,0)</f>
        <v>0</v>
      </c>
      <c r="AP519" s="116"/>
      <c r="AQ519" s="116"/>
      <c r="AR519" s="116">
        <f t="shared" ref="AR519:AR525" si="931">IF(T519="√",$J519*$L519/$N519,0)</f>
        <v>0</v>
      </c>
      <c r="AS519" s="116"/>
      <c r="AT519" s="116"/>
      <c r="AU519" s="116">
        <f t="shared" ref="AU519:AU525" si="932">IF(U519="√",$J519*$L519/$N519,0)</f>
        <v>0</v>
      </c>
      <c r="AV519" s="116"/>
      <c r="AW519" s="116"/>
      <c r="AX519" s="116">
        <f t="shared" ref="AX519:AX525" si="933">IF(V519="√",$J519*$L519/$N519,0)</f>
        <v>0</v>
      </c>
      <c r="AY519" s="116"/>
      <c r="AZ519" s="116"/>
      <c r="BA519" s="116">
        <f t="shared" ref="BA519:BA525" si="934">IF(W519="√",$J519*$L519/$N519,0)</f>
        <v>0</v>
      </c>
      <c r="BB519" s="116"/>
      <c r="BC519" s="116"/>
      <c r="BD519" s="116">
        <f t="shared" ref="BD519:BD525" si="935">IF(X519="√",$J519*$L519/$N519,0)</f>
        <v>0</v>
      </c>
      <c r="BE519" s="116"/>
      <c r="BF519" s="116"/>
      <c r="BG519" s="116">
        <f t="shared" ref="BG519:BG525" si="936">IF(Y519="√",$J519*$L519/$N519,0)</f>
        <v>0</v>
      </c>
      <c r="BH519" s="116"/>
      <c r="BI519" s="116"/>
      <c r="BJ519" s="116">
        <f t="shared" ref="BJ519:BJ525" si="937">IF(Z519="√",$J519*$L519/$N519,0)</f>
        <v>0</v>
      </c>
      <c r="BK519" s="116"/>
      <c r="BL519" s="319"/>
      <c r="BM519" s="324"/>
      <c r="BN519" s="327"/>
    </row>
    <row r="520" s="111" customFormat="1" ht="33.95" hidden="1" customHeight="1" outlineLevel="3" collapsed="1" spans="2:66">
      <c r="B520" s="112" t="s">
        <v>794</v>
      </c>
      <c r="C520" s="113" t="s">
        <v>2013</v>
      </c>
      <c r="D520" s="111" t="s">
        <v>2014</v>
      </c>
      <c r="E520" s="112"/>
      <c r="F520" s="112"/>
      <c r="G520" s="112"/>
      <c r="H520" s="112">
        <f>SUM(H521:H539)</f>
        <v>0</v>
      </c>
      <c r="I520" s="112"/>
      <c r="J520" s="112"/>
      <c r="K520" s="112"/>
      <c r="L520" s="112"/>
      <c r="M520" s="112"/>
      <c r="N520" s="318"/>
      <c r="O520" s="301"/>
      <c r="P520" s="301"/>
      <c r="Q520" s="301"/>
      <c r="R520" s="301"/>
      <c r="S520" s="301"/>
      <c r="T520" s="301"/>
      <c r="U520" s="301"/>
      <c r="V520" s="301"/>
      <c r="W520" s="301"/>
      <c r="X520" s="301"/>
      <c r="Y520" s="301"/>
      <c r="Z520" s="301"/>
      <c r="AA520" s="301"/>
      <c r="AB520" s="112">
        <f t="shared" ref="AB520:AF520" si="938">SUM(AB521:AB539)</f>
        <v>0</v>
      </c>
      <c r="AC520" s="112">
        <f t="shared" si="938"/>
        <v>0</v>
      </c>
      <c r="AD520" s="112"/>
      <c r="AE520" s="112"/>
      <c r="AF520" s="112">
        <f t="shared" si="938"/>
        <v>0</v>
      </c>
      <c r="AG520" s="112"/>
      <c r="AH520" s="112"/>
      <c r="AI520" s="112">
        <f>SUM(AI521:AI539)</f>
        <v>0</v>
      </c>
      <c r="AJ520" s="112"/>
      <c r="AK520" s="112"/>
      <c r="AL520" s="112">
        <f>SUM(AL521:AL539)</f>
        <v>0</v>
      </c>
      <c r="AM520" s="112"/>
      <c r="AN520" s="112"/>
      <c r="AO520" s="112">
        <f>SUM(AO521:AO539)</f>
        <v>0</v>
      </c>
      <c r="AP520" s="112"/>
      <c r="AQ520" s="112"/>
      <c r="AR520" s="112">
        <f>SUM(AR521:AR539)</f>
        <v>0</v>
      </c>
      <c r="AS520" s="112"/>
      <c r="AT520" s="112"/>
      <c r="AU520" s="112">
        <f>SUM(AU521:AU539)</f>
        <v>0</v>
      </c>
      <c r="AV520" s="112"/>
      <c r="AW520" s="112"/>
      <c r="AX520" s="112">
        <f>SUM(AX521:AX539)</f>
        <v>0</v>
      </c>
      <c r="AY520" s="112"/>
      <c r="AZ520" s="112"/>
      <c r="BA520" s="112">
        <f>SUM(BA521:BA539)</f>
        <v>0</v>
      </c>
      <c r="BB520" s="112"/>
      <c r="BC520" s="112"/>
      <c r="BD520" s="112">
        <f>SUM(BD521:BD539)</f>
        <v>0</v>
      </c>
      <c r="BE520" s="112"/>
      <c r="BF520" s="112"/>
      <c r="BG520" s="112">
        <f>SUM(BG521:BG539)</f>
        <v>0</v>
      </c>
      <c r="BH520" s="112"/>
      <c r="BI520" s="112"/>
      <c r="BJ520" s="112">
        <f>SUM(BJ521:BJ539)</f>
        <v>0</v>
      </c>
      <c r="BK520" s="112"/>
      <c r="BL520" s="318"/>
      <c r="BM520" s="324"/>
      <c r="BN520" s="326"/>
    </row>
    <row r="521" s="115" customFormat="1" ht="33.95" hidden="1" customHeight="1" outlineLevel="5" spans="2:66">
      <c r="B521" s="116" t="s">
        <v>799</v>
      </c>
      <c r="C521" s="117" t="s">
        <v>2015</v>
      </c>
      <c r="D521" s="115" t="s">
        <v>2016</v>
      </c>
      <c r="E521" s="116"/>
      <c r="F521" s="116" t="s">
        <v>1625</v>
      </c>
      <c r="G521" s="116" t="s">
        <v>943</v>
      </c>
      <c r="H521" s="116">
        <f t="shared" ref="H521:H539" si="939">J521*L521</f>
        <v>0</v>
      </c>
      <c r="I521" s="116" t="s">
        <v>1242</v>
      </c>
      <c r="J521" s="311"/>
      <c r="K521" s="116" t="s">
        <v>1396</v>
      </c>
      <c r="L521" s="116">
        <v>50</v>
      </c>
      <c r="M521" s="116" t="s">
        <v>1675</v>
      </c>
      <c r="N521" s="116">
        <f t="shared" ref="N521:N539" si="940">COUNTA(O521:Z521)</f>
        <v>0</v>
      </c>
      <c r="O521" s="330"/>
      <c r="P521" s="330"/>
      <c r="Q521" s="330"/>
      <c r="R521" s="330"/>
      <c r="S521" s="330"/>
      <c r="T521" s="330"/>
      <c r="U521" s="330"/>
      <c r="V521" s="330"/>
      <c r="W521" s="330"/>
      <c r="X521" s="330"/>
      <c r="Y521" s="330"/>
      <c r="Z521" s="330"/>
      <c r="AA521" s="116"/>
      <c r="AB521" s="116">
        <f t="shared" si="925"/>
        <v>0</v>
      </c>
      <c r="AC521" s="116">
        <f t="shared" si="926"/>
        <v>0</v>
      </c>
      <c r="AD521" s="116"/>
      <c r="AE521" s="116"/>
      <c r="AF521" s="116">
        <f t="shared" si="927"/>
        <v>0</v>
      </c>
      <c r="AG521" s="116"/>
      <c r="AH521" s="116"/>
      <c r="AI521" s="116">
        <f t="shared" si="928"/>
        <v>0</v>
      </c>
      <c r="AJ521" s="116"/>
      <c r="AK521" s="116"/>
      <c r="AL521" s="116">
        <f t="shared" si="929"/>
        <v>0</v>
      </c>
      <c r="AM521" s="116"/>
      <c r="AN521" s="116"/>
      <c r="AO521" s="116">
        <f t="shared" si="930"/>
        <v>0</v>
      </c>
      <c r="AP521" s="116"/>
      <c r="AQ521" s="116"/>
      <c r="AR521" s="116">
        <f t="shared" si="931"/>
        <v>0</v>
      </c>
      <c r="AS521" s="116"/>
      <c r="AT521" s="116"/>
      <c r="AU521" s="116">
        <f t="shared" si="932"/>
        <v>0</v>
      </c>
      <c r="AV521" s="116"/>
      <c r="AW521" s="116"/>
      <c r="AX521" s="116">
        <f t="shared" si="933"/>
        <v>0</v>
      </c>
      <c r="AY521" s="116"/>
      <c r="AZ521" s="116"/>
      <c r="BA521" s="116">
        <f t="shared" si="934"/>
        <v>0</v>
      </c>
      <c r="BB521" s="116"/>
      <c r="BC521" s="116"/>
      <c r="BD521" s="116">
        <f t="shared" si="935"/>
        <v>0</v>
      </c>
      <c r="BE521" s="116"/>
      <c r="BF521" s="116"/>
      <c r="BG521" s="116">
        <f t="shared" si="936"/>
        <v>0</v>
      </c>
      <c r="BH521" s="116"/>
      <c r="BI521" s="116"/>
      <c r="BJ521" s="116">
        <f t="shared" si="937"/>
        <v>0</v>
      </c>
      <c r="BK521" s="116"/>
      <c r="BL521" s="319"/>
      <c r="BM521" s="324"/>
      <c r="BN521" s="327"/>
    </row>
    <row r="522" s="115" customFormat="1" ht="33.95" hidden="1" customHeight="1" outlineLevel="5" spans="2:66">
      <c r="B522" s="116" t="s">
        <v>799</v>
      </c>
      <c r="C522" s="117" t="s">
        <v>2017</v>
      </c>
      <c r="D522" s="115" t="s">
        <v>2018</v>
      </c>
      <c r="E522" s="116" t="s">
        <v>2019</v>
      </c>
      <c r="F522" s="116" t="s">
        <v>1625</v>
      </c>
      <c r="G522" s="116" t="s">
        <v>943</v>
      </c>
      <c r="H522" s="116">
        <f t="shared" si="939"/>
        <v>0</v>
      </c>
      <c r="I522" s="116" t="s">
        <v>1242</v>
      </c>
      <c r="J522" s="311"/>
      <c r="K522" s="116" t="s">
        <v>1396</v>
      </c>
      <c r="L522" s="116">
        <v>20</v>
      </c>
      <c r="M522" s="116" t="s">
        <v>1675</v>
      </c>
      <c r="N522" s="116">
        <f t="shared" si="940"/>
        <v>0</v>
      </c>
      <c r="O522" s="311"/>
      <c r="P522" s="311"/>
      <c r="Q522" s="311"/>
      <c r="R522" s="311"/>
      <c r="S522" s="311"/>
      <c r="T522" s="311"/>
      <c r="U522" s="311"/>
      <c r="V522" s="311"/>
      <c r="W522" s="311"/>
      <c r="X522" s="311"/>
      <c r="Y522" s="311"/>
      <c r="Z522" s="311"/>
      <c r="AA522" s="116"/>
      <c r="AB522" s="116">
        <f t="shared" si="925"/>
        <v>0</v>
      </c>
      <c r="AC522" s="116">
        <f t="shared" si="926"/>
        <v>0</v>
      </c>
      <c r="AD522" s="116"/>
      <c r="AE522" s="116"/>
      <c r="AF522" s="116">
        <f t="shared" si="927"/>
        <v>0</v>
      </c>
      <c r="AG522" s="116"/>
      <c r="AH522" s="116"/>
      <c r="AI522" s="116">
        <f t="shared" si="928"/>
        <v>0</v>
      </c>
      <c r="AJ522" s="116"/>
      <c r="AK522" s="116"/>
      <c r="AL522" s="116">
        <f t="shared" si="929"/>
        <v>0</v>
      </c>
      <c r="AM522" s="116"/>
      <c r="AN522" s="116"/>
      <c r="AO522" s="116">
        <f t="shared" si="930"/>
        <v>0</v>
      </c>
      <c r="AP522" s="116"/>
      <c r="AQ522" s="116"/>
      <c r="AR522" s="116">
        <f t="shared" si="931"/>
        <v>0</v>
      </c>
      <c r="AS522" s="116"/>
      <c r="AT522" s="116"/>
      <c r="AU522" s="116">
        <f t="shared" si="932"/>
        <v>0</v>
      </c>
      <c r="AV522" s="116"/>
      <c r="AW522" s="116"/>
      <c r="AX522" s="116">
        <f t="shared" si="933"/>
        <v>0</v>
      </c>
      <c r="AY522" s="116"/>
      <c r="AZ522" s="116"/>
      <c r="BA522" s="116">
        <f t="shared" si="934"/>
        <v>0</v>
      </c>
      <c r="BB522" s="116"/>
      <c r="BC522" s="116"/>
      <c r="BD522" s="116">
        <f t="shared" si="935"/>
        <v>0</v>
      </c>
      <c r="BE522" s="116"/>
      <c r="BF522" s="116"/>
      <c r="BG522" s="116">
        <f t="shared" si="936"/>
        <v>0</v>
      </c>
      <c r="BH522" s="116"/>
      <c r="BI522" s="116"/>
      <c r="BJ522" s="116">
        <f t="shared" si="937"/>
        <v>0</v>
      </c>
      <c r="BK522" s="116"/>
      <c r="BL522" s="319"/>
      <c r="BM522" s="324"/>
      <c r="BN522" s="327"/>
    </row>
    <row r="523" s="115" customFormat="1" ht="33.95" hidden="1" customHeight="1" outlineLevel="5" spans="2:66">
      <c r="B523" s="116" t="s">
        <v>799</v>
      </c>
      <c r="C523" s="117" t="s">
        <v>2020</v>
      </c>
      <c r="D523" s="115" t="s">
        <v>2021</v>
      </c>
      <c r="E523" s="116" t="s">
        <v>2022</v>
      </c>
      <c r="F523" s="116" t="s">
        <v>1625</v>
      </c>
      <c r="G523" s="116" t="s">
        <v>943</v>
      </c>
      <c r="H523" s="116">
        <f t="shared" si="939"/>
        <v>0</v>
      </c>
      <c r="I523" s="116" t="s">
        <v>1242</v>
      </c>
      <c r="J523" s="311"/>
      <c r="K523" s="116" t="s">
        <v>1396</v>
      </c>
      <c r="L523" s="116">
        <v>66</v>
      </c>
      <c r="M523" s="116" t="s">
        <v>1675</v>
      </c>
      <c r="N523" s="116">
        <f t="shared" si="940"/>
        <v>0</v>
      </c>
      <c r="O523" s="311"/>
      <c r="P523" s="311"/>
      <c r="Q523" s="311"/>
      <c r="R523" s="311"/>
      <c r="S523" s="311"/>
      <c r="T523" s="311"/>
      <c r="U523" s="311"/>
      <c r="V523" s="311"/>
      <c r="W523" s="311"/>
      <c r="X523" s="311"/>
      <c r="Y523" s="311"/>
      <c r="Z523" s="311"/>
      <c r="AA523" s="116"/>
      <c r="AB523" s="116">
        <f t="shared" si="925"/>
        <v>0</v>
      </c>
      <c r="AC523" s="116">
        <f t="shared" si="926"/>
        <v>0</v>
      </c>
      <c r="AD523" s="116"/>
      <c r="AE523" s="116"/>
      <c r="AF523" s="116">
        <f t="shared" si="927"/>
        <v>0</v>
      </c>
      <c r="AG523" s="116"/>
      <c r="AH523" s="116"/>
      <c r="AI523" s="116">
        <f t="shared" si="928"/>
        <v>0</v>
      </c>
      <c r="AJ523" s="116"/>
      <c r="AK523" s="116"/>
      <c r="AL523" s="116">
        <f t="shared" si="929"/>
        <v>0</v>
      </c>
      <c r="AM523" s="116"/>
      <c r="AN523" s="116"/>
      <c r="AO523" s="116">
        <f t="shared" si="930"/>
        <v>0</v>
      </c>
      <c r="AP523" s="116"/>
      <c r="AQ523" s="116"/>
      <c r="AR523" s="116">
        <f t="shared" si="931"/>
        <v>0</v>
      </c>
      <c r="AS523" s="116"/>
      <c r="AT523" s="116"/>
      <c r="AU523" s="116">
        <f t="shared" si="932"/>
        <v>0</v>
      </c>
      <c r="AV523" s="116"/>
      <c r="AW523" s="116"/>
      <c r="AX523" s="116">
        <f t="shared" si="933"/>
        <v>0</v>
      </c>
      <c r="AY523" s="116"/>
      <c r="AZ523" s="116"/>
      <c r="BA523" s="116">
        <f t="shared" si="934"/>
        <v>0</v>
      </c>
      <c r="BB523" s="116"/>
      <c r="BC523" s="116"/>
      <c r="BD523" s="116">
        <f t="shared" si="935"/>
        <v>0</v>
      </c>
      <c r="BE523" s="116"/>
      <c r="BF523" s="116"/>
      <c r="BG523" s="116">
        <f t="shared" si="936"/>
        <v>0</v>
      </c>
      <c r="BH523" s="116"/>
      <c r="BI523" s="116"/>
      <c r="BJ523" s="116">
        <f t="shared" si="937"/>
        <v>0</v>
      </c>
      <c r="BK523" s="116"/>
      <c r="BL523" s="319"/>
      <c r="BM523" s="324"/>
      <c r="BN523" s="327"/>
    </row>
    <row r="524" s="115" customFormat="1" ht="33.95" hidden="1" customHeight="1" outlineLevel="5" spans="2:66">
      <c r="B524" s="116" t="s">
        <v>799</v>
      </c>
      <c r="C524" s="117" t="s">
        <v>2023</v>
      </c>
      <c r="D524" s="115" t="s">
        <v>2024</v>
      </c>
      <c r="E524" s="116" t="s">
        <v>2025</v>
      </c>
      <c r="F524" s="116" t="s">
        <v>1625</v>
      </c>
      <c r="G524" s="116" t="s">
        <v>943</v>
      </c>
      <c r="H524" s="116">
        <f t="shared" si="939"/>
        <v>0</v>
      </c>
      <c r="I524" s="116" t="s">
        <v>1242</v>
      </c>
      <c r="J524" s="311"/>
      <c r="K524" s="116" t="s">
        <v>2026</v>
      </c>
      <c r="L524" s="116">
        <v>8.5</v>
      </c>
      <c r="M524" s="116" t="s">
        <v>1805</v>
      </c>
      <c r="N524" s="116">
        <f t="shared" si="940"/>
        <v>0</v>
      </c>
      <c r="O524" s="311"/>
      <c r="P524" s="311"/>
      <c r="Q524" s="311"/>
      <c r="R524" s="311"/>
      <c r="S524" s="311"/>
      <c r="T524" s="311"/>
      <c r="U524" s="311"/>
      <c r="V524" s="311"/>
      <c r="W524" s="311"/>
      <c r="X524" s="311"/>
      <c r="Y524" s="311"/>
      <c r="Z524" s="311"/>
      <c r="AA524" s="116"/>
      <c r="AB524" s="116">
        <f t="shared" si="925"/>
        <v>0</v>
      </c>
      <c r="AC524" s="116">
        <f t="shared" si="926"/>
        <v>0</v>
      </c>
      <c r="AD524" s="116"/>
      <c r="AE524" s="116"/>
      <c r="AF524" s="116">
        <f t="shared" si="927"/>
        <v>0</v>
      </c>
      <c r="AG524" s="116"/>
      <c r="AH524" s="116"/>
      <c r="AI524" s="116">
        <f t="shared" si="928"/>
        <v>0</v>
      </c>
      <c r="AJ524" s="116"/>
      <c r="AK524" s="116"/>
      <c r="AL524" s="116">
        <f t="shared" si="929"/>
        <v>0</v>
      </c>
      <c r="AM524" s="116"/>
      <c r="AN524" s="116"/>
      <c r="AO524" s="116">
        <f t="shared" si="930"/>
        <v>0</v>
      </c>
      <c r="AP524" s="116"/>
      <c r="AQ524" s="116"/>
      <c r="AR524" s="116">
        <f t="shared" si="931"/>
        <v>0</v>
      </c>
      <c r="AS524" s="116"/>
      <c r="AT524" s="116"/>
      <c r="AU524" s="116">
        <f t="shared" si="932"/>
        <v>0</v>
      </c>
      <c r="AV524" s="116"/>
      <c r="AW524" s="116"/>
      <c r="AX524" s="116">
        <f t="shared" si="933"/>
        <v>0</v>
      </c>
      <c r="AY524" s="116"/>
      <c r="AZ524" s="116"/>
      <c r="BA524" s="116">
        <f t="shared" si="934"/>
        <v>0</v>
      </c>
      <c r="BB524" s="116"/>
      <c r="BC524" s="116"/>
      <c r="BD524" s="116">
        <f t="shared" si="935"/>
        <v>0</v>
      </c>
      <c r="BE524" s="116"/>
      <c r="BF524" s="116"/>
      <c r="BG524" s="116">
        <f t="shared" si="936"/>
        <v>0</v>
      </c>
      <c r="BH524" s="116"/>
      <c r="BI524" s="116"/>
      <c r="BJ524" s="116">
        <f t="shared" si="937"/>
        <v>0</v>
      </c>
      <c r="BK524" s="116"/>
      <c r="BL524" s="319"/>
      <c r="BM524" s="324"/>
      <c r="BN524" s="327"/>
    </row>
    <row r="525" s="115" customFormat="1" ht="33.95" hidden="1" customHeight="1" outlineLevel="5" spans="2:66">
      <c r="B525" s="116" t="s">
        <v>799</v>
      </c>
      <c r="C525" s="117" t="s">
        <v>2027</v>
      </c>
      <c r="D525" s="115" t="s">
        <v>2028</v>
      </c>
      <c r="E525" s="116" t="s">
        <v>2029</v>
      </c>
      <c r="F525" s="116" t="s">
        <v>1625</v>
      </c>
      <c r="G525" s="116" t="s">
        <v>943</v>
      </c>
      <c r="H525" s="116">
        <f t="shared" si="939"/>
        <v>0</v>
      </c>
      <c r="I525" s="116" t="s">
        <v>1242</v>
      </c>
      <c r="J525" s="311"/>
      <c r="K525" s="116" t="s">
        <v>1396</v>
      </c>
      <c r="L525" s="116">
        <v>8</v>
      </c>
      <c r="M525" s="116" t="s">
        <v>1675</v>
      </c>
      <c r="N525" s="116">
        <f t="shared" si="940"/>
        <v>0</v>
      </c>
      <c r="O525" s="311"/>
      <c r="P525" s="311"/>
      <c r="Q525" s="311"/>
      <c r="R525" s="311"/>
      <c r="S525" s="311"/>
      <c r="T525" s="311"/>
      <c r="U525" s="311"/>
      <c r="V525" s="311"/>
      <c r="W525" s="311"/>
      <c r="X525" s="311"/>
      <c r="Y525" s="311"/>
      <c r="Z525" s="311"/>
      <c r="AA525" s="116"/>
      <c r="AB525" s="116">
        <f t="shared" si="925"/>
        <v>0</v>
      </c>
      <c r="AC525" s="116">
        <f t="shared" si="926"/>
        <v>0</v>
      </c>
      <c r="AD525" s="116"/>
      <c r="AE525" s="116"/>
      <c r="AF525" s="116">
        <f t="shared" si="927"/>
        <v>0</v>
      </c>
      <c r="AG525" s="116"/>
      <c r="AH525" s="116"/>
      <c r="AI525" s="116">
        <f t="shared" si="928"/>
        <v>0</v>
      </c>
      <c r="AJ525" s="116"/>
      <c r="AK525" s="116"/>
      <c r="AL525" s="116">
        <f t="shared" si="929"/>
        <v>0</v>
      </c>
      <c r="AM525" s="116"/>
      <c r="AN525" s="116"/>
      <c r="AO525" s="116">
        <f t="shared" si="930"/>
        <v>0</v>
      </c>
      <c r="AP525" s="116"/>
      <c r="AQ525" s="116"/>
      <c r="AR525" s="116">
        <f t="shared" si="931"/>
        <v>0</v>
      </c>
      <c r="AS525" s="116"/>
      <c r="AT525" s="116"/>
      <c r="AU525" s="116">
        <f t="shared" si="932"/>
        <v>0</v>
      </c>
      <c r="AV525" s="116"/>
      <c r="AW525" s="116"/>
      <c r="AX525" s="116">
        <f t="shared" si="933"/>
        <v>0</v>
      </c>
      <c r="AY525" s="116"/>
      <c r="AZ525" s="116"/>
      <c r="BA525" s="116">
        <f t="shared" si="934"/>
        <v>0</v>
      </c>
      <c r="BB525" s="116"/>
      <c r="BC525" s="116"/>
      <c r="BD525" s="116">
        <f t="shared" si="935"/>
        <v>0</v>
      </c>
      <c r="BE525" s="116"/>
      <c r="BF525" s="116"/>
      <c r="BG525" s="116">
        <f t="shared" si="936"/>
        <v>0</v>
      </c>
      <c r="BH525" s="116"/>
      <c r="BI525" s="116"/>
      <c r="BJ525" s="116">
        <f t="shared" si="937"/>
        <v>0</v>
      </c>
      <c r="BK525" s="116"/>
      <c r="BL525" s="319"/>
      <c r="BM525" s="324"/>
      <c r="BN525" s="327"/>
    </row>
    <row r="526" s="115" customFormat="1" ht="33.95" hidden="1" customHeight="1" outlineLevel="5" spans="2:66">
      <c r="B526" s="116" t="s">
        <v>799</v>
      </c>
      <c r="C526" s="117" t="s">
        <v>2030</v>
      </c>
      <c r="D526" s="115" t="s">
        <v>2031</v>
      </c>
      <c r="E526" s="116" t="s">
        <v>2032</v>
      </c>
      <c r="F526" s="116" t="s">
        <v>1625</v>
      </c>
      <c r="G526" s="116" t="s">
        <v>943</v>
      </c>
      <c r="H526" s="116">
        <f t="shared" si="939"/>
        <v>0</v>
      </c>
      <c r="I526" s="116" t="s">
        <v>1242</v>
      </c>
      <c r="J526" s="311"/>
      <c r="K526" s="116" t="s">
        <v>2026</v>
      </c>
      <c r="L526" s="116">
        <v>80</v>
      </c>
      <c r="M526" s="116" t="s">
        <v>1805</v>
      </c>
      <c r="N526" s="116">
        <f t="shared" si="940"/>
        <v>0</v>
      </c>
      <c r="O526" s="311"/>
      <c r="P526" s="311"/>
      <c r="Q526" s="311"/>
      <c r="R526" s="311"/>
      <c r="S526" s="311"/>
      <c r="T526" s="311"/>
      <c r="U526" s="311"/>
      <c r="V526" s="311"/>
      <c r="W526" s="311"/>
      <c r="X526" s="311"/>
      <c r="Y526" s="311"/>
      <c r="Z526" s="311"/>
      <c r="AA526" s="116"/>
      <c r="AB526" s="116">
        <f t="shared" ref="AB526:AB539" si="941">SUM(AC526,AF526,AI526,AL526,AO526,AR526,AU526,AX526,BA526,BD526,BG526,BJ526)</f>
        <v>0</v>
      </c>
      <c r="AC526" s="116">
        <f t="shared" ref="AC526:AC539" si="942">IF(O526="√",$J526*$L526/$N526,0)</f>
        <v>0</v>
      </c>
      <c r="AD526" s="116"/>
      <c r="AE526" s="116"/>
      <c r="AF526" s="116">
        <f t="shared" ref="AF526:AF539" si="943">IF(P526="√",$J526*$L526/$N526,0)</f>
        <v>0</v>
      </c>
      <c r="AG526" s="116"/>
      <c r="AH526" s="116"/>
      <c r="AI526" s="116">
        <f t="shared" ref="AI526:AI539" si="944">IF(Q526="√",$J526*$L526/$N526,0)</f>
        <v>0</v>
      </c>
      <c r="AJ526" s="116"/>
      <c r="AK526" s="116"/>
      <c r="AL526" s="116">
        <f t="shared" ref="AL526:AL539" si="945">IF(R526="√",$J526*$L526/$N526,0)</f>
        <v>0</v>
      </c>
      <c r="AM526" s="116"/>
      <c r="AN526" s="116"/>
      <c r="AO526" s="116">
        <f t="shared" ref="AO526:AO539" si="946">IF(S526="√",$J526*$L526/$N526,0)</f>
        <v>0</v>
      </c>
      <c r="AP526" s="116"/>
      <c r="AQ526" s="116"/>
      <c r="AR526" s="116">
        <f t="shared" ref="AR526:AR539" si="947">IF(T526="√",$J526*$L526/$N526,0)</f>
        <v>0</v>
      </c>
      <c r="AS526" s="116"/>
      <c r="AT526" s="116"/>
      <c r="AU526" s="116">
        <f t="shared" ref="AU526:AU539" si="948">IF(U526="√",$J526*$L526/$N526,0)</f>
        <v>0</v>
      </c>
      <c r="AV526" s="116"/>
      <c r="AW526" s="116"/>
      <c r="AX526" s="116">
        <f t="shared" ref="AX526:AX539" si="949">IF(V526="√",$J526*$L526/$N526,0)</f>
        <v>0</v>
      </c>
      <c r="AY526" s="116"/>
      <c r="AZ526" s="116"/>
      <c r="BA526" s="116">
        <f t="shared" ref="BA526:BA539" si="950">IF(W526="√",$J526*$L526/$N526,0)</f>
        <v>0</v>
      </c>
      <c r="BB526" s="116"/>
      <c r="BC526" s="116"/>
      <c r="BD526" s="116">
        <f t="shared" ref="BD526:BD539" si="951">IF(X526="√",$J526*$L526/$N526,0)</f>
        <v>0</v>
      </c>
      <c r="BE526" s="116"/>
      <c r="BF526" s="116"/>
      <c r="BG526" s="116">
        <f t="shared" ref="BG526:BG539" si="952">IF(Y526="√",$J526*$L526/$N526,0)</f>
        <v>0</v>
      </c>
      <c r="BH526" s="116"/>
      <c r="BI526" s="116"/>
      <c r="BJ526" s="116">
        <f t="shared" ref="BJ526:BJ539" si="953">IF(Z526="√",$J526*$L526/$N526,0)</f>
        <v>0</v>
      </c>
      <c r="BK526" s="116"/>
      <c r="BL526" s="319"/>
      <c r="BM526" s="324"/>
      <c r="BN526" s="327"/>
    </row>
    <row r="527" s="115" customFormat="1" ht="33.95" hidden="1" customHeight="1" outlineLevel="5" spans="2:66">
      <c r="B527" s="116" t="s">
        <v>799</v>
      </c>
      <c r="C527" s="117" t="s">
        <v>2033</v>
      </c>
      <c r="D527" s="115" t="s">
        <v>2034</v>
      </c>
      <c r="E527" s="116" t="s">
        <v>2035</v>
      </c>
      <c r="F527" s="116" t="s">
        <v>1625</v>
      </c>
      <c r="G527" s="116" t="s">
        <v>943</v>
      </c>
      <c r="H527" s="116">
        <f t="shared" si="939"/>
        <v>0</v>
      </c>
      <c r="I527" s="116" t="s">
        <v>1242</v>
      </c>
      <c r="J527" s="311"/>
      <c r="K527" s="116" t="s">
        <v>1396</v>
      </c>
      <c r="L527" s="116">
        <v>65</v>
      </c>
      <c r="M527" s="116" t="s">
        <v>1675</v>
      </c>
      <c r="N527" s="116">
        <f t="shared" si="940"/>
        <v>0</v>
      </c>
      <c r="O527" s="311"/>
      <c r="P527" s="311"/>
      <c r="Q527" s="311"/>
      <c r="R527" s="311"/>
      <c r="S527" s="311"/>
      <c r="T527" s="311"/>
      <c r="U527" s="311"/>
      <c r="V527" s="311"/>
      <c r="W527" s="311"/>
      <c r="X527" s="311"/>
      <c r="Y527" s="311"/>
      <c r="Z527" s="311"/>
      <c r="AA527" s="116"/>
      <c r="AB527" s="116">
        <f t="shared" si="941"/>
        <v>0</v>
      </c>
      <c r="AC527" s="116">
        <f t="shared" si="942"/>
        <v>0</v>
      </c>
      <c r="AD527" s="116"/>
      <c r="AE527" s="116"/>
      <c r="AF527" s="116">
        <f t="shared" si="943"/>
        <v>0</v>
      </c>
      <c r="AG527" s="116"/>
      <c r="AH527" s="116"/>
      <c r="AI527" s="116">
        <f t="shared" si="944"/>
        <v>0</v>
      </c>
      <c r="AJ527" s="116"/>
      <c r="AK527" s="116"/>
      <c r="AL527" s="116">
        <f t="shared" si="945"/>
        <v>0</v>
      </c>
      <c r="AM527" s="116"/>
      <c r="AN527" s="116"/>
      <c r="AO527" s="116">
        <f t="shared" si="946"/>
        <v>0</v>
      </c>
      <c r="AP527" s="116"/>
      <c r="AQ527" s="116"/>
      <c r="AR527" s="116">
        <f t="shared" si="947"/>
        <v>0</v>
      </c>
      <c r="AS527" s="116"/>
      <c r="AT527" s="116"/>
      <c r="AU527" s="116">
        <f t="shared" si="948"/>
        <v>0</v>
      </c>
      <c r="AV527" s="116"/>
      <c r="AW527" s="116"/>
      <c r="AX527" s="116">
        <f t="shared" si="949"/>
        <v>0</v>
      </c>
      <c r="AY527" s="116"/>
      <c r="AZ527" s="116"/>
      <c r="BA527" s="116">
        <f t="shared" si="950"/>
        <v>0</v>
      </c>
      <c r="BB527" s="116"/>
      <c r="BC527" s="116"/>
      <c r="BD527" s="116">
        <f t="shared" si="951"/>
        <v>0</v>
      </c>
      <c r="BE527" s="116"/>
      <c r="BF527" s="116"/>
      <c r="BG527" s="116">
        <f t="shared" si="952"/>
        <v>0</v>
      </c>
      <c r="BH527" s="116"/>
      <c r="BI527" s="116"/>
      <c r="BJ527" s="116">
        <f t="shared" si="953"/>
        <v>0</v>
      </c>
      <c r="BK527" s="116"/>
      <c r="BL527" s="319"/>
      <c r="BM527" s="324"/>
      <c r="BN527" s="327"/>
    </row>
    <row r="528" s="115" customFormat="1" ht="33.95" hidden="1" customHeight="1" outlineLevel="5" spans="2:66">
      <c r="B528" s="116" t="s">
        <v>799</v>
      </c>
      <c r="C528" s="117" t="s">
        <v>2036</v>
      </c>
      <c r="D528" s="115" t="s">
        <v>2037</v>
      </c>
      <c r="E528" s="116" t="s">
        <v>2038</v>
      </c>
      <c r="F528" s="116" t="s">
        <v>1625</v>
      </c>
      <c r="G528" s="116" t="s">
        <v>943</v>
      </c>
      <c r="H528" s="116">
        <f t="shared" si="939"/>
        <v>0</v>
      </c>
      <c r="I528" s="116" t="s">
        <v>1242</v>
      </c>
      <c r="J528" s="311"/>
      <c r="K528" s="116" t="s">
        <v>1633</v>
      </c>
      <c r="L528" s="116">
        <v>135</v>
      </c>
      <c r="M528" s="116" t="s">
        <v>1634</v>
      </c>
      <c r="N528" s="116">
        <f t="shared" si="940"/>
        <v>0</v>
      </c>
      <c r="O528" s="311"/>
      <c r="P528" s="311"/>
      <c r="Q528" s="311"/>
      <c r="R528" s="311"/>
      <c r="S528" s="311"/>
      <c r="T528" s="311"/>
      <c r="U528" s="311"/>
      <c r="V528" s="311"/>
      <c r="W528" s="311"/>
      <c r="X528" s="311"/>
      <c r="Y528" s="311"/>
      <c r="Z528" s="311"/>
      <c r="AA528" s="116"/>
      <c r="AB528" s="116">
        <f t="shared" si="941"/>
        <v>0</v>
      </c>
      <c r="AC528" s="116">
        <f t="shared" si="942"/>
        <v>0</v>
      </c>
      <c r="AD528" s="116"/>
      <c r="AE528" s="116"/>
      <c r="AF528" s="116">
        <f t="shared" si="943"/>
        <v>0</v>
      </c>
      <c r="AG528" s="116"/>
      <c r="AH528" s="116"/>
      <c r="AI528" s="116">
        <f t="shared" si="944"/>
        <v>0</v>
      </c>
      <c r="AJ528" s="116"/>
      <c r="AK528" s="116"/>
      <c r="AL528" s="116">
        <f t="shared" si="945"/>
        <v>0</v>
      </c>
      <c r="AM528" s="116"/>
      <c r="AN528" s="116"/>
      <c r="AO528" s="116">
        <f t="shared" si="946"/>
        <v>0</v>
      </c>
      <c r="AP528" s="116"/>
      <c r="AQ528" s="116"/>
      <c r="AR528" s="116">
        <f t="shared" si="947"/>
        <v>0</v>
      </c>
      <c r="AS528" s="116"/>
      <c r="AT528" s="116"/>
      <c r="AU528" s="116">
        <f t="shared" si="948"/>
        <v>0</v>
      </c>
      <c r="AV528" s="116"/>
      <c r="AW528" s="116"/>
      <c r="AX528" s="116">
        <f t="shared" si="949"/>
        <v>0</v>
      </c>
      <c r="AY528" s="116"/>
      <c r="AZ528" s="116"/>
      <c r="BA528" s="116">
        <f t="shared" si="950"/>
        <v>0</v>
      </c>
      <c r="BB528" s="116"/>
      <c r="BC528" s="116"/>
      <c r="BD528" s="116">
        <f t="shared" si="951"/>
        <v>0</v>
      </c>
      <c r="BE528" s="116"/>
      <c r="BF528" s="116"/>
      <c r="BG528" s="116">
        <f t="shared" si="952"/>
        <v>0</v>
      </c>
      <c r="BH528" s="116"/>
      <c r="BI528" s="116"/>
      <c r="BJ528" s="116">
        <f t="shared" si="953"/>
        <v>0</v>
      </c>
      <c r="BK528" s="116"/>
      <c r="BL528" s="319"/>
      <c r="BM528" s="324"/>
      <c r="BN528" s="327"/>
    </row>
    <row r="529" s="115" customFormat="1" ht="33.95" hidden="1" customHeight="1" outlineLevel="5" spans="2:66">
      <c r="B529" s="116" t="s">
        <v>799</v>
      </c>
      <c r="C529" s="117" t="s">
        <v>2039</v>
      </c>
      <c r="D529" s="115" t="s">
        <v>2040</v>
      </c>
      <c r="E529" s="116" t="s">
        <v>2041</v>
      </c>
      <c r="F529" s="116" t="s">
        <v>1625</v>
      </c>
      <c r="G529" s="116" t="s">
        <v>943</v>
      </c>
      <c r="H529" s="116">
        <f t="shared" si="939"/>
        <v>0</v>
      </c>
      <c r="I529" s="116" t="s">
        <v>1242</v>
      </c>
      <c r="J529" s="311"/>
      <c r="K529" s="116" t="s">
        <v>1396</v>
      </c>
      <c r="L529" s="116">
        <v>35</v>
      </c>
      <c r="M529" s="116" t="s">
        <v>1675</v>
      </c>
      <c r="N529" s="116">
        <f t="shared" si="940"/>
        <v>0</v>
      </c>
      <c r="O529" s="311"/>
      <c r="P529" s="311"/>
      <c r="Q529" s="311"/>
      <c r="R529" s="311"/>
      <c r="S529" s="311"/>
      <c r="T529" s="311"/>
      <c r="U529" s="311"/>
      <c r="V529" s="311"/>
      <c r="W529" s="311"/>
      <c r="X529" s="311"/>
      <c r="Y529" s="311"/>
      <c r="Z529" s="311"/>
      <c r="AA529" s="116"/>
      <c r="AB529" s="116">
        <f t="shared" si="941"/>
        <v>0</v>
      </c>
      <c r="AC529" s="116">
        <f t="shared" si="942"/>
        <v>0</v>
      </c>
      <c r="AD529" s="116"/>
      <c r="AE529" s="116"/>
      <c r="AF529" s="116">
        <f t="shared" si="943"/>
        <v>0</v>
      </c>
      <c r="AG529" s="116"/>
      <c r="AH529" s="116"/>
      <c r="AI529" s="116">
        <f t="shared" si="944"/>
        <v>0</v>
      </c>
      <c r="AJ529" s="116"/>
      <c r="AK529" s="116"/>
      <c r="AL529" s="116">
        <f t="shared" si="945"/>
        <v>0</v>
      </c>
      <c r="AM529" s="116"/>
      <c r="AN529" s="116"/>
      <c r="AO529" s="116">
        <f t="shared" si="946"/>
        <v>0</v>
      </c>
      <c r="AP529" s="116"/>
      <c r="AQ529" s="116"/>
      <c r="AR529" s="116">
        <f t="shared" si="947"/>
        <v>0</v>
      </c>
      <c r="AS529" s="116"/>
      <c r="AT529" s="116"/>
      <c r="AU529" s="116">
        <f t="shared" si="948"/>
        <v>0</v>
      </c>
      <c r="AV529" s="116"/>
      <c r="AW529" s="116"/>
      <c r="AX529" s="116">
        <f t="shared" si="949"/>
        <v>0</v>
      </c>
      <c r="AY529" s="116"/>
      <c r="AZ529" s="116"/>
      <c r="BA529" s="116">
        <f t="shared" si="950"/>
        <v>0</v>
      </c>
      <c r="BB529" s="116"/>
      <c r="BC529" s="116"/>
      <c r="BD529" s="116">
        <f t="shared" si="951"/>
        <v>0</v>
      </c>
      <c r="BE529" s="116"/>
      <c r="BF529" s="116"/>
      <c r="BG529" s="116">
        <f t="shared" si="952"/>
        <v>0</v>
      </c>
      <c r="BH529" s="116"/>
      <c r="BI529" s="116"/>
      <c r="BJ529" s="116">
        <f t="shared" si="953"/>
        <v>0</v>
      </c>
      <c r="BK529" s="116"/>
      <c r="BL529" s="319"/>
      <c r="BM529" s="324"/>
      <c r="BN529" s="327"/>
    </row>
    <row r="530" s="115" customFormat="1" ht="33.95" hidden="1" customHeight="1" outlineLevel="5" spans="2:66">
      <c r="B530" s="116" t="s">
        <v>799</v>
      </c>
      <c r="C530" s="117" t="s">
        <v>2042</v>
      </c>
      <c r="D530" s="115" t="s">
        <v>2043</v>
      </c>
      <c r="E530" s="116" t="s">
        <v>2044</v>
      </c>
      <c r="F530" s="116" t="s">
        <v>1625</v>
      </c>
      <c r="G530" s="116" t="s">
        <v>943</v>
      </c>
      <c r="H530" s="116">
        <f t="shared" si="939"/>
        <v>0</v>
      </c>
      <c r="I530" s="116" t="s">
        <v>1242</v>
      </c>
      <c r="J530" s="311"/>
      <c r="K530" s="116" t="s">
        <v>1396</v>
      </c>
      <c r="L530" s="116">
        <v>36</v>
      </c>
      <c r="M530" s="116" t="s">
        <v>1675</v>
      </c>
      <c r="N530" s="116">
        <f t="shared" si="940"/>
        <v>0</v>
      </c>
      <c r="O530" s="311"/>
      <c r="P530" s="311"/>
      <c r="Q530" s="311"/>
      <c r="R530" s="311"/>
      <c r="S530" s="311"/>
      <c r="T530" s="311"/>
      <c r="U530" s="311"/>
      <c r="V530" s="311"/>
      <c r="W530" s="311"/>
      <c r="X530" s="311"/>
      <c r="Y530" s="311"/>
      <c r="Z530" s="311"/>
      <c r="AA530" s="116"/>
      <c r="AB530" s="116">
        <f t="shared" si="941"/>
        <v>0</v>
      </c>
      <c r="AC530" s="116">
        <f t="shared" si="942"/>
        <v>0</v>
      </c>
      <c r="AD530" s="116"/>
      <c r="AE530" s="116"/>
      <c r="AF530" s="116">
        <f t="shared" si="943"/>
        <v>0</v>
      </c>
      <c r="AG530" s="116"/>
      <c r="AH530" s="116"/>
      <c r="AI530" s="116">
        <f t="shared" si="944"/>
        <v>0</v>
      </c>
      <c r="AJ530" s="116"/>
      <c r="AK530" s="116"/>
      <c r="AL530" s="116">
        <f t="shared" si="945"/>
        <v>0</v>
      </c>
      <c r="AM530" s="116"/>
      <c r="AN530" s="116"/>
      <c r="AO530" s="116">
        <f t="shared" si="946"/>
        <v>0</v>
      </c>
      <c r="AP530" s="116"/>
      <c r="AQ530" s="116"/>
      <c r="AR530" s="116">
        <f t="shared" si="947"/>
        <v>0</v>
      </c>
      <c r="AS530" s="116"/>
      <c r="AT530" s="116"/>
      <c r="AU530" s="116">
        <f t="shared" si="948"/>
        <v>0</v>
      </c>
      <c r="AV530" s="116"/>
      <c r="AW530" s="116"/>
      <c r="AX530" s="116">
        <f t="shared" si="949"/>
        <v>0</v>
      </c>
      <c r="AY530" s="116"/>
      <c r="AZ530" s="116"/>
      <c r="BA530" s="116">
        <f t="shared" si="950"/>
        <v>0</v>
      </c>
      <c r="BB530" s="116"/>
      <c r="BC530" s="116"/>
      <c r="BD530" s="116">
        <f t="shared" si="951"/>
        <v>0</v>
      </c>
      <c r="BE530" s="116"/>
      <c r="BF530" s="116"/>
      <c r="BG530" s="116">
        <f t="shared" si="952"/>
        <v>0</v>
      </c>
      <c r="BH530" s="116"/>
      <c r="BI530" s="116"/>
      <c r="BJ530" s="116">
        <f t="shared" si="953"/>
        <v>0</v>
      </c>
      <c r="BK530" s="116"/>
      <c r="BL530" s="319"/>
      <c r="BM530" s="324"/>
      <c r="BN530" s="327"/>
    </row>
    <row r="531" s="115" customFormat="1" ht="33.95" hidden="1" customHeight="1" outlineLevel="5" spans="2:66">
      <c r="B531" s="116" t="s">
        <v>799</v>
      </c>
      <c r="C531" s="117" t="s">
        <v>2045</v>
      </c>
      <c r="D531" s="115" t="s">
        <v>2046</v>
      </c>
      <c r="E531" s="116" t="s">
        <v>2047</v>
      </c>
      <c r="F531" s="116" t="s">
        <v>1625</v>
      </c>
      <c r="G531" s="116" t="s">
        <v>943</v>
      </c>
      <c r="H531" s="116">
        <f t="shared" si="939"/>
        <v>0</v>
      </c>
      <c r="I531" s="116" t="s">
        <v>1242</v>
      </c>
      <c r="J531" s="311"/>
      <c r="K531" s="116" t="s">
        <v>2026</v>
      </c>
      <c r="L531" s="116">
        <v>4.3</v>
      </c>
      <c r="M531" s="116" t="s">
        <v>1805</v>
      </c>
      <c r="N531" s="116">
        <f t="shared" si="940"/>
        <v>0</v>
      </c>
      <c r="O531" s="311"/>
      <c r="P531" s="311"/>
      <c r="Q531" s="311"/>
      <c r="R531" s="311"/>
      <c r="S531" s="311"/>
      <c r="T531" s="311"/>
      <c r="U531" s="311"/>
      <c r="V531" s="311"/>
      <c r="W531" s="311"/>
      <c r="X531" s="311"/>
      <c r="Y531" s="311"/>
      <c r="Z531" s="311"/>
      <c r="AA531" s="116"/>
      <c r="AB531" s="116">
        <f t="shared" si="941"/>
        <v>0</v>
      </c>
      <c r="AC531" s="116">
        <f t="shared" si="942"/>
        <v>0</v>
      </c>
      <c r="AD531" s="116"/>
      <c r="AE531" s="116"/>
      <c r="AF531" s="116">
        <f t="shared" si="943"/>
        <v>0</v>
      </c>
      <c r="AG531" s="116"/>
      <c r="AH531" s="116"/>
      <c r="AI531" s="116">
        <f t="shared" si="944"/>
        <v>0</v>
      </c>
      <c r="AJ531" s="116"/>
      <c r="AK531" s="116"/>
      <c r="AL531" s="116">
        <f t="shared" si="945"/>
        <v>0</v>
      </c>
      <c r="AM531" s="116"/>
      <c r="AN531" s="116"/>
      <c r="AO531" s="116">
        <f t="shared" si="946"/>
        <v>0</v>
      </c>
      <c r="AP531" s="116"/>
      <c r="AQ531" s="116"/>
      <c r="AR531" s="116">
        <f t="shared" si="947"/>
        <v>0</v>
      </c>
      <c r="AS531" s="116"/>
      <c r="AT531" s="116"/>
      <c r="AU531" s="116">
        <f t="shared" si="948"/>
        <v>0</v>
      </c>
      <c r="AV531" s="116"/>
      <c r="AW531" s="116"/>
      <c r="AX531" s="116">
        <f t="shared" si="949"/>
        <v>0</v>
      </c>
      <c r="AY531" s="116"/>
      <c r="AZ531" s="116"/>
      <c r="BA531" s="116">
        <f t="shared" si="950"/>
        <v>0</v>
      </c>
      <c r="BB531" s="116"/>
      <c r="BC531" s="116"/>
      <c r="BD531" s="116">
        <f t="shared" si="951"/>
        <v>0</v>
      </c>
      <c r="BE531" s="116"/>
      <c r="BF531" s="116"/>
      <c r="BG531" s="116">
        <f t="shared" si="952"/>
        <v>0</v>
      </c>
      <c r="BH531" s="116"/>
      <c r="BI531" s="116"/>
      <c r="BJ531" s="116">
        <f t="shared" si="953"/>
        <v>0</v>
      </c>
      <c r="BK531" s="116"/>
      <c r="BL531" s="319"/>
      <c r="BM531" s="324"/>
      <c r="BN531" s="327"/>
    </row>
    <row r="532" s="115" customFormat="1" ht="33.95" hidden="1" customHeight="1" outlineLevel="5" spans="2:66">
      <c r="B532" s="116" t="s">
        <v>799</v>
      </c>
      <c r="C532" s="117" t="s">
        <v>2048</v>
      </c>
      <c r="D532" s="115" t="s">
        <v>2049</v>
      </c>
      <c r="E532" s="116" t="s">
        <v>2050</v>
      </c>
      <c r="F532" s="116" t="s">
        <v>1625</v>
      </c>
      <c r="G532" s="116" t="s">
        <v>943</v>
      </c>
      <c r="H532" s="116">
        <f t="shared" si="939"/>
        <v>0</v>
      </c>
      <c r="I532" s="116" t="s">
        <v>1242</v>
      </c>
      <c r="J532" s="311"/>
      <c r="K532" s="116" t="s">
        <v>1396</v>
      </c>
      <c r="L532" s="116">
        <v>52</v>
      </c>
      <c r="M532" s="116" t="s">
        <v>1675</v>
      </c>
      <c r="N532" s="116">
        <f t="shared" si="940"/>
        <v>0</v>
      </c>
      <c r="O532" s="311"/>
      <c r="P532" s="311"/>
      <c r="Q532" s="311"/>
      <c r="R532" s="311"/>
      <c r="S532" s="311"/>
      <c r="T532" s="311"/>
      <c r="U532" s="311"/>
      <c r="V532" s="311"/>
      <c r="W532" s="311"/>
      <c r="X532" s="311"/>
      <c r="Y532" s="311"/>
      <c r="Z532" s="311"/>
      <c r="AA532" s="116"/>
      <c r="AB532" s="116">
        <f t="shared" si="941"/>
        <v>0</v>
      </c>
      <c r="AC532" s="116">
        <f t="shared" si="942"/>
        <v>0</v>
      </c>
      <c r="AD532" s="116"/>
      <c r="AE532" s="116"/>
      <c r="AF532" s="116">
        <f t="shared" si="943"/>
        <v>0</v>
      </c>
      <c r="AG532" s="116"/>
      <c r="AH532" s="116"/>
      <c r="AI532" s="116">
        <f t="shared" si="944"/>
        <v>0</v>
      </c>
      <c r="AJ532" s="116"/>
      <c r="AK532" s="116"/>
      <c r="AL532" s="116">
        <f t="shared" si="945"/>
        <v>0</v>
      </c>
      <c r="AM532" s="116"/>
      <c r="AN532" s="116"/>
      <c r="AO532" s="116">
        <f t="shared" si="946"/>
        <v>0</v>
      </c>
      <c r="AP532" s="116"/>
      <c r="AQ532" s="116"/>
      <c r="AR532" s="116">
        <f t="shared" si="947"/>
        <v>0</v>
      </c>
      <c r="AS532" s="116"/>
      <c r="AT532" s="116"/>
      <c r="AU532" s="116">
        <f t="shared" si="948"/>
        <v>0</v>
      </c>
      <c r="AV532" s="116"/>
      <c r="AW532" s="116"/>
      <c r="AX532" s="116">
        <f t="shared" si="949"/>
        <v>0</v>
      </c>
      <c r="AY532" s="116"/>
      <c r="AZ532" s="116"/>
      <c r="BA532" s="116">
        <f t="shared" si="950"/>
        <v>0</v>
      </c>
      <c r="BB532" s="116"/>
      <c r="BC532" s="116"/>
      <c r="BD532" s="116">
        <f t="shared" si="951"/>
        <v>0</v>
      </c>
      <c r="BE532" s="116"/>
      <c r="BF532" s="116"/>
      <c r="BG532" s="116">
        <f t="shared" si="952"/>
        <v>0</v>
      </c>
      <c r="BH532" s="116"/>
      <c r="BI532" s="116"/>
      <c r="BJ532" s="116">
        <f t="shared" si="953"/>
        <v>0</v>
      </c>
      <c r="BK532" s="116"/>
      <c r="BL532" s="319"/>
      <c r="BM532" s="324"/>
      <c r="BN532" s="327"/>
    </row>
    <row r="533" s="115" customFormat="1" ht="33.95" hidden="1" customHeight="1" outlineLevel="5" spans="2:66">
      <c r="B533" s="116" t="s">
        <v>799</v>
      </c>
      <c r="C533" s="117" t="s">
        <v>2051</v>
      </c>
      <c r="D533" s="115" t="s">
        <v>2052</v>
      </c>
      <c r="E533" s="116"/>
      <c r="F533" s="116" t="s">
        <v>1625</v>
      </c>
      <c r="G533" s="116" t="s">
        <v>943</v>
      </c>
      <c r="H533" s="116">
        <f t="shared" si="939"/>
        <v>0</v>
      </c>
      <c r="I533" s="116" t="s">
        <v>1242</v>
      </c>
      <c r="J533" s="311"/>
      <c r="K533" s="116" t="s">
        <v>1396</v>
      </c>
      <c r="L533" s="116">
        <v>350</v>
      </c>
      <c r="M533" s="116" t="s">
        <v>1675</v>
      </c>
      <c r="N533" s="116">
        <f t="shared" si="940"/>
        <v>0</v>
      </c>
      <c r="O533" s="311"/>
      <c r="P533" s="311"/>
      <c r="Q533" s="311"/>
      <c r="R533" s="311"/>
      <c r="S533" s="311"/>
      <c r="T533" s="311"/>
      <c r="U533" s="311"/>
      <c r="V533" s="311"/>
      <c r="W533" s="311"/>
      <c r="X533" s="311"/>
      <c r="Y533" s="311"/>
      <c r="Z533" s="311"/>
      <c r="AA533" s="116"/>
      <c r="AB533" s="116">
        <f t="shared" si="941"/>
        <v>0</v>
      </c>
      <c r="AC533" s="116">
        <f t="shared" si="942"/>
        <v>0</v>
      </c>
      <c r="AD533" s="116"/>
      <c r="AE533" s="116"/>
      <c r="AF533" s="116">
        <f t="shared" si="943"/>
        <v>0</v>
      </c>
      <c r="AG533" s="116"/>
      <c r="AH533" s="116"/>
      <c r="AI533" s="116">
        <f t="shared" si="944"/>
        <v>0</v>
      </c>
      <c r="AJ533" s="116"/>
      <c r="AK533" s="116"/>
      <c r="AL533" s="116">
        <f t="shared" si="945"/>
        <v>0</v>
      </c>
      <c r="AM533" s="116"/>
      <c r="AN533" s="116"/>
      <c r="AO533" s="116">
        <f t="shared" si="946"/>
        <v>0</v>
      </c>
      <c r="AP533" s="116"/>
      <c r="AQ533" s="116"/>
      <c r="AR533" s="116">
        <f t="shared" si="947"/>
        <v>0</v>
      </c>
      <c r="AS533" s="116"/>
      <c r="AT533" s="116"/>
      <c r="AU533" s="116">
        <f t="shared" si="948"/>
        <v>0</v>
      </c>
      <c r="AV533" s="116"/>
      <c r="AW533" s="116"/>
      <c r="AX533" s="116">
        <f t="shared" si="949"/>
        <v>0</v>
      </c>
      <c r="AY533" s="116"/>
      <c r="AZ533" s="116"/>
      <c r="BA533" s="116">
        <f t="shared" si="950"/>
        <v>0</v>
      </c>
      <c r="BB533" s="116"/>
      <c r="BC533" s="116"/>
      <c r="BD533" s="116">
        <f t="shared" si="951"/>
        <v>0</v>
      </c>
      <c r="BE533" s="116"/>
      <c r="BF533" s="116"/>
      <c r="BG533" s="116">
        <f t="shared" si="952"/>
        <v>0</v>
      </c>
      <c r="BH533" s="116"/>
      <c r="BI533" s="116"/>
      <c r="BJ533" s="116">
        <f t="shared" si="953"/>
        <v>0</v>
      </c>
      <c r="BK533" s="116"/>
      <c r="BL533" s="319"/>
      <c r="BM533" s="324"/>
      <c r="BN533" s="327"/>
    </row>
    <row r="534" s="115" customFormat="1" ht="33.95" hidden="1" customHeight="1" outlineLevel="5" spans="2:66">
      <c r="B534" s="116" t="s">
        <v>799</v>
      </c>
      <c r="C534" s="117" t="s">
        <v>2053</v>
      </c>
      <c r="D534" s="115" t="s">
        <v>2054</v>
      </c>
      <c r="E534" s="116" t="s">
        <v>2055</v>
      </c>
      <c r="F534" s="116" t="s">
        <v>1625</v>
      </c>
      <c r="G534" s="116" t="s">
        <v>943</v>
      </c>
      <c r="H534" s="116">
        <f t="shared" si="939"/>
        <v>0</v>
      </c>
      <c r="I534" s="116" t="s">
        <v>1242</v>
      </c>
      <c r="J534" s="311"/>
      <c r="K534" s="116" t="s">
        <v>1396</v>
      </c>
      <c r="L534" s="116">
        <v>75</v>
      </c>
      <c r="M534" s="116" t="s">
        <v>1675</v>
      </c>
      <c r="N534" s="116">
        <f t="shared" si="940"/>
        <v>0</v>
      </c>
      <c r="O534" s="311"/>
      <c r="P534" s="311"/>
      <c r="Q534" s="311"/>
      <c r="R534" s="311"/>
      <c r="S534" s="311"/>
      <c r="T534" s="311"/>
      <c r="U534" s="311"/>
      <c r="V534" s="311"/>
      <c r="W534" s="311"/>
      <c r="X534" s="311"/>
      <c r="Y534" s="311"/>
      <c r="Z534" s="311"/>
      <c r="AA534" s="116"/>
      <c r="AB534" s="116">
        <f t="shared" si="941"/>
        <v>0</v>
      </c>
      <c r="AC534" s="116">
        <f t="shared" si="942"/>
        <v>0</v>
      </c>
      <c r="AD534" s="116"/>
      <c r="AE534" s="116"/>
      <c r="AF534" s="116">
        <f t="shared" si="943"/>
        <v>0</v>
      </c>
      <c r="AG534" s="116"/>
      <c r="AH534" s="116"/>
      <c r="AI534" s="116">
        <f t="shared" si="944"/>
        <v>0</v>
      </c>
      <c r="AJ534" s="116"/>
      <c r="AK534" s="116"/>
      <c r="AL534" s="116">
        <f t="shared" si="945"/>
        <v>0</v>
      </c>
      <c r="AM534" s="116"/>
      <c r="AN534" s="116"/>
      <c r="AO534" s="116">
        <f t="shared" si="946"/>
        <v>0</v>
      </c>
      <c r="AP534" s="116"/>
      <c r="AQ534" s="116"/>
      <c r="AR534" s="116">
        <f t="shared" si="947"/>
        <v>0</v>
      </c>
      <c r="AS534" s="116"/>
      <c r="AT534" s="116"/>
      <c r="AU534" s="116">
        <f t="shared" si="948"/>
        <v>0</v>
      </c>
      <c r="AV534" s="116"/>
      <c r="AW534" s="116"/>
      <c r="AX534" s="116">
        <f t="shared" si="949"/>
        <v>0</v>
      </c>
      <c r="AY534" s="116"/>
      <c r="AZ534" s="116"/>
      <c r="BA534" s="116">
        <f t="shared" si="950"/>
        <v>0</v>
      </c>
      <c r="BB534" s="116"/>
      <c r="BC534" s="116"/>
      <c r="BD534" s="116">
        <f t="shared" si="951"/>
        <v>0</v>
      </c>
      <c r="BE534" s="116"/>
      <c r="BF534" s="116"/>
      <c r="BG534" s="116">
        <f t="shared" si="952"/>
        <v>0</v>
      </c>
      <c r="BH534" s="116"/>
      <c r="BI534" s="116"/>
      <c r="BJ534" s="116">
        <f t="shared" si="953"/>
        <v>0</v>
      </c>
      <c r="BK534" s="116"/>
      <c r="BL534" s="319"/>
      <c r="BM534" s="324"/>
      <c r="BN534" s="327"/>
    </row>
    <row r="535" s="115" customFormat="1" ht="33.95" hidden="1" customHeight="1" outlineLevel="5" spans="2:66">
      <c r="B535" s="116" t="s">
        <v>799</v>
      </c>
      <c r="C535" s="117" t="s">
        <v>2056</v>
      </c>
      <c r="D535" s="115" t="s">
        <v>2057</v>
      </c>
      <c r="E535" s="116" t="s">
        <v>2058</v>
      </c>
      <c r="F535" s="116" t="s">
        <v>1625</v>
      </c>
      <c r="G535" s="116" t="s">
        <v>943</v>
      </c>
      <c r="H535" s="116">
        <f t="shared" si="939"/>
        <v>0</v>
      </c>
      <c r="I535" s="116" t="s">
        <v>1242</v>
      </c>
      <c r="J535" s="311"/>
      <c r="K535" s="116" t="s">
        <v>1396</v>
      </c>
      <c r="L535" s="116">
        <v>48</v>
      </c>
      <c r="M535" s="116" t="s">
        <v>1675</v>
      </c>
      <c r="N535" s="116">
        <f t="shared" si="940"/>
        <v>0</v>
      </c>
      <c r="O535" s="311"/>
      <c r="P535" s="311"/>
      <c r="Q535" s="311"/>
      <c r="R535" s="311"/>
      <c r="S535" s="311"/>
      <c r="T535" s="311"/>
      <c r="U535" s="311"/>
      <c r="V535" s="311"/>
      <c r="W535" s="311"/>
      <c r="X535" s="311"/>
      <c r="Y535" s="311"/>
      <c r="Z535" s="311"/>
      <c r="AA535" s="116"/>
      <c r="AB535" s="116">
        <f t="shared" si="941"/>
        <v>0</v>
      </c>
      <c r="AC535" s="116">
        <f t="shared" si="942"/>
        <v>0</v>
      </c>
      <c r="AD535" s="116"/>
      <c r="AE535" s="116"/>
      <c r="AF535" s="116">
        <f t="shared" si="943"/>
        <v>0</v>
      </c>
      <c r="AG535" s="116"/>
      <c r="AH535" s="116"/>
      <c r="AI535" s="116">
        <f t="shared" si="944"/>
        <v>0</v>
      </c>
      <c r="AJ535" s="116"/>
      <c r="AK535" s="116"/>
      <c r="AL535" s="116">
        <f t="shared" si="945"/>
        <v>0</v>
      </c>
      <c r="AM535" s="116"/>
      <c r="AN535" s="116"/>
      <c r="AO535" s="116">
        <f t="shared" si="946"/>
        <v>0</v>
      </c>
      <c r="AP535" s="116"/>
      <c r="AQ535" s="116"/>
      <c r="AR535" s="116">
        <f t="shared" si="947"/>
        <v>0</v>
      </c>
      <c r="AS535" s="116"/>
      <c r="AT535" s="116"/>
      <c r="AU535" s="116">
        <f t="shared" si="948"/>
        <v>0</v>
      </c>
      <c r="AV535" s="116"/>
      <c r="AW535" s="116"/>
      <c r="AX535" s="116">
        <f t="shared" si="949"/>
        <v>0</v>
      </c>
      <c r="AY535" s="116"/>
      <c r="AZ535" s="116"/>
      <c r="BA535" s="116">
        <f t="shared" si="950"/>
        <v>0</v>
      </c>
      <c r="BB535" s="116"/>
      <c r="BC535" s="116"/>
      <c r="BD535" s="116">
        <f t="shared" si="951"/>
        <v>0</v>
      </c>
      <c r="BE535" s="116"/>
      <c r="BF535" s="116"/>
      <c r="BG535" s="116">
        <f t="shared" si="952"/>
        <v>0</v>
      </c>
      <c r="BH535" s="116"/>
      <c r="BI535" s="116"/>
      <c r="BJ535" s="116">
        <f t="shared" si="953"/>
        <v>0</v>
      </c>
      <c r="BK535" s="116"/>
      <c r="BL535" s="319"/>
      <c r="BM535" s="324"/>
      <c r="BN535" s="327"/>
    </row>
    <row r="536" s="115" customFormat="1" ht="33.95" hidden="1" customHeight="1" outlineLevel="5" spans="2:66">
      <c r="B536" s="116" t="s">
        <v>799</v>
      </c>
      <c r="C536" s="117" t="s">
        <v>2059</v>
      </c>
      <c r="D536" s="115" t="s">
        <v>2060</v>
      </c>
      <c r="E536" s="116"/>
      <c r="F536" s="116" t="s">
        <v>1625</v>
      </c>
      <c r="G536" s="116" t="s">
        <v>943</v>
      </c>
      <c r="H536" s="116">
        <f t="shared" si="939"/>
        <v>0</v>
      </c>
      <c r="I536" s="116" t="s">
        <v>1242</v>
      </c>
      <c r="J536" s="311"/>
      <c r="K536" s="116" t="s">
        <v>1396</v>
      </c>
      <c r="L536" s="116">
        <v>20</v>
      </c>
      <c r="M536" s="116" t="s">
        <v>1675</v>
      </c>
      <c r="N536" s="116">
        <f t="shared" si="940"/>
        <v>0</v>
      </c>
      <c r="O536" s="311"/>
      <c r="P536" s="311"/>
      <c r="Q536" s="311"/>
      <c r="R536" s="311"/>
      <c r="S536" s="311"/>
      <c r="T536" s="311"/>
      <c r="U536" s="311"/>
      <c r="V536" s="311"/>
      <c r="W536" s="311"/>
      <c r="X536" s="311"/>
      <c r="Y536" s="311"/>
      <c r="Z536" s="311"/>
      <c r="AA536" s="116"/>
      <c r="AB536" s="116">
        <f t="shared" si="941"/>
        <v>0</v>
      </c>
      <c r="AC536" s="116">
        <f t="shared" si="942"/>
        <v>0</v>
      </c>
      <c r="AD536" s="116"/>
      <c r="AE536" s="116"/>
      <c r="AF536" s="116">
        <f t="shared" si="943"/>
        <v>0</v>
      </c>
      <c r="AG536" s="116"/>
      <c r="AH536" s="116"/>
      <c r="AI536" s="116">
        <f t="shared" si="944"/>
        <v>0</v>
      </c>
      <c r="AJ536" s="116"/>
      <c r="AK536" s="116"/>
      <c r="AL536" s="116">
        <f t="shared" si="945"/>
        <v>0</v>
      </c>
      <c r="AM536" s="116"/>
      <c r="AN536" s="116"/>
      <c r="AO536" s="116">
        <f t="shared" si="946"/>
        <v>0</v>
      </c>
      <c r="AP536" s="116"/>
      <c r="AQ536" s="116"/>
      <c r="AR536" s="116">
        <f t="shared" si="947"/>
        <v>0</v>
      </c>
      <c r="AS536" s="116"/>
      <c r="AT536" s="116"/>
      <c r="AU536" s="116">
        <f t="shared" si="948"/>
        <v>0</v>
      </c>
      <c r="AV536" s="116"/>
      <c r="AW536" s="116"/>
      <c r="AX536" s="116">
        <f t="shared" si="949"/>
        <v>0</v>
      </c>
      <c r="AY536" s="116"/>
      <c r="AZ536" s="116"/>
      <c r="BA536" s="116">
        <f t="shared" si="950"/>
        <v>0</v>
      </c>
      <c r="BB536" s="116"/>
      <c r="BC536" s="116"/>
      <c r="BD536" s="116">
        <f t="shared" si="951"/>
        <v>0</v>
      </c>
      <c r="BE536" s="116"/>
      <c r="BF536" s="116"/>
      <c r="BG536" s="116">
        <f t="shared" si="952"/>
        <v>0</v>
      </c>
      <c r="BH536" s="116"/>
      <c r="BI536" s="116"/>
      <c r="BJ536" s="116">
        <f t="shared" si="953"/>
        <v>0</v>
      </c>
      <c r="BK536" s="116"/>
      <c r="BL536" s="319"/>
      <c r="BM536" s="324"/>
      <c r="BN536" s="327"/>
    </row>
    <row r="537" s="115" customFormat="1" ht="33.95" hidden="1" customHeight="1" outlineLevel="5" spans="2:66">
      <c r="B537" s="116" t="s">
        <v>799</v>
      </c>
      <c r="C537" s="117" t="s">
        <v>2061</v>
      </c>
      <c r="D537" s="115" t="s">
        <v>2062</v>
      </c>
      <c r="E537" s="116" t="s">
        <v>2063</v>
      </c>
      <c r="F537" s="116" t="s">
        <v>1625</v>
      </c>
      <c r="G537" s="116" t="s">
        <v>943</v>
      </c>
      <c r="H537" s="116">
        <f t="shared" si="939"/>
        <v>0</v>
      </c>
      <c r="I537" s="116" t="s">
        <v>1242</v>
      </c>
      <c r="J537" s="311"/>
      <c r="K537" s="116" t="s">
        <v>1396</v>
      </c>
      <c r="L537" s="116">
        <v>590</v>
      </c>
      <c r="M537" s="116" t="s">
        <v>1675</v>
      </c>
      <c r="N537" s="116">
        <f t="shared" si="940"/>
        <v>0</v>
      </c>
      <c r="O537" s="311"/>
      <c r="P537" s="311"/>
      <c r="Q537" s="311"/>
      <c r="R537" s="311"/>
      <c r="S537" s="311"/>
      <c r="T537" s="311"/>
      <c r="U537" s="311"/>
      <c r="V537" s="311"/>
      <c r="W537" s="311"/>
      <c r="X537" s="311"/>
      <c r="Y537" s="311"/>
      <c r="Z537" s="311"/>
      <c r="AA537" s="116"/>
      <c r="AB537" s="116">
        <f t="shared" si="941"/>
        <v>0</v>
      </c>
      <c r="AC537" s="116">
        <f t="shared" si="942"/>
        <v>0</v>
      </c>
      <c r="AD537" s="116"/>
      <c r="AE537" s="116"/>
      <c r="AF537" s="116">
        <f t="shared" si="943"/>
        <v>0</v>
      </c>
      <c r="AG537" s="116"/>
      <c r="AH537" s="116"/>
      <c r="AI537" s="116">
        <f t="shared" si="944"/>
        <v>0</v>
      </c>
      <c r="AJ537" s="116"/>
      <c r="AK537" s="116"/>
      <c r="AL537" s="116">
        <f t="shared" si="945"/>
        <v>0</v>
      </c>
      <c r="AM537" s="116"/>
      <c r="AN537" s="116"/>
      <c r="AO537" s="116">
        <f t="shared" si="946"/>
        <v>0</v>
      </c>
      <c r="AP537" s="116"/>
      <c r="AQ537" s="116"/>
      <c r="AR537" s="116">
        <f t="shared" si="947"/>
        <v>0</v>
      </c>
      <c r="AS537" s="116"/>
      <c r="AT537" s="116"/>
      <c r="AU537" s="116">
        <f t="shared" si="948"/>
        <v>0</v>
      </c>
      <c r="AV537" s="116"/>
      <c r="AW537" s="116"/>
      <c r="AX537" s="116">
        <f t="shared" si="949"/>
        <v>0</v>
      </c>
      <c r="AY537" s="116"/>
      <c r="AZ537" s="116"/>
      <c r="BA537" s="116">
        <f t="shared" si="950"/>
        <v>0</v>
      </c>
      <c r="BB537" s="116"/>
      <c r="BC537" s="116"/>
      <c r="BD537" s="116">
        <f t="shared" si="951"/>
        <v>0</v>
      </c>
      <c r="BE537" s="116"/>
      <c r="BF537" s="116"/>
      <c r="BG537" s="116">
        <f t="shared" si="952"/>
        <v>0</v>
      </c>
      <c r="BH537" s="116"/>
      <c r="BI537" s="116"/>
      <c r="BJ537" s="116">
        <f t="shared" si="953"/>
        <v>0</v>
      </c>
      <c r="BK537" s="116"/>
      <c r="BL537" s="319"/>
      <c r="BM537" s="324"/>
      <c r="BN537" s="327"/>
    </row>
    <row r="538" s="115" customFormat="1" ht="33.95" hidden="1" customHeight="1" outlineLevel="5" spans="2:66">
      <c r="B538" s="116" t="s">
        <v>799</v>
      </c>
      <c r="C538" s="117" t="s">
        <v>2064</v>
      </c>
      <c r="D538" s="115" t="s">
        <v>2065</v>
      </c>
      <c r="E538" s="116" t="s">
        <v>2066</v>
      </c>
      <c r="F538" s="116" t="s">
        <v>1625</v>
      </c>
      <c r="G538" s="116" t="s">
        <v>943</v>
      </c>
      <c r="H538" s="116">
        <f t="shared" si="939"/>
        <v>0</v>
      </c>
      <c r="I538" s="116" t="s">
        <v>1242</v>
      </c>
      <c r="J538" s="311"/>
      <c r="K538" s="116" t="s">
        <v>1396</v>
      </c>
      <c r="L538" s="116">
        <v>7000</v>
      </c>
      <c r="M538" s="116" t="s">
        <v>1675</v>
      </c>
      <c r="N538" s="116">
        <f t="shared" si="940"/>
        <v>0</v>
      </c>
      <c r="O538" s="311"/>
      <c r="P538" s="311"/>
      <c r="Q538" s="311"/>
      <c r="R538" s="311"/>
      <c r="S538" s="311"/>
      <c r="T538" s="311"/>
      <c r="U538" s="311"/>
      <c r="V538" s="311"/>
      <c r="W538" s="311"/>
      <c r="X538" s="311"/>
      <c r="Y538" s="311"/>
      <c r="Z538" s="311"/>
      <c r="AA538" s="116"/>
      <c r="AB538" s="116">
        <f t="shared" si="941"/>
        <v>0</v>
      </c>
      <c r="AC538" s="116">
        <f t="shared" si="942"/>
        <v>0</v>
      </c>
      <c r="AD538" s="116"/>
      <c r="AE538" s="116"/>
      <c r="AF538" s="116">
        <f t="shared" si="943"/>
        <v>0</v>
      </c>
      <c r="AG538" s="116"/>
      <c r="AH538" s="116"/>
      <c r="AI538" s="116">
        <f t="shared" si="944"/>
        <v>0</v>
      </c>
      <c r="AJ538" s="116"/>
      <c r="AK538" s="116"/>
      <c r="AL538" s="116">
        <f t="shared" si="945"/>
        <v>0</v>
      </c>
      <c r="AM538" s="116"/>
      <c r="AN538" s="116"/>
      <c r="AO538" s="116">
        <f t="shared" si="946"/>
        <v>0</v>
      </c>
      <c r="AP538" s="116"/>
      <c r="AQ538" s="116"/>
      <c r="AR538" s="116">
        <f t="shared" si="947"/>
        <v>0</v>
      </c>
      <c r="AS538" s="116"/>
      <c r="AT538" s="116"/>
      <c r="AU538" s="116">
        <f t="shared" si="948"/>
        <v>0</v>
      </c>
      <c r="AV538" s="116"/>
      <c r="AW538" s="116"/>
      <c r="AX538" s="116">
        <f t="shared" si="949"/>
        <v>0</v>
      </c>
      <c r="AY538" s="116"/>
      <c r="AZ538" s="116"/>
      <c r="BA538" s="116">
        <f t="shared" si="950"/>
        <v>0</v>
      </c>
      <c r="BB538" s="116"/>
      <c r="BC538" s="116"/>
      <c r="BD538" s="116">
        <f t="shared" si="951"/>
        <v>0</v>
      </c>
      <c r="BE538" s="116"/>
      <c r="BF538" s="116"/>
      <c r="BG538" s="116">
        <f t="shared" si="952"/>
        <v>0</v>
      </c>
      <c r="BH538" s="116"/>
      <c r="BI538" s="116"/>
      <c r="BJ538" s="116">
        <f t="shared" si="953"/>
        <v>0</v>
      </c>
      <c r="BK538" s="116"/>
      <c r="BL538" s="319"/>
      <c r="BM538" s="324"/>
      <c r="BN538" s="327"/>
    </row>
    <row r="539" s="115" customFormat="1" ht="33.95" hidden="1" customHeight="1" outlineLevel="5" spans="2:66">
      <c r="B539" s="116" t="s">
        <v>799</v>
      </c>
      <c r="C539" s="117" t="s">
        <v>2067</v>
      </c>
      <c r="D539" s="115" t="s">
        <v>2068</v>
      </c>
      <c r="E539" s="116" t="s">
        <v>2069</v>
      </c>
      <c r="F539" s="116" t="s">
        <v>1625</v>
      </c>
      <c r="G539" s="116" t="s">
        <v>943</v>
      </c>
      <c r="H539" s="116">
        <f t="shared" si="939"/>
        <v>0</v>
      </c>
      <c r="I539" s="116" t="s">
        <v>1242</v>
      </c>
      <c r="J539" s="311"/>
      <c r="K539" s="116" t="s">
        <v>1949</v>
      </c>
      <c r="L539" s="116">
        <v>783</v>
      </c>
      <c r="M539" s="116" t="s">
        <v>1950</v>
      </c>
      <c r="N539" s="116">
        <f t="shared" si="940"/>
        <v>0</v>
      </c>
      <c r="O539" s="329"/>
      <c r="P539" s="329"/>
      <c r="Q539" s="329"/>
      <c r="R539" s="329"/>
      <c r="S539" s="329"/>
      <c r="T539" s="329"/>
      <c r="U539" s="329"/>
      <c r="V539" s="329"/>
      <c r="W539" s="329"/>
      <c r="X539" s="329"/>
      <c r="Y539" s="329"/>
      <c r="Z539" s="329"/>
      <c r="AA539" s="116"/>
      <c r="AB539" s="116">
        <f t="shared" si="941"/>
        <v>0</v>
      </c>
      <c r="AC539" s="116">
        <f t="shared" si="942"/>
        <v>0</v>
      </c>
      <c r="AD539" s="116"/>
      <c r="AE539" s="116"/>
      <c r="AF539" s="116">
        <f t="shared" si="943"/>
        <v>0</v>
      </c>
      <c r="AG539" s="116"/>
      <c r="AH539" s="116"/>
      <c r="AI539" s="116">
        <f t="shared" si="944"/>
        <v>0</v>
      </c>
      <c r="AJ539" s="116"/>
      <c r="AK539" s="116"/>
      <c r="AL539" s="116">
        <f t="shared" si="945"/>
        <v>0</v>
      </c>
      <c r="AM539" s="116"/>
      <c r="AN539" s="116"/>
      <c r="AO539" s="116">
        <f t="shared" si="946"/>
        <v>0</v>
      </c>
      <c r="AP539" s="116"/>
      <c r="AQ539" s="116"/>
      <c r="AR539" s="116">
        <f t="shared" si="947"/>
        <v>0</v>
      </c>
      <c r="AS539" s="116"/>
      <c r="AT539" s="116"/>
      <c r="AU539" s="116">
        <f t="shared" si="948"/>
        <v>0</v>
      </c>
      <c r="AV539" s="116"/>
      <c r="AW539" s="116"/>
      <c r="AX539" s="116">
        <f t="shared" si="949"/>
        <v>0</v>
      </c>
      <c r="AY539" s="116"/>
      <c r="AZ539" s="116"/>
      <c r="BA539" s="116">
        <f t="shared" si="950"/>
        <v>0</v>
      </c>
      <c r="BB539" s="116"/>
      <c r="BC539" s="116"/>
      <c r="BD539" s="116">
        <f t="shared" si="951"/>
        <v>0</v>
      </c>
      <c r="BE539" s="116"/>
      <c r="BF539" s="116"/>
      <c r="BG539" s="116">
        <f t="shared" si="952"/>
        <v>0</v>
      </c>
      <c r="BH539" s="116"/>
      <c r="BI539" s="116"/>
      <c r="BJ539" s="116">
        <f t="shared" si="953"/>
        <v>0</v>
      </c>
      <c r="BK539" s="116"/>
      <c r="BL539" s="319"/>
      <c r="BM539" s="324"/>
      <c r="BN539" s="327"/>
    </row>
    <row r="540" s="22" customFormat="1" ht="33.95" hidden="1" customHeight="1" outlineLevel="2" collapsed="1" spans="2:66">
      <c r="B540" s="108" t="s">
        <v>794</v>
      </c>
      <c r="C540" s="109" t="s">
        <v>2070</v>
      </c>
      <c r="D540" s="22" t="s">
        <v>2071</v>
      </c>
      <c r="E540" s="108"/>
      <c r="F540" s="108"/>
      <c r="G540" s="108"/>
      <c r="H540" s="108">
        <f>H541+H552+H570+H581</f>
        <v>0</v>
      </c>
      <c r="I540" s="108"/>
      <c r="J540" s="108"/>
      <c r="K540" s="108"/>
      <c r="L540" s="108"/>
      <c r="M540" s="108"/>
      <c r="N540" s="317"/>
      <c r="O540" s="300"/>
      <c r="P540" s="300"/>
      <c r="Q540" s="300"/>
      <c r="R540" s="300"/>
      <c r="S540" s="300"/>
      <c r="T540" s="300"/>
      <c r="U540" s="300"/>
      <c r="V540" s="300"/>
      <c r="W540" s="300"/>
      <c r="X540" s="300"/>
      <c r="Y540" s="300"/>
      <c r="Z540" s="300"/>
      <c r="AA540" s="300"/>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17"/>
      <c r="BM540" s="324"/>
      <c r="BN540" s="325"/>
    </row>
    <row r="541" s="111" customFormat="1" ht="33.95" hidden="1" customHeight="1" outlineLevel="3" collapsed="1" spans="2:66">
      <c r="B541" s="112" t="s">
        <v>794</v>
      </c>
      <c r="C541" s="113" t="s">
        <v>2072</v>
      </c>
      <c r="D541" s="111" t="s">
        <v>2073</v>
      </c>
      <c r="E541" s="112"/>
      <c r="F541" s="112"/>
      <c r="G541" s="112"/>
      <c r="H541" s="112">
        <f>SUM(H542:H551)</f>
        <v>0</v>
      </c>
      <c r="I541" s="112"/>
      <c r="J541" s="112"/>
      <c r="K541" s="112"/>
      <c r="L541" s="112"/>
      <c r="M541" s="112"/>
      <c r="N541" s="318"/>
      <c r="O541" s="301"/>
      <c r="P541" s="301"/>
      <c r="Q541" s="301"/>
      <c r="R541" s="301"/>
      <c r="S541" s="301"/>
      <c r="T541" s="301"/>
      <c r="U541" s="301"/>
      <c r="V541" s="301"/>
      <c r="W541" s="301"/>
      <c r="X541" s="301"/>
      <c r="Y541" s="301"/>
      <c r="Z541" s="301"/>
      <c r="AA541" s="301"/>
      <c r="AB541" s="112">
        <f t="shared" ref="AB541:AF541" si="955">SUM(AB542:AB551)</f>
        <v>0</v>
      </c>
      <c r="AC541" s="112">
        <f t="shared" si="955"/>
        <v>0</v>
      </c>
      <c r="AD541" s="112"/>
      <c r="AE541" s="112"/>
      <c r="AF541" s="112">
        <f t="shared" si="955"/>
        <v>0</v>
      </c>
      <c r="AG541" s="112"/>
      <c r="AH541" s="112"/>
      <c r="AI541" s="112">
        <f>SUM(AI542:AI551)</f>
        <v>0</v>
      </c>
      <c r="AJ541" s="112"/>
      <c r="AK541" s="112"/>
      <c r="AL541" s="112">
        <f>SUM(AL542:AL551)</f>
        <v>0</v>
      </c>
      <c r="AM541" s="112"/>
      <c r="AN541" s="112"/>
      <c r="AO541" s="112">
        <f>SUM(AO542:AO551)</f>
        <v>0</v>
      </c>
      <c r="AP541" s="112"/>
      <c r="AQ541" s="112"/>
      <c r="AR541" s="112">
        <f>SUM(AR542:AR551)</f>
        <v>0</v>
      </c>
      <c r="AS541" s="112"/>
      <c r="AT541" s="112"/>
      <c r="AU541" s="112">
        <f>SUM(AU542:AU551)</f>
        <v>0</v>
      </c>
      <c r="AV541" s="112"/>
      <c r="AW541" s="112"/>
      <c r="AX541" s="112">
        <f>SUM(AX542:AX551)</f>
        <v>0</v>
      </c>
      <c r="AY541" s="112"/>
      <c r="AZ541" s="112"/>
      <c r="BA541" s="112">
        <f>SUM(BA542:BA551)</f>
        <v>0</v>
      </c>
      <c r="BB541" s="112"/>
      <c r="BC541" s="112"/>
      <c r="BD541" s="112">
        <f>SUM(BD542:BD551)</f>
        <v>0</v>
      </c>
      <c r="BE541" s="112"/>
      <c r="BF541" s="112"/>
      <c r="BG541" s="112">
        <f>SUM(BG542:BG551)</f>
        <v>0</v>
      </c>
      <c r="BH541" s="112"/>
      <c r="BI541" s="112"/>
      <c r="BJ541" s="112">
        <f>SUM(BJ542:BJ551)</f>
        <v>0</v>
      </c>
      <c r="BK541" s="112"/>
      <c r="BL541" s="318"/>
      <c r="BM541" s="324"/>
      <c r="BN541" s="326"/>
    </row>
    <row r="542" s="115" customFormat="1" ht="33.95" hidden="1" customHeight="1" outlineLevel="5" spans="2:66">
      <c r="B542" s="116" t="s">
        <v>799</v>
      </c>
      <c r="C542" s="117" t="s">
        <v>2074</v>
      </c>
      <c r="D542" s="115" t="s">
        <v>2075</v>
      </c>
      <c r="E542" s="116" t="s">
        <v>2076</v>
      </c>
      <c r="F542" s="116" t="s">
        <v>1625</v>
      </c>
      <c r="G542" s="116" t="s">
        <v>943</v>
      </c>
      <c r="H542" s="116">
        <f t="shared" ref="H542:H551" si="956">J542*L542</f>
        <v>0</v>
      </c>
      <c r="I542" s="116" t="s">
        <v>1242</v>
      </c>
      <c r="J542" s="311"/>
      <c r="K542" s="116" t="s">
        <v>1982</v>
      </c>
      <c r="L542" s="116">
        <v>280</v>
      </c>
      <c r="M542" s="116" t="s">
        <v>1983</v>
      </c>
      <c r="N542" s="116">
        <f t="shared" ref="N542:N551" si="957">COUNTA(O542:Z542)</f>
        <v>0</v>
      </c>
      <c r="O542" s="330"/>
      <c r="P542" s="330"/>
      <c r="Q542" s="330"/>
      <c r="R542" s="330"/>
      <c r="S542" s="330"/>
      <c r="T542" s="330"/>
      <c r="U542" s="330"/>
      <c r="V542" s="330"/>
      <c r="W542" s="330"/>
      <c r="X542" s="330"/>
      <c r="Y542" s="330"/>
      <c r="Z542" s="330"/>
      <c r="AA542" s="116"/>
      <c r="AB542" s="116">
        <f t="shared" ref="AB542:AB551" si="958">SUM(AC542,AF542,AI542,AL542,AO542,AR542,AU542,AX542,BA542,BD542,BG542,BJ542)</f>
        <v>0</v>
      </c>
      <c r="AC542" s="116">
        <f t="shared" ref="AC542:AC551" si="959">IF(O542="√",$J542*$L542/$N542,0)</f>
        <v>0</v>
      </c>
      <c r="AD542" s="116"/>
      <c r="AE542" s="116"/>
      <c r="AF542" s="116">
        <f t="shared" ref="AF542:AF551" si="960">IF(P542="√",$J542*$L542/$N542,0)</f>
        <v>0</v>
      </c>
      <c r="AG542" s="116"/>
      <c r="AH542" s="116"/>
      <c r="AI542" s="116">
        <f t="shared" ref="AI542:AI551" si="961">IF(Q542="√",$J542*$L542/$N542,0)</f>
        <v>0</v>
      </c>
      <c r="AJ542" s="116"/>
      <c r="AK542" s="116"/>
      <c r="AL542" s="116">
        <f t="shared" ref="AL542:AL551" si="962">IF(R542="√",$J542*$L542/$N542,0)</f>
        <v>0</v>
      </c>
      <c r="AM542" s="116"/>
      <c r="AN542" s="116"/>
      <c r="AO542" s="116">
        <f t="shared" ref="AO542:AO551" si="963">IF(S542="√",$J542*$L542/$N542,0)</f>
        <v>0</v>
      </c>
      <c r="AP542" s="116"/>
      <c r="AQ542" s="116"/>
      <c r="AR542" s="116">
        <f t="shared" ref="AR542:AR551" si="964">IF(T542="√",$J542*$L542/$N542,0)</f>
        <v>0</v>
      </c>
      <c r="AS542" s="116"/>
      <c r="AT542" s="116"/>
      <c r="AU542" s="116">
        <f t="shared" ref="AU542:AU551" si="965">IF(U542="√",$J542*$L542/$N542,0)</f>
        <v>0</v>
      </c>
      <c r="AV542" s="116"/>
      <c r="AW542" s="116"/>
      <c r="AX542" s="116">
        <f t="shared" ref="AX542:AX551" si="966">IF(V542="√",$J542*$L542/$N542,0)</f>
        <v>0</v>
      </c>
      <c r="AY542" s="116"/>
      <c r="AZ542" s="116"/>
      <c r="BA542" s="116">
        <f t="shared" ref="BA542:BA551" si="967">IF(W542="√",$J542*$L542/$N542,0)</f>
        <v>0</v>
      </c>
      <c r="BB542" s="116"/>
      <c r="BC542" s="116"/>
      <c r="BD542" s="116">
        <f t="shared" ref="BD542:BD551" si="968">IF(X542="√",$J542*$L542/$N542,0)</f>
        <v>0</v>
      </c>
      <c r="BE542" s="116"/>
      <c r="BF542" s="116"/>
      <c r="BG542" s="116">
        <f t="shared" ref="BG542:BG551" si="969">IF(Y542="√",$J542*$L542/$N542,0)</f>
        <v>0</v>
      </c>
      <c r="BH542" s="116"/>
      <c r="BI542" s="116"/>
      <c r="BJ542" s="116">
        <f t="shared" ref="BJ542:BJ551" si="970">IF(Z542="√",$J542*$L542/$N542,0)</f>
        <v>0</v>
      </c>
      <c r="BK542" s="116"/>
      <c r="BL542" s="319"/>
      <c r="BM542" s="324"/>
      <c r="BN542" s="327"/>
    </row>
    <row r="543" s="115" customFormat="1" ht="33.95" hidden="1" customHeight="1" outlineLevel="5" spans="2:66">
      <c r="B543" s="116" t="s">
        <v>799</v>
      </c>
      <c r="C543" s="117" t="s">
        <v>2077</v>
      </c>
      <c r="D543" s="115" t="s">
        <v>2078</v>
      </c>
      <c r="E543" s="116" t="s">
        <v>2079</v>
      </c>
      <c r="F543" s="116" t="s">
        <v>1625</v>
      </c>
      <c r="G543" s="116" t="s">
        <v>943</v>
      </c>
      <c r="H543" s="116">
        <f t="shared" si="956"/>
        <v>0</v>
      </c>
      <c r="I543" s="116" t="s">
        <v>1242</v>
      </c>
      <c r="J543" s="311"/>
      <c r="K543" s="116" t="s">
        <v>1396</v>
      </c>
      <c r="L543" s="116">
        <v>252</v>
      </c>
      <c r="M543" s="116" t="s">
        <v>1675</v>
      </c>
      <c r="N543" s="116">
        <f t="shared" si="957"/>
        <v>0</v>
      </c>
      <c r="O543" s="311"/>
      <c r="P543" s="311"/>
      <c r="Q543" s="311"/>
      <c r="R543" s="311"/>
      <c r="S543" s="311"/>
      <c r="T543" s="311"/>
      <c r="U543" s="311"/>
      <c r="V543" s="311"/>
      <c r="W543" s="311"/>
      <c r="X543" s="311"/>
      <c r="Y543" s="311"/>
      <c r="Z543" s="311"/>
      <c r="AA543" s="116"/>
      <c r="AB543" s="116">
        <f t="shared" si="958"/>
        <v>0</v>
      </c>
      <c r="AC543" s="116">
        <f t="shared" si="959"/>
        <v>0</v>
      </c>
      <c r="AD543" s="116"/>
      <c r="AE543" s="116"/>
      <c r="AF543" s="116">
        <f t="shared" si="960"/>
        <v>0</v>
      </c>
      <c r="AG543" s="116"/>
      <c r="AH543" s="116"/>
      <c r="AI543" s="116">
        <f t="shared" si="961"/>
        <v>0</v>
      </c>
      <c r="AJ543" s="116"/>
      <c r="AK543" s="116"/>
      <c r="AL543" s="116">
        <f t="shared" si="962"/>
        <v>0</v>
      </c>
      <c r="AM543" s="116"/>
      <c r="AN543" s="116"/>
      <c r="AO543" s="116">
        <f t="shared" si="963"/>
        <v>0</v>
      </c>
      <c r="AP543" s="116"/>
      <c r="AQ543" s="116"/>
      <c r="AR543" s="116">
        <f t="shared" si="964"/>
        <v>0</v>
      </c>
      <c r="AS543" s="116"/>
      <c r="AT543" s="116"/>
      <c r="AU543" s="116">
        <f t="shared" si="965"/>
        <v>0</v>
      </c>
      <c r="AV543" s="116"/>
      <c r="AW543" s="116"/>
      <c r="AX543" s="116">
        <f t="shared" si="966"/>
        <v>0</v>
      </c>
      <c r="AY543" s="116"/>
      <c r="AZ543" s="116"/>
      <c r="BA543" s="116">
        <f t="shared" si="967"/>
        <v>0</v>
      </c>
      <c r="BB543" s="116"/>
      <c r="BC543" s="116"/>
      <c r="BD543" s="116">
        <f t="shared" si="968"/>
        <v>0</v>
      </c>
      <c r="BE543" s="116"/>
      <c r="BF543" s="116"/>
      <c r="BG543" s="116">
        <f t="shared" si="969"/>
        <v>0</v>
      </c>
      <c r="BH543" s="116"/>
      <c r="BI543" s="116"/>
      <c r="BJ543" s="116">
        <f t="shared" si="970"/>
        <v>0</v>
      </c>
      <c r="BK543" s="116"/>
      <c r="BL543" s="319"/>
      <c r="BM543" s="324"/>
      <c r="BN543" s="327"/>
    </row>
    <row r="544" s="115" customFormat="1" ht="33.95" hidden="1" customHeight="1" outlineLevel="5" spans="2:66">
      <c r="B544" s="116" t="s">
        <v>799</v>
      </c>
      <c r="C544" s="117" t="s">
        <v>2080</v>
      </c>
      <c r="D544" s="115" t="s">
        <v>1784</v>
      </c>
      <c r="E544" s="116"/>
      <c r="F544" s="116" t="s">
        <v>1625</v>
      </c>
      <c r="G544" s="116" t="s">
        <v>943</v>
      </c>
      <c r="H544" s="116">
        <f t="shared" si="956"/>
        <v>0</v>
      </c>
      <c r="I544" s="116" t="s">
        <v>1242</v>
      </c>
      <c r="J544" s="311"/>
      <c r="K544" s="116" t="s">
        <v>1982</v>
      </c>
      <c r="L544" s="116">
        <v>7000</v>
      </c>
      <c r="M544" s="116" t="s">
        <v>1983</v>
      </c>
      <c r="N544" s="116">
        <f t="shared" si="957"/>
        <v>0</v>
      </c>
      <c r="O544" s="311"/>
      <c r="P544" s="311"/>
      <c r="Q544" s="311"/>
      <c r="R544" s="311"/>
      <c r="S544" s="311"/>
      <c r="T544" s="311"/>
      <c r="U544" s="311"/>
      <c r="V544" s="311"/>
      <c r="W544" s="311"/>
      <c r="X544" s="311"/>
      <c r="Y544" s="311"/>
      <c r="Z544" s="311"/>
      <c r="AA544" s="116"/>
      <c r="AB544" s="116">
        <f t="shared" si="958"/>
        <v>0</v>
      </c>
      <c r="AC544" s="116">
        <f t="shared" si="959"/>
        <v>0</v>
      </c>
      <c r="AD544" s="116"/>
      <c r="AE544" s="116"/>
      <c r="AF544" s="116">
        <f t="shared" si="960"/>
        <v>0</v>
      </c>
      <c r="AG544" s="116"/>
      <c r="AH544" s="116"/>
      <c r="AI544" s="116">
        <f t="shared" si="961"/>
        <v>0</v>
      </c>
      <c r="AJ544" s="116"/>
      <c r="AK544" s="116"/>
      <c r="AL544" s="116">
        <f t="shared" si="962"/>
        <v>0</v>
      </c>
      <c r="AM544" s="116"/>
      <c r="AN544" s="116"/>
      <c r="AO544" s="116">
        <f t="shared" si="963"/>
        <v>0</v>
      </c>
      <c r="AP544" s="116"/>
      <c r="AQ544" s="116"/>
      <c r="AR544" s="116">
        <f t="shared" si="964"/>
        <v>0</v>
      </c>
      <c r="AS544" s="116"/>
      <c r="AT544" s="116"/>
      <c r="AU544" s="116">
        <f t="shared" si="965"/>
        <v>0</v>
      </c>
      <c r="AV544" s="116"/>
      <c r="AW544" s="116"/>
      <c r="AX544" s="116">
        <f t="shared" si="966"/>
        <v>0</v>
      </c>
      <c r="AY544" s="116"/>
      <c r="AZ544" s="116"/>
      <c r="BA544" s="116">
        <f t="shared" si="967"/>
        <v>0</v>
      </c>
      <c r="BB544" s="116"/>
      <c r="BC544" s="116"/>
      <c r="BD544" s="116">
        <f t="shared" si="968"/>
        <v>0</v>
      </c>
      <c r="BE544" s="116"/>
      <c r="BF544" s="116"/>
      <c r="BG544" s="116">
        <f t="shared" si="969"/>
        <v>0</v>
      </c>
      <c r="BH544" s="116"/>
      <c r="BI544" s="116"/>
      <c r="BJ544" s="116">
        <f t="shared" si="970"/>
        <v>0</v>
      </c>
      <c r="BK544" s="116"/>
      <c r="BL544" s="319"/>
      <c r="BM544" s="324"/>
      <c r="BN544" s="327"/>
    </row>
    <row r="545" s="115" customFormat="1" ht="33.95" hidden="1" customHeight="1" outlineLevel="5" spans="2:66">
      <c r="B545" s="116" t="s">
        <v>799</v>
      </c>
      <c r="C545" s="117" t="s">
        <v>2081</v>
      </c>
      <c r="D545" s="115" t="s">
        <v>2082</v>
      </c>
      <c r="E545" s="116"/>
      <c r="F545" s="116" t="s">
        <v>1625</v>
      </c>
      <c r="G545" s="116" t="s">
        <v>943</v>
      </c>
      <c r="H545" s="116">
        <f t="shared" si="956"/>
        <v>0</v>
      </c>
      <c r="I545" s="116" t="s">
        <v>1242</v>
      </c>
      <c r="J545" s="311"/>
      <c r="K545" s="116" t="s">
        <v>1150</v>
      </c>
      <c r="L545" s="116">
        <v>36500</v>
      </c>
      <c r="M545" s="116" t="s">
        <v>1770</v>
      </c>
      <c r="N545" s="116">
        <f t="shared" si="957"/>
        <v>0</v>
      </c>
      <c r="O545" s="311"/>
      <c r="P545" s="311"/>
      <c r="Q545" s="311"/>
      <c r="R545" s="311"/>
      <c r="S545" s="311"/>
      <c r="T545" s="311"/>
      <c r="U545" s="311"/>
      <c r="V545" s="311"/>
      <c r="W545" s="311"/>
      <c r="X545" s="311"/>
      <c r="Y545" s="311"/>
      <c r="Z545" s="311"/>
      <c r="AA545" s="116"/>
      <c r="AB545" s="116">
        <f t="shared" si="958"/>
        <v>0</v>
      </c>
      <c r="AC545" s="116">
        <f t="shared" si="959"/>
        <v>0</v>
      </c>
      <c r="AD545" s="116"/>
      <c r="AE545" s="116"/>
      <c r="AF545" s="116">
        <f t="shared" si="960"/>
        <v>0</v>
      </c>
      <c r="AG545" s="116"/>
      <c r="AH545" s="116"/>
      <c r="AI545" s="116">
        <f t="shared" si="961"/>
        <v>0</v>
      </c>
      <c r="AJ545" s="116"/>
      <c r="AK545" s="116"/>
      <c r="AL545" s="116">
        <f t="shared" si="962"/>
        <v>0</v>
      </c>
      <c r="AM545" s="116"/>
      <c r="AN545" s="116"/>
      <c r="AO545" s="116">
        <f t="shared" si="963"/>
        <v>0</v>
      </c>
      <c r="AP545" s="116"/>
      <c r="AQ545" s="116"/>
      <c r="AR545" s="116">
        <f t="shared" si="964"/>
        <v>0</v>
      </c>
      <c r="AS545" s="116"/>
      <c r="AT545" s="116"/>
      <c r="AU545" s="116">
        <f t="shared" si="965"/>
        <v>0</v>
      </c>
      <c r="AV545" s="116"/>
      <c r="AW545" s="116"/>
      <c r="AX545" s="116">
        <f t="shared" si="966"/>
        <v>0</v>
      </c>
      <c r="AY545" s="116"/>
      <c r="AZ545" s="116"/>
      <c r="BA545" s="116">
        <f t="shared" si="967"/>
        <v>0</v>
      </c>
      <c r="BB545" s="116"/>
      <c r="BC545" s="116"/>
      <c r="BD545" s="116">
        <f t="shared" si="968"/>
        <v>0</v>
      </c>
      <c r="BE545" s="116"/>
      <c r="BF545" s="116"/>
      <c r="BG545" s="116">
        <f t="shared" si="969"/>
        <v>0</v>
      </c>
      <c r="BH545" s="116"/>
      <c r="BI545" s="116"/>
      <c r="BJ545" s="116">
        <f t="shared" si="970"/>
        <v>0</v>
      </c>
      <c r="BK545" s="116"/>
      <c r="BL545" s="319"/>
      <c r="BM545" s="324"/>
      <c r="BN545" s="327"/>
    </row>
    <row r="546" s="115" customFormat="1" ht="33.95" hidden="1" customHeight="1" outlineLevel="5" spans="2:66">
      <c r="B546" s="116" t="s">
        <v>799</v>
      </c>
      <c r="C546" s="117" t="s">
        <v>2083</v>
      </c>
      <c r="D546" s="115" t="s">
        <v>2084</v>
      </c>
      <c r="E546" s="116"/>
      <c r="F546" s="116" t="s">
        <v>1625</v>
      </c>
      <c r="G546" s="116" t="s">
        <v>943</v>
      </c>
      <c r="H546" s="116">
        <f t="shared" si="956"/>
        <v>0</v>
      </c>
      <c r="I546" s="116" t="s">
        <v>1242</v>
      </c>
      <c r="J546" s="311"/>
      <c r="K546" s="116" t="s">
        <v>1150</v>
      </c>
      <c r="L546" s="116">
        <v>1400</v>
      </c>
      <c r="M546" s="116" t="s">
        <v>1770</v>
      </c>
      <c r="N546" s="116">
        <f t="shared" si="957"/>
        <v>0</v>
      </c>
      <c r="O546" s="311"/>
      <c r="P546" s="311"/>
      <c r="Q546" s="311"/>
      <c r="R546" s="311"/>
      <c r="S546" s="311"/>
      <c r="T546" s="311"/>
      <c r="U546" s="311"/>
      <c r="V546" s="311"/>
      <c r="W546" s="311"/>
      <c r="X546" s="311"/>
      <c r="Y546" s="311"/>
      <c r="Z546" s="311"/>
      <c r="AA546" s="116"/>
      <c r="AB546" s="116">
        <f t="shared" si="958"/>
        <v>0</v>
      </c>
      <c r="AC546" s="116">
        <f t="shared" si="959"/>
        <v>0</v>
      </c>
      <c r="AD546" s="116"/>
      <c r="AE546" s="116"/>
      <c r="AF546" s="116">
        <f t="shared" si="960"/>
        <v>0</v>
      </c>
      <c r="AG546" s="116"/>
      <c r="AH546" s="116"/>
      <c r="AI546" s="116">
        <f t="shared" si="961"/>
        <v>0</v>
      </c>
      <c r="AJ546" s="116"/>
      <c r="AK546" s="116"/>
      <c r="AL546" s="116">
        <f t="shared" si="962"/>
        <v>0</v>
      </c>
      <c r="AM546" s="116"/>
      <c r="AN546" s="116"/>
      <c r="AO546" s="116">
        <f t="shared" si="963"/>
        <v>0</v>
      </c>
      <c r="AP546" s="116"/>
      <c r="AQ546" s="116"/>
      <c r="AR546" s="116">
        <f t="shared" si="964"/>
        <v>0</v>
      </c>
      <c r="AS546" s="116"/>
      <c r="AT546" s="116"/>
      <c r="AU546" s="116">
        <f t="shared" si="965"/>
        <v>0</v>
      </c>
      <c r="AV546" s="116"/>
      <c r="AW546" s="116"/>
      <c r="AX546" s="116">
        <f t="shared" si="966"/>
        <v>0</v>
      </c>
      <c r="AY546" s="116"/>
      <c r="AZ546" s="116"/>
      <c r="BA546" s="116">
        <f t="shared" si="967"/>
        <v>0</v>
      </c>
      <c r="BB546" s="116"/>
      <c r="BC546" s="116"/>
      <c r="BD546" s="116">
        <f t="shared" si="968"/>
        <v>0</v>
      </c>
      <c r="BE546" s="116"/>
      <c r="BF546" s="116"/>
      <c r="BG546" s="116">
        <f t="shared" si="969"/>
        <v>0</v>
      </c>
      <c r="BH546" s="116"/>
      <c r="BI546" s="116"/>
      <c r="BJ546" s="116">
        <f t="shared" si="970"/>
        <v>0</v>
      </c>
      <c r="BK546" s="116"/>
      <c r="BL546" s="319"/>
      <c r="BM546" s="324"/>
      <c r="BN546" s="327"/>
    </row>
    <row r="547" s="115" customFormat="1" ht="33.95" hidden="1" customHeight="1" outlineLevel="5" spans="2:66">
      <c r="B547" s="116" t="s">
        <v>799</v>
      </c>
      <c r="C547" s="117" t="s">
        <v>2085</v>
      </c>
      <c r="D547" s="115" t="s">
        <v>2086</v>
      </c>
      <c r="E547" s="116"/>
      <c r="F547" s="116" t="s">
        <v>1625</v>
      </c>
      <c r="G547" s="116" t="s">
        <v>943</v>
      </c>
      <c r="H547" s="116">
        <f t="shared" si="956"/>
        <v>0</v>
      </c>
      <c r="I547" s="116" t="s">
        <v>1242</v>
      </c>
      <c r="J547" s="311"/>
      <c r="K547" s="116" t="s">
        <v>1150</v>
      </c>
      <c r="L547" s="116">
        <v>2277.92857142857</v>
      </c>
      <c r="M547" s="116" t="s">
        <v>1770</v>
      </c>
      <c r="N547" s="116">
        <f t="shared" si="957"/>
        <v>0</v>
      </c>
      <c r="O547" s="311"/>
      <c r="P547" s="311"/>
      <c r="Q547" s="311"/>
      <c r="R547" s="311"/>
      <c r="S547" s="311"/>
      <c r="T547" s="311"/>
      <c r="U547" s="311"/>
      <c r="V547" s="311"/>
      <c r="W547" s="311"/>
      <c r="X547" s="311"/>
      <c r="Y547" s="311"/>
      <c r="Z547" s="311"/>
      <c r="AA547" s="116"/>
      <c r="AB547" s="116">
        <f t="shared" si="958"/>
        <v>0</v>
      </c>
      <c r="AC547" s="116">
        <f t="shared" si="959"/>
        <v>0</v>
      </c>
      <c r="AD547" s="116"/>
      <c r="AE547" s="116"/>
      <c r="AF547" s="116">
        <f t="shared" si="960"/>
        <v>0</v>
      </c>
      <c r="AG547" s="116"/>
      <c r="AH547" s="116"/>
      <c r="AI547" s="116">
        <f t="shared" si="961"/>
        <v>0</v>
      </c>
      <c r="AJ547" s="116"/>
      <c r="AK547" s="116"/>
      <c r="AL547" s="116">
        <f t="shared" si="962"/>
        <v>0</v>
      </c>
      <c r="AM547" s="116"/>
      <c r="AN547" s="116"/>
      <c r="AO547" s="116">
        <f t="shared" si="963"/>
        <v>0</v>
      </c>
      <c r="AP547" s="116"/>
      <c r="AQ547" s="116"/>
      <c r="AR547" s="116">
        <f t="shared" si="964"/>
        <v>0</v>
      </c>
      <c r="AS547" s="116"/>
      <c r="AT547" s="116"/>
      <c r="AU547" s="116">
        <f t="shared" si="965"/>
        <v>0</v>
      </c>
      <c r="AV547" s="116"/>
      <c r="AW547" s="116"/>
      <c r="AX547" s="116">
        <f t="shared" si="966"/>
        <v>0</v>
      </c>
      <c r="AY547" s="116"/>
      <c r="AZ547" s="116"/>
      <c r="BA547" s="116">
        <f t="shared" si="967"/>
        <v>0</v>
      </c>
      <c r="BB547" s="116"/>
      <c r="BC547" s="116"/>
      <c r="BD547" s="116">
        <f t="shared" si="968"/>
        <v>0</v>
      </c>
      <c r="BE547" s="116"/>
      <c r="BF547" s="116"/>
      <c r="BG547" s="116">
        <f t="shared" si="969"/>
        <v>0</v>
      </c>
      <c r="BH547" s="116"/>
      <c r="BI547" s="116"/>
      <c r="BJ547" s="116">
        <f t="shared" si="970"/>
        <v>0</v>
      </c>
      <c r="BK547" s="116"/>
      <c r="BL547" s="319"/>
      <c r="BM547" s="324"/>
      <c r="BN547" s="327"/>
    </row>
    <row r="548" s="115" customFormat="1" ht="33.95" hidden="1" customHeight="1" outlineLevel="5" spans="2:66">
      <c r="B548" s="116" t="s">
        <v>799</v>
      </c>
      <c r="C548" s="117" t="s">
        <v>2087</v>
      </c>
      <c r="D548" s="115" t="s">
        <v>2088</v>
      </c>
      <c r="E548" s="116"/>
      <c r="F548" s="116" t="s">
        <v>1625</v>
      </c>
      <c r="G548" s="116" t="s">
        <v>943</v>
      </c>
      <c r="H548" s="116">
        <f t="shared" si="956"/>
        <v>0</v>
      </c>
      <c r="I548" s="116" t="s">
        <v>1242</v>
      </c>
      <c r="J548" s="311"/>
      <c r="K548" s="116" t="s">
        <v>1150</v>
      </c>
      <c r="L548" s="116">
        <v>2634.13508090615</v>
      </c>
      <c r="M548" s="116" t="s">
        <v>1770</v>
      </c>
      <c r="N548" s="116">
        <f t="shared" si="957"/>
        <v>0</v>
      </c>
      <c r="O548" s="311"/>
      <c r="P548" s="311"/>
      <c r="Q548" s="311"/>
      <c r="R548" s="311"/>
      <c r="S548" s="311"/>
      <c r="T548" s="311"/>
      <c r="U548" s="311"/>
      <c r="V548" s="311"/>
      <c r="W548" s="311"/>
      <c r="X548" s="311"/>
      <c r="Y548" s="311"/>
      <c r="Z548" s="311"/>
      <c r="AA548" s="116"/>
      <c r="AB548" s="116">
        <f t="shared" si="958"/>
        <v>0</v>
      </c>
      <c r="AC548" s="116">
        <f t="shared" si="959"/>
        <v>0</v>
      </c>
      <c r="AD548" s="116"/>
      <c r="AE548" s="116"/>
      <c r="AF548" s="116">
        <f t="shared" si="960"/>
        <v>0</v>
      </c>
      <c r="AG548" s="116"/>
      <c r="AH548" s="116"/>
      <c r="AI548" s="116">
        <f t="shared" si="961"/>
        <v>0</v>
      </c>
      <c r="AJ548" s="116"/>
      <c r="AK548" s="116"/>
      <c r="AL548" s="116">
        <f t="shared" si="962"/>
        <v>0</v>
      </c>
      <c r="AM548" s="116"/>
      <c r="AN548" s="116"/>
      <c r="AO548" s="116">
        <f t="shared" si="963"/>
        <v>0</v>
      </c>
      <c r="AP548" s="116"/>
      <c r="AQ548" s="116"/>
      <c r="AR548" s="116">
        <f t="shared" si="964"/>
        <v>0</v>
      </c>
      <c r="AS548" s="116"/>
      <c r="AT548" s="116"/>
      <c r="AU548" s="116">
        <f t="shared" si="965"/>
        <v>0</v>
      </c>
      <c r="AV548" s="116"/>
      <c r="AW548" s="116"/>
      <c r="AX548" s="116">
        <f t="shared" si="966"/>
        <v>0</v>
      </c>
      <c r="AY548" s="116"/>
      <c r="AZ548" s="116"/>
      <c r="BA548" s="116">
        <f t="shared" si="967"/>
        <v>0</v>
      </c>
      <c r="BB548" s="116"/>
      <c r="BC548" s="116"/>
      <c r="BD548" s="116">
        <f t="shared" si="968"/>
        <v>0</v>
      </c>
      <c r="BE548" s="116"/>
      <c r="BF548" s="116"/>
      <c r="BG548" s="116">
        <f t="shared" si="969"/>
        <v>0</v>
      </c>
      <c r="BH548" s="116"/>
      <c r="BI548" s="116"/>
      <c r="BJ548" s="116">
        <f t="shared" si="970"/>
        <v>0</v>
      </c>
      <c r="BK548" s="116"/>
      <c r="BL548" s="319"/>
      <c r="BM548" s="324"/>
      <c r="BN548" s="327"/>
    </row>
    <row r="549" s="115" customFormat="1" ht="33.95" hidden="1" customHeight="1" outlineLevel="5" spans="2:66">
      <c r="B549" s="116" t="s">
        <v>799</v>
      </c>
      <c r="C549" s="117" t="s">
        <v>2089</v>
      </c>
      <c r="D549" s="115" t="s">
        <v>2090</v>
      </c>
      <c r="E549" s="116"/>
      <c r="F549" s="116" t="s">
        <v>1625</v>
      </c>
      <c r="G549" s="116" t="s">
        <v>943</v>
      </c>
      <c r="H549" s="116">
        <f t="shared" si="956"/>
        <v>0</v>
      </c>
      <c r="I549" s="116" t="s">
        <v>1242</v>
      </c>
      <c r="J549" s="311"/>
      <c r="K549" s="116" t="s">
        <v>1150</v>
      </c>
      <c r="L549" s="116">
        <v>88.4446601941746</v>
      </c>
      <c r="M549" s="116" t="s">
        <v>1770</v>
      </c>
      <c r="N549" s="116">
        <f t="shared" si="957"/>
        <v>0</v>
      </c>
      <c r="O549" s="311"/>
      <c r="P549" s="311"/>
      <c r="Q549" s="311"/>
      <c r="R549" s="311"/>
      <c r="S549" s="311"/>
      <c r="T549" s="311"/>
      <c r="U549" s="311"/>
      <c r="V549" s="311"/>
      <c r="W549" s="311"/>
      <c r="X549" s="311"/>
      <c r="Y549" s="311"/>
      <c r="Z549" s="311"/>
      <c r="AA549" s="116"/>
      <c r="AB549" s="116">
        <f t="shared" si="958"/>
        <v>0</v>
      </c>
      <c r="AC549" s="116">
        <f t="shared" si="959"/>
        <v>0</v>
      </c>
      <c r="AD549" s="116"/>
      <c r="AE549" s="116"/>
      <c r="AF549" s="116">
        <f t="shared" si="960"/>
        <v>0</v>
      </c>
      <c r="AG549" s="116"/>
      <c r="AH549" s="116"/>
      <c r="AI549" s="116">
        <f t="shared" si="961"/>
        <v>0</v>
      </c>
      <c r="AJ549" s="116"/>
      <c r="AK549" s="116"/>
      <c r="AL549" s="116">
        <f t="shared" si="962"/>
        <v>0</v>
      </c>
      <c r="AM549" s="116"/>
      <c r="AN549" s="116"/>
      <c r="AO549" s="116">
        <f t="shared" si="963"/>
        <v>0</v>
      </c>
      <c r="AP549" s="116"/>
      <c r="AQ549" s="116"/>
      <c r="AR549" s="116">
        <f t="shared" si="964"/>
        <v>0</v>
      </c>
      <c r="AS549" s="116"/>
      <c r="AT549" s="116"/>
      <c r="AU549" s="116">
        <f t="shared" si="965"/>
        <v>0</v>
      </c>
      <c r="AV549" s="116"/>
      <c r="AW549" s="116"/>
      <c r="AX549" s="116">
        <f t="shared" si="966"/>
        <v>0</v>
      </c>
      <c r="AY549" s="116"/>
      <c r="AZ549" s="116"/>
      <c r="BA549" s="116">
        <f t="shared" si="967"/>
        <v>0</v>
      </c>
      <c r="BB549" s="116"/>
      <c r="BC549" s="116"/>
      <c r="BD549" s="116">
        <f t="shared" si="968"/>
        <v>0</v>
      </c>
      <c r="BE549" s="116"/>
      <c r="BF549" s="116"/>
      <c r="BG549" s="116">
        <f t="shared" si="969"/>
        <v>0</v>
      </c>
      <c r="BH549" s="116"/>
      <c r="BI549" s="116"/>
      <c r="BJ549" s="116">
        <f t="shared" si="970"/>
        <v>0</v>
      </c>
      <c r="BK549" s="116"/>
      <c r="BL549" s="319"/>
      <c r="BM549" s="324"/>
      <c r="BN549" s="327"/>
    </row>
    <row r="550" s="115" customFormat="1" ht="33.95" hidden="1" customHeight="1" outlineLevel="5" spans="2:66">
      <c r="B550" s="116" t="s">
        <v>799</v>
      </c>
      <c r="C550" s="117" t="s">
        <v>2091</v>
      </c>
      <c r="D550" s="115" t="s">
        <v>2092</v>
      </c>
      <c r="E550" s="116"/>
      <c r="F550" s="116" t="s">
        <v>1625</v>
      </c>
      <c r="G550" s="116" t="s">
        <v>943</v>
      </c>
      <c r="H550" s="116">
        <f t="shared" si="956"/>
        <v>0</v>
      </c>
      <c r="I550" s="116" t="s">
        <v>1242</v>
      </c>
      <c r="J550" s="311"/>
      <c r="K550" s="116" t="s">
        <v>1150</v>
      </c>
      <c r="L550" s="116">
        <v>4754.2</v>
      </c>
      <c r="M550" s="116" t="s">
        <v>1770</v>
      </c>
      <c r="N550" s="116">
        <f t="shared" si="957"/>
        <v>0</v>
      </c>
      <c r="O550" s="311"/>
      <c r="P550" s="311"/>
      <c r="Q550" s="311"/>
      <c r="R550" s="311"/>
      <c r="S550" s="311"/>
      <c r="T550" s="311"/>
      <c r="U550" s="311"/>
      <c r="V550" s="311"/>
      <c r="W550" s="311"/>
      <c r="X550" s="311"/>
      <c r="Y550" s="311"/>
      <c r="Z550" s="311"/>
      <c r="AA550" s="116"/>
      <c r="AB550" s="116">
        <f t="shared" si="958"/>
        <v>0</v>
      </c>
      <c r="AC550" s="116">
        <f t="shared" si="959"/>
        <v>0</v>
      </c>
      <c r="AD550" s="116"/>
      <c r="AE550" s="116"/>
      <c r="AF550" s="116">
        <f t="shared" si="960"/>
        <v>0</v>
      </c>
      <c r="AG550" s="116"/>
      <c r="AH550" s="116"/>
      <c r="AI550" s="116">
        <f t="shared" si="961"/>
        <v>0</v>
      </c>
      <c r="AJ550" s="116"/>
      <c r="AK550" s="116"/>
      <c r="AL550" s="116">
        <f t="shared" si="962"/>
        <v>0</v>
      </c>
      <c r="AM550" s="116"/>
      <c r="AN550" s="116"/>
      <c r="AO550" s="116">
        <f t="shared" si="963"/>
        <v>0</v>
      </c>
      <c r="AP550" s="116"/>
      <c r="AQ550" s="116"/>
      <c r="AR550" s="116">
        <f t="shared" si="964"/>
        <v>0</v>
      </c>
      <c r="AS550" s="116"/>
      <c r="AT550" s="116"/>
      <c r="AU550" s="116">
        <f t="shared" si="965"/>
        <v>0</v>
      </c>
      <c r="AV550" s="116"/>
      <c r="AW550" s="116"/>
      <c r="AX550" s="116">
        <f t="shared" si="966"/>
        <v>0</v>
      </c>
      <c r="AY550" s="116"/>
      <c r="AZ550" s="116"/>
      <c r="BA550" s="116">
        <f t="shared" si="967"/>
        <v>0</v>
      </c>
      <c r="BB550" s="116"/>
      <c r="BC550" s="116"/>
      <c r="BD550" s="116">
        <f t="shared" si="968"/>
        <v>0</v>
      </c>
      <c r="BE550" s="116"/>
      <c r="BF550" s="116"/>
      <c r="BG550" s="116">
        <f t="shared" si="969"/>
        <v>0</v>
      </c>
      <c r="BH550" s="116"/>
      <c r="BI550" s="116"/>
      <c r="BJ550" s="116">
        <f t="shared" si="970"/>
        <v>0</v>
      </c>
      <c r="BK550" s="116"/>
      <c r="BL550" s="319"/>
      <c r="BM550" s="324"/>
      <c r="BN550" s="327"/>
    </row>
    <row r="551" s="115" customFormat="1" ht="33.95" hidden="1" customHeight="1" outlineLevel="5" spans="2:66">
      <c r="B551" s="116" t="s">
        <v>799</v>
      </c>
      <c r="C551" s="117" t="s">
        <v>2093</v>
      </c>
      <c r="D551" s="115" t="s">
        <v>2094</v>
      </c>
      <c r="E551" s="116"/>
      <c r="F551" s="116" t="s">
        <v>1625</v>
      </c>
      <c r="G551" s="116" t="s">
        <v>943</v>
      </c>
      <c r="H551" s="116">
        <f t="shared" si="956"/>
        <v>0</v>
      </c>
      <c r="I551" s="116" t="s">
        <v>1242</v>
      </c>
      <c r="J551" s="311"/>
      <c r="K551" s="116" t="s">
        <v>1150</v>
      </c>
      <c r="L551" s="116">
        <v>6363.33333333333</v>
      </c>
      <c r="M551" s="116" t="s">
        <v>1770</v>
      </c>
      <c r="N551" s="116">
        <f t="shared" si="957"/>
        <v>0</v>
      </c>
      <c r="O551" s="329"/>
      <c r="P551" s="329"/>
      <c r="Q551" s="329"/>
      <c r="R551" s="329"/>
      <c r="S551" s="329"/>
      <c r="T551" s="329"/>
      <c r="U551" s="329"/>
      <c r="V551" s="329"/>
      <c r="W551" s="329"/>
      <c r="X551" s="329"/>
      <c r="Y551" s="329"/>
      <c r="Z551" s="329"/>
      <c r="AA551" s="116"/>
      <c r="AB551" s="116">
        <f t="shared" si="958"/>
        <v>0</v>
      </c>
      <c r="AC551" s="116">
        <f t="shared" si="959"/>
        <v>0</v>
      </c>
      <c r="AD551" s="116"/>
      <c r="AE551" s="116"/>
      <c r="AF551" s="116">
        <f t="shared" si="960"/>
        <v>0</v>
      </c>
      <c r="AG551" s="116"/>
      <c r="AH551" s="116"/>
      <c r="AI551" s="116">
        <f t="shared" si="961"/>
        <v>0</v>
      </c>
      <c r="AJ551" s="116"/>
      <c r="AK551" s="116"/>
      <c r="AL551" s="116">
        <f t="shared" si="962"/>
        <v>0</v>
      </c>
      <c r="AM551" s="116"/>
      <c r="AN551" s="116"/>
      <c r="AO551" s="116">
        <f t="shared" si="963"/>
        <v>0</v>
      </c>
      <c r="AP551" s="116"/>
      <c r="AQ551" s="116"/>
      <c r="AR551" s="116">
        <f t="shared" si="964"/>
        <v>0</v>
      </c>
      <c r="AS551" s="116"/>
      <c r="AT551" s="116"/>
      <c r="AU551" s="116">
        <f t="shared" si="965"/>
        <v>0</v>
      </c>
      <c r="AV551" s="116"/>
      <c r="AW551" s="116"/>
      <c r="AX551" s="116">
        <f t="shared" si="966"/>
        <v>0</v>
      </c>
      <c r="AY551" s="116"/>
      <c r="AZ551" s="116"/>
      <c r="BA551" s="116">
        <f t="shared" si="967"/>
        <v>0</v>
      </c>
      <c r="BB551" s="116"/>
      <c r="BC551" s="116"/>
      <c r="BD551" s="116">
        <f t="shared" si="968"/>
        <v>0</v>
      </c>
      <c r="BE551" s="116"/>
      <c r="BF551" s="116"/>
      <c r="BG551" s="116">
        <f t="shared" si="969"/>
        <v>0</v>
      </c>
      <c r="BH551" s="116"/>
      <c r="BI551" s="116"/>
      <c r="BJ551" s="116">
        <f t="shared" si="970"/>
        <v>0</v>
      </c>
      <c r="BK551" s="116"/>
      <c r="BL551" s="319"/>
      <c r="BM551" s="324"/>
      <c r="BN551" s="327"/>
    </row>
    <row r="552" s="111" customFormat="1" ht="33.95" hidden="1" customHeight="1" outlineLevel="3" collapsed="1" spans="2:66">
      <c r="B552" s="112" t="s">
        <v>794</v>
      </c>
      <c r="C552" s="113" t="s">
        <v>2095</v>
      </c>
      <c r="D552" s="111" t="s">
        <v>2096</v>
      </c>
      <c r="E552" s="112"/>
      <c r="F552" s="112"/>
      <c r="G552" s="112"/>
      <c r="H552" s="112">
        <f>SUM(H553:H569)</f>
        <v>0</v>
      </c>
      <c r="I552" s="112"/>
      <c r="J552" s="112"/>
      <c r="K552" s="112"/>
      <c r="L552" s="112"/>
      <c r="M552" s="112"/>
      <c r="N552" s="318"/>
      <c r="O552" s="301"/>
      <c r="P552" s="301"/>
      <c r="Q552" s="301"/>
      <c r="R552" s="301"/>
      <c r="S552" s="301"/>
      <c r="T552" s="301"/>
      <c r="U552" s="301"/>
      <c r="V552" s="301"/>
      <c r="W552" s="301"/>
      <c r="X552" s="301"/>
      <c r="Y552" s="301"/>
      <c r="Z552" s="301"/>
      <c r="AA552" s="301"/>
      <c r="AB552" s="112">
        <f t="shared" ref="AB552:AF552" si="971">SUM(AB553:AB569)</f>
        <v>0</v>
      </c>
      <c r="AC552" s="112">
        <f t="shared" si="971"/>
        <v>0</v>
      </c>
      <c r="AD552" s="112"/>
      <c r="AE552" s="112"/>
      <c r="AF552" s="112">
        <f t="shared" si="971"/>
        <v>0</v>
      </c>
      <c r="AG552" s="112"/>
      <c r="AH552" s="112"/>
      <c r="AI552" s="112">
        <f>SUM(AI553:AI569)</f>
        <v>0</v>
      </c>
      <c r="AJ552" s="112"/>
      <c r="AK552" s="112"/>
      <c r="AL552" s="112">
        <f>SUM(AL553:AL569)</f>
        <v>0</v>
      </c>
      <c r="AM552" s="112"/>
      <c r="AN552" s="112"/>
      <c r="AO552" s="112">
        <f>SUM(AO553:AO569)</f>
        <v>0</v>
      </c>
      <c r="AP552" s="112"/>
      <c r="AQ552" s="112"/>
      <c r="AR552" s="112">
        <f>SUM(AR553:AR569)</f>
        <v>0</v>
      </c>
      <c r="AS552" s="112"/>
      <c r="AT552" s="112"/>
      <c r="AU552" s="112">
        <f>SUM(AU553:AU569)</f>
        <v>0</v>
      </c>
      <c r="AV552" s="112"/>
      <c r="AW552" s="112"/>
      <c r="AX552" s="112">
        <f>SUM(AX553:AX569)</f>
        <v>0</v>
      </c>
      <c r="AY552" s="112"/>
      <c r="AZ552" s="112"/>
      <c r="BA552" s="112">
        <f>SUM(BA553:BA569)</f>
        <v>0</v>
      </c>
      <c r="BB552" s="112"/>
      <c r="BC552" s="112"/>
      <c r="BD552" s="112">
        <f>SUM(BD553:BD569)</f>
        <v>0</v>
      </c>
      <c r="BE552" s="112"/>
      <c r="BF552" s="112"/>
      <c r="BG552" s="112">
        <f>SUM(BG553:BG569)</f>
        <v>0</v>
      </c>
      <c r="BH552" s="112"/>
      <c r="BI552" s="112"/>
      <c r="BJ552" s="112">
        <f>SUM(BJ553:BJ569)</f>
        <v>0</v>
      </c>
      <c r="BK552" s="112"/>
      <c r="BL552" s="318"/>
      <c r="BM552" s="324"/>
      <c r="BN552" s="326"/>
    </row>
    <row r="553" s="115" customFormat="1" ht="33.95" hidden="1" customHeight="1" outlineLevel="5" spans="2:66">
      <c r="B553" s="116" t="s">
        <v>799</v>
      </c>
      <c r="C553" s="117" t="s">
        <v>2097</v>
      </c>
      <c r="D553" s="115" t="s">
        <v>2098</v>
      </c>
      <c r="E553" s="116"/>
      <c r="F553" s="116" t="s">
        <v>1625</v>
      </c>
      <c r="G553" s="116" t="s">
        <v>943</v>
      </c>
      <c r="H553" s="116">
        <f t="shared" ref="H553:H569" si="972">J553*L553</f>
        <v>0</v>
      </c>
      <c r="I553" s="116" t="s">
        <v>1242</v>
      </c>
      <c r="J553" s="311"/>
      <c r="K553" s="116" t="s">
        <v>1150</v>
      </c>
      <c r="L553" s="116">
        <v>750</v>
      </c>
      <c r="M553" s="116" t="s">
        <v>1770</v>
      </c>
      <c r="N553" s="116">
        <f t="shared" ref="N553:N569" si="973">COUNTA(O553:Z553)</f>
        <v>0</v>
      </c>
      <c r="O553" s="330"/>
      <c r="P553" s="330"/>
      <c r="Q553" s="330"/>
      <c r="R553" s="330"/>
      <c r="S553" s="330"/>
      <c r="T553" s="330"/>
      <c r="U553" s="330"/>
      <c r="V553" s="330"/>
      <c r="W553" s="330"/>
      <c r="X553" s="330"/>
      <c r="Y553" s="330"/>
      <c r="Z553" s="330"/>
      <c r="AA553" s="116"/>
      <c r="AB553" s="116">
        <f t="shared" ref="AB553:AB569" si="974">SUM(AC553,AF553,AI553,AL553,AO553,AR553,AU553,AX553,BA553,BD553,BG553,BJ553)</f>
        <v>0</v>
      </c>
      <c r="AC553" s="116">
        <f t="shared" ref="AC553:AC569" si="975">IF(O553="√",$J553*$L553/$N553,0)</f>
        <v>0</v>
      </c>
      <c r="AD553" s="116"/>
      <c r="AE553" s="116"/>
      <c r="AF553" s="116">
        <f t="shared" ref="AF553:AF569" si="976">IF(P553="√",$J553*$L553/$N553,0)</f>
        <v>0</v>
      </c>
      <c r="AG553" s="116"/>
      <c r="AH553" s="116"/>
      <c r="AI553" s="116">
        <f t="shared" ref="AI553:AI569" si="977">IF(Q553="√",$J553*$L553/$N553,0)</f>
        <v>0</v>
      </c>
      <c r="AJ553" s="116"/>
      <c r="AK553" s="116"/>
      <c r="AL553" s="116">
        <f t="shared" ref="AL553:AL569" si="978">IF(R553="√",$J553*$L553/$N553,0)</f>
        <v>0</v>
      </c>
      <c r="AM553" s="116"/>
      <c r="AN553" s="116"/>
      <c r="AO553" s="116">
        <f t="shared" ref="AO553:AO569" si="979">IF(S553="√",$J553*$L553/$N553,0)</f>
        <v>0</v>
      </c>
      <c r="AP553" s="116"/>
      <c r="AQ553" s="116"/>
      <c r="AR553" s="116">
        <f t="shared" ref="AR553:AR569" si="980">IF(T553="√",$J553*$L553/$N553,0)</f>
        <v>0</v>
      </c>
      <c r="AS553" s="116"/>
      <c r="AT553" s="116"/>
      <c r="AU553" s="116">
        <f t="shared" ref="AU553:AU569" si="981">IF(U553="√",$J553*$L553/$N553,0)</f>
        <v>0</v>
      </c>
      <c r="AV553" s="116"/>
      <c r="AW553" s="116"/>
      <c r="AX553" s="116">
        <f t="shared" ref="AX553:AX569" si="982">IF(V553="√",$J553*$L553/$N553,0)</f>
        <v>0</v>
      </c>
      <c r="AY553" s="116"/>
      <c r="AZ553" s="116"/>
      <c r="BA553" s="116">
        <f t="shared" ref="BA553:BA569" si="983">IF(W553="√",$J553*$L553/$N553,0)</f>
        <v>0</v>
      </c>
      <c r="BB553" s="116"/>
      <c r="BC553" s="116"/>
      <c r="BD553" s="116">
        <f t="shared" ref="BD553:BD569" si="984">IF(X553="√",$J553*$L553/$N553,0)</f>
        <v>0</v>
      </c>
      <c r="BE553" s="116"/>
      <c r="BF553" s="116"/>
      <c r="BG553" s="116">
        <f t="shared" ref="BG553:BG569" si="985">IF(Y553="√",$J553*$L553/$N553,0)</f>
        <v>0</v>
      </c>
      <c r="BH553" s="116"/>
      <c r="BI553" s="116"/>
      <c r="BJ553" s="116">
        <f t="shared" ref="BJ553:BJ569" si="986">IF(Z553="√",$J553*$L553/$N553,0)</f>
        <v>0</v>
      </c>
      <c r="BK553" s="116"/>
      <c r="BL553" s="319"/>
      <c r="BM553" s="324"/>
      <c r="BN553" s="327"/>
    </row>
    <row r="554" s="115" customFormat="1" ht="33.95" hidden="1" customHeight="1" outlineLevel="5" spans="2:66">
      <c r="B554" s="116" t="s">
        <v>799</v>
      </c>
      <c r="C554" s="117" t="s">
        <v>2099</v>
      </c>
      <c r="D554" s="115" t="s">
        <v>2100</v>
      </c>
      <c r="E554" s="116"/>
      <c r="F554" s="116" t="s">
        <v>1625</v>
      </c>
      <c r="G554" s="116" t="s">
        <v>943</v>
      </c>
      <c r="H554" s="116">
        <f t="shared" si="972"/>
        <v>0</v>
      </c>
      <c r="I554" s="116" t="s">
        <v>1242</v>
      </c>
      <c r="J554" s="311"/>
      <c r="K554" s="116" t="s">
        <v>1150</v>
      </c>
      <c r="L554" s="116">
        <v>500</v>
      </c>
      <c r="M554" s="116" t="s">
        <v>1770</v>
      </c>
      <c r="N554" s="116">
        <f t="shared" si="973"/>
        <v>0</v>
      </c>
      <c r="O554" s="311"/>
      <c r="P554" s="311"/>
      <c r="Q554" s="311"/>
      <c r="R554" s="311"/>
      <c r="S554" s="311"/>
      <c r="T554" s="311"/>
      <c r="U554" s="311"/>
      <c r="V554" s="311"/>
      <c r="W554" s="311"/>
      <c r="X554" s="311"/>
      <c r="Y554" s="311"/>
      <c r="Z554" s="311"/>
      <c r="AA554" s="116"/>
      <c r="AB554" s="116">
        <f t="shared" si="974"/>
        <v>0</v>
      </c>
      <c r="AC554" s="116">
        <f t="shared" si="975"/>
        <v>0</v>
      </c>
      <c r="AD554" s="116"/>
      <c r="AE554" s="116"/>
      <c r="AF554" s="116">
        <f t="shared" si="976"/>
        <v>0</v>
      </c>
      <c r="AG554" s="116"/>
      <c r="AH554" s="116"/>
      <c r="AI554" s="116">
        <f t="shared" si="977"/>
        <v>0</v>
      </c>
      <c r="AJ554" s="116"/>
      <c r="AK554" s="116"/>
      <c r="AL554" s="116">
        <f t="shared" si="978"/>
        <v>0</v>
      </c>
      <c r="AM554" s="116"/>
      <c r="AN554" s="116"/>
      <c r="AO554" s="116">
        <f t="shared" si="979"/>
        <v>0</v>
      </c>
      <c r="AP554" s="116"/>
      <c r="AQ554" s="116"/>
      <c r="AR554" s="116">
        <f t="shared" si="980"/>
        <v>0</v>
      </c>
      <c r="AS554" s="116"/>
      <c r="AT554" s="116"/>
      <c r="AU554" s="116">
        <f t="shared" si="981"/>
        <v>0</v>
      </c>
      <c r="AV554" s="116"/>
      <c r="AW554" s="116"/>
      <c r="AX554" s="116">
        <f t="shared" si="982"/>
        <v>0</v>
      </c>
      <c r="AY554" s="116"/>
      <c r="AZ554" s="116"/>
      <c r="BA554" s="116">
        <f t="shared" si="983"/>
        <v>0</v>
      </c>
      <c r="BB554" s="116"/>
      <c r="BC554" s="116"/>
      <c r="BD554" s="116">
        <f t="shared" si="984"/>
        <v>0</v>
      </c>
      <c r="BE554" s="116"/>
      <c r="BF554" s="116"/>
      <c r="BG554" s="116">
        <f t="shared" si="985"/>
        <v>0</v>
      </c>
      <c r="BH554" s="116"/>
      <c r="BI554" s="116"/>
      <c r="BJ554" s="116">
        <f t="shared" si="986"/>
        <v>0</v>
      </c>
      <c r="BK554" s="116"/>
      <c r="BL554" s="319"/>
      <c r="BM554" s="324"/>
      <c r="BN554" s="327"/>
    </row>
    <row r="555" s="115" customFormat="1" ht="33.95" hidden="1" customHeight="1" outlineLevel="5" spans="2:66">
      <c r="B555" s="116" t="s">
        <v>799</v>
      </c>
      <c r="C555" s="117" t="s">
        <v>2101</v>
      </c>
      <c r="D555" s="115" t="s">
        <v>2102</v>
      </c>
      <c r="E555" s="116"/>
      <c r="F555" s="116" t="s">
        <v>1625</v>
      </c>
      <c r="G555" s="116" t="s">
        <v>943</v>
      </c>
      <c r="H555" s="116">
        <f t="shared" si="972"/>
        <v>0</v>
      </c>
      <c r="I555" s="116" t="s">
        <v>1242</v>
      </c>
      <c r="J555" s="311"/>
      <c r="K555" s="116" t="s">
        <v>2103</v>
      </c>
      <c r="L555" s="116">
        <v>6.3</v>
      </c>
      <c r="M555" s="116" t="s">
        <v>2104</v>
      </c>
      <c r="N555" s="116">
        <f t="shared" si="973"/>
        <v>0</v>
      </c>
      <c r="O555" s="311"/>
      <c r="P555" s="311"/>
      <c r="Q555" s="311"/>
      <c r="R555" s="311"/>
      <c r="S555" s="311"/>
      <c r="T555" s="311"/>
      <c r="U555" s="311"/>
      <c r="V555" s="311"/>
      <c r="W555" s="311"/>
      <c r="X555" s="311"/>
      <c r="Y555" s="311"/>
      <c r="Z555" s="311"/>
      <c r="AA555" s="116"/>
      <c r="AB555" s="116">
        <f t="shared" si="974"/>
        <v>0</v>
      </c>
      <c r="AC555" s="116">
        <f t="shared" si="975"/>
        <v>0</v>
      </c>
      <c r="AD555" s="116"/>
      <c r="AE555" s="116"/>
      <c r="AF555" s="116">
        <f t="shared" si="976"/>
        <v>0</v>
      </c>
      <c r="AG555" s="116"/>
      <c r="AH555" s="116"/>
      <c r="AI555" s="116">
        <f t="shared" si="977"/>
        <v>0</v>
      </c>
      <c r="AJ555" s="116"/>
      <c r="AK555" s="116"/>
      <c r="AL555" s="116">
        <f t="shared" si="978"/>
        <v>0</v>
      </c>
      <c r="AM555" s="116"/>
      <c r="AN555" s="116"/>
      <c r="AO555" s="116">
        <f t="shared" si="979"/>
        <v>0</v>
      </c>
      <c r="AP555" s="116"/>
      <c r="AQ555" s="116"/>
      <c r="AR555" s="116">
        <f t="shared" si="980"/>
        <v>0</v>
      </c>
      <c r="AS555" s="116"/>
      <c r="AT555" s="116"/>
      <c r="AU555" s="116">
        <f t="shared" si="981"/>
        <v>0</v>
      </c>
      <c r="AV555" s="116"/>
      <c r="AW555" s="116"/>
      <c r="AX555" s="116">
        <f t="shared" si="982"/>
        <v>0</v>
      </c>
      <c r="AY555" s="116"/>
      <c r="AZ555" s="116"/>
      <c r="BA555" s="116">
        <f t="shared" si="983"/>
        <v>0</v>
      </c>
      <c r="BB555" s="116"/>
      <c r="BC555" s="116"/>
      <c r="BD555" s="116">
        <f t="shared" si="984"/>
        <v>0</v>
      </c>
      <c r="BE555" s="116"/>
      <c r="BF555" s="116"/>
      <c r="BG555" s="116">
        <f t="shared" si="985"/>
        <v>0</v>
      </c>
      <c r="BH555" s="116"/>
      <c r="BI555" s="116"/>
      <c r="BJ555" s="116">
        <f t="shared" si="986"/>
        <v>0</v>
      </c>
      <c r="BK555" s="116"/>
      <c r="BL555" s="319"/>
      <c r="BM555" s="324"/>
      <c r="BN555" s="327"/>
    </row>
    <row r="556" s="115" customFormat="1" ht="33.95" hidden="1" customHeight="1" outlineLevel="5" spans="2:66">
      <c r="B556" s="116" t="s">
        <v>799</v>
      </c>
      <c r="C556" s="117" t="s">
        <v>2105</v>
      </c>
      <c r="D556" s="115" t="s">
        <v>2106</v>
      </c>
      <c r="E556" s="116"/>
      <c r="F556" s="116" t="s">
        <v>1625</v>
      </c>
      <c r="G556" s="116" t="s">
        <v>943</v>
      </c>
      <c r="H556" s="116">
        <f t="shared" si="972"/>
        <v>0</v>
      </c>
      <c r="I556" s="116" t="s">
        <v>1242</v>
      </c>
      <c r="J556" s="311"/>
      <c r="K556" s="116" t="s">
        <v>1150</v>
      </c>
      <c r="L556" s="116">
        <v>500</v>
      </c>
      <c r="M556" s="116" t="s">
        <v>1770</v>
      </c>
      <c r="N556" s="116">
        <f t="shared" si="973"/>
        <v>0</v>
      </c>
      <c r="O556" s="311"/>
      <c r="P556" s="311"/>
      <c r="Q556" s="311"/>
      <c r="R556" s="311"/>
      <c r="S556" s="311"/>
      <c r="T556" s="311"/>
      <c r="U556" s="311"/>
      <c r="V556" s="311"/>
      <c r="W556" s="311"/>
      <c r="X556" s="311"/>
      <c r="Y556" s="311"/>
      <c r="Z556" s="311"/>
      <c r="AA556" s="116"/>
      <c r="AB556" s="116">
        <f t="shared" si="974"/>
        <v>0</v>
      </c>
      <c r="AC556" s="116">
        <f t="shared" si="975"/>
        <v>0</v>
      </c>
      <c r="AD556" s="116"/>
      <c r="AE556" s="116"/>
      <c r="AF556" s="116">
        <f t="shared" si="976"/>
        <v>0</v>
      </c>
      <c r="AG556" s="116"/>
      <c r="AH556" s="116"/>
      <c r="AI556" s="116">
        <f t="shared" si="977"/>
        <v>0</v>
      </c>
      <c r="AJ556" s="116"/>
      <c r="AK556" s="116"/>
      <c r="AL556" s="116">
        <f t="shared" si="978"/>
        <v>0</v>
      </c>
      <c r="AM556" s="116"/>
      <c r="AN556" s="116"/>
      <c r="AO556" s="116">
        <f t="shared" si="979"/>
        <v>0</v>
      </c>
      <c r="AP556" s="116"/>
      <c r="AQ556" s="116"/>
      <c r="AR556" s="116">
        <f t="shared" si="980"/>
        <v>0</v>
      </c>
      <c r="AS556" s="116"/>
      <c r="AT556" s="116"/>
      <c r="AU556" s="116">
        <f t="shared" si="981"/>
        <v>0</v>
      </c>
      <c r="AV556" s="116"/>
      <c r="AW556" s="116"/>
      <c r="AX556" s="116">
        <f t="shared" si="982"/>
        <v>0</v>
      </c>
      <c r="AY556" s="116"/>
      <c r="AZ556" s="116"/>
      <c r="BA556" s="116">
        <f t="shared" si="983"/>
        <v>0</v>
      </c>
      <c r="BB556" s="116"/>
      <c r="BC556" s="116"/>
      <c r="BD556" s="116">
        <f t="shared" si="984"/>
        <v>0</v>
      </c>
      <c r="BE556" s="116"/>
      <c r="BF556" s="116"/>
      <c r="BG556" s="116">
        <f t="shared" si="985"/>
        <v>0</v>
      </c>
      <c r="BH556" s="116"/>
      <c r="BI556" s="116"/>
      <c r="BJ556" s="116">
        <f t="shared" si="986"/>
        <v>0</v>
      </c>
      <c r="BK556" s="116"/>
      <c r="BL556" s="319"/>
      <c r="BM556" s="324"/>
      <c r="BN556" s="327"/>
    </row>
    <row r="557" s="115" customFormat="1" ht="33.95" hidden="1" customHeight="1" outlineLevel="5" spans="2:66">
      <c r="B557" s="116" t="s">
        <v>799</v>
      </c>
      <c r="C557" s="117" t="s">
        <v>2107</v>
      </c>
      <c r="D557" s="115" t="s">
        <v>2108</v>
      </c>
      <c r="E557" s="116"/>
      <c r="F557" s="116" t="s">
        <v>1625</v>
      </c>
      <c r="G557" s="116" t="s">
        <v>943</v>
      </c>
      <c r="H557" s="116">
        <f t="shared" si="972"/>
        <v>0</v>
      </c>
      <c r="I557" s="116" t="s">
        <v>1242</v>
      </c>
      <c r="J557" s="311"/>
      <c r="K557" s="116" t="s">
        <v>1150</v>
      </c>
      <c r="L557" s="116">
        <v>1400</v>
      </c>
      <c r="M557" s="116" t="s">
        <v>1770</v>
      </c>
      <c r="N557" s="116">
        <f t="shared" si="973"/>
        <v>0</v>
      </c>
      <c r="O557" s="311"/>
      <c r="P557" s="311"/>
      <c r="Q557" s="311"/>
      <c r="R557" s="311"/>
      <c r="S557" s="311"/>
      <c r="T557" s="311"/>
      <c r="U557" s="311"/>
      <c r="V557" s="311"/>
      <c r="W557" s="311"/>
      <c r="X557" s="311"/>
      <c r="Y557" s="311"/>
      <c r="Z557" s="311"/>
      <c r="AA557" s="116"/>
      <c r="AB557" s="116">
        <f t="shared" si="974"/>
        <v>0</v>
      </c>
      <c r="AC557" s="116">
        <f t="shared" si="975"/>
        <v>0</v>
      </c>
      <c r="AD557" s="116"/>
      <c r="AE557" s="116"/>
      <c r="AF557" s="116">
        <f t="shared" si="976"/>
        <v>0</v>
      </c>
      <c r="AG557" s="116"/>
      <c r="AH557" s="116"/>
      <c r="AI557" s="116">
        <f t="shared" si="977"/>
        <v>0</v>
      </c>
      <c r="AJ557" s="116"/>
      <c r="AK557" s="116"/>
      <c r="AL557" s="116">
        <f t="shared" si="978"/>
        <v>0</v>
      </c>
      <c r="AM557" s="116"/>
      <c r="AN557" s="116"/>
      <c r="AO557" s="116">
        <f t="shared" si="979"/>
        <v>0</v>
      </c>
      <c r="AP557" s="116"/>
      <c r="AQ557" s="116"/>
      <c r="AR557" s="116">
        <f t="shared" si="980"/>
        <v>0</v>
      </c>
      <c r="AS557" s="116"/>
      <c r="AT557" s="116"/>
      <c r="AU557" s="116">
        <f t="shared" si="981"/>
        <v>0</v>
      </c>
      <c r="AV557" s="116"/>
      <c r="AW557" s="116"/>
      <c r="AX557" s="116">
        <f t="shared" si="982"/>
        <v>0</v>
      </c>
      <c r="AY557" s="116"/>
      <c r="AZ557" s="116"/>
      <c r="BA557" s="116">
        <f t="shared" si="983"/>
        <v>0</v>
      </c>
      <c r="BB557" s="116"/>
      <c r="BC557" s="116"/>
      <c r="BD557" s="116">
        <f t="shared" si="984"/>
        <v>0</v>
      </c>
      <c r="BE557" s="116"/>
      <c r="BF557" s="116"/>
      <c r="BG557" s="116">
        <f t="shared" si="985"/>
        <v>0</v>
      </c>
      <c r="BH557" s="116"/>
      <c r="BI557" s="116"/>
      <c r="BJ557" s="116">
        <f t="shared" si="986"/>
        <v>0</v>
      </c>
      <c r="BK557" s="116"/>
      <c r="BL557" s="319"/>
      <c r="BM557" s="324"/>
      <c r="BN557" s="327"/>
    </row>
    <row r="558" s="115" customFormat="1" ht="33.95" hidden="1" customHeight="1" outlineLevel="5" spans="2:66">
      <c r="B558" s="116" t="s">
        <v>799</v>
      </c>
      <c r="C558" s="117" t="s">
        <v>2109</v>
      </c>
      <c r="D558" s="115" t="s">
        <v>2110</v>
      </c>
      <c r="E558" s="116"/>
      <c r="F558" s="116" t="s">
        <v>1625</v>
      </c>
      <c r="G558" s="116" t="s">
        <v>943</v>
      </c>
      <c r="H558" s="116">
        <f t="shared" si="972"/>
        <v>0</v>
      </c>
      <c r="I558" s="116" t="s">
        <v>1242</v>
      </c>
      <c r="J558" s="311"/>
      <c r="K558" s="116" t="s">
        <v>1150</v>
      </c>
      <c r="L558" s="116">
        <v>640</v>
      </c>
      <c r="M558" s="116" t="s">
        <v>1770</v>
      </c>
      <c r="N558" s="116">
        <f t="shared" si="973"/>
        <v>0</v>
      </c>
      <c r="O558" s="311"/>
      <c r="P558" s="311"/>
      <c r="Q558" s="311"/>
      <c r="R558" s="311"/>
      <c r="S558" s="311"/>
      <c r="T558" s="311"/>
      <c r="U558" s="311"/>
      <c r="V558" s="311"/>
      <c r="W558" s="311"/>
      <c r="X558" s="311"/>
      <c r="Y558" s="311"/>
      <c r="Z558" s="311"/>
      <c r="AA558" s="116"/>
      <c r="AB558" s="116">
        <f t="shared" si="974"/>
        <v>0</v>
      </c>
      <c r="AC558" s="116">
        <f t="shared" si="975"/>
        <v>0</v>
      </c>
      <c r="AD558" s="116"/>
      <c r="AE558" s="116"/>
      <c r="AF558" s="116">
        <f t="shared" si="976"/>
        <v>0</v>
      </c>
      <c r="AG558" s="116"/>
      <c r="AH558" s="116"/>
      <c r="AI558" s="116">
        <f t="shared" si="977"/>
        <v>0</v>
      </c>
      <c r="AJ558" s="116"/>
      <c r="AK558" s="116"/>
      <c r="AL558" s="116">
        <f t="shared" si="978"/>
        <v>0</v>
      </c>
      <c r="AM558" s="116"/>
      <c r="AN558" s="116"/>
      <c r="AO558" s="116">
        <f t="shared" si="979"/>
        <v>0</v>
      </c>
      <c r="AP558" s="116"/>
      <c r="AQ558" s="116"/>
      <c r="AR558" s="116">
        <f t="shared" si="980"/>
        <v>0</v>
      </c>
      <c r="AS558" s="116"/>
      <c r="AT558" s="116"/>
      <c r="AU558" s="116">
        <f t="shared" si="981"/>
        <v>0</v>
      </c>
      <c r="AV558" s="116"/>
      <c r="AW558" s="116"/>
      <c r="AX558" s="116">
        <f t="shared" si="982"/>
        <v>0</v>
      </c>
      <c r="AY558" s="116"/>
      <c r="AZ558" s="116"/>
      <c r="BA558" s="116">
        <f t="shared" si="983"/>
        <v>0</v>
      </c>
      <c r="BB558" s="116"/>
      <c r="BC558" s="116"/>
      <c r="BD558" s="116">
        <f t="shared" si="984"/>
        <v>0</v>
      </c>
      <c r="BE558" s="116"/>
      <c r="BF558" s="116"/>
      <c r="BG558" s="116">
        <f t="shared" si="985"/>
        <v>0</v>
      </c>
      <c r="BH558" s="116"/>
      <c r="BI558" s="116"/>
      <c r="BJ558" s="116">
        <f t="shared" si="986"/>
        <v>0</v>
      </c>
      <c r="BK558" s="116"/>
      <c r="BL558" s="319"/>
      <c r="BM558" s="324"/>
      <c r="BN558" s="327"/>
    </row>
    <row r="559" s="115" customFormat="1" ht="33.95" hidden="1" customHeight="1" outlineLevel="5" spans="2:66">
      <c r="B559" s="116" t="s">
        <v>799</v>
      </c>
      <c r="C559" s="117" t="s">
        <v>2111</v>
      </c>
      <c r="D559" s="115" t="s">
        <v>2112</v>
      </c>
      <c r="E559" s="116"/>
      <c r="F559" s="116" t="s">
        <v>1625</v>
      </c>
      <c r="G559" s="116" t="s">
        <v>943</v>
      </c>
      <c r="H559" s="116">
        <f t="shared" si="972"/>
        <v>0</v>
      </c>
      <c r="I559" s="116" t="s">
        <v>1242</v>
      </c>
      <c r="J559" s="311"/>
      <c r="K559" s="116" t="s">
        <v>1949</v>
      </c>
      <c r="L559" s="116">
        <v>35</v>
      </c>
      <c r="M559" s="116" t="s">
        <v>1950</v>
      </c>
      <c r="N559" s="116">
        <f t="shared" si="973"/>
        <v>0</v>
      </c>
      <c r="O559" s="311"/>
      <c r="P559" s="311"/>
      <c r="Q559" s="311"/>
      <c r="R559" s="311"/>
      <c r="S559" s="311"/>
      <c r="T559" s="311"/>
      <c r="U559" s="311"/>
      <c r="V559" s="311"/>
      <c r="W559" s="311"/>
      <c r="X559" s="311"/>
      <c r="Y559" s="311"/>
      <c r="Z559" s="311"/>
      <c r="AA559" s="116"/>
      <c r="AB559" s="116">
        <f t="shared" si="974"/>
        <v>0</v>
      </c>
      <c r="AC559" s="116">
        <f t="shared" si="975"/>
        <v>0</v>
      </c>
      <c r="AD559" s="116"/>
      <c r="AE559" s="116"/>
      <c r="AF559" s="116">
        <f t="shared" si="976"/>
        <v>0</v>
      </c>
      <c r="AG559" s="116"/>
      <c r="AH559" s="116"/>
      <c r="AI559" s="116">
        <f t="shared" si="977"/>
        <v>0</v>
      </c>
      <c r="AJ559" s="116"/>
      <c r="AK559" s="116"/>
      <c r="AL559" s="116">
        <f t="shared" si="978"/>
        <v>0</v>
      </c>
      <c r="AM559" s="116"/>
      <c r="AN559" s="116"/>
      <c r="AO559" s="116">
        <f t="shared" si="979"/>
        <v>0</v>
      </c>
      <c r="AP559" s="116"/>
      <c r="AQ559" s="116"/>
      <c r="AR559" s="116">
        <f t="shared" si="980"/>
        <v>0</v>
      </c>
      <c r="AS559" s="116"/>
      <c r="AT559" s="116"/>
      <c r="AU559" s="116">
        <f t="shared" si="981"/>
        <v>0</v>
      </c>
      <c r="AV559" s="116"/>
      <c r="AW559" s="116"/>
      <c r="AX559" s="116">
        <f t="shared" si="982"/>
        <v>0</v>
      </c>
      <c r="AY559" s="116"/>
      <c r="AZ559" s="116"/>
      <c r="BA559" s="116">
        <f t="shared" si="983"/>
        <v>0</v>
      </c>
      <c r="BB559" s="116"/>
      <c r="BC559" s="116"/>
      <c r="BD559" s="116">
        <f t="shared" si="984"/>
        <v>0</v>
      </c>
      <c r="BE559" s="116"/>
      <c r="BF559" s="116"/>
      <c r="BG559" s="116">
        <f t="shared" si="985"/>
        <v>0</v>
      </c>
      <c r="BH559" s="116"/>
      <c r="BI559" s="116"/>
      <c r="BJ559" s="116">
        <f t="shared" si="986"/>
        <v>0</v>
      </c>
      <c r="BK559" s="116"/>
      <c r="BL559" s="319"/>
      <c r="BM559" s="324"/>
      <c r="BN559" s="327"/>
    </row>
    <row r="560" s="115" customFormat="1" ht="33.95" hidden="1" customHeight="1" outlineLevel="5" spans="2:66">
      <c r="B560" s="116" t="s">
        <v>799</v>
      </c>
      <c r="C560" s="117" t="s">
        <v>2113</v>
      </c>
      <c r="D560" s="115" t="s">
        <v>2114</v>
      </c>
      <c r="E560" s="116"/>
      <c r="F560" s="116" t="s">
        <v>1625</v>
      </c>
      <c r="G560" s="116" t="s">
        <v>943</v>
      </c>
      <c r="H560" s="116">
        <f t="shared" si="972"/>
        <v>0</v>
      </c>
      <c r="I560" s="116" t="s">
        <v>1242</v>
      </c>
      <c r="J560" s="311"/>
      <c r="K560" s="116" t="s">
        <v>1150</v>
      </c>
      <c r="L560" s="116">
        <v>450</v>
      </c>
      <c r="M560" s="116" t="s">
        <v>1770</v>
      </c>
      <c r="N560" s="116">
        <f t="shared" si="973"/>
        <v>0</v>
      </c>
      <c r="O560" s="311"/>
      <c r="P560" s="311"/>
      <c r="Q560" s="311"/>
      <c r="R560" s="311"/>
      <c r="S560" s="311"/>
      <c r="T560" s="311"/>
      <c r="U560" s="311"/>
      <c r="V560" s="311"/>
      <c r="W560" s="311"/>
      <c r="X560" s="311"/>
      <c r="Y560" s="311"/>
      <c r="Z560" s="311"/>
      <c r="AA560" s="116"/>
      <c r="AB560" s="116">
        <f t="shared" si="974"/>
        <v>0</v>
      </c>
      <c r="AC560" s="116">
        <f t="shared" si="975"/>
        <v>0</v>
      </c>
      <c r="AD560" s="116"/>
      <c r="AE560" s="116"/>
      <c r="AF560" s="116">
        <f t="shared" si="976"/>
        <v>0</v>
      </c>
      <c r="AG560" s="116"/>
      <c r="AH560" s="116"/>
      <c r="AI560" s="116">
        <f t="shared" si="977"/>
        <v>0</v>
      </c>
      <c r="AJ560" s="116"/>
      <c r="AK560" s="116"/>
      <c r="AL560" s="116">
        <f t="shared" si="978"/>
        <v>0</v>
      </c>
      <c r="AM560" s="116"/>
      <c r="AN560" s="116"/>
      <c r="AO560" s="116">
        <f t="shared" si="979"/>
        <v>0</v>
      </c>
      <c r="AP560" s="116"/>
      <c r="AQ560" s="116"/>
      <c r="AR560" s="116">
        <f t="shared" si="980"/>
        <v>0</v>
      </c>
      <c r="AS560" s="116"/>
      <c r="AT560" s="116"/>
      <c r="AU560" s="116">
        <f t="shared" si="981"/>
        <v>0</v>
      </c>
      <c r="AV560" s="116"/>
      <c r="AW560" s="116"/>
      <c r="AX560" s="116">
        <f t="shared" si="982"/>
        <v>0</v>
      </c>
      <c r="AY560" s="116"/>
      <c r="AZ560" s="116"/>
      <c r="BA560" s="116">
        <f t="shared" si="983"/>
        <v>0</v>
      </c>
      <c r="BB560" s="116"/>
      <c r="BC560" s="116"/>
      <c r="BD560" s="116">
        <f t="shared" si="984"/>
        <v>0</v>
      </c>
      <c r="BE560" s="116"/>
      <c r="BF560" s="116"/>
      <c r="BG560" s="116">
        <f t="shared" si="985"/>
        <v>0</v>
      </c>
      <c r="BH560" s="116"/>
      <c r="BI560" s="116"/>
      <c r="BJ560" s="116">
        <f t="shared" si="986"/>
        <v>0</v>
      </c>
      <c r="BK560" s="116"/>
      <c r="BL560" s="319"/>
      <c r="BM560" s="324"/>
      <c r="BN560" s="327"/>
    </row>
    <row r="561" s="115" customFormat="1" ht="33.95" hidden="1" customHeight="1" outlineLevel="5" spans="2:66">
      <c r="B561" s="116" t="s">
        <v>799</v>
      </c>
      <c r="C561" s="117" t="s">
        <v>2115</v>
      </c>
      <c r="D561" s="115" t="s">
        <v>2116</v>
      </c>
      <c r="E561" s="116"/>
      <c r="F561" s="116" t="s">
        <v>1625</v>
      </c>
      <c r="G561" s="116" t="s">
        <v>943</v>
      </c>
      <c r="H561" s="116">
        <f t="shared" si="972"/>
        <v>0</v>
      </c>
      <c r="I561" s="116" t="s">
        <v>1242</v>
      </c>
      <c r="J561" s="311"/>
      <c r="K561" s="116" t="s">
        <v>1150</v>
      </c>
      <c r="L561" s="116">
        <v>300</v>
      </c>
      <c r="M561" s="116" t="s">
        <v>1770</v>
      </c>
      <c r="N561" s="116">
        <f t="shared" si="973"/>
        <v>0</v>
      </c>
      <c r="O561" s="311"/>
      <c r="P561" s="311"/>
      <c r="Q561" s="311"/>
      <c r="R561" s="311"/>
      <c r="S561" s="311"/>
      <c r="T561" s="311"/>
      <c r="U561" s="311"/>
      <c r="V561" s="311"/>
      <c r="W561" s="311"/>
      <c r="X561" s="311"/>
      <c r="Y561" s="311"/>
      <c r="Z561" s="311"/>
      <c r="AA561" s="116"/>
      <c r="AB561" s="116">
        <f t="shared" si="974"/>
        <v>0</v>
      </c>
      <c r="AC561" s="116">
        <f t="shared" si="975"/>
        <v>0</v>
      </c>
      <c r="AD561" s="116"/>
      <c r="AE561" s="116"/>
      <c r="AF561" s="116">
        <f t="shared" si="976"/>
        <v>0</v>
      </c>
      <c r="AG561" s="116"/>
      <c r="AH561" s="116"/>
      <c r="AI561" s="116">
        <f t="shared" si="977"/>
        <v>0</v>
      </c>
      <c r="AJ561" s="116"/>
      <c r="AK561" s="116"/>
      <c r="AL561" s="116">
        <f t="shared" si="978"/>
        <v>0</v>
      </c>
      <c r="AM561" s="116"/>
      <c r="AN561" s="116"/>
      <c r="AO561" s="116">
        <f t="shared" si="979"/>
        <v>0</v>
      </c>
      <c r="AP561" s="116"/>
      <c r="AQ561" s="116"/>
      <c r="AR561" s="116">
        <f t="shared" si="980"/>
        <v>0</v>
      </c>
      <c r="AS561" s="116"/>
      <c r="AT561" s="116"/>
      <c r="AU561" s="116">
        <f t="shared" si="981"/>
        <v>0</v>
      </c>
      <c r="AV561" s="116"/>
      <c r="AW561" s="116"/>
      <c r="AX561" s="116">
        <f t="shared" si="982"/>
        <v>0</v>
      </c>
      <c r="AY561" s="116"/>
      <c r="AZ561" s="116"/>
      <c r="BA561" s="116">
        <f t="shared" si="983"/>
        <v>0</v>
      </c>
      <c r="BB561" s="116"/>
      <c r="BC561" s="116"/>
      <c r="BD561" s="116">
        <f t="shared" si="984"/>
        <v>0</v>
      </c>
      <c r="BE561" s="116"/>
      <c r="BF561" s="116"/>
      <c r="BG561" s="116">
        <f t="shared" si="985"/>
        <v>0</v>
      </c>
      <c r="BH561" s="116"/>
      <c r="BI561" s="116"/>
      <c r="BJ561" s="116">
        <f t="shared" si="986"/>
        <v>0</v>
      </c>
      <c r="BK561" s="116"/>
      <c r="BL561" s="319"/>
      <c r="BM561" s="324"/>
      <c r="BN561" s="327"/>
    </row>
    <row r="562" s="115" customFormat="1" ht="33.95" hidden="1" customHeight="1" outlineLevel="5" spans="2:66">
      <c r="B562" s="116" t="s">
        <v>799</v>
      </c>
      <c r="C562" s="117" t="s">
        <v>2117</v>
      </c>
      <c r="D562" s="115" t="s">
        <v>2118</v>
      </c>
      <c r="E562" s="116"/>
      <c r="F562" s="116" t="s">
        <v>1625</v>
      </c>
      <c r="G562" s="116" t="s">
        <v>943</v>
      </c>
      <c r="H562" s="116">
        <f t="shared" si="972"/>
        <v>0</v>
      </c>
      <c r="I562" s="116" t="s">
        <v>1242</v>
      </c>
      <c r="J562" s="311"/>
      <c r="K562" s="116" t="s">
        <v>1150</v>
      </c>
      <c r="L562" s="116">
        <v>550</v>
      </c>
      <c r="M562" s="116" t="s">
        <v>1770</v>
      </c>
      <c r="N562" s="116">
        <f t="shared" si="973"/>
        <v>0</v>
      </c>
      <c r="O562" s="311"/>
      <c r="P562" s="311"/>
      <c r="Q562" s="311"/>
      <c r="R562" s="311"/>
      <c r="S562" s="311"/>
      <c r="T562" s="311"/>
      <c r="U562" s="311"/>
      <c r="V562" s="311"/>
      <c r="W562" s="311"/>
      <c r="X562" s="311"/>
      <c r="Y562" s="311"/>
      <c r="Z562" s="311"/>
      <c r="AA562" s="116"/>
      <c r="AB562" s="116">
        <f t="shared" si="974"/>
        <v>0</v>
      </c>
      <c r="AC562" s="116">
        <f t="shared" si="975"/>
        <v>0</v>
      </c>
      <c r="AD562" s="116"/>
      <c r="AE562" s="116"/>
      <c r="AF562" s="116">
        <f t="shared" si="976"/>
        <v>0</v>
      </c>
      <c r="AG562" s="116"/>
      <c r="AH562" s="116"/>
      <c r="AI562" s="116">
        <f t="shared" si="977"/>
        <v>0</v>
      </c>
      <c r="AJ562" s="116"/>
      <c r="AK562" s="116"/>
      <c r="AL562" s="116">
        <f t="shared" si="978"/>
        <v>0</v>
      </c>
      <c r="AM562" s="116"/>
      <c r="AN562" s="116"/>
      <c r="AO562" s="116">
        <f t="shared" si="979"/>
        <v>0</v>
      </c>
      <c r="AP562" s="116"/>
      <c r="AQ562" s="116"/>
      <c r="AR562" s="116">
        <f t="shared" si="980"/>
        <v>0</v>
      </c>
      <c r="AS562" s="116"/>
      <c r="AT562" s="116"/>
      <c r="AU562" s="116">
        <f t="shared" si="981"/>
        <v>0</v>
      </c>
      <c r="AV562" s="116"/>
      <c r="AW562" s="116"/>
      <c r="AX562" s="116">
        <f t="shared" si="982"/>
        <v>0</v>
      </c>
      <c r="AY562" s="116"/>
      <c r="AZ562" s="116"/>
      <c r="BA562" s="116">
        <f t="shared" si="983"/>
        <v>0</v>
      </c>
      <c r="BB562" s="116"/>
      <c r="BC562" s="116"/>
      <c r="BD562" s="116">
        <f t="shared" si="984"/>
        <v>0</v>
      </c>
      <c r="BE562" s="116"/>
      <c r="BF562" s="116"/>
      <c r="BG562" s="116">
        <f t="shared" si="985"/>
        <v>0</v>
      </c>
      <c r="BH562" s="116"/>
      <c r="BI562" s="116"/>
      <c r="BJ562" s="116">
        <f t="shared" si="986"/>
        <v>0</v>
      </c>
      <c r="BK562" s="116"/>
      <c r="BL562" s="319"/>
      <c r="BM562" s="324"/>
      <c r="BN562" s="327"/>
    </row>
    <row r="563" s="115" customFormat="1" ht="33.95" hidden="1" customHeight="1" outlineLevel="5" spans="2:66">
      <c r="B563" s="116" t="s">
        <v>799</v>
      </c>
      <c r="C563" s="117" t="s">
        <v>2119</v>
      </c>
      <c r="D563" s="115" t="s">
        <v>2120</v>
      </c>
      <c r="E563" s="116"/>
      <c r="F563" s="116" t="s">
        <v>1625</v>
      </c>
      <c r="G563" s="116" t="s">
        <v>943</v>
      </c>
      <c r="H563" s="116">
        <f t="shared" si="972"/>
        <v>0</v>
      </c>
      <c r="I563" s="116" t="s">
        <v>1242</v>
      </c>
      <c r="J563" s="311"/>
      <c r="K563" s="116" t="s">
        <v>1150</v>
      </c>
      <c r="L563" s="116">
        <v>610</v>
      </c>
      <c r="M563" s="116" t="s">
        <v>1770</v>
      </c>
      <c r="N563" s="116">
        <f t="shared" si="973"/>
        <v>0</v>
      </c>
      <c r="O563" s="311"/>
      <c r="P563" s="311"/>
      <c r="Q563" s="311"/>
      <c r="R563" s="311"/>
      <c r="S563" s="311"/>
      <c r="T563" s="311"/>
      <c r="U563" s="311"/>
      <c r="V563" s="311"/>
      <c r="W563" s="311"/>
      <c r="X563" s="311"/>
      <c r="Y563" s="311"/>
      <c r="Z563" s="311"/>
      <c r="AA563" s="116"/>
      <c r="AB563" s="116">
        <f t="shared" si="974"/>
        <v>0</v>
      </c>
      <c r="AC563" s="116">
        <f t="shared" si="975"/>
        <v>0</v>
      </c>
      <c r="AD563" s="116"/>
      <c r="AE563" s="116"/>
      <c r="AF563" s="116">
        <f t="shared" si="976"/>
        <v>0</v>
      </c>
      <c r="AG563" s="116"/>
      <c r="AH563" s="116"/>
      <c r="AI563" s="116">
        <f t="shared" si="977"/>
        <v>0</v>
      </c>
      <c r="AJ563" s="116"/>
      <c r="AK563" s="116"/>
      <c r="AL563" s="116">
        <f t="shared" si="978"/>
        <v>0</v>
      </c>
      <c r="AM563" s="116"/>
      <c r="AN563" s="116"/>
      <c r="AO563" s="116">
        <f t="shared" si="979"/>
        <v>0</v>
      </c>
      <c r="AP563" s="116"/>
      <c r="AQ563" s="116"/>
      <c r="AR563" s="116">
        <f t="shared" si="980"/>
        <v>0</v>
      </c>
      <c r="AS563" s="116"/>
      <c r="AT563" s="116"/>
      <c r="AU563" s="116">
        <f t="shared" si="981"/>
        <v>0</v>
      </c>
      <c r="AV563" s="116"/>
      <c r="AW563" s="116"/>
      <c r="AX563" s="116">
        <f t="shared" si="982"/>
        <v>0</v>
      </c>
      <c r="AY563" s="116"/>
      <c r="AZ563" s="116"/>
      <c r="BA563" s="116">
        <f t="shared" si="983"/>
        <v>0</v>
      </c>
      <c r="BB563" s="116"/>
      <c r="BC563" s="116"/>
      <c r="BD563" s="116">
        <f t="shared" si="984"/>
        <v>0</v>
      </c>
      <c r="BE563" s="116"/>
      <c r="BF563" s="116"/>
      <c r="BG563" s="116">
        <f t="shared" si="985"/>
        <v>0</v>
      </c>
      <c r="BH563" s="116"/>
      <c r="BI563" s="116"/>
      <c r="BJ563" s="116">
        <f t="shared" si="986"/>
        <v>0</v>
      </c>
      <c r="BK563" s="116"/>
      <c r="BL563" s="319"/>
      <c r="BM563" s="324"/>
      <c r="BN563" s="327"/>
    </row>
    <row r="564" s="115" customFormat="1" ht="33.95" hidden="1" customHeight="1" outlineLevel="5" spans="2:66">
      <c r="B564" s="116" t="s">
        <v>799</v>
      </c>
      <c r="C564" s="117" t="s">
        <v>2121</v>
      </c>
      <c r="D564" s="115" t="s">
        <v>2122</v>
      </c>
      <c r="E564" s="116"/>
      <c r="F564" s="116" t="s">
        <v>1625</v>
      </c>
      <c r="G564" s="116" t="s">
        <v>943</v>
      </c>
      <c r="H564" s="116">
        <f t="shared" si="972"/>
        <v>0</v>
      </c>
      <c r="I564" s="116" t="s">
        <v>1242</v>
      </c>
      <c r="J564" s="311"/>
      <c r="K564" s="116" t="s">
        <v>1150</v>
      </c>
      <c r="L564" s="116">
        <v>500</v>
      </c>
      <c r="M564" s="116" t="s">
        <v>1770</v>
      </c>
      <c r="N564" s="116">
        <f t="shared" si="973"/>
        <v>0</v>
      </c>
      <c r="O564" s="311"/>
      <c r="P564" s="311"/>
      <c r="Q564" s="311"/>
      <c r="R564" s="311"/>
      <c r="S564" s="311"/>
      <c r="T564" s="311"/>
      <c r="U564" s="311"/>
      <c r="V564" s="311"/>
      <c r="W564" s="311"/>
      <c r="X564" s="311"/>
      <c r="Y564" s="311"/>
      <c r="Z564" s="311"/>
      <c r="AA564" s="116"/>
      <c r="AB564" s="116">
        <f t="shared" si="974"/>
        <v>0</v>
      </c>
      <c r="AC564" s="116">
        <f t="shared" si="975"/>
        <v>0</v>
      </c>
      <c r="AD564" s="116"/>
      <c r="AE564" s="116"/>
      <c r="AF564" s="116">
        <f t="shared" si="976"/>
        <v>0</v>
      </c>
      <c r="AG564" s="116"/>
      <c r="AH564" s="116"/>
      <c r="AI564" s="116">
        <f t="shared" si="977"/>
        <v>0</v>
      </c>
      <c r="AJ564" s="116"/>
      <c r="AK564" s="116"/>
      <c r="AL564" s="116">
        <f t="shared" si="978"/>
        <v>0</v>
      </c>
      <c r="AM564" s="116"/>
      <c r="AN564" s="116"/>
      <c r="AO564" s="116">
        <f t="shared" si="979"/>
        <v>0</v>
      </c>
      <c r="AP564" s="116"/>
      <c r="AQ564" s="116"/>
      <c r="AR564" s="116">
        <f t="shared" si="980"/>
        <v>0</v>
      </c>
      <c r="AS564" s="116"/>
      <c r="AT564" s="116"/>
      <c r="AU564" s="116">
        <f t="shared" si="981"/>
        <v>0</v>
      </c>
      <c r="AV564" s="116"/>
      <c r="AW564" s="116"/>
      <c r="AX564" s="116">
        <f t="shared" si="982"/>
        <v>0</v>
      </c>
      <c r="AY564" s="116"/>
      <c r="AZ564" s="116"/>
      <c r="BA564" s="116">
        <f t="shared" si="983"/>
        <v>0</v>
      </c>
      <c r="BB564" s="116"/>
      <c r="BC564" s="116"/>
      <c r="BD564" s="116">
        <f t="shared" si="984"/>
        <v>0</v>
      </c>
      <c r="BE564" s="116"/>
      <c r="BF564" s="116"/>
      <c r="BG564" s="116">
        <f t="shared" si="985"/>
        <v>0</v>
      </c>
      <c r="BH564" s="116"/>
      <c r="BI564" s="116"/>
      <c r="BJ564" s="116">
        <f t="shared" si="986"/>
        <v>0</v>
      </c>
      <c r="BK564" s="116"/>
      <c r="BL564" s="319"/>
      <c r="BM564" s="324"/>
      <c r="BN564" s="327"/>
    </row>
    <row r="565" s="115" customFormat="1" ht="33.95" hidden="1" customHeight="1" outlineLevel="5" spans="2:66">
      <c r="B565" s="116" t="s">
        <v>799</v>
      </c>
      <c r="C565" s="117" t="s">
        <v>2123</v>
      </c>
      <c r="D565" s="115" t="s">
        <v>2124</v>
      </c>
      <c r="E565" s="116"/>
      <c r="F565" s="116" t="s">
        <v>1625</v>
      </c>
      <c r="G565" s="116" t="s">
        <v>943</v>
      </c>
      <c r="H565" s="116">
        <f t="shared" si="972"/>
        <v>0</v>
      </c>
      <c r="I565" s="116" t="s">
        <v>1242</v>
      </c>
      <c r="J565" s="311"/>
      <c r="K565" s="116" t="s">
        <v>2125</v>
      </c>
      <c r="L565" s="116">
        <v>570</v>
      </c>
      <c r="M565" s="116" t="s">
        <v>2126</v>
      </c>
      <c r="N565" s="116">
        <f t="shared" si="973"/>
        <v>0</v>
      </c>
      <c r="O565" s="311"/>
      <c r="P565" s="311"/>
      <c r="Q565" s="311"/>
      <c r="R565" s="311"/>
      <c r="S565" s="311"/>
      <c r="T565" s="311"/>
      <c r="U565" s="311"/>
      <c r="V565" s="311"/>
      <c r="W565" s="311"/>
      <c r="X565" s="311"/>
      <c r="Y565" s="311"/>
      <c r="Z565" s="311"/>
      <c r="AA565" s="116"/>
      <c r="AB565" s="116">
        <f t="shared" si="974"/>
        <v>0</v>
      </c>
      <c r="AC565" s="116">
        <f t="shared" si="975"/>
        <v>0</v>
      </c>
      <c r="AD565" s="116"/>
      <c r="AE565" s="116"/>
      <c r="AF565" s="116">
        <f t="shared" si="976"/>
        <v>0</v>
      </c>
      <c r="AG565" s="116"/>
      <c r="AH565" s="116"/>
      <c r="AI565" s="116">
        <f t="shared" si="977"/>
        <v>0</v>
      </c>
      <c r="AJ565" s="116"/>
      <c r="AK565" s="116"/>
      <c r="AL565" s="116">
        <f t="shared" si="978"/>
        <v>0</v>
      </c>
      <c r="AM565" s="116"/>
      <c r="AN565" s="116"/>
      <c r="AO565" s="116">
        <f t="shared" si="979"/>
        <v>0</v>
      </c>
      <c r="AP565" s="116"/>
      <c r="AQ565" s="116"/>
      <c r="AR565" s="116">
        <f t="shared" si="980"/>
        <v>0</v>
      </c>
      <c r="AS565" s="116"/>
      <c r="AT565" s="116"/>
      <c r="AU565" s="116">
        <f t="shared" si="981"/>
        <v>0</v>
      </c>
      <c r="AV565" s="116"/>
      <c r="AW565" s="116"/>
      <c r="AX565" s="116">
        <f t="shared" si="982"/>
        <v>0</v>
      </c>
      <c r="AY565" s="116"/>
      <c r="AZ565" s="116"/>
      <c r="BA565" s="116">
        <f t="shared" si="983"/>
        <v>0</v>
      </c>
      <c r="BB565" s="116"/>
      <c r="BC565" s="116"/>
      <c r="BD565" s="116">
        <f t="shared" si="984"/>
        <v>0</v>
      </c>
      <c r="BE565" s="116"/>
      <c r="BF565" s="116"/>
      <c r="BG565" s="116">
        <f t="shared" si="985"/>
        <v>0</v>
      </c>
      <c r="BH565" s="116"/>
      <c r="BI565" s="116"/>
      <c r="BJ565" s="116">
        <f t="shared" si="986"/>
        <v>0</v>
      </c>
      <c r="BK565" s="116"/>
      <c r="BL565" s="319"/>
      <c r="BM565" s="324"/>
      <c r="BN565" s="327"/>
    </row>
    <row r="566" s="115" customFormat="1" ht="33.95" hidden="1" customHeight="1" outlineLevel="5" spans="2:66">
      <c r="B566" s="116" t="s">
        <v>799</v>
      </c>
      <c r="C566" s="117" t="s">
        <v>2127</v>
      </c>
      <c r="D566" s="115" t="s">
        <v>2128</v>
      </c>
      <c r="E566" s="116"/>
      <c r="F566" s="116" t="s">
        <v>1625</v>
      </c>
      <c r="G566" s="116" t="s">
        <v>943</v>
      </c>
      <c r="H566" s="116">
        <f t="shared" si="972"/>
        <v>0</v>
      </c>
      <c r="I566" s="116" t="s">
        <v>1242</v>
      </c>
      <c r="J566" s="311"/>
      <c r="K566" s="116" t="s">
        <v>1633</v>
      </c>
      <c r="L566" s="116">
        <v>115</v>
      </c>
      <c r="M566" s="116" t="s">
        <v>1634</v>
      </c>
      <c r="N566" s="116">
        <f t="shared" si="973"/>
        <v>0</v>
      </c>
      <c r="O566" s="311"/>
      <c r="P566" s="311"/>
      <c r="Q566" s="311"/>
      <c r="R566" s="311"/>
      <c r="S566" s="311"/>
      <c r="T566" s="311"/>
      <c r="U566" s="311"/>
      <c r="V566" s="311"/>
      <c r="W566" s="311"/>
      <c r="X566" s="311"/>
      <c r="Y566" s="311"/>
      <c r="Z566" s="311"/>
      <c r="AA566" s="116"/>
      <c r="AB566" s="116">
        <f t="shared" si="974"/>
        <v>0</v>
      </c>
      <c r="AC566" s="116">
        <f t="shared" si="975"/>
        <v>0</v>
      </c>
      <c r="AD566" s="116"/>
      <c r="AE566" s="116"/>
      <c r="AF566" s="116">
        <f t="shared" si="976"/>
        <v>0</v>
      </c>
      <c r="AG566" s="116"/>
      <c r="AH566" s="116"/>
      <c r="AI566" s="116">
        <f t="shared" si="977"/>
        <v>0</v>
      </c>
      <c r="AJ566" s="116"/>
      <c r="AK566" s="116"/>
      <c r="AL566" s="116">
        <f t="shared" si="978"/>
        <v>0</v>
      </c>
      <c r="AM566" s="116"/>
      <c r="AN566" s="116"/>
      <c r="AO566" s="116">
        <f t="shared" si="979"/>
        <v>0</v>
      </c>
      <c r="AP566" s="116"/>
      <c r="AQ566" s="116"/>
      <c r="AR566" s="116">
        <f t="shared" si="980"/>
        <v>0</v>
      </c>
      <c r="AS566" s="116"/>
      <c r="AT566" s="116"/>
      <c r="AU566" s="116">
        <f t="shared" si="981"/>
        <v>0</v>
      </c>
      <c r="AV566" s="116"/>
      <c r="AW566" s="116"/>
      <c r="AX566" s="116">
        <f t="shared" si="982"/>
        <v>0</v>
      </c>
      <c r="AY566" s="116"/>
      <c r="AZ566" s="116"/>
      <c r="BA566" s="116">
        <f t="shared" si="983"/>
        <v>0</v>
      </c>
      <c r="BB566" s="116"/>
      <c r="BC566" s="116"/>
      <c r="BD566" s="116">
        <f t="shared" si="984"/>
        <v>0</v>
      </c>
      <c r="BE566" s="116"/>
      <c r="BF566" s="116"/>
      <c r="BG566" s="116">
        <f t="shared" si="985"/>
        <v>0</v>
      </c>
      <c r="BH566" s="116"/>
      <c r="BI566" s="116"/>
      <c r="BJ566" s="116">
        <f t="shared" si="986"/>
        <v>0</v>
      </c>
      <c r="BK566" s="116"/>
      <c r="BL566" s="319"/>
      <c r="BM566" s="324"/>
      <c r="BN566" s="327"/>
    </row>
    <row r="567" s="115" customFormat="1" ht="33.95" hidden="1" customHeight="1" outlineLevel="5" spans="2:66">
      <c r="B567" s="116" t="s">
        <v>799</v>
      </c>
      <c r="C567" s="117" t="s">
        <v>2129</v>
      </c>
      <c r="D567" s="115" t="s">
        <v>2130</v>
      </c>
      <c r="E567" s="116"/>
      <c r="F567" s="116" t="s">
        <v>1625</v>
      </c>
      <c r="G567" s="116" t="s">
        <v>943</v>
      </c>
      <c r="H567" s="116">
        <f t="shared" si="972"/>
        <v>0</v>
      </c>
      <c r="I567" s="116" t="s">
        <v>1242</v>
      </c>
      <c r="J567" s="311"/>
      <c r="K567" s="116" t="s">
        <v>1150</v>
      </c>
      <c r="L567" s="116">
        <v>150</v>
      </c>
      <c r="M567" s="116" t="s">
        <v>1770</v>
      </c>
      <c r="N567" s="116">
        <f t="shared" si="973"/>
        <v>0</v>
      </c>
      <c r="O567" s="311"/>
      <c r="P567" s="311"/>
      <c r="Q567" s="311"/>
      <c r="R567" s="311"/>
      <c r="S567" s="311"/>
      <c r="T567" s="311"/>
      <c r="U567" s="311"/>
      <c r="V567" s="311"/>
      <c r="W567" s="311"/>
      <c r="X567" s="311"/>
      <c r="Y567" s="311"/>
      <c r="Z567" s="311"/>
      <c r="AA567" s="116"/>
      <c r="AB567" s="116">
        <f t="shared" si="974"/>
        <v>0</v>
      </c>
      <c r="AC567" s="116">
        <f t="shared" si="975"/>
        <v>0</v>
      </c>
      <c r="AD567" s="116"/>
      <c r="AE567" s="116"/>
      <c r="AF567" s="116">
        <f t="shared" si="976"/>
        <v>0</v>
      </c>
      <c r="AG567" s="116"/>
      <c r="AH567" s="116"/>
      <c r="AI567" s="116">
        <f t="shared" si="977"/>
        <v>0</v>
      </c>
      <c r="AJ567" s="116"/>
      <c r="AK567" s="116"/>
      <c r="AL567" s="116">
        <f t="shared" si="978"/>
        <v>0</v>
      </c>
      <c r="AM567" s="116"/>
      <c r="AN567" s="116"/>
      <c r="AO567" s="116">
        <f t="shared" si="979"/>
        <v>0</v>
      </c>
      <c r="AP567" s="116"/>
      <c r="AQ567" s="116"/>
      <c r="AR567" s="116">
        <f t="shared" si="980"/>
        <v>0</v>
      </c>
      <c r="AS567" s="116"/>
      <c r="AT567" s="116"/>
      <c r="AU567" s="116">
        <f t="shared" si="981"/>
        <v>0</v>
      </c>
      <c r="AV567" s="116"/>
      <c r="AW567" s="116"/>
      <c r="AX567" s="116">
        <f t="shared" si="982"/>
        <v>0</v>
      </c>
      <c r="AY567" s="116"/>
      <c r="AZ567" s="116"/>
      <c r="BA567" s="116">
        <f t="shared" si="983"/>
        <v>0</v>
      </c>
      <c r="BB567" s="116"/>
      <c r="BC567" s="116"/>
      <c r="BD567" s="116">
        <f t="shared" si="984"/>
        <v>0</v>
      </c>
      <c r="BE567" s="116"/>
      <c r="BF567" s="116"/>
      <c r="BG567" s="116">
        <f t="shared" si="985"/>
        <v>0</v>
      </c>
      <c r="BH567" s="116"/>
      <c r="BI567" s="116"/>
      <c r="BJ567" s="116">
        <f t="shared" si="986"/>
        <v>0</v>
      </c>
      <c r="BK567" s="116"/>
      <c r="BL567" s="319"/>
      <c r="BM567" s="324"/>
      <c r="BN567" s="327"/>
    </row>
    <row r="568" s="115" customFormat="1" ht="33.95" hidden="1" customHeight="1" outlineLevel="5" spans="2:66">
      <c r="B568" s="116" t="s">
        <v>799</v>
      </c>
      <c r="C568" s="117" t="s">
        <v>2131</v>
      </c>
      <c r="D568" s="115" t="s">
        <v>2132</v>
      </c>
      <c r="E568" s="116"/>
      <c r="F568" s="116" t="s">
        <v>1625</v>
      </c>
      <c r="G568" s="116" t="s">
        <v>943</v>
      </c>
      <c r="H568" s="116">
        <f t="shared" si="972"/>
        <v>0</v>
      </c>
      <c r="I568" s="116" t="s">
        <v>1242</v>
      </c>
      <c r="J568" s="311"/>
      <c r="K568" s="116" t="s">
        <v>1150</v>
      </c>
      <c r="L568" s="116">
        <v>91</v>
      </c>
      <c r="M568" s="116" t="s">
        <v>1770</v>
      </c>
      <c r="N568" s="116">
        <f t="shared" si="973"/>
        <v>0</v>
      </c>
      <c r="O568" s="311"/>
      <c r="P568" s="311"/>
      <c r="Q568" s="311"/>
      <c r="R568" s="311"/>
      <c r="S568" s="311"/>
      <c r="T568" s="311"/>
      <c r="U568" s="311"/>
      <c r="V568" s="311"/>
      <c r="W568" s="311"/>
      <c r="X568" s="311"/>
      <c r="Y568" s="311"/>
      <c r="Z568" s="311"/>
      <c r="AA568" s="116"/>
      <c r="AB568" s="116">
        <f t="shared" si="974"/>
        <v>0</v>
      </c>
      <c r="AC568" s="116">
        <f t="shared" si="975"/>
        <v>0</v>
      </c>
      <c r="AD568" s="116"/>
      <c r="AE568" s="116"/>
      <c r="AF568" s="116">
        <f t="shared" si="976"/>
        <v>0</v>
      </c>
      <c r="AG568" s="116"/>
      <c r="AH568" s="116"/>
      <c r="AI568" s="116">
        <f t="shared" si="977"/>
        <v>0</v>
      </c>
      <c r="AJ568" s="116"/>
      <c r="AK568" s="116"/>
      <c r="AL568" s="116">
        <f t="shared" si="978"/>
        <v>0</v>
      </c>
      <c r="AM568" s="116"/>
      <c r="AN568" s="116"/>
      <c r="AO568" s="116">
        <f t="shared" si="979"/>
        <v>0</v>
      </c>
      <c r="AP568" s="116"/>
      <c r="AQ568" s="116"/>
      <c r="AR568" s="116">
        <f t="shared" si="980"/>
        <v>0</v>
      </c>
      <c r="AS568" s="116"/>
      <c r="AT568" s="116"/>
      <c r="AU568" s="116">
        <f t="shared" si="981"/>
        <v>0</v>
      </c>
      <c r="AV568" s="116"/>
      <c r="AW568" s="116"/>
      <c r="AX568" s="116">
        <f t="shared" si="982"/>
        <v>0</v>
      </c>
      <c r="AY568" s="116"/>
      <c r="AZ568" s="116"/>
      <c r="BA568" s="116">
        <f t="shared" si="983"/>
        <v>0</v>
      </c>
      <c r="BB568" s="116"/>
      <c r="BC568" s="116"/>
      <c r="BD568" s="116">
        <f t="shared" si="984"/>
        <v>0</v>
      </c>
      <c r="BE568" s="116"/>
      <c r="BF568" s="116"/>
      <c r="BG568" s="116">
        <f t="shared" si="985"/>
        <v>0</v>
      </c>
      <c r="BH568" s="116"/>
      <c r="BI568" s="116"/>
      <c r="BJ568" s="116">
        <f t="shared" si="986"/>
        <v>0</v>
      </c>
      <c r="BK568" s="116"/>
      <c r="BL568" s="319"/>
      <c r="BM568" s="324"/>
      <c r="BN568" s="327"/>
    </row>
    <row r="569" s="115" customFormat="1" ht="33.95" hidden="1" customHeight="1" outlineLevel="5" spans="2:66">
      <c r="B569" s="116" t="s">
        <v>799</v>
      </c>
      <c r="C569" s="117" t="s">
        <v>2133</v>
      </c>
      <c r="D569" s="115" t="s">
        <v>2134</v>
      </c>
      <c r="E569" s="116"/>
      <c r="F569" s="116" t="s">
        <v>1625</v>
      </c>
      <c r="G569" s="116" t="s">
        <v>943</v>
      </c>
      <c r="H569" s="116">
        <f t="shared" si="972"/>
        <v>0</v>
      </c>
      <c r="I569" s="116" t="s">
        <v>1242</v>
      </c>
      <c r="J569" s="311"/>
      <c r="K569" s="116" t="s">
        <v>1150</v>
      </c>
      <c r="L569" s="116">
        <v>165</v>
      </c>
      <c r="M569" s="116" t="s">
        <v>1770</v>
      </c>
      <c r="N569" s="116">
        <f t="shared" si="973"/>
        <v>0</v>
      </c>
      <c r="O569" s="329"/>
      <c r="P569" s="329"/>
      <c r="Q569" s="329"/>
      <c r="R569" s="329"/>
      <c r="S569" s="329"/>
      <c r="T569" s="329"/>
      <c r="U569" s="329"/>
      <c r="V569" s="329"/>
      <c r="W569" s="329"/>
      <c r="X569" s="329"/>
      <c r="Y569" s="329"/>
      <c r="Z569" s="329"/>
      <c r="AA569" s="116"/>
      <c r="AB569" s="116">
        <f t="shared" si="974"/>
        <v>0</v>
      </c>
      <c r="AC569" s="116">
        <f t="shared" si="975"/>
        <v>0</v>
      </c>
      <c r="AD569" s="116"/>
      <c r="AE569" s="116"/>
      <c r="AF569" s="116">
        <f t="shared" si="976"/>
        <v>0</v>
      </c>
      <c r="AG569" s="116"/>
      <c r="AH569" s="116"/>
      <c r="AI569" s="116">
        <f t="shared" si="977"/>
        <v>0</v>
      </c>
      <c r="AJ569" s="116"/>
      <c r="AK569" s="116"/>
      <c r="AL569" s="116">
        <f t="shared" si="978"/>
        <v>0</v>
      </c>
      <c r="AM569" s="116"/>
      <c r="AN569" s="116"/>
      <c r="AO569" s="116">
        <f t="shared" si="979"/>
        <v>0</v>
      </c>
      <c r="AP569" s="116"/>
      <c r="AQ569" s="116"/>
      <c r="AR569" s="116">
        <f t="shared" si="980"/>
        <v>0</v>
      </c>
      <c r="AS569" s="116"/>
      <c r="AT569" s="116"/>
      <c r="AU569" s="116">
        <f t="shared" si="981"/>
        <v>0</v>
      </c>
      <c r="AV569" s="116"/>
      <c r="AW569" s="116"/>
      <c r="AX569" s="116">
        <f t="shared" si="982"/>
        <v>0</v>
      </c>
      <c r="AY569" s="116"/>
      <c r="AZ569" s="116"/>
      <c r="BA569" s="116">
        <f t="shared" si="983"/>
        <v>0</v>
      </c>
      <c r="BB569" s="116"/>
      <c r="BC569" s="116"/>
      <c r="BD569" s="116">
        <f t="shared" si="984"/>
        <v>0</v>
      </c>
      <c r="BE569" s="116"/>
      <c r="BF569" s="116"/>
      <c r="BG569" s="116">
        <f t="shared" si="985"/>
        <v>0</v>
      </c>
      <c r="BH569" s="116"/>
      <c r="BI569" s="116"/>
      <c r="BJ569" s="116">
        <f t="shared" si="986"/>
        <v>0</v>
      </c>
      <c r="BK569" s="116"/>
      <c r="BL569" s="319"/>
      <c r="BM569" s="324"/>
      <c r="BN569" s="327"/>
    </row>
    <row r="570" s="111" customFormat="1" ht="33.95" hidden="1" customHeight="1" outlineLevel="3" collapsed="1" spans="2:66">
      <c r="B570" s="112" t="s">
        <v>794</v>
      </c>
      <c r="C570" s="113" t="s">
        <v>2135</v>
      </c>
      <c r="D570" s="111" t="s">
        <v>2136</v>
      </c>
      <c r="E570" s="112"/>
      <c r="F570" s="112"/>
      <c r="G570" s="112"/>
      <c r="H570" s="112">
        <f>SUM(H571:H580)</f>
        <v>0</v>
      </c>
      <c r="I570" s="112"/>
      <c r="J570" s="112"/>
      <c r="K570" s="112"/>
      <c r="L570" s="112"/>
      <c r="M570" s="112"/>
      <c r="N570" s="318"/>
      <c r="O570" s="301"/>
      <c r="P570" s="301"/>
      <c r="Q570" s="301"/>
      <c r="R570" s="301"/>
      <c r="S570" s="301"/>
      <c r="T570" s="301"/>
      <c r="U570" s="301"/>
      <c r="V570" s="301"/>
      <c r="W570" s="301"/>
      <c r="X570" s="301"/>
      <c r="Y570" s="301"/>
      <c r="Z570" s="301"/>
      <c r="AA570" s="301"/>
      <c r="AB570" s="112">
        <f t="shared" ref="AB570:AC570" si="987">SUM(AB571:AB580)</f>
        <v>0</v>
      </c>
      <c r="AC570" s="112">
        <f t="shared" si="987"/>
        <v>0</v>
      </c>
      <c r="AD570" s="112"/>
      <c r="AE570" s="112"/>
      <c r="AF570" s="112">
        <f>SUM(AF571:AF580)</f>
        <v>0</v>
      </c>
      <c r="AG570" s="112"/>
      <c r="AH570" s="112"/>
      <c r="AI570" s="112">
        <f>SUM(AI571:AI580)</f>
        <v>0</v>
      </c>
      <c r="AJ570" s="112"/>
      <c r="AK570" s="112"/>
      <c r="AL570" s="112">
        <f>SUM(AL571:AL580)</f>
        <v>0</v>
      </c>
      <c r="AM570" s="112"/>
      <c r="AN570" s="112"/>
      <c r="AO570" s="112">
        <f>SUM(AO571:AO580)</f>
        <v>0</v>
      </c>
      <c r="AP570" s="112"/>
      <c r="AQ570" s="112"/>
      <c r="AR570" s="112">
        <f>SUM(AR571:AR580)</f>
        <v>0</v>
      </c>
      <c r="AS570" s="112"/>
      <c r="AT570" s="112"/>
      <c r="AU570" s="112">
        <f>SUM(AU571:AU580)</f>
        <v>0</v>
      </c>
      <c r="AV570" s="112"/>
      <c r="AW570" s="112"/>
      <c r="AX570" s="112">
        <f>SUM(AX571:AX580)</f>
        <v>0</v>
      </c>
      <c r="AY570" s="112"/>
      <c r="AZ570" s="112"/>
      <c r="BA570" s="112">
        <f>SUM(BA571:BA580)</f>
        <v>0</v>
      </c>
      <c r="BB570" s="112"/>
      <c r="BC570" s="112"/>
      <c r="BD570" s="112">
        <f>SUM(BD571:BD580)</f>
        <v>0</v>
      </c>
      <c r="BE570" s="112"/>
      <c r="BF570" s="112"/>
      <c r="BG570" s="112">
        <f>SUM(BG571:BG580)</f>
        <v>0</v>
      </c>
      <c r="BH570" s="112"/>
      <c r="BI570" s="112"/>
      <c r="BJ570" s="112">
        <f>SUM(BJ571:BJ580)</f>
        <v>0</v>
      </c>
      <c r="BK570" s="112"/>
      <c r="BL570" s="318"/>
      <c r="BM570" s="324"/>
      <c r="BN570" s="326"/>
    </row>
    <row r="571" s="115" customFormat="1" ht="33.95" hidden="1" customHeight="1" outlineLevel="4" spans="2:66">
      <c r="B571" s="116" t="s">
        <v>799</v>
      </c>
      <c r="C571" s="117" t="s">
        <v>2137</v>
      </c>
      <c r="D571" s="115" t="s">
        <v>2138</v>
      </c>
      <c r="E571" s="116"/>
      <c r="F571" s="116" t="s">
        <v>2139</v>
      </c>
      <c r="G571" s="116" t="s">
        <v>1851</v>
      </c>
      <c r="H571" s="116">
        <f t="shared" ref="H571:H581" si="988">J571*L571*N571</f>
        <v>0</v>
      </c>
      <c r="I571" s="116" t="s">
        <v>1242</v>
      </c>
      <c r="J571" s="116">
        <v>1</v>
      </c>
      <c r="K571" s="116" t="s">
        <v>1243</v>
      </c>
      <c r="L571" s="311"/>
      <c r="M571" s="116" t="s">
        <v>1244</v>
      </c>
      <c r="N571" s="319">
        <v>12</v>
      </c>
      <c r="O571" s="302"/>
      <c r="P571" s="302"/>
      <c r="Q571" s="302"/>
      <c r="R571" s="302"/>
      <c r="S571" s="302"/>
      <c r="T571" s="302"/>
      <c r="U571" s="302"/>
      <c r="V571" s="302"/>
      <c r="W571" s="302"/>
      <c r="X571" s="302"/>
      <c r="Y571" s="302"/>
      <c r="Z571" s="302"/>
      <c r="AA571" s="302"/>
      <c r="AB571" s="116">
        <f t="shared" ref="AB571:AB581" si="989">SUM(AC571,AF571,AI571,AL571,AO571,AR571,AU571,AX571,BA571,BD571,BG571,BJ571)</f>
        <v>0</v>
      </c>
      <c r="AC571" s="116">
        <f t="shared" ref="AC571:AC580" si="990">IF(O571="√",$J571*$L571/$N571,0)</f>
        <v>0</v>
      </c>
      <c r="AD571" s="116"/>
      <c r="AE571" s="116"/>
      <c r="AF571" s="116">
        <f t="shared" ref="AF571:AF580" si="991">IF(P571="√",$J571*$L571/$N571,0)</f>
        <v>0</v>
      </c>
      <c r="AG571" s="116"/>
      <c r="AH571" s="116"/>
      <c r="AI571" s="116">
        <f t="shared" ref="AI571:AI580" si="992">IF(Q571="√",$J571*$L571/$N571,0)</f>
        <v>0</v>
      </c>
      <c r="AJ571" s="116"/>
      <c r="AK571" s="116"/>
      <c r="AL571" s="116">
        <f t="shared" ref="AL571:AL580" si="993">IF(R571="√",$J571*$L571/$N571,0)</f>
        <v>0</v>
      </c>
      <c r="AM571" s="116"/>
      <c r="AN571" s="116"/>
      <c r="AO571" s="116">
        <f t="shared" ref="AO571:AO580" si="994">IF(S571="√",$J571*$L571/$N571,0)</f>
        <v>0</v>
      </c>
      <c r="AP571" s="116"/>
      <c r="AQ571" s="116"/>
      <c r="AR571" s="116">
        <f t="shared" ref="AR571:AR580" si="995">IF(T571="√",$J571*$L571/$N571,0)</f>
        <v>0</v>
      </c>
      <c r="AS571" s="116"/>
      <c r="AT571" s="116"/>
      <c r="AU571" s="116">
        <f t="shared" ref="AU571:AU580" si="996">IF(U571="√",$J571*$L571/$N571,0)</f>
        <v>0</v>
      </c>
      <c r="AV571" s="116"/>
      <c r="AW571" s="116"/>
      <c r="AX571" s="116">
        <f t="shared" ref="AX571:AX580" si="997">IF(V571="√",$J571*$L571/$N571,0)</f>
        <v>0</v>
      </c>
      <c r="AY571" s="116"/>
      <c r="AZ571" s="116"/>
      <c r="BA571" s="116">
        <f t="shared" ref="BA571:BA580" si="998">IF(W571="√",$J571*$L571/$N571,0)</f>
        <v>0</v>
      </c>
      <c r="BB571" s="116"/>
      <c r="BC571" s="116"/>
      <c r="BD571" s="116">
        <f t="shared" ref="BD571:BD580" si="999">IF(X571="√",$J571*$L571/$N571,0)</f>
        <v>0</v>
      </c>
      <c r="BE571" s="116"/>
      <c r="BF571" s="116"/>
      <c r="BG571" s="116">
        <f t="shared" ref="BG571:BG580" si="1000">IF(Y571="√",$J571*$L571/$N571,0)</f>
        <v>0</v>
      </c>
      <c r="BH571" s="116"/>
      <c r="BI571" s="116"/>
      <c r="BJ571" s="116">
        <f t="shared" ref="BJ571:BJ580" si="1001">IF(Z571="√",$J571*$L571/$N571,0)</f>
        <v>0</v>
      </c>
      <c r="BK571" s="116"/>
      <c r="BL571" s="319"/>
      <c r="BM571" s="324"/>
      <c r="BN571" s="327"/>
    </row>
    <row r="572" s="115" customFormat="1" ht="33.95" hidden="1" customHeight="1" outlineLevel="4" spans="2:66">
      <c r="B572" s="116" t="s">
        <v>799</v>
      </c>
      <c r="C572" s="117" t="s">
        <v>2140</v>
      </c>
      <c r="D572" s="115" t="s">
        <v>2141</v>
      </c>
      <c r="E572" s="116"/>
      <c r="F572" s="116" t="s">
        <v>2139</v>
      </c>
      <c r="G572" s="116" t="s">
        <v>1851</v>
      </c>
      <c r="H572" s="116">
        <f t="shared" si="988"/>
        <v>0</v>
      </c>
      <c r="I572" s="116" t="s">
        <v>1242</v>
      </c>
      <c r="J572" s="116">
        <v>1</v>
      </c>
      <c r="K572" s="116" t="s">
        <v>1243</v>
      </c>
      <c r="L572" s="311"/>
      <c r="M572" s="116" t="s">
        <v>1244</v>
      </c>
      <c r="N572" s="319">
        <v>12</v>
      </c>
      <c r="O572" s="302"/>
      <c r="P572" s="302"/>
      <c r="Q572" s="302"/>
      <c r="R572" s="302"/>
      <c r="S572" s="302"/>
      <c r="T572" s="302"/>
      <c r="U572" s="302"/>
      <c r="V572" s="302"/>
      <c r="W572" s="302"/>
      <c r="X572" s="302"/>
      <c r="Y572" s="302"/>
      <c r="Z572" s="302"/>
      <c r="AA572" s="302"/>
      <c r="AB572" s="116">
        <f t="shared" si="989"/>
        <v>0</v>
      </c>
      <c r="AC572" s="116">
        <f t="shared" si="990"/>
        <v>0</v>
      </c>
      <c r="AD572" s="116"/>
      <c r="AE572" s="116"/>
      <c r="AF572" s="116">
        <f t="shared" si="991"/>
        <v>0</v>
      </c>
      <c r="AG572" s="116"/>
      <c r="AH572" s="116"/>
      <c r="AI572" s="116">
        <f t="shared" si="992"/>
        <v>0</v>
      </c>
      <c r="AJ572" s="116"/>
      <c r="AK572" s="116"/>
      <c r="AL572" s="116">
        <f t="shared" si="993"/>
        <v>0</v>
      </c>
      <c r="AM572" s="116"/>
      <c r="AN572" s="116"/>
      <c r="AO572" s="116">
        <f t="shared" si="994"/>
        <v>0</v>
      </c>
      <c r="AP572" s="116"/>
      <c r="AQ572" s="116"/>
      <c r="AR572" s="116">
        <f t="shared" si="995"/>
        <v>0</v>
      </c>
      <c r="AS572" s="116"/>
      <c r="AT572" s="116"/>
      <c r="AU572" s="116">
        <f t="shared" si="996"/>
        <v>0</v>
      </c>
      <c r="AV572" s="116"/>
      <c r="AW572" s="116"/>
      <c r="AX572" s="116">
        <f t="shared" si="997"/>
        <v>0</v>
      </c>
      <c r="AY572" s="116"/>
      <c r="AZ572" s="116"/>
      <c r="BA572" s="116">
        <f t="shared" si="998"/>
        <v>0</v>
      </c>
      <c r="BB572" s="116"/>
      <c r="BC572" s="116"/>
      <c r="BD572" s="116">
        <f t="shared" si="999"/>
        <v>0</v>
      </c>
      <c r="BE572" s="116"/>
      <c r="BF572" s="116"/>
      <c r="BG572" s="116">
        <f t="shared" si="1000"/>
        <v>0</v>
      </c>
      <c r="BH572" s="116"/>
      <c r="BI572" s="116"/>
      <c r="BJ572" s="116">
        <f t="shared" si="1001"/>
        <v>0</v>
      </c>
      <c r="BK572" s="116"/>
      <c r="BL572" s="319"/>
      <c r="BM572" s="324"/>
      <c r="BN572" s="327"/>
    </row>
    <row r="573" s="115" customFormat="1" ht="33.95" hidden="1" customHeight="1" outlineLevel="4" spans="2:66">
      <c r="B573" s="116" t="s">
        <v>799</v>
      </c>
      <c r="C573" s="117" t="s">
        <v>2142</v>
      </c>
      <c r="D573" s="115" t="s">
        <v>2143</v>
      </c>
      <c r="E573" s="116"/>
      <c r="F573" s="116" t="s">
        <v>2139</v>
      </c>
      <c r="G573" s="116" t="s">
        <v>1851</v>
      </c>
      <c r="H573" s="116">
        <f t="shared" si="988"/>
        <v>0</v>
      </c>
      <c r="I573" s="116" t="s">
        <v>1242</v>
      </c>
      <c r="J573" s="116">
        <v>1</v>
      </c>
      <c r="K573" s="116" t="s">
        <v>1243</v>
      </c>
      <c r="L573" s="311"/>
      <c r="M573" s="116" t="s">
        <v>1244</v>
      </c>
      <c r="N573" s="319">
        <v>12</v>
      </c>
      <c r="O573" s="302"/>
      <c r="P573" s="302"/>
      <c r="Q573" s="302"/>
      <c r="R573" s="302"/>
      <c r="S573" s="302"/>
      <c r="T573" s="302"/>
      <c r="U573" s="302"/>
      <c r="V573" s="302"/>
      <c r="W573" s="302"/>
      <c r="X573" s="302"/>
      <c r="Y573" s="302"/>
      <c r="Z573" s="302"/>
      <c r="AA573" s="302"/>
      <c r="AB573" s="116">
        <f t="shared" si="989"/>
        <v>0</v>
      </c>
      <c r="AC573" s="116">
        <f t="shared" si="990"/>
        <v>0</v>
      </c>
      <c r="AD573" s="116"/>
      <c r="AE573" s="116"/>
      <c r="AF573" s="116">
        <f t="shared" si="991"/>
        <v>0</v>
      </c>
      <c r="AG573" s="116"/>
      <c r="AH573" s="116"/>
      <c r="AI573" s="116">
        <f t="shared" si="992"/>
        <v>0</v>
      </c>
      <c r="AJ573" s="116"/>
      <c r="AK573" s="116"/>
      <c r="AL573" s="116">
        <f t="shared" si="993"/>
        <v>0</v>
      </c>
      <c r="AM573" s="116"/>
      <c r="AN573" s="116"/>
      <c r="AO573" s="116">
        <f t="shared" si="994"/>
        <v>0</v>
      </c>
      <c r="AP573" s="116"/>
      <c r="AQ573" s="116"/>
      <c r="AR573" s="116">
        <f t="shared" si="995"/>
        <v>0</v>
      </c>
      <c r="AS573" s="116"/>
      <c r="AT573" s="116"/>
      <c r="AU573" s="116">
        <f t="shared" si="996"/>
        <v>0</v>
      </c>
      <c r="AV573" s="116"/>
      <c r="AW573" s="116"/>
      <c r="AX573" s="116">
        <f t="shared" si="997"/>
        <v>0</v>
      </c>
      <c r="AY573" s="116"/>
      <c r="AZ573" s="116"/>
      <c r="BA573" s="116">
        <f t="shared" si="998"/>
        <v>0</v>
      </c>
      <c r="BB573" s="116"/>
      <c r="BC573" s="116"/>
      <c r="BD573" s="116">
        <f t="shared" si="999"/>
        <v>0</v>
      </c>
      <c r="BE573" s="116"/>
      <c r="BF573" s="116"/>
      <c r="BG573" s="116">
        <f t="shared" si="1000"/>
        <v>0</v>
      </c>
      <c r="BH573" s="116"/>
      <c r="BI573" s="116"/>
      <c r="BJ573" s="116">
        <f t="shared" si="1001"/>
        <v>0</v>
      </c>
      <c r="BK573" s="116"/>
      <c r="BL573" s="319"/>
      <c r="BM573" s="324"/>
      <c r="BN573" s="327"/>
    </row>
    <row r="574" s="115" customFormat="1" ht="33.95" hidden="1" customHeight="1" outlineLevel="4" spans="2:66">
      <c r="B574" s="116" t="s">
        <v>799</v>
      </c>
      <c r="C574" s="117" t="s">
        <v>2144</v>
      </c>
      <c r="D574" s="115" t="s">
        <v>2145</v>
      </c>
      <c r="E574" s="116"/>
      <c r="F574" s="116" t="s">
        <v>2139</v>
      </c>
      <c r="G574" s="116" t="s">
        <v>1851</v>
      </c>
      <c r="H574" s="116">
        <f t="shared" si="988"/>
        <v>0</v>
      </c>
      <c r="I574" s="116" t="s">
        <v>1242</v>
      </c>
      <c r="J574" s="116">
        <v>1</v>
      </c>
      <c r="K574" s="116" t="s">
        <v>1243</v>
      </c>
      <c r="L574" s="311"/>
      <c r="M574" s="116" t="s">
        <v>1244</v>
      </c>
      <c r="N574" s="319">
        <v>12</v>
      </c>
      <c r="O574" s="302"/>
      <c r="P574" s="302"/>
      <c r="Q574" s="302"/>
      <c r="R574" s="302"/>
      <c r="S574" s="302"/>
      <c r="T574" s="302"/>
      <c r="U574" s="302"/>
      <c r="V574" s="302"/>
      <c r="W574" s="302"/>
      <c r="X574" s="302"/>
      <c r="Y574" s="302"/>
      <c r="Z574" s="302"/>
      <c r="AA574" s="302"/>
      <c r="AB574" s="116">
        <f t="shared" si="989"/>
        <v>0</v>
      </c>
      <c r="AC574" s="116">
        <f t="shared" si="990"/>
        <v>0</v>
      </c>
      <c r="AD574" s="116"/>
      <c r="AE574" s="116"/>
      <c r="AF574" s="116">
        <f t="shared" si="991"/>
        <v>0</v>
      </c>
      <c r="AG574" s="116"/>
      <c r="AH574" s="116"/>
      <c r="AI574" s="116">
        <f t="shared" si="992"/>
        <v>0</v>
      </c>
      <c r="AJ574" s="116"/>
      <c r="AK574" s="116"/>
      <c r="AL574" s="116">
        <f t="shared" si="993"/>
        <v>0</v>
      </c>
      <c r="AM574" s="116"/>
      <c r="AN574" s="116"/>
      <c r="AO574" s="116">
        <f t="shared" si="994"/>
        <v>0</v>
      </c>
      <c r="AP574" s="116"/>
      <c r="AQ574" s="116"/>
      <c r="AR574" s="116">
        <f t="shared" si="995"/>
        <v>0</v>
      </c>
      <c r="AS574" s="116"/>
      <c r="AT574" s="116"/>
      <c r="AU574" s="116">
        <f t="shared" si="996"/>
        <v>0</v>
      </c>
      <c r="AV574" s="116"/>
      <c r="AW574" s="116"/>
      <c r="AX574" s="116">
        <f t="shared" si="997"/>
        <v>0</v>
      </c>
      <c r="AY574" s="116"/>
      <c r="AZ574" s="116"/>
      <c r="BA574" s="116">
        <f t="shared" si="998"/>
        <v>0</v>
      </c>
      <c r="BB574" s="116"/>
      <c r="BC574" s="116"/>
      <c r="BD574" s="116">
        <f t="shared" si="999"/>
        <v>0</v>
      </c>
      <c r="BE574" s="116"/>
      <c r="BF574" s="116"/>
      <c r="BG574" s="116">
        <f t="shared" si="1000"/>
        <v>0</v>
      </c>
      <c r="BH574" s="116"/>
      <c r="BI574" s="116"/>
      <c r="BJ574" s="116">
        <f t="shared" si="1001"/>
        <v>0</v>
      </c>
      <c r="BK574" s="116"/>
      <c r="BL574" s="319"/>
      <c r="BM574" s="324"/>
      <c r="BN574" s="327"/>
    </row>
    <row r="575" s="115" customFormat="1" ht="33.95" hidden="1" customHeight="1" outlineLevel="4" spans="2:66">
      <c r="B575" s="116" t="s">
        <v>799</v>
      </c>
      <c r="C575" s="117" t="s">
        <v>2146</v>
      </c>
      <c r="D575" s="115" t="s">
        <v>2147</v>
      </c>
      <c r="E575" s="116"/>
      <c r="F575" s="116" t="s">
        <v>2139</v>
      </c>
      <c r="G575" s="116" t="s">
        <v>1851</v>
      </c>
      <c r="H575" s="116">
        <f t="shared" si="988"/>
        <v>0</v>
      </c>
      <c r="I575" s="116" t="s">
        <v>1242</v>
      </c>
      <c r="J575" s="116">
        <v>1</v>
      </c>
      <c r="K575" s="116" t="s">
        <v>1243</v>
      </c>
      <c r="L575" s="311"/>
      <c r="M575" s="116" t="s">
        <v>1244</v>
      </c>
      <c r="N575" s="319">
        <v>12</v>
      </c>
      <c r="O575" s="302"/>
      <c r="P575" s="302"/>
      <c r="Q575" s="302"/>
      <c r="R575" s="302"/>
      <c r="S575" s="302"/>
      <c r="T575" s="302"/>
      <c r="U575" s="302"/>
      <c r="V575" s="302"/>
      <c r="W575" s="302"/>
      <c r="X575" s="302"/>
      <c r="Y575" s="302"/>
      <c r="Z575" s="302"/>
      <c r="AA575" s="302"/>
      <c r="AB575" s="116">
        <f t="shared" si="989"/>
        <v>0</v>
      </c>
      <c r="AC575" s="116">
        <f t="shared" si="990"/>
        <v>0</v>
      </c>
      <c r="AD575" s="116"/>
      <c r="AE575" s="116"/>
      <c r="AF575" s="116">
        <f t="shared" si="991"/>
        <v>0</v>
      </c>
      <c r="AG575" s="116"/>
      <c r="AH575" s="116"/>
      <c r="AI575" s="116">
        <f t="shared" si="992"/>
        <v>0</v>
      </c>
      <c r="AJ575" s="116"/>
      <c r="AK575" s="116"/>
      <c r="AL575" s="116">
        <f t="shared" si="993"/>
        <v>0</v>
      </c>
      <c r="AM575" s="116"/>
      <c r="AN575" s="116"/>
      <c r="AO575" s="116">
        <f t="shared" si="994"/>
        <v>0</v>
      </c>
      <c r="AP575" s="116"/>
      <c r="AQ575" s="116"/>
      <c r="AR575" s="116">
        <f t="shared" si="995"/>
        <v>0</v>
      </c>
      <c r="AS575" s="116"/>
      <c r="AT575" s="116"/>
      <c r="AU575" s="116">
        <f t="shared" si="996"/>
        <v>0</v>
      </c>
      <c r="AV575" s="116"/>
      <c r="AW575" s="116"/>
      <c r="AX575" s="116">
        <f t="shared" si="997"/>
        <v>0</v>
      </c>
      <c r="AY575" s="116"/>
      <c r="AZ575" s="116"/>
      <c r="BA575" s="116">
        <f t="shared" si="998"/>
        <v>0</v>
      </c>
      <c r="BB575" s="116"/>
      <c r="BC575" s="116"/>
      <c r="BD575" s="116">
        <f t="shared" si="999"/>
        <v>0</v>
      </c>
      <c r="BE575" s="116"/>
      <c r="BF575" s="116"/>
      <c r="BG575" s="116">
        <f t="shared" si="1000"/>
        <v>0</v>
      </c>
      <c r="BH575" s="116"/>
      <c r="BI575" s="116"/>
      <c r="BJ575" s="116">
        <f t="shared" si="1001"/>
        <v>0</v>
      </c>
      <c r="BK575" s="116"/>
      <c r="BL575" s="319"/>
      <c r="BM575" s="324"/>
      <c r="BN575" s="327"/>
    </row>
    <row r="576" s="115" customFormat="1" ht="33.95" hidden="1" customHeight="1" outlineLevel="4" spans="2:66">
      <c r="B576" s="116" t="s">
        <v>799</v>
      </c>
      <c r="C576" s="117" t="s">
        <v>2148</v>
      </c>
      <c r="D576" s="115" t="s">
        <v>2149</v>
      </c>
      <c r="E576" s="116"/>
      <c r="F576" s="116" t="s">
        <v>2139</v>
      </c>
      <c r="G576" s="116" t="s">
        <v>1851</v>
      </c>
      <c r="H576" s="116">
        <f t="shared" si="988"/>
        <v>0</v>
      </c>
      <c r="I576" s="116" t="s">
        <v>1242</v>
      </c>
      <c r="J576" s="116">
        <v>1</v>
      </c>
      <c r="K576" s="116" t="s">
        <v>1243</v>
      </c>
      <c r="L576" s="311"/>
      <c r="M576" s="116" t="s">
        <v>1244</v>
      </c>
      <c r="N576" s="319">
        <v>12</v>
      </c>
      <c r="O576" s="302"/>
      <c r="P576" s="302"/>
      <c r="Q576" s="302"/>
      <c r="R576" s="302"/>
      <c r="S576" s="302"/>
      <c r="T576" s="302"/>
      <c r="U576" s="302"/>
      <c r="V576" s="302"/>
      <c r="W576" s="302"/>
      <c r="X576" s="302"/>
      <c r="Y576" s="302"/>
      <c r="Z576" s="302"/>
      <c r="AA576" s="302"/>
      <c r="AB576" s="116">
        <f t="shared" si="989"/>
        <v>0</v>
      </c>
      <c r="AC576" s="116">
        <f t="shared" si="990"/>
        <v>0</v>
      </c>
      <c r="AD576" s="116"/>
      <c r="AE576" s="116"/>
      <c r="AF576" s="116">
        <f t="shared" si="991"/>
        <v>0</v>
      </c>
      <c r="AG576" s="116"/>
      <c r="AH576" s="116"/>
      <c r="AI576" s="116">
        <f t="shared" si="992"/>
        <v>0</v>
      </c>
      <c r="AJ576" s="116"/>
      <c r="AK576" s="116"/>
      <c r="AL576" s="116">
        <f t="shared" si="993"/>
        <v>0</v>
      </c>
      <c r="AM576" s="116"/>
      <c r="AN576" s="116"/>
      <c r="AO576" s="116">
        <f t="shared" si="994"/>
        <v>0</v>
      </c>
      <c r="AP576" s="116"/>
      <c r="AQ576" s="116"/>
      <c r="AR576" s="116">
        <f t="shared" si="995"/>
        <v>0</v>
      </c>
      <c r="AS576" s="116"/>
      <c r="AT576" s="116"/>
      <c r="AU576" s="116">
        <f t="shared" si="996"/>
        <v>0</v>
      </c>
      <c r="AV576" s="116"/>
      <c r="AW576" s="116"/>
      <c r="AX576" s="116">
        <f t="shared" si="997"/>
        <v>0</v>
      </c>
      <c r="AY576" s="116"/>
      <c r="AZ576" s="116"/>
      <c r="BA576" s="116">
        <f t="shared" si="998"/>
        <v>0</v>
      </c>
      <c r="BB576" s="116"/>
      <c r="BC576" s="116"/>
      <c r="BD576" s="116">
        <f t="shared" si="999"/>
        <v>0</v>
      </c>
      <c r="BE576" s="116"/>
      <c r="BF576" s="116"/>
      <c r="BG576" s="116">
        <f t="shared" si="1000"/>
        <v>0</v>
      </c>
      <c r="BH576" s="116"/>
      <c r="BI576" s="116"/>
      <c r="BJ576" s="116">
        <f t="shared" si="1001"/>
        <v>0</v>
      </c>
      <c r="BK576" s="116"/>
      <c r="BL576" s="319"/>
      <c r="BM576" s="324"/>
      <c r="BN576" s="327"/>
    </row>
    <row r="577" s="115" customFormat="1" ht="33.95" hidden="1" customHeight="1" outlineLevel="4" spans="2:66">
      <c r="B577" s="116" t="s">
        <v>799</v>
      </c>
      <c r="C577" s="117" t="s">
        <v>2150</v>
      </c>
      <c r="D577" s="115" t="s">
        <v>2151</v>
      </c>
      <c r="E577" s="116"/>
      <c r="F577" s="116" t="s">
        <v>2139</v>
      </c>
      <c r="G577" s="116" t="s">
        <v>1851</v>
      </c>
      <c r="H577" s="116">
        <f t="shared" si="988"/>
        <v>0</v>
      </c>
      <c r="I577" s="116" t="s">
        <v>1242</v>
      </c>
      <c r="J577" s="116">
        <v>1</v>
      </c>
      <c r="K577" s="116" t="s">
        <v>1243</v>
      </c>
      <c r="L577" s="311"/>
      <c r="M577" s="116" t="s">
        <v>1244</v>
      </c>
      <c r="N577" s="319">
        <v>12</v>
      </c>
      <c r="O577" s="302"/>
      <c r="P577" s="302"/>
      <c r="Q577" s="302"/>
      <c r="R577" s="302"/>
      <c r="S577" s="302"/>
      <c r="T577" s="302"/>
      <c r="U577" s="302"/>
      <c r="V577" s="302"/>
      <c r="W577" s="302"/>
      <c r="X577" s="302"/>
      <c r="Y577" s="302"/>
      <c r="Z577" s="302"/>
      <c r="AA577" s="302"/>
      <c r="AB577" s="116">
        <f t="shared" si="989"/>
        <v>0</v>
      </c>
      <c r="AC577" s="116">
        <f t="shared" si="990"/>
        <v>0</v>
      </c>
      <c r="AD577" s="116"/>
      <c r="AE577" s="116"/>
      <c r="AF577" s="116">
        <f t="shared" si="991"/>
        <v>0</v>
      </c>
      <c r="AG577" s="116"/>
      <c r="AH577" s="116"/>
      <c r="AI577" s="116">
        <f t="shared" si="992"/>
        <v>0</v>
      </c>
      <c r="AJ577" s="116"/>
      <c r="AK577" s="116"/>
      <c r="AL577" s="116">
        <f t="shared" si="993"/>
        <v>0</v>
      </c>
      <c r="AM577" s="116"/>
      <c r="AN577" s="116"/>
      <c r="AO577" s="116">
        <f t="shared" si="994"/>
        <v>0</v>
      </c>
      <c r="AP577" s="116"/>
      <c r="AQ577" s="116"/>
      <c r="AR577" s="116">
        <f t="shared" si="995"/>
        <v>0</v>
      </c>
      <c r="AS577" s="116"/>
      <c r="AT577" s="116"/>
      <c r="AU577" s="116">
        <f t="shared" si="996"/>
        <v>0</v>
      </c>
      <c r="AV577" s="116"/>
      <c r="AW577" s="116"/>
      <c r="AX577" s="116">
        <f t="shared" si="997"/>
        <v>0</v>
      </c>
      <c r="AY577" s="116"/>
      <c r="AZ577" s="116"/>
      <c r="BA577" s="116">
        <f t="shared" si="998"/>
        <v>0</v>
      </c>
      <c r="BB577" s="116"/>
      <c r="BC577" s="116"/>
      <c r="BD577" s="116">
        <f t="shared" si="999"/>
        <v>0</v>
      </c>
      <c r="BE577" s="116"/>
      <c r="BF577" s="116"/>
      <c r="BG577" s="116">
        <f t="shared" si="1000"/>
        <v>0</v>
      </c>
      <c r="BH577" s="116"/>
      <c r="BI577" s="116"/>
      <c r="BJ577" s="116">
        <f t="shared" si="1001"/>
        <v>0</v>
      </c>
      <c r="BK577" s="116"/>
      <c r="BL577" s="319"/>
      <c r="BM577" s="324"/>
      <c r="BN577" s="327"/>
    </row>
    <row r="578" s="115" customFormat="1" ht="33.95" hidden="1" customHeight="1" outlineLevel="4" spans="2:66">
      <c r="B578" s="116" t="s">
        <v>799</v>
      </c>
      <c r="C578" s="117" t="s">
        <v>2152</v>
      </c>
      <c r="D578" s="115" t="s">
        <v>2153</v>
      </c>
      <c r="E578" s="116"/>
      <c r="F578" s="116" t="s">
        <v>2139</v>
      </c>
      <c r="G578" s="116" t="s">
        <v>1851</v>
      </c>
      <c r="H578" s="116">
        <f t="shared" si="988"/>
        <v>0</v>
      </c>
      <c r="I578" s="116" t="s">
        <v>1242</v>
      </c>
      <c r="J578" s="116">
        <v>1</v>
      </c>
      <c r="K578" s="116" t="s">
        <v>1243</v>
      </c>
      <c r="L578" s="311"/>
      <c r="M578" s="116" t="s">
        <v>1244</v>
      </c>
      <c r="N578" s="319">
        <v>12</v>
      </c>
      <c r="O578" s="302"/>
      <c r="P578" s="302"/>
      <c r="Q578" s="302"/>
      <c r="R578" s="302"/>
      <c r="S578" s="302"/>
      <c r="T578" s="302"/>
      <c r="U578" s="302"/>
      <c r="V578" s="302"/>
      <c r="W578" s="302"/>
      <c r="X578" s="302"/>
      <c r="Y578" s="302"/>
      <c r="Z578" s="302"/>
      <c r="AA578" s="302"/>
      <c r="AB578" s="116">
        <f t="shared" si="989"/>
        <v>0</v>
      </c>
      <c r="AC578" s="116">
        <f t="shared" si="990"/>
        <v>0</v>
      </c>
      <c r="AD578" s="116"/>
      <c r="AE578" s="116"/>
      <c r="AF578" s="116">
        <f t="shared" si="991"/>
        <v>0</v>
      </c>
      <c r="AG578" s="116"/>
      <c r="AH578" s="116"/>
      <c r="AI578" s="116">
        <f t="shared" si="992"/>
        <v>0</v>
      </c>
      <c r="AJ578" s="116"/>
      <c r="AK578" s="116"/>
      <c r="AL578" s="116">
        <f t="shared" si="993"/>
        <v>0</v>
      </c>
      <c r="AM578" s="116"/>
      <c r="AN578" s="116"/>
      <c r="AO578" s="116">
        <f t="shared" si="994"/>
        <v>0</v>
      </c>
      <c r="AP578" s="116"/>
      <c r="AQ578" s="116"/>
      <c r="AR578" s="116">
        <f t="shared" si="995"/>
        <v>0</v>
      </c>
      <c r="AS578" s="116"/>
      <c r="AT578" s="116"/>
      <c r="AU578" s="116">
        <f t="shared" si="996"/>
        <v>0</v>
      </c>
      <c r="AV578" s="116"/>
      <c r="AW578" s="116"/>
      <c r="AX578" s="116">
        <f t="shared" si="997"/>
        <v>0</v>
      </c>
      <c r="AY578" s="116"/>
      <c r="AZ578" s="116"/>
      <c r="BA578" s="116">
        <f t="shared" si="998"/>
        <v>0</v>
      </c>
      <c r="BB578" s="116"/>
      <c r="BC578" s="116"/>
      <c r="BD578" s="116">
        <f t="shared" si="999"/>
        <v>0</v>
      </c>
      <c r="BE578" s="116"/>
      <c r="BF578" s="116"/>
      <c r="BG578" s="116">
        <f t="shared" si="1000"/>
        <v>0</v>
      </c>
      <c r="BH578" s="116"/>
      <c r="BI578" s="116"/>
      <c r="BJ578" s="116">
        <f t="shared" si="1001"/>
        <v>0</v>
      </c>
      <c r="BK578" s="116"/>
      <c r="BL578" s="319"/>
      <c r="BM578" s="324"/>
      <c r="BN578" s="327"/>
    </row>
    <row r="579" s="115" customFormat="1" ht="33.95" hidden="1" customHeight="1" outlineLevel="4" spans="2:66">
      <c r="B579" s="116" t="s">
        <v>799</v>
      </c>
      <c r="C579" s="117" t="s">
        <v>2154</v>
      </c>
      <c r="D579" s="115" t="s">
        <v>2155</v>
      </c>
      <c r="E579" s="116"/>
      <c r="F579" s="116" t="s">
        <v>2139</v>
      </c>
      <c r="G579" s="116" t="s">
        <v>1851</v>
      </c>
      <c r="H579" s="116">
        <f t="shared" si="988"/>
        <v>0</v>
      </c>
      <c r="I579" s="116" t="s">
        <v>1242</v>
      </c>
      <c r="J579" s="116">
        <v>1</v>
      </c>
      <c r="K579" s="116" t="s">
        <v>1243</v>
      </c>
      <c r="L579" s="311"/>
      <c r="M579" s="116" t="s">
        <v>1244</v>
      </c>
      <c r="N579" s="319">
        <v>12</v>
      </c>
      <c r="O579" s="302"/>
      <c r="P579" s="302"/>
      <c r="Q579" s="302"/>
      <c r="R579" s="302"/>
      <c r="S579" s="302"/>
      <c r="T579" s="302"/>
      <c r="U579" s="302"/>
      <c r="V579" s="302"/>
      <c r="W579" s="302"/>
      <c r="X579" s="302"/>
      <c r="Y579" s="302"/>
      <c r="Z579" s="302"/>
      <c r="AA579" s="302"/>
      <c r="AB579" s="116">
        <f t="shared" si="989"/>
        <v>0</v>
      </c>
      <c r="AC579" s="116">
        <f t="shared" si="990"/>
        <v>0</v>
      </c>
      <c r="AD579" s="116"/>
      <c r="AE579" s="116"/>
      <c r="AF579" s="116">
        <f t="shared" si="991"/>
        <v>0</v>
      </c>
      <c r="AG579" s="116"/>
      <c r="AH579" s="116"/>
      <c r="AI579" s="116">
        <f t="shared" si="992"/>
        <v>0</v>
      </c>
      <c r="AJ579" s="116"/>
      <c r="AK579" s="116"/>
      <c r="AL579" s="116">
        <f t="shared" si="993"/>
        <v>0</v>
      </c>
      <c r="AM579" s="116"/>
      <c r="AN579" s="116"/>
      <c r="AO579" s="116">
        <f t="shared" si="994"/>
        <v>0</v>
      </c>
      <c r="AP579" s="116"/>
      <c r="AQ579" s="116"/>
      <c r="AR579" s="116">
        <f t="shared" si="995"/>
        <v>0</v>
      </c>
      <c r="AS579" s="116"/>
      <c r="AT579" s="116"/>
      <c r="AU579" s="116">
        <f t="shared" si="996"/>
        <v>0</v>
      </c>
      <c r="AV579" s="116"/>
      <c r="AW579" s="116"/>
      <c r="AX579" s="116">
        <f t="shared" si="997"/>
        <v>0</v>
      </c>
      <c r="AY579" s="116"/>
      <c r="AZ579" s="116"/>
      <c r="BA579" s="116">
        <f t="shared" si="998"/>
        <v>0</v>
      </c>
      <c r="BB579" s="116"/>
      <c r="BC579" s="116"/>
      <c r="BD579" s="116">
        <f t="shared" si="999"/>
        <v>0</v>
      </c>
      <c r="BE579" s="116"/>
      <c r="BF579" s="116"/>
      <c r="BG579" s="116">
        <f t="shared" si="1000"/>
        <v>0</v>
      </c>
      <c r="BH579" s="116"/>
      <c r="BI579" s="116"/>
      <c r="BJ579" s="116">
        <f t="shared" si="1001"/>
        <v>0</v>
      </c>
      <c r="BK579" s="116"/>
      <c r="BL579" s="319"/>
      <c r="BM579" s="324"/>
      <c r="BN579" s="327"/>
    </row>
    <row r="580" s="115" customFormat="1" ht="33.95" hidden="1" customHeight="1" outlineLevel="4" spans="2:66">
      <c r="B580" s="116" t="s">
        <v>799</v>
      </c>
      <c r="C580" s="117" t="s">
        <v>2156</v>
      </c>
      <c r="D580" s="115" t="s">
        <v>2157</v>
      </c>
      <c r="E580" s="116" t="s">
        <v>2158</v>
      </c>
      <c r="F580" s="116" t="s">
        <v>2139</v>
      </c>
      <c r="G580" s="116" t="s">
        <v>1851</v>
      </c>
      <c r="H580" s="116">
        <f t="shared" si="988"/>
        <v>0</v>
      </c>
      <c r="I580" s="116" t="s">
        <v>1242</v>
      </c>
      <c r="J580" s="116">
        <v>1</v>
      </c>
      <c r="K580" s="116" t="s">
        <v>1243</v>
      </c>
      <c r="L580" s="311"/>
      <c r="M580" s="116" t="s">
        <v>1244</v>
      </c>
      <c r="N580" s="319">
        <v>12</v>
      </c>
      <c r="O580" s="302"/>
      <c r="P580" s="302"/>
      <c r="Q580" s="302"/>
      <c r="R580" s="302"/>
      <c r="S580" s="302"/>
      <c r="T580" s="302"/>
      <c r="U580" s="302"/>
      <c r="V580" s="302"/>
      <c r="W580" s="302"/>
      <c r="X580" s="302"/>
      <c r="Y580" s="302"/>
      <c r="Z580" s="302"/>
      <c r="AA580" s="302"/>
      <c r="AB580" s="116">
        <f t="shared" si="989"/>
        <v>0</v>
      </c>
      <c r="AC580" s="116">
        <f t="shared" si="990"/>
        <v>0</v>
      </c>
      <c r="AD580" s="116"/>
      <c r="AE580" s="116"/>
      <c r="AF580" s="116">
        <f t="shared" si="991"/>
        <v>0</v>
      </c>
      <c r="AG580" s="116"/>
      <c r="AH580" s="116"/>
      <c r="AI580" s="116">
        <f t="shared" si="992"/>
        <v>0</v>
      </c>
      <c r="AJ580" s="116"/>
      <c r="AK580" s="116"/>
      <c r="AL580" s="116">
        <f t="shared" si="993"/>
        <v>0</v>
      </c>
      <c r="AM580" s="116"/>
      <c r="AN580" s="116"/>
      <c r="AO580" s="116">
        <f t="shared" si="994"/>
        <v>0</v>
      </c>
      <c r="AP580" s="116"/>
      <c r="AQ580" s="116"/>
      <c r="AR580" s="116">
        <f t="shared" si="995"/>
        <v>0</v>
      </c>
      <c r="AS580" s="116"/>
      <c r="AT580" s="116"/>
      <c r="AU580" s="116">
        <f t="shared" si="996"/>
        <v>0</v>
      </c>
      <c r="AV580" s="116"/>
      <c r="AW580" s="116"/>
      <c r="AX580" s="116">
        <f t="shared" si="997"/>
        <v>0</v>
      </c>
      <c r="AY580" s="116"/>
      <c r="AZ580" s="116"/>
      <c r="BA580" s="116">
        <f t="shared" si="998"/>
        <v>0</v>
      </c>
      <c r="BB580" s="116"/>
      <c r="BC580" s="116"/>
      <c r="BD580" s="116">
        <f t="shared" si="999"/>
        <v>0</v>
      </c>
      <c r="BE580" s="116"/>
      <c r="BF580" s="116"/>
      <c r="BG580" s="116">
        <f t="shared" si="1000"/>
        <v>0</v>
      </c>
      <c r="BH580" s="116"/>
      <c r="BI580" s="116"/>
      <c r="BJ580" s="116">
        <f t="shared" si="1001"/>
        <v>0</v>
      </c>
      <c r="BK580" s="116"/>
      <c r="BL580" s="319"/>
      <c r="BM580" s="324"/>
      <c r="BN580" s="327"/>
    </row>
    <row r="581" s="111" customFormat="1" ht="33.95" hidden="1" customHeight="1" outlineLevel="3" spans="2:66">
      <c r="B581" s="112" t="s">
        <v>799</v>
      </c>
      <c r="C581" s="113" t="s">
        <v>2159</v>
      </c>
      <c r="D581" s="111" t="s">
        <v>2160</v>
      </c>
      <c r="E581" s="112"/>
      <c r="F581" s="112" t="s">
        <v>2139</v>
      </c>
      <c r="G581" s="112" t="s">
        <v>1851</v>
      </c>
      <c r="H581" s="112">
        <f t="shared" si="988"/>
        <v>0</v>
      </c>
      <c r="I581" s="112" t="s">
        <v>1242</v>
      </c>
      <c r="J581" s="112">
        <v>1</v>
      </c>
      <c r="K581" s="112" t="s">
        <v>1243</v>
      </c>
      <c r="L581" s="311"/>
      <c r="M581" s="112" t="s">
        <v>1244</v>
      </c>
      <c r="N581" s="318">
        <v>12</v>
      </c>
      <c r="O581" s="301"/>
      <c r="P581" s="301"/>
      <c r="Q581" s="301"/>
      <c r="R581" s="301"/>
      <c r="S581" s="301"/>
      <c r="T581" s="301"/>
      <c r="U581" s="301"/>
      <c r="V581" s="301"/>
      <c r="W581" s="301"/>
      <c r="X581" s="301"/>
      <c r="Y581" s="301"/>
      <c r="Z581" s="301"/>
      <c r="AA581" s="301"/>
      <c r="AB581" s="112">
        <f t="shared" si="989"/>
        <v>0</v>
      </c>
      <c r="AC581" s="112">
        <f>$H581/12</f>
        <v>0</v>
      </c>
      <c r="AD581" s="112"/>
      <c r="AE581" s="112"/>
      <c r="AF581" s="112">
        <f>$H581/12</f>
        <v>0</v>
      </c>
      <c r="AG581" s="112"/>
      <c r="AH581" s="112"/>
      <c r="AI581" s="112">
        <f>$H581/12</f>
        <v>0</v>
      </c>
      <c r="AJ581" s="112"/>
      <c r="AK581" s="112"/>
      <c r="AL581" s="112">
        <f>$H581/12</f>
        <v>0</v>
      </c>
      <c r="AM581" s="112"/>
      <c r="AN581" s="112"/>
      <c r="AO581" s="112">
        <f>$H581/12</f>
        <v>0</v>
      </c>
      <c r="AP581" s="112"/>
      <c r="AQ581" s="112"/>
      <c r="AR581" s="112">
        <f>$H581/12</f>
        <v>0</v>
      </c>
      <c r="AS581" s="112"/>
      <c r="AT581" s="112"/>
      <c r="AU581" s="112">
        <f>$H581/12</f>
        <v>0</v>
      </c>
      <c r="AV581" s="112"/>
      <c r="AW581" s="112"/>
      <c r="AX581" s="112">
        <f>$H581/12</f>
        <v>0</v>
      </c>
      <c r="AY581" s="112"/>
      <c r="AZ581" s="112"/>
      <c r="BA581" s="112">
        <f>$H581/12</f>
        <v>0</v>
      </c>
      <c r="BB581" s="112"/>
      <c r="BC581" s="112"/>
      <c r="BD581" s="112">
        <f>$H581/12</f>
        <v>0</v>
      </c>
      <c r="BE581" s="112"/>
      <c r="BF581" s="112"/>
      <c r="BG581" s="112">
        <f>$H581/12</f>
        <v>0</v>
      </c>
      <c r="BH581" s="112"/>
      <c r="BI581" s="112"/>
      <c r="BJ581" s="112">
        <f>$H581/12</f>
        <v>0</v>
      </c>
      <c r="BK581" s="112"/>
      <c r="BL581" s="318"/>
      <c r="BM581" s="324"/>
      <c r="BN581" s="326"/>
    </row>
    <row r="582" s="104" customFormat="1" ht="33.95" hidden="1" customHeight="1" outlineLevel="1" spans="2:66">
      <c r="B582" s="105" t="s">
        <v>794</v>
      </c>
      <c r="C582" s="106">
        <v>1.3</v>
      </c>
      <c r="D582" s="104" t="s">
        <v>64</v>
      </c>
      <c r="E582" s="105"/>
      <c r="F582" s="105"/>
      <c r="G582" s="105"/>
      <c r="H582" s="105">
        <f>H583+H601+H605+H614+H624+H627+H634+H643+H646+H651</f>
        <v>243820.296757648</v>
      </c>
      <c r="N582" s="316"/>
      <c r="O582" s="299"/>
      <c r="P582" s="299"/>
      <c r="Q582" s="299"/>
      <c r="R582" s="299"/>
      <c r="S582" s="299"/>
      <c r="T582" s="299"/>
      <c r="U582" s="299"/>
      <c r="V582" s="299"/>
      <c r="W582" s="299"/>
      <c r="X582" s="299"/>
      <c r="Y582" s="299"/>
      <c r="Z582" s="299"/>
      <c r="AA582" s="299"/>
      <c r="AB582" s="105">
        <f t="shared" ref="AB582:AF582" si="1002">AB583+AB601+AB605+AB614+AB624+AB627+AB634+AB643+AB646+AB651</f>
        <v>243820.296757648</v>
      </c>
      <c r="AC582" s="105">
        <f t="shared" si="1002"/>
        <v>20318.3580631373</v>
      </c>
      <c r="AF582" s="105">
        <f t="shared" si="1002"/>
        <v>20318.3580631373</v>
      </c>
      <c r="AI582" s="105">
        <f>AI583+AI601+AI605+AI614+AI624+AI627+AI634+AI643+AI646+AI651</f>
        <v>20318.3580631373</v>
      </c>
      <c r="AL582" s="105">
        <f>AL583+AL601+AL605+AL614+AL624+AL627+AL634+AL643+AL646+AL651</f>
        <v>20318.3580631373</v>
      </c>
      <c r="AO582" s="105">
        <f>AO583+AO601+AO605+AO614+AO624+AO627+AO634+AO643+AO646+AO651</f>
        <v>20318.3580631373</v>
      </c>
      <c r="AR582" s="105">
        <f>AR583+AR601+AR605+AR614+AR624+AR627+AR634+AR643+AR646+AR651</f>
        <v>20318.3580631373</v>
      </c>
      <c r="AU582" s="105">
        <f>AU583+AU601+AU605+AU614+AU624+AU627+AU634+AU643+AU646+AU651</f>
        <v>20318.3580631373</v>
      </c>
      <c r="AX582" s="105">
        <f>AX583+AX601+AX605+AX614+AX624+AX627+AX634+AX643+AX646+AX651</f>
        <v>20318.3580631373</v>
      </c>
      <c r="BA582" s="105">
        <f>BA583+BA601+BA605+BA614+BA624+BA627+BA634+BA643+BA646+BA651</f>
        <v>20318.3580631373</v>
      </c>
      <c r="BD582" s="105">
        <f>BD583+BD601+BD605+BD614+BD624+BD627+BD634+BD643+BD646+BD651</f>
        <v>20318.3580631373</v>
      </c>
      <c r="BG582" s="105">
        <f>BG583+BG601+BG605+BG614+BG624+BG627+BG634+BG643+BG646+BG651</f>
        <v>20318.3580631373</v>
      </c>
      <c r="BJ582" s="105">
        <f>BJ583+BJ601+BJ605+BJ614+BJ624+BJ627+BJ634+BJ643+BJ646+BJ651</f>
        <v>20318.3580631373</v>
      </c>
      <c r="BL582" s="316"/>
      <c r="BM582" s="324"/>
      <c r="BN582" s="299"/>
    </row>
    <row r="583" s="22" customFormat="1" ht="33.95" hidden="1" customHeight="1" outlineLevel="2" spans="2:66">
      <c r="B583" s="108" t="s">
        <v>794</v>
      </c>
      <c r="C583" s="109" t="s">
        <v>2161</v>
      </c>
      <c r="D583" s="22" t="s">
        <v>2162</v>
      </c>
      <c r="E583" s="108"/>
      <c r="F583" s="108"/>
      <c r="G583" s="108"/>
      <c r="H583" s="108">
        <f>SUM(H584:H600)</f>
        <v>158914.636380289</v>
      </c>
      <c r="I583" s="108"/>
      <c r="J583" s="108"/>
      <c r="K583" s="108"/>
      <c r="L583" s="108"/>
      <c r="M583" s="108"/>
      <c r="N583" s="317"/>
      <c r="O583" s="300"/>
      <c r="P583" s="300"/>
      <c r="Q583" s="300"/>
      <c r="R583" s="300"/>
      <c r="S583" s="300"/>
      <c r="T583" s="300"/>
      <c r="U583" s="300"/>
      <c r="V583" s="300"/>
      <c r="W583" s="300"/>
      <c r="X583" s="300"/>
      <c r="Y583" s="300"/>
      <c r="Z583" s="300"/>
      <c r="AA583" s="300"/>
      <c r="AB583" s="108">
        <f t="shared" ref="AB583:AF583" si="1003">SUM(AB584:AB600)</f>
        <v>158914.636380289</v>
      </c>
      <c r="AC583" s="108">
        <f t="shared" si="1003"/>
        <v>13242.8863650241</v>
      </c>
      <c r="AD583" s="108"/>
      <c r="AE583" s="108"/>
      <c r="AF583" s="108">
        <f t="shared" si="1003"/>
        <v>13242.8863650241</v>
      </c>
      <c r="AG583" s="108"/>
      <c r="AH583" s="108"/>
      <c r="AI583" s="108">
        <f>SUM(AI584:AI600)</f>
        <v>13242.8863650241</v>
      </c>
      <c r="AJ583" s="108"/>
      <c r="AK583" s="108"/>
      <c r="AL583" s="108">
        <f>SUM(AL584:AL600)</f>
        <v>13242.8863650241</v>
      </c>
      <c r="AM583" s="108"/>
      <c r="AN583" s="108"/>
      <c r="AO583" s="108">
        <f>SUM(AO584:AO600)</f>
        <v>13242.8863650241</v>
      </c>
      <c r="AP583" s="108"/>
      <c r="AQ583" s="108"/>
      <c r="AR583" s="108">
        <f>SUM(AR584:AR600)</f>
        <v>13242.8863650241</v>
      </c>
      <c r="AS583" s="108"/>
      <c r="AT583" s="108"/>
      <c r="AU583" s="108">
        <f>SUM(AU584:AU600)</f>
        <v>13242.8863650241</v>
      </c>
      <c r="AV583" s="108"/>
      <c r="AW583" s="108"/>
      <c r="AX583" s="108">
        <f>SUM(AX584:AX600)</f>
        <v>13242.8863650241</v>
      </c>
      <c r="AY583" s="108"/>
      <c r="AZ583" s="108"/>
      <c r="BA583" s="108">
        <f>SUM(BA584:BA600)</f>
        <v>13242.8863650241</v>
      </c>
      <c r="BB583" s="108"/>
      <c r="BC583" s="108"/>
      <c r="BD583" s="108">
        <f>SUM(BD584:BD600)</f>
        <v>13242.8863650241</v>
      </c>
      <c r="BE583" s="108"/>
      <c r="BF583" s="108"/>
      <c r="BG583" s="108">
        <f>SUM(BG584:BG600)</f>
        <v>13242.8863650241</v>
      </c>
      <c r="BH583" s="108"/>
      <c r="BI583" s="108"/>
      <c r="BJ583" s="108">
        <f>SUM(BJ584:BJ600)</f>
        <v>13242.8863650241</v>
      </c>
      <c r="BK583" s="108"/>
      <c r="BL583" s="317"/>
      <c r="BM583" s="324"/>
      <c r="BN583" s="325"/>
    </row>
    <row r="584" s="111" customFormat="1" ht="33.95" customHeight="1" outlineLevel="3" spans="2:66">
      <c r="B584" s="112" t="s">
        <v>799</v>
      </c>
      <c r="C584" s="113" t="s">
        <v>2163</v>
      </c>
      <c r="D584" s="111" t="s">
        <v>2164</v>
      </c>
      <c r="E584" s="112"/>
      <c r="F584" s="112" t="s">
        <v>1625</v>
      </c>
      <c r="G584" s="112" t="s">
        <v>943</v>
      </c>
      <c r="H584" s="112">
        <f t="shared" ref="H584:H600" si="1004">J584*L584</f>
        <v>158914.636380289</v>
      </c>
      <c r="I584" s="112" t="s">
        <v>1242</v>
      </c>
      <c r="J584" s="112">
        <v>1</v>
      </c>
      <c r="K584" s="112" t="s">
        <v>1243</v>
      </c>
      <c r="L584" s="311">
        <f>预算主表!P84</f>
        <v>158914.636380289</v>
      </c>
      <c r="M584" s="112" t="s">
        <v>1377</v>
      </c>
      <c r="N584" s="112">
        <f t="shared" ref="N584:N600" si="1005">COUNTA(O584:Z584)</f>
        <v>12</v>
      </c>
      <c r="O584" s="330" t="s">
        <v>1292</v>
      </c>
      <c r="P584" s="330" t="s">
        <v>1292</v>
      </c>
      <c r="Q584" s="330" t="s">
        <v>1292</v>
      </c>
      <c r="R584" s="330" t="s">
        <v>1292</v>
      </c>
      <c r="S584" s="330" t="s">
        <v>1292</v>
      </c>
      <c r="T584" s="330" t="s">
        <v>1292</v>
      </c>
      <c r="U584" s="330" t="s">
        <v>1292</v>
      </c>
      <c r="V584" s="330" t="s">
        <v>1292</v>
      </c>
      <c r="W584" s="330" t="s">
        <v>1292</v>
      </c>
      <c r="X584" s="330" t="s">
        <v>1292</v>
      </c>
      <c r="Y584" s="330" t="s">
        <v>1292</v>
      </c>
      <c r="Z584" s="330" t="s">
        <v>1292</v>
      </c>
      <c r="AA584" s="112"/>
      <c r="AB584" s="112">
        <f t="shared" ref="AB584:AB600" si="1006">SUM(AC584,AF584,AI584,AL584,AO584,AR584,AU584,AX584,BA584,BD584,BG584,BJ584)</f>
        <v>158914.636380289</v>
      </c>
      <c r="AC584" s="112">
        <f t="shared" ref="AC584:AC600" si="1007">IF(O584="√",$J584*$L584/$N584,0)</f>
        <v>13242.8863650241</v>
      </c>
      <c r="AD584" s="112"/>
      <c r="AE584" s="112"/>
      <c r="AF584" s="112">
        <f t="shared" ref="AF584:AF600" si="1008">IF(P584="√",$J584*$L584/$N584,0)</f>
        <v>13242.8863650241</v>
      </c>
      <c r="AG584" s="112"/>
      <c r="AH584" s="112"/>
      <c r="AI584" s="112">
        <f t="shared" ref="AI584:AI600" si="1009">IF(Q584="√",$J584*$L584/$N584,0)</f>
        <v>13242.8863650241</v>
      </c>
      <c r="AJ584" s="112"/>
      <c r="AK584" s="112"/>
      <c r="AL584" s="112">
        <f t="shared" ref="AL584:AL600" si="1010">IF(R584="√",$J584*$L584/$N584,0)</f>
        <v>13242.8863650241</v>
      </c>
      <c r="AM584" s="112"/>
      <c r="AN584" s="112"/>
      <c r="AO584" s="112">
        <f t="shared" ref="AO584:AO600" si="1011">IF(S584="√",$J584*$L584/$N584,0)</f>
        <v>13242.8863650241</v>
      </c>
      <c r="AP584" s="112"/>
      <c r="AQ584" s="112"/>
      <c r="AR584" s="112">
        <f t="shared" ref="AR584:AR600" si="1012">IF(T584="√",$J584*$L584/$N584,0)</f>
        <v>13242.8863650241</v>
      </c>
      <c r="AS584" s="112"/>
      <c r="AT584" s="112"/>
      <c r="AU584" s="112">
        <f t="shared" ref="AU584:AU600" si="1013">IF(U584="√",$J584*$L584/$N584,0)</f>
        <v>13242.8863650241</v>
      </c>
      <c r="AV584" s="112"/>
      <c r="AW584" s="112"/>
      <c r="AX584" s="112">
        <f t="shared" ref="AX584:AX600" si="1014">IF(V584="√",$J584*$L584/$N584,0)</f>
        <v>13242.8863650241</v>
      </c>
      <c r="AY584" s="112"/>
      <c r="AZ584" s="112"/>
      <c r="BA584" s="112">
        <f t="shared" ref="BA584:BA600" si="1015">IF(W584="√",$J584*$L584/$N584,0)</f>
        <v>13242.8863650241</v>
      </c>
      <c r="BB584" s="112"/>
      <c r="BC584" s="112"/>
      <c r="BD584" s="112">
        <f t="shared" ref="BD584:BD600" si="1016">IF(X584="√",$J584*$L584/$N584,0)</f>
        <v>13242.8863650241</v>
      </c>
      <c r="BE584" s="112"/>
      <c r="BF584" s="112"/>
      <c r="BG584" s="112">
        <f t="shared" ref="BG584:BG600" si="1017">IF(Y584="√",$J584*$L584/$N584,0)</f>
        <v>13242.8863650241</v>
      </c>
      <c r="BH584" s="112"/>
      <c r="BI584" s="112"/>
      <c r="BJ584" s="112">
        <f t="shared" ref="BJ584:BJ600" si="1018">IF(Z584="√",$J584*$L584/$N584,0)</f>
        <v>13242.8863650241</v>
      </c>
      <c r="BK584" s="112"/>
      <c r="BL584" s="318"/>
      <c r="BM584" s="324"/>
      <c r="BN584" s="326"/>
    </row>
    <row r="585" s="111" customFormat="1" ht="33.95" hidden="1" customHeight="1" outlineLevel="3" spans="2:66">
      <c r="B585" s="112" t="s">
        <v>799</v>
      </c>
      <c r="C585" s="113" t="s">
        <v>2165</v>
      </c>
      <c r="D585" s="111" t="s">
        <v>2166</v>
      </c>
      <c r="E585" s="112"/>
      <c r="F585" s="112" t="s">
        <v>1625</v>
      </c>
      <c r="G585" s="112" t="s">
        <v>943</v>
      </c>
      <c r="H585" s="112">
        <f t="shared" si="1004"/>
        <v>0</v>
      </c>
      <c r="I585" s="112" t="s">
        <v>1242</v>
      </c>
      <c r="J585" s="112">
        <v>1</v>
      </c>
      <c r="K585" s="112" t="s">
        <v>1243</v>
      </c>
      <c r="L585" s="311"/>
      <c r="M585" s="112" t="s">
        <v>1377</v>
      </c>
      <c r="N585" s="112">
        <f t="shared" si="1005"/>
        <v>0</v>
      </c>
      <c r="O585" s="311"/>
      <c r="P585" s="311"/>
      <c r="Q585" s="311"/>
      <c r="R585" s="311"/>
      <c r="S585" s="311"/>
      <c r="T585" s="311"/>
      <c r="U585" s="311"/>
      <c r="V585" s="311"/>
      <c r="W585" s="311"/>
      <c r="X585" s="311"/>
      <c r="Y585" s="311"/>
      <c r="Z585" s="311"/>
      <c r="AA585" s="112"/>
      <c r="AB585" s="112">
        <f t="shared" si="1006"/>
        <v>0</v>
      </c>
      <c r="AC585" s="112">
        <f t="shared" si="1007"/>
        <v>0</v>
      </c>
      <c r="AD585" s="112"/>
      <c r="AE585" s="112"/>
      <c r="AF585" s="112">
        <f t="shared" si="1008"/>
        <v>0</v>
      </c>
      <c r="AG585" s="112"/>
      <c r="AH585" s="112"/>
      <c r="AI585" s="112">
        <f t="shared" si="1009"/>
        <v>0</v>
      </c>
      <c r="AJ585" s="112"/>
      <c r="AK585" s="112"/>
      <c r="AL585" s="112">
        <f t="shared" si="1010"/>
        <v>0</v>
      </c>
      <c r="AM585" s="112"/>
      <c r="AN585" s="112"/>
      <c r="AO585" s="112">
        <f t="shared" si="1011"/>
        <v>0</v>
      </c>
      <c r="AP585" s="112"/>
      <c r="AQ585" s="112"/>
      <c r="AR585" s="112">
        <f t="shared" si="1012"/>
        <v>0</v>
      </c>
      <c r="AS585" s="112"/>
      <c r="AT585" s="112"/>
      <c r="AU585" s="112">
        <f t="shared" si="1013"/>
        <v>0</v>
      </c>
      <c r="AV585" s="112"/>
      <c r="AW585" s="112"/>
      <c r="AX585" s="112">
        <f t="shared" si="1014"/>
        <v>0</v>
      </c>
      <c r="AY585" s="112"/>
      <c r="AZ585" s="112"/>
      <c r="BA585" s="112">
        <f t="shared" si="1015"/>
        <v>0</v>
      </c>
      <c r="BB585" s="112"/>
      <c r="BC585" s="112"/>
      <c r="BD585" s="112">
        <f t="shared" si="1016"/>
        <v>0</v>
      </c>
      <c r="BE585" s="112"/>
      <c r="BF585" s="112"/>
      <c r="BG585" s="112">
        <f t="shared" si="1017"/>
        <v>0</v>
      </c>
      <c r="BH585" s="112"/>
      <c r="BI585" s="112"/>
      <c r="BJ585" s="112">
        <f t="shared" si="1018"/>
        <v>0</v>
      </c>
      <c r="BK585" s="112"/>
      <c r="BL585" s="318"/>
      <c r="BM585" s="324"/>
      <c r="BN585" s="326"/>
    </row>
    <row r="586" s="111" customFormat="1" ht="33.95" hidden="1" customHeight="1" outlineLevel="3" spans="2:66">
      <c r="B586" s="112" t="s">
        <v>799</v>
      </c>
      <c r="C586" s="113" t="s">
        <v>2167</v>
      </c>
      <c r="D586" s="111" t="s">
        <v>2168</v>
      </c>
      <c r="E586" s="112"/>
      <c r="F586" s="112" t="s">
        <v>1625</v>
      </c>
      <c r="G586" s="112" t="s">
        <v>943</v>
      </c>
      <c r="H586" s="112">
        <f t="shared" si="1004"/>
        <v>0</v>
      </c>
      <c r="I586" s="112" t="s">
        <v>1242</v>
      </c>
      <c r="J586" s="112">
        <v>1</v>
      </c>
      <c r="K586" s="112" t="s">
        <v>1243</v>
      </c>
      <c r="L586" s="311"/>
      <c r="M586" s="112" t="s">
        <v>1377</v>
      </c>
      <c r="N586" s="112">
        <f t="shared" si="1005"/>
        <v>0</v>
      </c>
      <c r="O586" s="311"/>
      <c r="P586" s="311"/>
      <c r="Q586" s="311"/>
      <c r="R586" s="311"/>
      <c r="S586" s="311"/>
      <c r="T586" s="311"/>
      <c r="U586" s="311"/>
      <c r="V586" s="311"/>
      <c r="W586" s="311"/>
      <c r="X586" s="311"/>
      <c r="Y586" s="311"/>
      <c r="Z586" s="311"/>
      <c r="AA586" s="112"/>
      <c r="AB586" s="112">
        <f t="shared" si="1006"/>
        <v>0</v>
      </c>
      <c r="AC586" s="112">
        <f t="shared" si="1007"/>
        <v>0</v>
      </c>
      <c r="AD586" s="112"/>
      <c r="AE586" s="112"/>
      <c r="AF586" s="112">
        <f t="shared" si="1008"/>
        <v>0</v>
      </c>
      <c r="AG586" s="112"/>
      <c r="AH586" s="112"/>
      <c r="AI586" s="112">
        <f t="shared" si="1009"/>
        <v>0</v>
      </c>
      <c r="AJ586" s="112"/>
      <c r="AK586" s="112"/>
      <c r="AL586" s="112">
        <f t="shared" si="1010"/>
        <v>0</v>
      </c>
      <c r="AM586" s="112"/>
      <c r="AN586" s="112"/>
      <c r="AO586" s="112">
        <f t="shared" si="1011"/>
        <v>0</v>
      </c>
      <c r="AP586" s="112"/>
      <c r="AQ586" s="112"/>
      <c r="AR586" s="112">
        <f t="shared" si="1012"/>
        <v>0</v>
      </c>
      <c r="AS586" s="112"/>
      <c r="AT586" s="112"/>
      <c r="AU586" s="112">
        <f t="shared" si="1013"/>
        <v>0</v>
      </c>
      <c r="AV586" s="112"/>
      <c r="AW586" s="112"/>
      <c r="AX586" s="112">
        <f t="shared" si="1014"/>
        <v>0</v>
      </c>
      <c r="AY586" s="112"/>
      <c r="AZ586" s="112"/>
      <c r="BA586" s="112">
        <f t="shared" si="1015"/>
        <v>0</v>
      </c>
      <c r="BB586" s="112"/>
      <c r="BC586" s="112"/>
      <c r="BD586" s="112">
        <f t="shared" si="1016"/>
        <v>0</v>
      </c>
      <c r="BE586" s="112"/>
      <c r="BF586" s="112"/>
      <c r="BG586" s="112">
        <f t="shared" si="1017"/>
        <v>0</v>
      </c>
      <c r="BH586" s="112"/>
      <c r="BI586" s="112"/>
      <c r="BJ586" s="112">
        <f t="shared" si="1018"/>
        <v>0</v>
      </c>
      <c r="BK586" s="112"/>
      <c r="BL586" s="318"/>
      <c r="BM586" s="324"/>
      <c r="BN586" s="326"/>
    </row>
    <row r="587" s="111" customFormat="1" ht="33.95" hidden="1" customHeight="1" outlineLevel="3" spans="2:66">
      <c r="B587" s="112" t="s">
        <v>799</v>
      </c>
      <c r="C587" s="113" t="s">
        <v>2169</v>
      </c>
      <c r="D587" s="111" t="s">
        <v>2170</v>
      </c>
      <c r="E587" s="112"/>
      <c r="F587" s="112" t="s">
        <v>1625</v>
      </c>
      <c r="G587" s="112" t="s">
        <v>943</v>
      </c>
      <c r="H587" s="112">
        <f t="shared" si="1004"/>
        <v>0</v>
      </c>
      <c r="I587" s="112" t="s">
        <v>1242</v>
      </c>
      <c r="J587" s="112">
        <v>1</v>
      </c>
      <c r="K587" s="112" t="s">
        <v>1243</v>
      </c>
      <c r="L587" s="311"/>
      <c r="M587" s="112" t="s">
        <v>1377</v>
      </c>
      <c r="N587" s="112">
        <f t="shared" si="1005"/>
        <v>0</v>
      </c>
      <c r="O587" s="311"/>
      <c r="P587" s="311"/>
      <c r="Q587" s="311"/>
      <c r="R587" s="311"/>
      <c r="S587" s="311"/>
      <c r="T587" s="311"/>
      <c r="U587" s="311"/>
      <c r="V587" s="311"/>
      <c r="W587" s="311"/>
      <c r="X587" s="311"/>
      <c r="Y587" s="311"/>
      <c r="Z587" s="311"/>
      <c r="AA587" s="112"/>
      <c r="AB587" s="112">
        <f t="shared" si="1006"/>
        <v>0</v>
      </c>
      <c r="AC587" s="112">
        <f t="shared" si="1007"/>
        <v>0</v>
      </c>
      <c r="AD587" s="112"/>
      <c r="AE587" s="112"/>
      <c r="AF587" s="112">
        <f t="shared" si="1008"/>
        <v>0</v>
      </c>
      <c r="AG587" s="112"/>
      <c r="AH587" s="112"/>
      <c r="AI587" s="112">
        <f t="shared" si="1009"/>
        <v>0</v>
      </c>
      <c r="AJ587" s="112"/>
      <c r="AK587" s="112"/>
      <c r="AL587" s="112">
        <f t="shared" si="1010"/>
        <v>0</v>
      </c>
      <c r="AM587" s="112"/>
      <c r="AN587" s="112"/>
      <c r="AO587" s="112">
        <f t="shared" si="1011"/>
        <v>0</v>
      </c>
      <c r="AP587" s="112"/>
      <c r="AQ587" s="112"/>
      <c r="AR587" s="112">
        <f t="shared" si="1012"/>
        <v>0</v>
      </c>
      <c r="AS587" s="112"/>
      <c r="AT587" s="112"/>
      <c r="AU587" s="112">
        <f t="shared" si="1013"/>
        <v>0</v>
      </c>
      <c r="AV587" s="112"/>
      <c r="AW587" s="112"/>
      <c r="AX587" s="112">
        <f t="shared" si="1014"/>
        <v>0</v>
      </c>
      <c r="AY587" s="112"/>
      <c r="AZ587" s="112"/>
      <c r="BA587" s="112">
        <f t="shared" si="1015"/>
        <v>0</v>
      </c>
      <c r="BB587" s="112"/>
      <c r="BC587" s="112"/>
      <c r="BD587" s="112">
        <f t="shared" si="1016"/>
        <v>0</v>
      </c>
      <c r="BE587" s="112"/>
      <c r="BF587" s="112"/>
      <c r="BG587" s="112">
        <f t="shared" si="1017"/>
        <v>0</v>
      </c>
      <c r="BH587" s="112"/>
      <c r="BI587" s="112"/>
      <c r="BJ587" s="112">
        <f t="shared" si="1018"/>
        <v>0</v>
      </c>
      <c r="BK587" s="112"/>
      <c r="BL587" s="318"/>
      <c r="BM587" s="324"/>
      <c r="BN587" s="326"/>
    </row>
    <row r="588" s="111" customFormat="1" ht="33.95" hidden="1" customHeight="1" outlineLevel="3" spans="2:66">
      <c r="B588" s="112" t="s">
        <v>799</v>
      </c>
      <c r="C588" s="113" t="s">
        <v>2171</v>
      </c>
      <c r="D588" s="111" t="s">
        <v>2172</v>
      </c>
      <c r="E588" s="112"/>
      <c r="F588" s="112" t="s">
        <v>1625</v>
      </c>
      <c r="G588" s="112" t="s">
        <v>943</v>
      </c>
      <c r="H588" s="112">
        <f t="shared" si="1004"/>
        <v>0</v>
      </c>
      <c r="I588" s="112" t="s">
        <v>1242</v>
      </c>
      <c r="J588" s="112">
        <v>1</v>
      </c>
      <c r="K588" s="112" t="s">
        <v>1243</v>
      </c>
      <c r="L588" s="311"/>
      <c r="M588" s="112" t="s">
        <v>1377</v>
      </c>
      <c r="N588" s="112">
        <f t="shared" si="1005"/>
        <v>0</v>
      </c>
      <c r="O588" s="311"/>
      <c r="P588" s="311"/>
      <c r="Q588" s="311"/>
      <c r="R588" s="311"/>
      <c r="S588" s="311"/>
      <c r="T588" s="311"/>
      <c r="U588" s="311"/>
      <c r="V588" s="311"/>
      <c r="W588" s="311"/>
      <c r="X588" s="311"/>
      <c r="Y588" s="311"/>
      <c r="Z588" s="311"/>
      <c r="AA588" s="112"/>
      <c r="AB588" s="112">
        <f t="shared" si="1006"/>
        <v>0</v>
      </c>
      <c r="AC588" s="112">
        <f t="shared" si="1007"/>
        <v>0</v>
      </c>
      <c r="AD588" s="112"/>
      <c r="AE588" s="112"/>
      <c r="AF588" s="112">
        <f t="shared" si="1008"/>
        <v>0</v>
      </c>
      <c r="AG588" s="112"/>
      <c r="AH588" s="112"/>
      <c r="AI588" s="112">
        <f t="shared" si="1009"/>
        <v>0</v>
      </c>
      <c r="AJ588" s="112"/>
      <c r="AK588" s="112"/>
      <c r="AL588" s="112">
        <f t="shared" si="1010"/>
        <v>0</v>
      </c>
      <c r="AM588" s="112"/>
      <c r="AN588" s="112"/>
      <c r="AO588" s="112">
        <f t="shared" si="1011"/>
        <v>0</v>
      </c>
      <c r="AP588" s="112"/>
      <c r="AQ588" s="112"/>
      <c r="AR588" s="112">
        <f t="shared" si="1012"/>
        <v>0</v>
      </c>
      <c r="AS588" s="112"/>
      <c r="AT588" s="112"/>
      <c r="AU588" s="112">
        <f t="shared" si="1013"/>
        <v>0</v>
      </c>
      <c r="AV588" s="112"/>
      <c r="AW588" s="112"/>
      <c r="AX588" s="112">
        <f t="shared" si="1014"/>
        <v>0</v>
      </c>
      <c r="AY588" s="112"/>
      <c r="AZ588" s="112"/>
      <c r="BA588" s="112">
        <f t="shared" si="1015"/>
        <v>0</v>
      </c>
      <c r="BB588" s="112"/>
      <c r="BC588" s="112"/>
      <c r="BD588" s="112">
        <f t="shared" si="1016"/>
        <v>0</v>
      </c>
      <c r="BE588" s="112"/>
      <c r="BF588" s="112"/>
      <c r="BG588" s="112">
        <f t="shared" si="1017"/>
        <v>0</v>
      </c>
      <c r="BH588" s="112"/>
      <c r="BI588" s="112"/>
      <c r="BJ588" s="112">
        <f t="shared" si="1018"/>
        <v>0</v>
      </c>
      <c r="BK588" s="112"/>
      <c r="BL588" s="318"/>
      <c r="BM588" s="324"/>
      <c r="BN588" s="326"/>
    </row>
    <row r="589" s="111" customFormat="1" ht="33.95" hidden="1" customHeight="1" outlineLevel="3" spans="2:66">
      <c r="B589" s="112" t="s">
        <v>799</v>
      </c>
      <c r="C589" s="113" t="s">
        <v>2173</v>
      </c>
      <c r="D589" s="111" t="s">
        <v>2174</v>
      </c>
      <c r="E589" s="112"/>
      <c r="F589" s="112" t="s">
        <v>1625</v>
      </c>
      <c r="G589" s="112" t="s">
        <v>943</v>
      </c>
      <c r="H589" s="112">
        <f t="shared" si="1004"/>
        <v>0</v>
      </c>
      <c r="I589" s="112" t="s">
        <v>1242</v>
      </c>
      <c r="J589" s="112">
        <v>1</v>
      </c>
      <c r="K589" s="112" t="s">
        <v>1243</v>
      </c>
      <c r="L589" s="311"/>
      <c r="M589" s="112" t="s">
        <v>1377</v>
      </c>
      <c r="N589" s="112">
        <f t="shared" si="1005"/>
        <v>0</v>
      </c>
      <c r="O589" s="311"/>
      <c r="P589" s="311"/>
      <c r="Q589" s="311"/>
      <c r="R589" s="311"/>
      <c r="S589" s="311"/>
      <c r="T589" s="311"/>
      <c r="U589" s="311"/>
      <c r="V589" s="311"/>
      <c r="W589" s="311"/>
      <c r="X589" s="311"/>
      <c r="Y589" s="311"/>
      <c r="Z589" s="311"/>
      <c r="AA589" s="112"/>
      <c r="AB589" s="112">
        <f t="shared" si="1006"/>
        <v>0</v>
      </c>
      <c r="AC589" s="112">
        <f t="shared" si="1007"/>
        <v>0</v>
      </c>
      <c r="AD589" s="112"/>
      <c r="AE589" s="112"/>
      <c r="AF589" s="112">
        <f t="shared" si="1008"/>
        <v>0</v>
      </c>
      <c r="AG589" s="112"/>
      <c r="AH589" s="112"/>
      <c r="AI589" s="112">
        <f t="shared" si="1009"/>
        <v>0</v>
      </c>
      <c r="AJ589" s="112"/>
      <c r="AK589" s="112"/>
      <c r="AL589" s="112">
        <f t="shared" si="1010"/>
        <v>0</v>
      </c>
      <c r="AM589" s="112"/>
      <c r="AN589" s="112"/>
      <c r="AO589" s="112">
        <f t="shared" si="1011"/>
        <v>0</v>
      </c>
      <c r="AP589" s="112"/>
      <c r="AQ589" s="112"/>
      <c r="AR589" s="112">
        <f t="shared" si="1012"/>
        <v>0</v>
      </c>
      <c r="AS589" s="112"/>
      <c r="AT589" s="112"/>
      <c r="AU589" s="112">
        <f t="shared" si="1013"/>
        <v>0</v>
      </c>
      <c r="AV589" s="112"/>
      <c r="AW589" s="112"/>
      <c r="AX589" s="112">
        <f t="shared" si="1014"/>
        <v>0</v>
      </c>
      <c r="AY589" s="112"/>
      <c r="AZ589" s="112"/>
      <c r="BA589" s="112">
        <f t="shared" si="1015"/>
        <v>0</v>
      </c>
      <c r="BB589" s="112"/>
      <c r="BC589" s="112"/>
      <c r="BD589" s="112">
        <f t="shared" si="1016"/>
        <v>0</v>
      </c>
      <c r="BE589" s="112"/>
      <c r="BF589" s="112"/>
      <c r="BG589" s="112">
        <f t="shared" si="1017"/>
        <v>0</v>
      </c>
      <c r="BH589" s="112"/>
      <c r="BI589" s="112"/>
      <c r="BJ589" s="112">
        <f t="shared" si="1018"/>
        <v>0</v>
      </c>
      <c r="BK589" s="112"/>
      <c r="BL589" s="318"/>
      <c r="BM589" s="324"/>
      <c r="BN589" s="326"/>
    </row>
    <row r="590" s="111" customFormat="1" ht="33.95" hidden="1" customHeight="1" outlineLevel="3" spans="2:66">
      <c r="B590" s="112" t="s">
        <v>799</v>
      </c>
      <c r="C590" s="113" t="s">
        <v>2175</v>
      </c>
      <c r="D590" s="111" t="s">
        <v>2176</v>
      </c>
      <c r="E590" s="112"/>
      <c r="F590" s="112" t="s">
        <v>1625</v>
      </c>
      <c r="G590" s="112" t="s">
        <v>943</v>
      </c>
      <c r="H590" s="112">
        <f t="shared" si="1004"/>
        <v>0</v>
      </c>
      <c r="I590" s="112" t="s">
        <v>1242</v>
      </c>
      <c r="J590" s="112">
        <v>1</v>
      </c>
      <c r="K590" s="112" t="s">
        <v>1243</v>
      </c>
      <c r="L590" s="311"/>
      <c r="M590" s="112" t="s">
        <v>1377</v>
      </c>
      <c r="N590" s="112">
        <f t="shared" si="1005"/>
        <v>0</v>
      </c>
      <c r="O590" s="311"/>
      <c r="P590" s="311"/>
      <c r="Q590" s="311"/>
      <c r="R590" s="311"/>
      <c r="S590" s="311"/>
      <c r="T590" s="311"/>
      <c r="U590" s="311"/>
      <c r="V590" s="311"/>
      <c r="W590" s="311"/>
      <c r="X590" s="311"/>
      <c r="Y590" s="311"/>
      <c r="Z590" s="311"/>
      <c r="AA590" s="112"/>
      <c r="AB590" s="112">
        <f t="shared" si="1006"/>
        <v>0</v>
      </c>
      <c r="AC590" s="112">
        <f t="shared" si="1007"/>
        <v>0</v>
      </c>
      <c r="AD590" s="112"/>
      <c r="AE590" s="112"/>
      <c r="AF590" s="112">
        <f t="shared" si="1008"/>
        <v>0</v>
      </c>
      <c r="AG590" s="112"/>
      <c r="AH590" s="112"/>
      <c r="AI590" s="112">
        <f t="shared" si="1009"/>
        <v>0</v>
      </c>
      <c r="AJ590" s="112"/>
      <c r="AK590" s="112"/>
      <c r="AL590" s="112">
        <f t="shared" si="1010"/>
        <v>0</v>
      </c>
      <c r="AM590" s="112"/>
      <c r="AN590" s="112"/>
      <c r="AO590" s="112">
        <f t="shared" si="1011"/>
        <v>0</v>
      </c>
      <c r="AP590" s="112"/>
      <c r="AQ590" s="112"/>
      <c r="AR590" s="112">
        <f t="shared" si="1012"/>
        <v>0</v>
      </c>
      <c r="AS590" s="112"/>
      <c r="AT590" s="112"/>
      <c r="AU590" s="112">
        <f t="shared" si="1013"/>
        <v>0</v>
      </c>
      <c r="AV590" s="112"/>
      <c r="AW590" s="112"/>
      <c r="AX590" s="112">
        <f t="shared" si="1014"/>
        <v>0</v>
      </c>
      <c r="AY590" s="112"/>
      <c r="AZ590" s="112"/>
      <c r="BA590" s="112">
        <f t="shared" si="1015"/>
        <v>0</v>
      </c>
      <c r="BB590" s="112"/>
      <c r="BC590" s="112"/>
      <c r="BD590" s="112">
        <f t="shared" si="1016"/>
        <v>0</v>
      </c>
      <c r="BE590" s="112"/>
      <c r="BF590" s="112"/>
      <c r="BG590" s="112">
        <f t="shared" si="1017"/>
        <v>0</v>
      </c>
      <c r="BH590" s="112"/>
      <c r="BI590" s="112"/>
      <c r="BJ590" s="112">
        <f t="shared" si="1018"/>
        <v>0</v>
      </c>
      <c r="BK590" s="112"/>
      <c r="BL590" s="318"/>
      <c r="BM590" s="324"/>
      <c r="BN590" s="326"/>
    </row>
    <row r="591" s="111" customFormat="1" ht="33.95" hidden="1" customHeight="1" outlineLevel="3" spans="2:66">
      <c r="B591" s="112" t="s">
        <v>799</v>
      </c>
      <c r="C591" s="113" t="s">
        <v>2177</v>
      </c>
      <c r="D591" s="111" t="s">
        <v>2178</v>
      </c>
      <c r="E591" s="112"/>
      <c r="F591" s="112" t="s">
        <v>1625</v>
      </c>
      <c r="G591" s="112" t="s">
        <v>943</v>
      </c>
      <c r="H591" s="112">
        <f t="shared" si="1004"/>
        <v>0</v>
      </c>
      <c r="I591" s="112" t="s">
        <v>1242</v>
      </c>
      <c r="J591" s="112">
        <v>1</v>
      </c>
      <c r="K591" s="112" t="s">
        <v>1243</v>
      </c>
      <c r="L591" s="311"/>
      <c r="M591" s="112" t="s">
        <v>1377</v>
      </c>
      <c r="N591" s="112">
        <f t="shared" si="1005"/>
        <v>0</v>
      </c>
      <c r="O591" s="311"/>
      <c r="P591" s="311"/>
      <c r="Q591" s="311"/>
      <c r="R591" s="311"/>
      <c r="S591" s="311"/>
      <c r="T591" s="311"/>
      <c r="U591" s="311"/>
      <c r="V591" s="311"/>
      <c r="W591" s="311"/>
      <c r="X591" s="311"/>
      <c r="Y591" s="311"/>
      <c r="Z591" s="311"/>
      <c r="AA591" s="112"/>
      <c r="AB591" s="112">
        <f t="shared" si="1006"/>
        <v>0</v>
      </c>
      <c r="AC591" s="112">
        <f t="shared" si="1007"/>
        <v>0</v>
      </c>
      <c r="AD591" s="112"/>
      <c r="AE591" s="112"/>
      <c r="AF591" s="112">
        <f t="shared" si="1008"/>
        <v>0</v>
      </c>
      <c r="AG591" s="112"/>
      <c r="AH591" s="112"/>
      <c r="AI591" s="112">
        <f t="shared" si="1009"/>
        <v>0</v>
      </c>
      <c r="AJ591" s="112"/>
      <c r="AK591" s="112"/>
      <c r="AL591" s="112">
        <f t="shared" si="1010"/>
        <v>0</v>
      </c>
      <c r="AM591" s="112"/>
      <c r="AN591" s="112"/>
      <c r="AO591" s="112">
        <f t="shared" si="1011"/>
        <v>0</v>
      </c>
      <c r="AP591" s="112"/>
      <c r="AQ591" s="112"/>
      <c r="AR591" s="112">
        <f t="shared" si="1012"/>
        <v>0</v>
      </c>
      <c r="AS591" s="112"/>
      <c r="AT591" s="112"/>
      <c r="AU591" s="112">
        <f t="shared" si="1013"/>
        <v>0</v>
      </c>
      <c r="AV591" s="112"/>
      <c r="AW591" s="112"/>
      <c r="AX591" s="112">
        <f t="shared" si="1014"/>
        <v>0</v>
      </c>
      <c r="AY591" s="112"/>
      <c r="AZ591" s="112"/>
      <c r="BA591" s="112">
        <f t="shared" si="1015"/>
        <v>0</v>
      </c>
      <c r="BB591" s="112"/>
      <c r="BC591" s="112"/>
      <c r="BD591" s="112">
        <f t="shared" si="1016"/>
        <v>0</v>
      </c>
      <c r="BE591" s="112"/>
      <c r="BF591" s="112"/>
      <c r="BG591" s="112">
        <f t="shared" si="1017"/>
        <v>0</v>
      </c>
      <c r="BH591" s="112"/>
      <c r="BI591" s="112"/>
      <c r="BJ591" s="112">
        <f t="shared" si="1018"/>
        <v>0</v>
      </c>
      <c r="BK591" s="112"/>
      <c r="BL591" s="318"/>
      <c r="BM591" s="324"/>
      <c r="BN591" s="326"/>
    </row>
    <row r="592" s="111" customFormat="1" ht="33.95" hidden="1" customHeight="1" outlineLevel="3" spans="2:66">
      <c r="B592" s="112" t="s">
        <v>799</v>
      </c>
      <c r="C592" s="113" t="s">
        <v>2179</v>
      </c>
      <c r="D592" s="111" t="s">
        <v>2180</v>
      </c>
      <c r="E592" s="112"/>
      <c r="F592" s="112" t="s">
        <v>1625</v>
      </c>
      <c r="G592" s="112" t="s">
        <v>943</v>
      </c>
      <c r="H592" s="112">
        <f t="shared" si="1004"/>
        <v>0</v>
      </c>
      <c r="I592" s="112" t="s">
        <v>1242</v>
      </c>
      <c r="J592" s="112">
        <v>1</v>
      </c>
      <c r="K592" s="112" t="s">
        <v>1243</v>
      </c>
      <c r="L592" s="311"/>
      <c r="M592" s="112" t="s">
        <v>1377</v>
      </c>
      <c r="N592" s="112">
        <f t="shared" si="1005"/>
        <v>0</v>
      </c>
      <c r="O592" s="311"/>
      <c r="P592" s="311"/>
      <c r="Q592" s="311"/>
      <c r="R592" s="311"/>
      <c r="S592" s="311"/>
      <c r="T592" s="311"/>
      <c r="U592" s="311"/>
      <c r="V592" s="311"/>
      <c r="W592" s="311"/>
      <c r="X592" s="311"/>
      <c r="Y592" s="311"/>
      <c r="Z592" s="311"/>
      <c r="AA592" s="112"/>
      <c r="AB592" s="112">
        <f t="shared" si="1006"/>
        <v>0</v>
      </c>
      <c r="AC592" s="112">
        <f t="shared" si="1007"/>
        <v>0</v>
      </c>
      <c r="AD592" s="112"/>
      <c r="AE592" s="112"/>
      <c r="AF592" s="112">
        <f t="shared" si="1008"/>
        <v>0</v>
      </c>
      <c r="AG592" s="112"/>
      <c r="AH592" s="112"/>
      <c r="AI592" s="112">
        <f t="shared" si="1009"/>
        <v>0</v>
      </c>
      <c r="AJ592" s="112"/>
      <c r="AK592" s="112"/>
      <c r="AL592" s="112">
        <f t="shared" si="1010"/>
        <v>0</v>
      </c>
      <c r="AM592" s="112"/>
      <c r="AN592" s="112"/>
      <c r="AO592" s="112">
        <f t="shared" si="1011"/>
        <v>0</v>
      </c>
      <c r="AP592" s="112"/>
      <c r="AQ592" s="112"/>
      <c r="AR592" s="112">
        <f t="shared" si="1012"/>
        <v>0</v>
      </c>
      <c r="AS592" s="112"/>
      <c r="AT592" s="112"/>
      <c r="AU592" s="112">
        <f t="shared" si="1013"/>
        <v>0</v>
      </c>
      <c r="AV592" s="112"/>
      <c r="AW592" s="112"/>
      <c r="AX592" s="112">
        <f t="shared" si="1014"/>
        <v>0</v>
      </c>
      <c r="AY592" s="112"/>
      <c r="AZ592" s="112"/>
      <c r="BA592" s="112">
        <f t="shared" si="1015"/>
        <v>0</v>
      </c>
      <c r="BB592" s="112"/>
      <c r="BC592" s="112"/>
      <c r="BD592" s="112">
        <f t="shared" si="1016"/>
        <v>0</v>
      </c>
      <c r="BE592" s="112"/>
      <c r="BF592" s="112"/>
      <c r="BG592" s="112">
        <f t="shared" si="1017"/>
        <v>0</v>
      </c>
      <c r="BH592" s="112"/>
      <c r="BI592" s="112"/>
      <c r="BJ592" s="112">
        <f t="shared" si="1018"/>
        <v>0</v>
      </c>
      <c r="BK592" s="112"/>
      <c r="BL592" s="318"/>
      <c r="BM592" s="324"/>
      <c r="BN592" s="326"/>
    </row>
    <row r="593" s="111" customFormat="1" ht="33.95" hidden="1" customHeight="1" outlineLevel="3" spans="2:66">
      <c r="B593" s="112" t="s">
        <v>799</v>
      </c>
      <c r="C593" s="113" t="s">
        <v>2181</v>
      </c>
      <c r="D593" s="111" t="s">
        <v>2182</v>
      </c>
      <c r="E593" s="112"/>
      <c r="F593" s="112" t="s">
        <v>1625</v>
      </c>
      <c r="G593" s="112" t="s">
        <v>943</v>
      </c>
      <c r="H593" s="112">
        <f t="shared" si="1004"/>
        <v>0</v>
      </c>
      <c r="I593" s="112" t="s">
        <v>1242</v>
      </c>
      <c r="J593" s="112">
        <v>1</v>
      </c>
      <c r="K593" s="112" t="s">
        <v>1243</v>
      </c>
      <c r="L593" s="311"/>
      <c r="M593" s="112" t="s">
        <v>1377</v>
      </c>
      <c r="N593" s="112">
        <f t="shared" si="1005"/>
        <v>0</v>
      </c>
      <c r="O593" s="311"/>
      <c r="P593" s="311"/>
      <c r="Q593" s="311"/>
      <c r="R593" s="311"/>
      <c r="S593" s="311"/>
      <c r="T593" s="311"/>
      <c r="U593" s="311"/>
      <c r="V593" s="311"/>
      <c r="W593" s="311"/>
      <c r="X593" s="311"/>
      <c r="Y593" s="311"/>
      <c r="Z593" s="311"/>
      <c r="AA593" s="112"/>
      <c r="AB593" s="112">
        <f t="shared" si="1006"/>
        <v>0</v>
      </c>
      <c r="AC593" s="112">
        <f t="shared" si="1007"/>
        <v>0</v>
      </c>
      <c r="AD593" s="112"/>
      <c r="AE593" s="112"/>
      <c r="AF593" s="112">
        <f t="shared" si="1008"/>
        <v>0</v>
      </c>
      <c r="AG593" s="112"/>
      <c r="AH593" s="112"/>
      <c r="AI593" s="112">
        <f t="shared" si="1009"/>
        <v>0</v>
      </c>
      <c r="AJ593" s="112"/>
      <c r="AK593" s="112"/>
      <c r="AL593" s="112">
        <f t="shared" si="1010"/>
        <v>0</v>
      </c>
      <c r="AM593" s="112"/>
      <c r="AN593" s="112"/>
      <c r="AO593" s="112">
        <f t="shared" si="1011"/>
        <v>0</v>
      </c>
      <c r="AP593" s="112"/>
      <c r="AQ593" s="112"/>
      <c r="AR593" s="112">
        <f t="shared" si="1012"/>
        <v>0</v>
      </c>
      <c r="AS593" s="112"/>
      <c r="AT593" s="112"/>
      <c r="AU593" s="112">
        <f t="shared" si="1013"/>
        <v>0</v>
      </c>
      <c r="AV593" s="112"/>
      <c r="AW593" s="112"/>
      <c r="AX593" s="112">
        <f t="shared" si="1014"/>
        <v>0</v>
      </c>
      <c r="AY593" s="112"/>
      <c r="AZ593" s="112"/>
      <c r="BA593" s="112">
        <f t="shared" si="1015"/>
        <v>0</v>
      </c>
      <c r="BB593" s="112"/>
      <c r="BC593" s="112"/>
      <c r="BD593" s="112">
        <f t="shared" si="1016"/>
        <v>0</v>
      </c>
      <c r="BE593" s="112"/>
      <c r="BF593" s="112"/>
      <c r="BG593" s="112">
        <f t="shared" si="1017"/>
        <v>0</v>
      </c>
      <c r="BH593" s="112"/>
      <c r="BI593" s="112"/>
      <c r="BJ593" s="112">
        <f t="shared" si="1018"/>
        <v>0</v>
      </c>
      <c r="BK593" s="112"/>
      <c r="BL593" s="318"/>
      <c r="BM593" s="324"/>
      <c r="BN593" s="326"/>
    </row>
    <row r="594" s="111" customFormat="1" ht="33.95" hidden="1" customHeight="1" outlineLevel="3" spans="2:66">
      <c r="B594" s="112" t="s">
        <v>799</v>
      </c>
      <c r="C594" s="113" t="s">
        <v>2183</v>
      </c>
      <c r="D594" s="111" t="s">
        <v>2184</v>
      </c>
      <c r="E594" s="112"/>
      <c r="F594" s="112" t="s">
        <v>1625</v>
      </c>
      <c r="G594" s="112" t="s">
        <v>943</v>
      </c>
      <c r="H594" s="112">
        <f t="shared" si="1004"/>
        <v>0</v>
      </c>
      <c r="I594" s="112" t="s">
        <v>1242</v>
      </c>
      <c r="J594" s="112">
        <v>1</v>
      </c>
      <c r="K594" s="112" t="s">
        <v>1243</v>
      </c>
      <c r="L594" s="311"/>
      <c r="M594" s="112" t="s">
        <v>1377</v>
      </c>
      <c r="N594" s="112">
        <f t="shared" si="1005"/>
        <v>0</v>
      </c>
      <c r="O594" s="311"/>
      <c r="P594" s="311"/>
      <c r="Q594" s="311"/>
      <c r="R594" s="311"/>
      <c r="S594" s="311"/>
      <c r="T594" s="311"/>
      <c r="U594" s="311"/>
      <c r="V594" s="311"/>
      <c r="W594" s="311"/>
      <c r="X594" s="311"/>
      <c r="Y594" s="311"/>
      <c r="Z594" s="311"/>
      <c r="AA594" s="112"/>
      <c r="AB594" s="112">
        <f t="shared" si="1006"/>
        <v>0</v>
      </c>
      <c r="AC594" s="112">
        <f t="shared" si="1007"/>
        <v>0</v>
      </c>
      <c r="AD594" s="112"/>
      <c r="AE594" s="112"/>
      <c r="AF594" s="112">
        <f t="shared" si="1008"/>
        <v>0</v>
      </c>
      <c r="AG594" s="112"/>
      <c r="AH594" s="112"/>
      <c r="AI594" s="112">
        <f t="shared" si="1009"/>
        <v>0</v>
      </c>
      <c r="AJ594" s="112"/>
      <c r="AK594" s="112"/>
      <c r="AL594" s="112">
        <f t="shared" si="1010"/>
        <v>0</v>
      </c>
      <c r="AM594" s="112"/>
      <c r="AN594" s="112"/>
      <c r="AO594" s="112">
        <f t="shared" si="1011"/>
        <v>0</v>
      </c>
      <c r="AP594" s="112"/>
      <c r="AQ594" s="112"/>
      <c r="AR594" s="112">
        <f t="shared" si="1012"/>
        <v>0</v>
      </c>
      <c r="AS594" s="112"/>
      <c r="AT594" s="112"/>
      <c r="AU594" s="112">
        <f t="shared" si="1013"/>
        <v>0</v>
      </c>
      <c r="AV594" s="112"/>
      <c r="AW594" s="112"/>
      <c r="AX594" s="112">
        <f t="shared" si="1014"/>
        <v>0</v>
      </c>
      <c r="AY594" s="112"/>
      <c r="AZ594" s="112"/>
      <c r="BA594" s="112">
        <f t="shared" si="1015"/>
        <v>0</v>
      </c>
      <c r="BB594" s="112"/>
      <c r="BC594" s="112"/>
      <c r="BD594" s="112">
        <f t="shared" si="1016"/>
        <v>0</v>
      </c>
      <c r="BE594" s="112"/>
      <c r="BF594" s="112"/>
      <c r="BG594" s="112">
        <f t="shared" si="1017"/>
        <v>0</v>
      </c>
      <c r="BH594" s="112"/>
      <c r="BI594" s="112"/>
      <c r="BJ594" s="112">
        <f t="shared" si="1018"/>
        <v>0</v>
      </c>
      <c r="BK594" s="112"/>
      <c r="BL594" s="318"/>
      <c r="BM594" s="324"/>
      <c r="BN594" s="326"/>
    </row>
    <row r="595" s="111" customFormat="1" ht="33.95" hidden="1" customHeight="1" outlineLevel="3" spans="2:66">
      <c r="B595" s="112" t="s">
        <v>799</v>
      </c>
      <c r="C595" s="113" t="s">
        <v>2185</v>
      </c>
      <c r="D595" s="111" t="s">
        <v>2186</v>
      </c>
      <c r="E595" s="112"/>
      <c r="F595" s="112" t="s">
        <v>1625</v>
      </c>
      <c r="G595" s="112" t="s">
        <v>943</v>
      </c>
      <c r="H595" s="112">
        <f t="shared" si="1004"/>
        <v>0</v>
      </c>
      <c r="I595" s="112" t="s">
        <v>1242</v>
      </c>
      <c r="J595" s="112">
        <v>1</v>
      </c>
      <c r="K595" s="112" t="s">
        <v>1243</v>
      </c>
      <c r="L595" s="311"/>
      <c r="M595" s="112" t="s">
        <v>1377</v>
      </c>
      <c r="N595" s="112">
        <f t="shared" si="1005"/>
        <v>0</v>
      </c>
      <c r="O595" s="311"/>
      <c r="P595" s="311"/>
      <c r="Q595" s="311"/>
      <c r="R595" s="311"/>
      <c r="S595" s="311"/>
      <c r="T595" s="311"/>
      <c r="U595" s="311"/>
      <c r="V595" s="311"/>
      <c r="W595" s="311"/>
      <c r="X595" s="311"/>
      <c r="Y595" s="311"/>
      <c r="Z595" s="311"/>
      <c r="AA595" s="112"/>
      <c r="AB595" s="112">
        <f t="shared" si="1006"/>
        <v>0</v>
      </c>
      <c r="AC595" s="112">
        <f t="shared" si="1007"/>
        <v>0</v>
      </c>
      <c r="AD595" s="112"/>
      <c r="AE595" s="112"/>
      <c r="AF595" s="112">
        <f t="shared" si="1008"/>
        <v>0</v>
      </c>
      <c r="AG595" s="112"/>
      <c r="AH595" s="112"/>
      <c r="AI595" s="112">
        <f t="shared" si="1009"/>
        <v>0</v>
      </c>
      <c r="AJ595" s="112"/>
      <c r="AK595" s="112"/>
      <c r="AL595" s="112">
        <f t="shared" si="1010"/>
        <v>0</v>
      </c>
      <c r="AM595" s="112"/>
      <c r="AN595" s="112"/>
      <c r="AO595" s="112">
        <f t="shared" si="1011"/>
        <v>0</v>
      </c>
      <c r="AP595" s="112"/>
      <c r="AQ595" s="112"/>
      <c r="AR595" s="112">
        <f t="shared" si="1012"/>
        <v>0</v>
      </c>
      <c r="AS595" s="112"/>
      <c r="AT595" s="112"/>
      <c r="AU595" s="112">
        <f t="shared" si="1013"/>
        <v>0</v>
      </c>
      <c r="AV595" s="112"/>
      <c r="AW595" s="112"/>
      <c r="AX595" s="112">
        <f t="shared" si="1014"/>
        <v>0</v>
      </c>
      <c r="AY595" s="112"/>
      <c r="AZ595" s="112"/>
      <c r="BA595" s="112">
        <f t="shared" si="1015"/>
        <v>0</v>
      </c>
      <c r="BB595" s="112"/>
      <c r="BC595" s="112"/>
      <c r="BD595" s="112">
        <f t="shared" si="1016"/>
        <v>0</v>
      </c>
      <c r="BE595" s="112"/>
      <c r="BF595" s="112"/>
      <c r="BG595" s="112">
        <f t="shared" si="1017"/>
        <v>0</v>
      </c>
      <c r="BH595" s="112"/>
      <c r="BI595" s="112"/>
      <c r="BJ595" s="112">
        <f t="shared" si="1018"/>
        <v>0</v>
      </c>
      <c r="BK595" s="112"/>
      <c r="BL595" s="318"/>
      <c r="BM595" s="324"/>
      <c r="BN595" s="326"/>
    </row>
    <row r="596" s="111" customFormat="1" ht="33.95" hidden="1" customHeight="1" outlineLevel="3" spans="2:66">
      <c r="B596" s="112" t="s">
        <v>799</v>
      </c>
      <c r="C596" s="113" t="s">
        <v>2187</v>
      </c>
      <c r="D596" s="111" t="s">
        <v>2188</v>
      </c>
      <c r="E596" s="112"/>
      <c r="F596" s="112" t="s">
        <v>1625</v>
      </c>
      <c r="G596" s="112" t="s">
        <v>943</v>
      </c>
      <c r="H596" s="112">
        <f t="shared" si="1004"/>
        <v>0</v>
      </c>
      <c r="I596" s="112" t="s">
        <v>1242</v>
      </c>
      <c r="J596" s="112">
        <v>1</v>
      </c>
      <c r="K596" s="112" t="s">
        <v>1243</v>
      </c>
      <c r="L596" s="311"/>
      <c r="M596" s="112" t="s">
        <v>1377</v>
      </c>
      <c r="N596" s="112">
        <f t="shared" si="1005"/>
        <v>0</v>
      </c>
      <c r="O596" s="311"/>
      <c r="P596" s="311"/>
      <c r="Q596" s="311"/>
      <c r="R596" s="311"/>
      <c r="S596" s="311"/>
      <c r="T596" s="311"/>
      <c r="U596" s="311"/>
      <c r="V596" s="311"/>
      <c r="W596" s="311"/>
      <c r="X596" s="311"/>
      <c r="Y596" s="311"/>
      <c r="Z596" s="311"/>
      <c r="AA596" s="112"/>
      <c r="AB596" s="112">
        <f t="shared" si="1006"/>
        <v>0</v>
      </c>
      <c r="AC596" s="112">
        <f t="shared" si="1007"/>
        <v>0</v>
      </c>
      <c r="AD596" s="112"/>
      <c r="AE596" s="112"/>
      <c r="AF596" s="112">
        <f t="shared" si="1008"/>
        <v>0</v>
      </c>
      <c r="AG596" s="112"/>
      <c r="AH596" s="112"/>
      <c r="AI596" s="112">
        <f t="shared" si="1009"/>
        <v>0</v>
      </c>
      <c r="AJ596" s="112"/>
      <c r="AK596" s="112"/>
      <c r="AL596" s="112">
        <f t="shared" si="1010"/>
        <v>0</v>
      </c>
      <c r="AM596" s="112"/>
      <c r="AN596" s="112"/>
      <c r="AO596" s="112">
        <f t="shared" si="1011"/>
        <v>0</v>
      </c>
      <c r="AP596" s="112"/>
      <c r="AQ596" s="112"/>
      <c r="AR596" s="112">
        <f t="shared" si="1012"/>
        <v>0</v>
      </c>
      <c r="AS596" s="112"/>
      <c r="AT596" s="112"/>
      <c r="AU596" s="112">
        <f t="shared" si="1013"/>
        <v>0</v>
      </c>
      <c r="AV596" s="112"/>
      <c r="AW596" s="112"/>
      <c r="AX596" s="112">
        <f t="shared" si="1014"/>
        <v>0</v>
      </c>
      <c r="AY596" s="112"/>
      <c r="AZ596" s="112"/>
      <c r="BA596" s="112">
        <f t="shared" si="1015"/>
        <v>0</v>
      </c>
      <c r="BB596" s="112"/>
      <c r="BC596" s="112"/>
      <c r="BD596" s="112">
        <f t="shared" si="1016"/>
        <v>0</v>
      </c>
      <c r="BE596" s="112"/>
      <c r="BF596" s="112"/>
      <c r="BG596" s="112">
        <f t="shared" si="1017"/>
        <v>0</v>
      </c>
      <c r="BH596" s="112"/>
      <c r="BI596" s="112"/>
      <c r="BJ596" s="112">
        <f t="shared" si="1018"/>
        <v>0</v>
      </c>
      <c r="BK596" s="112"/>
      <c r="BL596" s="318"/>
      <c r="BM596" s="324"/>
      <c r="BN596" s="326"/>
    </row>
    <row r="597" s="111" customFormat="1" ht="33.95" hidden="1" customHeight="1" outlineLevel="3" spans="2:66">
      <c r="B597" s="112" t="s">
        <v>799</v>
      </c>
      <c r="C597" s="113" t="s">
        <v>2189</v>
      </c>
      <c r="D597" s="111" t="s">
        <v>2190</v>
      </c>
      <c r="E597" s="112"/>
      <c r="F597" s="112" t="s">
        <v>1625</v>
      </c>
      <c r="G597" s="112" t="s">
        <v>943</v>
      </c>
      <c r="H597" s="112">
        <f t="shared" si="1004"/>
        <v>0</v>
      </c>
      <c r="I597" s="112" t="s">
        <v>1242</v>
      </c>
      <c r="J597" s="112">
        <v>1</v>
      </c>
      <c r="K597" s="112" t="s">
        <v>1243</v>
      </c>
      <c r="L597" s="311"/>
      <c r="M597" s="112" t="s">
        <v>1377</v>
      </c>
      <c r="N597" s="112">
        <f t="shared" si="1005"/>
        <v>0</v>
      </c>
      <c r="O597" s="311"/>
      <c r="P597" s="311"/>
      <c r="Q597" s="311"/>
      <c r="R597" s="311"/>
      <c r="S597" s="311"/>
      <c r="T597" s="311"/>
      <c r="U597" s="311"/>
      <c r="V597" s="311"/>
      <c r="W597" s="311"/>
      <c r="X597" s="311"/>
      <c r="Y597" s="311"/>
      <c r="Z597" s="311"/>
      <c r="AA597" s="112"/>
      <c r="AB597" s="112">
        <f t="shared" si="1006"/>
        <v>0</v>
      </c>
      <c r="AC597" s="112">
        <f t="shared" si="1007"/>
        <v>0</v>
      </c>
      <c r="AD597" s="112"/>
      <c r="AE597" s="112"/>
      <c r="AF597" s="112">
        <f t="shared" si="1008"/>
        <v>0</v>
      </c>
      <c r="AG597" s="112"/>
      <c r="AH597" s="112"/>
      <c r="AI597" s="112">
        <f t="shared" si="1009"/>
        <v>0</v>
      </c>
      <c r="AJ597" s="112"/>
      <c r="AK597" s="112"/>
      <c r="AL597" s="112">
        <f t="shared" si="1010"/>
        <v>0</v>
      </c>
      <c r="AM597" s="112"/>
      <c r="AN597" s="112"/>
      <c r="AO597" s="112">
        <f t="shared" si="1011"/>
        <v>0</v>
      </c>
      <c r="AP597" s="112"/>
      <c r="AQ597" s="112"/>
      <c r="AR597" s="112">
        <f t="shared" si="1012"/>
        <v>0</v>
      </c>
      <c r="AS597" s="112"/>
      <c r="AT597" s="112"/>
      <c r="AU597" s="112">
        <f t="shared" si="1013"/>
        <v>0</v>
      </c>
      <c r="AV597" s="112"/>
      <c r="AW597" s="112"/>
      <c r="AX597" s="112">
        <f t="shared" si="1014"/>
        <v>0</v>
      </c>
      <c r="AY597" s="112"/>
      <c r="AZ597" s="112"/>
      <c r="BA597" s="112">
        <f t="shared" si="1015"/>
        <v>0</v>
      </c>
      <c r="BB597" s="112"/>
      <c r="BC597" s="112"/>
      <c r="BD597" s="112">
        <f t="shared" si="1016"/>
        <v>0</v>
      </c>
      <c r="BE597" s="112"/>
      <c r="BF597" s="112"/>
      <c r="BG597" s="112">
        <f t="shared" si="1017"/>
        <v>0</v>
      </c>
      <c r="BH597" s="112"/>
      <c r="BI597" s="112"/>
      <c r="BJ597" s="112">
        <f t="shared" si="1018"/>
        <v>0</v>
      </c>
      <c r="BK597" s="112"/>
      <c r="BL597" s="318"/>
      <c r="BM597" s="324"/>
      <c r="BN597" s="326"/>
    </row>
    <row r="598" s="111" customFormat="1" ht="33.95" hidden="1" customHeight="1" outlineLevel="3" spans="2:66">
      <c r="B598" s="112" t="s">
        <v>799</v>
      </c>
      <c r="C598" s="113" t="s">
        <v>2191</v>
      </c>
      <c r="D598" s="111" t="s">
        <v>2192</v>
      </c>
      <c r="E598" s="112"/>
      <c r="F598" s="112" t="s">
        <v>1625</v>
      </c>
      <c r="G598" s="112" t="s">
        <v>943</v>
      </c>
      <c r="H598" s="112">
        <f t="shared" si="1004"/>
        <v>0</v>
      </c>
      <c r="I598" s="112" t="s">
        <v>1242</v>
      </c>
      <c r="J598" s="112">
        <v>1</v>
      </c>
      <c r="K598" s="112" t="s">
        <v>1243</v>
      </c>
      <c r="L598" s="311"/>
      <c r="M598" s="112" t="s">
        <v>1377</v>
      </c>
      <c r="N598" s="112">
        <f t="shared" si="1005"/>
        <v>0</v>
      </c>
      <c r="O598" s="311"/>
      <c r="P598" s="311"/>
      <c r="Q598" s="311"/>
      <c r="R598" s="311"/>
      <c r="S598" s="311"/>
      <c r="T598" s="311"/>
      <c r="U598" s="311"/>
      <c r="V598" s="311"/>
      <c r="W598" s="311"/>
      <c r="X598" s="311"/>
      <c r="Y598" s="311"/>
      <c r="Z598" s="311"/>
      <c r="AA598" s="112"/>
      <c r="AB598" s="112">
        <f t="shared" si="1006"/>
        <v>0</v>
      </c>
      <c r="AC598" s="112">
        <f t="shared" si="1007"/>
        <v>0</v>
      </c>
      <c r="AD598" s="112"/>
      <c r="AE598" s="112"/>
      <c r="AF598" s="112">
        <f t="shared" si="1008"/>
        <v>0</v>
      </c>
      <c r="AG598" s="112"/>
      <c r="AH598" s="112"/>
      <c r="AI598" s="112">
        <f t="shared" si="1009"/>
        <v>0</v>
      </c>
      <c r="AJ598" s="112"/>
      <c r="AK598" s="112"/>
      <c r="AL598" s="112">
        <f t="shared" si="1010"/>
        <v>0</v>
      </c>
      <c r="AM598" s="112"/>
      <c r="AN598" s="112"/>
      <c r="AO598" s="112">
        <f t="shared" si="1011"/>
        <v>0</v>
      </c>
      <c r="AP598" s="112"/>
      <c r="AQ598" s="112"/>
      <c r="AR598" s="112">
        <f t="shared" si="1012"/>
        <v>0</v>
      </c>
      <c r="AS598" s="112"/>
      <c r="AT598" s="112"/>
      <c r="AU598" s="112">
        <f t="shared" si="1013"/>
        <v>0</v>
      </c>
      <c r="AV598" s="112"/>
      <c r="AW598" s="112"/>
      <c r="AX598" s="112">
        <f t="shared" si="1014"/>
        <v>0</v>
      </c>
      <c r="AY598" s="112"/>
      <c r="AZ598" s="112"/>
      <c r="BA598" s="112">
        <f t="shared" si="1015"/>
        <v>0</v>
      </c>
      <c r="BB598" s="112"/>
      <c r="BC598" s="112"/>
      <c r="BD598" s="112">
        <f t="shared" si="1016"/>
        <v>0</v>
      </c>
      <c r="BE598" s="112"/>
      <c r="BF598" s="112"/>
      <c r="BG598" s="112">
        <f t="shared" si="1017"/>
        <v>0</v>
      </c>
      <c r="BH598" s="112"/>
      <c r="BI598" s="112"/>
      <c r="BJ598" s="112">
        <f t="shared" si="1018"/>
        <v>0</v>
      </c>
      <c r="BK598" s="112"/>
      <c r="BL598" s="318"/>
      <c r="BM598" s="324"/>
      <c r="BN598" s="326"/>
    </row>
    <row r="599" s="111" customFormat="1" ht="33.95" hidden="1" customHeight="1" outlineLevel="3" spans="2:66">
      <c r="B599" s="112" t="s">
        <v>799</v>
      </c>
      <c r="C599" s="113" t="s">
        <v>2193</v>
      </c>
      <c r="D599" s="111" t="s">
        <v>2194</v>
      </c>
      <c r="E599" s="112"/>
      <c r="F599" s="112" t="s">
        <v>1625</v>
      </c>
      <c r="G599" s="112" t="s">
        <v>943</v>
      </c>
      <c r="H599" s="112">
        <f t="shared" si="1004"/>
        <v>0</v>
      </c>
      <c r="I599" s="112" t="s">
        <v>1242</v>
      </c>
      <c r="J599" s="112">
        <v>1</v>
      </c>
      <c r="K599" s="112" t="s">
        <v>1243</v>
      </c>
      <c r="L599" s="311"/>
      <c r="M599" s="112" t="s">
        <v>1377</v>
      </c>
      <c r="N599" s="112">
        <f t="shared" si="1005"/>
        <v>0</v>
      </c>
      <c r="O599" s="311"/>
      <c r="P599" s="311"/>
      <c r="Q599" s="311"/>
      <c r="R599" s="311"/>
      <c r="S599" s="311"/>
      <c r="T599" s="311"/>
      <c r="U599" s="311"/>
      <c r="V599" s="311"/>
      <c r="W599" s="311"/>
      <c r="X599" s="311"/>
      <c r="Y599" s="311"/>
      <c r="Z599" s="311"/>
      <c r="AA599" s="112"/>
      <c r="AB599" s="112">
        <f t="shared" si="1006"/>
        <v>0</v>
      </c>
      <c r="AC599" s="112">
        <f t="shared" si="1007"/>
        <v>0</v>
      </c>
      <c r="AD599" s="112"/>
      <c r="AE599" s="112"/>
      <c r="AF599" s="112">
        <f t="shared" si="1008"/>
        <v>0</v>
      </c>
      <c r="AG599" s="112"/>
      <c r="AH599" s="112"/>
      <c r="AI599" s="112">
        <f t="shared" si="1009"/>
        <v>0</v>
      </c>
      <c r="AJ599" s="112"/>
      <c r="AK599" s="112"/>
      <c r="AL599" s="112">
        <f t="shared" si="1010"/>
        <v>0</v>
      </c>
      <c r="AM599" s="112"/>
      <c r="AN599" s="112"/>
      <c r="AO599" s="112">
        <f t="shared" si="1011"/>
        <v>0</v>
      </c>
      <c r="AP599" s="112"/>
      <c r="AQ599" s="112"/>
      <c r="AR599" s="112">
        <f t="shared" si="1012"/>
        <v>0</v>
      </c>
      <c r="AS599" s="112"/>
      <c r="AT599" s="112"/>
      <c r="AU599" s="112">
        <f t="shared" si="1013"/>
        <v>0</v>
      </c>
      <c r="AV599" s="112"/>
      <c r="AW599" s="112"/>
      <c r="AX599" s="112">
        <f t="shared" si="1014"/>
        <v>0</v>
      </c>
      <c r="AY599" s="112"/>
      <c r="AZ599" s="112"/>
      <c r="BA599" s="112">
        <f t="shared" si="1015"/>
        <v>0</v>
      </c>
      <c r="BB599" s="112"/>
      <c r="BC599" s="112"/>
      <c r="BD599" s="112">
        <f t="shared" si="1016"/>
        <v>0</v>
      </c>
      <c r="BE599" s="112"/>
      <c r="BF599" s="112"/>
      <c r="BG599" s="112">
        <f t="shared" si="1017"/>
        <v>0</v>
      </c>
      <c r="BH599" s="112"/>
      <c r="BI599" s="112"/>
      <c r="BJ599" s="112">
        <f t="shared" si="1018"/>
        <v>0</v>
      </c>
      <c r="BK599" s="112"/>
      <c r="BL599" s="318"/>
      <c r="BM599" s="324"/>
      <c r="BN599" s="326"/>
    </row>
    <row r="600" s="111" customFormat="1" ht="33.95" hidden="1" customHeight="1" outlineLevel="3" spans="2:66">
      <c r="B600" s="112" t="s">
        <v>799</v>
      </c>
      <c r="C600" s="113" t="s">
        <v>2195</v>
      </c>
      <c r="D600" s="111" t="s">
        <v>2196</v>
      </c>
      <c r="E600" s="112"/>
      <c r="F600" s="112" t="s">
        <v>1625</v>
      </c>
      <c r="G600" s="112" t="s">
        <v>943</v>
      </c>
      <c r="H600" s="112">
        <f t="shared" si="1004"/>
        <v>0</v>
      </c>
      <c r="I600" s="112" t="s">
        <v>1242</v>
      </c>
      <c r="J600" s="112">
        <v>1</v>
      </c>
      <c r="K600" s="112" t="s">
        <v>1243</v>
      </c>
      <c r="L600" s="311"/>
      <c r="M600" s="112" t="s">
        <v>1377</v>
      </c>
      <c r="N600" s="112">
        <f t="shared" si="1005"/>
        <v>0</v>
      </c>
      <c r="O600" s="329"/>
      <c r="P600" s="329"/>
      <c r="Q600" s="329"/>
      <c r="R600" s="329"/>
      <c r="S600" s="329"/>
      <c r="T600" s="329"/>
      <c r="U600" s="329"/>
      <c r="V600" s="329"/>
      <c r="W600" s="329"/>
      <c r="X600" s="329"/>
      <c r="Y600" s="329"/>
      <c r="Z600" s="329"/>
      <c r="AA600" s="112"/>
      <c r="AB600" s="112">
        <f t="shared" si="1006"/>
        <v>0</v>
      </c>
      <c r="AC600" s="112">
        <f t="shared" si="1007"/>
        <v>0</v>
      </c>
      <c r="AD600" s="112"/>
      <c r="AE600" s="112"/>
      <c r="AF600" s="112">
        <f t="shared" si="1008"/>
        <v>0</v>
      </c>
      <c r="AG600" s="112"/>
      <c r="AH600" s="112"/>
      <c r="AI600" s="112">
        <f t="shared" si="1009"/>
        <v>0</v>
      </c>
      <c r="AJ600" s="112"/>
      <c r="AK600" s="112"/>
      <c r="AL600" s="112">
        <f t="shared" si="1010"/>
        <v>0</v>
      </c>
      <c r="AM600" s="112"/>
      <c r="AN600" s="112"/>
      <c r="AO600" s="112">
        <f t="shared" si="1011"/>
        <v>0</v>
      </c>
      <c r="AP600" s="112"/>
      <c r="AQ600" s="112"/>
      <c r="AR600" s="112">
        <f t="shared" si="1012"/>
        <v>0</v>
      </c>
      <c r="AS600" s="112"/>
      <c r="AT600" s="112"/>
      <c r="AU600" s="112">
        <f t="shared" si="1013"/>
        <v>0</v>
      </c>
      <c r="AV600" s="112"/>
      <c r="AW600" s="112"/>
      <c r="AX600" s="112">
        <f t="shared" si="1014"/>
        <v>0</v>
      </c>
      <c r="AY600" s="112"/>
      <c r="AZ600" s="112"/>
      <c r="BA600" s="112">
        <f t="shared" si="1015"/>
        <v>0</v>
      </c>
      <c r="BB600" s="112"/>
      <c r="BC600" s="112"/>
      <c r="BD600" s="112">
        <f t="shared" si="1016"/>
        <v>0</v>
      </c>
      <c r="BE600" s="112"/>
      <c r="BF600" s="112"/>
      <c r="BG600" s="112">
        <f t="shared" si="1017"/>
        <v>0</v>
      </c>
      <c r="BH600" s="112"/>
      <c r="BI600" s="112"/>
      <c r="BJ600" s="112">
        <f t="shared" si="1018"/>
        <v>0</v>
      </c>
      <c r="BK600" s="112"/>
      <c r="BL600" s="318"/>
      <c r="BM600" s="324"/>
      <c r="BN600" s="326"/>
    </row>
    <row r="601" s="22" customFormat="1" ht="33.95" hidden="1" customHeight="1" outlineLevel="2" collapsed="1" spans="2:66">
      <c r="B601" s="108" t="s">
        <v>794</v>
      </c>
      <c r="C601" s="109" t="s">
        <v>2197</v>
      </c>
      <c r="D601" s="22" t="s">
        <v>2198</v>
      </c>
      <c r="E601" s="108"/>
      <c r="F601" s="108"/>
      <c r="G601" s="108"/>
      <c r="H601" s="108">
        <f>SUM(H602:H604)</f>
        <v>0</v>
      </c>
      <c r="I601" s="108"/>
      <c r="J601" s="108"/>
      <c r="K601" s="108"/>
      <c r="L601" s="108"/>
      <c r="M601" s="108"/>
      <c r="N601" s="317"/>
      <c r="O601" s="300"/>
      <c r="P601" s="300"/>
      <c r="Q601" s="300"/>
      <c r="R601" s="300"/>
      <c r="S601" s="300"/>
      <c r="T601" s="300"/>
      <c r="U601" s="300"/>
      <c r="V601" s="300"/>
      <c r="W601" s="300"/>
      <c r="X601" s="300"/>
      <c r="Y601" s="300"/>
      <c r="Z601" s="300"/>
      <c r="AA601" s="300"/>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17"/>
      <c r="BM601" s="324"/>
      <c r="BN601" s="325"/>
    </row>
    <row r="602" s="111" customFormat="1" ht="33.95" hidden="1" customHeight="1" outlineLevel="3" spans="2:66">
      <c r="B602" s="112" t="s">
        <v>799</v>
      </c>
      <c r="C602" s="113" t="s">
        <v>2199</v>
      </c>
      <c r="D602" s="111" t="s">
        <v>2200</v>
      </c>
      <c r="E602" s="112"/>
      <c r="F602" s="112" t="s">
        <v>1625</v>
      </c>
      <c r="G602" s="112" t="s">
        <v>943</v>
      </c>
      <c r="H602" s="112">
        <f t="shared" ref="H602:H604" si="1020">J602*L602</f>
        <v>0</v>
      </c>
      <c r="I602" s="112" t="s">
        <v>1242</v>
      </c>
      <c r="J602" s="112">
        <v>1</v>
      </c>
      <c r="K602" s="112" t="s">
        <v>1243</v>
      </c>
      <c r="L602" s="311"/>
      <c r="M602" s="112" t="s">
        <v>1377</v>
      </c>
      <c r="N602" s="112">
        <f t="shared" ref="N602:N604" si="1021">COUNTA(O602:Z602)</f>
        <v>0</v>
      </c>
      <c r="O602" s="330"/>
      <c r="P602" s="330"/>
      <c r="Q602" s="330"/>
      <c r="R602" s="330"/>
      <c r="S602" s="330"/>
      <c r="T602" s="330"/>
      <c r="U602" s="330"/>
      <c r="V602" s="330"/>
      <c r="W602" s="330"/>
      <c r="X602" s="330"/>
      <c r="Y602" s="330"/>
      <c r="Z602" s="330"/>
      <c r="AA602" s="112"/>
      <c r="AB602" s="112">
        <f t="shared" ref="AB602:AB604" si="1022">SUM(AC602,AF602,AI602,AL602,AO602,AR602,AU602,AX602,BA602,BD602,BG602,BJ602)</f>
        <v>0</v>
      </c>
      <c r="AC602" s="112">
        <f t="shared" ref="AC602:AC604" si="1023">IF(O602="√",$J602*$L602/$N602,0)</f>
        <v>0</v>
      </c>
      <c r="AD602" s="112"/>
      <c r="AE602" s="112"/>
      <c r="AF602" s="112">
        <f t="shared" ref="AF602:AF604" si="1024">IF(P602="√",$J602*$L602/$N602,0)</f>
        <v>0</v>
      </c>
      <c r="AG602" s="112"/>
      <c r="AH602" s="112"/>
      <c r="AI602" s="112">
        <f t="shared" ref="AI602:AI604" si="1025">IF(Q602="√",$J602*$L602/$N602,0)</f>
        <v>0</v>
      </c>
      <c r="AJ602" s="112"/>
      <c r="AK602" s="112"/>
      <c r="AL602" s="112">
        <f t="shared" ref="AL602:AL604" si="1026">IF(R602="√",$J602*$L602/$N602,0)</f>
        <v>0</v>
      </c>
      <c r="AM602" s="112"/>
      <c r="AN602" s="112"/>
      <c r="AO602" s="112">
        <f t="shared" ref="AO602:AO604" si="1027">IF(S602="√",$J602*$L602/$N602,0)</f>
        <v>0</v>
      </c>
      <c r="AP602" s="112"/>
      <c r="AQ602" s="112"/>
      <c r="AR602" s="112">
        <f t="shared" ref="AR602:AR604" si="1028">IF(T602="√",$J602*$L602/$N602,0)</f>
        <v>0</v>
      </c>
      <c r="AS602" s="112"/>
      <c r="AT602" s="112"/>
      <c r="AU602" s="112">
        <f t="shared" ref="AU602:AU604" si="1029">IF(U602="√",$J602*$L602/$N602,0)</f>
        <v>0</v>
      </c>
      <c r="AV602" s="112"/>
      <c r="AW602" s="112"/>
      <c r="AX602" s="112">
        <f t="shared" ref="AX602:AX604" si="1030">IF(V602="√",$J602*$L602/$N602,0)</f>
        <v>0</v>
      </c>
      <c r="AY602" s="112"/>
      <c r="AZ602" s="112"/>
      <c r="BA602" s="112">
        <f t="shared" ref="BA602:BA604" si="1031">IF(W602="√",$J602*$L602/$N602,0)</f>
        <v>0</v>
      </c>
      <c r="BB602" s="112"/>
      <c r="BC602" s="112"/>
      <c r="BD602" s="112">
        <f t="shared" ref="BD602:BD604" si="1032">IF(X602="√",$J602*$L602/$N602,0)</f>
        <v>0</v>
      </c>
      <c r="BE602" s="112"/>
      <c r="BF602" s="112"/>
      <c r="BG602" s="112">
        <f t="shared" ref="BG602:BG604" si="1033">IF(Y602="√",$J602*$L602/$N602,0)</f>
        <v>0</v>
      </c>
      <c r="BH602" s="112"/>
      <c r="BI602" s="112"/>
      <c r="BJ602" s="112">
        <f t="shared" ref="BJ602:BJ604" si="1034">IF(Z602="√",$J602*$L602/$N602,0)</f>
        <v>0</v>
      </c>
      <c r="BK602" s="112"/>
      <c r="BL602" s="318"/>
      <c r="BM602" s="324"/>
      <c r="BN602" s="326"/>
    </row>
    <row r="603" s="111" customFormat="1" ht="33.95" hidden="1" customHeight="1" outlineLevel="3" spans="2:66">
      <c r="B603" s="112" t="s">
        <v>799</v>
      </c>
      <c r="C603" s="113" t="s">
        <v>2201</v>
      </c>
      <c r="D603" s="111" t="s">
        <v>2202</v>
      </c>
      <c r="E603" s="112"/>
      <c r="F603" s="112" t="s">
        <v>1625</v>
      </c>
      <c r="G603" s="112" t="s">
        <v>943</v>
      </c>
      <c r="H603" s="112">
        <f t="shared" si="1020"/>
        <v>0</v>
      </c>
      <c r="I603" s="112" t="s">
        <v>1242</v>
      </c>
      <c r="J603" s="112">
        <v>1</v>
      </c>
      <c r="K603" s="112" t="s">
        <v>1243</v>
      </c>
      <c r="L603" s="311"/>
      <c r="M603" s="112" t="s">
        <v>1377</v>
      </c>
      <c r="N603" s="112">
        <f t="shared" si="1021"/>
        <v>0</v>
      </c>
      <c r="O603" s="311"/>
      <c r="P603" s="311"/>
      <c r="Q603" s="311"/>
      <c r="R603" s="311"/>
      <c r="S603" s="311"/>
      <c r="T603" s="311"/>
      <c r="U603" s="311"/>
      <c r="V603" s="311"/>
      <c r="W603" s="311"/>
      <c r="X603" s="311"/>
      <c r="Y603" s="311"/>
      <c r="Z603" s="311"/>
      <c r="AA603" s="112"/>
      <c r="AB603" s="112">
        <f t="shared" si="1022"/>
        <v>0</v>
      </c>
      <c r="AC603" s="112">
        <f t="shared" si="1023"/>
        <v>0</v>
      </c>
      <c r="AD603" s="112"/>
      <c r="AE603" s="112"/>
      <c r="AF603" s="112">
        <f t="shared" si="1024"/>
        <v>0</v>
      </c>
      <c r="AG603" s="112"/>
      <c r="AH603" s="112"/>
      <c r="AI603" s="112">
        <f t="shared" si="1025"/>
        <v>0</v>
      </c>
      <c r="AJ603" s="112"/>
      <c r="AK603" s="112"/>
      <c r="AL603" s="112">
        <f t="shared" si="1026"/>
        <v>0</v>
      </c>
      <c r="AM603" s="112"/>
      <c r="AN603" s="112"/>
      <c r="AO603" s="112">
        <f t="shared" si="1027"/>
        <v>0</v>
      </c>
      <c r="AP603" s="112"/>
      <c r="AQ603" s="112"/>
      <c r="AR603" s="112">
        <f t="shared" si="1028"/>
        <v>0</v>
      </c>
      <c r="AS603" s="112"/>
      <c r="AT603" s="112"/>
      <c r="AU603" s="112">
        <f t="shared" si="1029"/>
        <v>0</v>
      </c>
      <c r="AV603" s="112"/>
      <c r="AW603" s="112"/>
      <c r="AX603" s="112">
        <f t="shared" si="1030"/>
        <v>0</v>
      </c>
      <c r="AY603" s="112"/>
      <c r="AZ603" s="112"/>
      <c r="BA603" s="112">
        <f t="shared" si="1031"/>
        <v>0</v>
      </c>
      <c r="BB603" s="112"/>
      <c r="BC603" s="112"/>
      <c r="BD603" s="112">
        <f t="shared" si="1032"/>
        <v>0</v>
      </c>
      <c r="BE603" s="112"/>
      <c r="BF603" s="112"/>
      <c r="BG603" s="112">
        <f t="shared" si="1033"/>
        <v>0</v>
      </c>
      <c r="BH603" s="112"/>
      <c r="BI603" s="112"/>
      <c r="BJ603" s="112">
        <f t="shared" si="1034"/>
        <v>0</v>
      </c>
      <c r="BK603" s="112"/>
      <c r="BL603" s="318"/>
      <c r="BM603" s="324"/>
      <c r="BN603" s="326"/>
    </row>
    <row r="604" s="111" customFormat="1" ht="33.95" hidden="1" customHeight="1" outlineLevel="3" spans="2:66">
      <c r="B604" s="112" t="s">
        <v>799</v>
      </c>
      <c r="C604" s="113" t="s">
        <v>2203</v>
      </c>
      <c r="D604" s="111" t="s">
        <v>2204</v>
      </c>
      <c r="E604" s="112"/>
      <c r="F604" s="112" t="s">
        <v>1625</v>
      </c>
      <c r="G604" s="112" t="s">
        <v>943</v>
      </c>
      <c r="H604" s="112">
        <f t="shared" si="1020"/>
        <v>0</v>
      </c>
      <c r="I604" s="112" t="s">
        <v>1242</v>
      </c>
      <c r="J604" s="112">
        <v>1</v>
      </c>
      <c r="K604" s="112" t="s">
        <v>1243</v>
      </c>
      <c r="L604" s="311"/>
      <c r="M604" s="112" t="s">
        <v>1377</v>
      </c>
      <c r="N604" s="112">
        <f t="shared" si="1021"/>
        <v>0</v>
      </c>
      <c r="O604" s="329"/>
      <c r="P604" s="329"/>
      <c r="Q604" s="329"/>
      <c r="R604" s="329"/>
      <c r="S604" s="329"/>
      <c r="T604" s="329"/>
      <c r="U604" s="329"/>
      <c r="V604" s="329"/>
      <c r="W604" s="329"/>
      <c r="X604" s="329"/>
      <c r="Y604" s="329"/>
      <c r="Z604" s="329"/>
      <c r="AA604" s="112"/>
      <c r="AB604" s="112">
        <f t="shared" si="1022"/>
        <v>0</v>
      </c>
      <c r="AC604" s="112">
        <f t="shared" si="1023"/>
        <v>0</v>
      </c>
      <c r="AD604" s="112"/>
      <c r="AE604" s="112"/>
      <c r="AF604" s="112">
        <f t="shared" si="1024"/>
        <v>0</v>
      </c>
      <c r="AG604" s="112"/>
      <c r="AH604" s="112"/>
      <c r="AI604" s="112">
        <f t="shared" si="1025"/>
        <v>0</v>
      </c>
      <c r="AJ604" s="112"/>
      <c r="AK604" s="112"/>
      <c r="AL604" s="112">
        <f t="shared" si="1026"/>
        <v>0</v>
      </c>
      <c r="AM604" s="112"/>
      <c r="AN604" s="112"/>
      <c r="AO604" s="112">
        <f t="shared" si="1027"/>
        <v>0</v>
      </c>
      <c r="AP604" s="112"/>
      <c r="AQ604" s="112"/>
      <c r="AR604" s="112">
        <f t="shared" si="1028"/>
        <v>0</v>
      </c>
      <c r="AS604" s="112"/>
      <c r="AT604" s="112"/>
      <c r="AU604" s="112">
        <f t="shared" si="1029"/>
        <v>0</v>
      </c>
      <c r="AV604" s="112"/>
      <c r="AW604" s="112"/>
      <c r="AX604" s="112">
        <f t="shared" si="1030"/>
        <v>0</v>
      </c>
      <c r="AY604" s="112"/>
      <c r="AZ604" s="112"/>
      <c r="BA604" s="112">
        <f t="shared" si="1031"/>
        <v>0</v>
      </c>
      <c r="BB604" s="112"/>
      <c r="BC604" s="112"/>
      <c r="BD604" s="112">
        <f t="shared" si="1032"/>
        <v>0</v>
      </c>
      <c r="BE604" s="112"/>
      <c r="BF604" s="112"/>
      <c r="BG604" s="112">
        <f t="shared" si="1033"/>
        <v>0</v>
      </c>
      <c r="BH604" s="112"/>
      <c r="BI604" s="112"/>
      <c r="BJ604" s="112">
        <f t="shared" si="1034"/>
        <v>0</v>
      </c>
      <c r="BK604" s="112"/>
      <c r="BL604" s="318"/>
      <c r="BM604" s="324"/>
      <c r="BN604" s="326"/>
    </row>
    <row r="605" s="22" customFormat="1" ht="33.95" hidden="1" customHeight="1" outlineLevel="2" collapsed="1" spans="2:66">
      <c r="B605" s="108" t="s">
        <v>794</v>
      </c>
      <c r="C605" s="109" t="s">
        <v>2205</v>
      </c>
      <c r="D605" s="22" t="s">
        <v>2206</v>
      </c>
      <c r="E605" s="108"/>
      <c r="F605" s="108"/>
      <c r="G605" s="108"/>
      <c r="H605" s="108">
        <f>SUM(H606:H613)</f>
        <v>0</v>
      </c>
      <c r="I605" s="108"/>
      <c r="J605" s="108"/>
      <c r="K605" s="108"/>
      <c r="L605" s="108"/>
      <c r="M605" s="108"/>
      <c r="N605" s="317"/>
      <c r="O605" s="300"/>
      <c r="P605" s="300"/>
      <c r="Q605" s="300"/>
      <c r="R605" s="300"/>
      <c r="S605" s="300"/>
      <c r="T605" s="300"/>
      <c r="U605" s="300"/>
      <c r="V605" s="300"/>
      <c r="W605" s="300"/>
      <c r="X605" s="300"/>
      <c r="Y605" s="300"/>
      <c r="Z605" s="300"/>
      <c r="AA605" s="300"/>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17"/>
      <c r="BM605" s="324"/>
      <c r="BN605" s="325"/>
    </row>
    <row r="606" s="111" customFormat="1" ht="33.95" hidden="1" customHeight="1" outlineLevel="3" spans="2:66">
      <c r="B606" s="112" t="s">
        <v>799</v>
      </c>
      <c r="C606" s="113" t="s">
        <v>2207</v>
      </c>
      <c r="D606" s="111" t="s">
        <v>2208</v>
      </c>
      <c r="E606" s="112"/>
      <c r="F606" s="112" t="s">
        <v>1625</v>
      </c>
      <c r="G606" s="112" t="s">
        <v>943</v>
      </c>
      <c r="H606" s="112">
        <f t="shared" ref="H606:H613" si="1036">J606*L606</f>
        <v>0</v>
      </c>
      <c r="I606" s="112" t="s">
        <v>1242</v>
      </c>
      <c r="J606" s="112">
        <v>1</v>
      </c>
      <c r="K606" s="112" t="s">
        <v>1243</v>
      </c>
      <c r="L606" s="311"/>
      <c r="M606" s="112" t="s">
        <v>1377</v>
      </c>
      <c r="N606" s="112">
        <f t="shared" ref="N606:N613" si="1037">COUNTA(O606:Z606)</f>
        <v>0</v>
      </c>
      <c r="O606" s="330"/>
      <c r="P606" s="330"/>
      <c r="Q606" s="330"/>
      <c r="R606" s="330"/>
      <c r="S606" s="330"/>
      <c r="T606" s="330"/>
      <c r="U606" s="330"/>
      <c r="V606" s="330"/>
      <c r="W606" s="330"/>
      <c r="X606" s="330"/>
      <c r="Y606" s="330"/>
      <c r="Z606" s="330"/>
      <c r="AA606" s="112"/>
      <c r="AB606" s="112">
        <f t="shared" ref="AB606:AB613" si="1038">SUM(AC606,AF606,AI606,AL606,AO606,AR606,AU606,AX606,BA606,BD606,BG606,BJ606)</f>
        <v>0</v>
      </c>
      <c r="AC606" s="112">
        <f t="shared" ref="AC606:AC613" si="1039">IF(O606="√",$J606*$L606/$N606,0)</f>
        <v>0</v>
      </c>
      <c r="AD606" s="112"/>
      <c r="AE606" s="112"/>
      <c r="AF606" s="112">
        <f t="shared" ref="AF606:AF613" si="1040">IF(P606="√",$J606*$L606/$N606,0)</f>
        <v>0</v>
      </c>
      <c r="AG606" s="112"/>
      <c r="AH606" s="112"/>
      <c r="AI606" s="112">
        <f t="shared" ref="AI606:AI613" si="1041">IF(Q606="√",$J606*$L606/$N606,0)</f>
        <v>0</v>
      </c>
      <c r="AJ606" s="112"/>
      <c r="AK606" s="112"/>
      <c r="AL606" s="112">
        <f t="shared" ref="AL606:AL613" si="1042">IF(R606="√",$J606*$L606/$N606,0)</f>
        <v>0</v>
      </c>
      <c r="AM606" s="112"/>
      <c r="AN606" s="112"/>
      <c r="AO606" s="112">
        <f t="shared" ref="AO606:AO613" si="1043">IF(S606="√",$J606*$L606/$N606,0)</f>
        <v>0</v>
      </c>
      <c r="AP606" s="112"/>
      <c r="AQ606" s="112"/>
      <c r="AR606" s="112">
        <f t="shared" ref="AR606:AR613" si="1044">IF(T606="√",$J606*$L606/$N606,0)</f>
        <v>0</v>
      </c>
      <c r="AS606" s="112"/>
      <c r="AT606" s="112"/>
      <c r="AU606" s="112">
        <f t="shared" ref="AU606:AU613" si="1045">IF(U606="√",$J606*$L606/$N606,0)</f>
        <v>0</v>
      </c>
      <c r="AV606" s="112"/>
      <c r="AW606" s="112"/>
      <c r="AX606" s="112">
        <f t="shared" ref="AX606:AX613" si="1046">IF(V606="√",$J606*$L606/$N606,0)</f>
        <v>0</v>
      </c>
      <c r="AY606" s="112"/>
      <c r="AZ606" s="112"/>
      <c r="BA606" s="112">
        <f t="shared" ref="BA606:BA613" si="1047">IF(W606="√",$J606*$L606/$N606,0)</f>
        <v>0</v>
      </c>
      <c r="BB606" s="112"/>
      <c r="BC606" s="112"/>
      <c r="BD606" s="112">
        <f t="shared" ref="BD606:BD613" si="1048">IF(X606="√",$J606*$L606/$N606,0)</f>
        <v>0</v>
      </c>
      <c r="BE606" s="112"/>
      <c r="BF606" s="112"/>
      <c r="BG606" s="112">
        <f t="shared" ref="BG606:BG613" si="1049">IF(Y606="√",$J606*$L606/$N606,0)</f>
        <v>0</v>
      </c>
      <c r="BH606" s="112"/>
      <c r="BI606" s="112"/>
      <c r="BJ606" s="112">
        <f t="shared" ref="BJ606:BJ613" si="1050">IF(Z606="√",$J606*$L606/$N606,0)</f>
        <v>0</v>
      </c>
      <c r="BK606" s="112"/>
      <c r="BL606" s="318"/>
      <c r="BM606" s="324"/>
      <c r="BN606" s="326"/>
    </row>
    <row r="607" s="111" customFormat="1" ht="33.95" hidden="1" customHeight="1" outlineLevel="3" spans="2:66">
      <c r="B607" s="112" t="s">
        <v>799</v>
      </c>
      <c r="C607" s="113" t="s">
        <v>2209</v>
      </c>
      <c r="D607" s="111" t="s">
        <v>2210</v>
      </c>
      <c r="E607" s="112"/>
      <c r="F607" s="112" t="s">
        <v>1625</v>
      </c>
      <c r="G607" s="112" t="s">
        <v>943</v>
      </c>
      <c r="H607" s="112">
        <f t="shared" si="1036"/>
        <v>0</v>
      </c>
      <c r="I607" s="112" t="s">
        <v>1242</v>
      </c>
      <c r="J607" s="112">
        <v>1</v>
      </c>
      <c r="K607" s="112" t="s">
        <v>1243</v>
      </c>
      <c r="L607" s="311"/>
      <c r="M607" s="112" t="s">
        <v>1377</v>
      </c>
      <c r="N607" s="112">
        <f t="shared" si="1037"/>
        <v>0</v>
      </c>
      <c r="O607" s="311"/>
      <c r="P607" s="311"/>
      <c r="Q607" s="311"/>
      <c r="R607" s="311"/>
      <c r="S607" s="311"/>
      <c r="T607" s="311"/>
      <c r="U607" s="311"/>
      <c r="V607" s="311"/>
      <c r="W607" s="311"/>
      <c r="X607" s="311"/>
      <c r="Y607" s="311"/>
      <c r="Z607" s="311"/>
      <c r="AA607" s="112"/>
      <c r="AB607" s="112">
        <f t="shared" si="1038"/>
        <v>0</v>
      </c>
      <c r="AC607" s="112">
        <f t="shared" si="1039"/>
        <v>0</v>
      </c>
      <c r="AD607" s="112"/>
      <c r="AE607" s="112"/>
      <c r="AF607" s="112">
        <f t="shared" si="1040"/>
        <v>0</v>
      </c>
      <c r="AG607" s="112"/>
      <c r="AH607" s="112"/>
      <c r="AI607" s="112">
        <f t="shared" si="1041"/>
        <v>0</v>
      </c>
      <c r="AJ607" s="112"/>
      <c r="AK607" s="112"/>
      <c r="AL607" s="112">
        <f t="shared" si="1042"/>
        <v>0</v>
      </c>
      <c r="AM607" s="112"/>
      <c r="AN607" s="112"/>
      <c r="AO607" s="112">
        <f t="shared" si="1043"/>
        <v>0</v>
      </c>
      <c r="AP607" s="112"/>
      <c r="AQ607" s="112"/>
      <c r="AR607" s="112">
        <f t="shared" si="1044"/>
        <v>0</v>
      </c>
      <c r="AS607" s="112"/>
      <c r="AT607" s="112"/>
      <c r="AU607" s="112">
        <f t="shared" si="1045"/>
        <v>0</v>
      </c>
      <c r="AV607" s="112"/>
      <c r="AW607" s="112"/>
      <c r="AX607" s="112">
        <f t="shared" si="1046"/>
        <v>0</v>
      </c>
      <c r="AY607" s="112"/>
      <c r="AZ607" s="112"/>
      <c r="BA607" s="112">
        <f t="shared" si="1047"/>
        <v>0</v>
      </c>
      <c r="BB607" s="112"/>
      <c r="BC607" s="112"/>
      <c r="BD607" s="112">
        <f t="shared" si="1048"/>
        <v>0</v>
      </c>
      <c r="BE607" s="112"/>
      <c r="BF607" s="112"/>
      <c r="BG607" s="112">
        <f t="shared" si="1049"/>
        <v>0</v>
      </c>
      <c r="BH607" s="112"/>
      <c r="BI607" s="112"/>
      <c r="BJ607" s="112">
        <f t="shared" si="1050"/>
        <v>0</v>
      </c>
      <c r="BK607" s="112"/>
      <c r="BL607" s="318"/>
      <c r="BM607" s="324"/>
      <c r="BN607" s="326"/>
    </row>
    <row r="608" s="111" customFormat="1" ht="33.95" hidden="1" customHeight="1" outlineLevel="3" spans="2:66">
      <c r="B608" s="112" t="s">
        <v>799</v>
      </c>
      <c r="C608" s="113" t="s">
        <v>2211</v>
      </c>
      <c r="D608" s="111" t="s">
        <v>2212</v>
      </c>
      <c r="E608" s="112"/>
      <c r="F608" s="112" t="s">
        <v>1625</v>
      </c>
      <c r="G608" s="112" t="s">
        <v>943</v>
      </c>
      <c r="H608" s="112">
        <f t="shared" si="1036"/>
        <v>0</v>
      </c>
      <c r="I608" s="112" t="s">
        <v>1242</v>
      </c>
      <c r="J608" s="112">
        <v>1</v>
      </c>
      <c r="K608" s="112" t="s">
        <v>1243</v>
      </c>
      <c r="L608" s="311"/>
      <c r="M608" s="112" t="s">
        <v>1377</v>
      </c>
      <c r="N608" s="112">
        <f t="shared" si="1037"/>
        <v>0</v>
      </c>
      <c r="O608" s="311"/>
      <c r="P608" s="311"/>
      <c r="Q608" s="311"/>
      <c r="R608" s="311"/>
      <c r="S608" s="311"/>
      <c r="T608" s="311"/>
      <c r="U608" s="311"/>
      <c r="V608" s="311"/>
      <c r="W608" s="311"/>
      <c r="X608" s="311"/>
      <c r="Y608" s="311"/>
      <c r="Z608" s="311"/>
      <c r="AA608" s="112"/>
      <c r="AB608" s="112">
        <f t="shared" si="1038"/>
        <v>0</v>
      </c>
      <c r="AC608" s="112">
        <f t="shared" si="1039"/>
        <v>0</v>
      </c>
      <c r="AD608" s="112"/>
      <c r="AE608" s="112"/>
      <c r="AF608" s="112">
        <f t="shared" si="1040"/>
        <v>0</v>
      </c>
      <c r="AG608" s="112"/>
      <c r="AH608" s="112"/>
      <c r="AI608" s="112">
        <f t="shared" si="1041"/>
        <v>0</v>
      </c>
      <c r="AJ608" s="112"/>
      <c r="AK608" s="112"/>
      <c r="AL608" s="112">
        <f t="shared" si="1042"/>
        <v>0</v>
      </c>
      <c r="AM608" s="112"/>
      <c r="AN608" s="112"/>
      <c r="AO608" s="112">
        <f t="shared" si="1043"/>
        <v>0</v>
      </c>
      <c r="AP608" s="112"/>
      <c r="AQ608" s="112"/>
      <c r="AR608" s="112">
        <f t="shared" si="1044"/>
        <v>0</v>
      </c>
      <c r="AS608" s="112"/>
      <c r="AT608" s="112"/>
      <c r="AU608" s="112">
        <f t="shared" si="1045"/>
        <v>0</v>
      </c>
      <c r="AV608" s="112"/>
      <c r="AW608" s="112"/>
      <c r="AX608" s="112">
        <f t="shared" si="1046"/>
        <v>0</v>
      </c>
      <c r="AY608" s="112"/>
      <c r="AZ608" s="112"/>
      <c r="BA608" s="112">
        <f t="shared" si="1047"/>
        <v>0</v>
      </c>
      <c r="BB608" s="112"/>
      <c r="BC608" s="112"/>
      <c r="BD608" s="112">
        <f t="shared" si="1048"/>
        <v>0</v>
      </c>
      <c r="BE608" s="112"/>
      <c r="BF608" s="112"/>
      <c r="BG608" s="112">
        <f t="shared" si="1049"/>
        <v>0</v>
      </c>
      <c r="BH608" s="112"/>
      <c r="BI608" s="112"/>
      <c r="BJ608" s="112">
        <f t="shared" si="1050"/>
        <v>0</v>
      </c>
      <c r="BK608" s="112"/>
      <c r="BL608" s="318"/>
      <c r="BM608" s="324"/>
      <c r="BN608" s="326"/>
    </row>
    <row r="609" s="111" customFormat="1" ht="33.95" hidden="1" customHeight="1" outlineLevel="3" spans="2:66">
      <c r="B609" s="112" t="s">
        <v>799</v>
      </c>
      <c r="C609" s="113" t="s">
        <v>2213</v>
      </c>
      <c r="D609" s="111" t="s">
        <v>2214</v>
      </c>
      <c r="E609" s="112"/>
      <c r="F609" s="112" t="s">
        <v>1625</v>
      </c>
      <c r="G609" s="112" t="s">
        <v>943</v>
      </c>
      <c r="H609" s="112">
        <f t="shared" si="1036"/>
        <v>0</v>
      </c>
      <c r="I609" s="112" t="s">
        <v>1242</v>
      </c>
      <c r="J609" s="112">
        <v>1</v>
      </c>
      <c r="K609" s="112" t="s">
        <v>1243</v>
      </c>
      <c r="L609" s="311"/>
      <c r="M609" s="112" t="s">
        <v>1377</v>
      </c>
      <c r="N609" s="112">
        <f t="shared" si="1037"/>
        <v>0</v>
      </c>
      <c r="O609" s="311"/>
      <c r="P609" s="311"/>
      <c r="Q609" s="311"/>
      <c r="R609" s="311"/>
      <c r="S609" s="311"/>
      <c r="T609" s="311"/>
      <c r="U609" s="311"/>
      <c r="V609" s="311"/>
      <c r="W609" s="311"/>
      <c r="X609" s="311"/>
      <c r="Y609" s="311"/>
      <c r="Z609" s="311"/>
      <c r="AA609" s="112"/>
      <c r="AB609" s="112">
        <f t="shared" si="1038"/>
        <v>0</v>
      </c>
      <c r="AC609" s="112">
        <f t="shared" si="1039"/>
        <v>0</v>
      </c>
      <c r="AD609" s="112"/>
      <c r="AE609" s="112"/>
      <c r="AF609" s="112">
        <f t="shared" si="1040"/>
        <v>0</v>
      </c>
      <c r="AG609" s="112"/>
      <c r="AH609" s="112"/>
      <c r="AI609" s="112">
        <f t="shared" si="1041"/>
        <v>0</v>
      </c>
      <c r="AJ609" s="112"/>
      <c r="AK609" s="112"/>
      <c r="AL609" s="112">
        <f t="shared" si="1042"/>
        <v>0</v>
      </c>
      <c r="AM609" s="112"/>
      <c r="AN609" s="112"/>
      <c r="AO609" s="112">
        <f t="shared" si="1043"/>
        <v>0</v>
      </c>
      <c r="AP609" s="112"/>
      <c r="AQ609" s="112"/>
      <c r="AR609" s="112">
        <f t="shared" si="1044"/>
        <v>0</v>
      </c>
      <c r="AS609" s="112"/>
      <c r="AT609" s="112"/>
      <c r="AU609" s="112">
        <f t="shared" si="1045"/>
        <v>0</v>
      </c>
      <c r="AV609" s="112"/>
      <c r="AW609" s="112"/>
      <c r="AX609" s="112">
        <f t="shared" si="1046"/>
        <v>0</v>
      </c>
      <c r="AY609" s="112"/>
      <c r="AZ609" s="112"/>
      <c r="BA609" s="112">
        <f t="shared" si="1047"/>
        <v>0</v>
      </c>
      <c r="BB609" s="112"/>
      <c r="BC609" s="112"/>
      <c r="BD609" s="112">
        <f t="shared" si="1048"/>
        <v>0</v>
      </c>
      <c r="BE609" s="112"/>
      <c r="BF609" s="112"/>
      <c r="BG609" s="112">
        <f t="shared" si="1049"/>
        <v>0</v>
      </c>
      <c r="BH609" s="112"/>
      <c r="BI609" s="112"/>
      <c r="BJ609" s="112">
        <f t="shared" si="1050"/>
        <v>0</v>
      </c>
      <c r="BK609" s="112"/>
      <c r="BL609" s="318"/>
      <c r="BM609" s="324"/>
      <c r="BN609" s="326"/>
    </row>
    <row r="610" s="111" customFormat="1" ht="33.95" hidden="1" customHeight="1" outlineLevel="3" spans="2:66">
      <c r="B610" s="112" t="s">
        <v>799</v>
      </c>
      <c r="C610" s="113" t="s">
        <v>2215</v>
      </c>
      <c r="D610" s="111" t="s">
        <v>2216</v>
      </c>
      <c r="E610" s="112"/>
      <c r="F610" s="112" t="s">
        <v>1625</v>
      </c>
      <c r="G610" s="112" t="s">
        <v>943</v>
      </c>
      <c r="H610" s="112">
        <f t="shared" si="1036"/>
        <v>0</v>
      </c>
      <c r="I610" s="112" t="s">
        <v>1242</v>
      </c>
      <c r="J610" s="112">
        <v>1</v>
      </c>
      <c r="K610" s="112" t="s">
        <v>1243</v>
      </c>
      <c r="L610" s="311"/>
      <c r="M610" s="112" t="s">
        <v>1377</v>
      </c>
      <c r="N610" s="112">
        <f t="shared" si="1037"/>
        <v>0</v>
      </c>
      <c r="O610" s="311"/>
      <c r="P610" s="311"/>
      <c r="Q610" s="311"/>
      <c r="R610" s="311"/>
      <c r="S610" s="311"/>
      <c r="T610" s="311"/>
      <c r="U610" s="311"/>
      <c r="V610" s="311"/>
      <c r="W610" s="311"/>
      <c r="X610" s="311"/>
      <c r="Y610" s="311"/>
      <c r="Z610" s="311"/>
      <c r="AA610" s="112"/>
      <c r="AB610" s="112">
        <f t="shared" si="1038"/>
        <v>0</v>
      </c>
      <c r="AC610" s="112">
        <f t="shared" si="1039"/>
        <v>0</v>
      </c>
      <c r="AD610" s="112"/>
      <c r="AE610" s="112"/>
      <c r="AF610" s="112">
        <f t="shared" si="1040"/>
        <v>0</v>
      </c>
      <c r="AG610" s="112"/>
      <c r="AH610" s="112"/>
      <c r="AI610" s="112">
        <f t="shared" si="1041"/>
        <v>0</v>
      </c>
      <c r="AJ610" s="112"/>
      <c r="AK610" s="112"/>
      <c r="AL610" s="112">
        <f t="shared" si="1042"/>
        <v>0</v>
      </c>
      <c r="AM610" s="112"/>
      <c r="AN610" s="112"/>
      <c r="AO610" s="112">
        <f t="shared" si="1043"/>
        <v>0</v>
      </c>
      <c r="AP610" s="112"/>
      <c r="AQ610" s="112"/>
      <c r="AR610" s="112">
        <f t="shared" si="1044"/>
        <v>0</v>
      </c>
      <c r="AS610" s="112"/>
      <c r="AT610" s="112"/>
      <c r="AU610" s="112">
        <f t="shared" si="1045"/>
        <v>0</v>
      </c>
      <c r="AV610" s="112"/>
      <c r="AW610" s="112"/>
      <c r="AX610" s="112">
        <f t="shared" si="1046"/>
        <v>0</v>
      </c>
      <c r="AY610" s="112"/>
      <c r="AZ610" s="112"/>
      <c r="BA610" s="112">
        <f t="shared" si="1047"/>
        <v>0</v>
      </c>
      <c r="BB610" s="112"/>
      <c r="BC610" s="112"/>
      <c r="BD610" s="112">
        <f t="shared" si="1048"/>
        <v>0</v>
      </c>
      <c r="BE610" s="112"/>
      <c r="BF610" s="112"/>
      <c r="BG610" s="112">
        <f t="shared" si="1049"/>
        <v>0</v>
      </c>
      <c r="BH610" s="112"/>
      <c r="BI610" s="112"/>
      <c r="BJ610" s="112">
        <f t="shared" si="1050"/>
        <v>0</v>
      </c>
      <c r="BK610" s="112"/>
      <c r="BL610" s="318"/>
      <c r="BM610" s="324"/>
      <c r="BN610" s="326"/>
    </row>
    <row r="611" s="111" customFormat="1" ht="33.95" hidden="1" customHeight="1" outlineLevel="3" spans="2:66">
      <c r="B611" s="112" t="s">
        <v>799</v>
      </c>
      <c r="C611" s="113" t="s">
        <v>2217</v>
      </c>
      <c r="D611" s="111" t="s">
        <v>2218</v>
      </c>
      <c r="E611" s="112"/>
      <c r="F611" s="112" t="s">
        <v>1625</v>
      </c>
      <c r="G611" s="112" t="s">
        <v>943</v>
      </c>
      <c r="H611" s="112">
        <f t="shared" si="1036"/>
        <v>0</v>
      </c>
      <c r="I611" s="112" t="s">
        <v>1242</v>
      </c>
      <c r="J611" s="112">
        <v>1</v>
      </c>
      <c r="K611" s="112" t="s">
        <v>1243</v>
      </c>
      <c r="L611" s="311"/>
      <c r="M611" s="112" t="s">
        <v>1377</v>
      </c>
      <c r="N611" s="112">
        <f t="shared" si="1037"/>
        <v>0</v>
      </c>
      <c r="O611" s="311"/>
      <c r="P611" s="311"/>
      <c r="Q611" s="311"/>
      <c r="R611" s="311"/>
      <c r="S611" s="311"/>
      <c r="T611" s="311"/>
      <c r="U611" s="311"/>
      <c r="V611" s="311"/>
      <c r="W611" s="311"/>
      <c r="X611" s="311"/>
      <c r="Y611" s="311"/>
      <c r="Z611" s="311"/>
      <c r="AA611" s="112"/>
      <c r="AB611" s="112">
        <f t="shared" si="1038"/>
        <v>0</v>
      </c>
      <c r="AC611" s="112">
        <f t="shared" si="1039"/>
        <v>0</v>
      </c>
      <c r="AD611" s="112"/>
      <c r="AE611" s="112"/>
      <c r="AF611" s="112">
        <f t="shared" si="1040"/>
        <v>0</v>
      </c>
      <c r="AG611" s="112"/>
      <c r="AH611" s="112"/>
      <c r="AI611" s="112">
        <f t="shared" si="1041"/>
        <v>0</v>
      </c>
      <c r="AJ611" s="112"/>
      <c r="AK611" s="112"/>
      <c r="AL611" s="112">
        <f t="shared" si="1042"/>
        <v>0</v>
      </c>
      <c r="AM611" s="112"/>
      <c r="AN611" s="112"/>
      <c r="AO611" s="112">
        <f t="shared" si="1043"/>
        <v>0</v>
      </c>
      <c r="AP611" s="112"/>
      <c r="AQ611" s="112"/>
      <c r="AR611" s="112">
        <f t="shared" si="1044"/>
        <v>0</v>
      </c>
      <c r="AS611" s="112"/>
      <c r="AT611" s="112"/>
      <c r="AU611" s="112">
        <f t="shared" si="1045"/>
        <v>0</v>
      </c>
      <c r="AV611" s="112"/>
      <c r="AW611" s="112"/>
      <c r="AX611" s="112">
        <f t="shared" si="1046"/>
        <v>0</v>
      </c>
      <c r="AY611" s="112"/>
      <c r="AZ611" s="112"/>
      <c r="BA611" s="112">
        <f t="shared" si="1047"/>
        <v>0</v>
      </c>
      <c r="BB611" s="112"/>
      <c r="BC611" s="112"/>
      <c r="BD611" s="112">
        <f t="shared" si="1048"/>
        <v>0</v>
      </c>
      <c r="BE611" s="112"/>
      <c r="BF611" s="112"/>
      <c r="BG611" s="112">
        <f t="shared" si="1049"/>
        <v>0</v>
      </c>
      <c r="BH611" s="112"/>
      <c r="BI611" s="112"/>
      <c r="BJ611" s="112">
        <f t="shared" si="1050"/>
        <v>0</v>
      </c>
      <c r="BK611" s="112"/>
      <c r="BL611" s="318"/>
      <c r="BM611" s="324"/>
      <c r="BN611" s="326"/>
    </row>
    <row r="612" s="111" customFormat="1" ht="33.95" hidden="1" customHeight="1" outlineLevel="3" spans="2:66">
      <c r="B612" s="112" t="s">
        <v>799</v>
      </c>
      <c r="C612" s="113" t="s">
        <v>2219</v>
      </c>
      <c r="D612" s="111" t="s">
        <v>2220</v>
      </c>
      <c r="E612" s="112"/>
      <c r="F612" s="112" t="s">
        <v>1625</v>
      </c>
      <c r="G612" s="112" t="s">
        <v>943</v>
      </c>
      <c r="H612" s="112">
        <f t="shared" si="1036"/>
        <v>0</v>
      </c>
      <c r="I612" s="112" t="s">
        <v>1242</v>
      </c>
      <c r="J612" s="112">
        <v>1</v>
      </c>
      <c r="K612" s="112" t="s">
        <v>1243</v>
      </c>
      <c r="L612" s="311"/>
      <c r="M612" s="112" t="s">
        <v>1377</v>
      </c>
      <c r="N612" s="112">
        <f t="shared" si="1037"/>
        <v>0</v>
      </c>
      <c r="O612" s="311"/>
      <c r="P612" s="311"/>
      <c r="Q612" s="311"/>
      <c r="R612" s="311"/>
      <c r="S612" s="311"/>
      <c r="T612" s="311"/>
      <c r="U612" s="311"/>
      <c r="V612" s="311"/>
      <c r="W612" s="311"/>
      <c r="X612" s="311"/>
      <c r="Y612" s="311"/>
      <c r="Z612" s="311"/>
      <c r="AA612" s="112"/>
      <c r="AB612" s="112">
        <f t="shared" si="1038"/>
        <v>0</v>
      </c>
      <c r="AC612" s="112">
        <f t="shared" si="1039"/>
        <v>0</v>
      </c>
      <c r="AD612" s="112"/>
      <c r="AE612" s="112"/>
      <c r="AF612" s="112">
        <f t="shared" si="1040"/>
        <v>0</v>
      </c>
      <c r="AG612" s="112"/>
      <c r="AH612" s="112"/>
      <c r="AI612" s="112">
        <f t="shared" si="1041"/>
        <v>0</v>
      </c>
      <c r="AJ612" s="112"/>
      <c r="AK612" s="112"/>
      <c r="AL612" s="112">
        <f t="shared" si="1042"/>
        <v>0</v>
      </c>
      <c r="AM612" s="112"/>
      <c r="AN612" s="112"/>
      <c r="AO612" s="112">
        <f t="shared" si="1043"/>
        <v>0</v>
      </c>
      <c r="AP612" s="112"/>
      <c r="AQ612" s="112"/>
      <c r="AR612" s="112">
        <f t="shared" si="1044"/>
        <v>0</v>
      </c>
      <c r="AS612" s="112"/>
      <c r="AT612" s="112"/>
      <c r="AU612" s="112">
        <f t="shared" si="1045"/>
        <v>0</v>
      </c>
      <c r="AV612" s="112"/>
      <c r="AW612" s="112"/>
      <c r="AX612" s="112">
        <f t="shared" si="1046"/>
        <v>0</v>
      </c>
      <c r="AY612" s="112"/>
      <c r="AZ612" s="112"/>
      <c r="BA612" s="112">
        <f t="shared" si="1047"/>
        <v>0</v>
      </c>
      <c r="BB612" s="112"/>
      <c r="BC612" s="112"/>
      <c r="BD612" s="112">
        <f t="shared" si="1048"/>
        <v>0</v>
      </c>
      <c r="BE612" s="112"/>
      <c r="BF612" s="112"/>
      <c r="BG612" s="112">
        <f t="shared" si="1049"/>
        <v>0</v>
      </c>
      <c r="BH612" s="112"/>
      <c r="BI612" s="112"/>
      <c r="BJ612" s="112">
        <f t="shared" si="1050"/>
        <v>0</v>
      </c>
      <c r="BK612" s="112"/>
      <c r="BL612" s="318"/>
      <c r="BM612" s="324"/>
      <c r="BN612" s="326"/>
    </row>
    <row r="613" s="111" customFormat="1" ht="33.95" hidden="1" customHeight="1" outlineLevel="3" spans="2:66">
      <c r="B613" s="112" t="s">
        <v>799</v>
      </c>
      <c r="C613" s="113" t="s">
        <v>2221</v>
      </c>
      <c r="D613" s="111" t="s">
        <v>2222</v>
      </c>
      <c r="E613" s="112"/>
      <c r="F613" s="112" t="s">
        <v>1625</v>
      </c>
      <c r="G613" s="112" t="s">
        <v>943</v>
      </c>
      <c r="H613" s="112">
        <f t="shared" si="1036"/>
        <v>0</v>
      </c>
      <c r="I613" s="112" t="s">
        <v>1242</v>
      </c>
      <c r="J613" s="112">
        <v>1</v>
      </c>
      <c r="K613" s="112" t="s">
        <v>1243</v>
      </c>
      <c r="L613" s="311"/>
      <c r="M613" s="112" t="s">
        <v>1377</v>
      </c>
      <c r="N613" s="112">
        <f t="shared" si="1037"/>
        <v>0</v>
      </c>
      <c r="O613" s="329"/>
      <c r="P613" s="329"/>
      <c r="Q613" s="329"/>
      <c r="R613" s="329"/>
      <c r="S613" s="329"/>
      <c r="T613" s="329"/>
      <c r="U613" s="329"/>
      <c r="V613" s="329"/>
      <c r="W613" s="329"/>
      <c r="X613" s="329"/>
      <c r="Y613" s="329"/>
      <c r="Z613" s="329"/>
      <c r="AA613" s="112"/>
      <c r="AB613" s="112">
        <f t="shared" si="1038"/>
        <v>0</v>
      </c>
      <c r="AC613" s="112">
        <f t="shared" si="1039"/>
        <v>0</v>
      </c>
      <c r="AD613" s="112"/>
      <c r="AE613" s="112"/>
      <c r="AF613" s="112">
        <f t="shared" si="1040"/>
        <v>0</v>
      </c>
      <c r="AG613" s="112"/>
      <c r="AH613" s="112"/>
      <c r="AI613" s="112">
        <f t="shared" si="1041"/>
        <v>0</v>
      </c>
      <c r="AJ613" s="112"/>
      <c r="AK613" s="112"/>
      <c r="AL613" s="112">
        <f t="shared" si="1042"/>
        <v>0</v>
      </c>
      <c r="AM613" s="112"/>
      <c r="AN613" s="112"/>
      <c r="AO613" s="112">
        <f t="shared" si="1043"/>
        <v>0</v>
      </c>
      <c r="AP613" s="112"/>
      <c r="AQ613" s="112"/>
      <c r="AR613" s="112">
        <f t="shared" si="1044"/>
        <v>0</v>
      </c>
      <c r="AS613" s="112"/>
      <c r="AT613" s="112"/>
      <c r="AU613" s="112">
        <f t="shared" si="1045"/>
        <v>0</v>
      </c>
      <c r="AV613" s="112"/>
      <c r="AW613" s="112"/>
      <c r="AX613" s="112">
        <f t="shared" si="1046"/>
        <v>0</v>
      </c>
      <c r="AY613" s="112"/>
      <c r="AZ613" s="112"/>
      <c r="BA613" s="112">
        <f t="shared" si="1047"/>
        <v>0</v>
      </c>
      <c r="BB613" s="112"/>
      <c r="BC613" s="112"/>
      <c r="BD613" s="112">
        <f t="shared" si="1048"/>
        <v>0</v>
      </c>
      <c r="BE613" s="112"/>
      <c r="BF613" s="112"/>
      <c r="BG613" s="112">
        <f t="shared" si="1049"/>
        <v>0</v>
      </c>
      <c r="BH613" s="112"/>
      <c r="BI613" s="112"/>
      <c r="BJ613" s="112">
        <f t="shared" si="1050"/>
        <v>0</v>
      </c>
      <c r="BK613" s="112"/>
      <c r="BL613" s="318"/>
      <c r="BM613" s="324"/>
      <c r="BN613" s="326"/>
    </row>
    <row r="614" s="22" customFormat="1" ht="33.95" hidden="1" customHeight="1" outlineLevel="2" collapsed="1" spans="2:66">
      <c r="B614" s="108" t="s">
        <v>794</v>
      </c>
      <c r="C614" s="109" t="s">
        <v>2223</v>
      </c>
      <c r="D614" s="22" t="s">
        <v>2224</v>
      </c>
      <c r="E614" s="108"/>
      <c r="F614" s="108"/>
      <c r="G614" s="108"/>
      <c r="H614" s="108">
        <f>SUM(H615:H623)</f>
        <v>0</v>
      </c>
      <c r="I614" s="108"/>
      <c r="J614" s="108"/>
      <c r="K614" s="108"/>
      <c r="L614" s="108"/>
      <c r="M614" s="108"/>
      <c r="N614" s="317"/>
      <c r="O614" s="300"/>
      <c r="P614" s="300"/>
      <c r="Q614" s="300"/>
      <c r="R614" s="300"/>
      <c r="S614" s="300"/>
      <c r="T614" s="300"/>
      <c r="U614" s="300"/>
      <c r="V614" s="300"/>
      <c r="W614" s="300"/>
      <c r="X614" s="300"/>
      <c r="Y614" s="300"/>
      <c r="Z614" s="300"/>
      <c r="AA614" s="300"/>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17"/>
      <c r="BM614" s="324"/>
      <c r="BN614" s="325"/>
    </row>
    <row r="615" s="111" customFormat="1" ht="33.95" hidden="1" customHeight="1" outlineLevel="3" spans="2:66">
      <c r="B615" s="112" t="s">
        <v>799</v>
      </c>
      <c r="C615" s="113" t="s">
        <v>2225</v>
      </c>
      <c r="D615" s="111" t="s">
        <v>2226</v>
      </c>
      <c r="E615" s="112"/>
      <c r="F615" s="112" t="s">
        <v>1625</v>
      </c>
      <c r="G615" s="112" t="s">
        <v>943</v>
      </c>
      <c r="H615" s="112">
        <f t="shared" ref="H615:H623" si="1052">J615*L615</f>
        <v>0</v>
      </c>
      <c r="I615" s="112" t="s">
        <v>1242</v>
      </c>
      <c r="J615" s="112">
        <v>1</v>
      </c>
      <c r="K615" s="112" t="s">
        <v>1243</v>
      </c>
      <c r="L615" s="311"/>
      <c r="M615" s="112" t="s">
        <v>1377</v>
      </c>
      <c r="N615" s="112">
        <f t="shared" ref="N615:N623" si="1053">COUNTA(O615:Z615)</f>
        <v>0</v>
      </c>
      <c r="O615" s="330"/>
      <c r="P615" s="330"/>
      <c r="Q615" s="330"/>
      <c r="R615" s="330"/>
      <c r="S615" s="330"/>
      <c r="T615" s="330"/>
      <c r="U615" s="330"/>
      <c r="V615" s="330"/>
      <c r="W615" s="330"/>
      <c r="X615" s="330"/>
      <c r="Y615" s="330"/>
      <c r="Z615" s="330"/>
      <c r="AA615" s="112"/>
      <c r="AB615" s="112">
        <f t="shared" ref="AB615:AB623" si="1054">SUM(AC615,AF615,AI615,AL615,AO615,AR615,AU615,AX615,BA615,BD615,BG615,BJ615)</f>
        <v>0</v>
      </c>
      <c r="AC615" s="112">
        <f t="shared" ref="AC615:AC623" si="1055">IF(O615="√",$J615*$L615/$N615,0)</f>
        <v>0</v>
      </c>
      <c r="AD615" s="112"/>
      <c r="AE615" s="112"/>
      <c r="AF615" s="112">
        <f t="shared" ref="AF615:AF623" si="1056">IF(P615="√",$J615*$L615/$N615,0)</f>
        <v>0</v>
      </c>
      <c r="AG615" s="112"/>
      <c r="AH615" s="112"/>
      <c r="AI615" s="112">
        <f t="shared" ref="AI615:AI623" si="1057">IF(Q615="√",$J615*$L615/$N615,0)</f>
        <v>0</v>
      </c>
      <c r="AJ615" s="112"/>
      <c r="AK615" s="112"/>
      <c r="AL615" s="112">
        <f t="shared" ref="AL615:AL623" si="1058">IF(R615="√",$J615*$L615/$N615,0)</f>
        <v>0</v>
      </c>
      <c r="AM615" s="112"/>
      <c r="AN615" s="112"/>
      <c r="AO615" s="112">
        <f t="shared" ref="AO615:AO623" si="1059">IF(S615="√",$J615*$L615/$N615,0)</f>
        <v>0</v>
      </c>
      <c r="AP615" s="112"/>
      <c r="AQ615" s="112"/>
      <c r="AR615" s="112">
        <f t="shared" ref="AR615:AR623" si="1060">IF(T615="√",$J615*$L615/$N615,0)</f>
        <v>0</v>
      </c>
      <c r="AS615" s="112"/>
      <c r="AT615" s="112"/>
      <c r="AU615" s="112">
        <f t="shared" ref="AU615:AU623" si="1061">IF(U615="√",$J615*$L615/$N615,0)</f>
        <v>0</v>
      </c>
      <c r="AV615" s="112"/>
      <c r="AW615" s="112"/>
      <c r="AX615" s="112">
        <f t="shared" ref="AX615:AX623" si="1062">IF(V615="√",$J615*$L615/$N615,0)</f>
        <v>0</v>
      </c>
      <c r="AY615" s="112"/>
      <c r="AZ615" s="112"/>
      <c r="BA615" s="112">
        <f t="shared" ref="BA615:BA623" si="1063">IF(W615="√",$J615*$L615/$N615,0)</f>
        <v>0</v>
      </c>
      <c r="BB615" s="112"/>
      <c r="BC615" s="112"/>
      <c r="BD615" s="112">
        <f t="shared" ref="BD615:BD623" si="1064">IF(X615="√",$J615*$L615/$N615,0)</f>
        <v>0</v>
      </c>
      <c r="BE615" s="112"/>
      <c r="BF615" s="112"/>
      <c r="BG615" s="112">
        <f t="shared" ref="BG615:BG623" si="1065">IF(Y615="√",$J615*$L615/$N615,0)</f>
        <v>0</v>
      </c>
      <c r="BH615" s="112"/>
      <c r="BI615" s="112"/>
      <c r="BJ615" s="112">
        <f t="shared" ref="BJ615:BJ623" si="1066">IF(Z615="√",$J615*$L615/$N615,0)</f>
        <v>0</v>
      </c>
      <c r="BK615" s="112"/>
      <c r="BL615" s="318"/>
      <c r="BM615" s="324"/>
      <c r="BN615" s="326"/>
    </row>
    <row r="616" s="111" customFormat="1" ht="33.95" hidden="1" customHeight="1" outlineLevel="3" spans="2:66">
      <c r="B616" s="112" t="s">
        <v>799</v>
      </c>
      <c r="C616" s="113" t="s">
        <v>2227</v>
      </c>
      <c r="D616" s="111" t="s">
        <v>2228</v>
      </c>
      <c r="E616" s="112"/>
      <c r="F616" s="112" t="s">
        <v>1625</v>
      </c>
      <c r="G616" s="112" t="s">
        <v>943</v>
      </c>
      <c r="H616" s="112">
        <f t="shared" si="1052"/>
        <v>0</v>
      </c>
      <c r="I616" s="112" t="s">
        <v>1242</v>
      </c>
      <c r="J616" s="112">
        <v>1</v>
      </c>
      <c r="K616" s="112" t="s">
        <v>1243</v>
      </c>
      <c r="L616" s="311"/>
      <c r="M616" s="112" t="s">
        <v>1377</v>
      </c>
      <c r="N616" s="112">
        <f t="shared" si="1053"/>
        <v>0</v>
      </c>
      <c r="O616" s="311"/>
      <c r="P616" s="311"/>
      <c r="Q616" s="311"/>
      <c r="R616" s="311"/>
      <c r="S616" s="311"/>
      <c r="T616" s="311"/>
      <c r="U616" s="311"/>
      <c r="V616" s="311"/>
      <c r="W616" s="311"/>
      <c r="X616" s="311"/>
      <c r="Y616" s="311"/>
      <c r="Z616" s="311"/>
      <c r="AA616" s="112"/>
      <c r="AB616" s="112">
        <f t="shared" si="1054"/>
        <v>0</v>
      </c>
      <c r="AC616" s="112">
        <f t="shared" si="1055"/>
        <v>0</v>
      </c>
      <c r="AD616" s="112"/>
      <c r="AE616" s="112"/>
      <c r="AF616" s="112">
        <f t="shared" si="1056"/>
        <v>0</v>
      </c>
      <c r="AG616" s="112"/>
      <c r="AH616" s="112"/>
      <c r="AI616" s="112">
        <f t="shared" si="1057"/>
        <v>0</v>
      </c>
      <c r="AJ616" s="112"/>
      <c r="AK616" s="112"/>
      <c r="AL616" s="112">
        <f t="shared" si="1058"/>
        <v>0</v>
      </c>
      <c r="AM616" s="112"/>
      <c r="AN616" s="112"/>
      <c r="AO616" s="112">
        <f t="shared" si="1059"/>
        <v>0</v>
      </c>
      <c r="AP616" s="112"/>
      <c r="AQ616" s="112"/>
      <c r="AR616" s="112">
        <f t="shared" si="1060"/>
        <v>0</v>
      </c>
      <c r="AS616" s="112"/>
      <c r="AT616" s="112"/>
      <c r="AU616" s="112">
        <f t="shared" si="1061"/>
        <v>0</v>
      </c>
      <c r="AV616" s="112"/>
      <c r="AW616" s="112"/>
      <c r="AX616" s="112">
        <f t="shared" si="1062"/>
        <v>0</v>
      </c>
      <c r="AY616" s="112"/>
      <c r="AZ616" s="112"/>
      <c r="BA616" s="112">
        <f t="shared" si="1063"/>
        <v>0</v>
      </c>
      <c r="BB616" s="112"/>
      <c r="BC616" s="112"/>
      <c r="BD616" s="112">
        <f t="shared" si="1064"/>
        <v>0</v>
      </c>
      <c r="BE616" s="112"/>
      <c r="BF616" s="112"/>
      <c r="BG616" s="112">
        <f t="shared" si="1065"/>
        <v>0</v>
      </c>
      <c r="BH616" s="112"/>
      <c r="BI616" s="112"/>
      <c r="BJ616" s="112">
        <f t="shared" si="1066"/>
        <v>0</v>
      </c>
      <c r="BK616" s="112"/>
      <c r="BL616" s="318"/>
      <c r="BM616" s="324"/>
      <c r="BN616" s="326"/>
    </row>
    <row r="617" s="111" customFormat="1" ht="33.95" hidden="1" customHeight="1" outlineLevel="3" spans="2:66">
      <c r="B617" s="112" t="s">
        <v>799</v>
      </c>
      <c r="C617" s="113" t="s">
        <v>2229</v>
      </c>
      <c r="D617" s="111" t="s">
        <v>2230</v>
      </c>
      <c r="E617" s="112"/>
      <c r="F617" s="112" t="s">
        <v>1625</v>
      </c>
      <c r="G617" s="112" t="s">
        <v>943</v>
      </c>
      <c r="H617" s="112">
        <f t="shared" si="1052"/>
        <v>0</v>
      </c>
      <c r="I617" s="112" t="s">
        <v>1242</v>
      </c>
      <c r="J617" s="112">
        <v>1</v>
      </c>
      <c r="K617" s="112" t="s">
        <v>1243</v>
      </c>
      <c r="L617" s="311"/>
      <c r="M617" s="112" t="s">
        <v>1377</v>
      </c>
      <c r="N617" s="112">
        <f t="shared" si="1053"/>
        <v>0</v>
      </c>
      <c r="O617" s="311"/>
      <c r="P617" s="311"/>
      <c r="Q617" s="311"/>
      <c r="R617" s="311"/>
      <c r="S617" s="311"/>
      <c r="T617" s="311"/>
      <c r="U617" s="311"/>
      <c r="V617" s="311"/>
      <c r="W617" s="311"/>
      <c r="X617" s="311"/>
      <c r="Y617" s="311"/>
      <c r="Z617" s="311"/>
      <c r="AA617" s="112"/>
      <c r="AB617" s="112">
        <f t="shared" si="1054"/>
        <v>0</v>
      </c>
      <c r="AC617" s="112">
        <f t="shared" si="1055"/>
        <v>0</v>
      </c>
      <c r="AD617" s="112"/>
      <c r="AE617" s="112"/>
      <c r="AF617" s="112">
        <f t="shared" si="1056"/>
        <v>0</v>
      </c>
      <c r="AG617" s="112"/>
      <c r="AH617" s="112"/>
      <c r="AI617" s="112">
        <f t="shared" si="1057"/>
        <v>0</v>
      </c>
      <c r="AJ617" s="112"/>
      <c r="AK617" s="112"/>
      <c r="AL617" s="112">
        <f t="shared" si="1058"/>
        <v>0</v>
      </c>
      <c r="AM617" s="112"/>
      <c r="AN617" s="112"/>
      <c r="AO617" s="112">
        <f t="shared" si="1059"/>
        <v>0</v>
      </c>
      <c r="AP617" s="112"/>
      <c r="AQ617" s="112"/>
      <c r="AR617" s="112">
        <f t="shared" si="1060"/>
        <v>0</v>
      </c>
      <c r="AS617" s="112"/>
      <c r="AT617" s="112"/>
      <c r="AU617" s="112">
        <f t="shared" si="1061"/>
        <v>0</v>
      </c>
      <c r="AV617" s="112"/>
      <c r="AW617" s="112"/>
      <c r="AX617" s="112">
        <f t="shared" si="1062"/>
        <v>0</v>
      </c>
      <c r="AY617" s="112"/>
      <c r="AZ617" s="112"/>
      <c r="BA617" s="112">
        <f t="shared" si="1063"/>
        <v>0</v>
      </c>
      <c r="BB617" s="112"/>
      <c r="BC617" s="112"/>
      <c r="BD617" s="112">
        <f t="shared" si="1064"/>
        <v>0</v>
      </c>
      <c r="BE617" s="112"/>
      <c r="BF617" s="112"/>
      <c r="BG617" s="112">
        <f t="shared" si="1065"/>
        <v>0</v>
      </c>
      <c r="BH617" s="112"/>
      <c r="BI617" s="112"/>
      <c r="BJ617" s="112">
        <f t="shared" si="1066"/>
        <v>0</v>
      </c>
      <c r="BK617" s="112"/>
      <c r="BL617" s="318"/>
      <c r="BM617" s="324"/>
      <c r="BN617" s="326"/>
    </row>
    <row r="618" s="111" customFormat="1" ht="33.95" hidden="1" customHeight="1" outlineLevel="3" spans="2:66">
      <c r="B618" s="112" t="s">
        <v>799</v>
      </c>
      <c r="C618" s="113" t="s">
        <v>2231</v>
      </c>
      <c r="D618" s="111" t="s">
        <v>2232</v>
      </c>
      <c r="E618" s="112"/>
      <c r="F618" s="112" t="s">
        <v>1625</v>
      </c>
      <c r="G618" s="112" t="s">
        <v>943</v>
      </c>
      <c r="H618" s="112">
        <f t="shared" si="1052"/>
        <v>0</v>
      </c>
      <c r="I618" s="112" t="s">
        <v>1242</v>
      </c>
      <c r="J618" s="112">
        <v>1</v>
      </c>
      <c r="K618" s="112" t="s">
        <v>1243</v>
      </c>
      <c r="L618" s="311"/>
      <c r="M618" s="112" t="s">
        <v>1377</v>
      </c>
      <c r="N618" s="112">
        <f t="shared" si="1053"/>
        <v>0</v>
      </c>
      <c r="O618" s="311"/>
      <c r="P618" s="311"/>
      <c r="Q618" s="311"/>
      <c r="R618" s="311"/>
      <c r="S618" s="311"/>
      <c r="T618" s="311"/>
      <c r="U618" s="311"/>
      <c r="V618" s="311"/>
      <c r="W618" s="311"/>
      <c r="X618" s="311"/>
      <c r="Y618" s="311"/>
      <c r="Z618" s="311"/>
      <c r="AA618" s="112"/>
      <c r="AB618" s="112">
        <f t="shared" si="1054"/>
        <v>0</v>
      </c>
      <c r="AC618" s="112">
        <f t="shared" si="1055"/>
        <v>0</v>
      </c>
      <c r="AD618" s="112"/>
      <c r="AE618" s="112"/>
      <c r="AF618" s="112">
        <f t="shared" si="1056"/>
        <v>0</v>
      </c>
      <c r="AG618" s="112"/>
      <c r="AH618" s="112"/>
      <c r="AI618" s="112">
        <f t="shared" si="1057"/>
        <v>0</v>
      </c>
      <c r="AJ618" s="112"/>
      <c r="AK618" s="112"/>
      <c r="AL618" s="112">
        <f t="shared" si="1058"/>
        <v>0</v>
      </c>
      <c r="AM618" s="112"/>
      <c r="AN618" s="112"/>
      <c r="AO618" s="112">
        <f t="shared" si="1059"/>
        <v>0</v>
      </c>
      <c r="AP618" s="112"/>
      <c r="AQ618" s="112"/>
      <c r="AR618" s="112">
        <f t="shared" si="1060"/>
        <v>0</v>
      </c>
      <c r="AS618" s="112"/>
      <c r="AT618" s="112"/>
      <c r="AU618" s="112">
        <f t="shared" si="1061"/>
        <v>0</v>
      </c>
      <c r="AV618" s="112"/>
      <c r="AW618" s="112"/>
      <c r="AX618" s="112">
        <f t="shared" si="1062"/>
        <v>0</v>
      </c>
      <c r="AY618" s="112"/>
      <c r="AZ618" s="112"/>
      <c r="BA618" s="112">
        <f t="shared" si="1063"/>
        <v>0</v>
      </c>
      <c r="BB618" s="112"/>
      <c r="BC618" s="112"/>
      <c r="BD618" s="112">
        <f t="shared" si="1064"/>
        <v>0</v>
      </c>
      <c r="BE618" s="112"/>
      <c r="BF618" s="112"/>
      <c r="BG618" s="112">
        <f t="shared" si="1065"/>
        <v>0</v>
      </c>
      <c r="BH618" s="112"/>
      <c r="BI618" s="112"/>
      <c r="BJ618" s="112">
        <f t="shared" si="1066"/>
        <v>0</v>
      </c>
      <c r="BK618" s="112"/>
      <c r="BL618" s="318"/>
      <c r="BM618" s="324"/>
      <c r="BN618" s="326"/>
    </row>
    <row r="619" s="111" customFormat="1" ht="33.95" hidden="1" customHeight="1" outlineLevel="3" spans="2:66">
      <c r="B619" s="112" t="s">
        <v>799</v>
      </c>
      <c r="C619" s="113" t="s">
        <v>2233</v>
      </c>
      <c r="D619" s="111" t="s">
        <v>2234</v>
      </c>
      <c r="E619" s="112"/>
      <c r="F619" s="112" t="s">
        <v>1625</v>
      </c>
      <c r="G619" s="112" t="s">
        <v>943</v>
      </c>
      <c r="H619" s="112">
        <f t="shared" si="1052"/>
        <v>0</v>
      </c>
      <c r="I619" s="112" t="s">
        <v>1242</v>
      </c>
      <c r="J619" s="112">
        <v>1</v>
      </c>
      <c r="K619" s="112" t="s">
        <v>1243</v>
      </c>
      <c r="L619" s="311"/>
      <c r="M619" s="112" t="s">
        <v>1377</v>
      </c>
      <c r="N619" s="112">
        <f t="shared" si="1053"/>
        <v>0</v>
      </c>
      <c r="O619" s="311"/>
      <c r="P619" s="311"/>
      <c r="Q619" s="311"/>
      <c r="R619" s="311"/>
      <c r="S619" s="311"/>
      <c r="T619" s="311"/>
      <c r="U619" s="311"/>
      <c r="V619" s="311"/>
      <c r="W619" s="311"/>
      <c r="X619" s="311"/>
      <c r="Y619" s="311"/>
      <c r="Z619" s="311"/>
      <c r="AA619" s="112"/>
      <c r="AB619" s="112">
        <f t="shared" si="1054"/>
        <v>0</v>
      </c>
      <c r="AC619" s="112">
        <f t="shared" si="1055"/>
        <v>0</v>
      </c>
      <c r="AD619" s="112"/>
      <c r="AE619" s="112"/>
      <c r="AF619" s="112">
        <f t="shared" si="1056"/>
        <v>0</v>
      </c>
      <c r="AG619" s="112"/>
      <c r="AH619" s="112"/>
      <c r="AI619" s="112">
        <f t="shared" si="1057"/>
        <v>0</v>
      </c>
      <c r="AJ619" s="112"/>
      <c r="AK619" s="112"/>
      <c r="AL619" s="112">
        <f t="shared" si="1058"/>
        <v>0</v>
      </c>
      <c r="AM619" s="112"/>
      <c r="AN619" s="112"/>
      <c r="AO619" s="112">
        <f t="shared" si="1059"/>
        <v>0</v>
      </c>
      <c r="AP619" s="112"/>
      <c r="AQ619" s="112"/>
      <c r="AR619" s="112">
        <f t="shared" si="1060"/>
        <v>0</v>
      </c>
      <c r="AS619" s="112"/>
      <c r="AT619" s="112"/>
      <c r="AU619" s="112">
        <f t="shared" si="1061"/>
        <v>0</v>
      </c>
      <c r="AV619" s="112"/>
      <c r="AW619" s="112"/>
      <c r="AX619" s="112">
        <f t="shared" si="1062"/>
        <v>0</v>
      </c>
      <c r="AY619" s="112"/>
      <c r="AZ619" s="112"/>
      <c r="BA619" s="112">
        <f t="shared" si="1063"/>
        <v>0</v>
      </c>
      <c r="BB619" s="112"/>
      <c r="BC619" s="112"/>
      <c r="BD619" s="112">
        <f t="shared" si="1064"/>
        <v>0</v>
      </c>
      <c r="BE619" s="112"/>
      <c r="BF619" s="112"/>
      <c r="BG619" s="112">
        <f t="shared" si="1065"/>
        <v>0</v>
      </c>
      <c r="BH619" s="112"/>
      <c r="BI619" s="112"/>
      <c r="BJ619" s="112">
        <f t="shared" si="1066"/>
        <v>0</v>
      </c>
      <c r="BK619" s="112"/>
      <c r="BL619" s="318"/>
      <c r="BM619" s="324"/>
      <c r="BN619" s="326"/>
    </row>
    <row r="620" s="111" customFormat="1" ht="33.95" hidden="1" customHeight="1" outlineLevel="3" spans="2:66">
      <c r="B620" s="112" t="s">
        <v>799</v>
      </c>
      <c r="C620" s="113" t="s">
        <v>2235</v>
      </c>
      <c r="D620" s="111" t="s">
        <v>2236</v>
      </c>
      <c r="E620" s="112"/>
      <c r="F620" s="112" t="s">
        <v>1625</v>
      </c>
      <c r="G620" s="112" t="s">
        <v>943</v>
      </c>
      <c r="H620" s="112">
        <f t="shared" si="1052"/>
        <v>0</v>
      </c>
      <c r="I620" s="112" t="s">
        <v>1242</v>
      </c>
      <c r="J620" s="112">
        <v>1</v>
      </c>
      <c r="K620" s="112" t="s">
        <v>1243</v>
      </c>
      <c r="L620" s="311"/>
      <c r="M620" s="112" t="s">
        <v>1377</v>
      </c>
      <c r="N620" s="112">
        <f t="shared" si="1053"/>
        <v>0</v>
      </c>
      <c r="O620" s="311"/>
      <c r="P620" s="311"/>
      <c r="Q620" s="311"/>
      <c r="R620" s="311"/>
      <c r="S620" s="311"/>
      <c r="T620" s="311"/>
      <c r="U620" s="311"/>
      <c r="V620" s="311"/>
      <c r="W620" s="311"/>
      <c r="X620" s="311"/>
      <c r="Y620" s="311"/>
      <c r="Z620" s="311"/>
      <c r="AA620" s="112"/>
      <c r="AB620" s="112">
        <f t="shared" si="1054"/>
        <v>0</v>
      </c>
      <c r="AC620" s="112">
        <f t="shared" si="1055"/>
        <v>0</v>
      </c>
      <c r="AD620" s="112"/>
      <c r="AE620" s="112"/>
      <c r="AF620" s="112">
        <f t="shared" si="1056"/>
        <v>0</v>
      </c>
      <c r="AG620" s="112"/>
      <c r="AH620" s="112"/>
      <c r="AI620" s="112">
        <f t="shared" si="1057"/>
        <v>0</v>
      </c>
      <c r="AJ620" s="112"/>
      <c r="AK620" s="112"/>
      <c r="AL620" s="112">
        <f t="shared" si="1058"/>
        <v>0</v>
      </c>
      <c r="AM620" s="112"/>
      <c r="AN620" s="112"/>
      <c r="AO620" s="112">
        <f t="shared" si="1059"/>
        <v>0</v>
      </c>
      <c r="AP620" s="112"/>
      <c r="AQ620" s="112"/>
      <c r="AR620" s="112">
        <f t="shared" si="1060"/>
        <v>0</v>
      </c>
      <c r="AS620" s="112"/>
      <c r="AT620" s="112"/>
      <c r="AU620" s="112">
        <f t="shared" si="1061"/>
        <v>0</v>
      </c>
      <c r="AV620" s="112"/>
      <c r="AW620" s="112"/>
      <c r="AX620" s="112">
        <f t="shared" si="1062"/>
        <v>0</v>
      </c>
      <c r="AY620" s="112"/>
      <c r="AZ620" s="112"/>
      <c r="BA620" s="112">
        <f t="shared" si="1063"/>
        <v>0</v>
      </c>
      <c r="BB620" s="112"/>
      <c r="BC620" s="112"/>
      <c r="BD620" s="112">
        <f t="shared" si="1064"/>
        <v>0</v>
      </c>
      <c r="BE620" s="112"/>
      <c r="BF620" s="112"/>
      <c r="BG620" s="112">
        <f t="shared" si="1065"/>
        <v>0</v>
      </c>
      <c r="BH620" s="112"/>
      <c r="BI620" s="112"/>
      <c r="BJ620" s="112">
        <f t="shared" si="1066"/>
        <v>0</v>
      </c>
      <c r="BK620" s="112"/>
      <c r="BL620" s="318"/>
      <c r="BM620" s="324"/>
      <c r="BN620" s="326"/>
    </row>
    <row r="621" s="111" customFormat="1" ht="33.95" hidden="1" customHeight="1" outlineLevel="3" spans="2:66">
      <c r="B621" s="112" t="s">
        <v>799</v>
      </c>
      <c r="C621" s="113" t="s">
        <v>2237</v>
      </c>
      <c r="D621" s="111" t="s">
        <v>2238</v>
      </c>
      <c r="E621" s="112"/>
      <c r="F621" s="112" t="s">
        <v>1625</v>
      </c>
      <c r="G621" s="112" t="s">
        <v>943</v>
      </c>
      <c r="H621" s="112">
        <f t="shared" si="1052"/>
        <v>0</v>
      </c>
      <c r="I621" s="112" t="s">
        <v>1242</v>
      </c>
      <c r="J621" s="112">
        <v>1</v>
      </c>
      <c r="K621" s="112" t="s">
        <v>1243</v>
      </c>
      <c r="L621" s="311"/>
      <c r="M621" s="112" t="s">
        <v>1377</v>
      </c>
      <c r="N621" s="112">
        <f t="shared" si="1053"/>
        <v>0</v>
      </c>
      <c r="O621" s="311"/>
      <c r="P621" s="311"/>
      <c r="Q621" s="311"/>
      <c r="R621" s="311"/>
      <c r="S621" s="311"/>
      <c r="T621" s="311"/>
      <c r="U621" s="311"/>
      <c r="V621" s="311"/>
      <c r="W621" s="311"/>
      <c r="X621" s="311"/>
      <c r="Y621" s="311"/>
      <c r="Z621" s="311"/>
      <c r="AA621" s="112"/>
      <c r="AB621" s="112">
        <f t="shared" si="1054"/>
        <v>0</v>
      </c>
      <c r="AC621" s="112">
        <f t="shared" si="1055"/>
        <v>0</v>
      </c>
      <c r="AD621" s="112"/>
      <c r="AE621" s="112"/>
      <c r="AF621" s="112">
        <f t="shared" si="1056"/>
        <v>0</v>
      </c>
      <c r="AG621" s="112"/>
      <c r="AH621" s="112"/>
      <c r="AI621" s="112">
        <f t="shared" si="1057"/>
        <v>0</v>
      </c>
      <c r="AJ621" s="112"/>
      <c r="AK621" s="112"/>
      <c r="AL621" s="112">
        <f t="shared" si="1058"/>
        <v>0</v>
      </c>
      <c r="AM621" s="112"/>
      <c r="AN621" s="112"/>
      <c r="AO621" s="112">
        <f t="shared" si="1059"/>
        <v>0</v>
      </c>
      <c r="AP621" s="112"/>
      <c r="AQ621" s="112"/>
      <c r="AR621" s="112">
        <f t="shared" si="1060"/>
        <v>0</v>
      </c>
      <c r="AS621" s="112"/>
      <c r="AT621" s="112"/>
      <c r="AU621" s="112">
        <f t="shared" si="1061"/>
        <v>0</v>
      </c>
      <c r="AV621" s="112"/>
      <c r="AW621" s="112"/>
      <c r="AX621" s="112">
        <f t="shared" si="1062"/>
        <v>0</v>
      </c>
      <c r="AY621" s="112"/>
      <c r="AZ621" s="112"/>
      <c r="BA621" s="112">
        <f t="shared" si="1063"/>
        <v>0</v>
      </c>
      <c r="BB621" s="112"/>
      <c r="BC621" s="112"/>
      <c r="BD621" s="112">
        <f t="shared" si="1064"/>
        <v>0</v>
      </c>
      <c r="BE621" s="112"/>
      <c r="BF621" s="112"/>
      <c r="BG621" s="112">
        <f t="shared" si="1065"/>
        <v>0</v>
      </c>
      <c r="BH621" s="112"/>
      <c r="BI621" s="112"/>
      <c r="BJ621" s="112">
        <f t="shared" si="1066"/>
        <v>0</v>
      </c>
      <c r="BK621" s="112"/>
      <c r="BL621" s="318"/>
      <c r="BM621" s="324"/>
      <c r="BN621" s="326"/>
    </row>
    <row r="622" s="111" customFormat="1" ht="33.95" hidden="1" customHeight="1" outlineLevel="3" spans="2:66">
      <c r="B622" s="112" t="s">
        <v>799</v>
      </c>
      <c r="C622" s="113" t="s">
        <v>2239</v>
      </c>
      <c r="D622" s="111" t="s">
        <v>2240</v>
      </c>
      <c r="E622" s="112"/>
      <c r="F622" s="112" t="s">
        <v>1625</v>
      </c>
      <c r="G622" s="112" t="s">
        <v>943</v>
      </c>
      <c r="H622" s="112">
        <f t="shared" si="1052"/>
        <v>0</v>
      </c>
      <c r="I622" s="112" t="s">
        <v>1242</v>
      </c>
      <c r="J622" s="112">
        <v>1</v>
      </c>
      <c r="K622" s="112" t="s">
        <v>1243</v>
      </c>
      <c r="L622" s="311"/>
      <c r="M622" s="112" t="s">
        <v>1377</v>
      </c>
      <c r="N622" s="112">
        <f t="shared" si="1053"/>
        <v>0</v>
      </c>
      <c r="O622" s="311"/>
      <c r="P622" s="311"/>
      <c r="Q622" s="311"/>
      <c r="R622" s="311"/>
      <c r="S622" s="311"/>
      <c r="T622" s="311"/>
      <c r="U622" s="311"/>
      <c r="V622" s="311"/>
      <c r="W622" s="311"/>
      <c r="X622" s="311"/>
      <c r="Y622" s="311"/>
      <c r="Z622" s="311"/>
      <c r="AA622" s="112"/>
      <c r="AB622" s="112">
        <f t="shared" si="1054"/>
        <v>0</v>
      </c>
      <c r="AC622" s="112">
        <f t="shared" si="1055"/>
        <v>0</v>
      </c>
      <c r="AD622" s="112"/>
      <c r="AE622" s="112"/>
      <c r="AF622" s="112">
        <f t="shared" si="1056"/>
        <v>0</v>
      </c>
      <c r="AG622" s="112"/>
      <c r="AH622" s="112"/>
      <c r="AI622" s="112">
        <f t="shared" si="1057"/>
        <v>0</v>
      </c>
      <c r="AJ622" s="112"/>
      <c r="AK622" s="112"/>
      <c r="AL622" s="112">
        <f t="shared" si="1058"/>
        <v>0</v>
      </c>
      <c r="AM622" s="112"/>
      <c r="AN622" s="112"/>
      <c r="AO622" s="112">
        <f t="shared" si="1059"/>
        <v>0</v>
      </c>
      <c r="AP622" s="112"/>
      <c r="AQ622" s="112"/>
      <c r="AR622" s="112">
        <f t="shared" si="1060"/>
        <v>0</v>
      </c>
      <c r="AS622" s="112"/>
      <c r="AT622" s="112"/>
      <c r="AU622" s="112">
        <f t="shared" si="1061"/>
        <v>0</v>
      </c>
      <c r="AV622" s="112"/>
      <c r="AW622" s="112"/>
      <c r="AX622" s="112">
        <f t="shared" si="1062"/>
        <v>0</v>
      </c>
      <c r="AY622" s="112"/>
      <c r="AZ622" s="112"/>
      <c r="BA622" s="112">
        <f t="shared" si="1063"/>
        <v>0</v>
      </c>
      <c r="BB622" s="112"/>
      <c r="BC622" s="112"/>
      <c r="BD622" s="112">
        <f t="shared" si="1064"/>
        <v>0</v>
      </c>
      <c r="BE622" s="112"/>
      <c r="BF622" s="112"/>
      <c r="BG622" s="112">
        <f t="shared" si="1065"/>
        <v>0</v>
      </c>
      <c r="BH622" s="112"/>
      <c r="BI622" s="112"/>
      <c r="BJ622" s="112">
        <f t="shared" si="1066"/>
        <v>0</v>
      </c>
      <c r="BK622" s="112"/>
      <c r="BL622" s="318"/>
      <c r="BM622" s="324"/>
      <c r="BN622" s="326"/>
    </row>
    <row r="623" s="111" customFormat="1" ht="33.95" hidden="1" customHeight="1" outlineLevel="3" spans="2:66">
      <c r="B623" s="112" t="s">
        <v>799</v>
      </c>
      <c r="C623" s="113" t="s">
        <v>2241</v>
      </c>
      <c r="D623" s="111" t="s">
        <v>2242</v>
      </c>
      <c r="E623" s="112"/>
      <c r="F623" s="112" t="s">
        <v>1625</v>
      </c>
      <c r="G623" s="112" t="s">
        <v>943</v>
      </c>
      <c r="H623" s="112">
        <f t="shared" si="1052"/>
        <v>0</v>
      </c>
      <c r="I623" s="112" t="s">
        <v>1242</v>
      </c>
      <c r="J623" s="112">
        <v>1</v>
      </c>
      <c r="K623" s="112" t="s">
        <v>1243</v>
      </c>
      <c r="L623" s="311"/>
      <c r="M623" s="112" t="s">
        <v>1377</v>
      </c>
      <c r="N623" s="112">
        <f t="shared" si="1053"/>
        <v>0</v>
      </c>
      <c r="O623" s="329"/>
      <c r="P623" s="329"/>
      <c r="Q623" s="329"/>
      <c r="R623" s="329"/>
      <c r="S623" s="329"/>
      <c r="T623" s="329"/>
      <c r="U623" s="329"/>
      <c r="V623" s="329"/>
      <c r="W623" s="329"/>
      <c r="X623" s="329"/>
      <c r="Y623" s="329"/>
      <c r="Z623" s="329"/>
      <c r="AA623" s="112"/>
      <c r="AB623" s="112">
        <f t="shared" si="1054"/>
        <v>0</v>
      </c>
      <c r="AC623" s="112">
        <f t="shared" si="1055"/>
        <v>0</v>
      </c>
      <c r="AD623" s="112"/>
      <c r="AE623" s="112"/>
      <c r="AF623" s="112">
        <f t="shared" si="1056"/>
        <v>0</v>
      </c>
      <c r="AG623" s="112"/>
      <c r="AH623" s="112"/>
      <c r="AI623" s="112">
        <f t="shared" si="1057"/>
        <v>0</v>
      </c>
      <c r="AJ623" s="112"/>
      <c r="AK623" s="112"/>
      <c r="AL623" s="112">
        <f t="shared" si="1058"/>
        <v>0</v>
      </c>
      <c r="AM623" s="112"/>
      <c r="AN623" s="112"/>
      <c r="AO623" s="112">
        <f t="shared" si="1059"/>
        <v>0</v>
      </c>
      <c r="AP623" s="112"/>
      <c r="AQ623" s="112"/>
      <c r="AR623" s="112">
        <f t="shared" si="1060"/>
        <v>0</v>
      </c>
      <c r="AS623" s="112"/>
      <c r="AT623" s="112"/>
      <c r="AU623" s="112">
        <f t="shared" si="1061"/>
        <v>0</v>
      </c>
      <c r="AV623" s="112"/>
      <c r="AW623" s="112"/>
      <c r="AX623" s="112">
        <f t="shared" si="1062"/>
        <v>0</v>
      </c>
      <c r="AY623" s="112"/>
      <c r="AZ623" s="112"/>
      <c r="BA623" s="112">
        <f t="shared" si="1063"/>
        <v>0</v>
      </c>
      <c r="BB623" s="112"/>
      <c r="BC623" s="112"/>
      <c r="BD623" s="112">
        <f t="shared" si="1064"/>
        <v>0</v>
      </c>
      <c r="BE623" s="112"/>
      <c r="BF623" s="112"/>
      <c r="BG623" s="112">
        <f t="shared" si="1065"/>
        <v>0</v>
      </c>
      <c r="BH623" s="112"/>
      <c r="BI623" s="112"/>
      <c r="BJ623" s="112">
        <f t="shared" si="1066"/>
        <v>0</v>
      </c>
      <c r="BK623" s="112"/>
      <c r="BL623" s="318"/>
      <c r="BM623" s="324"/>
      <c r="BN623" s="326"/>
    </row>
    <row r="624" s="22" customFormat="1" ht="33.95" hidden="1" customHeight="1" outlineLevel="2" collapsed="1" spans="2:66">
      <c r="B624" s="108" t="s">
        <v>794</v>
      </c>
      <c r="C624" s="109" t="s">
        <v>2243</v>
      </c>
      <c r="D624" s="22" t="s">
        <v>2244</v>
      </c>
      <c r="E624" s="108"/>
      <c r="F624" s="108"/>
      <c r="G624" s="108"/>
      <c r="H624" s="108">
        <f>SUM(H625:H626)</f>
        <v>0</v>
      </c>
      <c r="I624" s="108"/>
      <c r="J624" s="108"/>
      <c r="K624" s="108"/>
      <c r="L624" s="108"/>
      <c r="M624" s="108"/>
      <c r="N624" s="317"/>
      <c r="O624" s="300"/>
      <c r="P624" s="300"/>
      <c r="Q624" s="300"/>
      <c r="R624" s="300"/>
      <c r="S624" s="300"/>
      <c r="T624" s="300"/>
      <c r="U624" s="300"/>
      <c r="V624" s="300"/>
      <c r="W624" s="300"/>
      <c r="X624" s="300"/>
      <c r="Y624" s="300"/>
      <c r="Z624" s="300"/>
      <c r="AA624" s="300"/>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17"/>
      <c r="BM624" s="324"/>
      <c r="BN624" s="325"/>
    </row>
    <row r="625" s="111" customFormat="1" ht="33.95" hidden="1" customHeight="1" outlineLevel="3" spans="2:66">
      <c r="B625" s="112" t="s">
        <v>799</v>
      </c>
      <c r="C625" s="113" t="s">
        <v>2245</v>
      </c>
      <c r="D625" s="111" t="s">
        <v>2246</v>
      </c>
      <c r="E625" s="112"/>
      <c r="F625" s="112" t="s">
        <v>1625</v>
      </c>
      <c r="G625" s="112" t="s">
        <v>943</v>
      </c>
      <c r="H625" s="112">
        <f t="shared" ref="H625:H633" si="1068">J625*L625</f>
        <v>0</v>
      </c>
      <c r="I625" s="112" t="s">
        <v>1242</v>
      </c>
      <c r="J625" s="112">
        <v>1</v>
      </c>
      <c r="K625" s="112" t="s">
        <v>1243</v>
      </c>
      <c r="L625" s="311"/>
      <c r="M625" s="112" t="s">
        <v>1377</v>
      </c>
      <c r="N625" s="112">
        <f t="shared" ref="N625:N633" si="1069">COUNTA(O625:Z625)</f>
        <v>0</v>
      </c>
      <c r="O625" s="330"/>
      <c r="P625" s="330"/>
      <c r="Q625" s="330"/>
      <c r="R625" s="330"/>
      <c r="S625" s="330"/>
      <c r="T625" s="330"/>
      <c r="U625" s="330"/>
      <c r="V625" s="330"/>
      <c r="W625" s="330"/>
      <c r="X625" s="330"/>
      <c r="Y625" s="330"/>
      <c r="Z625" s="330"/>
      <c r="AA625" s="112"/>
      <c r="AB625" s="112">
        <f t="shared" ref="AB625:AB633" si="1070">SUM(AC625,AF625,AI625,AL625,AO625,AR625,AU625,AX625,BA625,BD625,BG625,BJ625)</f>
        <v>0</v>
      </c>
      <c r="AC625" s="112">
        <f t="shared" ref="AC625:AC633" si="1071">IF(O625="√",$J625*$L625/$N625,0)</f>
        <v>0</v>
      </c>
      <c r="AD625" s="112"/>
      <c r="AE625" s="112"/>
      <c r="AF625" s="112">
        <f t="shared" ref="AF625:AF633" si="1072">IF(P625="√",$J625*$L625/$N625,0)</f>
        <v>0</v>
      </c>
      <c r="AG625" s="112"/>
      <c r="AH625" s="112"/>
      <c r="AI625" s="112">
        <f t="shared" ref="AI625:AI633" si="1073">IF(Q625="√",$J625*$L625/$N625,0)</f>
        <v>0</v>
      </c>
      <c r="AJ625" s="112"/>
      <c r="AK625" s="112"/>
      <c r="AL625" s="112">
        <f t="shared" ref="AL625:AL633" si="1074">IF(R625="√",$J625*$L625/$N625,0)</f>
        <v>0</v>
      </c>
      <c r="AM625" s="112"/>
      <c r="AN625" s="112"/>
      <c r="AO625" s="112">
        <f t="shared" ref="AO625:AO633" si="1075">IF(S625="√",$J625*$L625/$N625,0)</f>
        <v>0</v>
      </c>
      <c r="AP625" s="112"/>
      <c r="AQ625" s="112"/>
      <c r="AR625" s="112">
        <f t="shared" ref="AR625:AR633" si="1076">IF(T625="√",$J625*$L625/$N625,0)</f>
        <v>0</v>
      </c>
      <c r="AS625" s="112"/>
      <c r="AT625" s="112"/>
      <c r="AU625" s="112">
        <f t="shared" ref="AU625:AU633" si="1077">IF(U625="√",$J625*$L625/$N625,0)</f>
        <v>0</v>
      </c>
      <c r="AV625" s="112"/>
      <c r="AW625" s="112"/>
      <c r="AX625" s="112">
        <f t="shared" ref="AX625:AX633" si="1078">IF(V625="√",$J625*$L625/$N625,0)</f>
        <v>0</v>
      </c>
      <c r="AY625" s="112"/>
      <c r="AZ625" s="112"/>
      <c r="BA625" s="112">
        <f t="shared" ref="BA625:BA633" si="1079">IF(W625="√",$J625*$L625/$N625,0)</f>
        <v>0</v>
      </c>
      <c r="BB625" s="112"/>
      <c r="BC625" s="112"/>
      <c r="BD625" s="112">
        <f t="shared" ref="BD625:BD633" si="1080">IF(X625="√",$J625*$L625/$N625,0)</f>
        <v>0</v>
      </c>
      <c r="BE625" s="112"/>
      <c r="BF625" s="112"/>
      <c r="BG625" s="112">
        <f t="shared" ref="BG625:BG633" si="1081">IF(Y625="√",$J625*$L625/$N625,0)</f>
        <v>0</v>
      </c>
      <c r="BH625" s="112"/>
      <c r="BI625" s="112"/>
      <c r="BJ625" s="112">
        <f t="shared" ref="BJ625:BJ633" si="1082">IF(Z625="√",$J625*$L625/$N625,0)</f>
        <v>0</v>
      </c>
      <c r="BK625" s="112"/>
      <c r="BL625" s="318"/>
      <c r="BM625" s="324"/>
      <c r="BN625" s="326"/>
    </row>
    <row r="626" s="111" customFormat="1" ht="33.95" hidden="1" customHeight="1" outlineLevel="3" spans="2:66">
      <c r="B626" s="112" t="s">
        <v>799</v>
      </c>
      <c r="C626" s="113" t="s">
        <v>2247</v>
      </c>
      <c r="D626" s="111" t="s">
        <v>2248</v>
      </c>
      <c r="E626" s="112"/>
      <c r="F626" s="112" t="s">
        <v>1625</v>
      </c>
      <c r="G626" s="112" t="s">
        <v>943</v>
      </c>
      <c r="H626" s="112">
        <f t="shared" si="1068"/>
        <v>0</v>
      </c>
      <c r="I626" s="112" t="s">
        <v>1242</v>
      </c>
      <c r="J626" s="112">
        <v>1</v>
      </c>
      <c r="K626" s="112" t="s">
        <v>1243</v>
      </c>
      <c r="L626" s="311"/>
      <c r="M626" s="112" t="s">
        <v>1377</v>
      </c>
      <c r="N626" s="112">
        <f t="shared" si="1069"/>
        <v>0</v>
      </c>
      <c r="O626" s="329"/>
      <c r="P626" s="329"/>
      <c r="Q626" s="329"/>
      <c r="R626" s="329"/>
      <c r="S626" s="329"/>
      <c r="T626" s="329"/>
      <c r="U626" s="329"/>
      <c r="V626" s="329"/>
      <c r="W626" s="329"/>
      <c r="X626" s="329"/>
      <c r="Y626" s="329"/>
      <c r="Z626" s="329"/>
      <c r="AA626" s="112"/>
      <c r="AB626" s="112">
        <f t="shared" si="1070"/>
        <v>0</v>
      </c>
      <c r="AC626" s="112">
        <f t="shared" si="1071"/>
        <v>0</v>
      </c>
      <c r="AD626" s="112"/>
      <c r="AE626" s="112"/>
      <c r="AF626" s="112">
        <f t="shared" si="1072"/>
        <v>0</v>
      </c>
      <c r="AG626" s="112"/>
      <c r="AH626" s="112"/>
      <c r="AI626" s="112">
        <f t="shared" si="1073"/>
        <v>0</v>
      </c>
      <c r="AJ626" s="112"/>
      <c r="AK626" s="112"/>
      <c r="AL626" s="112">
        <f t="shared" si="1074"/>
        <v>0</v>
      </c>
      <c r="AM626" s="112"/>
      <c r="AN626" s="112"/>
      <c r="AO626" s="112">
        <f t="shared" si="1075"/>
        <v>0</v>
      </c>
      <c r="AP626" s="112"/>
      <c r="AQ626" s="112"/>
      <c r="AR626" s="112">
        <f t="shared" si="1076"/>
        <v>0</v>
      </c>
      <c r="AS626" s="112"/>
      <c r="AT626" s="112"/>
      <c r="AU626" s="112">
        <f t="shared" si="1077"/>
        <v>0</v>
      </c>
      <c r="AV626" s="112"/>
      <c r="AW626" s="112"/>
      <c r="AX626" s="112">
        <f t="shared" si="1078"/>
        <v>0</v>
      </c>
      <c r="AY626" s="112"/>
      <c r="AZ626" s="112"/>
      <c r="BA626" s="112">
        <f t="shared" si="1079"/>
        <v>0</v>
      </c>
      <c r="BB626" s="112"/>
      <c r="BC626" s="112"/>
      <c r="BD626" s="112">
        <f t="shared" si="1080"/>
        <v>0</v>
      </c>
      <c r="BE626" s="112"/>
      <c r="BF626" s="112"/>
      <c r="BG626" s="112">
        <f t="shared" si="1081"/>
        <v>0</v>
      </c>
      <c r="BH626" s="112"/>
      <c r="BI626" s="112"/>
      <c r="BJ626" s="112">
        <f t="shared" si="1082"/>
        <v>0</v>
      </c>
      <c r="BK626" s="112"/>
      <c r="BL626" s="318"/>
      <c r="BM626" s="324"/>
      <c r="BN626" s="326"/>
    </row>
    <row r="627" s="22" customFormat="1" ht="33.95" hidden="1" customHeight="1" outlineLevel="2" collapsed="1" spans="2:66">
      <c r="B627" s="108" t="s">
        <v>794</v>
      </c>
      <c r="C627" s="109" t="s">
        <v>2249</v>
      </c>
      <c r="D627" s="22" t="s">
        <v>2250</v>
      </c>
      <c r="E627" s="108"/>
      <c r="F627" s="108"/>
      <c r="G627" s="108"/>
      <c r="H627" s="108">
        <f>SUM(H628:H633)</f>
        <v>0</v>
      </c>
      <c r="I627" s="108"/>
      <c r="J627" s="108"/>
      <c r="K627" s="108"/>
      <c r="L627" s="108"/>
      <c r="M627" s="108"/>
      <c r="N627" s="317"/>
      <c r="O627" s="300"/>
      <c r="P627" s="300"/>
      <c r="Q627" s="300"/>
      <c r="R627" s="300"/>
      <c r="S627" s="300"/>
      <c r="T627" s="300"/>
      <c r="U627" s="300"/>
      <c r="V627" s="300"/>
      <c r="W627" s="300"/>
      <c r="X627" s="300"/>
      <c r="Y627" s="300"/>
      <c r="Z627" s="300"/>
      <c r="AA627" s="300"/>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17"/>
      <c r="BM627" s="324"/>
      <c r="BN627" s="325"/>
    </row>
    <row r="628" s="111" customFormat="1" ht="33.95" hidden="1" customHeight="1" outlineLevel="3" spans="2:66">
      <c r="B628" s="112" t="s">
        <v>799</v>
      </c>
      <c r="C628" s="113" t="s">
        <v>2251</v>
      </c>
      <c r="D628" s="111" t="s">
        <v>2252</v>
      </c>
      <c r="E628" s="112"/>
      <c r="F628" s="112" t="s">
        <v>1625</v>
      </c>
      <c r="G628" s="112" t="s">
        <v>943</v>
      </c>
      <c r="H628" s="112">
        <f t="shared" si="1068"/>
        <v>0</v>
      </c>
      <c r="I628" s="112" t="s">
        <v>1242</v>
      </c>
      <c r="J628" s="112">
        <v>1</v>
      </c>
      <c r="K628" s="112" t="s">
        <v>1243</v>
      </c>
      <c r="L628" s="311"/>
      <c r="M628" s="112" t="s">
        <v>1377</v>
      </c>
      <c r="N628" s="112">
        <f t="shared" si="1069"/>
        <v>0</v>
      </c>
      <c r="O628" s="330"/>
      <c r="P628" s="330"/>
      <c r="Q628" s="330"/>
      <c r="R628" s="330"/>
      <c r="S628" s="330"/>
      <c r="T628" s="330"/>
      <c r="U628" s="330"/>
      <c r="V628" s="330"/>
      <c r="W628" s="330"/>
      <c r="X628" s="330"/>
      <c r="Y628" s="330"/>
      <c r="Z628" s="330"/>
      <c r="AA628" s="112"/>
      <c r="AB628" s="112">
        <f t="shared" si="1070"/>
        <v>0</v>
      </c>
      <c r="AC628" s="112">
        <f t="shared" si="1071"/>
        <v>0</v>
      </c>
      <c r="AD628" s="112"/>
      <c r="AE628" s="112"/>
      <c r="AF628" s="112">
        <f t="shared" si="1072"/>
        <v>0</v>
      </c>
      <c r="AG628" s="112"/>
      <c r="AH628" s="112"/>
      <c r="AI628" s="112">
        <f t="shared" si="1073"/>
        <v>0</v>
      </c>
      <c r="AJ628" s="112"/>
      <c r="AK628" s="112"/>
      <c r="AL628" s="112">
        <f t="shared" si="1074"/>
        <v>0</v>
      </c>
      <c r="AM628" s="112"/>
      <c r="AN628" s="112"/>
      <c r="AO628" s="112">
        <f t="shared" si="1075"/>
        <v>0</v>
      </c>
      <c r="AP628" s="112"/>
      <c r="AQ628" s="112"/>
      <c r="AR628" s="112">
        <f t="shared" si="1076"/>
        <v>0</v>
      </c>
      <c r="AS628" s="112"/>
      <c r="AT628" s="112"/>
      <c r="AU628" s="112">
        <f t="shared" si="1077"/>
        <v>0</v>
      </c>
      <c r="AV628" s="112"/>
      <c r="AW628" s="112"/>
      <c r="AX628" s="112">
        <f t="shared" si="1078"/>
        <v>0</v>
      </c>
      <c r="AY628" s="112"/>
      <c r="AZ628" s="112"/>
      <c r="BA628" s="112">
        <f t="shared" si="1079"/>
        <v>0</v>
      </c>
      <c r="BB628" s="112"/>
      <c r="BC628" s="112"/>
      <c r="BD628" s="112">
        <f t="shared" si="1080"/>
        <v>0</v>
      </c>
      <c r="BE628" s="112"/>
      <c r="BF628" s="112"/>
      <c r="BG628" s="112">
        <f t="shared" si="1081"/>
        <v>0</v>
      </c>
      <c r="BH628" s="112"/>
      <c r="BI628" s="112"/>
      <c r="BJ628" s="112">
        <f t="shared" si="1082"/>
        <v>0</v>
      </c>
      <c r="BK628" s="112"/>
      <c r="BL628" s="318"/>
      <c r="BM628" s="324"/>
      <c r="BN628" s="326"/>
    </row>
    <row r="629" s="111" customFormat="1" ht="33.95" hidden="1" customHeight="1" outlineLevel="3" spans="2:66">
      <c r="B629" s="112" t="s">
        <v>799</v>
      </c>
      <c r="C629" s="113" t="s">
        <v>2253</v>
      </c>
      <c r="D629" s="111" t="s">
        <v>2254</v>
      </c>
      <c r="E629" s="112"/>
      <c r="F629" s="112" t="s">
        <v>1625</v>
      </c>
      <c r="G629" s="112" t="s">
        <v>943</v>
      </c>
      <c r="H629" s="112">
        <f t="shared" si="1068"/>
        <v>0</v>
      </c>
      <c r="I629" s="112" t="s">
        <v>1242</v>
      </c>
      <c r="J629" s="112">
        <v>1</v>
      </c>
      <c r="K629" s="112" t="s">
        <v>1243</v>
      </c>
      <c r="L629" s="311"/>
      <c r="M629" s="112" t="s">
        <v>1377</v>
      </c>
      <c r="N629" s="112">
        <f t="shared" si="1069"/>
        <v>0</v>
      </c>
      <c r="O629" s="311"/>
      <c r="P629" s="311"/>
      <c r="Q629" s="311"/>
      <c r="R629" s="311"/>
      <c r="S629" s="311"/>
      <c r="T629" s="311"/>
      <c r="U629" s="311"/>
      <c r="V629" s="311"/>
      <c r="W629" s="311"/>
      <c r="X629" s="311"/>
      <c r="Y629" s="311"/>
      <c r="Z629" s="311"/>
      <c r="AA629" s="112"/>
      <c r="AB629" s="112">
        <f t="shared" si="1070"/>
        <v>0</v>
      </c>
      <c r="AC629" s="112">
        <f t="shared" si="1071"/>
        <v>0</v>
      </c>
      <c r="AD629" s="112"/>
      <c r="AE629" s="112"/>
      <c r="AF629" s="112">
        <f t="shared" si="1072"/>
        <v>0</v>
      </c>
      <c r="AG629" s="112"/>
      <c r="AH629" s="112"/>
      <c r="AI629" s="112">
        <f t="shared" si="1073"/>
        <v>0</v>
      </c>
      <c r="AJ629" s="112"/>
      <c r="AK629" s="112"/>
      <c r="AL629" s="112">
        <f t="shared" si="1074"/>
        <v>0</v>
      </c>
      <c r="AM629" s="112"/>
      <c r="AN629" s="112"/>
      <c r="AO629" s="112">
        <f t="shared" si="1075"/>
        <v>0</v>
      </c>
      <c r="AP629" s="112"/>
      <c r="AQ629" s="112"/>
      <c r="AR629" s="112">
        <f t="shared" si="1076"/>
        <v>0</v>
      </c>
      <c r="AS629" s="112"/>
      <c r="AT629" s="112"/>
      <c r="AU629" s="112">
        <f t="shared" si="1077"/>
        <v>0</v>
      </c>
      <c r="AV629" s="112"/>
      <c r="AW629" s="112"/>
      <c r="AX629" s="112">
        <f t="shared" si="1078"/>
        <v>0</v>
      </c>
      <c r="AY629" s="112"/>
      <c r="AZ629" s="112"/>
      <c r="BA629" s="112">
        <f t="shared" si="1079"/>
        <v>0</v>
      </c>
      <c r="BB629" s="112"/>
      <c r="BC629" s="112"/>
      <c r="BD629" s="112">
        <f t="shared" si="1080"/>
        <v>0</v>
      </c>
      <c r="BE629" s="112"/>
      <c r="BF629" s="112"/>
      <c r="BG629" s="112">
        <f t="shared" si="1081"/>
        <v>0</v>
      </c>
      <c r="BH629" s="112"/>
      <c r="BI629" s="112"/>
      <c r="BJ629" s="112">
        <f t="shared" si="1082"/>
        <v>0</v>
      </c>
      <c r="BK629" s="112"/>
      <c r="BL629" s="318"/>
      <c r="BM629" s="324"/>
      <c r="BN629" s="326"/>
    </row>
    <row r="630" s="111" customFormat="1" ht="33.95" hidden="1" customHeight="1" outlineLevel="3" spans="2:66">
      <c r="B630" s="112" t="s">
        <v>799</v>
      </c>
      <c r="C630" s="113" t="s">
        <v>2255</v>
      </c>
      <c r="D630" s="111" t="s">
        <v>2256</v>
      </c>
      <c r="E630" s="112"/>
      <c r="F630" s="112" t="s">
        <v>1625</v>
      </c>
      <c r="G630" s="112" t="s">
        <v>943</v>
      </c>
      <c r="H630" s="112">
        <f t="shared" si="1068"/>
        <v>0</v>
      </c>
      <c r="I630" s="112" t="s">
        <v>1242</v>
      </c>
      <c r="J630" s="112">
        <v>1</v>
      </c>
      <c r="K630" s="112" t="s">
        <v>1243</v>
      </c>
      <c r="L630" s="311"/>
      <c r="M630" s="112" t="s">
        <v>1377</v>
      </c>
      <c r="N630" s="112">
        <f t="shared" si="1069"/>
        <v>0</v>
      </c>
      <c r="O630" s="311"/>
      <c r="P630" s="311"/>
      <c r="Q630" s="311"/>
      <c r="R630" s="311"/>
      <c r="S630" s="311"/>
      <c r="T630" s="311"/>
      <c r="U630" s="311"/>
      <c r="V630" s="311"/>
      <c r="W630" s="311"/>
      <c r="X630" s="311"/>
      <c r="Y630" s="311"/>
      <c r="Z630" s="311"/>
      <c r="AA630" s="112"/>
      <c r="AB630" s="112">
        <f t="shared" si="1070"/>
        <v>0</v>
      </c>
      <c r="AC630" s="112">
        <f t="shared" si="1071"/>
        <v>0</v>
      </c>
      <c r="AD630" s="112"/>
      <c r="AE630" s="112"/>
      <c r="AF630" s="112">
        <f t="shared" si="1072"/>
        <v>0</v>
      </c>
      <c r="AG630" s="112"/>
      <c r="AH630" s="112"/>
      <c r="AI630" s="112">
        <f t="shared" si="1073"/>
        <v>0</v>
      </c>
      <c r="AJ630" s="112"/>
      <c r="AK630" s="112"/>
      <c r="AL630" s="112">
        <f t="shared" si="1074"/>
        <v>0</v>
      </c>
      <c r="AM630" s="112"/>
      <c r="AN630" s="112"/>
      <c r="AO630" s="112">
        <f t="shared" si="1075"/>
        <v>0</v>
      </c>
      <c r="AP630" s="112"/>
      <c r="AQ630" s="112"/>
      <c r="AR630" s="112">
        <f t="shared" si="1076"/>
        <v>0</v>
      </c>
      <c r="AS630" s="112"/>
      <c r="AT630" s="112"/>
      <c r="AU630" s="112">
        <f t="shared" si="1077"/>
        <v>0</v>
      </c>
      <c r="AV630" s="112"/>
      <c r="AW630" s="112"/>
      <c r="AX630" s="112">
        <f t="shared" si="1078"/>
        <v>0</v>
      </c>
      <c r="AY630" s="112"/>
      <c r="AZ630" s="112"/>
      <c r="BA630" s="112">
        <f t="shared" si="1079"/>
        <v>0</v>
      </c>
      <c r="BB630" s="112"/>
      <c r="BC630" s="112"/>
      <c r="BD630" s="112">
        <f t="shared" si="1080"/>
        <v>0</v>
      </c>
      <c r="BE630" s="112"/>
      <c r="BF630" s="112"/>
      <c r="BG630" s="112">
        <f t="shared" si="1081"/>
        <v>0</v>
      </c>
      <c r="BH630" s="112"/>
      <c r="BI630" s="112"/>
      <c r="BJ630" s="112">
        <f t="shared" si="1082"/>
        <v>0</v>
      </c>
      <c r="BK630" s="112"/>
      <c r="BL630" s="318"/>
      <c r="BM630" s="324"/>
      <c r="BN630" s="326"/>
    </row>
    <row r="631" s="111" customFormat="1" ht="33.95" hidden="1" customHeight="1" outlineLevel="3" spans="2:66">
      <c r="B631" s="112" t="s">
        <v>799</v>
      </c>
      <c r="C631" s="113" t="s">
        <v>2257</v>
      </c>
      <c r="D631" s="111" t="s">
        <v>2258</v>
      </c>
      <c r="E631" s="112"/>
      <c r="F631" s="112" t="s">
        <v>1625</v>
      </c>
      <c r="G631" s="112" t="s">
        <v>943</v>
      </c>
      <c r="H631" s="112">
        <f t="shared" si="1068"/>
        <v>0</v>
      </c>
      <c r="I631" s="112" t="s">
        <v>1242</v>
      </c>
      <c r="J631" s="112">
        <v>1</v>
      </c>
      <c r="K631" s="112" t="s">
        <v>1243</v>
      </c>
      <c r="L631" s="311"/>
      <c r="M631" s="112" t="s">
        <v>1377</v>
      </c>
      <c r="N631" s="112">
        <f t="shared" si="1069"/>
        <v>0</v>
      </c>
      <c r="O631" s="311"/>
      <c r="P631" s="311"/>
      <c r="Q631" s="311"/>
      <c r="R631" s="311"/>
      <c r="S631" s="311"/>
      <c r="T631" s="311"/>
      <c r="U631" s="311"/>
      <c r="V631" s="311"/>
      <c r="W631" s="311"/>
      <c r="X631" s="311"/>
      <c r="Y631" s="311"/>
      <c r="Z631" s="311"/>
      <c r="AA631" s="112"/>
      <c r="AB631" s="112">
        <f t="shared" si="1070"/>
        <v>0</v>
      </c>
      <c r="AC631" s="112">
        <f t="shared" si="1071"/>
        <v>0</v>
      </c>
      <c r="AD631" s="112"/>
      <c r="AE631" s="112"/>
      <c r="AF631" s="112">
        <f t="shared" si="1072"/>
        <v>0</v>
      </c>
      <c r="AG631" s="112"/>
      <c r="AH631" s="112"/>
      <c r="AI631" s="112">
        <f t="shared" si="1073"/>
        <v>0</v>
      </c>
      <c r="AJ631" s="112"/>
      <c r="AK631" s="112"/>
      <c r="AL631" s="112">
        <f t="shared" si="1074"/>
        <v>0</v>
      </c>
      <c r="AM631" s="112"/>
      <c r="AN631" s="112"/>
      <c r="AO631" s="112">
        <f t="shared" si="1075"/>
        <v>0</v>
      </c>
      <c r="AP631" s="112"/>
      <c r="AQ631" s="112"/>
      <c r="AR631" s="112">
        <f t="shared" si="1076"/>
        <v>0</v>
      </c>
      <c r="AS631" s="112"/>
      <c r="AT631" s="112"/>
      <c r="AU631" s="112">
        <f t="shared" si="1077"/>
        <v>0</v>
      </c>
      <c r="AV631" s="112"/>
      <c r="AW631" s="112"/>
      <c r="AX631" s="112">
        <f t="shared" si="1078"/>
        <v>0</v>
      </c>
      <c r="AY631" s="112"/>
      <c r="AZ631" s="112"/>
      <c r="BA631" s="112">
        <f t="shared" si="1079"/>
        <v>0</v>
      </c>
      <c r="BB631" s="112"/>
      <c r="BC631" s="112"/>
      <c r="BD631" s="112">
        <f t="shared" si="1080"/>
        <v>0</v>
      </c>
      <c r="BE631" s="112"/>
      <c r="BF631" s="112"/>
      <c r="BG631" s="112">
        <f t="shared" si="1081"/>
        <v>0</v>
      </c>
      <c r="BH631" s="112"/>
      <c r="BI631" s="112"/>
      <c r="BJ631" s="112">
        <f t="shared" si="1082"/>
        <v>0</v>
      </c>
      <c r="BK631" s="112"/>
      <c r="BL631" s="318"/>
      <c r="BM631" s="324"/>
      <c r="BN631" s="326"/>
    </row>
    <row r="632" s="111" customFormat="1" ht="33.95" hidden="1" customHeight="1" outlineLevel="3" spans="2:66">
      <c r="B632" s="112" t="s">
        <v>799</v>
      </c>
      <c r="C632" s="113" t="s">
        <v>2259</v>
      </c>
      <c r="D632" s="111" t="s">
        <v>2260</v>
      </c>
      <c r="E632" s="112"/>
      <c r="F632" s="112" t="s">
        <v>1625</v>
      </c>
      <c r="G632" s="112" t="s">
        <v>943</v>
      </c>
      <c r="H632" s="112">
        <f t="shared" si="1068"/>
        <v>0</v>
      </c>
      <c r="I632" s="112" t="s">
        <v>1242</v>
      </c>
      <c r="J632" s="112">
        <v>1</v>
      </c>
      <c r="K632" s="112" t="s">
        <v>1243</v>
      </c>
      <c r="L632" s="311"/>
      <c r="M632" s="112" t="s">
        <v>1377</v>
      </c>
      <c r="N632" s="112">
        <f t="shared" si="1069"/>
        <v>0</v>
      </c>
      <c r="O632" s="311"/>
      <c r="P632" s="311"/>
      <c r="Q632" s="311"/>
      <c r="R632" s="311"/>
      <c r="S632" s="311"/>
      <c r="T632" s="311"/>
      <c r="U632" s="311"/>
      <c r="V632" s="311"/>
      <c r="W632" s="311"/>
      <c r="X632" s="311"/>
      <c r="Y632" s="311"/>
      <c r="Z632" s="311"/>
      <c r="AA632" s="112"/>
      <c r="AB632" s="112">
        <f t="shared" si="1070"/>
        <v>0</v>
      </c>
      <c r="AC632" s="112">
        <f t="shared" si="1071"/>
        <v>0</v>
      </c>
      <c r="AD632" s="112"/>
      <c r="AE632" s="112"/>
      <c r="AF632" s="112">
        <f t="shared" si="1072"/>
        <v>0</v>
      </c>
      <c r="AG632" s="112"/>
      <c r="AH632" s="112"/>
      <c r="AI632" s="112">
        <f t="shared" si="1073"/>
        <v>0</v>
      </c>
      <c r="AJ632" s="112"/>
      <c r="AK632" s="112"/>
      <c r="AL632" s="112">
        <f t="shared" si="1074"/>
        <v>0</v>
      </c>
      <c r="AM632" s="112"/>
      <c r="AN632" s="112"/>
      <c r="AO632" s="112">
        <f t="shared" si="1075"/>
        <v>0</v>
      </c>
      <c r="AP632" s="112"/>
      <c r="AQ632" s="112"/>
      <c r="AR632" s="112">
        <f t="shared" si="1076"/>
        <v>0</v>
      </c>
      <c r="AS632" s="112"/>
      <c r="AT632" s="112"/>
      <c r="AU632" s="112">
        <f t="shared" si="1077"/>
        <v>0</v>
      </c>
      <c r="AV632" s="112"/>
      <c r="AW632" s="112"/>
      <c r="AX632" s="112">
        <f t="shared" si="1078"/>
        <v>0</v>
      </c>
      <c r="AY632" s="112"/>
      <c r="AZ632" s="112"/>
      <c r="BA632" s="112">
        <f t="shared" si="1079"/>
        <v>0</v>
      </c>
      <c r="BB632" s="112"/>
      <c r="BC632" s="112"/>
      <c r="BD632" s="112">
        <f t="shared" si="1080"/>
        <v>0</v>
      </c>
      <c r="BE632" s="112"/>
      <c r="BF632" s="112"/>
      <c r="BG632" s="112">
        <f t="shared" si="1081"/>
        <v>0</v>
      </c>
      <c r="BH632" s="112"/>
      <c r="BI632" s="112"/>
      <c r="BJ632" s="112">
        <f t="shared" si="1082"/>
        <v>0</v>
      </c>
      <c r="BK632" s="112"/>
      <c r="BL632" s="318"/>
      <c r="BM632" s="324"/>
      <c r="BN632" s="326"/>
    </row>
    <row r="633" s="111" customFormat="1" ht="33.95" hidden="1" customHeight="1" outlineLevel="3" spans="2:66">
      <c r="B633" s="112" t="s">
        <v>799</v>
      </c>
      <c r="C633" s="113" t="s">
        <v>2261</v>
      </c>
      <c r="D633" s="111" t="s">
        <v>2262</v>
      </c>
      <c r="E633" s="112"/>
      <c r="F633" s="112" t="s">
        <v>1625</v>
      </c>
      <c r="G633" s="112" t="s">
        <v>943</v>
      </c>
      <c r="H633" s="112">
        <f t="shared" si="1068"/>
        <v>0</v>
      </c>
      <c r="I633" s="112" t="s">
        <v>1242</v>
      </c>
      <c r="J633" s="112">
        <v>1</v>
      </c>
      <c r="K633" s="112" t="s">
        <v>1243</v>
      </c>
      <c r="L633" s="311"/>
      <c r="M633" s="112" t="s">
        <v>1377</v>
      </c>
      <c r="N633" s="112">
        <f t="shared" si="1069"/>
        <v>0</v>
      </c>
      <c r="O633" s="329"/>
      <c r="P633" s="329"/>
      <c r="Q633" s="329"/>
      <c r="R633" s="329"/>
      <c r="S633" s="329"/>
      <c r="T633" s="329"/>
      <c r="U633" s="329"/>
      <c r="V633" s="329"/>
      <c r="W633" s="329"/>
      <c r="X633" s="329"/>
      <c r="Y633" s="329"/>
      <c r="Z633" s="329"/>
      <c r="AA633" s="112"/>
      <c r="AB633" s="112">
        <f t="shared" si="1070"/>
        <v>0</v>
      </c>
      <c r="AC633" s="112">
        <f t="shared" si="1071"/>
        <v>0</v>
      </c>
      <c r="AD633" s="112"/>
      <c r="AE633" s="112"/>
      <c r="AF633" s="112">
        <f t="shared" si="1072"/>
        <v>0</v>
      </c>
      <c r="AG633" s="112"/>
      <c r="AH633" s="112"/>
      <c r="AI633" s="112">
        <f t="shared" si="1073"/>
        <v>0</v>
      </c>
      <c r="AJ633" s="112"/>
      <c r="AK633" s="112"/>
      <c r="AL633" s="112">
        <f t="shared" si="1074"/>
        <v>0</v>
      </c>
      <c r="AM633" s="112"/>
      <c r="AN633" s="112"/>
      <c r="AO633" s="112">
        <f t="shared" si="1075"/>
        <v>0</v>
      </c>
      <c r="AP633" s="112"/>
      <c r="AQ633" s="112"/>
      <c r="AR633" s="112">
        <f t="shared" si="1076"/>
        <v>0</v>
      </c>
      <c r="AS633" s="112"/>
      <c r="AT633" s="112"/>
      <c r="AU633" s="112">
        <f t="shared" si="1077"/>
        <v>0</v>
      </c>
      <c r="AV633" s="112"/>
      <c r="AW633" s="112"/>
      <c r="AX633" s="112">
        <f t="shared" si="1078"/>
        <v>0</v>
      </c>
      <c r="AY633" s="112"/>
      <c r="AZ633" s="112"/>
      <c r="BA633" s="112">
        <f t="shared" si="1079"/>
        <v>0</v>
      </c>
      <c r="BB633" s="112"/>
      <c r="BC633" s="112"/>
      <c r="BD633" s="112">
        <f t="shared" si="1080"/>
        <v>0</v>
      </c>
      <c r="BE633" s="112"/>
      <c r="BF633" s="112"/>
      <c r="BG633" s="112">
        <f t="shared" si="1081"/>
        <v>0</v>
      </c>
      <c r="BH633" s="112"/>
      <c r="BI633" s="112"/>
      <c r="BJ633" s="112">
        <f t="shared" si="1082"/>
        <v>0</v>
      </c>
      <c r="BK633" s="112"/>
      <c r="BL633" s="318"/>
      <c r="BM633" s="324"/>
      <c r="BN633" s="326"/>
    </row>
    <row r="634" s="22" customFormat="1" ht="33.95" hidden="1" customHeight="1" outlineLevel="2" collapsed="1" spans="2:66">
      <c r="B634" s="108" t="s">
        <v>794</v>
      </c>
      <c r="C634" s="109" t="s">
        <v>2263</v>
      </c>
      <c r="D634" s="22" t="s">
        <v>2264</v>
      </c>
      <c r="E634" s="108"/>
      <c r="F634" s="108"/>
      <c r="G634" s="108"/>
      <c r="H634" s="108">
        <f>SUM(H635:H642)</f>
        <v>0</v>
      </c>
      <c r="I634" s="108"/>
      <c r="J634" s="108"/>
      <c r="K634" s="108"/>
      <c r="L634" s="108"/>
      <c r="M634" s="108"/>
      <c r="N634" s="317"/>
      <c r="O634" s="300"/>
      <c r="P634" s="300"/>
      <c r="Q634" s="300"/>
      <c r="R634" s="300"/>
      <c r="S634" s="300"/>
      <c r="T634" s="300"/>
      <c r="U634" s="300"/>
      <c r="V634" s="300"/>
      <c r="W634" s="300"/>
      <c r="X634" s="300"/>
      <c r="Y634" s="300"/>
      <c r="Z634" s="300"/>
      <c r="AA634" s="300"/>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17"/>
      <c r="BM634" s="324"/>
      <c r="BN634" s="325"/>
    </row>
    <row r="635" s="111" customFormat="1" ht="33.95" hidden="1" customHeight="1" outlineLevel="3" spans="2:66">
      <c r="B635" s="112" t="s">
        <v>799</v>
      </c>
      <c r="C635" s="113" t="s">
        <v>2265</v>
      </c>
      <c r="D635" s="111" t="s">
        <v>2266</v>
      </c>
      <c r="E635" s="112"/>
      <c r="F635" s="112" t="s">
        <v>1625</v>
      </c>
      <c r="G635" s="112" t="s">
        <v>943</v>
      </c>
      <c r="H635" s="112">
        <f t="shared" ref="H635:H642" si="1085">J635*L635</f>
        <v>0</v>
      </c>
      <c r="I635" s="112" t="s">
        <v>1242</v>
      </c>
      <c r="J635" s="112">
        <v>1</v>
      </c>
      <c r="K635" s="112" t="s">
        <v>1243</v>
      </c>
      <c r="L635" s="311"/>
      <c r="M635" s="112" t="s">
        <v>1377</v>
      </c>
      <c r="N635" s="112">
        <f t="shared" ref="N635:N642" si="1086">COUNTA(O635:Z635)</f>
        <v>0</v>
      </c>
      <c r="O635" s="330"/>
      <c r="P635" s="330"/>
      <c r="Q635" s="330"/>
      <c r="R635" s="330"/>
      <c r="S635" s="330"/>
      <c r="T635" s="330"/>
      <c r="U635" s="330"/>
      <c r="V635" s="330"/>
      <c r="W635" s="330"/>
      <c r="X635" s="330"/>
      <c r="Y635" s="330"/>
      <c r="Z635" s="330"/>
      <c r="AA635" s="112"/>
      <c r="AB635" s="112">
        <f t="shared" ref="AB635:AB642" si="1087">SUM(AC635,AF635,AI635,AL635,AO635,AR635,AU635,AX635,BA635,BD635,BG635,BJ635)</f>
        <v>0</v>
      </c>
      <c r="AC635" s="112">
        <f t="shared" ref="AC635:AC642" si="1088">IF(O635="√",$J635*$L635/$N635,0)</f>
        <v>0</v>
      </c>
      <c r="AD635" s="112"/>
      <c r="AE635" s="112"/>
      <c r="AF635" s="112">
        <f t="shared" ref="AF635:AF642" si="1089">IF(P635="√",$J635*$L635/$N635,0)</f>
        <v>0</v>
      </c>
      <c r="AG635" s="112"/>
      <c r="AH635" s="112"/>
      <c r="AI635" s="112">
        <f t="shared" ref="AI635:AI642" si="1090">IF(Q635="√",$J635*$L635/$N635,0)</f>
        <v>0</v>
      </c>
      <c r="AJ635" s="112"/>
      <c r="AK635" s="112"/>
      <c r="AL635" s="112">
        <f t="shared" ref="AL635:AL642" si="1091">IF(R635="√",$J635*$L635/$N635,0)</f>
        <v>0</v>
      </c>
      <c r="AM635" s="112"/>
      <c r="AN635" s="112"/>
      <c r="AO635" s="112">
        <f t="shared" ref="AO635:AO642" si="1092">IF(S635="√",$J635*$L635/$N635,0)</f>
        <v>0</v>
      </c>
      <c r="AP635" s="112"/>
      <c r="AQ635" s="112"/>
      <c r="AR635" s="112">
        <f t="shared" ref="AR635:AR642" si="1093">IF(T635="√",$J635*$L635/$N635,0)</f>
        <v>0</v>
      </c>
      <c r="AS635" s="112"/>
      <c r="AT635" s="112"/>
      <c r="AU635" s="112">
        <f t="shared" ref="AU635:AU642" si="1094">IF(U635="√",$J635*$L635/$N635,0)</f>
        <v>0</v>
      </c>
      <c r="AV635" s="112"/>
      <c r="AW635" s="112"/>
      <c r="AX635" s="112">
        <f t="shared" ref="AX635:AX642" si="1095">IF(V635="√",$J635*$L635/$N635,0)</f>
        <v>0</v>
      </c>
      <c r="AY635" s="112"/>
      <c r="AZ635" s="112"/>
      <c r="BA635" s="112">
        <f t="shared" ref="BA635:BA642" si="1096">IF(W635="√",$J635*$L635/$N635,0)</f>
        <v>0</v>
      </c>
      <c r="BB635" s="112"/>
      <c r="BC635" s="112"/>
      <c r="BD635" s="112">
        <f t="shared" ref="BD635:BD642" si="1097">IF(X635="√",$J635*$L635/$N635,0)</f>
        <v>0</v>
      </c>
      <c r="BE635" s="112"/>
      <c r="BF635" s="112"/>
      <c r="BG635" s="112">
        <f t="shared" ref="BG635:BG642" si="1098">IF(Y635="√",$J635*$L635/$N635,0)</f>
        <v>0</v>
      </c>
      <c r="BH635" s="112"/>
      <c r="BI635" s="112"/>
      <c r="BJ635" s="112">
        <f t="shared" ref="BJ635:BJ642" si="1099">IF(Z635="√",$J635*$L635/$N635,0)</f>
        <v>0</v>
      </c>
      <c r="BK635" s="112"/>
      <c r="BL635" s="318"/>
      <c r="BM635" s="324"/>
      <c r="BN635" s="326"/>
    </row>
    <row r="636" s="111" customFormat="1" ht="33.95" hidden="1" customHeight="1" outlineLevel="3" spans="2:66">
      <c r="B636" s="112" t="s">
        <v>799</v>
      </c>
      <c r="C636" s="113" t="s">
        <v>2267</v>
      </c>
      <c r="D636" s="111" t="s">
        <v>2268</v>
      </c>
      <c r="E636" s="112"/>
      <c r="F636" s="112" t="s">
        <v>1625</v>
      </c>
      <c r="G636" s="112" t="s">
        <v>943</v>
      </c>
      <c r="H636" s="112">
        <f t="shared" si="1085"/>
        <v>0</v>
      </c>
      <c r="I636" s="112" t="s">
        <v>1242</v>
      </c>
      <c r="J636" s="112">
        <v>1</v>
      </c>
      <c r="K636" s="112" t="s">
        <v>1243</v>
      </c>
      <c r="L636" s="311"/>
      <c r="M636" s="112" t="s">
        <v>1377</v>
      </c>
      <c r="N636" s="112">
        <f t="shared" si="1086"/>
        <v>0</v>
      </c>
      <c r="O636" s="311"/>
      <c r="P636" s="311"/>
      <c r="Q636" s="311"/>
      <c r="R636" s="311"/>
      <c r="S636" s="311"/>
      <c r="T636" s="311"/>
      <c r="U636" s="311"/>
      <c r="V636" s="311"/>
      <c r="W636" s="311"/>
      <c r="X636" s="311"/>
      <c r="Y636" s="311"/>
      <c r="Z636" s="311"/>
      <c r="AA636" s="112"/>
      <c r="AB636" s="112">
        <f t="shared" si="1087"/>
        <v>0</v>
      </c>
      <c r="AC636" s="112">
        <f t="shared" si="1088"/>
        <v>0</v>
      </c>
      <c r="AD636" s="112"/>
      <c r="AE636" s="112"/>
      <c r="AF636" s="112">
        <f t="shared" si="1089"/>
        <v>0</v>
      </c>
      <c r="AG636" s="112"/>
      <c r="AH636" s="112"/>
      <c r="AI636" s="112">
        <f t="shared" si="1090"/>
        <v>0</v>
      </c>
      <c r="AJ636" s="112"/>
      <c r="AK636" s="112"/>
      <c r="AL636" s="112">
        <f t="shared" si="1091"/>
        <v>0</v>
      </c>
      <c r="AM636" s="112"/>
      <c r="AN636" s="112"/>
      <c r="AO636" s="112">
        <f t="shared" si="1092"/>
        <v>0</v>
      </c>
      <c r="AP636" s="112"/>
      <c r="AQ636" s="112"/>
      <c r="AR636" s="112">
        <f t="shared" si="1093"/>
        <v>0</v>
      </c>
      <c r="AS636" s="112"/>
      <c r="AT636" s="112"/>
      <c r="AU636" s="112">
        <f t="shared" si="1094"/>
        <v>0</v>
      </c>
      <c r="AV636" s="112"/>
      <c r="AW636" s="112"/>
      <c r="AX636" s="112">
        <f t="shared" si="1095"/>
        <v>0</v>
      </c>
      <c r="AY636" s="112"/>
      <c r="AZ636" s="112"/>
      <c r="BA636" s="112">
        <f t="shared" si="1096"/>
        <v>0</v>
      </c>
      <c r="BB636" s="112"/>
      <c r="BC636" s="112"/>
      <c r="BD636" s="112">
        <f t="shared" si="1097"/>
        <v>0</v>
      </c>
      <c r="BE636" s="112"/>
      <c r="BF636" s="112"/>
      <c r="BG636" s="112">
        <f t="shared" si="1098"/>
        <v>0</v>
      </c>
      <c r="BH636" s="112"/>
      <c r="BI636" s="112"/>
      <c r="BJ636" s="112">
        <f t="shared" si="1099"/>
        <v>0</v>
      </c>
      <c r="BK636" s="112"/>
      <c r="BL636" s="318"/>
      <c r="BM636" s="324"/>
      <c r="BN636" s="326"/>
    </row>
    <row r="637" s="111" customFormat="1" ht="33.95" hidden="1" customHeight="1" outlineLevel="3" spans="2:66">
      <c r="B637" s="112" t="s">
        <v>799</v>
      </c>
      <c r="C637" s="113" t="s">
        <v>2269</v>
      </c>
      <c r="D637" s="111" t="s">
        <v>2270</v>
      </c>
      <c r="E637" s="112"/>
      <c r="F637" s="112" t="s">
        <v>1625</v>
      </c>
      <c r="G637" s="112" t="s">
        <v>943</v>
      </c>
      <c r="H637" s="112">
        <f t="shared" si="1085"/>
        <v>0</v>
      </c>
      <c r="I637" s="112" t="s">
        <v>1242</v>
      </c>
      <c r="J637" s="112">
        <v>1</v>
      </c>
      <c r="K637" s="112" t="s">
        <v>1243</v>
      </c>
      <c r="L637" s="311"/>
      <c r="M637" s="112" t="s">
        <v>1377</v>
      </c>
      <c r="N637" s="112">
        <f t="shared" si="1086"/>
        <v>0</v>
      </c>
      <c r="O637" s="311"/>
      <c r="P637" s="311"/>
      <c r="Q637" s="311"/>
      <c r="R637" s="311"/>
      <c r="S637" s="311"/>
      <c r="T637" s="311"/>
      <c r="U637" s="311"/>
      <c r="V637" s="311"/>
      <c r="W637" s="311"/>
      <c r="X637" s="311"/>
      <c r="Y637" s="311"/>
      <c r="Z637" s="311"/>
      <c r="AA637" s="112"/>
      <c r="AB637" s="112">
        <f t="shared" si="1087"/>
        <v>0</v>
      </c>
      <c r="AC637" s="112">
        <f t="shared" si="1088"/>
        <v>0</v>
      </c>
      <c r="AD637" s="112"/>
      <c r="AE637" s="112"/>
      <c r="AF637" s="112">
        <f t="shared" si="1089"/>
        <v>0</v>
      </c>
      <c r="AG637" s="112"/>
      <c r="AH637" s="112"/>
      <c r="AI637" s="112">
        <f t="shared" si="1090"/>
        <v>0</v>
      </c>
      <c r="AJ637" s="112"/>
      <c r="AK637" s="112"/>
      <c r="AL637" s="112">
        <f t="shared" si="1091"/>
        <v>0</v>
      </c>
      <c r="AM637" s="112"/>
      <c r="AN637" s="112"/>
      <c r="AO637" s="112">
        <f t="shared" si="1092"/>
        <v>0</v>
      </c>
      <c r="AP637" s="112"/>
      <c r="AQ637" s="112"/>
      <c r="AR637" s="112">
        <f t="shared" si="1093"/>
        <v>0</v>
      </c>
      <c r="AS637" s="112"/>
      <c r="AT637" s="112"/>
      <c r="AU637" s="112">
        <f t="shared" si="1094"/>
        <v>0</v>
      </c>
      <c r="AV637" s="112"/>
      <c r="AW637" s="112"/>
      <c r="AX637" s="112">
        <f t="shared" si="1095"/>
        <v>0</v>
      </c>
      <c r="AY637" s="112"/>
      <c r="AZ637" s="112"/>
      <c r="BA637" s="112">
        <f t="shared" si="1096"/>
        <v>0</v>
      </c>
      <c r="BB637" s="112"/>
      <c r="BC637" s="112"/>
      <c r="BD637" s="112">
        <f t="shared" si="1097"/>
        <v>0</v>
      </c>
      <c r="BE637" s="112"/>
      <c r="BF637" s="112"/>
      <c r="BG637" s="112">
        <f t="shared" si="1098"/>
        <v>0</v>
      </c>
      <c r="BH637" s="112"/>
      <c r="BI637" s="112"/>
      <c r="BJ637" s="112">
        <f t="shared" si="1099"/>
        <v>0</v>
      </c>
      <c r="BK637" s="112"/>
      <c r="BL637" s="318"/>
      <c r="BM637" s="324"/>
      <c r="BN637" s="326"/>
    </row>
    <row r="638" s="111" customFormat="1" ht="33.95" hidden="1" customHeight="1" outlineLevel="3" spans="2:66">
      <c r="B638" s="112" t="s">
        <v>799</v>
      </c>
      <c r="C638" s="113" t="s">
        <v>2271</v>
      </c>
      <c r="D638" s="111" t="s">
        <v>2272</v>
      </c>
      <c r="E638" s="112"/>
      <c r="F638" s="112" t="s">
        <v>1625</v>
      </c>
      <c r="G638" s="112" t="s">
        <v>943</v>
      </c>
      <c r="H638" s="112">
        <f t="shared" si="1085"/>
        <v>0</v>
      </c>
      <c r="I638" s="112" t="s">
        <v>1242</v>
      </c>
      <c r="J638" s="112">
        <v>1</v>
      </c>
      <c r="K638" s="112" t="s">
        <v>1243</v>
      </c>
      <c r="L638" s="311"/>
      <c r="M638" s="112" t="s">
        <v>1377</v>
      </c>
      <c r="N638" s="112">
        <f t="shared" si="1086"/>
        <v>0</v>
      </c>
      <c r="O638" s="311"/>
      <c r="P638" s="311"/>
      <c r="Q638" s="311"/>
      <c r="R638" s="311"/>
      <c r="S638" s="311"/>
      <c r="T638" s="311"/>
      <c r="U638" s="311"/>
      <c r="V638" s="311"/>
      <c r="W638" s="311"/>
      <c r="X638" s="311"/>
      <c r="Y638" s="311"/>
      <c r="Z638" s="311"/>
      <c r="AA638" s="112"/>
      <c r="AB638" s="112">
        <f t="shared" si="1087"/>
        <v>0</v>
      </c>
      <c r="AC638" s="112">
        <f t="shared" si="1088"/>
        <v>0</v>
      </c>
      <c r="AD638" s="112"/>
      <c r="AE638" s="112"/>
      <c r="AF638" s="112">
        <f t="shared" si="1089"/>
        <v>0</v>
      </c>
      <c r="AG638" s="112"/>
      <c r="AH638" s="112"/>
      <c r="AI638" s="112">
        <f t="shared" si="1090"/>
        <v>0</v>
      </c>
      <c r="AJ638" s="112"/>
      <c r="AK638" s="112"/>
      <c r="AL638" s="112">
        <f t="shared" si="1091"/>
        <v>0</v>
      </c>
      <c r="AM638" s="112"/>
      <c r="AN638" s="112"/>
      <c r="AO638" s="112">
        <f t="shared" si="1092"/>
        <v>0</v>
      </c>
      <c r="AP638" s="112"/>
      <c r="AQ638" s="112"/>
      <c r="AR638" s="112">
        <f t="shared" si="1093"/>
        <v>0</v>
      </c>
      <c r="AS638" s="112"/>
      <c r="AT638" s="112"/>
      <c r="AU638" s="112">
        <f t="shared" si="1094"/>
        <v>0</v>
      </c>
      <c r="AV638" s="112"/>
      <c r="AW638" s="112"/>
      <c r="AX638" s="112">
        <f t="shared" si="1095"/>
        <v>0</v>
      </c>
      <c r="AY638" s="112"/>
      <c r="AZ638" s="112"/>
      <c r="BA638" s="112">
        <f t="shared" si="1096"/>
        <v>0</v>
      </c>
      <c r="BB638" s="112"/>
      <c r="BC638" s="112"/>
      <c r="BD638" s="112">
        <f t="shared" si="1097"/>
        <v>0</v>
      </c>
      <c r="BE638" s="112"/>
      <c r="BF638" s="112"/>
      <c r="BG638" s="112">
        <f t="shared" si="1098"/>
        <v>0</v>
      </c>
      <c r="BH638" s="112"/>
      <c r="BI638" s="112"/>
      <c r="BJ638" s="112">
        <f t="shared" si="1099"/>
        <v>0</v>
      </c>
      <c r="BK638" s="112"/>
      <c r="BL638" s="318"/>
      <c r="BM638" s="324"/>
      <c r="BN638" s="326"/>
    </row>
    <row r="639" s="111" customFormat="1" ht="33.95" hidden="1" customHeight="1" outlineLevel="3" spans="2:66">
      <c r="B639" s="112" t="s">
        <v>799</v>
      </c>
      <c r="C639" s="113" t="s">
        <v>2273</v>
      </c>
      <c r="D639" s="111" t="s">
        <v>2274</v>
      </c>
      <c r="E639" s="112"/>
      <c r="F639" s="112" t="s">
        <v>1625</v>
      </c>
      <c r="G639" s="112" t="s">
        <v>943</v>
      </c>
      <c r="H639" s="112">
        <f t="shared" si="1085"/>
        <v>0</v>
      </c>
      <c r="I639" s="112" t="s">
        <v>1242</v>
      </c>
      <c r="J639" s="112">
        <v>1</v>
      </c>
      <c r="K639" s="112" t="s">
        <v>1243</v>
      </c>
      <c r="L639" s="311"/>
      <c r="M639" s="112" t="s">
        <v>1377</v>
      </c>
      <c r="N639" s="112">
        <f t="shared" si="1086"/>
        <v>0</v>
      </c>
      <c r="O639" s="311"/>
      <c r="P639" s="311"/>
      <c r="Q639" s="311"/>
      <c r="R639" s="311"/>
      <c r="S639" s="311"/>
      <c r="T639" s="311"/>
      <c r="U639" s="311"/>
      <c r="V639" s="311"/>
      <c r="W639" s="311"/>
      <c r="X639" s="311"/>
      <c r="Y639" s="311"/>
      <c r="Z639" s="311"/>
      <c r="AA639" s="112"/>
      <c r="AB639" s="112">
        <f t="shared" si="1087"/>
        <v>0</v>
      </c>
      <c r="AC639" s="112">
        <f t="shared" si="1088"/>
        <v>0</v>
      </c>
      <c r="AD639" s="112"/>
      <c r="AE639" s="112"/>
      <c r="AF639" s="112">
        <f t="shared" si="1089"/>
        <v>0</v>
      </c>
      <c r="AG639" s="112"/>
      <c r="AH639" s="112"/>
      <c r="AI639" s="112">
        <f t="shared" si="1090"/>
        <v>0</v>
      </c>
      <c r="AJ639" s="112"/>
      <c r="AK639" s="112"/>
      <c r="AL639" s="112">
        <f t="shared" si="1091"/>
        <v>0</v>
      </c>
      <c r="AM639" s="112"/>
      <c r="AN639" s="112"/>
      <c r="AO639" s="112">
        <f t="shared" si="1092"/>
        <v>0</v>
      </c>
      <c r="AP639" s="112"/>
      <c r="AQ639" s="112"/>
      <c r="AR639" s="112">
        <f t="shared" si="1093"/>
        <v>0</v>
      </c>
      <c r="AS639" s="112"/>
      <c r="AT639" s="112"/>
      <c r="AU639" s="112">
        <f t="shared" si="1094"/>
        <v>0</v>
      </c>
      <c r="AV639" s="112"/>
      <c r="AW639" s="112"/>
      <c r="AX639" s="112">
        <f t="shared" si="1095"/>
        <v>0</v>
      </c>
      <c r="AY639" s="112"/>
      <c r="AZ639" s="112"/>
      <c r="BA639" s="112">
        <f t="shared" si="1096"/>
        <v>0</v>
      </c>
      <c r="BB639" s="112"/>
      <c r="BC639" s="112"/>
      <c r="BD639" s="112">
        <f t="shared" si="1097"/>
        <v>0</v>
      </c>
      <c r="BE639" s="112"/>
      <c r="BF639" s="112"/>
      <c r="BG639" s="112">
        <f t="shared" si="1098"/>
        <v>0</v>
      </c>
      <c r="BH639" s="112"/>
      <c r="BI639" s="112"/>
      <c r="BJ639" s="112">
        <f t="shared" si="1099"/>
        <v>0</v>
      </c>
      <c r="BK639" s="112"/>
      <c r="BL639" s="318"/>
      <c r="BM639" s="324"/>
      <c r="BN639" s="326"/>
    </row>
    <row r="640" s="111" customFormat="1" ht="33.95" hidden="1" customHeight="1" outlineLevel="3" spans="2:66">
      <c r="B640" s="112" t="s">
        <v>799</v>
      </c>
      <c r="C640" s="113" t="s">
        <v>2275</v>
      </c>
      <c r="D640" s="111" t="s">
        <v>2276</v>
      </c>
      <c r="E640" s="112"/>
      <c r="F640" s="112" t="s">
        <v>1625</v>
      </c>
      <c r="G640" s="112" t="s">
        <v>943</v>
      </c>
      <c r="H640" s="112">
        <f t="shared" si="1085"/>
        <v>0</v>
      </c>
      <c r="I640" s="112" t="s">
        <v>1242</v>
      </c>
      <c r="J640" s="112">
        <v>1</v>
      </c>
      <c r="K640" s="112" t="s">
        <v>1243</v>
      </c>
      <c r="L640" s="311"/>
      <c r="M640" s="112" t="s">
        <v>1377</v>
      </c>
      <c r="N640" s="112">
        <f t="shared" si="1086"/>
        <v>0</v>
      </c>
      <c r="O640" s="311"/>
      <c r="P640" s="311"/>
      <c r="Q640" s="311"/>
      <c r="R640" s="311"/>
      <c r="S640" s="311"/>
      <c r="T640" s="311"/>
      <c r="U640" s="311"/>
      <c r="V640" s="311"/>
      <c r="W640" s="311"/>
      <c r="X640" s="311"/>
      <c r="Y640" s="311"/>
      <c r="Z640" s="311"/>
      <c r="AA640" s="112"/>
      <c r="AB640" s="112">
        <f t="shared" si="1087"/>
        <v>0</v>
      </c>
      <c r="AC640" s="112">
        <f t="shared" si="1088"/>
        <v>0</v>
      </c>
      <c r="AD640" s="112"/>
      <c r="AE640" s="112"/>
      <c r="AF640" s="112">
        <f t="shared" si="1089"/>
        <v>0</v>
      </c>
      <c r="AG640" s="112"/>
      <c r="AH640" s="112"/>
      <c r="AI640" s="112">
        <f t="shared" si="1090"/>
        <v>0</v>
      </c>
      <c r="AJ640" s="112"/>
      <c r="AK640" s="112"/>
      <c r="AL640" s="112">
        <f t="shared" si="1091"/>
        <v>0</v>
      </c>
      <c r="AM640" s="112"/>
      <c r="AN640" s="112"/>
      <c r="AO640" s="112">
        <f t="shared" si="1092"/>
        <v>0</v>
      </c>
      <c r="AP640" s="112"/>
      <c r="AQ640" s="112"/>
      <c r="AR640" s="112">
        <f t="shared" si="1093"/>
        <v>0</v>
      </c>
      <c r="AS640" s="112"/>
      <c r="AT640" s="112"/>
      <c r="AU640" s="112">
        <f t="shared" si="1094"/>
        <v>0</v>
      </c>
      <c r="AV640" s="112"/>
      <c r="AW640" s="112"/>
      <c r="AX640" s="112">
        <f t="shared" si="1095"/>
        <v>0</v>
      </c>
      <c r="AY640" s="112"/>
      <c r="AZ640" s="112"/>
      <c r="BA640" s="112">
        <f t="shared" si="1096"/>
        <v>0</v>
      </c>
      <c r="BB640" s="112"/>
      <c r="BC640" s="112"/>
      <c r="BD640" s="112">
        <f t="shared" si="1097"/>
        <v>0</v>
      </c>
      <c r="BE640" s="112"/>
      <c r="BF640" s="112"/>
      <c r="BG640" s="112">
        <f t="shared" si="1098"/>
        <v>0</v>
      </c>
      <c r="BH640" s="112"/>
      <c r="BI640" s="112"/>
      <c r="BJ640" s="112">
        <f t="shared" si="1099"/>
        <v>0</v>
      </c>
      <c r="BK640" s="112"/>
      <c r="BL640" s="318"/>
      <c r="BM640" s="324"/>
      <c r="BN640" s="326"/>
    </row>
    <row r="641" s="111" customFormat="1" ht="33.95" hidden="1" customHeight="1" outlineLevel="3" spans="2:66">
      <c r="B641" s="112" t="s">
        <v>799</v>
      </c>
      <c r="C641" s="113" t="s">
        <v>2277</v>
      </c>
      <c r="D641" s="111" t="s">
        <v>2278</v>
      </c>
      <c r="E641" s="112"/>
      <c r="F641" s="112" t="s">
        <v>1625</v>
      </c>
      <c r="G641" s="112" t="s">
        <v>943</v>
      </c>
      <c r="H641" s="112">
        <f t="shared" si="1085"/>
        <v>0</v>
      </c>
      <c r="I641" s="112" t="s">
        <v>1242</v>
      </c>
      <c r="J641" s="112">
        <v>1</v>
      </c>
      <c r="K641" s="112" t="s">
        <v>1243</v>
      </c>
      <c r="L641" s="311"/>
      <c r="M641" s="112" t="s">
        <v>1377</v>
      </c>
      <c r="N641" s="112">
        <f t="shared" si="1086"/>
        <v>0</v>
      </c>
      <c r="O641" s="311"/>
      <c r="P641" s="311"/>
      <c r="Q641" s="311"/>
      <c r="R641" s="311"/>
      <c r="S641" s="311"/>
      <c r="T641" s="311"/>
      <c r="U641" s="311"/>
      <c r="V641" s="311"/>
      <c r="W641" s="311"/>
      <c r="X641" s="311"/>
      <c r="Y641" s="311"/>
      <c r="Z641" s="311"/>
      <c r="AA641" s="112"/>
      <c r="AB641" s="112">
        <f t="shared" si="1087"/>
        <v>0</v>
      </c>
      <c r="AC641" s="112">
        <f t="shared" si="1088"/>
        <v>0</v>
      </c>
      <c r="AD641" s="112"/>
      <c r="AE641" s="112"/>
      <c r="AF641" s="112">
        <f t="shared" si="1089"/>
        <v>0</v>
      </c>
      <c r="AG641" s="112"/>
      <c r="AH641" s="112"/>
      <c r="AI641" s="112">
        <f t="shared" si="1090"/>
        <v>0</v>
      </c>
      <c r="AJ641" s="112"/>
      <c r="AK641" s="112"/>
      <c r="AL641" s="112">
        <f t="shared" si="1091"/>
        <v>0</v>
      </c>
      <c r="AM641" s="112"/>
      <c r="AN641" s="112"/>
      <c r="AO641" s="112">
        <f t="shared" si="1092"/>
        <v>0</v>
      </c>
      <c r="AP641" s="112"/>
      <c r="AQ641" s="112"/>
      <c r="AR641" s="112">
        <f t="shared" si="1093"/>
        <v>0</v>
      </c>
      <c r="AS641" s="112"/>
      <c r="AT641" s="112"/>
      <c r="AU641" s="112">
        <f t="shared" si="1094"/>
        <v>0</v>
      </c>
      <c r="AV641" s="112"/>
      <c r="AW641" s="112"/>
      <c r="AX641" s="112">
        <f t="shared" si="1095"/>
        <v>0</v>
      </c>
      <c r="AY641" s="112"/>
      <c r="AZ641" s="112"/>
      <c r="BA641" s="112">
        <f t="shared" si="1096"/>
        <v>0</v>
      </c>
      <c r="BB641" s="112"/>
      <c r="BC641" s="112"/>
      <c r="BD641" s="112">
        <f t="shared" si="1097"/>
        <v>0</v>
      </c>
      <c r="BE641" s="112"/>
      <c r="BF641" s="112"/>
      <c r="BG641" s="112">
        <f t="shared" si="1098"/>
        <v>0</v>
      </c>
      <c r="BH641" s="112"/>
      <c r="BI641" s="112"/>
      <c r="BJ641" s="112">
        <f t="shared" si="1099"/>
        <v>0</v>
      </c>
      <c r="BK641" s="112"/>
      <c r="BL641" s="318"/>
      <c r="BM641" s="324"/>
      <c r="BN641" s="326"/>
    </row>
    <row r="642" s="111" customFormat="1" ht="33.95" hidden="1" customHeight="1" outlineLevel="3" spans="2:66">
      <c r="B642" s="112" t="s">
        <v>799</v>
      </c>
      <c r="C642" s="113" t="s">
        <v>2279</v>
      </c>
      <c r="D642" s="111" t="s">
        <v>2280</v>
      </c>
      <c r="E642" s="112"/>
      <c r="F642" s="112" t="s">
        <v>1625</v>
      </c>
      <c r="G642" s="112" t="s">
        <v>943</v>
      </c>
      <c r="H642" s="112">
        <f t="shared" si="1085"/>
        <v>0</v>
      </c>
      <c r="I642" s="112" t="s">
        <v>1242</v>
      </c>
      <c r="J642" s="112">
        <v>1</v>
      </c>
      <c r="K642" s="112" t="s">
        <v>1243</v>
      </c>
      <c r="L642" s="311"/>
      <c r="M642" s="112" t="s">
        <v>1377</v>
      </c>
      <c r="N642" s="112">
        <f t="shared" si="1086"/>
        <v>0</v>
      </c>
      <c r="O642" s="329"/>
      <c r="P642" s="329"/>
      <c r="Q642" s="329"/>
      <c r="R642" s="329"/>
      <c r="S642" s="329"/>
      <c r="T642" s="329"/>
      <c r="U642" s="329"/>
      <c r="V642" s="329"/>
      <c r="W642" s="329"/>
      <c r="X642" s="329"/>
      <c r="Y642" s="329"/>
      <c r="Z642" s="329"/>
      <c r="AA642" s="112"/>
      <c r="AB642" s="112">
        <f t="shared" si="1087"/>
        <v>0</v>
      </c>
      <c r="AC642" s="112">
        <f t="shared" si="1088"/>
        <v>0</v>
      </c>
      <c r="AD642" s="112"/>
      <c r="AE642" s="112"/>
      <c r="AF642" s="112">
        <f t="shared" si="1089"/>
        <v>0</v>
      </c>
      <c r="AG642" s="112"/>
      <c r="AH642" s="112"/>
      <c r="AI642" s="112">
        <f t="shared" si="1090"/>
        <v>0</v>
      </c>
      <c r="AJ642" s="112"/>
      <c r="AK642" s="112"/>
      <c r="AL642" s="112">
        <f t="shared" si="1091"/>
        <v>0</v>
      </c>
      <c r="AM642" s="112"/>
      <c r="AN642" s="112"/>
      <c r="AO642" s="112">
        <f t="shared" si="1092"/>
        <v>0</v>
      </c>
      <c r="AP642" s="112"/>
      <c r="AQ642" s="112"/>
      <c r="AR642" s="112">
        <f t="shared" si="1093"/>
        <v>0</v>
      </c>
      <c r="AS642" s="112"/>
      <c r="AT642" s="112"/>
      <c r="AU642" s="112">
        <f t="shared" si="1094"/>
        <v>0</v>
      </c>
      <c r="AV642" s="112"/>
      <c r="AW642" s="112"/>
      <c r="AX642" s="112">
        <f t="shared" si="1095"/>
        <v>0</v>
      </c>
      <c r="AY642" s="112"/>
      <c r="AZ642" s="112"/>
      <c r="BA642" s="112">
        <f t="shared" si="1096"/>
        <v>0</v>
      </c>
      <c r="BB642" s="112"/>
      <c r="BC642" s="112"/>
      <c r="BD642" s="112">
        <f t="shared" si="1097"/>
        <v>0</v>
      </c>
      <c r="BE642" s="112"/>
      <c r="BF642" s="112"/>
      <c r="BG642" s="112">
        <f t="shared" si="1098"/>
        <v>0</v>
      </c>
      <c r="BH642" s="112"/>
      <c r="BI642" s="112"/>
      <c r="BJ642" s="112">
        <f t="shared" si="1099"/>
        <v>0</v>
      </c>
      <c r="BK642" s="112"/>
      <c r="BL642" s="318"/>
      <c r="BM642" s="324"/>
      <c r="BN642" s="326"/>
    </row>
    <row r="643" s="22" customFormat="1" ht="33.95" hidden="1" customHeight="1" outlineLevel="2" collapsed="1" spans="2:66">
      <c r="B643" s="108" t="s">
        <v>794</v>
      </c>
      <c r="C643" s="109" t="s">
        <v>2281</v>
      </c>
      <c r="D643" s="22" t="s">
        <v>2282</v>
      </c>
      <c r="E643" s="108"/>
      <c r="F643" s="108"/>
      <c r="G643" s="108"/>
      <c r="H643" s="108">
        <f>SUM(H644:H645)</f>
        <v>0</v>
      </c>
      <c r="I643" s="108"/>
      <c r="J643" s="108"/>
      <c r="K643" s="108"/>
      <c r="L643" s="108"/>
      <c r="M643" s="108"/>
      <c r="N643" s="317"/>
      <c r="O643" s="300"/>
      <c r="P643" s="300"/>
      <c r="Q643" s="300"/>
      <c r="R643" s="300"/>
      <c r="S643" s="300"/>
      <c r="T643" s="300"/>
      <c r="U643" s="300"/>
      <c r="V643" s="300"/>
      <c r="W643" s="300"/>
      <c r="X643" s="300"/>
      <c r="Y643" s="300"/>
      <c r="Z643" s="300"/>
      <c r="AA643" s="300"/>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17"/>
      <c r="BM643" s="324"/>
      <c r="BN643" s="325"/>
    </row>
    <row r="644" s="111" customFormat="1" ht="33.95" hidden="1" customHeight="1" outlineLevel="3" spans="2:66">
      <c r="B644" s="112" t="s">
        <v>799</v>
      </c>
      <c r="C644" s="113" t="s">
        <v>2283</v>
      </c>
      <c r="D644" s="111" t="s">
        <v>2284</v>
      </c>
      <c r="E644" s="112"/>
      <c r="F644" s="112" t="s">
        <v>1625</v>
      </c>
      <c r="G644" s="112" t="s">
        <v>943</v>
      </c>
      <c r="H644" s="112">
        <f t="shared" ref="H644:H650" si="1101">J644*L644</f>
        <v>0</v>
      </c>
      <c r="I644" s="112" t="s">
        <v>1242</v>
      </c>
      <c r="J644" s="112">
        <v>1</v>
      </c>
      <c r="K644" s="112" t="s">
        <v>1243</v>
      </c>
      <c r="L644" s="311"/>
      <c r="M644" s="112" t="s">
        <v>1377</v>
      </c>
      <c r="N644" s="112">
        <f t="shared" ref="N644:N650" si="1102">COUNTA(O644:Z644)</f>
        <v>0</v>
      </c>
      <c r="O644" s="330"/>
      <c r="P644" s="330"/>
      <c r="Q644" s="330"/>
      <c r="R644" s="330"/>
      <c r="S644" s="330"/>
      <c r="T644" s="330"/>
      <c r="U644" s="330"/>
      <c r="V644" s="330"/>
      <c r="W644" s="330"/>
      <c r="X644" s="330"/>
      <c r="Y644" s="330"/>
      <c r="Z644" s="330"/>
      <c r="AA644" s="112"/>
      <c r="AB644" s="112">
        <f t="shared" ref="AB644:AB651" si="1103">SUM(AC644,AF644,AI644,AL644,AO644,AR644,AU644,AX644,BA644,BD644,BG644,BJ644)</f>
        <v>0</v>
      </c>
      <c r="AC644" s="112">
        <f t="shared" ref="AC644:AC650" si="1104">IF(O644="√",$J644*$L644/$N644,0)</f>
        <v>0</v>
      </c>
      <c r="AD644" s="112"/>
      <c r="AE644" s="112"/>
      <c r="AF644" s="112">
        <f t="shared" ref="AF644:AF650" si="1105">IF(P644="√",$J644*$L644/$N644,0)</f>
        <v>0</v>
      </c>
      <c r="AG644" s="112"/>
      <c r="AH644" s="112"/>
      <c r="AI644" s="112">
        <f t="shared" ref="AI644:AI650" si="1106">IF(Q644="√",$J644*$L644/$N644,0)</f>
        <v>0</v>
      </c>
      <c r="AJ644" s="112"/>
      <c r="AK644" s="112"/>
      <c r="AL644" s="112">
        <f t="shared" ref="AL644:AL650" si="1107">IF(R644="√",$J644*$L644/$N644,0)</f>
        <v>0</v>
      </c>
      <c r="AM644" s="112"/>
      <c r="AN644" s="112"/>
      <c r="AO644" s="112">
        <f t="shared" ref="AO644:AO650" si="1108">IF(S644="√",$J644*$L644/$N644,0)</f>
        <v>0</v>
      </c>
      <c r="AP644" s="112"/>
      <c r="AQ644" s="112"/>
      <c r="AR644" s="112">
        <f t="shared" ref="AR644:AR650" si="1109">IF(T644="√",$J644*$L644/$N644,0)</f>
        <v>0</v>
      </c>
      <c r="AS644" s="112"/>
      <c r="AT644" s="112"/>
      <c r="AU644" s="112">
        <f t="shared" ref="AU644:AU650" si="1110">IF(U644="√",$J644*$L644/$N644,0)</f>
        <v>0</v>
      </c>
      <c r="AV644" s="112"/>
      <c r="AW644" s="112"/>
      <c r="AX644" s="112">
        <f t="shared" ref="AX644:AX650" si="1111">IF(V644="√",$J644*$L644/$N644,0)</f>
        <v>0</v>
      </c>
      <c r="AY644" s="112"/>
      <c r="AZ644" s="112"/>
      <c r="BA644" s="112">
        <f t="shared" ref="BA644:BA650" si="1112">IF(W644="√",$J644*$L644/$N644,0)</f>
        <v>0</v>
      </c>
      <c r="BB644" s="112"/>
      <c r="BC644" s="112"/>
      <c r="BD644" s="112">
        <f t="shared" ref="BD644:BD650" si="1113">IF(X644="√",$J644*$L644/$N644,0)</f>
        <v>0</v>
      </c>
      <c r="BE644" s="112"/>
      <c r="BF644" s="112"/>
      <c r="BG644" s="112">
        <f t="shared" ref="BG644:BG650" si="1114">IF(Y644="√",$J644*$L644/$N644,0)</f>
        <v>0</v>
      </c>
      <c r="BH644" s="112"/>
      <c r="BI644" s="112"/>
      <c r="BJ644" s="112">
        <f t="shared" ref="BJ644:BJ650" si="1115">IF(Z644="√",$J644*$L644/$N644,0)</f>
        <v>0</v>
      </c>
      <c r="BK644" s="112"/>
      <c r="BL644" s="318"/>
      <c r="BM644" s="324"/>
      <c r="BN644" s="326"/>
    </row>
    <row r="645" s="111" customFormat="1" ht="33.95" hidden="1" customHeight="1" outlineLevel="3" spans="2:66">
      <c r="B645" s="112" t="s">
        <v>799</v>
      </c>
      <c r="C645" s="113" t="s">
        <v>2285</v>
      </c>
      <c r="D645" s="111" t="s">
        <v>2286</v>
      </c>
      <c r="E645" s="112"/>
      <c r="F645" s="112" t="s">
        <v>1625</v>
      </c>
      <c r="G645" s="112" t="s">
        <v>943</v>
      </c>
      <c r="H645" s="112">
        <f t="shared" si="1101"/>
        <v>0</v>
      </c>
      <c r="I645" s="112" t="s">
        <v>1242</v>
      </c>
      <c r="J645" s="112">
        <v>1</v>
      </c>
      <c r="K645" s="112" t="s">
        <v>1243</v>
      </c>
      <c r="L645" s="311"/>
      <c r="M645" s="112" t="s">
        <v>1377</v>
      </c>
      <c r="N645" s="112">
        <f t="shared" si="1102"/>
        <v>0</v>
      </c>
      <c r="O645" s="329"/>
      <c r="P645" s="329"/>
      <c r="Q645" s="329"/>
      <c r="R645" s="329"/>
      <c r="S645" s="329"/>
      <c r="T645" s="329"/>
      <c r="U645" s="329"/>
      <c r="V645" s="329"/>
      <c r="W645" s="329"/>
      <c r="X645" s="329"/>
      <c r="Y645" s="329"/>
      <c r="Z645" s="329"/>
      <c r="AA645" s="112"/>
      <c r="AB645" s="112">
        <f t="shared" si="1103"/>
        <v>0</v>
      </c>
      <c r="AC645" s="112">
        <f t="shared" si="1104"/>
        <v>0</v>
      </c>
      <c r="AD645" s="112"/>
      <c r="AE645" s="112"/>
      <c r="AF645" s="112">
        <f t="shared" si="1105"/>
        <v>0</v>
      </c>
      <c r="AG645" s="112"/>
      <c r="AH645" s="112"/>
      <c r="AI645" s="112">
        <f t="shared" si="1106"/>
        <v>0</v>
      </c>
      <c r="AJ645" s="112"/>
      <c r="AK645" s="112"/>
      <c r="AL645" s="112">
        <f t="shared" si="1107"/>
        <v>0</v>
      </c>
      <c r="AM645" s="112"/>
      <c r="AN645" s="112"/>
      <c r="AO645" s="112">
        <f t="shared" si="1108"/>
        <v>0</v>
      </c>
      <c r="AP645" s="112"/>
      <c r="AQ645" s="112"/>
      <c r="AR645" s="112">
        <f t="shared" si="1109"/>
        <v>0</v>
      </c>
      <c r="AS645" s="112"/>
      <c r="AT645" s="112"/>
      <c r="AU645" s="112">
        <f t="shared" si="1110"/>
        <v>0</v>
      </c>
      <c r="AV645" s="112"/>
      <c r="AW645" s="112"/>
      <c r="AX645" s="112">
        <f t="shared" si="1111"/>
        <v>0</v>
      </c>
      <c r="AY645" s="112"/>
      <c r="AZ645" s="112"/>
      <c r="BA645" s="112">
        <f t="shared" si="1112"/>
        <v>0</v>
      </c>
      <c r="BB645" s="112"/>
      <c r="BC645" s="112"/>
      <c r="BD645" s="112">
        <f t="shared" si="1113"/>
        <v>0</v>
      </c>
      <c r="BE645" s="112"/>
      <c r="BF645" s="112"/>
      <c r="BG645" s="112">
        <f t="shared" si="1114"/>
        <v>0</v>
      </c>
      <c r="BH645" s="112"/>
      <c r="BI645" s="112"/>
      <c r="BJ645" s="112">
        <f t="shared" si="1115"/>
        <v>0</v>
      </c>
      <c r="BK645" s="112"/>
      <c r="BL645" s="318"/>
      <c r="BM645" s="324"/>
      <c r="BN645" s="326"/>
    </row>
    <row r="646" s="22" customFormat="1" ht="33.95" hidden="1" customHeight="1" outlineLevel="2" collapsed="1" spans="2:66">
      <c r="B646" s="108" t="s">
        <v>794</v>
      </c>
      <c r="C646" s="109" t="s">
        <v>2287</v>
      </c>
      <c r="D646" s="22" t="s">
        <v>2288</v>
      </c>
      <c r="E646" s="108"/>
      <c r="F646" s="108"/>
      <c r="G646" s="108"/>
      <c r="H646" s="108">
        <f>SUM(H647:H650)</f>
        <v>0</v>
      </c>
      <c r="I646" s="108"/>
      <c r="J646" s="108"/>
      <c r="K646" s="108"/>
      <c r="L646" s="108"/>
      <c r="M646" s="108"/>
      <c r="N646" s="317"/>
      <c r="O646" s="300"/>
      <c r="P646" s="300"/>
      <c r="Q646" s="300"/>
      <c r="R646" s="300"/>
      <c r="S646" s="300"/>
      <c r="T646" s="300"/>
      <c r="U646" s="300"/>
      <c r="V646" s="300"/>
      <c r="W646" s="300"/>
      <c r="X646" s="300"/>
      <c r="Y646" s="300"/>
      <c r="Z646" s="300"/>
      <c r="AA646" s="300"/>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17"/>
      <c r="BM646" s="324"/>
      <c r="BN646" s="325"/>
    </row>
    <row r="647" s="111" customFormat="1" ht="33.95" hidden="1" customHeight="1" outlineLevel="3" spans="2:66">
      <c r="B647" s="112" t="s">
        <v>799</v>
      </c>
      <c r="C647" s="113" t="s">
        <v>2289</v>
      </c>
      <c r="D647" s="111" t="s">
        <v>2290</v>
      </c>
      <c r="E647" s="112" t="s">
        <v>2291</v>
      </c>
      <c r="F647" s="112" t="s">
        <v>1625</v>
      </c>
      <c r="G647" s="112" t="s">
        <v>943</v>
      </c>
      <c r="H647" s="112">
        <f t="shared" si="1101"/>
        <v>0</v>
      </c>
      <c r="I647" s="112" t="s">
        <v>1242</v>
      </c>
      <c r="J647" s="112">
        <v>1</v>
      </c>
      <c r="K647" s="112" t="s">
        <v>1243</v>
      </c>
      <c r="L647" s="311"/>
      <c r="M647" s="112" t="s">
        <v>1377</v>
      </c>
      <c r="N647" s="112">
        <f t="shared" si="1102"/>
        <v>0</v>
      </c>
      <c r="O647" s="330"/>
      <c r="P647" s="330"/>
      <c r="Q647" s="330"/>
      <c r="R647" s="330"/>
      <c r="S647" s="330"/>
      <c r="T647" s="330"/>
      <c r="U647" s="330"/>
      <c r="V647" s="330"/>
      <c r="W647" s="330"/>
      <c r="X647" s="330"/>
      <c r="Y647" s="330"/>
      <c r="Z647" s="330"/>
      <c r="AA647" s="112"/>
      <c r="AB647" s="112">
        <f t="shared" si="1103"/>
        <v>0</v>
      </c>
      <c r="AC647" s="112">
        <f t="shared" si="1104"/>
        <v>0</v>
      </c>
      <c r="AD647" s="112"/>
      <c r="AE647" s="112"/>
      <c r="AF647" s="112">
        <f t="shared" si="1105"/>
        <v>0</v>
      </c>
      <c r="AG647" s="112"/>
      <c r="AH647" s="112"/>
      <c r="AI647" s="112">
        <f t="shared" si="1106"/>
        <v>0</v>
      </c>
      <c r="AJ647" s="112"/>
      <c r="AK647" s="112"/>
      <c r="AL647" s="112">
        <f t="shared" si="1107"/>
        <v>0</v>
      </c>
      <c r="AM647" s="112"/>
      <c r="AN647" s="112"/>
      <c r="AO647" s="112">
        <f t="shared" si="1108"/>
        <v>0</v>
      </c>
      <c r="AP647" s="112"/>
      <c r="AQ647" s="112"/>
      <c r="AR647" s="112">
        <f t="shared" si="1109"/>
        <v>0</v>
      </c>
      <c r="AS647" s="112"/>
      <c r="AT647" s="112"/>
      <c r="AU647" s="112">
        <f t="shared" si="1110"/>
        <v>0</v>
      </c>
      <c r="AV647" s="112"/>
      <c r="AW647" s="112"/>
      <c r="AX647" s="112">
        <f t="shared" si="1111"/>
        <v>0</v>
      </c>
      <c r="AY647" s="112"/>
      <c r="AZ647" s="112"/>
      <c r="BA647" s="112">
        <f t="shared" si="1112"/>
        <v>0</v>
      </c>
      <c r="BB647" s="112"/>
      <c r="BC647" s="112"/>
      <c r="BD647" s="112">
        <f t="shared" si="1113"/>
        <v>0</v>
      </c>
      <c r="BE647" s="112"/>
      <c r="BF647" s="112"/>
      <c r="BG647" s="112">
        <f t="shared" si="1114"/>
        <v>0</v>
      </c>
      <c r="BH647" s="112"/>
      <c r="BI647" s="112"/>
      <c r="BJ647" s="112">
        <f t="shared" si="1115"/>
        <v>0</v>
      </c>
      <c r="BK647" s="112"/>
      <c r="BL647" s="318"/>
      <c r="BM647" s="324"/>
      <c r="BN647" s="326"/>
    </row>
    <row r="648" s="111" customFormat="1" ht="33.95" hidden="1" customHeight="1" outlineLevel="3" spans="2:66">
      <c r="B648" s="112" t="s">
        <v>799</v>
      </c>
      <c r="C648" s="113" t="s">
        <v>2292</v>
      </c>
      <c r="D648" s="111" t="s">
        <v>2293</v>
      </c>
      <c r="E648" s="112" t="s">
        <v>2294</v>
      </c>
      <c r="F648" s="112" t="s">
        <v>1625</v>
      </c>
      <c r="G648" s="112" t="s">
        <v>943</v>
      </c>
      <c r="H648" s="112">
        <f t="shared" si="1101"/>
        <v>0</v>
      </c>
      <c r="I648" s="112" t="s">
        <v>1242</v>
      </c>
      <c r="J648" s="112">
        <v>1</v>
      </c>
      <c r="K648" s="112" t="s">
        <v>1243</v>
      </c>
      <c r="L648" s="311"/>
      <c r="M648" s="112" t="s">
        <v>1377</v>
      </c>
      <c r="N648" s="112">
        <f t="shared" si="1102"/>
        <v>0</v>
      </c>
      <c r="O648" s="311"/>
      <c r="P648" s="311"/>
      <c r="Q648" s="311"/>
      <c r="R648" s="311"/>
      <c r="S648" s="311"/>
      <c r="T648" s="311"/>
      <c r="U648" s="311"/>
      <c r="V648" s="311"/>
      <c r="W648" s="311"/>
      <c r="X648" s="311"/>
      <c r="Y648" s="311"/>
      <c r="Z648" s="311"/>
      <c r="AA648" s="112"/>
      <c r="AB648" s="112">
        <f t="shared" si="1103"/>
        <v>0</v>
      </c>
      <c r="AC648" s="112">
        <f t="shared" si="1104"/>
        <v>0</v>
      </c>
      <c r="AD648" s="112"/>
      <c r="AE648" s="112"/>
      <c r="AF648" s="112">
        <f t="shared" si="1105"/>
        <v>0</v>
      </c>
      <c r="AG648" s="112"/>
      <c r="AH648" s="112"/>
      <c r="AI648" s="112">
        <f t="shared" si="1106"/>
        <v>0</v>
      </c>
      <c r="AJ648" s="112"/>
      <c r="AK648" s="112"/>
      <c r="AL648" s="112">
        <f t="shared" si="1107"/>
        <v>0</v>
      </c>
      <c r="AM648" s="112"/>
      <c r="AN648" s="112"/>
      <c r="AO648" s="112">
        <f t="shared" si="1108"/>
        <v>0</v>
      </c>
      <c r="AP648" s="112"/>
      <c r="AQ648" s="112"/>
      <c r="AR648" s="112">
        <f t="shared" si="1109"/>
        <v>0</v>
      </c>
      <c r="AS648" s="112"/>
      <c r="AT648" s="112"/>
      <c r="AU648" s="112">
        <f t="shared" si="1110"/>
        <v>0</v>
      </c>
      <c r="AV648" s="112"/>
      <c r="AW648" s="112"/>
      <c r="AX648" s="112">
        <f t="shared" si="1111"/>
        <v>0</v>
      </c>
      <c r="AY648" s="112"/>
      <c r="AZ648" s="112"/>
      <c r="BA648" s="112">
        <f t="shared" si="1112"/>
        <v>0</v>
      </c>
      <c r="BB648" s="112"/>
      <c r="BC648" s="112"/>
      <c r="BD648" s="112">
        <f t="shared" si="1113"/>
        <v>0</v>
      </c>
      <c r="BE648" s="112"/>
      <c r="BF648" s="112"/>
      <c r="BG648" s="112">
        <f t="shared" si="1114"/>
        <v>0</v>
      </c>
      <c r="BH648" s="112"/>
      <c r="BI648" s="112"/>
      <c r="BJ648" s="112">
        <f t="shared" si="1115"/>
        <v>0</v>
      </c>
      <c r="BK648" s="112"/>
      <c r="BL648" s="318"/>
      <c r="BM648" s="324"/>
      <c r="BN648" s="326"/>
    </row>
    <row r="649" s="111" customFormat="1" ht="33.95" hidden="1" customHeight="1" outlineLevel="3" spans="2:66">
      <c r="B649" s="112" t="s">
        <v>799</v>
      </c>
      <c r="C649" s="113" t="s">
        <v>2295</v>
      </c>
      <c r="D649" s="111" t="s">
        <v>2296</v>
      </c>
      <c r="E649" s="112" t="s">
        <v>2297</v>
      </c>
      <c r="F649" s="112" t="s">
        <v>1625</v>
      </c>
      <c r="G649" s="112" t="s">
        <v>943</v>
      </c>
      <c r="H649" s="112">
        <f t="shared" si="1101"/>
        <v>0</v>
      </c>
      <c r="I649" s="112" t="s">
        <v>1242</v>
      </c>
      <c r="J649" s="112">
        <v>1</v>
      </c>
      <c r="K649" s="112" t="s">
        <v>1243</v>
      </c>
      <c r="L649" s="311"/>
      <c r="M649" s="112" t="s">
        <v>1377</v>
      </c>
      <c r="N649" s="112">
        <f t="shared" si="1102"/>
        <v>0</v>
      </c>
      <c r="O649" s="311"/>
      <c r="P649" s="311"/>
      <c r="Q649" s="311"/>
      <c r="R649" s="311"/>
      <c r="S649" s="311"/>
      <c r="T649" s="311"/>
      <c r="U649" s="311"/>
      <c r="V649" s="311"/>
      <c r="W649" s="311"/>
      <c r="X649" s="311"/>
      <c r="Y649" s="311"/>
      <c r="Z649" s="311"/>
      <c r="AA649" s="112"/>
      <c r="AB649" s="112">
        <f t="shared" si="1103"/>
        <v>0</v>
      </c>
      <c r="AC649" s="112">
        <f t="shared" si="1104"/>
        <v>0</v>
      </c>
      <c r="AD649" s="112"/>
      <c r="AE649" s="112"/>
      <c r="AF649" s="112">
        <f t="shared" si="1105"/>
        <v>0</v>
      </c>
      <c r="AG649" s="112"/>
      <c r="AH649" s="112"/>
      <c r="AI649" s="112">
        <f t="shared" si="1106"/>
        <v>0</v>
      </c>
      <c r="AJ649" s="112"/>
      <c r="AK649" s="112"/>
      <c r="AL649" s="112">
        <f t="shared" si="1107"/>
        <v>0</v>
      </c>
      <c r="AM649" s="112"/>
      <c r="AN649" s="112"/>
      <c r="AO649" s="112">
        <f t="shared" si="1108"/>
        <v>0</v>
      </c>
      <c r="AP649" s="112"/>
      <c r="AQ649" s="112"/>
      <c r="AR649" s="112">
        <f t="shared" si="1109"/>
        <v>0</v>
      </c>
      <c r="AS649" s="112"/>
      <c r="AT649" s="112"/>
      <c r="AU649" s="112">
        <f t="shared" si="1110"/>
        <v>0</v>
      </c>
      <c r="AV649" s="112"/>
      <c r="AW649" s="112"/>
      <c r="AX649" s="112">
        <f t="shared" si="1111"/>
        <v>0</v>
      </c>
      <c r="AY649" s="112"/>
      <c r="AZ649" s="112"/>
      <c r="BA649" s="112">
        <f t="shared" si="1112"/>
        <v>0</v>
      </c>
      <c r="BB649" s="112"/>
      <c r="BC649" s="112"/>
      <c r="BD649" s="112">
        <f t="shared" si="1113"/>
        <v>0</v>
      </c>
      <c r="BE649" s="112"/>
      <c r="BF649" s="112"/>
      <c r="BG649" s="112">
        <f t="shared" si="1114"/>
        <v>0</v>
      </c>
      <c r="BH649" s="112"/>
      <c r="BI649" s="112"/>
      <c r="BJ649" s="112">
        <f t="shared" si="1115"/>
        <v>0</v>
      </c>
      <c r="BK649" s="112"/>
      <c r="BL649" s="318"/>
      <c r="BM649" s="324"/>
      <c r="BN649" s="326"/>
    </row>
    <row r="650" s="111" customFormat="1" ht="33.95" hidden="1" customHeight="1" outlineLevel="3" spans="2:66">
      <c r="B650" s="112" t="s">
        <v>799</v>
      </c>
      <c r="C650" s="113" t="s">
        <v>2298</v>
      </c>
      <c r="D650" s="111" t="s">
        <v>2299</v>
      </c>
      <c r="E650" s="112"/>
      <c r="F650" s="112" t="s">
        <v>1625</v>
      </c>
      <c r="G650" s="112" t="s">
        <v>943</v>
      </c>
      <c r="H650" s="112">
        <f t="shared" si="1101"/>
        <v>0</v>
      </c>
      <c r="I650" s="112" t="s">
        <v>1242</v>
      </c>
      <c r="J650" s="112">
        <v>1</v>
      </c>
      <c r="K650" s="112" t="s">
        <v>1243</v>
      </c>
      <c r="L650" s="311"/>
      <c r="M650" s="112" t="s">
        <v>1377</v>
      </c>
      <c r="N650" s="112">
        <f t="shared" si="1102"/>
        <v>0</v>
      </c>
      <c r="O650" s="329"/>
      <c r="P650" s="329"/>
      <c r="Q650" s="329"/>
      <c r="R650" s="329"/>
      <c r="S650" s="329"/>
      <c r="T650" s="329"/>
      <c r="U650" s="329"/>
      <c r="V650" s="329"/>
      <c r="W650" s="329"/>
      <c r="X650" s="329"/>
      <c r="Y650" s="329"/>
      <c r="Z650" s="329"/>
      <c r="AA650" s="112"/>
      <c r="AB650" s="112">
        <f t="shared" si="1103"/>
        <v>0</v>
      </c>
      <c r="AC650" s="112">
        <f t="shared" si="1104"/>
        <v>0</v>
      </c>
      <c r="AD650" s="112"/>
      <c r="AE650" s="112"/>
      <c r="AF650" s="112">
        <f t="shared" si="1105"/>
        <v>0</v>
      </c>
      <c r="AG650" s="112"/>
      <c r="AH650" s="112"/>
      <c r="AI650" s="112">
        <f t="shared" si="1106"/>
        <v>0</v>
      </c>
      <c r="AJ650" s="112"/>
      <c r="AK650" s="112"/>
      <c r="AL650" s="112">
        <f t="shared" si="1107"/>
        <v>0</v>
      </c>
      <c r="AM650" s="112"/>
      <c r="AN650" s="112"/>
      <c r="AO650" s="112">
        <f t="shared" si="1108"/>
        <v>0</v>
      </c>
      <c r="AP650" s="112"/>
      <c r="AQ650" s="112"/>
      <c r="AR650" s="112">
        <f t="shared" si="1109"/>
        <v>0</v>
      </c>
      <c r="AS650" s="112"/>
      <c r="AT650" s="112"/>
      <c r="AU650" s="112">
        <f t="shared" si="1110"/>
        <v>0</v>
      </c>
      <c r="AV650" s="112"/>
      <c r="AW650" s="112"/>
      <c r="AX650" s="112">
        <f t="shared" si="1111"/>
        <v>0</v>
      </c>
      <c r="AY650" s="112"/>
      <c r="AZ650" s="112"/>
      <c r="BA650" s="112">
        <f t="shared" si="1112"/>
        <v>0</v>
      </c>
      <c r="BB650" s="112"/>
      <c r="BC650" s="112"/>
      <c r="BD650" s="112">
        <f t="shared" si="1113"/>
        <v>0</v>
      </c>
      <c r="BE650" s="112"/>
      <c r="BF650" s="112"/>
      <c r="BG650" s="112">
        <f t="shared" si="1114"/>
        <v>0</v>
      </c>
      <c r="BH650" s="112"/>
      <c r="BI650" s="112"/>
      <c r="BJ650" s="112">
        <f t="shared" si="1115"/>
        <v>0</v>
      </c>
      <c r="BK650" s="112"/>
      <c r="BL650" s="318"/>
      <c r="BM650" s="324"/>
      <c r="BN650" s="326"/>
    </row>
    <row r="651" s="22" customFormat="1" ht="33.95" hidden="1" customHeight="1" outlineLevel="2" spans="2:66">
      <c r="B651" s="108" t="s">
        <v>799</v>
      </c>
      <c r="C651" s="109" t="s">
        <v>2300</v>
      </c>
      <c r="D651" s="22" t="s">
        <v>2301</v>
      </c>
      <c r="G651" s="108" t="s">
        <v>1851</v>
      </c>
      <c r="H651" s="108">
        <f>J651*L651*N651</f>
        <v>84905.6603773585</v>
      </c>
      <c r="I651" s="108" t="s">
        <v>1242</v>
      </c>
      <c r="J651" s="108">
        <v>1</v>
      </c>
      <c r="K651" s="108" t="s">
        <v>1243</v>
      </c>
      <c r="L651" s="311">
        <f>预算主表!P88/12</f>
        <v>7075.47169811321</v>
      </c>
      <c r="M651" s="108" t="s">
        <v>1244</v>
      </c>
      <c r="N651" s="317">
        <v>12</v>
      </c>
      <c r="O651" s="300"/>
      <c r="P651" s="300"/>
      <c r="Q651" s="300"/>
      <c r="R651" s="300"/>
      <c r="S651" s="300"/>
      <c r="T651" s="300"/>
      <c r="U651" s="300"/>
      <c r="V651" s="300"/>
      <c r="W651" s="300"/>
      <c r="X651" s="300"/>
      <c r="Y651" s="300"/>
      <c r="Z651" s="300"/>
      <c r="AA651" s="300"/>
      <c r="AB651" s="108">
        <f t="shared" si="1103"/>
        <v>84905.6603773585</v>
      </c>
      <c r="AC651" s="108">
        <f t="shared" ref="AC651:AC655" si="1116">$H651/12</f>
        <v>7075.47169811321</v>
      </c>
      <c r="AD651" s="108"/>
      <c r="AE651" s="108"/>
      <c r="AF651" s="108">
        <f t="shared" ref="AF651:AF655" si="1117">$H651/12</f>
        <v>7075.47169811321</v>
      </c>
      <c r="AG651" s="108"/>
      <c r="AH651" s="108"/>
      <c r="AI651" s="108">
        <f t="shared" ref="AI651:AI655" si="1118">$H651/12</f>
        <v>7075.47169811321</v>
      </c>
      <c r="AJ651" s="108"/>
      <c r="AK651" s="108"/>
      <c r="AL651" s="108">
        <f t="shared" ref="AL651:AL655" si="1119">$H651/12</f>
        <v>7075.47169811321</v>
      </c>
      <c r="AM651" s="108"/>
      <c r="AN651" s="108"/>
      <c r="AO651" s="108">
        <f t="shared" ref="AO651:AO655" si="1120">$H651/12</f>
        <v>7075.47169811321</v>
      </c>
      <c r="AP651" s="108"/>
      <c r="AQ651" s="108"/>
      <c r="AR651" s="108">
        <f t="shared" ref="AR651:AR655" si="1121">$H651/12</f>
        <v>7075.47169811321</v>
      </c>
      <c r="AS651" s="108"/>
      <c r="AT651" s="108"/>
      <c r="AU651" s="108">
        <f t="shared" ref="AU651:AU655" si="1122">$H651/12</f>
        <v>7075.47169811321</v>
      </c>
      <c r="AV651" s="108"/>
      <c r="AW651" s="108"/>
      <c r="AX651" s="108">
        <f t="shared" ref="AX651:AX655" si="1123">$H651/12</f>
        <v>7075.47169811321</v>
      </c>
      <c r="AY651" s="108"/>
      <c r="AZ651" s="108"/>
      <c r="BA651" s="108">
        <f t="shared" ref="BA651:BA655" si="1124">$H651/12</f>
        <v>7075.47169811321</v>
      </c>
      <c r="BB651" s="108"/>
      <c r="BC651" s="108"/>
      <c r="BD651" s="108">
        <f t="shared" ref="BD651:BD655" si="1125">$H651/12</f>
        <v>7075.47169811321</v>
      </c>
      <c r="BE651" s="108"/>
      <c r="BF651" s="108"/>
      <c r="BG651" s="108">
        <f t="shared" ref="BG651:BG655" si="1126">$H651/12</f>
        <v>7075.47169811321</v>
      </c>
      <c r="BH651" s="108"/>
      <c r="BI651" s="108"/>
      <c r="BJ651" s="108">
        <f t="shared" ref="BJ651:BJ655" si="1127">$H651/12</f>
        <v>7075.47169811321</v>
      </c>
      <c r="BK651" s="108"/>
      <c r="BL651" s="317"/>
      <c r="BM651" s="324"/>
      <c r="BN651" s="325"/>
    </row>
    <row r="652" s="104" customFormat="1" ht="33.95" hidden="1" customHeight="1" outlineLevel="1" collapsed="1" spans="2:66">
      <c r="B652" s="105" t="s">
        <v>794</v>
      </c>
      <c r="C652" s="106">
        <v>1.4</v>
      </c>
      <c r="D652" s="104" t="s">
        <v>215</v>
      </c>
      <c r="G652" s="105"/>
      <c r="H652" s="105">
        <f>SUM(H653:H657)</f>
        <v>542128.739582438</v>
      </c>
      <c r="N652" s="316"/>
      <c r="O652" s="299"/>
      <c r="P652" s="299"/>
      <c r="Q652" s="299"/>
      <c r="R652" s="299"/>
      <c r="S652" s="299"/>
      <c r="T652" s="299"/>
      <c r="U652" s="299"/>
      <c r="V652" s="299"/>
      <c r="W652" s="299"/>
      <c r="X652" s="299"/>
      <c r="Y652" s="299"/>
      <c r="Z652" s="299"/>
      <c r="AA652" s="299"/>
      <c r="AB652" s="105">
        <f t="shared" ref="AB652:AC652" si="1128">SUM(AB653:AB657)</f>
        <v>542128.739582438</v>
      </c>
      <c r="AC652" s="105">
        <f t="shared" si="1128"/>
        <v>45177.3949652032</v>
      </c>
      <c r="AF652" s="105">
        <f>SUM(AF653:AF657)</f>
        <v>45177.3949652032</v>
      </c>
      <c r="AI652" s="105">
        <f>SUM(AI653:AI657)</f>
        <v>45177.3949652032</v>
      </c>
      <c r="AL652" s="105">
        <f>SUM(AL653:AL657)</f>
        <v>45177.3949652032</v>
      </c>
      <c r="AO652" s="105">
        <f>SUM(AO653:AO657)</f>
        <v>45177.3949652032</v>
      </c>
      <c r="AR652" s="105">
        <f>SUM(AR653:AR657)</f>
        <v>45177.3949652032</v>
      </c>
      <c r="AU652" s="105">
        <f>SUM(AU653:AU657)</f>
        <v>45177.3949652032</v>
      </c>
      <c r="AX652" s="105">
        <f>SUM(AX653:AX657)</f>
        <v>45177.3949652032</v>
      </c>
      <c r="BA652" s="105">
        <f>SUM(BA653:BA657)</f>
        <v>45177.3949652032</v>
      </c>
      <c r="BD652" s="105">
        <f>SUM(BD653:BD657)</f>
        <v>45177.3949652032</v>
      </c>
      <c r="BG652" s="105">
        <f>SUM(BG653:BG657)</f>
        <v>45177.3949652032</v>
      </c>
      <c r="BJ652" s="105">
        <f>SUM(BJ653:BJ657)</f>
        <v>45177.3949652032</v>
      </c>
      <c r="BL652" s="316"/>
      <c r="BM652" s="324"/>
      <c r="BN652" s="299"/>
    </row>
    <row r="653" s="22" customFormat="1" ht="33.95" hidden="1" customHeight="1" outlineLevel="2" spans="2:66">
      <c r="B653" s="108" t="s">
        <v>799</v>
      </c>
      <c r="C653" s="109" t="s">
        <v>84</v>
      </c>
      <c r="D653" s="22" t="s">
        <v>85</v>
      </c>
      <c r="E653" s="108" t="s">
        <v>2302</v>
      </c>
      <c r="F653" s="108"/>
      <c r="G653" s="108" t="s">
        <v>1851</v>
      </c>
      <c r="H653" s="108">
        <f t="shared" ref="H653:H657" si="1129">J653*L653*N653</f>
        <v>21774.7572815534</v>
      </c>
      <c r="I653" s="108" t="s">
        <v>2303</v>
      </c>
      <c r="J653" s="311">
        <f>IFERROR(预算主表!P100/(12*L653),0)</f>
        <v>336.030204962244</v>
      </c>
      <c r="K653" s="108" t="s">
        <v>2304</v>
      </c>
      <c r="L653" s="311">
        <v>5.4</v>
      </c>
      <c r="M653" s="108" t="s">
        <v>2305</v>
      </c>
      <c r="N653" s="317">
        <v>12</v>
      </c>
      <c r="O653" s="300"/>
      <c r="P653" s="300"/>
      <c r="Q653" s="300"/>
      <c r="R653" s="300"/>
      <c r="S653" s="300"/>
      <c r="T653" s="300"/>
      <c r="U653" s="300"/>
      <c r="V653" s="300"/>
      <c r="W653" s="300"/>
      <c r="X653" s="300"/>
      <c r="Y653" s="300"/>
      <c r="Z653" s="300"/>
      <c r="AA653" s="300"/>
      <c r="AB653" s="108">
        <f t="shared" ref="AB653:AB657" si="1130">SUM(AC653,AF653,AI653,AL653,AO653,AR653,AU653,AX653,BA653,BD653,BG653,BJ653)</f>
        <v>21774.7572815534</v>
      </c>
      <c r="AC653" s="108">
        <f t="shared" si="1116"/>
        <v>1814.56310679612</v>
      </c>
      <c r="AD653" s="108"/>
      <c r="AE653" s="108"/>
      <c r="AF653" s="108">
        <f t="shared" si="1117"/>
        <v>1814.56310679612</v>
      </c>
      <c r="AG653" s="108"/>
      <c r="AH653" s="108"/>
      <c r="AI653" s="108">
        <f t="shared" si="1118"/>
        <v>1814.56310679612</v>
      </c>
      <c r="AJ653" s="108"/>
      <c r="AK653" s="108"/>
      <c r="AL653" s="108">
        <f t="shared" si="1119"/>
        <v>1814.56310679612</v>
      </c>
      <c r="AM653" s="108"/>
      <c r="AN653" s="108"/>
      <c r="AO653" s="108">
        <f t="shared" si="1120"/>
        <v>1814.56310679612</v>
      </c>
      <c r="AP653" s="108"/>
      <c r="AQ653" s="108"/>
      <c r="AR653" s="108">
        <f t="shared" si="1121"/>
        <v>1814.56310679612</v>
      </c>
      <c r="AS653" s="108"/>
      <c r="AT653" s="108"/>
      <c r="AU653" s="108">
        <f t="shared" si="1122"/>
        <v>1814.56310679612</v>
      </c>
      <c r="AV653" s="108"/>
      <c r="AW653" s="108"/>
      <c r="AX653" s="108">
        <f t="shared" si="1123"/>
        <v>1814.56310679612</v>
      </c>
      <c r="AY653" s="108"/>
      <c r="AZ653" s="108"/>
      <c r="BA653" s="108">
        <f t="shared" si="1124"/>
        <v>1814.56310679612</v>
      </c>
      <c r="BB653" s="108"/>
      <c r="BC653" s="108"/>
      <c r="BD653" s="108">
        <f t="shared" si="1125"/>
        <v>1814.56310679612</v>
      </c>
      <c r="BE653" s="108"/>
      <c r="BF653" s="108"/>
      <c r="BG653" s="108">
        <f t="shared" si="1126"/>
        <v>1814.56310679612</v>
      </c>
      <c r="BH653" s="108"/>
      <c r="BI653" s="108"/>
      <c r="BJ653" s="108">
        <f t="shared" si="1127"/>
        <v>1814.56310679612</v>
      </c>
      <c r="BK653" s="108"/>
      <c r="BL653" s="317"/>
      <c r="BM653" s="324"/>
      <c r="BN653" s="325"/>
    </row>
    <row r="654" s="22" customFormat="1" ht="33.95" hidden="1" customHeight="1" outlineLevel="2" spans="2:66">
      <c r="B654" s="108" t="s">
        <v>799</v>
      </c>
      <c r="C654" s="109" t="s">
        <v>88</v>
      </c>
      <c r="D654" s="22" t="s">
        <v>89</v>
      </c>
      <c r="E654" s="108" t="s">
        <v>2306</v>
      </c>
      <c r="F654" s="108"/>
      <c r="G654" s="108" t="s">
        <v>1851</v>
      </c>
      <c r="H654" s="108">
        <f t="shared" si="1129"/>
        <v>520353.982300885</v>
      </c>
      <c r="I654" s="108" t="s">
        <v>2307</v>
      </c>
      <c r="J654" s="311">
        <f>IFERROR(预算主表!P101/(L654*12),0)</f>
        <v>61946.9026548673</v>
      </c>
      <c r="K654" s="108" t="s">
        <v>2308</v>
      </c>
      <c r="L654" s="311">
        <v>0.7</v>
      </c>
      <c r="M654" s="108" t="s">
        <v>2309</v>
      </c>
      <c r="N654" s="317">
        <v>12</v>
      </c>
      <c r="O654" s="300"/>
      <c r="P654" s="300"/>
      <c r="Q654" s="300"/>
      <c r="R654" s="300"/>
      <c r="S654" s="300"/>
      <c r="T654" s="300"/>
      <c r="U654" s="300"/>
      <c r="V654" s="300"/>
      <c r="W654" s="300"/>
      <c r="X654" s="300"/>
      <c r="Y654" s="300"/>
      <c r="Z654" s="300"/>
      <c r="AA654" s="300"/>
      <c r="AB654" s="108">
        <f t="shared" si="1130"/>
        <v>520353.982300885</v>
      </c>
      <c r="AC654" s="108">
        <f t="shared" si="1116"/>
        <v>43362.8318584071</v>
      </c>
      <c r="AD654" s="108"/>
      <c r="AE654" s="108"/>
      <c r="AF654" s="108">
        <f t="shared" si="1117"/>
        <v>43362.8318584071</v>
      </c>
      <c r="AG654" s="108"/>
      <c r="AH654" s="108"/>
      <c r="AI654" s="108">
        <f t="shared" si="1118"/>
        <v>43362.8318584071</v>
      </c>
      <c r="AJ654" s="108"/>
      <c r="AK654" s="108"/>
      <c r="AL654" s="108">
        <f t="shared" si="1119"/>
        <v>43362.8318584071</v>
      </c>
      <c r="AM654" s="108"/>
      <c r="AN654" s="108"/>
      <c r="AO654" s="108">
        <f t="shared" si="1120"/>
        <v>43362.8318584071</v>
      </c>
      <c r="AP654" s="108"/>
      <c r="AQ654" s="108"/>
      <c r="AR654" s="108">
        <f t="shared" si="1121"/>
        <v>43362.8318584071</v>
      </c>
      <c r="AS654" s="108"/>
      <c r="AT654" s="108"/>
      <c r="AU654" s="108">
        <f t="shared" si="1122"/>
        <v>43362.8318584071</v>
      </c>
      <c r="AV654" s="108"/>
      <c r="AW654" s="108"/>
      <c r="AX654" s="108">
        <f t="shared" si="1123"/>
        <v>43362.8318584071</v>
      </c>
      <c r="AY654" s="108"/>
      <c r="AZ654" s="108"/>
      <c r="BA654" s="108">
        <f t="shared" si="1124"/>
        <v>43362.8318584071</v>
      </c>
      <c r="BB654" s="108"/>
      <c r="BC654" s="108"/>
      <c r="BD654" s="108">
        <f t="shared" si="1125"/>
        <v>43362.8318584071</v>
      </c>
      <c r="BE654" s="108"/>
      <c r="BF654" s="108"/>
      <c r="BG654" s="108">
        <f t="shared" si="1126"/>
        <v>43362.8318584071</v>
      </c>
      <c r="BH654" s="108"/>
      <c r="BI654" s="108"/>
      <c r="BJ654" s="108">
        <f t="shared" si="1127"/>
        <v>43362.8318584071</v>
      </c>
      <c r="BK654" s="108"/>
      <c r="BL654" s="317"/>
      <c r="BM654" s="324"/>
      <c r="BN654" s="325"/>
    </row>
    <row r="655" s="22" customFormat="1" ht="33.95" hidden="1" customHeight="1" outlineLevel="2" spans="2:66">
      <c r="B655" s="108" t="s">
        <v>799</v>
      </c>
      <c r="C655" s="109" t="s">
        <v>96</v>
      </c>
      <c r="D655" s="22" t="s">
        <v>97</v>
      </c>
      <c r="E655" s="108" t="s">
        <v>2310</v>
      </c>
      <c r="F655" s="108"/>
      <c r="G655" s="108" t="s">
        <v>1851</v>
      </c>
      <c r="H655" s="108">
        <f t="shared" si="1129"/>
        <v>0</v>
      </c>
      <c r="I655" s="108" t="s">
        <v>2311</v>
      </c>
      <c r="J655" s="311"/>
      <c r="K655" s="108" t="s">
        <v>2304</v>
      </c>
      <c r="L655" s="311"/>
      <c r="M655" s="108" t="s">
        <v>2305</v>
      </c>
      <c r="N655" s="317">
        <v>12</v>
      </c>
      <c r="O655" s="300"/>
      <c r="P655" s="300"/>
      <c r="Q655" s="300"/>
      <c r="R655" s="300"/>
      <c r="S655" s="300"/>
      <c r="T655" s="300"/>
      <c r="U655" s="300"/>
      <c r="V655" s="300"/>
      <c r="W655" s="300"/>
      <c r="X655" s="300"/>
      <c r="Y655" s="300"/>
      <c r="Z655" s="300"/>
      <c r="AA655" s="300"/>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17"/>
      <c r="BM655" s="324"/>
      <c r="BN655" s="325"/>
    </row>
    <row r="656" s="22" customFormat="1" ht="33.95" hidden="1" customHeight="1" outlineLevel="2" spans="2:66">
      <c r="B656" s="108" t="s">
        <v>799</v>
      </c>
      <c r="C656" s="109" t="s">
        <v>92</v>
      </c>
      <c r="D656" s="22" t="s">
        <v>93</v>
      </c>
      <c r="E656" s="108" t="s">
        <v>2312</v>
      </c>
      <c r="F656" s="108" t="s">
        <v>1625</v>
      </c>
      <c r="G656" s="108" t="s">
        <v>1851</v>
      </c>
      <c r="H656" s="108">
        <f>J656*L656</f>
        <v>0</v>
      </c>
      <c r="I656" s="108" t="s">
        <v>2313</v>
      </c>
      <c r="J656" s="311"/>
      <c r="K656" s="108" t="s">
        <v>1243</v>
      </c>
      <c r="L656" s="311"/>
      <c r="M656" s="108" t="s">
        <v>2314</v>
      </c>
      <c r="N656" s="108">
        <f>COUNTA(O656:Z656)</f>
        <v>0</v>
      </c>
      <c r="O656" s="336"/>
      <c r="P656" s="336"/>
      <c r="Q656" s="336"/>
      <c r="R656" s="336"/>
      <c r="S656" s="336"/>
      <c r="T656" s="336"/>
      <c r="U656" s="336"/>
      <c r="V656" s="336"/>
      <c r="W656" s="336"/>
      <c r="X656" s="336"/>
      <c r="Y656" s="336"/>
      <c r="Z656" s="336"/>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17"/>
      <c r="BM656" s="324"/>
      <c r="BN656" s="325"/>
    </row>
    <row r="657" s="22" customFormat="1" ht="33.95" hidden="1" customHeight="1" outlineLevel="2" spans="2:66">
      <c r="B657" s="108" t="s">
        <v>799</v>
      </c>
      <c r="C657" s="109" t="s">
        <v>100</v>
      </c>
      <c r="D657" s="22" t="s">
        <v>101</v>
      </c>
      <c r="E657" s="108" t="s">
        <v>2315</v>
      </c>
      <c r="F657" s="108"/>
      <c r="G657" s="108" t="s">
        <v>1851</v>
      </c>
      <c r="H657" s="108">
        <f t="shared" si="1129"/>
        <v>0</v>
      </c>
      <c r="I657" s="108" t="s">
        <v>1242</v>
      </c>
      <c r="J657" s="108">
        <v>1</v>
      </c>
      <c r="K657" s="108" t="s">
        <v>1243</v>
      </c>
      <c r="L657" s="311"/>
      <c r="M657" s="108" t="s">
        <v>1244</v>
      </c>
      <c r="N657" s="317">
        <v>12</v>
      </c>
      <c r="O657" s="300"/>
      <c r="P657" s="300"/>
      <c r="Q657" s="300"/>
      <c r="R657" s="300"/>
      <c r="S657" s="300"/>
      <c r="T657" s="300"/>
      <c r="U657" s="300"/>
      <c r="V657" s="300"/>
      <c r="W657" s="300"/>
      <c r="X657" s="300"/>
      <c r="Y657" s="300"/>
      <c r="Z657" s="300"/>
      <c r="AA657" s="300"/>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17"/>
      <c r="BM657" s="324"/>
      <c r="BN657" s="325"/>
    </row>
    <row r="658" s="104" customFormat="1" ht="33.95" hidden="1" customHeight="1" outlineLevel="1" collapsed="1" spans="2:66">
      <c r="B658" s="105" t="s">
        <v>794</v>
      </c>
      <c r="C658" s="335">
        <v>1.5</v>
      </c>
      <c r="D658" s="104" t="s">
        <v>216</v>
      </c>
      <c r="G658" s="105"/>
      <c r="H658" s="105">
        <f>SUM(H659:H667)</f>
        <v>31200</v>
      </c>
      <c r="N658" s="316"/>
      <c r="O658" s="299"/>
      <c r="P658" s="299"/>
      <c r="Q658" s="299"/>
      <c r="R658" s="299"/>
      <c r="S658" s="299"/>
      <c r="T658" s="299"/>
      <c r="U658" s="299"/>
      <c r="V658" s="299"/>
      <c r="W658" s="299"/>
      <c r="X658" s="299"/>
      <c r="Y658" s="299"/>
      <c r="Z658" s="299"/>
      <c r="AA658" s="299"/>
      <c r="AB658" s="105">
        <f t="shared" ref="AB658:AF658" si="1131">SUM(AB659:AB667)</f>
        <v>31200</v>
      </c>
      <c r="AC658" s="105">
        <f t="shared" si="1131"/>
        <v>2600</v>
      </c>
      <c r="AF658" s="105">
        <f t="shared" si="1131"/>
        <v>2600</v>
      </c>
      <c r="AI658" s="105">
        <f>SUM(AI659:AI667)</f>
        <v>2600</v>
      </c>
      <c r="AL658" s="105">
        <f>SUM(AL659:AL667)</f>
        <v>2600</v>
      </c>
      <c r="AO658" s="105">
        <f>SUM(AO659:AO667)</f>
        <v>2600</v>
      </c>
      <c r="AR658" s="105">
        <f>SUM(AR659:AR667)</f>
        <v>2600</v>
      </c>
      <c r="AU658" s="105">
        <f>SUM(AU659:AU667)</f>
        <v>2600</v>
      </c>
      <c r="AX658" s="105">
        <f>SUM(AX659:AX667)</f>
        <v>2600</v>
      </c>
      <c r="BA658" s="105">
        <f>SUM(BA659:BA667)</f>
        <v>2600</v>
      </c>
      <c r="BD658" s="105">
        <f>SUM(BD659:BD667)</f>
        <v>2600</v>
      </c>
      <c r="BG658" s="105">
        <f>SUM(BG659:BG667)</f>
        <v>2600</v>
      </c>
      <c r="BJ658" s="105">
        <f>SUM(BJ659:BJ667)</f>
        <v>2600</v>
      </c>
      <c r="BL658" s="316"/>
      <c r="BM658" s="324"/>
      <c r="BN658" s="299"/>
    </row>
    <row r="659" s="22" customFormat="1" ht="33.95" hidden="1" customHeight="1" outlineLevel="2" spans="2:66">
      <c r="B659" s="108" t="s">
        <v>799</v>
      </c>
      <c r="C659" s="109" t="s">
        <v>135</v>
      </c>
      <c r="D659" s="22" t="s">
        <v>136</v>
      </c>
      <c r="E659" s="108" t="s">
        <v>2316</v>
      </c>
      <c r="F659" s="108"/>
      <c r="G659" s="108" t="s">
        <v>943</v>
      </c>
      <c r="H659" s="108">
        <f>J659*L659*N659</f>
        <v>0</v>
      </c>
      <c r="I659" s="108" t="s">
        <v>1242</v>
      </c>
      <c r="J659" s="311"/>
      <c r="K659" s="108" t="s">
        <v>1396</v>
      </c>
      <c r="L659" s="108">
        <v>100</v>
      </c>
      <c r="M659" s="108" t="s">
        <v>1417</v>
      </c>
      <c r="N659" s="108">
        <f>COUNTA(O659:Z659)</f>
        <v>0</v>
      </c>
      <c r="O659" s="336"/>
      <c r="P659" s="336"/>
      <c r="Q659" s="336"/>
      <c r="R659" s="336"/>
      <c r="S659" s="336"/>
      <c r="T659" s="336"/>
      <c r="U659" s="336"/>
      <c r="V659" s="336"/>
      <c r="W659" s="336"/>
      <c r="X659" s="336"/>
      <c r="Y659" s="336"/>
      <c r="Z659" s="336"/>
      <c r="AA659" s="108"/>
      <c r="AB659" s="338">
        <f>SUM(AC659,AF659,AI659,AL659,AO659,AR659,AU659,AX659,BA659,BD659,BG659,BJ659)</f>
        <v>0</v>
      </c>
      <c r="AC659" s="338">
        <f>IF(O659="√",$J659*$L659/$N659,0)</f>
        <v>0</v>
      </c>
      <c r="AD659" s="338"/>
      <c r="AE659" s="338"/>
      <c r="AF659" s="338">
        <f>IF(P659="√",$J659*$L659/$N659,0)</f>
        <v>0</v>
      </c>
      <c r="AG659" s="338"/>
      <c r="AH659" s="338"/>
      <c r="AI659" s="338">
        <f>IF(Q659="√",$J659*$L659/$N659,0)</f>
        <v>0</v>
      </c>
      <c r="AJ659" s="338"/>
      <c r="AK659" s="338"/>
      <c r="AL659" s="338">
        <f>IF(R659="√",$J659*$L659/$N659,0)</f>
        <v>0</v>
      </c>
      <c r="AM659" s="338"/>
      <c r="AN659" s="338"/>
      <c r="AO659" s="338">
        <f>IF(S659="√",$J659*$L659/$N659,0)</f>
        <v>0</v>
      </c>
      <c r="AP659" s="338"/>
      <c r="AQ659" s="338"/>
      <c r="AR659" s="338">
        <f>IF(T659="√",$J659*$L659/$N659,0)</f>
        <v>0</v>
      </c>
      <c r="AS659" s="338"/>
      <c r="AT659" s="338"/>
      <c r="AU659" s="338">
        <f>IF(U659="√",$J659*$L659/$N659,0)</f>
        <v>0</v>
      </c>
      <c r="AV659" s="338"/>
      <c r="AW659" s="338"/>
      <c r="AX659" s="338">
        <f>IF(V659="√",$J659*$L659/$N659,0)</f>
        <v>0</v>
      </c>
      <c r="AY659" s="338"/>
      <c r="AZ659" s="338"/>
      <c r="BA659" s="338">
        <f>IF(W659="√",$J659*$L659/$N659,0)</f>
        <v>0</v>
      </c>
      <c r="BB659" s="338"/>
      <c r="BC659" s="338"/>
      <c r="BD659" s="338">
        <f>IF(X659="√",$J659*$L659/$N659,0)</f>
        <v>0</v>
      </c>
      <c r="BE659" s="338"/>
      <c r="BF659" s="338"/>
      <c r="BG659" s="338">
        <f>IF(Y659="√",$J659*$L659/$N659,0)</f>
        <v>0</v>
      </c>
      <c r="BH659" s="338"/>
      <c r="BI659" s="338"/>
      <c r="BJ659" s="338">
        <f>IF(Z659="√",$J659*$L659/$N659,0)</f>
        <v>0</v>
      </c>
      <c r="BK659" s="338"/>
      <c r="BL659" s="339"/>
      <c r="BM659" s="324"/>
      <c r="BN659" s="325"/>
    </row>
    <row r="660" s="22" customFormat="1" ht="33.95" hidden="1" customHeight="1" outlineLevel="2" spans="2:66">
      <c r="B660" s="108" t="s">
        <v>799</v>
      </c>
      <c r="C660" s="109" t="s">
        <v>137</v>
      </c>
      <c r="D660" s="22" t="s">
        <v>138</v>
      </c>
      <c r="E660" s="108" t="s">
        <v>2317</v>
      </c>
      <c r="F660" s="108"/>
      <c r="G660" s="108" t="s">
        <v>1851</v>
      </c>
      <c r="H660" s="108">
        <f t="shared" ref="H660:H667" si="1132">J660*L660*N660</f>
        <v>12000</v>
      </c>
      <c r="I660" s="108" t="s">
        <v>1242</v>
      </c>
      <c r="J660" s="108">
        <v>1</v>
      </c>
      <c r="K660" s="108" t="s">
        <v>1243</v>
      </c>
      <c r="L660" s="311">
        <f>预算主表!P116/12</f>
        <v>1000</v>
      </c>
      <c r="M660" s="108" t="s">
        <v>1244</v>
      </c>
      <c r="N660" s="317">
        <v>12</v>
      </c>
      <c r="O660" s="300"/>
      <c r="P660" s="300"/>
      <c r="Q660" s="300"/>
      <c r="R660" s="300"/>
      <c r="S660" s="300"/>
      <c r="T660" s="300"/>
      <c r="U660" s="300"/>
      <c r="V660" s="300"/>
      <c r="W660" s="300"/>
      <c r="X660" s="300"/>
      <c r="Y660" s="300"/>
      <c r="Z660" s="300"/>
      <c r="AA660" s="300"/>
      <c r="AB660" s="338">
        <f t="shared" ref="AB660:AB667" si="1133">SUM(AC660,AF660,AI660,AL660,AO660,AR660,AU660,AX660,BA660,BD660,BG660,BJ660)</f>
        <v>12000</v>
      </c>
      <c r="AC660" s="338">
        <f t="shared" ref="AC660:AC667" si="1134">$H660/12</f>
        <v>1000</v>
      </c>
      <c r="AD660" s="338"/>
      <c r="AE660" s="338"/>
      <c r="AF660" s="338">
        <f t="shared" ref="AF660:AF667" si="1135">$H660/12</f>
        <v>1000</v>
      </c>
      <c r="AG660" s="338"/>
      <c r="AH660" s="338"/>
      <c r="AI660" s="338">
        <f t="shared" ref="AI660:AI667" si="1136">$H660/12</f>
        <v>1000</v>
      </c>
      <c r="AJ660" s="338"/>
      <c r="AK660" s="338"/>
      <c r="AL660" s="338">
        <f t="shared" ref="AL660:AL667" si="1137">$H660/12</f>
        <v>1000</v>
      </c>
      <c r="AM660" s="338"/>
      <c r="AN660" s="338"/>
      <c r="AO660" s="338">
        <f t="shared" ref="AO660:AO667" si="1138">$H660/12</f>
        <v>1000</v>
      </c>
      <c r="AP660" s="338"/>
      <c r="AQ660" s="338"/>
      <c r="AR660" s="338">
        <f t="shared" ref="AR660:AR667" si="1139">$H660/12</f>
        <v>1000</v>
      </c>
      <c r="AS660" s="338"/>
      <c r="AT660" s="338"/>
      <c r="AU660" s="338">
        <f t="shared" ref="AU660:AU667" si="1140">$H660/12</f>
        <v>1000</v>
      </c>
      <c r="AV660" s="338"/>
      <c r="AW660" s="338"/>
      <c r="AX660" s="338">
        <f t="shared" ref="AX660:AX667" si="1141">$H660/12</f>
        <v>1000</v>
      </c>
      <c r="AY660" s="338"/>
      <c r="AZ660" s="338"/>
      <c r="BA660" s="338">
        <f t="shared" ref="BA660:BA667" si="1142">$H660/12</f>
        <v>1000</v>
      </c>
      <c r="BB660" s="338"/>
      <c r="BC660" s="338"/>
      <c r="BD660" s="338">
        <f t="shared" ref="BD660:BD667" si="1143">$H660/12</f>
        <v>1000</v>
      </c>
      <c r="BE660" s="338"/>
      <c r="BF660" s="338"/>
      <c r="BG660" s="338">
        <f t="shared" ref="BG660:BG667" si="1144">$H660/12</f>
        <v>1000</v>
      </c>
      <c r="BH660" s="338"/>
      <c r="BI660" s="338"/>
      <c r="BJ660" s="338">
        <f t="shared" ref="BJ660:BJ667" si="1145">$H660/12</f>
        <v>1000</v>
      </c>
      <c r="BK660" s="338"/>
      <c r="BL660" s="339"/>
      <c r="BM660" s="324"/>
      <c r="BN660" s="325"/>
    </row>
    <row r="661" s="22" customFormat="1" ht="33.95" hidden="1" customHeight="1" outlineLevel="2" spans="2:66">
      <c r="B661" s="108" t="s">
        <v>799</v>
      </c>
      <c r="C661" s="109" t="s">
        <v>141</v>
      </c>
      <c r="D661" s="22" t="s">
        <v>142</v>
      </c>
      <c r="E661" s="108" t="s">
        <v>2318</v>
      </c>
      <c r="F661" s="108"/>
      <c r="G661" s="108" t="s">
        <v>1851</v>
      </c>
      <c r="H661" s="108">
        <f t="shared" si="1132"/>
        <v>0</v>
      </c>
      <c r="I661" s="108" t="s">
        <v>1242</v>
      </c>
      <c r="J661" s="108">
        <v>1</v>
      </c>
      <c r="K661" s="108" t="s">
        <v>1243</v>
      </c>
      <c r="L661" s="311">
        <f>预算主表!P117/12</f>
        <v>0</v>
      </c>
      <c r="M661" s="108" t="s">
        <v>1244</v>
      </c>
      <c r="N661" s="317">
        <v>12</v>
      </c>
      <c r="O661" s="300"/>
      <c r="P661" s="300"/>
      <c r="Q661" s="300"/>
      <c r="R661" s="300"/>
      <c r="S661" s="300"/>
      <c r="T661" s="300"/>
      <c r="U661" s="300"/>
      <c r="V661" s="300"/>
      <c r="W661" s="300"/>
      <c r="X661" s="300"/>
      <c r="Y661" s="300"/>
      <c r="Z661" s="300"/>
      <c r="AA661" s="300"/>
      <c r="AB661" s="338">
        <f t="shared" si="1133"/>
        <v>0</v>
      </c>
      <c r="AC661" s="338">
        <f t="shared" si="1134"/>
        <v>0</v>
      </c>
      <c r="AD661" s="338"/>
      <c r="AE661" s="338"/>
      <c r="AF661" s="338">
        <f t="shared" si="1135"/>
        <v>0</v>
      </c>
      <c r="AG661" s="338"/>
      <c r="AH661" s="338"/>
      <c r="AI661" s="338">
        <f t="shared" si="1136"/>
        <v>0</v>
      </c>
      <c r="AJ661" s="338"/>
      <c r="AK661" s="338"/>
      <c r="AL661" s="338">
        <f t="shared" si="1137"/>
        <v>0</v>
      </c>
      <c r="AM661" s="338"/>
      <c r="AN661" s="338"/>
      <c r="AO661" s="338">
        <f t="shared" si="1138"/>
        <v>0</v>
      </c>
      <c r="AP661" s="338"/>
      <c r="AQ661" s="338"/>
      <c r="AR661" s="338">
        <f t="shared" si="1139"/>
        <v>0</v>
      </c>
      <c r="AS661" s="338"/>
      <c r="AT661" s="338"/>
      <c r="AU661" s="338">
        <f t="shared" si="1140"/>
        <v>0</v>
      </c>
      <c r="AV661" s="338"/>
      <c r="AW661" s="338"/>
      <c r="AX661" s="338">
        <f t="shared" si="1141"/>
        <v>0</v>
      </c>
      <c r="AY661" s="338"/>
      <c r="AZ661" s="338"/>
      <c r="BA661" s="338">
        <f t="shared" si="1142"/>
        <v>0</v>
      </c>
      <c r="BB661" s="338"/>
      <c r="BC661" s="338"/>
      <c r="BD661" s="338">
        <f t="shared" si="1143"/>
        <v>0</v>
      </c>
      <c r="BE661" s="338"/>
      <c r="BF661" s="338"/>
      <c r="BG661" s="338">
        <f t="shared" si="1144"/>
        <v>0</v>
      </c>
      <c r="BH661" s="338"/>
      <c r="BI661" s="338"/>
      <c r="BJ661" s="338">
        <f t="shared" si="1145"/>
        <v>0</v>
      </c>
      <c r="BK661" s="338"/>
      <c r="BL661" s="339"/>
      <c r="BM661" s="324"/>
      <c r="BN661" s="325"/>
    </row>
    <row r="662" s="22" customFormat="1" ht="33.95" hidden="1" customHeight="1" outlineLevel="2" spans="2:66">
      <c r="B662" s="108" t="s">
        <v>799</v>
      </c>
      <c r="C662" s="109" t="s">
        <v>102</v>
      </c>
      <c r="D662" s="22" t="s">
        <v>103</v>
      </c>
      <c r="E662" s="108" t="s">
        <v>2319</v>
      </c>
      <c r="F662" s="108"/>
      <c r="G662" s="108" t="s">
        <v>1851</v>
      </c>
      <c r="H662" s="108">
        <f t="shared" si="1132"/>
        <v>0</v>
      </c>
      <c r="I662" s="108" t="s">
        <v>1242</v>
      </c>
      <c r="J662" s="108">
        <v>1</v>
      </c>
      <c r="K662" s="108" t="s">
        <v>1243</v>
      </c>
      <c r="L662" s="311"/>
      <c r="M662" s="108" t="s">
        <v>1244</v>
      </c>
      <c r="N662" s="317">
        <v>12</v>
      </c>
      <c r="O662" s="300"/>
      <c r="P662" s="300"/>
      <c r="Q662" s="300"/>
      <c r="R662" s="300"/>
      <c r="S662" s="300"/>
      <c r="T662" s="300"/>
      <c r="U662" s="300"/>
      <c r="V662" s="300"/>
      <c r="W662" s="300"/>
      <c r="X662" s="300"/>
      <c r="Y662" s="300"/>
      <c r="Z662" s="300"/>
      <c r="AA662" s="300"/>
      <c r="AB662" s="338">
        <f t="shared" si="1133"/>
        <v>0</v>
      </c>
      <c r="AC662" s="338">
        <f t="shared" si="1134"/>
        <v>0</v>
      </c>
      <c r="AD662" s="338"/>
      <c r="AE662" s="338"/>
      <c r="AF662" s="338">
        <f t="shared" si="1135"/>
        <v>0</v>
      </c>
      <c r="AG662" s="338"/>
      <c r="AH662" s="338"/>
      <c r="AI662" s="338">
        <f t="shared" si="1136"/>
        <v>0</v>
      </c>
      <c r="AJ662" s="338"/>
      <c r="AK662" s="338"/>
      <c r="AL662" s="338">
        <f t="shared" si="1137"/>
        <v>0</v>
      </c>
      <c r="AM662" s="338"/>
      <c r="AN662" s="338"/>
      <c r="AO662" s="338">
        <f t="shared" si="1138"/>
        <v>0</v>
      </c>
      <c r="AP662" s="338"/>
      <c r="AQ662" s="338"/>
      <c r="AR662" s="338">
        <f t="shared" si="1139"/>
        <v>0</v>
      </c>
      <c r="AS662" s="338"/>
      <c r="AT662" s="338"/>
      <c r="AU662" s="338">
        <f t="shared" si="1140"/>
        <v>0</v>
      </c>
      <c r="AV662" s="338"/>
      <c r="AW662" s="338"/>
      <c r="AX662" s="338">
        <f t="shared" si="1141"/>
        <v>0</v>
      </c>
      <c r="AY662" s="338"/>
      <c r="AZ662" s="338"/>
      <c r="BA662" s="338">
        <f t="shared" si="1142"/>
        <v>0</v>
      </c>
      <c r="BB662" s="338"/>
      <c r="BC662" s="338"/>
      <c r="BD662" s="338">
        <f t="shared" si="1143"/>
        <v>0</v>
      </c>
      <c r="BE662" s="338"/>
      <c r="BF662" s="338"/>
      <c r="BG662" s="338">
        <f t="shared" si="1144"/>
        <v>0</v>
      </c>
      <c r="BH662" s="338"/>
      <c r="BI662" s="338"/>
      <c r="BJ662" s="338">
        <f t="shared" si="1145"/>
        <v>0</v>
      </c>
      <c r="BK662" s="338"/>
      <c r="BL662" s="339"/>
      <c r="BM662" s="324"/>
      <c r="BN662" s="325"/>
    </row>
    <row r="663" s="22" customFormat="1" ht="33.95" hidden="1" customHeight="1" outlineLevel="2" spans="2:66">
      <c r="B663" s="108" t="s">
        <v>799</v>
      </c>
      <c r="C663" s="109" t="s">
        <v>143</v>
      </c>
      <c r="D663" s="22" t="s">
        <v>144</v>
      </c>
      <c r="E663" s="108"/>
      <c r="F663" s="108"/>
      <c r="G663" s="108" t="s">
        <v>1851</v>
      </c>
      <c r="H663" s="108">
        <f t="shared" si="1132"/>
        <v>0</v>
      </c>
      <c r="I663" s="108" t="s">
        <v>1242</v>
      </c>
      <c r="J663" s="108">
        <v>1</v>
      </c>
      <c r="K663" s="108" t="s">
        <v>1243</v>
      </c>
      <c r="L663" s="311"/>
      <c r="M663" s="108" t="s">
        <v>1244</v>
      </c>
      <c r="N663" s="317">
        <v>12</v>
      </c>
      <c r="O663" s="300"/>
      <c r="P663" s="300"/>
      <c r="Q663" s="300"/>
      <c r="R663" s="300"/>
      <c r="S663" s="300"/>
      <c r="T663" s="300"/>
      <c r="U663" s="300"/>
      <c r="V663" s="300"/>
      <c r="W663" s="300"/>
      <c r="X663" s="300"/>
      <c r="Y663" s="300"/>
      <c r="Z663" s="300"/>
      <c r="AA663" s="300"/>
      <c r="AB663" s="338">
        <f t="shared" si="1133"/>
        <v>0</v>
      </c>
      <c r="AC663" s="338">
        <f t="shared" si="1134"/>
        <v>0</v>
      </c>
      <c r="AD663" s="338"/>
      <c r="AE663" s="338"/>
      <c r="AF663" s="338">
        <f t="shared" si="1135"/>
        <v>0</v>
      </c>
      <c r="AG663" s="338"/>
      <c r="AH663" s="338"/>
      <c r="AI663" s="338">
        <f t="shared" si="1136"/>
        <v>0</v>
      </c>
      <c r="AJ663" s="338"/>
      <c r="AK663" s="338"/>
      <c r="AL663" s="338">
        <f t="shared" si="1137"/>
        <v>0</v>
      </c>
      <c r="AM663" s="338"/>
      <c r="AN663" s="338"/>
      <c r="AO663" s="338">
        <f t="shared" si="1138"/>
        <v>0</v>
      </c>
      <c r="AP663" s="338"/>
      <c r="AQ663" s="338"/>
      <c r="AR663" s="338">
        <f t="shared" si="1139"/>
        <v>0</v>
      </c>
      <c r="AS663" s="338"/>
      <c r="AT663" s="338"/>
      <c r="AU663" s="338">
        <f t="shared" si="1140"/>
        <v>0</v>
      </c>
      <c r="AV663" s="338"/>
      <c r="AW663" s="338"/>
      <c r="AX663" s="338">
        <f t="shared" si="1141"/>
        <v>0</v>
      </c>
      <c r="AY663" s="338"/>
      <c r="AZ663" s="338"/>
      <c r="BA663" s="338">
        <f t="shared" si="1142"/>
        <v>0</v>
      </c>
      <c r="BB663" s="338"/>
      <c r="BC663" s="338"/>
      <c r="BD663" s="338">
        <f t="shared" si="1143"/>
        <v>0</v>
      </c>
      <c r="BE663" s="338"/>
      <c r="BF663" s="338"/>
      <c r="BG663" s="338">
        <f t="shared" si="1144"/>
        <v>0</v>
      </c>
      <c r="BH663" s="338"/>
      <c r="BI663" s="338"/>
      <c r="BJ663" s="338">
        <f t="shared" si="1145"/>
        <v>0</v>
      </c>
      <c r="BK663" s="338"/>
      <c r="BL663" s="339"/>
      <c r="BM663" s="324"/>
      <c r="BN663" s="325"/>
    </row>
    <row r="664" s="22" customFormat="1" ht="33.95" hidden="1" customHeight="1" outlineLevel="2" spans="2:66">
      <c r="B664" s="108" t="s">
        <v>799</v>
      </c>
      <c r="C664" s="109" t="s">
        <v>147</v>
      </c>
      <c r="D664" s="22" t="s">
        <v>148</v>
      </c>
      <c r="E664" s="108" t="s">
        <v>2320</v>
      </c>
      <c r="F664" s="108"/>
      <c r="G664" s="108" t="s">
        <v>1851</v>
      </c>
      <c r="H664" s="108">
        <f t="shared" si="1132"/>
        <v>13200</v>
      </c>
      <c r="I664" s="108" t="s">
        <v>1242</v>
      </c>
      <c r="J664" s="108">
        <v>1</v>
      </c>
      <c r="K664" s="108" t="s">
        <v>1243</v>
      </c>
      <c r="L664" s="311">
        <f>预算主表!P119/12</f>
        <v>1100</v>
      </c>
      <c r="M664" s="108" t="s">
        <v>1244</v>
      </c>
      <c r="N664" s="317">
        <v>12</v>
      </c>
      <c r="O664" s="300"/>
      <c r="P664" s="300"/>
      <c r="Q664" s="300"/>
      <c r="R664" s="300"/>
      <c r="S664" s="300"/>
      <c r="T664" s="300"/>
      <c r="U664" s="300"/>
      <c r="V664" s="300"/>
      <c r="W664" s="300"/>
      <c r="X664" s="300"/>
      <c r="Y664" s="300"/>
      <c r="Z664" s="300"/>
      <c r="AA664" s="300"/>
      <c r="AB664" s="338">
        <f t="shared" si="1133"/>
        <v>13200</v>
      </c>
      <c r="AC664" s="338">
        <f t="shared" si="1134"/>
        <v>1100</v>
      </c>
      <c r="AD664" s="338"/>
      <c r="AE664" s="338"/>
      <c r="AF664" s="338">
        <f t="shared" si="1135"/>
        <v>1100</v>
      </c>
      <c r="AG664" s="338"/>
      <c r="AH664" s="338"/>
      <c r="AI664" s="338">
        <f t="shared" si="1136"/>
        <v>1100</v>
      </c>
      <c r="AJ664" s="338"/>
      <c r="AK664" s="338"/>
      <c r="AL664" s="338">
        <f t="shared" si="1137"/>
        <v>1100</v>
      </c>
      <c r="AM664" s="338"/>
      <c r="AN664" s="338"/>
      <c r="AO664" s="338">
        <f t="shared" si="1138"/>
        <v>1100</v>
      </c>
      <c r="AP664" s="338"/>
      <c r="AQ664" s="338"/>
      <c r="AR664" s="338">
        <f t="shared" si="1139"/>
        <v>1100</v>
      </c>
      <c r="AS664" s="338"/>
      <c r="AT664" s="338"/>
      <c r="AU664" s="338">
        <f t="shared" si="1140"/>
        <v>1100</v>
      </c>
      <c r="AV664" s="338"/>
      <c r="AW664" s="338"/>
      <c r="AX664" s="338">
        <f t="shared" si="1141"/>
        <v>1100</v>
      </c>
      <c r="AY664" s="338"/>
      <c r="AZ664" s="338"/>
      <c r="BA664" s="338">
        <f t="shared" si="1142"/>
        <v>1100</v>
      </c>
      <c r="BB664" s="338"/>
      <c r="BC664" s="338"/>
      <c r="BD664" s="338">
        <f t="shared" si="1143"/>
        <v>1100</v>
      </c>
      <c r="BE664" s="338"/>
      <c r="BF664" s="338"/>
      <c r="BG664" s="338">
        <f t="shared" si="1144"/>
        <v>1100</v>
      </c>
      <c r="BH664" s="338"/>
      <c r="BI664" s="338"/>
      <c r="BJ664" s="338">
        <f t="shared" si="1145"/>
        <v>1100</v>
      </c>
      <c r="BK664" s="338"/>
      <c r="BL664" s="339"/>
      <c r="BM664" s="324"/>
      <c r="BN664" s="325"/>
    </row>
    <row r="665" s="22" customFormat="1" ht="33.95" hidden="1" customHeight="1" outlineLevel="2" spans="2:66">
      <c r="B665" s="108" t="s">
        <v>799</v>
      </c>
      <c r="C665" s="109" t="s">
        <v>153</v>
      </c>
      <c r="D665" s="22" t="s">
        <v>154</v>
      </c>
      <c r="E665" s="108" t="s">
        <v>2321</v>
      </c>
      <c r="F665" s="108"/>
      <c r="G665" s="108" t="s">
        <v>1851</v>
      </c>
      <c r="H665" s="108">
        <f t="shared" si="1132"/>
        <v>0</v>
      </c>
      <c r="I665" s="108" t="s">
        <v>1242</v>
      </c>
      <c r="J665" s="108">
        <v>1</v>
      </c>
      <c r="K665" s="108" t="s">
        <v>1243</v>
      </c>
      <c r="L665" s="311">
        <f>预算主表!P125/12</f>
        <v>0</v>
      </c>
      <c r="M665" s="108" t="s">
        <v>1244</v>
      </c>
      <c r="N665" s="317">
        <v>12</v>
      </c>
      <c r="O665" s="300"/>
      <c r="P665" s="300"/>
      <c r="Q665" s="300"/>
      <c r="R665" s="300"/>
      <c r="S665" s="300"/>
      <c r="T665" s="300"/>
      <c r="U665" s="300"/>
      <c r="V665" s="300"/>
      <c r="W665" s="300"/>
      <c r="X665" s="300"/>
      <c r="Y665" s="300"/>
      <c r="Z665" s="300"/>
      <c r="AA665" s="300"/>
      <c r="AB665" s="338">
        <f t="shared" si="1133"/>
        <v>0</v>
      </c>
      <c r="AC665" s="338">
        <f t="shared" si="1134"/>
        <v>0</v>
      </c>
      <c r="AD665" s="338"/>
      <c r="AE665" s="338"/>
      <c r="AF665" s="338">
        <f t="shared" si="1135"/>
        <v>0</v>
      </c>
      <c r="AG665" s="338"/>
      <c r="AH665" s="338"/>
      <c r="AI665" s="338">
        <f t="shared" si="1136"/>
        <v>0</v>
      </c>
      <c r="AJ665" s="338"/>
      <c r="AK665" s="338"/>
      <c r="AL665" s="338">
        <f t="shared" si="1137"/>
        <v>0</v>
      </c>
      <c r="AM665" s="338"/>
      <c r="AN665" s="338"/>
      <c r="AO665" s="338">
        <f t="shared" si="1138"/>
        <v>0</v>
      </c>
      <c r="AP665" s="338"/>
      <c r="AQ665" s="338"/>
      <c r="AR665" s="338">
        <f t="shared" si="1139"/>
        <v>0</v>
      </c>
      <c r="AS665" s="338"/>
      <c r="AT665" s="338"/>
      <c r="AU665" s="338">
        <f t="shared" si="1140"/>
        <v>0</v>
      </c>
      <c r="AV665" s="338"/>
      <c r="AW665" s="338"/>
      <c r="AX665" s="338">
        <f t="shared" si="1141"/>
        <v>0</v>
      </c>
      <c r="AY665" s="338"/>
      <c r="AZ665" s="338"/>
      <c r="BA665" s="338">
        <f t="shared" si="1142"/>
        <v>0</v>
      </c>
      <c r="BB665" s="338"/>
      <c r="BC665" s="338"/>
      <c r="BD665" s="338">
        <f t="shared" si="1143"/>
        <v>0</v>
      </c>
      <c r="BE665" s="338"/>
      <c r="BF665" s="338"/>
      <c r="BG665" s="338">
        <f t="shared" si="1144"/>
        <v>0</v>
      </c>
      <c r="BH665" s="338"/>
      <c r="BI665" s="338"/>
      <c r="BJ665" s="338">
        <f t="shared" si="1145"/>
        <v>0</v>
      </c>
      <c r="BK665" s="338"/>
      <c r="BL665" s="339"/>
      <c r="BM665" s="324"/>
      <c r="BN665" s="325"/>
    </row>
    <row r="666" s="22" customFormat="1" ht="33.95" hidden="1" customHeight="1" outlineLevel="2" spans="2:66">
      <c r="B666" s="108" t="s">
        <v>799</v>
      </c>
      <c r="C666" s="109" t="s">
        <v>157</v>
      </c>
      <c r="D666" s="22" t="s">
        <v>158</v>
      </c>
      <c r="E666" s="108" t="s">
        <v>2322</v>
      </c>
      <c r="F666" s="108"/>
      <c r="G666" s="108" t="s">
        <v>1851</v>
      </c>
      <c r="H666" s="108">
        <f t="shared" si="1132"/>
        <v>6000</v>
      </c>
      <c r="I666" s="108" t="s">
        <v>1242</v>
      </c>
      <c r="J666" s="108">
        <v>1</v>
      </c>
      <c r="K666" s="108" t="s">
        <v>1243</v>
      </c>
      <c r="L666" s="311">
        <f>预算主表!P127/12</f>
        <v>500</v>
      </c>
      <c r="M666" s="108" t="s">
        <v>1244</v>
      </c>
      <c r="N666" s="317">
        <v>12</v>
      </c>
      <c r="O666" s="300"/>
      <c r="P666" s="300"/>
      <c r="Q666" s="300"/>
      <c r="R666" s="300"/>
      <c r="S666" s="300"/>
      <c r="T666" s="300"/>
      <c r="U666" s="300"/>
      <c r="V666" s="300"/>
      <c r="W666" s="300"/>
      <c r="X666" s="300"/>
      <c r="Y666" s="300"/>
      <c r="Z666" s="300"/>
      <c r="AA666" s="300"/>
      <c r="AB666" s="338">
        <f t="shared" si="1133"/>
        <v>6000</v>
      </c>
      <c r="AC666" s="338">
        <f t="shared" si="1134"/>
        <v>500</v>
      </c>
      <c r="AD666" s="338"/>
      <c r="AE666" s="338"/>
      <c r="AF666" s="338">
        <f t="shared" si="1135"/>
        <v>500</v>
      </c>
      <c r="AG666" s="338"/>
      <c r="AH666" s="338"/>
      <c r="AI666" s="338">
        <f t="shared" si="1136"/>
        <v>500</v>
      </c>
      <c r="AJ666" s="338"/>
      <c r="AK666" s="338"/>
      <c r="AL666" s="338">
        <f t="shared" si="1137"/>
        <v>500</v>
      </c>
      <c r="AM666" s="338"/>
      <c r="AN666" s="338"/>
      <c r="AO666" s="338">
        <f t="shared" si="1138"/>
        <v>500</v>
      </c>
      <c r="AP666" s="338"/>
      <c r="AQ666" s="338"/>
      <c r="AR666" s="338">
        <f t="shared" si="1139"/>
        <v>500</v>
      </c>
      <c r="AS666" s="338"/>
      <c r="AT666" s="338"/>
      <c r="AU666" s="338">
        <f t="shared" si="1140"/>
        <v>500</v>
      </c>
      <c r="AV666" s="338"/>
      <c r="AW666" s="338"/>
      <c r="AX666" s="338">
        <f t="shared" si="1141"/>
        <v>500</v>
      </c>
      <c r="AY666" s="338"/>
      <c r="AZ666" s="338"/>
      <c r="BA666" s="338">
        <f t="shared" si="1142"/>
        <v>500</v>
      </c>
      <c r="BB666" s="338"/>
      <c r="BC666" s="338"/>
      <c r="BD666" s="338">
        <f t="shared" si="1143"/>
        <v>500</v>
      </c>
      <c r="BE666" s="338"/>
      <c r="BF666" s="338"/>
      <c r="BG666" s="338">
        <f t="shared" si="1144"/>
        <v>500</v>
      </c>
      <c r="BH666" s="338"/>
      <c r="BI666" s="338"/>
      <c r="BJ666" s="338">
        <f t="shared" si="1145"/>
        <v>500</v>
      </c>
      <c r="BK666" s="338"/>
      <c r="BL666" s="339"/>
      <c r="BM666" s="324"/>
      <c r="BN666" s="325"/>
    </row>
    <row r="667" s="22" customFormat="1" ht="33.95" hidden="1" customHeight="1" outlineLevel="2" spans="2:66">
      <c r="B667" s="108" t="s">
        <v>799</v>
      </c>
      <c r="C667" s="109" t="s">
        <v>78</v>
      </c>
      <c r="D667" s="22" t="s">
        <v>79</v>
      </c>
      <c r="E667" s="108" t="s">
        <v>2323</v>
      </c>
      <c r="F667" s="108"/>
      <c r="G667" s="108" t="s">
        <v>1851</v>
      </c>
      <c r="H667" s="108">
        <f t="shared" si="1132"/>
        <v>0</v>
      </c>
      <c r="I667" s="108" t="s">
        <v>1242</v>
      </c>
      <c r="J667" s="108">
        <v>1</v>
      </c>
      <c r="K667" s="108" t="s">
        <v>1243</v>
      </c>
      <c r="L667" s="311">
        <f>预算主表!P98/12</f>
        <v>0</v>
      </c>
      <c r="M667" s="108" t="s">
        <v>1244</v>
      </c>
      <c r="N667" s="317">
        <v>12</v>
      </c>
      <c r="O667" s="300"/>
      <c r="P667" s="300"/>
      <c r="Q667" s="300"/>
      <c r="R667" s="300"/>
      <c r="S667" s="300"/>
      <c r="T667" s="300"/>
      <c r="U667" s="300"/>
      <c r="V667" s="300"/>
      <c r="W667" s="300"/>
      <c r="X667" s="300"/>
      <c r="Y667" s="300"/>
      <c r="Z667" s="300"/>
      <c r="AA667" s="300"/>
      <c r="AB667" s="338">
        <f t="shared" si="1133"/>
        <v>0</v>
      </c>
      <c r="AC667" s="338">
        <f t="shared" si="1134"/>
        <v>0</v>
      </c>
      <c r="AD667" s="338"/>
      <c r="AE667" s="338"/>
      <c r="AF667" s="338">
        <f t="shared" si="1135"/>
        <v>0</v>
      </c>
      <c r="AG667" s="338"/>
      <c r="AH667" s="338"/>
      <c r="AI667" s="338">
        <f t="shared" si="1136"/>
        <v>0</v>
      </c>
      <c r="AJ667" s="338"/>
      <c r="AK667" s="338"/>
      <c r="AL667" s="338">
        <f t="shared" si="1137"/>
        <v>0</v>
      </c>
      <c r="AM667" s="338"/>
      <c r="AN667" s="338"/>
      <c r="AO667" s="338">
        <f t="shared" si="1138"/>
        <v>0</v>
      </c>
      <c r="AP667" s="338"/>
      <c r="AQ667" s="338"/>
      <c r="AR667" s="338">
        <f t="shared" si="1139"/>
        <v>0</v>
      </c>
      <c r="AS667" s="338"/>
      <c r="AT667" s="338"/>
      <c r="AU667" s="338">
        <f t="shared" si="1140"/>
        <v>0</v>
      </c>
      <c r="AV667" s="338"/>
      <c r="AW667" s="338"/>
      <c r="AX667" s="338">
        <f t="shared" si="1141"/>
        <v>0</v>
      </c>
      <c r="AY667" s="338"/>
      <c r="AZ667" s="338"/>
      <c r="BA667" s="338">
        <f t="shared" si="1142"/>
        <v>0</v>
      </c>
      <c r="BB667" s="338"/>
      <c r="BC667" s="338"/>
      <c r="BD667" s="338">
        <f t="shared" si="1143"/>
        <v>0</v>
      </c>
      <c r="BE667" s="338"/>
      <c r="BF667" s="338"/>
      <c r="BG667" s="338">
        <f t="shared" si="1144"/>
        <v>0</v>
      </c>
      <c r="BH667" s="338"/>
      <c r="BI667" s="338"/>
      <c r="BJ667" s="338">
        <f t="shared" si="1145"/>
        <v>0</v>
      </c>
      <c r="BK667" s="338"/>
      <c r="BL667" s="339"/>
      <c r="BM667" s="324"/>
      <c r="BN667" s="325"/>
    </row>
    <row r="668" s="104" customFormat="1" ht="33.95" hidden="1" customHeight="1" outlineLevel="1" spans="2:66">
      <c r="B668" s="105" t="s">
        <v>794</v>
      </c>
      <c r="C668" s="106">
        <v>1.6</v>
      </c>
      <c r="D668" s="104" t="s">
        <v>217</v>
      </c>
      <c r="F668" s="104" t="s">
        <v>2324</v>
      </c>
      <c r="G668" s="105"/>
      <c r="H668" s="105">
        <f>H669+H691+H692+H693+H694</f>
        <v>251403.792075472</v>
      </c>
      <c r="N668" s="316"/>
      <c r="O668" s="299"/>
      <c r="P668" s="299"/>
      <c r="Q668" s="299"/>
      <c r="R668" s="299"/>
      <c r="S668" s="299"/>
      <c r="T668" s="299"/>
      <c r="U668" s="299"/>
      <c r="V668" s="299"/>
      <c r="W668" s="299"/>
      <c r="X668" s="299"/>
      <c r="Y668" s="299"/>
      <c r="Z668" s="299"/>
      <c r="AA668" s="299"/>
      <c r="AB668" s="105">
        <f t="shared" ref="AB668:AF668" si="1146">AB669+AB691+AB692+AB693+AB694</f>
        <v>251403.792075472</v>
      </c>
      <c r="AC668" s="105">
        <f t="shared" si="1146"/>
        <v>20950.3160062893</v>
      </c>
      <c r="AF668" s="105">
        <f t="shared" si="1146"/>
        <v>20950.3160062893</v>
      </c>
      <c r="AI668" s="105">
        <f>AI669+AI691+AI692+AI693+AI694</f>
        <v>20950.3160062893</v>
      </c>
      <c r="AL668" s="105">
        <f>AL669+AL691+AL692+AL693+AL694</f>
        <v>20950.3160062893</v>
      </c>
      <c r="AO668" s="105">
        <f>AO669+AO691+AO692+AO693+AO694</f>
        <v>20950.3160062893</v>
      </c>
      <c r="AR668" s="105">
        <f>AR669+AR691+AR692+AR693+AR694</f>
        <v>20950.3160062893</v>
      </c>
      <c r="AU668" s="105">
        <f>AU669+AU691+AU692+AU693+AU694</f>
        <v>20950.3160062893</v>
      </c>
      <c r="AX668" s="105">
        <f>AX669+AX691+AX692+AX693+AX694</f>
        <v>20950.3160062893</v>
      </c>
      <c r="BA668" s="105">
        <f>BA669+BA691+BA692+BA693+BA694</f>
        <v>20950.3160062893</v>
      </c>
      <c r="BD668" s="105">
        <f>BD669+BD691+BD692+BD693+BD694</f>
        <v>20950.3160062893</v>
      </c>
      <c r="BG668" s="105">
        <f>BG669+BG691+BG692+BG693+BG694</f>
        <v>20950.3160062893</v>
      </c>
      <c r="BJ668" s="105">
        <f>BJ669+BJ691+BJ692+BJ693+BJ694</f>
        <v>20950.3160062893</v>
      </c>
      <c r="BL668" s="316"/>
      <c r="BM668" s="324"/>
      <c r="BN668" s="299"/>
    </row>
    <row r="669" s="22" customFormat="1" ht="33.95" hidden="1" customHeight="1" outlineLevel="2" collapsed="1" spans="2:66">
      <c r="B669" s="108" t="s">
        <v>794</v>
      </c>
      <c r="C669" s="109" t="s">
        <v>2325</v>
      </c>
      <c r="D669" s="22" t="s">
        <v>2326</v>
      </c>
      <c r="G669" s="108"/>
      <c r="H669" s="108">
        <f>SUM(H670:H690)</f>
        <v>19440</v>
      </c>
      <c r="I669" s="108"/>
      <c r="N669" s="337"/>
      <c r="O669" s="300"/>
      <c r="P669" s="300"/>
      <c r="Q669" s="300"/>
      <c r="R669" s="300"/>
      <c r="S669" s="300"/>
      <c r="T669" s="300"/>
      <c r="U669" s="300"/>
      <c r="V669" s="300"/>
      <c r="W669" s="300"/>
      <c r="X669" s="300"/>
      <c r="Y669" s="300"/>
      <c r="Z669" s="300"/>
      <c r="AA669" s="325"/>
      <c r="AB669" s="108">
        <f t="shared" ref="AB669:AF669" si="1147">SUM(AB670:AB690)</f>
        <v>19440</v>
      </c>
      <c r="AC669" s="108">
        <f t="shared" si="1147"/>
        <v>1620</v>
      </c>
      <c r="AF669" s="108">
        <f t="shared" si="1147"/>
        <v>1620</v>
      </c>
      <c r="AI669" s="108">
        <f>SUM(AI670:AI690)</f>
        <v>1620</v>
      </c>
      <c r="AL669" s="108">
        <f>SUM(AL670:AL690)</f>
        <v>1620</v>
      </c>
      <c r="AO669" s="108">
        <f>SUM(AO670:AO690)</f>
        <v>1620</v>
      </c>
      <c r="AR669" s="108">
        <f>SUM(AR670:AR690)</f>
        <v>1620</v>
      </c>
      <c r="AU669" s="108">
        <f>SUM(AU670:AU690)</f>
        <v>1620</v>
      </c>
      <c r="AX669" s="108">
        <f>SUM(AX670:AX690)</f>
        <v>1620</v>
      </c>
      <c r="BA669" s="108">
        <f>SUM(BA670:BA690)</f>
        <v>1620</v>
      </c>
      <c r="BD669" s="108">
        <f>SUM(BD670:BD690)</f>
        <v>1620</v>
      </c>
      <c r="BG669" s="108">
        <f>SUM(BG670:BG690)</f>
        <v>1620</v>
      </c>
      <c r="BJ669" s="108">
        <f>SUM(BJ670:BJ690)</f>
        <v>1620</v>
      </c>
      <c r="BL669" s="337"/>
      <c r="BM669" s="324"/>
      <c r="BN669" s="325"/>
    </row>
    <row r="670" s="111" customFormat="1" ht="33.95" hidden="1" customHeight="1" outlineLevel="3" spans="2:66">
      <c r="B670" s="112" t="s">
        <v>799</v>
      </c>
      <c r="C670" s="113" t="s">
        <v>2327</v>
      </c>
      <c r="D670" s="111" t="s">
        <v>2328</v>
      </c>
      <c r="F670" s="112" t="s">
        <v>1625</v>
      </c>
      <c r="G670" s="112" t="s">
        <v>943</v>
      </c>
      <c r="H670" s="112">
        <f t="shared" ref="H670:H681" si="1148">J670*L670</f>
        <v>0</v>
      </c>
      <c r="I670" s="112" t="s">
        <v>1242</v>
      </c>
      <c r="J670" s="311"/>
      <c r="K670" s="112" t="s">
        <v>1396</v>
      </c>
      <c r="L670" s="112">
        <v>1700</v>
      </c>
      <c r="M670" s="112" t="s">
        <v>1675</v>
      </c>
      <c r="N670" s="112">
        <f t="shared" ref="N670:N681" si="1149">COUNTA(O670:Z670)</f>
        <v>0</v>
      </c>
      <c r="O670" s="330"/>
      <c r="P670" s="330"/>
      <c r="Q670" s="330"/>
      <c r="R670" s="330"/>
      <c r="S670" s="330"/>
      <c r="T670" s="330"/>
      <c r="U670" s="330"/>
      <c r="V670" s="330"/>
      <c r="W670" s="330"/>
      <c r="X670" s="330"/>
      <c r="Y670" s="330"/>
      <c r="Z670" s="330"/>
      <c r="AA670" s="112"/>
      <c r="AB670" s="112">
        <f t="shared" ref="AB670:AB681" si="1150">SUM(AC670,AF670,AI670,AL670,AO670,AR670,AU670,AX670,BA670,BD670,BG670,BJ670)</f>
        <v>0</v>
      </c>
      <c r="AC670" s="112">
        <f t="shared" ref="AC670:AC681" si="1151">IF(O670="√",$J670*$L670/$N670,0)</f>
        <v>0</v>
      </c>
      <c r="AD670" s="112"/>
      <c r="AE670" s="112"/>
      <c r="AF670" s="112">
        <f t="shared" ref="AF670:AF681" si="1152">IF(P670="√",$J670*$L670/$N670,0)</f>
        <v>0</v>
      </c>
      <c r="AG670" s="112"/>
      <c r="AH670" s="112"/>
      <c r="AI670" s="112">
        <f t="shared" ref="AI670:AI681" si="1153">IF(Q670="√",$J670*$L670/$N670,0)</f>
        <v>0</v>
      </c>
      <c r="AJ670" s="112"/>
      <c r="AK670" s="112"/>
      <c r="AL670" s="112">
        <f t="shared" ref="AL670:AL681" si="1154">IF(R670="√",$J670*$L670/$N670,0)</f>
        <v>0</v>
      </c>
      <c r="AM670" s="112"/>
      <c r="AN670" s="112"/>
      <c r="AO670" s="112">
        <f t="shared" ref="AO670:AO681" si="1155">IF(S670="√",$J670*$L670/$N670,0)</f>
        <v>0</v>
      </c>
      <c r="AP670" s="112"/>
      <c r="AQ670" s="112"/>
      <c r="AR670" s="112">
        <f t="shared" ref="AR670:AR681" si="1156">IF(T670="√",$J670*$L670/$N670,0)</f>
        <v>0</v>
      </c>
      <c r="AS670" s="112"/>
      <c r="AT670" s="112"/>
      <c r="AU670" s="112">
        <f t="shared" ref="AU670:AU681" si="1157">IF(U670="√",$J670*$L670/$N670,0)</f>
        <v>0</v>
      </c>
      <c r="AV670" s="112"/>
      <c r="AW670" s="112"/>
      <c r="AX670" s="112">
        <f t="shared" ref="AX670:AX681" si="1158">IF(V670="√",$J670*$L670/$N670,0)</f>
        <v>0</v>
      </c>
      <c r="AY670" s="112"/>
      <c r="AZ670" s="112"/>
      <c r="BA670" s="112">
        <f t="shared" ref="BA670:BA681" si="1159">IF(W670="√",$J670*$L670/$N670,0)</f>
        <v>0</v>
      </c>
      <c r="BB670" s="112"/>
      <c r="BC670" s="112"/>
      <c r="BD670" s="112">
        <f t="shared" ref="BD670:BD681" si="1160">IF(X670="√",$J670*$L670/$N670,0)</f>
        <v>0</v>
      </c>
      <c r="BE670" s="112"/>
      <c r="BF670" s="112"/>
      <c r="BG670" s="112">
        <f t="shared" ref="BG670:BG681" si="1161">IF(Y670="√",$J670*$L670/$N670,0)</f>
        <v>0</v>
      </c>
      <c r="BH670" s="112"/>
      <c r="BI670" s="112"/>
      <c r="BJ670" s="112">
        <f t="shared" ref="BJ670:BJ681" si="1162">IF(Z670="√",$J670*$L670/$N670,0)</f>
        <v>0</v>
      </c>
      <c r="BK670" s="112"/>
      <c r="BL670" s="318"/>
      <c r="BM670" s="324"/>
      <c r="BN670" s="326"/>
    </row>
    <row r="671" s="111" customFormat="1" ht="33.95" hidden="1" customHeight="1" outlineLevel="3" spans="2:66">
      <c r="B671" s="112" t="s">
        <v>799</v>
      </c>
      <c r="C671" s="113" t="s">
        <v>2329</v>
      </c>
      <c r="D671" s="111" t="s">
        <v>2330</v>
      </c>
      <c r="F671" s="112" t="s">
        <v>1625</v>
      </c>
      <c r="G671" s="112" t="s">
        <v>943</v>
      </c>
      <c r="H671" s="112">
        <f t="shared" si="1148"/>
        <v>0</v>
      </c>
      <c r="I671" s="112" t="s">
        <v>1242</v>
      </c>
      <c r="J671" s="311"/>
      <c r="K671" s="112" t="s">
        <v>1396</v>
      </c>
      <c r="L671" s="112">
        <v>510</v>
      </c>
      <c r="M671" s="112" t="s">
        <v>1675</v>
      </c>
      <c r="N671" s="112">
        <f t="shared" si="1149"/>
        <v>0</v>
      </c>
      <c r="O671" s="311"/>
      <c r="P671" s="311"/>
      <c r="Q671" s="311"/>
      <c r="R671" s="311"/>
      <c r="S671" s="311"/>
      <c r="T671" s="311"/>
      <c r="U671" s="311"/>
      <c r="V671" s="311"/>
      <c r="W671" s="311"/>
      <c r="X671" s="311"/>
      <c r="Y671" s="311"/>
      <c r="Z671" s="311"/>
      <c r="AA671" s="112"/>
      <c r="AB671" s="112">
        <f t="shared" si="1150"/>
        <v>0</v>
      </c>
      <c r="AC671" s="112">
        <f t="shared" si="1151"/>
        <v>0</v>
      </c>
      <c r="AD671" s="112"/>
      <c r="AE671" s="112"/>
      <c r="AF671" s="112">
        <f t="shared" si="1152"/>
        <v>0</v>
      </c>
      <c r="AG671" s="112"/>
      <c r="AH671" s="112"/>
      <c r="AI671" s="112">
        <f t="shared" si="1153"/>
        <v>0</v>
      </c>
      <c r="AJ671" s="112"/>
      <c r="AK671" s="112"/>
      <c r="AL671" s="112">
        <f t="shared" si="1154"/>
        <v>0</v>
      </c>
      <c r="AM671" s="112"/>
      <c r="AN671" s="112"/>
      <c r="AO671" s="112">
        <f t="shared" si="1155"/>
        <v>0</v>
      </c>
      <c r="AP671" s="112"/>
      <c r="AQ671" s="112"/>
      <c r="AR671" s="112">
        <f t="shared" si="1156"/>
        <v>0</v>
      </c>
      <c r="AS671" s="112"/>
      <c r="AT671" s="112"/>
      <c r="AU671" s="112">
        <f t="shared" si="1157"/>
        <v>0</v>
      </c>
      <c r="AV671" s="112"/>
      <c r="AW671" s="112"/>
      <c r="AX671" s="112">
        <f t="shared" si="1158"/>
        <v>0</v>
      </c>
      <c r="AY671" s="112"/>
      <c r="AZ671" s="112"/>
      <c r="BA671" s="112">
        <f t="shared" si="1159"/>
        <v>0</v>
      </c>
      <c r="BB671" s="112"/>
      <c r="BC671" s="112"/>
      <c r="BD671" s="112">
        <f t="shared" si="1160"/>
        <v>0</v>
      </c>
      <c r="BE671" s="112"/>
      <c r="BF671" s="112"/>
      <c r="BG671" s="112">
        <f t="shared" si="1161"/>
        <v>0</v>
      </c>
      <c r="BH671" s="112"/>
      <c r="BI671" s="112"/>
      <c r="BJ671" s="112">
        <f t="shared" si="1162"/>
        <v>0</v>
      </c>
      <c r="BK671" s="112"/>
      <c r="BL671" s="318"/>
      <c r="BM671" s="324"/>
      <c r="BN671" s="326"/>
    </row>
    <row r="672" s="111" customFormat="1" ht="33.95" hidden="1" customHeight="1" outlineLevel="3" spans="2:66">
      <c r="B672" s="112" t="s">
        <v>799</v>
      </c>
      <c r="C672" s="113" t="s">
        <v>2331</v>
      </c>
      <c r="D672" s="111" t="s">
        <v>2332</v>
      </c>
      <c r="F672" s="112" t="s">
        <v>1625</v>
      </c>
      <c r="G672" s="112" t="s">
        <v>943</v>
      </c>
      <c r="H672" s="112">
        <f t="shared" si="1148"/>
        <v>0</v>
      </c>
      <c r="I672" s="112" t="s">
        <v>1242</v>
      </c>
      <c r="J672" s="311"/>
      <c r="K672" s="112" t="s">
        <v>1396</v>
      </c>
      <c r="L672" s="112">
        <v>200</v>
      </c>
      <c r="M672" s="112" t="s">
        <v>1675</v>
      </c>
      <c r="N672" s="112">
        <f t="shared" si="1149"/>
        <v>0</v>
      </c>
      <c r="O672" s="311"/>
      <c r="P672" s="311"/>
      <c r="Q672" s="311"/>
      <c r="R672" s="311"/>
      <c r="S672" s="311"/>
      <c r="T672" s="311"/>
      <c r="U672" s="311"/>
      <c r="V672" s="311"/>
      <c r="W672" s="311"/>
      <c r="X672" s="311"/>
      <c r="Y672" s="311"/>
      <c r="Z672" s="311"/>
      <c r="AA672" s="112"/>
      <c r="AB672" s="112">
        <f t="shared" si="1150"/>
        <v>0</v>
      </c>
      <c r="AC672" s="112">
        <f t="shared" si="1151"/>
        <v>0</v>
      </c>
      <c r="AD672" s="112"/>
      <c r="AE672" s="112"/>
      <c r="AF672" s="112">
        <f t="shared" si="1152"/>
        <v>0</v>
      </c>
      <c r="AG672" s="112"/>
      <c r="AH672" s="112"/>
      <c r="AI672" s="112">
        <f t="shared" si="1153"/>
        <v>0</v>
      </c>
      <c r="AJ672" s="112"/>
      <c r="AK672" s="112"/>
      <c r="AL672" s="112">
        <f t="shared" si="1154"/>
        <v>0</v>
      </c>
      <c r="AM672" s="112"/>
      <c r="AN672" s="112"/>
      <c r="AO672" s="112">
        <f t="shared" si="1155"/>
        <v>0</v>
      </c>
      <c r="AP672" s="112"/>
      <c r="AQ672" s="112"/>
      <c r="AR672" s="112">
        <f t="shared" si="1156"/>
        <v>0</v>
      </c>
      <c r="AS672" s="112"/>
      <c r="AT672" s="112"/>
      <c r="AU672" s="112">
        <f t="shared" si="1157"/>
        <v>0</v>
      </c>
      <c r="AV672" s="112"/>
      <c r="AW672" s="112"/>
      <c r="AX672" s="112">
        <f t="shared" si="1158"/>
        <v>0</v>
      </c>
      <c r="AY672" s="112"/>
      <c r="AZ672" s="112"/>
      <c r="BA672" s="112">
        <f t="shared" si="1159"/>
        <v>0</v>
      </c>
      <c r="BB672" s="112"/>
      <c r="BC672" s="112"/>
      <c r="BD672" s="112">
        <f t="shared" si="1160"/>
        <v>0</v>
      </c>
      <c r="BE672" s="112"/>
      <c r="BF672" s="112"/>
      <c r="BG672" s="112">
        <f t="shared" si="1161"/>
        <v>0</v>
      </c>
      <c r="BH672" s="112"/>
      <c r="BI672" s="112"/>
      <c r="BJ672" s="112">
        <f t="shared" si="1162"/>
        <v>0</v>
      </c>
      <c r="BK672" s="112"/>
      <c r="BL672" s="318"/>
      <c r="BM672" s="324"/>
      <c r="BN672" s="326"/>
    </row>
    <row r="673" s="111" customFormat="1" ht="33.95" hidden="1" customHeight="1" outlineLevel="3" spans="2:66">
      <c r="B673" s="112" t="s">
        <v>799</v>
      </c>
      <c r="C673" s="113" t="s">
        <v>2333</v>
      </c>
      <c r="D673" s="111" t="s">
        <v>2334</v>
      </c>
      <c r="E673" s="112" t="s">
        <v>2335</v>
      </c>
      <c r="F673" s="112" t="s">
        <v>1625</v>
      </c>
      <c r="G673" s="112" t="s">
        <v>943</v>
      </c>
      <c r="H673" s="112">
        <f t="shared" si="1148"/>
        <v>0</v>
      </c>
      <c r="I673" s="112" t="s">
        <v>1242</v>
      </c>
      <c r="J673" s="311"/>
      <c r="K673" s="112" t="s">
        <v>1396</v>
      </c>
      <c r="L673" s="112">
        <v>450</v>
      </c>
      <c r="M673" s="112" t="s">
        <v>1675</v>
      </c>
      <c r="N673" s="112">
        <f t="shared" si="1149"/>
        <v>0</v>
      </c>
      <c r="O673" s="311"/>
      <c r="P673" s="311"/>
      <c r="Q673" s="311"/>
      <c r="R673" s="311"/>
      <c r="S673" s="311"/>
      <c r="T673" s="311"/>
      <c r="U673" s="311"/>
      <c r="V673" s="311"/>
      <c r="W673" s="311"/>
      <c r="X673" s="311"/>
      <c r="Y673" s="311"/>
      <c r="Z673" s="311"/>
      <c r="AA673" s="112"/>
      <c r="AB673" s="112">
        <f t="shared" si="1150"/>
        <v>0</v>
      </c>
      <c r="AC673" s="112">
        <f t="shared" si="1151"/>
        <v>0</v>
      </c>
      <c r="AD673" s="112"/>
      <c r="AE673" s="112"/>
      <c r="AF673" s="112">
        <f t="shared" si="1152"/>
        <v>0</v>
      </c>
      <c r="AG673" s="112"/>
      <c r="AH673" s="112"/>
      <c r="AI673" s="112">
        <f t="shared" si="1153"/>
        <v>0</v>
      </c>
      <c r="AJ673" s="112"/>
      <c r="AK673" s="112"/>
      <c r="AL673" s="112">
        <f t="shared" si="1154"/>
        <v>0</v>
      </c>
      <c r="AM673" s="112"/>
      <c r="AN673" s="112"/>
      <c r="AO673" s="112">
        <f t="shared" si="1155"/>
        <v>0</v>
      </c>
      <c r="AP673" s="112"/>
      <c r="AQ673" s="112"/>
      <c r="AR673" s="112">
        <f t="shared" si="1156"/>
        <v>0</v>
      </c>
      <c r="AS673" s="112"/>
      <c r="AT673" s="112"/>
      <c r="AU673" s="112">
        <f t="shared" si="1157"/>
        <v>0</v>
      </c>
      <c r="AV673" s="112"/>
      <c r="AW673" s="112"/>
      <c r="AX673" s="112">
        <f t="shared" si="1158"/>
        <v>0</v>
      </c>
      <c r="AY673" s="112"/>
      <c r="AZ673" s="112"/>
      <c r="BA673" s="112">
        <f t="shared" si="1159"/>
        <v>0</v>
      </c>
      <c r="BB673" s="112"/>
      <c r="BC673" s="112"/>
      <c r="BD673" s="112">
        <f t="shared" si="1160"/>
        <v>0</v>
      </c>
      <c r="BE673" s="112"/>
      <c r="BF673" s="112"/>
      <c r="BG673" s="112">
        <f t="shared" si="1161"/>
        <v>0</v>
      </c>
      <c r="BH673" s="112"/>
      <c r="BI673" s="112"/>
      <c r="BJ673" s="112">
        <f t="shared" si="1162"/>
        <v>0</v>
      </c>
      <c r="BK673" s="112"/>
      <c r="BL673" s="318"/>
      <c r="BM673" s="324"/>
      <c r="BN673" s="326"/>
    </row>
    <row r="674" s="111" customFormat="1" ht="33.95" hidden="1" customHeight="1" outlineLevel="3" spans="2:66">
      <c r="B674" s="112" t="s">
        <v>799</v>
      </c>
      <c r="C674" s="113" t="s">
        <v>2336</v>
      </c>
      <c r="D674" s="111" t="s">
        <v>2337</v>
      </c>
      <c r="E674" s="112" t="s">
        <v>2338</v>
      </c>
      <c r="F674" s="112" t="s">
        <v>1625</v>
      </c>
      <c r="G674" s="112" t="s">
        <v>943</v>
      </c>
      <c r="H674" s="112">
        <f t="shared" si="1148"/>
        <v>0</v>
      </c>
      <c r="I674" s="112" t="s">
        <v>1242</v>
      </c>
      <c r="J674" s="311"/>
      <c r="K674" s="112" t="s">
        <v>1396</v>
      </c>
      <c r="L674" s="112">
        <v>460</v>
      </c>
      <c r="M674" s="112" t="s">
        <v>1675</v>
      </c>
      <c r="N674" s="112">
        <f t="shared" si="1149"/>
        <v>0</v>
      </c>
      <c r="O674" s="311"/>
      <c r="P674" s="311"/>
      <c r="Q674" s="311"/>
      <c r="R674" s="311"/>
      <c r="S674" s="311"/>
      <c r="T674" s="311"/>
      <c r="U674" s="311"/>
      <c r="V674" s="311"/>
      <c r="W674" s="311"/>
      <c r="X674" s="311"/>
      <c r="Y674" s="311"/>
      <c r="Z674" s="311"/>
      <c r="AA674" s="112"/>
      <c r="AB674" s="112">
        <f t="shared" si="1150"/>
        <v>0</v>
      </c>
      <c r="AC674" s="112">
        <f t="shared" si="1151"/>
        <v>0</v>
      </c>
      <c r="AD674" s="112"/>
      <c r="AE674" s="112"/>
      <c r="AF674" s="112">
        <f t="shared" si="1152"/>
        <v>0</v>
      </c>
      <c r="AG674" s="112"/>
      <c r="AH674" s="112"/>
      <c r="AI674" s="112">
        <f t="shared" si="1153"/>
        <v>0</v>
      </c>
      <c r="AJ674" s="112"/>
      <c r="AK674" s="112"/>
      <c r="AL674" s="112">
        <f t="shared" si="1154"/>
        <v>0</v>
      </c>
      <c r="AM674" s="112"/>
      <c r="AN674" s="112"/>
      <c r="AO674" s="112">
        <f t="shared" si="1155"/>
        <v>0</v>
      </c>
      <c r="AP674" s="112"/>
      <c r="AQ674" s="112"/>
      <c r="AR674" s="112">
        <f t="shared" si="1156"/>
        <v>0</v>
      </c>
      <c r="AS674" s="112"/>
      <c r="AT674" s="112"/>
      <c r="AU674" s="112">
        <f t="shared" si="1157"/>
        <v>0</v>
      </c>
      <c r="AV674" s="112"/>
      <c r="AW674" s="112"/>
      <c r="AX674" s="112">
        <f t="shared" si="1158"/>
        <v>0</v>
      </c>
      <c r="AY674" s="112"/>
      <c r="AZ674" s="112"/>
      <c r="BA674" s="112">
        <f t="shared" si="1159"/>
        <v>0</v>
      </c>
      <c r="BB674" s="112"/>
      <c r="BC674" s="112"/>
      <c r="BD674" s="112">
        <f t="shared" si="1160"/>
        <v>0</v>
      </c>
      <c r="BE674" s="112"/>
      <c r="BF674" s="112"/>
      <c r="BG674" s="112">
        <f t="shared" si="1161"/>
        <v>0</v>
      </c>
      <c r="BH674" s="112"/>
      <c r="BI674" s="112"/>
      <c r="BJ674" s="112">
        <f t="shared" si="1162"/>
        <v>0</v>
      </c>
      <c r="BK674" s="112"/>
      <c r="BL674" s="318"/>
      <c r="BM674" s="324"/>
      <c r="BN674" s="326"/>
    </row>
    <row r="675" s="111" customFormat="1" ht="33.95" hidden="1" customHeight="1" outlineLevel="3" spans="2:66">
      <c r="B675" s="112" t="s">
        <v>799</v>
      </c>
      <c r="C675" s="113" t="s">
        <v>2339</v>
      </c>
      <c r="D675" s="111" t="s">
        <v>2340</v>
      </c>
      <c r="E675" s="112" t="s">
        <v>2341</v>
      </c>
      <c r="F675" s="112" t="s">
        <v>1625</v>
      </c>
      <c r="G675" s="112" t="s">
        <v>943</v>
      </c>
      <c r="H675" s="112">
        <f t="shared" si="1148"/>
        <v>0</v>
      </c>
      <c r="I675" s="112" t="s">
        <v>1242</v>
      </c>
      <c r="J675" s="311"/>
      <c r="K675" s="112" t="s">
        <v>1396</v>
      </c>
      <c r="L675" s="112">
        <v>1300</v>
      </c>
      <c r="M675" s="112" t="s">
        <v>1675</v>
      </c>
      <c r="N675" s="112">
        <f t="shared" si="1149"/>
        <v>0</v>
      </c>
      <c r="O675" s="311"/>
      <c r="P675" s="311"/>
      <c r="Q675" s="311"/>
      <c r="R675" s="311"/>
      <c r="S675" s="311"/>
      <c r="T675" s="311"/>
      <c r="U675" s="311"/>
      <c r="V675" s="311"/>
      <c r="W675" s="311"/>
      <c r="X675" s="311"/>
      <c r="Y675" s="311"/>
      <c r="Z675" s="311"/>
      <c r="AA675" s="112"/>
      <c r="AB675" s="112">
        <f t="shared" si="1150"/>
        <v>0</v>
      </c>
      <c r="AC675" s="112">
        <f t="shared" si="1151"/>
        <v>0</v>
      </c>
      <c r="AD675" s="112"/>
      <c r="AE675" s="112"/>
      <c r="AF675" s="112">
        <f t="shared" si="1152"/>
        <v>0</v>
      </c>
      <c r="AG675" s="112"/>
      <c r="AH675" s="112"/>
      <c r="AI675" s="112">
        <f t="shared" si="1153"/>
        <v>0</v>
      </c>
      <c r="AJ675" s="112"/>
      <c r="AK675" s="112"/>
      <c r="AL675" s="112">
        <f t="shared" si="1154"/>
        <v>0</v>
      </c>
      <c r="AM675" s="112"/>
      <c r="AN675" s="112"/>
      <c r="AO675" s="112">
        <f t="shared" si="1155"/>
        <v>0</v>
      </c>
      <c r="AP675" s="112"/>
      <c r="AQ675" s="112"/>
      <c r="AR675" s="112">
        <f t="shared" si="1156"/>
        <v>0</v>
      </c>
      <c r="AS675" s="112"/>
      <c r="AT675" s="112"/>
      <c r="AU675" s="112">
        <f t="shared" si="1157"/>
        <v>0</v>
      </c>
      <c r="AV675" s="112"/>
      <c r="AW675" s="112"/>
      <c r="AX675" s="112">
        <f t="shared" si="1158"/>
        <v>0</v>
      </c>
      <c r="AY675" s="112"/>
      <c r="AZ675" s="112"/>
      <c r="BA675" s="112">
        <f t="shared" si="1159"/>
        <v>0</v>
      </c>
      <c r="BB675" s="112"/>
      <c r="BC675" s="112"/>
      <c r="BD675" s="112">
        <f t="shared" si="1160"/>
        <v>0</v>
      </c>
      <c r="BE675" s="112"/>
      <c r="BF675" s="112"/>
      <c r="BG675" s="112">
        <f t="shared" si="1161"/>
        <v>0</v>
      </c>
      <c r="BH675" s="112"/>
      <c r="BI675" s="112"/>
      <c r="BJ675" s="112">
        <f t="shared" si="1162"/>
        <v>0</v>
      </c>
      <c r="BK675" s="112"/>
      <c r="BL675" s="318"/>
      <c r="BM675" s="324"/>
      <c r="BN675" s="326"/>
    </row>
    <row r="676" s="111" customFormat="1" ht="33.95" hidden="1" customHeight="1" outlineLevel="3" spans="2:66">
      <c r="B676" s="112" t="s">
        <v>799</v>
      </c>
      <c r="C676" s="113" t="s">
        <v>2342</v>
      </c>
      <c r="D676" s="111" t="s">
        <v>2343</v>
      </c>
      <c r="E676" s="112" t="s">
        <v>2344</v>
      </c>
      <c r="F676" s="112" t="s">
        <v>1625</v>
      </c>
      <c r="G676" s="112" t="s">
        <v>943</v>
      </c>
      <c r="H676" s="112">
        <f t="shared" si="1148"/>
        <v>0</v>
      </c>
      <c r="I676" s="112" t="s">
        <v>1242</v>
      </c>
      <c r="J676" s="311"/>
      <c r="K676" s="112" t="s">
        <v>1396</v>
      </c>
      <c r="L676" s="112">
        <v>1100</v>
      </c>
      <c r="M676" s="112" t="s">
        <v>1675</v>
      </c>
      <c r="N676" s="112">
        <f t="shared" si="1149"/>
        <v>0</v>
      </c>
      <c r="O676" s="311"/>
      <c r="P676" s="311"/>
      <c r="Q676" s="311"/>
      <c r="R676" s="311"/>
      <c r="S676" s="311"/>
      <c r="T676" s="311"/>
      <c r="U676" s="311"/>
      <c r="V676" s="311"/>
      <c r="W676" s="311"/>
      <c r="X676" s="311"/>
      <c r="Y676" s="311"/>
      <c r="Z676" s="311"/>
      <c r="AA676" s="112"/>
      <c r="AB676" s="112">
        <f t="shared" si="1150"/>
        <v>0</v>
      </c>
      <c r="AC676" s="112">
        <f t="shared" si="1151"/>
        <v>0</v>
      </c>
      <c r="AD676" s="112"/>
      <c r="AE676" s="112"/>
      <c r="AF676" s="112">
        <f t="shared" si="1152"/>
        <v>0</v>
      </c>
      <c r="AG676" s="112"/>
      <c r="AH676" s="112"/>
      <c r="AI676" s="112">
        <f t="shared" si="1153"/>
        <v>0</v>
      </c>
      <c r="AJ676" s="112"/>
      <c r="AK676" s="112"/>
      <c r="AL676" s="112">
        <f t="shared" si="1154"/>
        <v>0</v>
      </c>
      <c r="AM676" s="112"/>
      <c r="AN676" s="112"/>
      <c r="AO676" s="112">
        <f t="shared" si="1155"/>
        <v>0</v>
      </c>
      <c r="AP676" s="112"/>
      <c r="AQ676" s="112"/>
      <c r="AR676" s="112">
        <f t="shared" si="1156"/>
        <v>0</v>
      </c>
      <c r="AS676" s="112"/>
      <c r="AT676" s="112"/>
      <c r="AU676" s="112">
        <f t="shared" si="1157"/>
        <v>0</v>
      </c>
      <c r="AV676" s="112"/>
      <c r="AW676" s="112"/>
      <c r="AX676" s="112">
        <f t="shared" si="1158"/>
        <v>0</v>
      </c>
      <c r="AY676" s="112"/>
      <c r="AZ676" s="112"/>
      <c r="BA676" s="112">
        <f t="shared" si="1159"/>
        <v>0</v>
      </c>
      <c r="BB676" s="112"/>
      <c r="BC676" s="112"/>
      <c r="BD676" s="112">
        <f t="shared" si="1160"/>
        <v>0</v>
      </c>
      <c r="BE676" s="112"/>
      <c r="BF676" s="112"/>
      <c r="BG676" s="112">
        <f t="shared" si="1161"/>
        <v>0</v>
      </c>
      <c r="BH676" s="112"/>
      <c r="BI676" s="112"/>
      <c r="BJ676" s="112">
        <f t="shared" si="1162"/>
        <v>0</v>
      </c>
      <c r="BK676" s="112"/>
      <c r="BL676" s="318"/>
      <c r="BM676" s="324"/>
      <c r="BN676" s="326"/>
    </row>
    <row r="677" s="111" customFormat="1" ht="33.95" hidden="1" customHeight="1" outlineLevel="3" spans="2:66">
      <c r="B677" s="112" t="s">
        <v>799</v>
      </c>
      <c r="C677" s="113" t="s">
        <v>2345</v>
      </c>
      <c r="D677" s="111" t="s">
        <v>2346</v>
      </c>
      <c r="E677" s="112" t="s">
        <v>2347</v>
      </c>
      <c r="F677" s="112" t="s">
        <v>1625</v>
      </c>
      <c r="G677" s="112" t="s">
        <v>943</v>
      </c>
      <c r="H677" s="112">
        <f t="shared" si="1148"/>
        <v>0</v>
      </c>
      <c r="I677" s="112" t="s">
        <v>1242</v>
      </c>
      <c r="J677" s="311"/>
      <c r="K677" s="112" t="s">
        <v>1396</v>
      </c>
      <c r="L677" s="112">
        <v>240</v>
      </c>
      <c r="M677" s="112" t="s">
        <v>1675</v>
      </c>
      <c r="N677" s="112">
        <f t="shared" si="1149"/>
        <v>0</v>
      </c>
      <c r="O677" s="311"/>
      <c r="P677" s="311"/>
      <c r="Q677" s="311"/>
      <c r="R677" s="311"/>
      <c r="S677" s="311"/>
      <c r="T677" s="311"/>
      <c r="U677" s="311"/>
      <c r="V677" s="311"/>
      <c r="W677" s="311"/>
      <c r="X677" s="311"/>
      <c r="Y677" s="311"/>
      <c r="Z677" s="311"/>
      <c r="AA677" s="112"/>
      <c r="AB677" s="112">
        <f t="shared" si="1150"/>
        <v>0</v>
      </c>
      <c r="AC677" s="112">
        <f t="shared" si="1151"/>
        <v>0</v>
      </c>
      <c r="AD677" s="112"/>
      <c r="AE677" s="112"/>
      <c r="AF677" s="112">
        <f t="shared" si="1152"/>
        <v>0</v>
      </c>
      <c r="AG677" s="112"/>
      <c r="AH677" s="112"/>
      <c r="AI677" s="112">
        <f t="shared" si="1153"/>
        <v>0</v>
      </c>
      <c r="AJ677" s="112"/>
      <c r="AK677" s="112"/>
      <c r="AL677" s="112">
        <f t="shared" si="1154"/>
        <v>0</v>
      </c>
      <c r="AM677" s="112"/>
      <c r="AN677" s="112"/>
      <c r="AO677" s="112">
        <f t="shared" si="1155"/>
        <v>0</v>
      </c>
      <c r="AP677" s="112"/>
      <c r="AQ677" s="112"/>
      <c r="AR677" s="112">
        <f t="shared" si="1156"/>
        <v>0</v>
      </c>
      <c r="AS677" s="112"/>
      <c r="AT677" s="112"/>
      <c r="AU677" s="112">
        <f t="shared" si="1157"/>
        <v>0</v>
      </c>
      <c r="AV677" s="112"/>
      <c r="AW677" s="112"/>
      <c r="AX677" s="112">
        <f t="shared" si="1158"/>
        <v>0</v>
      </c>
      <c r="AY677" s="112"/>
      <c r="AZ677" s="112"/>
      <c r="BA677" s="112">
        <f t="shared" si="1159"/>
        <v>0</v>
      </c>
      <c r="BB677" s="112"/>
      <c r="BC677" s="112"/>
      <c r="BD677" s="112">
        <f t="shared" si="1160"/>
        <v>0</v>
      </c>
      <c r="BE677" s="112"/>
      <c r="BF677" s="112"/>
      <c r="BG677" s="112">
        <f t="shared" si="1161"/>
        <v>0</v>
      </c>
      <c r="BH677" s="112"/>
      <c r="BI677" s="112"/>
      <c r="BJ677" s="112">
        <f t="shared" si="1162"/>
        <v>0</v>
      </c>
      <c r="BK677" s="112"/>
      <c r="BL677" s="318"/>
      <c r="BM677" s="324"/>
      <c r="BN677" s="326"/>
    </row>
    <row r="678" s="111" customFormat="1" ht="33.95" hidden="1" customHeight="1" outlineLevel="3" spans="2:66">
      <c r="B678" s="112" t="s">
        <v>799</v>
      </c>
      <c r="C678" s="113" t="s">
        <v>2348</v>
      </c>
      <c r="D678" s="111" t="s">
        <v>2349</v>
      </c>
      <c r="E678" s="112" t="s">
        <v>2350</v>
      </c>
      <c r="F678" s="112" t="s">
        <v>1625</v>
      </c>
      <c r="G678" s="112" t="s">
        <v>943</v>
      </c>
      <c r="H678" s="112">
        <f t="shared" si="1148"/>
        <v>0</v>
      </c>
      <c r="I678" s="112" t="s">
        <v>1242</v>
      </c>
      <c r="J678" s="311"/>
      <c r="K678" s="112" t="s">
        <v>1396</v>
      </c>
      <c r="L678" s="112">
        <v>1200</v>
      </c>
      <c r="M678" s="112" t="s">
        <v>1675</v>
      </c>
      <c r="N678" s="112">
        <f t="shared" si="1149"/>
        <v>0</v>
      </c>
      <c r="O678" s="311"/>
      <c r="P678" s="311"/>
      <c r="Q678" s="311"/>
      <c r="R678" s="311"/>
      <c r="S678" s="311"/>
      <c r="T678" s="311"/>
      <c r="U678" s="311"/>
      <c r="V678" s="311"/>
      <c r="W678" s="311"/>
      <c r="X678" s="311"/>
      <c r="Y678" s="311"/>
      <c r="Z678" s="311"/>
      <c r="AA678" s="112"/>
      <c r="AB678" s="112">
        <f t="shared" si="1150"/>
        <v>0</v>
      </c>
      <c r="AC678" s="112">
        <f t="shared" si="1151"/>
        <v>0</v>
      </c>
      <c r="AD678" s="112"/>
      <c r="AE678" s="112"/>
      <c r="AF678" s="112">
        <f t="shared" si="1152"/>
        <v>0</v>
      </c>
      <c r="AG678" s="112"/>
      <c r="AH678" s="112"/>
      <c r="AI678" s="112">
        <f t="shared" si="1153"/>
        <v>0</v>
      </c>
      <c r="AJ678" s="112"/>
      <c r="AK678" s="112"/>
      <c r="AL678" s="112">
        <f t="shared" si="1154"/>
        <v>0</v>
      </c>
      <c r="AM678" s="112"/>
      <c r="AN678" s="112"/>
      <c r="AO678" s="112">
        <f t="shared" si="1155"/>
        <v>0</v>
      </c>
      <c r="AP678" s="112"/>
      <c r="AQ678" s="112"/>
      <c r="AR678" s="112">
        <f t="shared" si="1156"/>
        <v>0</v>
      </c>
      <c r="AS678" s="112"/>
      <c r="AT678" s="112"/>
      <c r="AU678" s="112">
        <f t="shared" si="1157"/>
        <v>0</v>
      </c>
      <c r="AV678" s="112"/>
      <c r="AW678" s="112"/>
      <c r="AX678" s="112">
        <f t="shared" si="1158"/>
        <v>0</v>
      </c>
      <c r="AY678" s="112"/>
      <c r="AZ678" s="112"/>
      <c r="BA678" s="112">
        <f t="shared" si="1159"/>
        <v>0</v>
      </c>
      <c r="BB678" s="112"/>
      <c r="BC678" s="112"/>
      <c r="BD678" s="112">
        <f t="shared" si="1160"/>
        <v>0</v>
      </c>
      <c r="BE678" s="112"/>
      <c r="BF678" s="112"/>
      <c r="BG678" s="112">
        <f t="shared" si="1161"/>
        <v>0</v>
      </c>
      <c r="BH678" s="112"/>
      <c r="BI678" s="112"/>
      <c r="BJ678" s="112">
        <f t="shared" si="1162"/>
        <v>0</v>
      </c>
      <c r="BK678" s="112"/>
      <c r="BL678" s="318"/>
      <c r="BM678" s="324"/>
      <c r="BN678" s="326"/>
    </row>
    <row r="679" s="111" customFormat="1" ht="33.95" hidden="1" customHeight="1" outlineLevel="3" spans="2:66">
      <c r="B679" s="112" t="s">
        <v>799</v>
      </c>
      <c r="C679" s="113" t="s">
        <v>2351</v>
      </c>
      <c r="D679" s="111" t="s">
        <v>2352</v>
      </c>
      <c r="E679" s="112" t="s">
        <v>2353</v>
      </c>
      <c r="F679" s="112" t="s">
        <v>1625</v>
      </c>
      <c r="G679" s="112" t="s">
        <v>943</v>
      </c>
      <c r="H679" s="112">
        <f t="shared" si="1148"/>
        <v>0</v>
      </c>
      <c r="I679" s="112" t="s">
        <v>1242</v>
      </c>
      <c r="J679" s="311"/>
      <c r="K679" s="112" t="s">
        <v>1396</v>
      </c>
      <c r="L679" s="112">
        <v>225</v>
      </c>
      <c r="M679" s="112" t="s">
        <v>1675</v>
      </c>
      <c r="N679" s="112">
        <f t="shared" si="1149"/>
        <v>0</v>
      </c>
      <c r="O679" s="311"/>
      <c r="P679" s="311"/>
      <c r="Q679" s="311"/>
      <c r="R679" s="311"/>
      <c r="S679" s="311"/>
      <c r="T679" s="311"/>
      <c r="U679" s="311"/>
      <c r="V679" s="311"/>
      <c r="W679" s="311"/>
      <c r="X679" s="311"/>
      <c r="Y679" s="311"/>
      <c r="Z679" s="311"/>
      <c r="AA679" s="112"/>
      <c r="AB679" s="112">
        <f t="shared" si="1150"/>
        <v>0</v>
      </c>
      <c r="AC679" s="112">
        <f t="shared" si="1151"/>
        <v>0</v>
      </c>
      <c r="AD679" s="112"/>
      <c r="AE679" s="112"/>
      <c r="AF679" s="112">
        <f t="shared" si="1152"/>
        <v>0</v>
      </c>
      <c r="AG679" s="112"/>
      <c r="AH679" s="112"/>
      <c r="AI679" s="112">
        <f t="shared" si="1153"/>
        <v>0</v>
      </c>
      <c r="AJ679" s="112"/>
      <c r="AK679" s="112"/>
      <c r="AL679" s="112">
        <f t="shared" si="1154"/>
        <v>0</v>
      </c>
      <c r="AM679" s="112"/>
      <c r="AN679" s="112"/>
      <c r="AO679" s="112">
        <f t="shared" si="1155"/>
        <v>0</v>
      </c>
      <c r="AP679" s="112"/>
      <c r="AQ679" s="112"/>
      <c r="AR679" s="112">
        <f t="shared" si="1156"/>
        <v>0</v>
      </c>
      <c r="AS679" s="112"/>
      <c r="AT679" s="112"/>
      <c r="AU679" s="112">
        <f t="shared" si="1157"/>
        <v>0</v>
      </c>
      <c r="AV679" s="112"/>
      <c r="AW679" s="112"/>
      <c r="AX679" s="112">
        <f t="shared" si="1158"/>
        <v>0</v>
      </c>
      <c r="AY679" s="112"/>
      <c r="AZ679" s="112"/>
      <c r="BA679" s="112">
        <f t="shared" si="1159"/>
        <v>0</v>
      </c>
      <c r="BB679" s="112"/>
      <c r="BC679" s="112"/>
      <c r="BD679" s="112">
        <f t="shared" si="1160"/>
        <v>0</v>
      </c>
      <c r="BE679" s="112"/>
      <c r="BF679" s="112"/>
      <c r="BG679" s="112">
        <f t="shared" si="1161"/>
        <v>0</v>
      </c>
      <c r="BH679" s="112"/>
      <c r="BI679" s="112"/>
      <c r="BJ679" s="112">
        <f t="shared" si="1162"/>
        <v>0</v>
      </c>
      <c r="BK679" s="112"/>
      <c r="BL679" s="318"/>
      <c r="BM679" s="324"/>
      <c r="BN679" s="326"/>
    </row>
    <row r="680" s="111" customFormat="1" ht="33.95" hidden="1" customHeight="1" outlineLevel="3" spans="2:66">
      <c r="B680" s="112" t="s">
        <v>799</v>
      </c>
      <c r="C680" s="113" t="s">
        <v>2354</v>
      </c>
      <c r="D680" s="111" t="s">
        <v>2355</v>
      </c>
      <c r="E680" s="112" t="s">
        <v>2356</v>
      </c>
      <c r="F680" s="112" t="s">
        <v>1625</v>
      </c>
      <c r="G680" s="112" t="s">
        <v>943</v>
      </c>
      <c r="H680" s="112">
        <f t="shared" si="1148"/>
        <v>0</v>
      </c>
      <c r="I680" s="112" t="s">
        <v>1242</v>
      </c>
      <c r="J680" s="311"/>
      <c r="K680" s="112" t="s">
        <v>1396</v>
      </c>
      <c r="L680" s="112">
        <v>4000</v>
      </c>
      <c r="M680" s="112" t="s">
        <v>1675</v>
      </c>
      <c r="N680" s="112">
        <f t="shared" si="1149"/>
        <v>0</v>
      </c>
      <c r="O680" s="311"/>
      <c r="P680" s="311"/>
      <c r="Q680" s="311"/>
      <c r="R680" s="311"/>
      <c r="S680" s="311"/>
      <c r="T680" s="311"/>
      <c r="U680" s="311"/>
      <c r="V680" s="311"/>
      <c r="W680" s="311"/>
      <c r="X680" s="311"/>
      <c r="Y680" s="311"/>
      <c r="Z680" s="311"/>
      <c r="AA680" s="112"/>
      <c r="AB680" s="112">
        <f t="shared" si="1150"/>
        <v>0</v>
      </c>
      <c r="AC680" s="112">
        <f t="shared" si="1151"/>
        <v>0</v>
      </c>
      <c r="AD680" s="112"/>
      <c r="AE680" s="112"/>
      <c r="AF680" s="112">
        <f t="shared" si="1152"/>
        <v>0</v>
      </c>
      <c r="AG680" s="112"/>
      <c r="AH680" s="112"/>
      <c r="AI680" s="112">
        <f t="shared" si="1153"/>
        <v>0</v>
      </c>
      <c r="AJ680" s="112"/>
      <c r="AK680" s="112"/>
      <c r="AL680" s="112">
        <f t="shared" si="1154"/>
        <v>0</v>
      </c>
      <c r="AM680" s="112"/>
      <c r="AN680" s="112"/>
      <c r="AO680" s="112">
        <f t="shared" si="1155"/>
        <v>0</v>
      </c>
      <c r="AP680" s="112"/>
      <c r="AQ680" s="112"/>
      <c r="AR680" s="112">
        <f t="shared" si="1156"/>
        <v>0</v>
      </c>
      <c r="AS680" s="112"/>
      <c r="AT680" s="112"/>
      <c r="AU680" s="112">
        <f t="shared" si="1157"/>
        <v>0</v>
      </c>
      <c r="AV680" s="112"/>
      <c r="AW680" s="112"/>
      <c r="AX680" s="112">
        <f t="shared" si="1158"/>
        <v>0</v>
      </c>
      <c r="AY680" s="112"/>
      <c r="AZ680" s="112"/>
      <c r="BA680" s="112">
        <f t="shared" si="1159"/>
        <v>0</v>
      </c>
      <c r="BB680" s="112"/>
      <c r="BC680" s="112"/>
      <c r="BD680" s="112">
        <f t="shared" si="1160"/>
        <v>0</v>
      </c>
      <c r="BE680" s="112"/>
      <c r="BF680" s="112"/>
      <c r="BG680" s="112">
        <f t="shared" si="1161"/>
        <v>0</v>
      </c>
      <c r="BH680" s="112"/>
      <c r="BI680" s="112"/>
      <c r="BJ680" s="112">
        <f t="shared" si="1162"/>
        <v>0</v>
      </c>
      <c r="BK680" s="112"/>
      <c r="BL680" s="318"/>
      <c r="BM680" s="324"/>
      <c r="BN680" s="326"/>
    </row>
    <row r="681" s="111" customFormat="1" ht="33.95" hidden="1" customHeight="1" outlineLevel="3" spans="2:66">
      <c r="B681" s="112" t="s">
        <v>799</v>
      </c>
      <c r="C681" s="113" t="s">
        <v>2357</v>
      </c>
      <c r="D681" s="111" t="s">
        <v>2358</v>
      </c>
      <c r="E681" s="112" t="s">
        <v>2359</v>
      </c>
      <c r="F681" s="112" t="s">
        <v>1625</v>
      </c>
      <c r="G681" s="112" t="s">
        <v>943</v>
      </c>
      <c r="H681" s="112">
        <f t="shared" si="1148"/>
        <v>0</v>
      </c>
      <c r="I681" s="112" t="s">
        <v>1242</v>
      </c>
      <c r="J681" s="311"/>
      <c r="K681" s="112" t="s">
        <v>1633</v>
      </c>
      <c r="L681" s="112">
        <v>4100</v>
      </c>
      <c r="M681" s="112" t="s">
        <v>1634</v>
      </c>
      <c r="N681" s="112">
        <f t="shared" si="1149"/>
        <v>0</v>
      </c>
      <c r="O681" s="311"/>
      <c r="P681" s="311"/>
      <c r="Q681" s="311"/>
      <c r="R681" s="311"/>
      <c r="S681" s="311"/>
      <c r="T681" s="311"/>
      <c r="U681" s="311"/>
      <c r="V681" s="311"/>
      <c r="W681" s="311"/>
      <c r="X681" s="311"/>
      <c r="Y681" s="311"/>
      <c r="Z681" s="311"/>
      <c r="AA681" s="112"/>
      <c r="AB681" s="112">
        <f t="shared" si="1150"/>
        <v>0</v>
      </c>
      <c r="AC681" s="112">
        <f t="shared" si="1151"/>
        <v>0</v>
      </c>
      <c r="AD681" s="112"/>
      <c r="AE681" s="112"/>
      <c r="AF681" s="112">
        <f t="shared" si="1152"/>
        <v>0</v>
      </c>
      <c r="AG681" s="112"/>
      <c r="AH681" s="112"/>
      <c r="AI681" s="112">
        <f t="shared" si="1153"/>
        <v>0</v>
      </c>
      <c r="AJ681" s="112"/>
      <c r="AK681" s="112"/>
      <c r="AL681" s="112">
        <f t="shared" si="1154"/>
        <v>0</v>
      </c>
      <c r="AM681" s="112"/>
      <c r="AN681" s="112"/>
      <c r="AO681" s="112">
        <f t="shared" si="1155"/>
        <v>0</v>
      </c>
      <c r="AP681" s="112"/>
      <c r="AQ681" s="112"/>
      <c r="AR681" s="112">
        <f t="shared" si="1156"/>
        <v>0</v>
      </c>
      <c r="AS681" s="112"/>
      <c r="AT681" s="112"/>
      <c r="AU681" s="112">
        <f t="shared" si="1157"/>
        <v>0</v>
      </c>
      <c r="AV681" s="112"/>
      <c r="AW681" s="112"/>
      <c r="AX681" s="112">
        <f t="shared" si="1158"/>
        <v>0</v>
      </c>
      <c r="AY681" s="112"/>
      <c r="AZ681" s="112"/>
      <c r="BA681" s="112">
        <f t="shared" si="1159"/>
        <v>0</v>
      </c>
      <c r="BB681" s="112"/>
      <c r="BC681" s="112"/>
      <c r="BD681" s="112">
        <f t="shared" si="1160"/>
        <v>0</v>
      </c>
      <c r="BE681" s="112"/>
      <c r="BF681" s="112"/>
      <c r="BG681" s="112">
        <f t="shared" si="1161"/>
        <v>0</v>
      </c>
      <c r="BH681" s="112"/>
      <c r="BI681" s="112"/>
      <c r="BJ681" s="112">
        <f t="shared" si="1162"/>
        <v>0</v>
      </c>
      <c r="BK681" s="112"/>
      <c r="BL681" s="318"/>
      <c r="BM681" s="324"/>
      <c r="BN681" s="326"/>
    </row>
    <row r="682" s="111" customFormat="1" ht="33.95" hidden="1" customHeight="1" outlineLevel="3" spans="2:66">
      <c r="B682" s="112" t="s">
        <v>799</v>
      </c>
      <c r="C682" s="113" t="s">
        <v>2360</v>
      </c>
      <c r="D682" s="111" t="s">
        <v>2361</v>
      </c>
      <c r="E682" s="112" t="s">
        <v>2362</v>
      </c>
      <c r="F682" s="112" t="s">
        <v>1625</v>
      </c>
      <c r="G682" s="112" t="s">
        <v>943</v>
      </c>
      <c r="H682" s="112">
        <f t="shared" ref="H682:H690" si="1163">J682*L682</f>
        <v>0</v>
      </c>
      <c r="I682" s="112" t="s">
        <v>1242</v>
      </c>
      <c r="J682" s="311"/>
      <c r="K682" s="112" t="s">
        <v>1396</v>
      </c>
      <c r="L682" s="112">
        <v>1500</v>
      </c>
      <c r="M682" s="112" t="s">
        <v>1675</v>
      </c>
      <c r="N682" s="112">
        <f t="shared" ref="N682:N689" si="1164">COUNTA(O682:Z682)</f>
        <v>0</v>
      </c>
      <c r="O682" s="311"/>
      <c r="P682" s="311"/>
      <c r="Q682" s="311"/>
      <c r="R682" s="311"/>
      <c r="S682" s="311"/>
      <c r="T682" s="311"/>
      <c r="U682" s="311"/>
      <c r="V682" s="311"/>
      <c r="W682" s="311"/>
      <c r="X682" s="311"/>
      <c r="Y682" s="311"/>
      <c r="Z682" s="311"/>
      <c r="AA682" s="112"/>
      <c r="AB682" s="112">
        <f t="shared" ref="AB682:AB694" si="1165">SUM(AC682,AF682,AI682,AL682,AO682,AR682,AU682,AX682,BA682,BD682,BG682,BJ682)</f>
        <v>0</v>
      </c>
      <c r="AC682" s="112">
        <f t="shared" ref="AC682:AC689" si="1166">IF(O682="√",$J682*$L682/$N682,0)</f>
        <v>0</v>
      </c>
      <c r="AD682" s="112"/>
      <c r="AE682" s="112"/>
      <c r="AF682" s="112">
        <f t="shared" ref="AF682:AF689" si="1167">IF(P682="√",$J682*$L682/$N682,0)</f>
        <v>0</v>
      </c>
      <c r="AG682" s="112"/>
      <c r="AH682" s="112"/>
      <c r="AI682" s="112">
        <f t="shared" ref="AI682:AI689" si="1168">IF(Q682="√",$J682*$L682/$N682,0)</f>
        <v>0</v>
      </c>
      <c r="AJ682" s="112"/>
      <c r="AK682" s="112"/>
      <c r="AL682" s="112">
        <f t="shared" ref="AL682:AL689" si="1169">IF(R682="√",$J682*$L682/$N682,0)</f>
        <v>0</v>
      </c>
      <c r="AM682" s="112"/>
      <c r="AN682" s="112"/>
      <c r="AO682" s="112">
        <f t="shared" ref="AO682:AO689" si="1170">IF(S682="√",$J682*$L682/$N682,0)</f>
        <v>0</v>
      </c>
      <c r="AP682" s="112"/>
      <c r="AQ682" s="112"/>
      <c r="AR682" s="112">
        <f t="shared" ref="AR682:AR689" si="1171">IF(T682="√",$J682*$L682/$N682,0)</f>
        <v>0</v>
      </c>
      <c r="AS682" s="112"/>
      <c r="AT682" s="112"/>
      <c r="AU682" s="112">
        <f t="shared" ref="AU682:AU689" si="1172">IF(U682="√",$J682*$L682/$N682,0)</f>
        <v>0</v>
      </c>
      <c r="AV682" s="112"/>
      <c r="AW682" s="112"/>
      <c r="AX682" s="112">
        <f t="shared" ref="AX682:AX689" si="1173">IF(V682="√",$J682*$L682/$N682,0)</f>
        <v>0</v>
      </c>
      <c r="AY682" s="112"/>
      <c r="AZ682" s="112"/>
      <c r="BA682" s="112">
        <f t="shared" ref="BA682:BA689" si="1174">IF(W682="√",$J682*$L682/$N682,0)</f>
        <v>0</v>
      </c>
      <c r="BB682" s="112"/>
      <c r="BC682" s="112"/>
      <c r="BD682" s="112">
        <f t="shared" ref="BD682:BD689" si="1175">IF(X682="√",$J682*$L682/$N682,0)</f>
        <v>0</v>
      </c>
      <c r="BE682" s="112"/>
      <c r="BF682" s="112"/>
      <c r="BG682" s="112">
        <f t="shared" ref="BG682:BG689" si="1176">IF(Y682="√",$J682*$L682/$N682,0)</f>
        <v>0</v>
      </c>
      <c r="BH682" s="112"/>
      <c r="BI682" s="112"/>
      <c r="BJ682" s="112">
        <f t="shared" ref="BJ682:BJ689" si="1177">IF(Z682="√",$J682*$L682/$N682,0)</f>
        <v>0</v>
      </c>
      <c r="BK682" s="112"/>
      <c r="BL682" s="318"/>
      <c r="BM682" s="324"/>
      <c r="BN682" s="326"/>
    </row>
    <row r="683" s="111" customFormat="1" ht="33.95" hidden="1" customHeight="1" outlineLevel="3" spans="2:66">
      <c r="B683" s="112" t="s">
        <v>799</v>
      </c>
      <c r="C683" s="113" t="s">
        <v>2363</v>
      </c>
      <c r="D683" s="111" t="s">
        <v>2364</v>
      </c>
      <c r="E683" s="112"/>
      <c r="F683" s="112" t="s">
        <v>1625</v>
      </c>
      <c r="G683" s="112" t="s">
        <v>943</v>
      </c>
      <c r="H683" s="112">
        <f t="shared" si="1163"/>
        <v>0</v>
      </c>
      <c r="I683" s="112" t="s">
        <v>1242</v>
      </c>
      <c r="J683" s="311"/>
      <c r="K683" s="112" t="s">
        <v>1396</v>
      </c>
      <c r="L683" s="112">
        <v>5000</v>
      </c>
      <c r="M683" s="112" t="s">
        <v>1675</v>
      </c>
      <c r="N683" s="112">
        <f t="shared" si="1164"/>
        <v>0</v>
      </c>
      <c r="O683" s="311"/>
      <c r="P683" s="311"/>
      <c r="Q683" s="311"/>
      <c r="R683" s="311"/>
      <c r="S683" s="311"/>
      <c r="T683" s="311"/>
      <c r="U683" s="311"/>
      <c r="V683" s="311"/>
      <c r="W683" s="311"/>
      <c r="X683" s="311"/>
      <c r="Y683" s="311"/>
      <c r="Z683" s="311"/>
      <c r="AA683" s="112"/>
      <c r="AB683" s="112">
        <f t="shared" si="1165"/>
        <v>0</v>
      </c>
      <c r="AC683" s="112">
        <f t="shared" si="1166"/>
        <v>0</v>
      </c>
      <c r="AD683" s="112"/>
      <c r="AE683" s="112"/>
      <c r="AF683" s="112">
        <f t="shared" si="1167"/>
        <v>0</v>
      </c>
      <c r="AG683" s="112"/>
      <c r="AH683" s="112"/>
      <c r="AI683" s="112">
        <f t="shared" si="1168"/>
        <v>0</v>
      </c>
      <c r="AJ683" s="112"/>
      <c r="AK683" s="112"/>
      <c r="AL683" s="112">
        <f t="shared" si="1169"/>
        <v>0</v>
      </c>
      <c r="AM683" s="112"/>
      <c r="AN683" s="112"/>
      <c r="AO683" s="112">
        <f t="shared" si="1170"/>
        <v>0</v>
      </c>
      <c r="AP683" s="112"/>
      <c r="AQ683" s="112"/>
      <c r="AR683" s="112">
        <f t="shared" si="1171"/>
        <v>0</v>
      </c>
      <c r="AS683" s="112"/>
      <c r="AT683" s="112"/>
      <c r="AU683" s="112">
        <f t="shared" si="1172"/>
        <v>0</v>
      </c>
      <c r="AV683" s="112"/>
      <c r="AW683" s="112"/>
      <c r="AX683" s="112">
        <f t="shared" si="1173"/>
        <v>0</v>
      </c>
      <c r="AY683" s="112"/>
      <c r="AZ683" s="112"/>
      <c r="BA683" s="112">
        <f t="shared" si="1174"/>
        <v>0</v>
      </c>
      <c r="BB683" s="112"/>
      <c r="BC683" s="112"/>
      <c r="BD683" s="112">
        <f t="shared" si="1175"/>
        <v>0</v>
      </c>
      <c r="BE683" s="112"/>
      <c r="BF683" s="112"/>
      <c r="BG683" s="112">
        <f t="shared" si="1176"/>
        <v>0</v>
      </c>
      <c r="BH683" s="112"/>
      <c r="BI683" s="112"/>
      <c r="BJ683" s="112">
        <f t="shared" si="1177"/>
        <v>0</v>
      </c>
      <c r="BK683" s="112"/>
      <c r="BL683" s="318"/>
      <c r="BM683" s="324"/>
      <c r="BN683" s="326"/>
    </row>
    <row r="684" s="111" customFormat="1" ht="33.95" hidden="1" customHeight="1" outlineLevel="3" spans="2:66">
      <c r="B684" s="112" t="s">
        <v>799</v>
      </c>
      <c r="C684" s="113" t="s">
        <v>2365</v>
      </c>
      <c r="D684" s="111" t="s">
        <v>2366</v>
      </c>
      <c r="E684" s="112"/>
      <c r="F684" s="112" t="s">
        <v>1625</v>
      </c>
      <c r="G684" s="112" t="s">
        <v>943</v>
      </c>
      <c r="H684" s="112">
        <f t="shared" si="1163"/>
        <v>0</v>
      </c>
      <c r="I684" s="112" t="s">
        <v>1242</v>
      </c>
      <c r="J684" s="311"/>
      <c r="K684" s="112" t="s">
        <v>1396</v>
      </c>
      <c r="L684" s="112">
        <v>8500</v>
      </c>
      <c r="M684" s="112" t="s">
        <v>1675</v>
      </c>
      <c r="N684" s="112">
        <f t="shared" si="1164"/>
        <v>0</v>
      </c>
      <c r="O684" s="311"/>
      <c r="P684" s="311"/>
      <c r="Q684" s="311"/>
      <c r="R684" s="311"/>
      <c r="S684" s="311"/>
      <c r="T684" s="311"/>
      <c r="U684" s="311"/>
      <c r="V684" s="311"/>
      <c r="W684" s="311"/>
      <c r="X684" s="311"/>
      <c r="Y684" s="311"/>
      <c r="Z684" s="311"/>
      <c r="AA684" s="112"/>
      <c r="AB684" s="112">
        <f t="shared" si="1165"/>
        <v>0</v>
      </c>
      <c r="AC684" s="112">
        <f t="shared" si="1166"/>
        <v>0</v>
      </c>
      <c r="AD684" s="112"/>
      <c r="AE684" s="112"/>
      <c r="AF684" s="112">
        <f t="shared" si="1167"/>
        <v>0</v>
      </c>
      <c r="AG684" s="112"/>
      <c r="AH684" s="112"/>
      <c r="AI684" s="112">
        <f t="shared" si="1168"/>
        <v>0</v>
      </c>
      <c r="AJ684" s="112"/>
      <c r="AK684" s="112"/>
      <c r="AL684" s="112">
        <f t="shared" si="1169"/>
        <v>0</v>
      </c>
      <c r="AM684" s="112"/>
      <c r="AN684" s="112"/>
      <c r="AO684" s="112">
        <f t="shared" si="1170"/>
        <v>0</v>
      </c>
      <c r="AP684" s="112"/>
      <c r="AQ684" s="112"/>
      <c r="AR684" s="112">
        <f t="shared" si="1171"/>
        <v>0</v>
      </c>
      <c r="AS684" s="112"/>
      <c r="AT684" s="112"/>
      <c r="AU684" s="112">
        <f t="shared" si="1172"/>
        <v>0</v>
      </c>
      <c r="AV684" s="112"/>
      <c r="AW684" s="112"/>
      <c r="AX684" s="112">
        <f t="shared" si="1173"/>
        <v>0</v>
      </c>
      <c r="AY684" s="112"/>
      <c r="AZ684" s="112"/>
      <c r="BA684" s="112">
        <f t="shared" si="1174"/>
        <v>0</v>
      </c>
      <c r="BB684" s="112"/>
      <c r="BC684" s="112"/>
      <c r="BD684" s="112">
        <f t="shared" si="1175"/>
        <v>0</v>
      </c>
      <c r="BE684" s="112"/>
      <c r="BF684" s="112"/>
      <c r="BG684" s="112">
        <f t="shared" si="1176"/>
        <v>0</v>
      </c>
      <c r="BH684" s="112"/>
      <c r="BI684" s="112"/>
      <c r="BJ684" s="112">
        <f t="shared" si="1177"/>
        <v>0</v>
      </c>
      <c r="BK684" s="112"/>
      <c r="BL684" s="318"/>
      <c r="BM684" s="324"/>
      <c r="BN684" s="326"/>
    </row>
    <row r="685" s="111" customFormat="1" ht="33.95" hidden="1" customHeight="1" outlineLevel="3" spans="2:66">
      <c r="B685" s="112" t="s">
        <v>799</v>
      </c>
      <c r="C685" s="113" t="s">
        <v>2367</v>
      </c>
      <c r="D685" s="111" t="s">
        <v>2368</v>
      </c>
      <c r="E685" s="112"/>
      <c r="F685" s="112" t="s">
        <v>1625</v>
      </c>
      <c r="G685" s="112" t="s">
        <v>943</v>
      </c>
      <c r="H685" s="112">
        <f t="shared" si="1163"/>
        <v>0</v>
      </c>
      <c r="I685" s="112" t="s">
        <v>1242</v>
      </c>
      <c r="J685" s="311"/>
      <c r="K685" s="112" t="s">
        <v>1396</v>
      </c>
      <c r="L685" s="112">
        <v>2700</v>
      </c>
      <c r="M685" s="112" t="s">
        <v>1675</v>
      </c>
      <c r="N685" s="112">
        <f t="shared" si="1164"/>
        <v>0</v>
      </c>
      <c r="O685" s="311"/>
      <c r="P685" s="311"/>
      <c r="Q685" s="311"/>
      <c r="R685" s="311"/>
      <c r="S685" s="311"/>
      <c r="T685" s="311"/>
      <c r="U685" s="311"/>
      <c r="V685" s="311"/>
      <c r="W685" s="311"/>
      <c r="X685" s="311"/>
      <c r="Y685" s="311"/>
      <c r="Z685" s="311"/>
      <c r="AA685" s="112"/>
      <c r="AB685" s="112">
        <f t="shared" si="1165"/>
        <v>0</v>
      </c>
      <c r="AC685" s="112">
        <f t="shared" si="1166"/>
        <v>0</v>
      </c>
      <c r="AD685" s="112"/>
      <c r="AE685" s="112"/>
      <c r="AF685" s="112">
        <f t="shared" si="1167"/>
        <v>0</v>
      </c>
      <c r="AG685" s="112"/>
      <c r="AH685" s="112"/>
      <c r="AI685" s="112">
        <f t="shared" si="1168"/>
        <v>0</v>
      </c>
      <c r="AJ685" s="112"/>
      <c r="AK685" s="112"/>
      <c r="AL685" s="112">
        <f t="shared" si="1169"/>
        <v>0</v>
      </c>
      <c r="AM685" s="112"/>
      <c r="AN685" s="112"/>
      <c r="AO685" s="112">
        <f t="shared" si="1170"/>
        <v>0</v>
      </c>
      <c r="AP685" s="112"/>
      <c r="AQ685" s="112"/>
      <c r="AR685" s="112">
        <f t="shared" si="1171"/>
        <v>0</v>
      </c>
      <c r="AS685" s="112"/>
      <c r="AT685" s="112"/>
      <c r="AU685" s="112">
        <f t="shared" si="1172"/>
        <v>0</v>
      </c>
      <c r="AV685" s="112"/>
      <c r="AW685" s="112"/>
      <c r="AX685" s="112">
        <f t="shared" si="1173"/>
        <v>0</v>
      </c>
      <c r="AY685" s="112"/>
      <c r="AZ685" s="112"/>
      <c r="BA685" s="112">
        <f t="shared" si="1174"/>
        <v>0</v>
      </c>
      <c r="BB685" s="112"/>
      <c r="BC685" s="112"/>
      <c r="BD685" s="112">
        <f t="shared" si="1175"/>
        <v>0</v>
      </c>
      <c r="BE685" s="112"/>
      <c r="BF685" s="112"/>
      <c r="BG685" s="112">
        <f t="shared" si="1176"/>
        <v>0</v>
      </c>
      <c r="BH685" s="112"/>
      <c r="BI685" s="112"/>
      <c r="BJ685" s="112">
        <f t="shared" si="1177"/>
        <v>0</v>
      </c>
      <c r="BK685" s="112"/>
      <c r="BL685" s="318"/>
      <c r="BM685" s="324"/>
      <c r="BN685" s="326"/>
    </row>
    <row r="686" s="111" customFormat="1" ht="33.95" hidden="1" customHeight="1" outlineLevel="3" spans="2:66">
      <c r="B686" s="112" t="s">
        <v>799</v>
      </c>
      <c r="C686" s="113" t="s">
        <v>2369</v>
      </c>
      <c r="D686" s="111" t="s">
        <v>2370</v>
      </c>
      <c r="E686" s="112" t="s">
        <v>2371</v>
      </c>
      <c r="F686" s="112" t="s">
        <v>1625</v>
      </c>
      <c r="G686" s="112" t="s">
        <v>943</v>
      </c>
      <c r="H686" s="112">
        <f t="shared" si="1163"/>
        <v>0</v>
      </c>
      <c r="I686" s="112" t="s">
        <v>1242</v>
      </c>
      <c r="J686" s="311"/>
      <c r="K686" s="112" t="s">
        <v>1396</v>
      </c>
      <c r="L686" s="112">
        <v>400</v>
      </c>
      <c r="M686" s="112" t="s">
        <v>1675</v>
      </c>
      <c r="N686" s="112">
        <f t="shared" si="1164"/>
        <v>0</v>
      </c>
      <c r="O686" s="311"/>
      <c r="P686" s="311"/>
      <c r="Q686" s="311"/>
      <c r="R686" s="311"/>
      <c r="S686" s="311"/>
      <c r="T686" s="311"/>
      <c r="U686" s="311"/>
      <c r="V686" s="311"/>
      <c r="W686" s="311"/>
      <c r="X686" s="311"/>
      <c r="Y686" s="311"/>
      <c r="Z686" s="311"/>
      <c r="AA686" s="112"/>
      <c r="AB686" s="112">
        <f t="shared" si="1165"/>
        <v>0</v>
      </c>
      <c r="AC686" s="112">
        <f t="shared" si="1166"/>
        <v>0</v>
      </c>
      <c r="AD686" s="112"/>
      <c r="AE686" s="112"/>
      <c r="AF686" s="112">
        <f t="shared" si="1167"/>
        <v>0</v>
      </c>
      <c r="AG686" s="112"/>
      <c r="AH686" s="112"/>
      <c r="AI686" s="112">
        <f t="shared" si="1168"/>
        <v>0</v>
      </c>
      <c r="AJ686" s="112"/>
      <c r="AK686" s="112"/>
      <c r="AL686" s="112">
        <f t="shared" si="1169"/>
        <v>0</v>
      </c>
      <c r="AM686" s="112"/>
      <c r="AN686" s="112"/>
      <c r="AO686" s="112">
        <f t="shared" si="1170"/>
        <v>0</v>
      </c>
      <c r="AP686" s="112"/>
      <c r="AQ686" s="112"/>
      <c r="AR686" s="112">
        <f t="shared" si="1171"/>
        <v>0</v>
      </c>
      <c r="AS686" s="112"/>
      <c r="AT686" s="112"/>
      <c r="AU686" s="112">
        <f t="shared" si="1172"/>
        <v>0</v>
      </c>
      <c r="AV686" s="112"/>
      <c r="AW686" s="112"/>
      <c r="AX686" s="112">
        <f t="shared" si="1173"/>
        <v>0</v>
      </c>
      <c r="AY686" s="112"/>
      <c r="AZ686" s="112"/>
      <c r="BA686" s="112">
        <f t="shared" si="1174"/>
        <v>0</v>
      </c>
      <c r="BB686" s="112"/>
      <c r="BC686" s="112"/>
      <c r="BD686" s="112">
        <f t="shared" si="1175"/>
        <v>0</v>
      </c>
      <c r="BE686" s="112"/>
      <c r="BF686" s="112"/>
      <c r="BG686" s="112">
        <f t="shared" si="1176"/>
        <v>0</v>
      </c>
      <c r="BH686" s="112"/>
      <c r="BI686" s="112"/>
      <c r="BJ686" s="112">
        <f t="shared" si="1177"/>
        <v>0</v>
      </c>
      <c r="BK686" s="112"/>
      <c r="BL686" s="318"/>
      <c r="BM686" s="324"/>
      <c r="BN686" s="326"/>
    </row>
    <row r="687" s="111" customFormat="1" ht="33.95" hidden="1" customHeight="1" outlineLevel="3" spans="2:66">
      <c r="B687" s="112" t="s">
        <v>799</v>
      </c>
      <c r="C687" s="113" t="s">
        <v>2372</v>
      </c>
      <c r="D687" s="111" t="s">
        <v>2334</v>
      </c>
      <c r="E687" s="112" t="s">
        <v>2335</v>
      </c>
      <c r="F687" s="112" t="s">
        <v>1625</v>
      </c>
      <c r="G687" s="112" t="s">
        <v>943</v>
      </c>
      <c r="H687" s="112">
        <f t="shared" si="1163"/>
        <v>0</v>
      </c>
      <c r="I687" s="112" t="s">
        <v>1242</v>
      </c>
      <c r="J687" s="311"/>
      <c r="K687" s="112" t="s">
        <v>1396</v>
      </c>
      <c r="L687" s="112">
        <v>450</v>
      </c>
      <c r="M687" s="112" t="s">
        <v>1675</v>
      </c>
      <c r="N687" s="112">
        <f t="shared" si="1164"/>
        <v>0</v>
      </c>
      <c r="O687" s="311"/>
      <c r="P687" s="311"/>
      <c r="Q687" s="311"/>
      <c r="R687" s="311"/>
      <c r="S687" s="311"/>
      <c r="T687" s="311"/>
      <c r="U687" s="311"/>
      <c r="V687" s="311"/>
      <c r="W687" s="311"/>
      <c r="X687" s="311"/>
      <c r="Y687" s="311"/>
      <c r="Z687" s="311"/>
      <c r="AA687" s="112"/>
      <c r="AB687" s="112">
        <f t="shared" si="1165"/>
        <v>0</v>
      </c>
      <c r="AC687" s="112">
        <f t="shared" si="1166"/>
        <v>0</v>
      </c>
      <c r="AD687" s="112"/>
      <c r="AE687" s="112"/>
      <c r="AF687" s="112">
        <f t="shared" si="1167"/>
        <v>0</v>
      </c>
      <c r="AG687" s="112"/>
      <c r="AH687" s="112"/>
      <c r="AI687" s="112">
        <f t="shared" si="1168"/>
        <v>0</v>
      </c>
      <c r="AJ687" s="112"/>
      <c r="AK687" s="112"/>
      <c r="AL687" s="112">
        <f t="shared" si="1169"/>
        <v>0</v>
      </c>
      <c r="AM687" s="112"/>
      <c r="AN687" s="112"/>
      <c r="AO687" s="112">
        <f t="shared" si="1170"/>
        <v>0</v>
      </c>
      <c r="AP687" s="112"/>
      <c r="AQ687" s="112"/>
      <c r="AR687" s="112">
        <f t="shared" si="1171"/>
        <v>0</v>
      </c>
      <c r="AS687" s="112"/>
      <c r="AT687" s="112"/>
      <c r="AU687" s="112">
        <f t="shared" si="1172"/>
        <v>0</v>
      </c>
      <c r="AV687" s="112"/>
      <c r="AW687" s="112"/>
      <c r="AX687" s="112">
        <f t="shared" si="1173"/>
        <v>0</v>
      </c>
      <c r="AY687" s="112"/>
      <c r="AZ687" s="112"/>
      <c r="BA687" s="112">
        <f t="shared" si="1174"/>
        <v>0</v>
      </c>
      <c r="BB687" s="112"/>
      <c r="BC687" s="112"/>
      <c r="BD687" s="112">
        <f t="shared" si="1175"/>
        <v>0</v>
      </c>
      <c r="BE687" s="112"/>
      <c r="BF687" s="112"/>
      <c r="BG687" s="112">
        <f t="shared" si="1176"/>
        <v>0</v>
      </c>
      <c r="BH687" s="112"/>
      <c r="BI687" s="112"/>
      <c r="BJ687" s="112">
        <f t="shared" si="1177"/>
        <v>0</v>
      </c>
      <c r="BK687" s="112"/>
      <c r="BL687" s="318"/>
      <c r="BM687" s="324"/>
      <c r="BN687" s="326"/>
    </row>
    <row r="688" s="111" customFormat="1" ht="33.95" hidden="1" customHeight="1" outlineLevel="3" spans="2:66">
      <c r="B688" s="112" t="s">
        <v>799</v>
      </c>
      <c r="C688" s="113" t="s">
        <v>2373</v>
      </c>
      <c r="D688" s="111" t="s">
        <v>2337</v>
      </c>
      <c r="E688" s="112" t="s">
        <v>2338</v>
      </c>
      <c r="F688" s="112" t="s">
        <v>1625</v>
      </c>
      <c r="G688" s="112" t="s">
        <v>943</v>
      </c>
      <c r="H688" s="112">
        <f t="shared" si="1163"/>
        <v>0</v>
      </c>
      <c r="I688" s="112" t="s">
        <v>1242</v>
      </c>
      <c r="J688" s="311"/>
      <c r="K688" s="112" t="s">
        <v>1396</v>
      </c>
      <c r="L688" s="112">
        <v>460</v>
      </c>
      <c r="M688" s="112" t="s">
        <v>1675</v>
      </c>
      <c r="N688" s="112">
        <f t="shared" si="1164"/>
        <v>0</v>
      </c>
      <c r="O688" s="311"/>
      <c r="P688" s="311"/>
      <c r="Q688" s="311"/>
      <c r="R688" s="311"/>
      <c r="S688" s="311"/>
      <c r="T688" s="311"/>
      <c r="U688" s="311"/>
      <c r="V688" s="311"/>
      <c r="W688" s="311"/>
      <c r="X688" s="311"/>
      <c r="Y688" s="311"/>
      <c r="Z688" s="311"/>
      <c r="AA688" s="112"/>
      <c r="AB688" s="112">
        <f t="shared" si="1165"/>
        <v>0</v>
      </c>
      <c r="AC688" s="112">
        <f t="shared" si="1166"/>
        <v>0</v>
      </c>
      <c r="AD688" s="112"/>
      <c r="AE688" s="112"/>
      <c r="AF688" s="112">
        <f t="shared" si="1167"/>
        <v>0</v>
      </c>
      <c r="AG688" s="112"/>
      <c r="AH688" s="112"/>
      <c r="AI688" s="112">
        <f t="shared" si="1168"/>
        <v>0</v>
      </c>
      <c r="AJ688" s="112"/>
      <c r="AK688" s="112"/>
      <c r="AL688" s="112">
        <f t="shared" si="1169"/>
        <v>0</v>
      </c>
      <c r="AM688" s="112"/>
      <c r="AN688" s="112"/>
      <c r="AO688" s="112">
        <f t="shared" si="1170"/>
        <v>0</v>
      </c>
      <c r="AP688" s="112"/>
      <c r="AQ688" s="112"/>
      <c r="AR688" s="112">
        <f t="shared" si="1171"/>
        <v>0</v>
      </c>
      <c r="AS688" s="112"/>
      <c r="AT688" s="112"/>
      <c r="AU688" s="112">
        <f t="shared" si="1172"/>
        <v>0</v>
      </c>
      <c r="AV688" s="112"/>
      <c r="AW688" s="112"/>
      <c r="AX688" s="112">
        <f t="shared" si="1173"/>
        <v>0</v>
      </c>
      <c r="AY688" s="112"/>
      <c r="AZ688" s="112"/>
      <c r="BA688" s="112">
        <f t="shared" si="1174"/>
        <v>0</v>
      </c>
      <c r="BB688" s="112"/>
      <c r="BC688" s="112"/>
      <c r="BD688" s="112">
        <f t="shared" si="1175"/>
        <v>0</v>
      </c>
      <c r="BE688" s="112"/>
      <c r="BF688" s="112"/>
      <c r="BG688" s="112">
        <f t="shared" si="1176"/>
        <v>0</v>
      </c>
      <c r="BH688" s="112"/>
      <c r="BI688" s="112"/>
      <c r="BJ688" s="112">
        <f t="shared" si="1177"/>
        <v>0</v>
      </c>
      <c r="BK688" s="112"/>
      <c r="BL688" s="318"/>
      <c r="BM688" s="324"/>
      <c r="BN688" s="326"/>
    </row>
    <row r="689" s="111" customFormat="1" ht="33.95" hidden="1" customHeight="1" outlineLevel="3" spans="2:66">
      <c r="B689" s="112" t="s">
        <v>799</v>
      </c>
      <c r="C689" s="113" t="s">
        <v>2374</v>
      </c>
      <c r="D689" s="111" t="s">
        <v>2375</v>
      </c>
      <c r="E689" s="112" t="s">
        <v>2376</v>
      </c>
      <c r="F689" s="112" t="s">
        <v>1625</v>
      </c>
      <c r="G689" s="112" t="s">
        <v>943</v>
      </c>
      <c r="H689" s="112">
        <f t="shared" si="1163"/>
        <v>0</v>
      </c>
      <c r="I689" s="112" t="s">
        <v>1242</v>
      </c>
      <c r="J689" s="311"/>
      <c r="K689" s="112" t="s">
        <v>1396</v>
      </c>
      <c r="L689" s="112">
        <v>500</v>
      </c>
      <c r="M689" s="112" t="s">
        <v>1675</v>
      </c>
      <c r="N689" s="112">
        <f t="shared" si="1164"/>
        <v>0</v>
      </c>
      <c r="O689" s="329"/>
      <c r="P689" s="329"/>
      <c r="Q689" s="329"/>
      <c r="R689" s="329"/>
      <c r="S689" s="329"/>
      <c r="T689" s="329"/>
      <c r="U689" s="329"/>
      <c r="V689" s="329"/>
      <c r="W689" s="329"/>
      <c r="X689" s="329"/>
      <c r="Y689" s="329"/>
      <c r="Z689" s="329"/>
      <c r="AA689" s="112"/>
      <c r="AB689" s="112">
        <f t="shared" si="1165"/>
        <v>0</v>
      </c>
      <c r="AC689" s="112">
        <f t="shared" si="1166"/>
        <v>0</v>
      </c>
      <c r="AD689" s="112"/>
      <c r="AE689" s="112"/>
      <c r="AF689" s="112">
        <f t="shared" si="1167"/>
        <v>0</v>
      </c>
      <c r="AG689" s="112"/>
      <c r="AH689" s="112"/>
      <c r="AI689" s="112">
        <f t="shared" si="1168"/>
        <v>0</v>
      </c>
      <c r="AJ689" s="112"/>
      <c r="AK689" s="112"/>
      <c r="AL689" s="112">
        <f t="shared" si="1169"/>
        <v>0</v>
      </c>
      <c r="AM689" s="112"/>
      <c r="AN689" s="112"/>
      <c r="AO689" s="112">
        <f t="shared" si="1170"/>
        <v>0</v>
      </c>
      <c r="AP689" s="112"/>
      <c r="AQ689" s="112"/>
      <c r="AR689" s="112">
        <f t="shared" si="1171"/>
        <v>0</v>
      </c>
      <c r="AS689" s="112"/>
      <c r="AT689" s="112"/>
      <c r="AU689" s="112">
        <f t="shared" si="1172"/>
        <v>0</v>
      </c>
      <c r="AV689" s="112"/>
      <c r="AW689" s="112"/>
      <c r="AX689" s="112">
        <f t="shared" si="1173"/>
        <v>0</v>
      </c>
      <c r="AY689" s="112"/>
      <c r="AZ689" s="112"/>
      <c r="BA689" s="112">
        <f t="shared" si="1174"/>
        <v>0</v>
      </c>
      <c r="BB689" s="112"/>
      <c r="BC689" s="112"/>
      <c r="BD689" s="112">
        <f t="shared" si="1175"/>
        <v>0</v>
      </c>
      <c r="BE689" s="112"/>
      <c r="BF689" s="112"/>
      <c r="BG689" s="112">
        <f t="shared" si="1176"/>
        <v>0</v>
      </c>
      <c r="BH689" s="112"/>
      <c r="BI689" s="112"/>
      <c r="BJ689" s="112">
        <f t="shared" si="1177"/>
        <v>0</v>
      </c>
      <c r="BK689" s="112"/>
      <c r="BL689" s="318"/>
      <c r="BM689" s="324"/>
      <c r="BN689" s="326"/>
    </row>
    <row r="690" s="111" customFormat="1" ht="33.95" hidden="1" customHeight="1" outlineLevel="3" spans="2:66">
      <c r="B690" s="112" t="s">
        <v>799</v>
      </c>
      <c r="C690" s="113" t="s">
        <v>2377</v>
      </c>
      <c r="D690" s="111" t="s">
        <v>2378</v>
      </c>
      <c r="E690" s="112"/>
      <c r="F690" s="112"/>
      <c r="G690" s="112" t="s">
        <v>943</v>
      </c>
      <c r="H690" s="112">
        <f t="shared" si="1163"/>
        <v>19440</v>
      </c>
      <c r="I690" s="112" t="s">
        <v>1242</v>
      </c>
      <c r="J690" s="311">
        <v>12</v>
      </c>
      <c r="K690" s="112" t="s">
        <v>1243</v>
      </c>
      <c r="L690" s="311">
        <f>预算主表!P123/12</f>
        <v>1620</v>
      </c>
      <c r="M690" s="112" t="s">
        <v>1244</v>
      </c>
      <c r="N690" s="318">
        <v>12</v>
      </c>
      <c r="O690" s="301"/>
      <c r="P690" s="301"/>
      <c r="Q690" s="301"/>
      <c r="R690" s="301"/>
      <c r="S690" s="301"/>
      <c r="T690" s="301"/>
      <c r="U690" s="301"/>
      <c r="V690" s="301"/>
      <c r="W690" s="301"/>
      <c r="X690" s="301"/>
      <c r="Y690" s="301"/>
      <c r="Z690" s="301"/>
      <c r="AA690" s="301"/>
      <c r="AB690" s="112">
        <f t="shared" si="1165"/>
        <v>19440</v>
      </c>
      <c r="AC690" s="112">
        <f>$H690/12</f>
        <v>1620</v>
      </c>
      <c r="AD690" s="112"/>
      <c r="AE690" s="112"/>
      <c r="AF690" s="112">
        <f>$H690/12</f>
        <v>1620</v>
      </c>
      <c r="AG690" s="112"/>
      <c r="AH690" s="112"/>
      <c r="AI690" s="112">
        <f>$H690/12</f>
        <v>1620</v>
      </c>
      <c r="AJ690" s="112"/>
      <c r="AK690" s="112"/>
      <c r="AL690" s="112">
        <f>$H690/12</f>
        <v>1620</v>
      </c>
      <c r="AM690" s="112"/>
      <c r="AN690" s="112"/>
      <c r="AO690" s="112">
        <f>$H690/12</f>
        <v>1620</v>
      </c>
      <c r="AP690" s="112"/>
      <c r="AQ690" s="112"/>
      <c r="AR690" s="112">
        <f>$H690/12</f>
        <v>1620</v>
      </c>
      <c r="AS690" s="112"/>
      <c r="AT690" s="112"/>
      <c r="AU690" s="112">
        <f>$H690/12</f>
        <v>1620</v>
      </c>
      <c r="AV690" s="112"/>
      <c r="AW690" s="112"/>
      <c r="AX690" s="112">
        <f>$H690/12</f>
        <v>1620</v>
      </c>
      <c r="AY690" s="112"/>
      <c r="AZ690" s="112"/>
      <c r="BA690" s="112">
        <f>$H690/12</f>
        <v>1620</v>
      </c>
      <c r="BB690" s="112"/>
      <c r="BC690" s="112"/>
      <c r="BD690" s="112">
        <f>$H690/12</f>
        <v>1620</v>
      </c>
      <c r="BE690" s="112"/>
      <c r="BF690" s="112"/>
      <c r="BG690" s="112">
        <f>$H690/12</f>
        <v>1620</v>
      </c>
      <c r="BH690" s="112"/>
      <c r="BI690" s="112"/>
      <c r="BJ690" s="112">
        <f>$H690/12</f>
        <v>1620</v>
      </c>
      <c r="BK690" s="112"/>
      <c r="BL690" s="318"/>
      <c r="BM690" s="324"/>
      <c r="BN690" s="326"/>
    </row>
    <row r="691" s="22" customFormat="1" ht="33.95" customHeight="1" outlineLevel="2" collapsed="1" spans="2:66">
      <c r="B691" s="108" t="s">
        <v>799</v>
      </c>
      <c r="C691" s="109" t="s">
        <v>2379</v>
      </c>
      <c r="D691" s="22" t="s">
        <v>2380</v>
      </c>
      <c r="E691" s="108" t="s">
        <v>2381</v>
      </c>
      <c r="F691" s="108" t="s">
        <v>1625</v>
      </c>
      <c r="G691" s="108" t="s">
        <v>943</v>
      </c>
      <c r="H691" s="108">
        <f t="shared" ref="H691:H694" si="1178">J691*L691</f>
        <v>9631</v>
      </c>
      <c r="I691" s="108" t="s">
        <v>1242</v>
      </c>
      <c r="J691" s="108">
        <v>1</v>
      </c>
      <c r="K691" s="108" t="s">
        <v>1243</v>
      </c>
      <c r="L691" s="311">
        <f>预算主表!P132</f>
        <v>9631</v>
      </c>
      <c r="M691" s="108" t="s">
        <v>1377</v>
      </c>
      <c r="N691" s="108">
        <f t="shared" ref="N691:N694" si="1179">COUNTA(O691:Z691)</f>
        <v>12</v>
      </c>
      <c r="O691" s="330" t="s">
        <v>1292</v>
      </c>
      <c r="P691" s="330" t="s">
        <v>1292</v>
      </c>
      <c r="Q691" s="330" t="s">
        <v>1292</v>
      </c>
      <c r="R691" s="330" t="s">
        <v>1292</v>
      </c>
      <c r="S691" s="330" t="s">
        <v>1292</v>
      </c>
      <c r="T691" s="330" t="s">
        <v>1292</v>
      </c>
      <c r="U691" s="330" t="s">
        <v>1292</v>
      </c>
      <c r="V691" s="330" t="s">
        <v>1292</v>
      </c>
      <c r="W691" s="330" t="s">
        <v>1292</v>
      </c>
      <c r="X691" s="330" t="s">
        <v>1292</v>
      </c>
      <c r="Y691" s="330" t="s">
        <v>1292</v>
      </c>
      <c r="Z691" s="330" t="s">
        <v>1292</v>
      </c>
      <c r="AA691" s="108"/>
      <c r="AB691" s="108">
        <f t="shared" si="1165"/>
        <v>9631</v>
      </c>
      <c r="AC691" s="108">
        <f t="shared" ref="AC691:AC694" si="1180">IF(O691="√",$J691*$L691/$N691,0)</f>
        <v>802.583333333333</v>
      </c>
      <c r="AD691" s="108"/>
      <c r="AE691" s="108"/>
      <c r="AF691" s="108">
        <f t="shared" ref="AF691:AF694" si="1181">IF(P691="√",$J691*$L691/$N691,0)</f>
        <v>802.583333333333</v>
      </c>
      <c r="AG691" s="108"/>
      <c r="AH691" s="108"/>
      <c r="AI691" s="108">
        <f t="shared" ref="AI691:AI694" si="1182">IF(Q691="√",$J691*$L691/$N691,0)</f>
        <v>802.583333333333</v>
      </c>
      <c r="AJ691" s="108"/>
      <c r="AK691" s="108"/>
      <c r="AL691" s="108">
        <f t="shared" ref="AL691:AL694" si="1183">IF(R691="√",$J691*$L691/$N691,0)</f>
        <v>802.583333333333</v>
      </c>
      <c r="AM691" s="108"/>
      <c r="AN691" s="108"/>
      <c r="AO691" s="108">
        <f t="shared" ref="AO691:AO694" si="1184">IF(S691="√",$J691*$L691/$N691,0)</f>
        <v>802.583333333333</v>
      </c>
      <c r="AP691" s="108"/>
      <c r="AQ691" s="108"/>
      <c r="AR691" s="108">
        <f t="shared" ref="AR691:AR694" si="1185">IF(T691="√",$J691*$L691/$N691,0)</f>
        <v>802.583333333333</v>
      </c>
      <c r="AS691" s="108"/>
      <c r="AT691" s="108"/>
      <c r="AU691" s="108">
        <f t="shared" ref="AU691:AU694" si="1186">IF(U691="√",$J691*$L691/$N691,0)</f>
        <v>802.583333333333</v>
      </c>
      <c r="AV691" s="108"/>
      <c r="AW691" s="108"/>
      <c r="AX691" s="108">
        <f t="shared" ref="AX691:AX694" si="1187">IF(V691="√",$J691*$L691/$N691,0)</f>
        <v>802.583333333333</v>
      </c>
      <c r="AY691" s="108"/>
      <c r="AZ691" s="108"/>
      <c r="BA691" s="108">
        <f t="shared" ref="BA691:BA694" si="1188">IF(W691="√",$J691*$L691/$N691,0)</f>
        <v>802.583333333333</v>
      </c>
      <c r="BB691" s="108"/>
      <c r="BC691" s="108"/>
      <c r="BD691" s="108">
        <f t="shared" ref="BD691:BD694" si="1189">IF(X691="√",$J691*$L691/$N691,0)</f>
        <v>802.583333333333</v>
      </c>
      <c r="BE691" s="108"/>
      <c r="BF691" s="108"/>
      <c r="BG691" s="108">
        <f t="shared" ref="BG691:BG694" si="1190">IF(Y691="√",$J691*$L691/$N691,0)</f>
        <v>802.583333333333</v>
      </c>
      <c r="BH691" s="108"/>
      <c r="BI691" s="108"/>
      <c r="BJ691" s="108">
        <f t="shared" ref="BJ691:BJ694" si="1191">IF(Z691="√",$J691*$L691/$N691,0)</f>
        <v>802.583333333333</v>
      </c>
      <c r="BK691" s="108"/>
      <c r="BL691" s="317"/>
      <c r="BM691" s="324"/>
      <c r="BN691" s="325"/>
    </row>
    <row r="692" s="22" customFormat="1" ht="33.95" customHeight="1" outlineLevel="2" collapsed="1" spans="2:66">
      <c r="B692" s="108" t="s">
        <v>799</v>
      </c>
      <c r="C692" s="109" t="s">
        <v>2382</v>
      </c>
      <c r="D692" s="22" t="s">
        <v>2383</v>
      </c>
      <c r="E692" s="108" t="s">
        <v>2384</v>
      </c>
      <c r="F692" s="108" t="s">
        <v>1625</v>
      </c>
      <c r="G692" s="108" t="s">
        <v>943</v>
      </c>
      <c r="H692" s="108">
        <f t="shared" si="1178"/>
        <v>66351.66</v>
      </c>
      <c r="I692" s="108" t="s">
        <v>1242</v>
      </c>
      <c r="J692" s="108">
        <v>1</v>
      </c>
      <c r="K692" s="108" t="s">
        <v>1243</v>
      </c>
      <c r="L692" s="311">
        <v>66351.66</v>
      </c>
      <c r="M692" s="108" t="s">
        <v>1377</v>
      </c>
      <c r="N692" s="108">
        <f t="shared" si="1179"/>
        <v>12</v>
      </c>
      <c r="O692" s="330" t="s">
        <v>1292</v>
      </c>
      <c r="P692" s="330" t="s">
        <v>1292</v>
      </c>
      <c r="Q692" s="330" t="s">
        <v>1292</v>
      </c>
      <c r="R692" s="330" t="s">
        <v>1292</v>
      </c>
      <c r="S692" s="330" t="s">
        <v>1292</v>
      </c>
      <c r="T692" s="330" t="s">
        <v>1292</v>
      </c>
      <c r="U692" s="330" t="s">
        <v>1292</v>
      </c>
      <c r="V692" s="330" t="s">
        <v>1292</v>
      </c>
      <c r="W692" s="330" t="s">
        <v>1292</v>
      </c>
      <c r="X692" s="330" t="s">
        <v>1292</v>
      </c>
      <c r="Y692" s="330" t="s">
        <v>1292</v>
      </c>
      <c r="Z692" s="330" t="s">
        <v>1292</v>
      </c>
      <c r="AA692" s="108"/>
      <c r="AB692" s="108">
        <f t="shared" si="1165"/>
        <v>66351.66</v>
      </c>
      <c r="AC692" s="108">
        <f t="shared" si="1180"/>
        <v>5529.305</v>
      </c>
      <c r="AD692" s="108"/>
      <c r="AE692" s="108"/>
      <c r="AF692" s="108">
        <f t="shared" si="1181"/>
        <v>5529.305</v>
      </c>
      <c r="AG692" s="108"/>
      <c r="AH692" s="108"/>
      <c r="AI692" s="108">
        <f t="shared" si="1182"/>
        <v>5529.305</v>
      </c>
      <c r="AJ692" s="108"/>
      <c r="AK692" s="108"/>
      <c r="AL692" s="108">
        <f t="shared" si="1183"/>
        <v>5529.305</v>
      </c>
      <c r="AM692" s="108"/>
      <c r="AN692" s="108"/>
      <c r="AO692" s="108">
        <f t="shared" si="1184"/>
        <v>5529.305</v>
      </c>
      <c r="AP692" s="108"/>
      <c r="AQ692" s="108"/>
      <c r="AR692" s="108">
        <f t="shared" si="1185"/>
        <v>5529.305</v>
      </c>
      <c r="AS692" s="108"/>
      <c r="AT692" s="108"/>
      <c r="AU692" s="108">
        <f t="shared" si="1186"/>
        <v>5529.305</v>
      </c>
      <c r="AV692" s="108"/>
      <c r="AW692" s="108"/>
      <c r="AX692" s="108">
        <f t="shared" si="1187"/>
        <v>5529.305</v>
      </c>
      <c r="AY692" s="108"/>
      <c r="AZ692" s="108"/>
      <c r="BA692" s="108">
        <f t="shared" si="1188"/>
        <v>5529.305</v>
      </c>
      <c r="BB692" s="108"/>
      <c r="BC692" s="108"/>
      <c r="BD692" s="108">
        <f t="shared" si="1189"/>
        <v>5529.305</v>
      </c>
      <c r="BE692" s="108"/>
      <c r="BF692" s="108"/>
      <c r="BG692" s="108">
        <f t="shared" si="1190"/>
        <v>5529.305</v>
      </c>
      <c r="BH692" s="108"/>
      <c r="BI692" s="108"/>
      <c r="BJ692" s="108">
        <f t="shared" si="1191"/>
        <v>5529.305</v>
      </c>
      <c r="BK692" s="108"/>
      <c r="BL692" s="317"/>
      <c r="BM692" s="324"/>
      <c r="BN692" s="325"/>
    </row>
    <row r="693" s="22" customFormat="1" ht="33.95" customHeight="1" outlineLevel="2" collapsed="1" spans="2:66">
      <c r="B693" s="108" t="s">
        <v>799</v>
      </c>
      <c r="C693" s="109" t="s">
        <v>2385</v>
      </c>
      <c r="D693" s="22" t="s">
        <v>2386</v>
      </c>
      <c r="F693" s="108" t="s">
        <v>1625</v>
      </c>
      <c r="G693" s="108" t="s">
        <v>943</v>
      </c>
      <c r="H693" s="108">
        <f t="shared" si="1178"/>
        <v>155981.132075472</v>
      </c>
      <c r="I693" s="108" t="s">
        <v>1242</v>
      </c>
      <c r="J693" s="108">
        <v>1</v>
      </c>
      <c r="K693" s="108" t="s">
        <v>1243</v>
      </c>
      <c r="L693" s="311">
        <f>预算主表!P93</f>
        <v>155981.132075472</v>
      </c>
      <c r="M693" s="108" t="s">
        <v>1377</v>
      </c>
      <c r="N693" s="108">
        <f t="shared" si="1179"/>
        <v>12</v>
      </c>
      <c r="O693" s="330" t="s">
        <v>1292</v>
      </c>
      <c r="P693" s="330" t="s">
        <v>1292</v>
      </c>
      <c r="Q693" s="330" t="s">
        <v>1292</v>
      </c>
      <c r="R693" s="330" t="s">
        <v>1292</v>
      </c>
      <c r="S693" s="330" t="s">
        <v>1292</v>
      </c>
      <c r="T693" s="330" t="s">
        <v>1292</v>
      </c>
      <c r="U693" s="330" t="s">
        <v>1292</v>
      </c>
      <c r="V693" s="330" t="s">
        <v>1292</v>
      </c>
      <c r="W693" s="330" t="s">
        <v>1292</v>
      </c>
      <c r="X693" s="330" t="s">
        <v>1292</v>
      </c>
      <c r="Y693" s="330" t="s">
        <v>1292</v>
      </c>
      <c r="Z693" s="330" t="s">
        <v>1292</v>
      </c>
      <c r="AA693" s="108"/>
      <c r="AB693" s="108">
        <f t="shared" si="1165"/>
        <v>155981.132075472</v>
      </c>
      <c r="AC693" s="108">
        <f t="shared" si="1180"/>
        <v>12998.427672956</v>
      </c>
      <c r="AD693" s="108"/>
      <c r="AE693" s="108"/>
      <c r="AF693" s="108">
        <f t="shared" si="1181"/>
        <v>12998.427672956</v>
      </c>
      <c r="AG693" s="108"/>
      <c r="AH693" s="108"/>
      <c r="AI693" s="108">
        <f t="shared" si="1182"/>
        <v>12998.427672956</v>
      </c>
      <c r="AJ693" s="108"/>
      <c r="AK693" s="108"/>
      <c r="AL693" s="108">
        <f t="shared" si="1183"/>
        <v>12998.427672956</v>
      </c>
      <c r="AM693" s="108"/>
      <c r="AN693" s="108"/>
      <c r="AO693" s="108">
        <f t="shared" si="1184"/>
        <v>12998.427672956</v>
      </c>
      <c r="AP693" s="108"/>
      <c r="AQ693" s="108"/>
      <c r="AR693" s="108">
        <f t="shared" si="1185"/>
        <v>12998.427672956</v>
      </c>
      <c r="AS693" s="108"/>
      <c r="AT693" s="108"/>
      <c r="AU693" s="108">
        <f t="shared" si="1186"/>
        <v>12998.427672956</v>
      </c>
      <c r="AV693" s="108"/>
      <c r="AW693" s="108"/>
      <c r="AX693" s="108">
        <f t="shared" si="1187"/>
        <v>12998.427672956</v>
      </c>
      <c r="AY693" s="108"/>
      <c r="AZ693" s="108"/>
      <c r="BA693" s="108">
        <f t="shared" si="1188"/>
        <v>12998.427672956</v>
      </c>
      <c r="BB693" s="108"/>
      <c r="BC693" s="108"/>
      <c r="BD693" s="108">
        <f t="shared" si="1189"/>
        <v>12998.427672956</v>
      </c>
      <c r="BE693" s="108"/>
      <c r="BF693" s="108"/>
      <c r="BG693" s="108">
        <f t="shared" si="1190"/>
        <v>12998.427672956</v>
      </c>
      <c r="BH693" s="108"/>
      <c r="BI693" s="108"/>
      <c r="BJ693" s="108">
        <f t="shared" si="1191"/>
        <v>12998.427672956</v>
      </c>
      <c r="BK693" s="108"/>
      <c r="BL693" s="317"/>
      <c r="BM693" s="324"/>
      <c r="BN693" s="325"/>
    </row>
    <row r="694" s="22" customFormat="1" ht="33.95" customHeight="1" outlineLevel="2" collapsed="1" spans="2:66">
      <c r="B694" s="108" t="s">
        <v>799</v>
      </c>
      <c r="C694" s="109" t="s">
        <v>2387</v>
      </c>
      <c r="D694" s="22" t="s">
        <v>2388</v>
      </c>
      <c r="F694" s="108" t="s">
        <v>1625</v>
      </c>
      <c r="G694" s="108" t="s">
        <v>943</v>
      </c>
      <c r="H694" s="108">
        <f t="shared" si="1178"/>
        <v>0</v>
      </c>
      <c r="I694" s="108" t="s">
        <v>1242</v>
      </c>
      <c r="J694" s="108">
        <v>1</v>
      </c>
      <c r="K694" s="108" t="s">
        <v>1243</v>
      </c>
      <c r="L694" s="311">
        <f>预算主表!P95</f>
        <v>0</v>
      </c>
      <c r="M694" s="108" t="s">
        <v>1377</v>
      </c>
      <c r="N694" s="108">
        <f t="shared" si="1179"/>
        <v>12</v>
      </c>
      <c r="O694" s="330" t="s">
        <v>1292</v>
      </c>
      <c r="P694" s="330" t="s">
        <v>1292</v>
      </c>
      <c r="Q694" s="330" t="s">
        <v>1292</v>
      </c>
      <c r="R694" s="330" t="s">
        <v>1292</v>
      </c>
      <c r="S694" s="330" t="s">
        <v>1292</v>
      </c>
      <c r="T694" s="330" t="s">
        <v>1292</v>
      </c>
      <c r="U694" s="330" t="s">
        <v>1292</v>
      </c>
      <c r="V694" s="330" t="s">
        <v>1292</v>
      </c>
      <c r="W694" s="330" t="s">
        <v>1292</v>
      </c>
      <c r="X694" s="330" t="s">
        <v>1292</v>
      </c>
      <c r="Y694" s="330" t="s">
        <v>1292</v>
      </c>
      <c r="Z694" s="330" t="s">
        <v>1292</v>
      </c>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17"/>
      <c r="BM694" s="324"/>
      <c r="BN694" s="325"/>
    </row>
  </sheetData>
  <autoFilter xmlns:etc="http://www.wps.cn/officeDocument/2017/etCustomData" ref="A3:BL694" etc:filterBottomFollowUsedRange="0">
    <filterColumn colId="14">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15:Z623 O237:Z238 O625:Z626 O628:Z633 O230:Z235 O258:Z261 O310:Z313 O242:Z246 O275:Z282 O635:Z642 O248:Z256 O292:Z293 O644:Z645 O295:Z298 O647:Z650 O691:Z694 O265:Z273 O284:Z290 O300:Z302 O304:Z306 O316:Z334 O366:Z372 O513:Z519 O336:Z355 O357:Z364 O374:Z380 O384:Z398 O400:Z409 O432:Z439 O504:Z511 O411:Z417 O419:Z429 O463:Z467 O488:Z492 O441:Z445 O478:Z485 O494:Z501 O606:Z613 O447:Z459 O469:Z475 O521:Z539 O542:Z551 O553:Z569 O584:Z600 O602:Z604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FF00"/>
  </sheetPr>
  <dimension ref="B1:T35"/>
  <sheetViews>
    <sheetView zoomScale="85" zoomScaleNormal="85" workbookViewId="0">
      <selection activeCell="T10" sqref="T10"/>
    </sheetView>
  </sheetViews>
  <sheetFormatPr defaultColWidth="8.75833333333333" defaultRowHeight="16.5"/>
  <cols>
    <col min="1" max="1" width="2.375" style="251" customWidth="1"/>
    <col min="2" max="2" width="2.875" style="252" customWidth="1"/>
    <col min="3" max="3" width="12.875" style="253" customWidth="1"/>
    <col min="4" max="4" width="28.7583333333333" style="254" customWidth="1"/>
    <col min="5" max="5" width="4" style="252" customWidth="1"/>
    <col min="6" max="6" width="31.125" style="252" customWidth="1"/>
    <col min="7" max="7" width="7.75833333333333" style="252" customWidth="1"/>
    <col min="8" max="19" width="12.125" style="253" customWidth="1"/>
    <col min="20" max="20" width="8.75833333333333" style="252"/>
    <col min="21" max="21" width="1.875" style="251" customWidth="1"/>
    <col min="22" max="16384" width="8.75833333333333" style="252"/>
  </cols>
  <sheetData>
    <row r="1" ht="12" customHeight="1" spans="2:20">
      <c r="B1" s="251"/>
      <c r="C1" s="255"/>
      <c r="D1" s="256"/>
      <c r="E1" s="251"/>
      <c r="F1" s="251"/>
      <c r="G1" s="251"/>
      <c r="H1" s="255"/>
      <c r="I1" s="255"/>
      <c r="J1" s="255"/>
      <c r="K1" s="255"/>
      <c r="L1" s="255"/>
      <c r="M1" s="255"/>
      <c r="N1" s="255"/>
      <c r="O1" s="255"/>
      <c r="P1" s="255"/>
      <c r="Q1" s="255"/>
      <c r="R1" s="255"/>
      <c r="S1" s="255"/>
      <c r="T1" s="251"/>
    </row>
    <row r="2" ht="30.95" customHeight="1" spans="3:19">
      <c r="C2" s="257" t="s">
        <v>2389</v>
      </c>
      <c r="D2" s="257"/>
      <c r="E2" s="257"/>
      <c r="F2" s="257"/>
      <c r="G2" s="257"/>
      <c r="H2" s="257"/>
      <c r="I2" s="257"/>
      <c r="J2" s="257"/>
      <c r="K2" s="257"/>
      <c r="L2" s="257"/>
      <c r="M2" s="257"/>
      <c r="N2" s="257"/>
      <c r="O2" s="257"/>
      <c r="P2" s="257"/>
      <c r="Q2" s="257"/>
      <c r="R2" s="257"/>
      <c r="S2" s="257"/>
    </row>
    <row r="3" ht="27" customHeight="1" spans="3:19">
      <c r="C3" s="77" t="s">
        <v>2390</v>
      </c>
      <c r="D3" s="258" t="s">
        <v>2391</v>
      </c>
      <c r="F3" s="259" t="s">
        <v>2392</v>
      </c>
      <c r="G3" s="260"/>
      <c r="H3" s="260"/>
      <c r="I3" s="260"/>
      <c r="J3" s="260"/>
      <c r="K3" s="260"/>
      <c r="L3" s="260"/>
      <c r="M3" s="260"/>
      <c r="N3" s="260"/>
      <c r="O3" s="260"/>
      <c r="P3" s="260"/>
      <c r="Q3" s="260"/>
      <c r="R3" s="260"/>
      <c r="S3" s="272"/>
    </row>
    <row r="4" ht="27" customHeight="1" spans="3:19">
      <c r="C4" s="77" t="s">
        <v>2393</v>
      </c>
      <c r="D4" s="258" t="s">
        <v>2394</v>
      </c>
      <c r="F4" s="77" t="s">
        <v>2395</v>
      </c>
      <c r="G4" s="261" t="s">
        <v>2396</v>
      </c>
      <c r="H4" s="77" t="s">
        <v>1242</v>
      </c>
      <c r="I4" s="77" t="s">
        <v>1242</v>
      </c>
      <c r="J4" s="77" t="s">
        <v>1242</v>
      </c>
      <c r="K4" s="77" t="s">
        <v>1242</v>
      </c>
      <c r="L4" s="77" t="s">
        <v>1242</v>
      </c>
      <c r="M4" s="77" t="s">
        <v>1242</v>
      </c>
      <c r="N4" s="77" t="s">
        <v>1242</v>
      </c>
      <c r="O4" s="77" t="s">
        <v>1242</v>
      </c>
      <c r="P4" s="77" t="s">
        <v>1242</v>
      </c>
      <c r="Q4" s="77" t="s">
        <v>1242</v>
      </c>
      <c r="R4" s="77" t="s">
        <v>1242</v>
      </c>
      <c r="S4" s="77" t="s">
        <v>1242</v>
      </c>
    </row>
    <row r="5" ht="27" customHeight="1" spans="3:19">
      <c r="C5" s="77" t="s">
        <v>2397</v>
      </c>
      <c r="D5" s="258" t="s">
        <v>2398</v>
      </c>
      <c r="F5" s="77"/>
      <c r="G5" s="262"/>
      <c r="H5" s="77" t="s">
        <v>766</v>
      </c>
      <c r="I5" s="77" t="s">
        <v>767</v>
      </c>
      <c r="J5" s="77" t="s">
        <v>768</v>
      </c>
      <c r="K5" s="77" t="s">
        <v>769</v>
      </c>
      <c r="L5" s="77" t="s">
        <v>770</v>
      </c>
      <c r="M5" s="77" t="s">
        <v>771</v>
      </c>
      <c r="N5" s="77" t="s">
        <v>772</v>
      </c>
      <c r="O5" s="77" t="s">
        <v>773</v>
      </c>
      <c r="P5" s="77" t="s">
        <v>774</v>
      </c>
      <c r="Q5" s="77" t="s">
        <v>775</v>
      </c>
      <c r="R5" s="77" t="s">
        <v>776</v>
      </c>
      <c r="S5" s="77" t="s">
        <v>777</v>
      </c>
    </row>
    <row r="6" ht="27" customHeight="1" spans="3:19">
      <c r="C6" s="77" t="s">
        <v>2399</v>
      </c>
      <c r="D6" s="258" t="s">
        <v>2400</v>
      </c>
      <c r="F6" s="77" t="s">
        <v>2401</v>
      </c>
      <c r="G6" s="77" t="s">
        <v>1304</v>
      </c>
      <c r="H6" s="263">
        <v>1056</v>
      </c>
      <c r="I6" s="263">
        <v>1056</v>
      </c>
      <c r="J6" s="263">
        <v>1056</v>
      </c>
      <c r="K6" s="263">
        <v>1056</v>
      </c>
      <c r="L6" s="263">
        <v>1056</v>
      </c>
      <c r="M6" s="263">
        <v>1056</v>
      </c>
      <c r="N6" s="263">
        <v>1056</v>
      </c>
      <c r="O6" s="263">
        <v>1056</v>
      </c>
      <c r="P6" s="263">
        <v>1056</v>
      </c>
      <c r="Q6" s="263">
        <v>1056</v>
      </c>
      <c r="R6" s="263">
        <v>1056</v>
      </c>
      <c r="S6" s="263">
        <v>1056</v>
      </c>
    </row>
    <row r="7" ht="27" customHeight="1" spans="3:19">
      <c r="C7" s="77" t="s">
        <v>2402</v>
      </c>
      <c r="D7" s="258"/>
      <c r="F7" s="77" t="s">
        <v>2403</v>
      </c>
      <c r="G7" s="77" t="s">
        <v>1396</v>
      </c>
      <c r="H7" s="263">
        <v>0</v>
      </c>
      <c r="I7" s="263">
        <v>0</v>
      </c>
      <c r="J7" s="263">
        <v>0</v>
      </c>
      <c r="K7" s="263">
        <v>0</v>
      </c>
      <c r="L7" s="263">
        <v>0</v>
      </c>
      <c r="M7" s="263">
        <v>0</v>
      </c>
      <c r="N7" s="263">
        <v>0</v>
      </c>
      <c r="O7" s="263">
        <v>0</v>
      </c>
      <c r="P7" s="263">
        <v>0</v>
      </c>
      <c r="Q7" s="263">
        <v>0</v>
      </c>
      <c r="R7" s="263">
        <v>0</v>
      </c>
      <c r="S7" s="263">
        <v>0</v>
      </c>
    </row>
    <row r="8" ht="27" customHeight="1" spans="3:19">
      <c r="C8" s="77" t="s">
        <v>170</v>
      </c>
      <c r="D8" s="258" t="s">
        <v>2404</v>
      </c>
      <c r="F8" s="77" t="s">
        <v>2405</v>
      </c>
      <c r="G8" s="77" t="s">
        <v>1033</v>
      </c>
      <c r="H8" s="263">
        <v>176000</v>
      </c>
      <c r="I8" s="263">
        <v>176000</v>
      </c>
      <c r="J8" s="263">
        <v>176000</v>
      </c>
      <c r="K8" s="263">
        <v>176000</v>
      </c>
      <c r="L8" s="263">
        <v>176000</v>
      </c>
      <c r="M8" s="263">
        <v>176000</v>
      </c>
      <c r="N8" s="263">
        <v>176000</v>
      </c>
      <c r="O8" s="263">
        <v>176000</v>
      </c>
      <c r="P8" s="263">
        <v>176000</v>
      </c>
      <c r="Q8" s="263">
        <v>176000</v>
      </c>
      <c r="R8" s="263">
        <v>176000</v>
      </c>
      <c r="S8" s="263">
        <v>176000</v>
      </c>
    </row>
    <row r="9" ht="27" customHeight="1" spans="3:19">
      <c r="C9" s="77" t="s">
        <v>2406</v>
      </c>
      <c r="D9" s="258" t="s">
        <v>2407</v>
      </c>
      <c r="F9" s="77" t="s">
        <v>1032</v>
      </c>
      <c r="G9" s="77" t="s">
        <v>1033</v>
      </c>
      <c r="H9" s="263">
        <v>176000</v>
      </c>
      <c r="I9" s="263">
        <v>176000</v>
      </c>
      <c r="J9" s="263">
        <v>176000</v>
      </c>
      <c r="K9" s="263">
        <v>176000</v>
      </c>
      <c r="L9" s="263">
        <v>176000</v>
      </c>
      <c r="M9" s="263">
        <v>176000</v>
      </c>
      <c r="N9" s="263">
        <v>176000</v>
      </c>
      <c r="O9" s="263">
        <v>176000</v>
      </c>
      <c r="P9" s="263">
        <v>176000</v>
      </c>
      <c r="Q9" s="263">
        <v>176000</v>
      </c>
      <c r="R9" s="263">
        <v>176000</v>
      </c>
      <c r="S9" s="263">
        <v>176000</v>
      </c>
    </row>
    <row r="10" ht="27" customHeight="1" spans="3:19">
      <c r="C10" s="77" t="s">
        <v>2408</v>
      </c>
      <c r="D10" s="258" t="s">
        <v>2409</v>
      </c>
      <c r="F10" s="77" t="s">
        <v>2410</v>
      </c>
      <c r="G10" s="77" t="s">
        <v>1033</v>
      </c>
      <c r="H10" s="263">
        <v>176000</v>
      </c>
      <c r="I10" s="263">
        <v>176000</v>
      </c>
      <c r="J10" s="263">
        <v>176000</v>
      </c>
      <c r="K10" s="263">
        <v>176000</v>
      </c>
      <c r="L10" s="263">
        <v>176000</v>
      </c>
      <c r="M10" s="263">
        <v>176000</v>
      </c>
      <c r="N10" s="263">
        <v>176000</v>
      </c>
      <c r="O10" s="263">
        <v>176000</v>
      </c>
      <c r="P10" s="263">
        <v>176000</v>
      </c>
      <c r="Q10" s="263">
        <v>176000</v>
      </c>
      <c r="R10" s="263">
        <v>176000</v>
      </c>
      <c r="S10" s="263">
        <v>176000</v>
      </c>
    </row>
    <row r="11" ht="27" customHeight="1" spans="3:19">
      <c r="C11" s="77" t="s">
        <v>2411</v>
      </c>
      <c r="D11" s="258" t="s">
        <v>2412</v>
      </c>
      <c r="F11" s="77" t="s">
        <v>1096</v>
      </c>
      <c r="G11" s="77" t="s">
        <v>1033</v>
      </c>
      <c r="H11" s="263">
        <v>0</v>
      </c>
      <c r="I11" s="263">
        <v>0</v>
      </c>
      <c r="J11" s="263">
        <v>0</v>
      </c>
      <c r="K11" s="263">
        <v>0</v>
      </c>
      <c r="L11" s="263">
        <v>0</v>
      </c>
      <c r="M11" s="263">
        <v>0</v>
      </c>
      <c r="N11" s="263">
        <v>0</v>
      </c>
      <c r="O11" s="263">
        <v>0</v>
      </c>
      <c r="P11" s="263">
        <v>0</v>
      </c>
      <c r="Q11" s="263">
        <v>0</v>
      </c>
      <c r="R11" s="263">
        <v>0</v>
      </c>
      <c r="S11" s="263">
        <v>0</v>
      </c>
    </row>
    <row r="12" ht="27" customHeight="1" spans="3:19">
      <c r="C12" s="77" t="s">
        <v>2413</v>
      </c>
      <c r="D12" s="258"/>
      <c r="F12" s="77" t="s">
        <v>1177</v>
      </c>
      <c r="G12" s="77" t="s">
        <v>1033</v>
      </c>
      <c r="H12" s="263">
        <v>176000</v>
      </c>
      <c r="I12" s="263">
        <v>176000</v>
      </c>
      <c r="J12" s="263">
        <v>176000</v>
      </c>
      <c r="K12" s="263">
        <v>176000</v>
      </c>
      <c r="L12" s="263">
        <v>176000</v>
      </c>
      <c r="M12" s="263">
        <v>176000</v>
      </c>
      <c r="N12" s="263">
        <v>176000</v>
      </c>
      <c r="O12" s="263">
        <v>176000</v>
      </c>
      <c r="P12" s="263">
        <v>176000</v>
      </c>
      <c r="Q12" s="263">
        <v>176000</v>
      </c>
      <c r="R12" s="263">
        <v>176000</v>
      </c>
      <c r="S12" s="263">
        <v>176000</v>
      </c>
    </row>
    <row r="13" ht="27" customHeight="1" spans="3:19">
      <c r="C13" s="77" t="s">
        <v>2414</v>
      </c>
      <c r="D13" s="258" t="s">
        <v>2415</v>
      </c>
      <c r="F13" s="77" t="s">
        <v>2313</v>
      </c>
      <c r="G13" s="77" t="s">
        <v>1033</v>
      </c>
      <c r="H13" s="263">
        <v>176000</v>
      </c>
      <c r="I13" s="263">
        <v>176000</v>
      </c>
      <c r="J13" s="263">
        <v>176000</v>
      </c>
      <c r="K13" s="263">
        <v>176000</v>
      </c>
      <c r="L13" s="263">
        <v>176000</v>
      </c>
      <c r="M13" s="263">
        <v>176000</v>
      </c>
      <c r="N13" s="263">
        <v>176000</v>
      </c>
      <c r="O13" s="263">
        <v>176000</v>
      </c>
      <c r="P13" s="263">
        <v>176000</v>
      </c>
      <c r="Q13" s="263">
        <v>176000</v>
      </c>
      <c r="R13" s="263">
        <v>176000</v>
      </c>
      <c r="S13" s="263">
        <v>176000</v>
      </c>
    </row>
    <row r="14" ht="27" customHeight="1" spans="3:4">
      <c r="C14" s="77" t="s">
        <v>2416</v>
      </c>
      <c r="D14" s="264">
        <v>37591</v>
      </c>
    </row>
    <row r="15" ht="18" customHeight="1" spans="4:4">
      <c r="D15" s="253"/>
    </row>
    <row r="16" ht="9.95" customHeight="1" spans="2:20">
      <c r="B16" s="251"/>
      <c r="C16" s="255"/>
      <c r="D16" s="256"/>
      <c r="E16" s="251"/>
      <c r="F16" s="251"/>
      <c r="G16" s="251"/>
      <c r="H16" s="255"/>
      <c r="I16" s="255"/>
      <c r="J16" s="255"/>
      <c r="K16" s="255"/>
      <c r="L16" s="255"/>
      <c r="M16" s="255"/>
      <c r="N16" s="255"/>
      <c r="O16" s="255"/>
      <c r="P16" s="255"/>
      <c r="Q16" s="255"/>
      <c r="R16" s="255"/>
      <c r="S16" s="255"/>
      <c r="T16" s="251"/>
    </row>
    <row r="17" ht="27" customHeight="1" spans="3:19">
      <c r="C17" s="257" t="s">
        <v>2417</v>
      </c>
      <c r="D17" s="257"/>
      <c r="E17" s="257"/>
      <c r="F17" s="257"/>
      <c r="G17" s="257"/>
      <c r="H17" s="257"/>
      <c r="I17" s="257"/>
      <c r="J17" s="257"/>
      <c r="K17" s="257"/>
      <c r="L17" s="257"/>
      <c r="M17" s="257"/>
      <c r="N17" s="257"/>
      <c r="O17" s="257"/>
      <c r="P17" s="257"/>
      <c r="Q17" s="257"/>
      <c r="R17" s="257"/>
      <c r="S17" s="257"/>
    </row>
    <row r="18" ht="27" customHeight="1" spans="3:19">
      <c r="C18" s="77" t="s">
        <v>2418</v>
      </c>
      <c r="D18" s="265" t="s">
        <v>2407</v>
      </c>
      <c r="F18" s="259" t="s">
        <v>2419</v>
      </c>
      <c r="G18" s="260"/>
      <c r="H18" s="260"/>
      <c r="I18" s="260"/>
      <c r="J18" s="260"/>
      <c r="K18" s="260"/>
      <c r="L18" s="260"/>
      <c r="M18" s="260"/>
      <c r="N18" s="260"/>
      <c r="O18" s="260"/>
      <c r="P18" s="260"/>
      <c r="Q18" s="260"/>
      <c r="R18" s="260"/>
      <c r="S18" s="272"/>
    </row>
    <row r="19" ht="27" customHeight="1" spans="3:19">
      <c r="C19" s="77" t="s">
        <v>2420</v>
      </c>
      <c r="D19" s="265" t="s">
        <v>2421</v>
      </c>
      <c r="F19" s="77" t="s">
        <v>2395</v>
      </c>
      <c r="G19" s="261" t="s">
        <v>2396</v>
      </c>
      <c r="H19" s="77" t="s">
        <v>1242</v>
      </c>
      <c r="I19" s="77" t="s">
        <v>1242</v>
      </c>
      <c r="J19" s="77" t="s">
        <v>1242</v>
      </c>
      <c r="K19" s="77" t="s">
        <v>1242</v>
      </c>
      <c r="L19" s="77" t="s">
        <v>1242</v>
      </c>
      <c r="M19" s="77" t="s">
        <v>1242</v>
      </c>
      <c r="N19" s="77" t="s">
        <v>1242</v>
      </c>
      <c r="O19" s="77" t="s">
        <v>1242</v>
      </c>
      <c r="P19" s="77" t="s">
        <v>1242</v>
      </c>
      <c r="Q19" s="77" t="s">
        <v>1242</v>
      </c>
      <c r="R19" s="77" t="s">
        <v>1242</v>
      </c>
      <c r="S19" s="77" t="s">
        <v>1242</v>
      </c>
    </row>
    <row r="20" ht="27" customHeight="1" spans="3:19">
      <c r="C20" s="77" t="s">
        <v>2422</v>
      </c>
      <c r="D20" s="265" t="s">
        <v>2423</v>
      </c>
      <c r="F20" s="77"/>
      <c r="G20" s="262"/>
      <c r="H20" s="77" t="s">
        <v>766</v>
      </c>
      <c r="I20" s="77" t="s">
        <v>767</v>
      </c>
      <c r="J20" s="77" t="s">
        <v>768</v>
      </c>
      <c r="K20" s="77" t="s">
        <v>769</v>
      </c>
      <c r="L20" s="77" t="s">
        <v>770</v>
      </c>
      <c r="M20" s="77" t="s">
        <v>771</v>
      </c>
      <c r="N20" s="77" t="s">
        <v>772</v>
      </c>
      <c r="O20" s="77" t="s">
        <v>773</v>
      </c>
      <c r="P20" s="77" t="s">
        <v>774</v>
      </c>
      <c r="Q20" s="77" t="s">
        <v>775</v>
      </c>
      <c r="R20" s="77" t="s">
        <v>776</v>
      </c>
      <c r="S20" s="77" t="s">
        <v>777</v>
      </c>
    </row>
    <row r="21" ht="27" customHeight="1" spans="3:19">
      <c r="C21" s="77" t="s">
        <v>2424</v>
      </c>
      <c r="D21" s="86" t="str">
        <f>VLOOKUP(D4,'附表1-数据库'!B46:C383,2,FALSE)</f>
        <v>一类城市</v>
      </c>
      <c r="F21" s="76" t="s">
        <v>1148</v>
      </c>
      <c r="G21" s="76" t="s">
        <v>1150</v>
      </c>
      <c r="H21" s="258">
        <f>预算主表!$P$83/(12*300)</f>
        <v>84.9056603773585</v>
      </c>
      <c r="I21" s="258">
        <f>预算主表!$P$83/(12*300)</f>
        <v>84.9056603773585</v>
      </c>
      <c r="J21" s="258">
        <f>预算主表!$P$83/(12*300)</f>
        <v>84.9056603773585</v>
      </c>
      <c r="K21" s="258">
        <f>预算主表!$P$83/(12*300)</f>
        <v>84.9056603773585</v>
      </c>
      <c r="L21" s="258">
        <f>预算主表!$P$83/(12*300)</f>
        <v>84.9056603773585</v>
      </c>
      <c r="M21" s="258">
        <f>预算主表!$P$83/(12*300)</f>
        <v>84.9056603773585</v>
      </c>
      <c r="N21" s="258">
        <f>预算主表!$P$83/(12*300)</f>
        <v>84.9056603773585</v>
      </c>
      <c r="O21" s="258">
        <f>预算主表!$P$83/(12*300)</f>
        <v>84.9056603773585</v>
      </c>
      <c r="P21" s="258">
        <f>预算主表!$P$83/(12*300)</f>
        <v>84.9056603773585</v>
      </c>
      <c r="Q21" s="258">
        <f>预算主表!$P$83/(12*300)</f>
        <v>84.9056603773585</v>
      </c>
      <c r="R21" s="258">
        <f>预算主表!$P$83/(12*300)</f>
        <v>84.9056603773585</v>
      </c>
      <c r="S21" s="258">
        <f>预算主表!$P$83/(12*300)</f>
        <v>84.9056603773585</v>
      </c>
    </row>
    <row r="22" ht="27" customHeight="1" spans="3:19">
      <c r="C22" s="254"/>
      <c r="F22" s="76" t="s">
        <v>1153</v>
      </c>
      <c r="G22" s="76" t="s">
        <v>1150</v>
      </c>
      <c r="H22" s="258"/>
      <c r="I22" s="258"/>
      <c r="J22" s="258"/>
      <c r="K22" s="258"/>
      <c r="L22" s="258"/>
      <c r="M22" s="258"/>
      <c r="N22" s="258"/>
      <c r="O22" s="258"/>
      <c r="P22" s="258"/>
      <c r="Q22" s="258"/>
      <c r="R22" s="258"/>
      <c r="S22" s="258"/>
    </row>
    <row r="23" ht="27" customHeight="1" spans="3:19">
      <c r="C23" s="266" t="s">
        <v>2425</v>
      </c>
      <c r="D23" s="267" t="s">
        <v>2426</v>
      </c>
      <c r="F23" s="76" t="s">
        <v>1155</v>
      </c>
      <c r="G23" s="76" t="s">
        <v>1150</v>
      </c>
      <c r="H23" s="258"/>
      <c r="I23" s="258"/>
      <c r="J23" s="258"/>
      <c r="K23" s="258"/>
      <c r="L23" s="258"/>
      <c r="M23" s="258"/>
      <c r="N23" s="258"/>
      <c r="O23" s="258"/>
      <c r="P23" s="258"/>
      <c r="Q23" s="258"/>
      <c r="R23" s="258"/>
      <c r="S23" s="258"/>
    </row>
    <row r="24" ht="27" customHeight="1" spans="3:19">
      <c r="C24" s="268"/>
      <c r="D24" s="269"/>
      <c r="F24" s="76" t="s">
        <v>1157</v>
      </c>
      <c r="G24" s="76" t="s">
        <v>1150</v>
      </c>
      <c r="H24" s="258"/>
      <c r="I24" s="258"/>
      <c r="J24" s="258"/>
      <c r="K24" s="258"/>
      <c r="L24" s="258"/>
      <c r="M24" s="258"/>
      <c r="N24" s="258"/>
      <c r="O24" s="258"/>
      <c r="P24" s="258"/>
      <c r="Q24" s="258"/>
      <c r="R24" s="258"/>
      <c r="S24" s="258"/>
    </row>
    <row r="25" ht="27" customHeight="1" spans="3:19">
      <c r="C25" s="268"/>
      <c r="D25" s="269"/>
      <c r="F25" s="76" t="s">
        <v>1159</v>
      </c>
      <c r="G25" s="76" t="s">
        <v>1150</v>
      </c>
      <c r="H25" s="258"/>
      <c r="I25" s="258"/>
      <c r="J25" s="258"/>
      <c r="K25" s="258"/>
      <c r="L25" s="258"/>
      <c r="M25" s="258"/>
      <c r="N25" s="258"/>
      <c r="O25" s="258"/>
      <c r="P25" s="258"/>
      <c r="Q25" s="258"/>
      <c r="R25" s="258"/>
      <c r="S25" s="258"/>
    </row>
    <row r="26" ht="27" customHeight="1" spans="3:19">
      <c r="C26" s="270"/>
      <c r="D26" s="271"/>
      <c r="F26" s="76" t="s">
        <v>1161</v>
      </c>
      <c r="G26" s="76" t="s">
        <v>1150</v>
      </c>
      <c r="H26" s="258"/>
      <c r="I26" s="258"/>
      <c r="J26" s="258"/>
      <c r="K26" s="258"/>
      <c r="L26" s="258"/>
      <c r="M26" s="258"/>
      <c r="N26" s="258"/>
      <c r="O26" s="258"/>
      <c r="P26" s="258"/>
      <c r="Q26" s="258"/>
      <c r="R26" s="258"/>
      <c r="S26" s="258"/>
    </row>
    <row r="27" ht="27" customHeight="1" spans="3:19">
      <c r="C27" s="266" t="s">
        <v>2427</v>
      </c>
      <c r="D27" s="267" t="s">
        <v>2428</v>
      </c>
      <c r="F27" s="76" t="s">
        <v>1163</v>
      </c>
      <c r="G27" s="76" t="s">
        <v>1150</v>
      </c>
      <c r="H27" s="258"/>
      <c r="I27" s="258"/>
      <c r="J27" s="258"/>
      <c r="K27" s="258"/>
      <c r="L27" s="258"/>
      <c r="M27" s="258"/>
      <c r="N27" s="258"/>
      <c r="O27" s="258"/>
      <c r="P27" s="258"/>
      <c r="Q27" s="258"/>
      <c r="R27" s="258"/>
      <c r="S27" s="258"/>
    </row>
    <row r="28" ht="27" customHeight="1" spans="3:19">
      <c r="C28" s="268"/>
      <c r="D28" s="269"/>
      <c r="F28" s="76" t="s">
        <v>1165</v>
      </c>
      <c r="G28" s="76" t="s">
        <v>1150</v>
      </c>
      <c r="H28" s="258"/>
      <c r="I28" s="258"/>
      <c r="J28" s="258"/>
      <c r="K28" s="258"/>
      <c r="L28" s="258"/>
      <c r="M28" s="258"/>
      <c r="N28" s="258"/>
      <c r="O28" s="258"/>
      <c r="P28" s="258"/>
      <c r="Q28" s="258"/>
      <c r="R28" s="258"/>
      <c r="S28" s="258"/>
    </row>
    <row r="29" ht="27" customHeight="1" spans="3:19">
      <c r="C29" s="268"/>
      <c r="D29" s="269"/>
      <c r="F29" s="76" t="s">
        <v>1167</v>
      </c>
      <c r="G29" s="76" t="s">
        <v>1150</v>
      </c>
      <c r="H29" s="258"/>
      <c r="I29" s="258"/>
      <c r="J29" s="258"/>
      <c r="K29" s="258"/>
      <c r="L29" s="258"/>
      <c r="M29" s="258"/>
      <c r="N29" s="258"/>
      <c r="O29" s="258"/>
      <c r="P29" s="258"/>
      <c r="Q29" s="258"/>
      <c r="R29" s="258"/>
      <c r="S29" s="258"/>
    </row>
    <row r="30" ht="27" customHeight="1" spans="3:19">
      <c r="C30" s="270"/>
      <c r="D30" s="271"/>
      <c r="F30" s="76" t="s">
        <v>1169</v>
      </c>
      <c r="G30" s="76" t="s">
        <v>1150</v>
      </c>
      <c r="H30" s="258"/>
      <c r="I30" s="258"/>
      <c r="J30" s="258"/>
      <c r="K30" s="258"/>
      <c r="L30" s="258"/>
      <c r="M30" s="258"/>
      <c r="N30" s="258"/>
      <c r="O30" s="258"/>
      <c r="P30" s="258"/>
      <c r="Q30" s="258"/>
      <c r="R30" s="258"/>
      <c r="S30" s="258"/>
    </row>
    <row r="31" ht="27" customHeight="1" spans="3:19">
      <c r="C31" s="266" t="s">
        <v>2429</v>
      </c>
      <c r="D31" s="267" t="s">
        <v>2430</v>
      </c>
      <c r="F31" s="76" t="s">
        <v>1171</v>
      </c>
      <c r="G31" s="76" t="s">
        <v>1150</v>
      </c>
      <c r="H31" s="258"/>
      <c r="I31" s="258"/>
      <c r="J31" s="258"/>
      <c r="K31" s="258"/>
      <c r="L31" s="258"/>
      <c r="M31" s="258"/>
      <c r="N31" s="258"/>
      <c r="O31" s="258"/>
      <c r="P31" s="258"/>
      <c r="Q31" s="258"/>
      <c r="R31" s="258"/>
      <c r="S31" s="258"/>
    </row>
    <row r="32" ht="27" customHeight="1" spans="3:19">
      <c r="C32" s="268"/>
      <c r="D32" s="269"/>
      <c r="F32" s="76" t="s">
        <v>1173</v>
      </c>
      <c r="G32" s="76" t="s">
        <v>1150</v>
      </c>
      <c r="H32" s="258"/>
      <c r="I32" s="258"/>
      <c r="J32" s="258"/>
      <c r="K32" s="258"/>
      <c r="L32" s="258"/>
      <c r="M32" s="258"/>
      <c r="N32" s="258"/>
      <c r="O32" s="258"/>
      <c r="P32" s="258"/>
      <c r="Q32" s="258"/>
      <c r="R32" s="258"/>
      <c r="S32" s="258"/>
    </row>
    <row r="33" ht="27" customHeight="1" spans="3:19">
      <c r="C33" s="268"/>
      <c r="D33" s="269"/>
      <c r="F33" s="76" t="s">
        <v>1175</v>
      </c>
      <c r="G33" s="76" t="s">
        <v>1150</v>
      </c>
      <c r="H33" s="258"/>
      <c r="I33" s="258"/>
      <c r="J33" s="258"/>
      <c r="K33" s="258"/>
      <c r="L33" s="258"/>
      <c r="M33" s="258"/>
      <c r="N33" s="258"/>
      <c r="O33" s="258"/>
      <c r="P33" s="258"/>
      <c r="Q33" s="258"/>
      <c r="R33" s="258"/>
      <c r="S33" s="258"/>
    </row>
    <row r="34" ht="21.95" customHeight="1" spans="3:4">
      <c r="C34" s="270"/>
      <c r="D34" s="271"/>
    </row>
    <row r="35" ht="12" customHeight="1" spans="2:20">
      <c r="B35" s="251"/>
      <c r="C35" s="255"/>
      <c r="D35" s="256"/>
      <c r="E35" s="251"/>
      <c r="F35" s="251"/>
      <c r="G35" s="251"/>
      <c r="H35" s="255"/>
      <c r="I35" s="255"/>
      <c r="J35" s="255"/>
      <c r="K35" s="255"/>
      <c r="L35" s="255"/>
      <c r="M35" s="255"/>
      <c r="N35" s="255"/>
      <c r="O35" s="255"/>
      <c r="P35" s="255"/>
      <c r="Q35" s="255"/>
      <c r="R35" s="255"/>
      <c r="S35" s="255"/>
      <c r="T35" s="251"/>
    </row>
  </sheetData>
  <mergeCells count="14">
    <mergeCell ref="C2:S2"/>
    <mergeCell ref="F3:S3"/>
    <mergeCell ref="C17:S17"/>
    <mergeCell ref="F18:S18"/>
    <mergeCell ref="C23:C26"/>
    <mergeCell ref="C27:C30"/>
    <mergeCell ref="C31:C34"/>
    <mergeCell ref="D23:D26"/>
    <mergeCell ref="D27:D30"/>
    <mergeCell ref="D31:D34"/>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outlinePr summaryBelow="0"/>
  </sheetPr>
  <dimension ref="A1:Q233"/>
  <sheetViews>
    <sheetView zoomScale="85" zoomScaleNormal="85" workbookViewId="0">
      <pane xSplit="4" ySplit="1" topLeftCell="E29" activePane="bottomRight" state="frozen"/>
      <selection/>
      <selection pane="topRight"/>
      <selection pane="bottomLeft"/>
      <selection pane="bottomRight" activeCell="I37" sqref="I37"/>
    </sheetView>
  </sheetViews>
  <sheetFormatPr defaultColWidth="8.75833333333333" defaultRowHeight="16.5"/>
  <cols>
    <col min="1" max="1" width="8.75833333333333" style="223"/>
    <col min="2" max="2" width="16.875" style="224" customWidth="1"/>
    <col min="3" max="3" width="12.875" style="224" customWidth="1"/>
    <col min="4" max="4" width="12.875" style="225" customWidth="1"/>
    <col min="5" max="5" width="7.125" style="224" customWidth="1"/>
    <col min="6" max="16384" width="8.75833333333333" style="223"/>
  </cols>
  <sheetData>
    <row r="1" ht="30.95" customHeight="1" spans="1:17">
      <c r="A1" s="223">
        <v>11</v>
      </c>
      <c r="B1" s="226" t="s">
        <v>2431</v>
      </c>
      <c r="C1" s="226" t="s">
        <v>2432</v>
      </c>
      <c r="D1" s="227" t="s">
        <v>2433</v>
      </c>
      <c r="E1" s="226" t="s">
        <v>2396</v>
      </c>
      <c r="F1" s="228" t="s">
        <v>766</v>
      </c>
      <c r="G1" s="228" t="s">
        <v>767</v>
      </c>
      <c r="H1" s="228" t="s">
        <v>768</v>
      </c>
      <c r="I1" s="228" t="s">
        <v>769</v>
      </c>
      <c r="J1" s="228" t="s">
        <v>770</v>
      </c>
      <c r="K1" s="228" t="s">
        <v>771</v>
      </c>
      <c r="L1" s="228" t="s">
        <v>772</v>
      </c>
      <c r="M1" s="228" t="s">
        <v>773</v>
      </c>
      <c r="N1" s="228" t="s">
        <v>774</v>
      </c>
      <c r="O1" s="228" t="s">
        <v>775</v>
      </c>
      <c r="P1" s="228" t="s">
        <v>776</v>
      </c>
      <c r="Q1" s="228" t="s">
        <v>777</v>
      </c>
    </row>
    <row r="2" spans="1:17">
      <c r="A2" s="223">
        <v>1</v>
      </c>
      <c r="B2" s="229" t="s">
        <v>2434</v>
      </c>
      <c r="C2" s="229" t="s">
        <v>745</v>
      </c>
      <c r="D2" s="230">
        <f t="shared" ref="D2:D65" si="0">IFERROR(SUM(F2:Q2)/COUNTIF(F2:Q2,"&lt;&gt;0"),0)</f>
        <v>61</v>
      </c>
      <c r="E2" s="230" t="s">
        <v>805</v>
      </c>
      <c r="F2" s="231">
        <f t="shared" ref="F2:Q2" si="1">F3+F4+F5</f>
        <v>61</v>
      </c>
      <c r="G2" s="231">
        <f t="shared" si="1"/>
        <v>61</v>
      </c>
      <c r="H2" s="231">
        <f t="shared" si="1"/>
        <v>61</v>
      </c>
      <c r="I2" s="231">
        <f t="shared" si="1"/>
        <v>61</v>
      </c>
      <c r="J2" s="231">
        <f t="shared" si="1"/>
        <v>61</v>
      </c>
      <c r="K2" s="231">
        <f t="shared" si="1"/>
        <v>61</v>
      </c>
      <c r="L2" s="231">
        <f t="shared" si="1"/>
        <v>61</v>
      </c>
      <c r="M2" s="231">
        <f t="shared" si="1"/>
        <v>61</v>
      </c>
      <c r="N2" s="231">
        <f t="shared" si="1"/>
        <v>61</v>
      </c>
      <c r="O2" s="231">
        <f t="shared" si="1"/>
        <v>61</v>
      </c>
      <c r="P2" s="231">
        <f t="shared" si="1"/>
        <v>61</v>
      </c>
      <c r="Q2" s="231">
        <f t="shared" si="1"/>
        <v>61</v>
      </c>
    </row>
    <row r="3" spans="1:17">
      <c r="A3" s="223">
        <v>1</v>
      </c>
      <c r="B3" s="229" t="s">
        <v>2434</v>
      </c>
      <c r="C3" s="232" t="s">
        <v>109</v>
      </c>
      <c r="D3" s="233">
        <f t="shared" si="0"/>
        <v>26</v>
      </c>
      <c r="E3" s="233" t="s">
        <v>805</v>
      </c>
      <c r="F3" s="234">
        <f t="shared" ref="F3:Q3" si="2">F7+F35+F71+F115+F155+F175+F195+F211</f>
        <v>26</v>
      </c>
      <c r="G3" s="234">
        <f t="shared" si="2"/>
        <v>26</v>
      </c>
      <c r="H3" s="234">
        <f t="shared" si="2"/>
        <v>26</v>
      </c>
      <c r="I3" s="234">
        <f t="shared" si="2"/>
        <v>26</v>
      </c>
      <c r="J3" s="234">
        <f t="shared" si="2"/>
        <v>26</v>
      </c>
      <c r="K3" s="234">
        <f t="shared" si="2"/>
        <v>26</v>
      </c>
      <c r="L3" s="234">
        <f t="shared" si="2"/>
        <v>26</v>
      </c>
      <c r="M3" s="234">
        <f t="shared" si="2"/>
        <v>26</v>
      </c>
      <c r="N3" s="234">
        <f t="shared" si="2"/>
        <v>26</v>
      </c>
      <c r="O3" s="234">
        <f t="shared" si="2"/>
        <v>26</v>
      </c>
      <c r="P3" s="234">
        <f t="shared" si="2"/>
        <v>26</v>
      </c>
      <c r="Q3" s="234">
        <f t="shared" si="2"/>
        <v>26</v>
      </c>
    </row>
    <row r="4" spans="1:17">
      <c r="A4" s="223">
        <v>1</v>
      </c>
      <c r="B4" s="229" t="s">
        <v>2434</v>
      </c>
      <c r="C4" s="235" t="s">
        <v>68</v>
      </c>
      <c r="D4" s="236">
        <f t="shared" si="0"/>
        <v>0</v>
      </c>
      <c r="E4" s="236" t="s">
        <v>805</v>
      </c>
      <c r="F4" s="237">
        <f t="shared" ref="F4:Q4" si="3">F8+F36+F72+F116+F156+F176+F196+F212</f>
        <v>0</v>
      </c>
      <c r="G4" s="237">
        <f t="shared" si="3"/>
        <v>0</v>
      </c>
      <c r="H4" s="237">
        <f t="shared" si="3"/>
        <v>0</v>
      </c>
      <c r="I4" s="237">
        <f t="shared" si="3"/>
        <v>0</v>
      </c>
      <c r="J4" s="237">
        <f t="shared" si="3"/>
        <v>0</v>
      </c>
      <c r="K4" s="237">
        <f t="shared" si="3"/>
        <v>0</v>
      </c>
      <c r="L4" s="237">
        <f t="shared" si="3"/>
        <v>0</v>
      </c>
      <c r="M4" s="237">
        <f t="shared" si="3"/>
        <v>0</v>
      </c>
      <c r="N4" s="237">
        <f t="shared" si="3"/>
        <v>0</v>
      </c>
      <c r="O4" s="237">
        <f t="shared" si="3"/>
        <v>0</v>
      </c>
      <c r="P4" s="237">
        <f t="shared" si="3"/>
        <v>0</v>
      </c>
      <c r="Q4" s="237">
        <f t="shared" si="3"/>
        <v>0</v>
      </c>
    </row>
    <row r="5" spans="1:17">
      <c r="A5" s="223">
        <v>1</v>
      </c>
      <c r="B5" s="229" t="s">
        <v>2434</v>
      </c>
      <c r="C5" s="238" t="s">
        <v>19</v>
      </c>
      <c r="D5" s="239">
        <f t="shared" si="0"/>
        <v>35</v>
      </c>
      <c r="E5" s="239" t="s">
        <v>805</v>
      </c>
      <c r="F5" s="240">
        <f t="shared" ref="F5:Q5" si="4">F9+F37+F73+F117+F157+F177+F197+F213</f>
        <v>35</v>
      </c>
      <c r="G5" s="240">
        <f t="shared" si="4"/>
        <v>35</v>
      </c>
      <c r="H5" s="240">
        <f t="shared" si="4"/>
        <v>35</v>
      </c>
      <c r="I5" s="240">
        <f t="shared" si="4"/>
        <v>35</v>
      </c>
      <c r="J5" s="240">
        <f t="shared" si="4"/>
        <v>35</v>
      </c>
      <c r="K5" s="240">
        <f t="shared" si="4"/>
        <v>35</v>
      </c>
      <c r="L5" s="240">
        <f t="shared" si="4"/>
        <v>35</v>
      </c>
      <c r="M5" s="240">
        <f t="shared" si="4"/>
        <v>35</v>
      </c>
      <c r="N5" s="240">
        <f t="shared" si="4"/>
        <v>35</v>
      </c>
      <c r="O5" s="240">
        <f t="shared" si="4"/>
        <v>35</v>
      </c>
      <c r="P5" s="240">
        <f t="shared" si="4"/>
        <v>35</v>
      </c>
      <c r="Q5" s="240">
        <f t="shared" si="4"/>
        <v>35</v>
      </c>
    </row>
    <row r="6" spans="1:17">
      <c r="A6" s="223">
        <v>1</v>
      </c>
      <c r="B6" s="241" t="s">
        <v>187</v>
      </c>
      <c r="C6" s="241" t="s">
        <v>745</v>
      </c>
      <c r="D6" s="242">
        <f t="shared" si="0"/>
        <v>24</v>
      </c>
      <c r="E6" s="242" t="s">
        <v>805</v>
      </c>
      <c r="F6" s="243">
        <f t="shared" ref="F6:Q6" si="5">F7+F8+F9</f>
        <v>24</v>
      </c>
      <c r="G6" s="243">
        <f t="shared" si="5"/>
        <v>24</v>
      </c>
      <c r="H6" s="243">
        <f t="shared" si="5"/>
        <v>24</v>
      </c>
      <c r="I6" s="243">
        <f t="shared" si="5"/>
        <v>24</v>
      </c>
      <c r="J6" s="243">
        <f t="shared" si="5"/>
        <v>24</v>
      </c>
      <c r="K6" s="243">
        <f t="shared" si="5"/>
        <v>24</v>
      </c>
      <c r="L6" s="243">
        <f t="shared" si="5"/>
        <v>24</v>
      </c>
      <c r="M6" s="243">
        <f t="shared" si="5"/>
        <v>24</v>
      </c>
      <c r="N6" s="243">
        <f t="shared" si="5"/>
        <v>24</v>
      </c>
      <c r="O6" s="243">
        <f t="shared" si="5"/>
        <v>24</v>
      </c>
      <c r="P6" s="243">
        <f t="shared" si="5"/>
        <v>24</v>
      </c>
      <c r="Q6" s="243">
        <f t="shared" si="5"/>
        <v>24</v>
      </c>
    </row>
    <row r="7" spans="1:17">
      <c r="A7" s="223">
        <v>1</v>
      </c>
      <c r="B7" s="241" t="s">
        <v>187</v>
      </c>
      <c r="C7" s="232" t="s">
        <v>109</v>
      </c>
      <c r="D7" s="233">
        <f t="shared" si="0"/>
        <v>0</v>
      </c>
      <c r="E7" s="233" t="s">
        <v>805</v>
      </c>
      <c r="F7" s="234">
        <f t="shared" ref="F7:Q7" si="6">F11+F15+F19+F23+F27+F31</f>
        <v>0</v>
      </c>
      <c r="G7" s="234">
        <f t="shared" si="6"/>
        <v>0</v>
      </c>
      <c r="H7" s="234">
        <f t="shared" si="6"/>
        <v>0</v>
      </c>
      <c r="I7" s="234">
        <f t="shared" si="6"/>
        <v>0</v>
      </c>
      <c r="J7" s="234">
        <f t="shared" si="6"/>
        <v>0</v>
      </c>
      <c r="K7" s="234">
        <f t="shared" si="6"/>
        <v>0</v>
      </c>
      <c r="L7" s="234">
        <f t="shared" si="6"/>
        <v>0</v>
      </c>
      <c r="M7" s="234">
        <f t="shared" si="6"/>
        <v>0</v>
      </c>
      <c r="N7" s="234">
        <f t="shared" si="6"/>
        <v>0</v>
      </c>
      <c r="O7" s="234">
        <f t="shared" si="6"/>
        <v>0</v>
      </c>
      <c r="P7" s="234">
        <f t="shared" si="6"/>
        <v>0</v>
      </c>
      <c r="Q7" s="234">
        <f t="shared" si="6"/>
        <v>0</v>
      </c>
    </row>
    <row r="8" spans="1:17">
      <c r="A8" s="223">
        <v>1</v>
      </c>
      <c r="B8" s="241" t="s">
        <v>187</v>
      </c>
      <c r="C8" s="235" t="s">
        <v>68</v>
      </c>
      <c r="D8" s="236">
        <f t="shared" si="0"/>
        <v>0</v>
      </c>
      <c r="E8" s="236" t="s">
        <v>805</v>
      </c>
      <c r="F8" s="237">
        <f t="shared" ref="F8:Q8" si="7">F12+F16+F20+F24+F28+F32</f>
        <v>0</v>
      </c>
      <c r="G8" s="237">
        <f t="shared" si="7"/>
        <v>0</v>
      </c>
      <c r="H8" s="237">
        <f t="shared" si="7"/>
        <v>0</v>
      </c>
      <c r="I8" s="237">
        <f t="shared" si="7"/>
        <v>0</v>
      </c>
      <c r="J8" s="237">
        <f t="shared" si="7"/>
        <v>0</v>
      </c>
      <c r="K8" s="237">
        <f t="shared" si="7"/>
        <v>0</v>
      </c>
      <c r="L8" s="237">
        <f t="shared" si="7"/>
        <v>0</v>
      </c>
      <c r="M8" s="237">
        <f t="shared" si="7"/>
        <v>0</v>
      </c>
      <c r="N8" s="237">
        <f t="shared" si="7"/>
        <v>0</v>
      </c>
      <c r="O8" s="237">
        <f t="shared" si="7"/>
        <v>0</v>
      </c>
      <c r="P8" s="237">
        <f t="shared" si="7"/>
        <v>0</v>
      </c>
      <c r="Q8" s="237">
        <f t="shared" si="7"/>
        <v>0</v>
      </c>
    </row>
    <row r="9" spans="1:17">
      <c r="A9" s="223">
        <v>1</v>
      </c>
      <c r="B9" s="241" t="s">
        <v>187</v>
      </c>
      <c r="C9" s="238" t="s">
        <v>19</v>
      </c>
      <c r="D9" s="239">
        <f t="shared" si="0"/>
        <v>24</v>
      </c>
      <c r="E9" s="239" t="s">
        <v>805</v>
      </c>
      <c r="F9" s="240">
        <f t="shared" ref="F9:Q9" si="8">F13+F17+F21+F25+F29+F33</f>
        <v>24</v>
      </c>
      <c r="G9" s="240">
        <f t="shared" si="8"/>
        <v>24</v>
      </c>
      <c r="H9" s="240">
        <f t="shared" si="8"/>
        <v>24</v>
      </c>
      <c r="I9" s="240">
        <f t="shared" si="8"/>
        <v>24</v>
      </c>
      <c r="J9" s="240">
        <f t="shared" si="8"/>
        <v>24</v>
      </c>
      <c r="K9" s="240">
        <f t="shared" si="8"/>
        <v>24</v>
      </c>
      <c r="L9" s="240">
        <f t="shared" si="8"/>
        <v>24</v>
      </c>
      <c r="M9" s="240">
        <f t="shared" si="8"/>
        <v>24</v>
      </c>
      <c r="N9" s="240">
        <f t="shared" si="8"/>
        <v>24</v>
      </c>
      <c r="O9" s="240">
        <f t="shared" si="8"/>
        <v>24</v>
      </c>
      <c r="P9" s="240">
        <f t="shared" si="8"/>
        <v>24</v>
      </c>
      <c r="Q9" s="240">
        <f t="shared" si="8"/>
        <v>24</v>
      </c>
    </row>
    <row r="10" outlineLevel="1" spans="1:17">
      <c r="A10" s="223">
        <v>2</v>
      </c>
      <c r="B10" s="244" t="s">
        <v>801</v>
      </c>
      <c r="C10" s="245" t="s">
        <v>745</v>
      </c>
      <c r="D10" s="246">
        <f t="shared" si="0"/>
        <v>24</v>
      </c>
      <c r="E10" s="246" t="s">
        <v>805</v>
      </c>
      <c r="F10" s="247">
        <f t="shared" ref="F10:Q10" si="9">F11+F12+F13</f>
        <v>24</v>
      </c>
      <c r="G10" s="247">
        <f t="shared" si="9"/>
        <v>24</v>
      </c>
      <c r="H10" s="247">
        <f t="shared" si="9"/>
        <v>24</v>
      </c>
      <c r="I10" s="247">
        <f t="shared" si="9"/>
        <v>24</v>
      </c>
      <c r="J10" s="247">
        <f t="shared" si="9"/>
        <v>24</v>
      </c>
      <c r="K10" s="247">
        <f t="shared" si="9"/>
        <v>24</v>
      </c>
      <c r="L10" s="247">
        <f t="shared" si="9"/>
        <v>24</v>
      </c>
      <c r="M10" s="247">
        <f t="shared" si="9"/>
        <v>24</v>
      </c>
      <c r="N10" s="247">
        <f t="shared" si="9"/>
        <v>24</v>
      </c>
      <c r="O10" s="247">
        <f t="shared" si="9"/>
        <v>24</v>
      </c>
      <c r="P10" s="247">
        <f t="shared" si="9"/>
        <v>24</v>
      </c>
      <c r="Q10" s="247">
        <f t="shared" si="9"/>
        <v>24</v>
      </c>
    </row>
    <row r="11" outlineLevel="1" spans="1:17">
      <c r="A11" s="223">
        <v>2</v>
      </c>
      <c r="B11" s="244" t="s">
        <v>801</v>
      </c>
      <c r="C11" s="232" t="s">
        <v>109</v>
      </c>
      <c r="D11" s="233">
        <f t="shared" si="0"/>
        <v>0</v>
      </c>
      <c r="E11" s="233" t="s">
        <v>805</v>
      </c>
      <c r="F11" s="248">
        <f>自有人工预算!E11</f>
        <v>0</v>
      </c>
      <c r="G11" s="248">
        <f>自有人工预算!F11</f>
        <v>0</v>
      </c>
      <c r="H11" s="248">
        <f>自有人工预算!G11</f>
        <v>0</v>
      </c>
      <c r="I11" s="248">
        <f>自有人工预算!H11</f>
        <v>0</v>
      </c>
      <c r="J11" s="248">
        <f>自有人工预算!I11</f>
        <v>0</v>
      </c>
      <c r="K11" s="248">
        <f>自有人工预算!J11</f>
        <v>0</v>
      </c>
      <c r="L11" s="248">
        <f>自有人工预算!K11</f>
        <v>0</v>
      </c>
      <c r="M11" s="248">
        <f>自有人工预算!L11</f>
        <v>0</v>
      </c>
      <c r="N11" s="248">
        <f>自有人工预算!M11</f>
        <v>0</v>
      </c>
      <c r="O11" s="248">
        <f>自有人工预算!N11</f>
        <v>0</v>
      </c>
      <c r="P11" s="248">
        <f>自有人工预算!O11</f>
        <v>0</v>
      </c>
      <c r="Q11" s="248">
        <f>自有人工预算!P11</f>
        <v>0</v>
      </c>
    </row>
    <row r="12" outlineLevel="1" spans="1:17">
      <c r="A12" s="223">
        <v>2</v>
      </c>
      <c r="B12" s="244" t="s">
        <v>801</v>
      </c>
      <c r="C12" s="235" t="s">
        <v>68</v>
      </c>
      <c r="D12" s="236">
        <f t="shared" si="0"/>
        <v>0</v>
      </c>
      <c r="E12" s="236" t="s">
        <v>805</v>
      </c>
      <c r="F12" s="248"/>
      <c r="G12" s="248"/>
      <c r="H12" s="248"/>
      <c r="I12" s="248"/>
      <c r="J12" s="248"/>
      <c r="K12" s="248"/>
      <c r="L12" s="248"/>
      <c r="M12" s="248"/>
      <c r="N12" s="248"/>
      <c r="O12" s="248"/>
      <c r="P12" s="248"/>
      <c r="Q12" s="248"/>
    </row>
    <row r="13" outlineLevel="1" spans="1:17">
      <c r="A13" s="223">
        <v>2</v>
      </c>
      <c r="B13" s="244" t="s">
        <v>801</v>
      </c>
      <c r="C13" s="238" t="s">
        <v>19</v>
      </c>
      <c r="D13" s="239">
        <f t="shared" si="0"/>
        <v>24</v>
      </c>
      <c r="E13" s="239" t="s">
        <v>805</v>
      </c>
      <c r="F13" s="248">
        <v>24</v>
      </c>
      <c r="G13" s="248">
        <v>24</v>
      </c>
      <c r="H13" s="248">
        <v>24</v>
      </c>
      <c r="I13" s="248">
        <v>24</v>
      </c>
      <c r="J13" s="248">
        <v>24</v>
      </c>
      <c r="K13" s="248">
        <v>24</v>
      </c>
      <c r="L13" s="248">
        <v>24</v>
      </c>
      <c r="M13" s="248">
        <v>24</v>
      </c>
      <c r="N13" s="248">
        <v>24</v>
      </c>
      <c r="O13" s="248">
        <v>24</v>
      </c>
      <c r="P13" s="248">
        <v>24</v>
      </c>
      <c r="Q13" s="248">
        <v>24</v>
      </c>
    </row>
    <row r="14" outlineLevel="1" spans="1:17">
      <c r="A14" s="223">
        <v>3</v>
      </c>
      <c r="B14" s="244" t="s">
        <v>808</v>
      </c>
      <c r="C14" s="245" t="s">
        <v>745</v>
      </c>
      <c r="D14" s="246">
        <f t="shared" si="0"/>
        <v>0</v>
      </c>
      <c r="E14" s="246" t="s">
        <v>805</v>
      </c>
      <c r="F14" s="247">
        <f t="shared" ref="F14:Q14" si="10">F15+F16+F17</f>
        <v>0</v>
      </c>
      <c r="G14" s="247">
        <f t="shared" si="10"/>
        <v>0</v>
      </c>
      <c r="H14" s="247">
        <f t="shared" si="10"/>
        <v>0</v>
      </c>
      <c r="I14" s="247">
        <f t="shared" si="10"/>
        <v>0</v>
      </c>
      <c r="J14" s="247">
        <f t="shared" si="10"/>
        <v>0</v>
      </c>
      <c r="K14" s="247">
        <f t="shared" si="10"/>
        <v>0</v>
      </c>
      <c r="L14" s="247">
        <f t="shared" si="10"/>
        <v>0</v>
      </c>
      <c r="M14" s="247">
        <f t="shared" si="10"/>
        <v>0</v>
      </c>
      <c r="N14" s="247">
        <f t="shared" si="10"/>
        <v>0</v>
      </c>
      <c r="O14" s="247">
        <f t="shared" si="10"/>
        <v>0</v>
      </c>
      <c r="P14" s="247">
        <f t="shared" si="10"/>
        <v>0</v>
      </c>
      <c r="Q14" s="247">
        <f t="shared" si="10"/>
        <v>0</v>
      </c>
    </row>
    <row r="15" outlineLevel="1" spans="1:17">
      <c r="A15" s="223">
        <v>3</v>
      </c>
      <c r="B15" s="244" t="s">
        <v>808</v>
      </c>
      <c r="C15" s="232" t="s">
        <v>109</v>
      </c>
      <c r="D15" s="233">
        <f t="shared" si="0"/>
        <v>0</v>
      </c>
      <c r="E15" s="233" t="s">
        <v>805</v>
      </c>
      <c r="F15" s="248"/>
      <c r="G15" s="248"/>
      <c r="H15" s="248"/>
      <c r="I15" s="248"/>
      <c r="J15" s="248"/>
      <c r="K15" s="248"/>
      <c r="L15" s="248"/>
      <c r="M15" s="248"/>
      <c r="N15" s="248"/>
      <c r="O15" s="248"/>
      <c r="P15" s="248"/>
      <c r="Q15" s="248"/>
    </row>
    <row r="16" outlineLevel="1" spans="1:17">
      <c r="A16" s="223">
        <v>3</v>
      </c>
      <c r="B16" s="244" t="s">
        <v>808</v>
      </c>
      <c r="C16" s="235" t="s">
        <v>68</v>
      </c>
      <c r="D16" s="236">
        <f t="shared" si="0"/>
        <v>0</v>
      </c>
      <c r="E16" s="236" t="s">
        <v>805</v>
      </c>
      <c r="F16" s="248"/>
      <c r="G16" s="248"/>
      <c r="H16" s="248"/>
      <c r="I16" s="248"/>
      <c r="J16" s="248"/>
      <c r="K16" s="248"/>
      <c r="L16" s="248"/>
      <c r="M16" s="248"/>
      <c r="N16" s="248"/>
      <c r="O16" s="248"/>
      <c r="P16" s="248"/>
      <c r="Q16" s="248"/>
    </row>
    <row r="17" outlineLevel="1" spans="1:17">
      <c r="A17" s="223">
        <v>3</v>
      </c>
      <c r="B17" s="244" t="s">
        <v>808</v>
      </c>
      <c r="C17" s="238" t="s">
        <v>19</v>
      </c>
      <c r="D17" s="239">
        <f t="shared" si="0"/>
        <v>0</v>
      </c>
      <c r="E17" s="239" t="s">
        <v>805</v>
      </c>
      <c r="F17" s="248"/>
      <c r="G17" s="248"/>
      <c r="H17" s="248"/>
      <c r="I17" s="248"/>
      <c r="J17" s="248"/>
      <c r="K17" s="248"/>
      <c r="L17" s="248"/>
      <c r="M17" s="248"/>
      <c r="N17" s="248"/>
      <c r="O17" s="248"/>
      <c r="P17" s="248"/>
      <c r="Q17" s="248"/>
    </row>
    <row r="18" outlineLevel="1" spans="1:17">
      <c r="A18" s="223">
        <v>4</v>
      </c>
      <c r="B18" s="244" t="s">
        <v>811</v>
      </c>
      <c r="C18" s="245" t="s">
        <v>745</v>
      </c>
      <c r="D18" s="246">
        <f t="shared" si="0"/>
        <v>0</v>
      </c>
      <c r="E18" s="246" t="s">
        <v>805</v>
      </c>
      <c r="F18" s="247">
        <f t="shared" ref="F18:Q18" si="11">F19+F20+F21</f>
        <v>0</v>
      </c>
      <c r="G18" s="247">
        <f t="shared" si="11"/>
        <v>0</v>
      </c>
      <c r="H18" s="247">
        <f t="shared" si="11"/>
        <v>0</v>
      </c>
      <c r="I18" s="247">
        <f t="shared" si="11"/>
        <v>0</v>
      </c>
      <c r="J18" s="247">
        <f t="shared" si="11"/>
        <v>0</v>
      </c>
      <c r="K18" s="247">
        <f t="shared" si="11"/>
        <v>0</v>
      </c>
      <c r="L18" s="247">
        <f t="shared" si="11"/>
        <v>0</v>
      </c>
      <c r="M18" s="247">
        <f t="shared" si="11"/>
        <v>0</v>
      </c>
      <c r="N18" s="247">
        <f t="shared" si="11"/>
        <v>0</v>
      </c>
      <c r="O18" s="247">
        <f t="shared" si="11"/>
        <v>0</v>
      </c>
      <c r="P18" s="247">
        <f t="shared" si="11"/>
        <v>0</v>
      </c>
      <c r="Q18" s="247">
        <f t="shared" si="11"/>
        <v>0</v>
      </c>
    </row>
    <row r="19" outlineLevel="1" spans="1:17">
      <c r="A19" s="223">
        <v>4</v>
      </c>
      <c r="B19" s="244" t="s">
        <v>811</v>
      </c>
      <c r="C19" s="232" t="s">
        <v>109</v>
      </c>
      <c r="D19" s="233">
        <f t="shared" si="0"/>
        <v>0</v>
      </c>
      <c r="E19" s="233" t="s">
        <v>805</v>
      </c>
      <c r="F19" s="248"/>
      <c r="G19" s="248"/>
      <c r="H19" s="248"/>
      <c r="I19" s="248"/>
      <c r="J19" s="248"/>
      <c r="K19" s="248"/>
      <c r="L19" s="248"/>
      <c r="M19" s="248"/>
      <c r="N19" s="248"/>
      <c r="O19" s="248"/>
      <c r="P19" s="248"/>
      <c r="Q19" s="248"/>
    </row>
    <row r="20" outlineLevel="1" spans="1:17">
      <c r="A20" s="223">
        <v>4</v>
      </c>
      <c r="B20" s="244" t="s">
        <v>811</v>
      </c>
      <c r="C20" s="235" t="s">
        <v>68</v>
      </c>
      <c r="D20" s="236">
        <f t="shared" si="0"/>
        <v>0</v>
      </c>
      <c r="E20" s="236" t="s">
        <v>805</v>
      </c>
      <c r="F20" s="248"/>
      <c r="G20" s="248"/>
      <c r="H20" s="248"/>
      <c r="I20" s="248"/>
      <c r="J20" s="248"/>
      <c r="K20" s="248"/>
      <c r="L20" s="248"/>
      <c r="M20" s="248"/>
      <c r="N20" s="248"/>
      <c r="O20" s="248"/>
      <c r="P20" s="248"/>
      <c r="Q20" s="248"/>
    </row>
    <row r="21" outlineLevel="1" spans="1:17">
      <c r="A21" s="223">
        <v>4</v>
      </c>
      <c r="B21" s="244" t="s">
        <v>811</v>
      </c>
      <c r="C21" s="238" t="s">
        <v>19</v>
      </c>
      <c r="D21" s="239">
        <f t="shared" si="0"/>
        <v>0</v>
      </c>
      <c r="E21" s="239" t="s">
        <v>805</v>
      </c>
      <c r="F21" s="248"/>
      <c r="G21" s="248"/>
      <c r="H21" s="248"/>
      <c r="I21" s="248"/>
      <c r="J21" s="248"/>
      <c r="K21" s="248"/>
      <c r="L21" s="248"/>
      <c r="M21" s="248"/>
      <c r="N21" s="248"/>
      <c r="O21" s="248"/>
      <c r="P21" s="248"/>
      <c r="Q21" s="248"/>
    </row>
    <row r="22" outlineLevel="1" spans="1:17">
      <c r="A22" s="223">
        <v>5</v>
      </c>
      <c r="B22" s="244" t="s">
        <v>814</v>
      </c>
      <c r="C22" s="245" t="s">
        <v>745</v>
      </c>
      <c r="D22" s="246">
        <f t="shared" si="0"/>
        <v>0</v>
      </c>
      <c r="E22" s="246" t="s">
        <v>805</v>
      </c>
      <c r="F22" s="247">
        <f t="shared" ref="F22:Q22" si="12">F23+F24+F25</f>
        <v>0</v>
      </c>
      <c r="G22" s="247">
        <f t="shared" si="12"/>
        <v>0</v>
      </c>
      <c r="H22" s="247">
        <f t="shared" si="12"/>
        <v>0</v>
      </c>
      <c r="I22" s="247">
        <f t="shared" si="12"/>
        <v>0</v>
      </c>
      <c r="J22" s="247">
        <f t="shared" si="12"/>
        <v>0</v>
      </c>
      <c r="K22" s="247">
        <f t="shared" si="12"/>
        <v>0</v>
      </c>
      <c r="L22" s="247">
        <f t="shared" si="12"/>
        <v>0</v>
      </c>
      <c r="M22" s="247">
        <f t="shared" si="12"/>
        <v>0</v>
      </c>
      <c r="N22" s="247">
        <f t="shared" si="12"/>
        <v>0</v>
      </c>
      <c r="O22" s="247">
        <f t="shared" si="12"/>
        <v>0</v>
      </c>
      <c r="P22" s="247">
        <f t="shared" si="12"/>
        <v>0</v>
      </c>
      <c r="Q22" s="247">
        <f t="shared" si="12"/>
        <v>0</v>
      </c>
    </row>
    <row r="23" outlineLevel="1" spans="1:17">
      <c r="A23" s="223">
        <v>5</v>
      </c>
      <c r="B23" s="244" t="s">
        <v>814</v>
      </c>
      <c r="C23" s="232" t="s">
        <v>109</v>
      </c>
      <c r="D23" s="233">
        <f t="shared" si="0"/>
        <v>0</v>
      </c>
      <c r="E23" s="233" t="s">
        <v>805</v>
      </c>
      <c r="F23" s="248"/>
      <c r="G23" s="248"/>
      <c r="H23" s="248"/>
      <c r="I23" s="248"/>
      <c r="J23" s="248"/>
      <c r="K23" s="248"/>
      <c r="L23" s="248"/>
      <c r="M23" s="248"/>
      <c r="N23" s="248"/>
      <c r="O23" s="248"/>
      <c r="P23" s="248"/>
      <c r="Q23" s="248"/>
    </row>
    <row r="24" outlineLevel="1" spans="1:17">
      <c r="A24" s="223">
        <v>5</v>
      </c>
      <c r="B24" s="244" t="s">
        <v>814</v>
      </c>
      <c r="C24" s="235" t="s">
        <v>68</v>
      </c>
      <c r="D24" s="236">
        <f t="shared" si="0"/>
        <v>0</v>
      </c>
      <c r="E24" s="236" t="s">
        <v>805</v>
      </c>
      <c r="F24" s="248"/>
      <c r="G24" s="248"/>
      <c r="H24" s="248"/>
      <c r="I24" s="248"/>
      <c r="J24" s="248"/>
      <c r="K24" s="248"/>
      <c r="L24" s="248"/>
      <c r="M24" s="248"/>
      <c r="N24" s="248"/>
      <c r="O24" s="248"/>
      <c r="P24" s="248"/>
      <c r="Q24" s="248"/>
    </row>
    <row r="25" outlineLevel="1" spans="1:17">
      <c r="A25" s="223">
        <v>5</v>
      </c>
      <c r="B25" s="244" t="s">
        <v>814</v>
      </c>
      <c r="C25" s="238" t="s">
        <v>19</v>
      </c>
      <c r="D25" s="239">
        <f t="shared" si="0"/>
        <v>0</v>
      </c>
      <c r="E25" s="239" t="s">
        <v>805</v>
      </c>
      <c r="F25" s="248"/>
      <c r="G25" s="248"/>
      <c r="H25" s="248"/>
      <c r="I25" s="248"/>
      <c r="J25" s="248"/>
      <c r="K25" s="248"/>
      <c r="L25" s="248"/>
      <c r="M25" s="248"/>
      <c r="N25" s="248"/>
      <c r="O25" s="248"/>
      <c r="P25" s="248"/>
      <c r="Q25" s="248"/>
    </row>
    <row r="26" outlineLevel="1" spans="1:17">
      <c r="A26" s="223">
        <v>6</v>
      </c>
      <c r="B26" s="244" t="s">
        <v>817</v>
      </c>
      <c r="C26" s="245" t="s">
        <v>745</v>
      </c>
      <c r="D26" s="246">
        <f t="shared" si="0"/>
        <v>0</v>
      </c>
      <c r="E26" s="246" t="s">
        <v>805</v>
      </c>
      <c r="F26" s="247">
        <f t="shared" ref="F26:Q26" si="13">F27+F28+F29</f>
        <v>0</v>
      </c>
      <c r="G26" s="247">
        <f t="shared" si="13"/>
        <v>0</v>
      </c>
      <c r="H26" s="247">
        <f t="shared" si="13"/>
        <v>0</v>
      </c>
      <c r="I26" s="247">
        <f t="shared" si="13"/>
        <v>0</v>
      </c>
      <c r="J26" s="247">
        <f t="shared" si="13"/>
        <v>0</v>
      </c>
      <c r="K26" s="247">
        <f t="shared" si="13"/>
        <v>0</v>
      </c>
      <c r="L26" s="247">
        <f t="shared" si="13"/>
        <v>0</v>
      </c>
      <c r="M26" s="247">
        <f t="shared" si="13"/>
        <v>0</v>
      </c>
      <c r="N26" s="247">
        <f t="shared" si="13"/>
        <v>0</v>
      </c>
      <c r="O26" s="247">
        <f t="shared" si="13"/>
        <v>0</v>
      </c>
      <c r="P26" s="247">
        <f t="shared" si="13"/>
        <v>0</v>
      </c>
      <c r="Q26" s="247">
        <f t="shared" si="13"/>
        <v>0</v>
      </c>
    </row>
    <row r="27" outlineLevel="1" spans="1:17">
      <c r="A27" s="223">
        <v>6</v>
      </c>
      <c r="B27" s="244" t="s">
        <v>817</v>
      </c>
      <c r="C27" s="232" t="s">
        <v>109</v>
      </c>
      <c r="D27" s="233">
        <f t="shared" si="0"/>
        <v>0</v>
      </c>
      <c r="E27" s="233" t="s">
        <v>805</v>
      </c>
      <c r="F27" s="248"/>
      <c r="G27" s="248"/>
      <c r="H27" s="248"/>
      <c r="I27" s="248"/>
      <c r="J27" s="248"/>
      <c r="K27" s="248"/>
      <c r="L27" s="248"/>
      <c r="M27" s="248"/>
      <c r="N27" s="248"/>
      <c r="O27" s="248"/>
      <c r="P27" s="248"/>
      <c r="Q27" s="248"/>
    </row>
    <row r="28" outlineLevel="1" spans="1:17">
      <c r="A28" s="223">
        <v>6</v>
      </c>
      <c r="B28" s="244" t="s">
        <v>817</v>
      </c>
      <c r="C28" s="235" t="s">
        <v>68</v>
      </c>
      <c r="D28" s="236">
        <f t="shared" si="0"/>
        <v>0</v>
      </c>
      <c r="E28" s="236" t="s">
        <v>805</v>
      </c>
      <c r="F28" s="248"/>
      <c r="G28" s="248"/>
      <c r="H28" s="248"/>
      <c r="I28" s="248"/>
      <c r="J28" s="248"/>
      <c r="K28" s="248"/>
      <c r="L28" s="248"/>
      <c r="M28" s="248"/>
      <c r="N28" s="248"/>
      <c r="O28" s="248"/>
      <c r="P28" s="248"/>
      <c r="Q28" s="248"/>
    </row>
    <row r="29" outlineLevel="1" spans="1:17">
      <c r="A29" s="223">
        <v>6</v>
      </c>
      <c r="B29" s="244" t="s">
        <v>817</v>
      </c>
      <c r="C29" s="238" t="s">
        <v>19</v>
      </c>
      <c r="D29" s="239">
        <f t="shared" si="0"/>
        <v>0</v>
      </c>
      <c r="E29" s="239" t="s">
        <v>805</v>
      </c>
      <c r="F29" s="248"/>
      <c r="G29" s="248"/>
      <c r="H29" s="248"/>
      <c r="I29" s="248"/>
      <c r="J29" s="248"/>
      <c r="K29" s="248"/>
      <c r="L29" s="248"/>
      <c r="M29" s="248"/>
      <c r="N29" s="248"/>
      <c r="O29" s="248"/>
      <c r="P29" s="248"/>
      <c r="Q29" s="248"/>
    </row>
    <row r="30" outlineLevel="1" spans="1:17">
      <c r="A30" s="223">
        <v>7</v>
      </c>
      <c r="B30" s="244" t="s">
        <v>820</v>
      </c>
      <c r="C30" s="245" t="s">
        <v>745</v>
      </c>
      <c r="D30" s="246">
        <f t="shared" si="0"/>
        <v>0</v>
      </c>
      <c r="E30" s="246" t="s">
        <v>805</v>
      </c>
      <c r="F30" s="247">
        <f t="shared" ref="F30:Q30" si="14">F31+F32+F33</f>
        <v>0</v>
      </c>
      <c r="G30" s="247">
        <f t="shared" si="14"/>
        <v>0</v>
      </c>
      <c r="H30" s="247">
        <f t="shared" si="14"/>
        <v>0</v>
      </c>
      <c r="I30" s="247">
        <f t="shared" si="14"/>
        <v>0</v>
      </c>
      <c r="J30" s="247">
        <f t="shared" si="14"/>
        <v>0</v>
      </c>
      <c r="K30" s="247">
        <f t="shared" si="14"/>
        <v>0</v>
      </c>
      <c r="L30" s="247">
        <f t="shared" si="14"/>
        <v>0</v>
      </c>
      <c r="M30" s="247">
        <f t="shared" si="14"/>
        <v>0</v>
      </c>
      <c r="N30" s="247">
        <f t="shared" si="14"/>
        <v>0</v>
      </c>
      <c r="O30" s="247">
        <f t="shared" si="14"/>
        <v>0</v>
      </c>
      <c r="P30" s="247">
        <f t="shared" si="14"/>
        <v>0</v>
      </c>
      <c r="Q30" s="247">
        <f t="shared" si="14"/>
        <v>0</v>
      </c>
    </row>
    <row r="31" outlineLevel="1" spans="1:17">
      <c r="A31" s="223">
        <v>7</v>
      </c>
      <c r="B31" s="244" t="s">
        <v>820</v>
      </c>
      <c r="C31" s="232" t="s">
        <v>109</v>
      </c>
      <c r="D31" s="233">
        <f t="shared" si="0"/>
        <v>0</v>
      </c>
      <c r="E31" s="233" t="s">
        <v>805</v>
      </c>
      <c r="F31" s="248"/>
      <c r="G31" s="248"/>
      <c r="H31" s="248"/>
      <c r="I31" s="248"/>
      <c r="J31" s="248"/>
      <c r="K31" s="248"/>
      <c r="L31" s="248"/>
      <c r="M31" s="248"/>
      <c r="N31" s="248"/>
      <c r="O31" s="248"/>
      <c r="P31" s="248"/>
      <c r="Q31" s="248"/>
    </row>
    <row r="32" outlineLevel="1" spans="1:17">
      <c r="A32" s="223">
        <v>7</v>
      </c>
      <c r="B32" s="244" t="s">
        <v>820</v>
      </c>
      <c r="C32" s="235" t="s">
        <v>68</v>
      </c>
      <c r="D32" s="236">
        <f t="shared" si="0"/>
        <v>0</v>
      </c>
      <c r="E32" s="236" t="s">
        <v>805</v>
      </c>
      <c r="F32" s="248"/>
      <c r="G32" s="248"/>
      <c r="H32" s="248"/>
      <c r="I32" s="248"/>
      <c r="J32" s="248"/>
      <c r="K32" s="248"/>
      <c r="L32" s="248"/>
      <c r="M32" s="248"/>
      <c r="N32" s="248"/>
      <c r="O32" s="248"/>
      <c r="P32" s="248"/>
      <c r="Q32" s="248"/>
    </row>
    <row r="33" outlineLevel="1" spans="1:17">
      <c r="A33" s="223">
        <v>7</v>
      </c>
      <c r="B33" s="244" t="s">
        <v>820</v>
      </c>
      <c r="C33" s="238" t="s">
        <v>19</v>
      </c>
      <c r="D33" s="239">
        <f t="shared" si="0"/>
        <v>0</v>
      </c>
      <c r="E33" s="239" t="s">
        <v>805</v>
      </c>
      <c r="F33" s="248"/>
      <c r="G33" s="248"/>
      <c r="H33" s="248"/>
      <c r="I33" s="248"/>
      <c r="J33" s="248"/>
      <c r="K33" s="248"/>
      <c r="L33" s="248"/>
      <c r="M33" s="248"/>
      <c r="N33" s="248"/>
      <c r="O33" s="248"/>
      <c r="P33" s="248"/>
      <c r="Q33" s="248"/>
    </row>
    <row r="34" spans="1:17">
      <c r="A34" s="223">
        <v>8</v>
      </c>
      <c r="B34" s="241" t="s">
        <v>203</v>
      </c>
      <c r="C34" s="241" t="s">
        <v>745</v>
      </c>
      <c r="D34" s="242">
        <f t="shared" si="0"/>
        <v>9</v>
      </c>
      <c r="E34" s="242" t="s">
        <v>805</v>
      </c>
      <c r="F34" s="243">
        <f t="shared" ref="F34:Q34" si="15">F35+F36+F37</f>
        <v>9</v>
      </c>
      <c r="G34" s="243">
        <f t="shared" si="15"/>
        <v>9</v>
      </c>
      <c r="H34" s="243">
        <f t="shared" si="15"/>
        <v>9</v>
      </c>
      <c r="I34" s="243">
        <f t="shared" si="15"/>
        <v>9</v>
      </c>
      <c r="J34" s="243">
        <f t="shared" si="15"/>
        <v>9</v>
      </c>
      <c r="K34" s="243">
        <f t="shared" si="15"/>
        <v>9</v>
      </c>
      <c r="L34" s="243">
        <f t="shared" si="15"/>
        <v>9</v>
      </c>
      <c r="M34" s="243">
        <f t="shared" si="15"/>
        <v>9</v>
      </c>
      <c r="N34" s="243">
        <f t="shared" si="15"/>
        <v>9</v>
      </c>
      <c r="O34" s="243">
        <f t="shared" si="15"/>
        <v>9</v>
      </c>
      <c r="P34" s="243">
        <f t="shared" si="15"/>
        <v>9</v>
      </c>
      <c r="Q34" s="243">
        <f t="shared" si="15"/>
        <v>9</v>
      </c>
    </row>
    <row r="35" spans="1:17">
      <c r="A35" s="223">
        <v>8</v>
      </c>
      <c r="B35" s="241" t="s">
        <v>203</v>
      </c>
      <c r="C35" s="232" t="s">
        <v>109</v>
      </c>
      <c r="D35" s="233">
        <f t="shared" si="0"/>
        <v>9</v>
      </c>
      <c r="E35" s="233" t="s">
        <v>805</v>
      </c>
      <c r="F35" s="234">
        <f>F39+F43+F47+F51+F55+F59+F63+F67</f>
        <v>9</v>
      </c>
      <c r="G35" s="234">
        <f t="shared" ref="G35:Q35" si="16">G39+G43+G47+G51+G55+G59+G63+G67</f>
        <v>9</v>
      </c>
      <c r="H35" s="234">
        <f t="shared" si="16"/>
        <v>9</v>
      </c>
      <c r="I35" s="234">
        <f t="shared" si="16"/>
        <v>9</v>
      </c>
      <c r="J35" s="234">
        <f t="shared" si="16"/>
        <v>9</v>
      </c>
      <c r="K35" s="234">
        <f t="shared" si="16"/>
        <v>9</v>
      </c>
      <c r="L35" s="234">
        <f t="shared" si="16"/>
        <v>9</v>
      </c>
      <c r="M35" s="234">
        <f t="shared" si="16"/>
        <v>9</v>
      </c>
      <c r="N35" s="234">
        <f t="shared" si="16"/>
        <v>9</v>
      </c>
      <c r="O35" s="234">
        <f t="shared" si="16"/>
        <v>9</v>
      </c>
      <c r="P35" s="234">
        <f t="shared" si="16"/>
        <v>9</v>
      </c>
      <c r="Q35" s="234">
        <f t="shared" si="16"/>
        <v>9</v>
      </c>
    </row>
    <row r="36" spans="1:17">
      <c r="A36" s="223">
        <v>8</v>
      </c>
      <c r="B36" s="241" t="s">
        <v>203</v>
      </c>
      <c r="C36" s="235" t="s">
        <v>68</v>
      </c>
      <c r="D36" s="236">
        <f t="shared" si="0"/>
        <v>0</v>
      </c>
      <c r="E36" s="236" t="s">
        <v>805</v>
      </c>
      <c r="F36" s="237">
        <f>F40+F44+F48+F52+F56+F60+F64+F68</f>
        <v>0</v>
      </c>
      <c r="G36" s="237">
        <f t="shared" ref="G36:Q36" si="17">G40+G44+G48+G52+G56+G60+G64+G68</f>
        <v>0</v>
      </c>
      <c r="H36" s="237">
        <f t="shared" si="17"/>
        <v>0</v>
      </c>
      <c r="I36" s="237">
        <f t="shared" si="17"/>
        <v>0</v>
      </c>
      <c r="J36" s="237">
        <f t="shared" si="17"/>
        <v>0</v>
      </c>
      <c r="K36" s="237">
        <f t="shared" si="17"/>
        <v>0</v>
      </c>
      <c r="L36" s="237">
        <f t="shared" si="17"/>
        <v>0</v>
      </c>
      <c r="M36" s="237">
        <f t="shared" si="17"/>
        <v>0</v>
      </c>
      <c r="N36" s="237">
        <f t="shared" si="17"/>
        <v>0</v>
      </c>
      <c r="O36" s="237">
        <f t="shared" si="17"/>
        <v>0</v>
      </c>
      <c r="P36" s="237">
        <f t="shared" si="17"/>
        <v>0</v>
      </c>
      <c r="Q36" s="237">
        <f t="shared" si="17"/>
        <v>0</v>
      </c>
    </row>
    <row r="37" spans="1:17">
      <c r="A37" s="223">
        <v>8</v>
      </c>
      <c r="B37" s="241" t="s">
        <v>203</v>
      </c>
      <c r="C37" s="238" t="s">
        <v>19</v>
      </c>
      <c r="D37" s="239">
        <f t="shared" si="0"/>
        <v>0</v>
      </c>
      <c r="E37" s="239" t="s">
        <v>805</v>
      </c>
      <c r="F37" s="240">
        <f>F41+F45+F49+F53+F57+F61+F65+F69</f>
        <v>0</v>
      </c>
      <c r="G37" s="240">
        <f t="shared" ref="G37:Q37" si="18">G41+G45+G49+G53+G57+G61+G65+G69</f>
        <v>0</v>
      </c>
      <c r="H37" s="240">
        <f t="shared" si="18"/>
        <v>0</v>
      </c>
      <c r="I37" s="240">
        <f t="shared" si="18"/>
        <v>0</v>
      </c>
      <c r="J37" s="240">
        <f t="shared" si="18"/>
        <v>0</v>
      </c>
      <c r="K37" s="240">
        <f t="shared" si="18"/>
        <v>0</v>
      </c>
      <c r="L37" s="240">
        <f t="shared" si="18"/>
        <v>0</v>
      </c>
      <c r="M37" s="240">
        <f t="shared" si="18"/>
        <v>0</v>
      </c>
      <c r="N37" s="240">
        <f t="shared" si="18"/>
        <v>0</v>
      </c>
      <c r="O37" s="240">
        <f t="shared" si="18"/>
        <v>0</v>
      </c>
      <c r="P37" s="240">
        <f t="shared" si="18"/>
        <v>0</v>
      </c>
      <c r="Q37" s="240">
        <f t="shared" si="18"/>
        <v>0</v>
      </c>
    </row>
    <row r="38" outlineLevel="1" spans="1:17">
      <c r="A38" s="223">
        <v>9</v>
      </c>
      <c r="B38" s="244" t="s">
        <v>841</v>
      </c>
      <c r="C38" s="245" t="s">
        <v>745</v>
      </c>
      <c r="D38" s="246">
        <f t="shared" si="0"/>
        <v>9</v>
      </c>
      <c r="E38" s="246" t="s">
        <v>805</v>
      </c>
      <c r="F38" s="247">
        <f>F39+F40+F41</f>
        <v>9</v>
      </c>
      <c r="G38" s="247">
        <f t="shared" ref="F38:Q38" si="19">G39+G40+G41</f>
        <v>9</v>
      </c>
      <c r="H38" s="247">
        <f t="shared" si="19"/>
        <v>9</v>
      </c>
      <c r="I38" s="247">
        <f t="shared" si="19"/>
        <v>9</v>
      </c>
      <c r="J38" s="247">
        <f t="shared" si="19"/>
        <v>9</v>
      </c>
      <c r="K38" s="247">
        <f t="shared" si="19"/>
        <v>9</v>
      </c>
      <c r="L38" s="247">
        <f t="shared" si="19"/>
        <v>9</v>
      </c>
      <c r="M38" s="247">
        <f t="shared" si="19"/>
        <v>9</v>
      </c>
      <c r="N38" s="247">
        <f t="shared" si="19"/>
        <v>9</v>
      </c>
      <c r="O38" s="247">
        <f t="shared" si="19"/>
        <v>9</v>
      </c>
      <c r="P38" s="247">
        <f t="shared" si="19"/>
        <v>9</v>
      </c>
      <c r="Q38" s="247">
        <f t="shared" si="19"/>
        <v>9</v>
      </c>
    </row>
    <row r="39" outlineLevel="1" spans="1:17">
      <c r="A39" s="223">
        <v>9</v>
      </c>
      <c r="B39" s="244" t="s">
        <v>841</v>
      </c>
      <c r="C39" s="232" t="s">
        <v>109</v>
      </c>
      <c r="D39" s="233">
        <f t="shared" si="0"/>
        <v>9</v>
      </c>
      <c r="E39" s="233" t="s">
        <v>805</v>
      </c>
      <c r="F39" s="248">
        <f>自有人工预算!E13</f>
        <v>9</v>
      </c>
      <c r="G39" s="248">
        <f>自有人工预算!F13</f>
        <v>9</v>
      </c>
      <c r="H39" s="248">
        <f>自有人工预算!G13</f>
        <v>9</v>
      </c>
      <c r="I39" s="248">
        <f>自有人工预算!H13</f>
        <v>9</v>
      </c>
      <c r="J39" s="248">
        <f>自有人工预算!I13</f>
        <v>9</v>
      </c>
      <c r="K39" s="248">
        <f>自有人工预算!J13</f>
        <v>9</v>
      </c>
      <c r="L39" s="248">
        <f>自有人工预算!K13</f>
        <v>9</v>
      </c>
      <c r="M39" s="248">
        <f>自有人工预算!L13</f>
        <v>9</v>
      </c>
      <c r="N39" s="248">
        <f>自有人工预算!M13</f>
        <v>9</v>
      </c>
      <c r="O39" s="248">
        <f>自有人工预算!N13</f>
        <v>9</v>
      </c>
      <c r="P39" s="248">
        <f>自有人工预算!O13</f>
        <v>9</v>
      </c>
      <c r="Q39" s="248">
        <f>自有人工预算!P13</f>
        <v>9</v>
      </c>
    </row>
    <row r="40" outlineLevel="1" spans="1:17">
      <c r="A40" s="223">
        <v>9</v>
      </c>
      <c r="B40" s="244" t="s">
        <v>841</v>
      </c>
      <c r="C40" s="235" t="s">
        <v>68</v>
      </c>
      <c r="D40" s="236">
        <f t="shared" si="0"/>
        <v>0</v>
      </c>
      <c r="E40" s="236" t="s">
        <v>805</v>
      </c>
      <c r="F40" s="248"/>
      <c r="G40" s="248"/>
      <c r="H40" s="248"/>
      <c r="I40" s="248"/>
      <c r="J40" s="248"/>
      <c r="K40" s="248"/>
      <c r="L40" s="248"/>
      <c r="M40" s="248"/>
      <c r="N40" s="248"/>
      <c r="O40" s="248"/>
      <c r="P40" s="248"/>
      <c r="Q40" s="248"/>
    </row>
    <row r="41" outlineLevel="1" spans="1:17">
      <c r="A41" s="223">
        <v>9</v>
      </c>
      <c r="B41" s="244" t="s">
        <v>841</v>
      </c>
      <c r="C41" s="238" t="s">
        <v>19</v>
      </c>
      <c r="D41" s="239">
        <f t="shared" si="0"/>
        <v>0</v>
      </c>
      <c r="E41" s="239" t="s">
        <v>805</v>
      </c>
      <c r="F41" s="248"/>
      <c r="G41" s="248"/>
      <c r="H41" s="248"/>
      <c r="I41" s="248"/>
      <c r="J41" s="248"/>
      <c r="K41" s="248"/>
      <c r="L41" s="248"/>
      <c r="M41" s="248"/>
      <c r="N41" s="248"/>
      <c r="O41" s="248"/>
      <c r="P41" s="248"/>
      <c r="Q41" s="248"/>
    </row>
    <row r="42" outlineLevel="1" spans="1:17">
      <c r="A42" s="223">
        <v>10</v>
      </c>
      <c r="B42" s="244" t="s">
        <v>844</v>
      </c>
      <c r="C42" s="245" t="s">
        <v>745</v>
      </c>
      <c r="D42" s="246">
        <f t="shared" si="0"/>
        <v>0</v>
      </c>
      <c r="E42" s="246" t="s">
        <v>805</v>
      </c>
      <c r="F42" s="247">
        <f t="shared" ref="F42:Q42" si="20">F43+F44+F45</f>
        <v>0</v>
      </c>
      <c r="G42" s="247">
        <f t="shared" si="20"/>
        <v>0</v>
      </c>
      <c r="H42" s="247">
        <f t="shared" si="20"/>
        <v>0</v>
      </c>
      <c r="I42" s="247">
        <f t="shared" si="20"/>
        <v>0</v>
      </c>
      <c r="J42" s="247">
        <f t="shared" si="20"/>
        <v>0</v>
      </c>
      <c r="K42" s="247">
        <f t="shared" si="20"/>
        <v>0</v>
      </c>
      <c r="L42" s="247">
        <f t="shared" si="20"/>
        <v>0</v>
      </c>
      <c r="M42" s="247">
        <f t="shared" si="20"/>
        <v>0</v>
      </c>
      <c r="N42" s="247">
        <f t="shared" si="20"/>
        <v>0</v>
      </c>
      <c r="O42" s="247">
        <f t="shared" si="20"/>
        <v>0</v>
      </c>
      <c r="P42" s="247">
        <f t="shared" si="20"/>
        <v>0</v>
      </c>
      <c r="Q42" s="247">
        <f t="shared" si="20"/>
        <v>0</v>
      </c>
    </row>
    <row r="43" outlineLevel="1" spans="1:17">
      <c r="A43" s="223">
        <v>10</v>
      </c>
      <c r="B43" s="244" t="s">
        <v>844</v>
      </c>
      <c r="C43" s="232" t="s">
        <v>109</v>
      </c>
      <c r="D43" s="233">
        <f t="shared" si="0"/>
        <v>0</v>
      </c>
      <c r="E43" s="233" t="s">
        <v>805</v>
      </c>
      <c r="F43" s="248"/>
      <c r="G43" s="248"/>
      <c r="H43" s="248"/>
      <c r="I43" s="248"/>
      <c r="J43" s="248"/>
      <c r="K43" s="248"/>
      <c r="L43" s="248"/>
      <c r="M43" s="248"/>
      <c r="N43" s="248"/>
      <c r="O43" s="248"/>
      <c r="P43" s="248"/>
      <c r="Q43" s="248"/>
    </row>
    <row r="44" outlineLevel="1" spans="1:17">
      <c r="A44" s="223">
        <v>10</v>
      </c>
      <c r="B44" s="244" t="s">
        <v>844</v>
      </c>
      <c r="C44" s="235" t="s">
        <v>68</v>
      </c>
      <c r="D44" s="236">
        <f t="shared" si="0"/>
        <v>0</v>
      </c>
      <c r="E44" s="236" t="s">
        <v>805</v>
      </c>
      <c r="F44" s="248"/>
      <c r="G44" s="248"/>
      <c r="H44" s="248"/>
      <c r="I44" s="248"/>
      <c r="J44" s="248"/>
      <c r="K44" s="248"/>
      <c r="L44" s="248"/>
      <c r="M44" s="248"/>
      <c r="N44" s="248"/>
      <c r="O44" s="248"/>
      <c r="P44" s="248"/>
      <c r="Q44" s="248"/>
    </row>
    <row r="45" outlineLevel="1" spans="1:17">
      <c r="A45" s="223">
        <v>10</v>
      </c>
      <c r="B45" s="244" t="s">
        <v>844</v>
      </c>
      <c r="C45" s="238" t="s">
        <v>19</v>
      </c>
      <c r="D45" s="239">
        <f t="shared" si="0"/>
        <v>0</v>
      </c>
      <c r="E45" s="239" t="s">
        <v>805</v>
      </c>
      <c r="F45" s="248"/>
      <c r="G45" s="248"/>
      <c r="H45" s="248"/>
      <c r="I45" s="248"/>
      <c r="J45" s="248"/>
      <c r="K45" s="248"/>
      <c r="L45" s="248"/>
      <c r="M45" s="248"/>
      <c r="N45" s="248"/>
      <c r="O45" s="248"/>
      <c r="P45" s="248"/>
      <c r="Q45" s="248"/>
    </row>
    <row r="46" outlineLevel="1" spans="1:17">
      <c r="A46" s="223">
        <v>11</v>
      </c>
      <c r="B46" s="244" t="s">
        <v>846</v>
      </c>
      <c r="C46" s="245" t="s">
        <v>745</v>
      </c>
      <c r="D46" s="246">
        <f t="shared" si="0"/>
        <v>0</v>
      </c>
      <c r="E46" s="246" t="s">
        <v>805</v>
      </c>
      <c r="F46" s="247">
        <f t="shared" ref="F46:Q46" si="21">F47+F48+F49</f>
        <v>0</v>
      </c>
      <c r="G46" s="247">
        <f t="shared" si="21"/>
        <v>0</v>
      </c>
      <c r="H46" s="247">
        <f t="shared" si="21"/>
        <v>0</v>
      </c>
      <c r="I46" s="247">
        <f t="shared" si="21"/>
        <v>0</v>
      </c>
      <c r="J46" s="247">
        <f t="shared" si="21"/>
        <v>0</v>
      </c>
      <c r="K46" s="247">
        <f t="shared" si="21"/>
        <v>0</v>
      </c>
      <c r="L46" s="247">
        <f t="shared" si="21"/>
        <v>0</v>
      </c>
      <c r="M46" s="247">
        <f t="shared" si="21"/>
        <v>0</v>
      </c>
      <c r="N46" s="247">
        <f t="shared" si="21"/>
        <v>0</v>
      </c>
      <c r="O46" s="247">
        <f t="shared" si="21"/>
        <v>0</v>
      </c>
      <c r="P46" s="247">
        <f t="shared" si="21"/>
        <v>0</v>
      </c>
      <c r="Q46" s="247">
        <f t="shared" si="21"/>
        <v>0</v>
      </c>
    </row>
    <row r="47" outlineLevel="1" spans="1:17">
      <c r="A47" s="223">
        <v>11</v>
      </c>
      <c r="B47" s="244" t="s">
        <v>846</v>
      </c>
      <c r="C47" s="232" t="s">
        <v>109</v>
      </c>
      <c r="D47" s="233">
        <f t="shared" si="0"/>
        <v>0</v>
      </c>
      <c r="E47" s="233" t="s">
        <v>805</v>
      </c>
      <c r="F47" s="248"/>
      <c r="G47" s="248"/>
      <c r="H47" s="248"/>
      <c r="I47" s="248"/>
      <c r="J47" s="248"/>
      <c r="K47" s="248"/>
      <c r="L47" s="248"/>
      <c r="M47" s="248"/>
      <c r="N47" s="248"/>
      <c r="O47" s="248"/>
      <c r="P47" s="248"/>
      <c r="Q47" s="248"/>
    </row>
    <row r="48" outlineLevel="1" spans="1:17">
      <c r="A48" s="223">
        <v>11</v>
      </c>
      <c r="B48" s="244" t="s">
        <v>846</v>
      </c>
      <c r="C48" s="235" t="s">
        <v>68</v>
      </c>
      <c r="D48" s="236">
        <f t="shared" si="0"/>
        <v>0</v>
      </c>
      <c r="E48" s="236" t="s">
        <v>805</v>
      </c>
      <c r="F48" s="248"/>
      <c r="G48" s="248"/>
      <c r="H48" s="248"/>
      <c r="I48" s="248"/>
      <c r="J48" s="248"/>
      <c r="K48" s="248"/>
      <c r="L48" s="248"/>
      <c r="M48" s="248"/>
      <c r="N48" s="248"/>
      <c r="O48" s="248"/>
      <c r="P48" s="248"/>
      <c r="Q48" s="248"/>
    </row>
    <row r="49" outlineLevel="1" spans="1:17">
      <c r="A49" s="223">
        <v>11</v>
      </c>
      <c r="B49" s="244" t="s">
        <v>846</v>
      </c>
      <c r="C49" s="238" t="s">
        <v>19</v>
      </c>
      <c r="D49" s="239">
        <f t="shared" si="0"/>
        <v>0</v>
      </c>
      <c r="E49" s="239" t="s">
        <v>805</v>
      </c>
      <c r="F49" s="248"/>
      <c r="G49" s="248"/>
      <c r="H49" s="248"/>
      <c r="I49" s="248"/>
      <c r="J49" s="248"/>
      <c r="K49" s="248"/>
      <c r="L49" s="248"/>
      <c r="M49" s="248"/>
      <c r="N49" s="248"/>
      <c r="O49" s="248"/>
      <c r="P49" s="248"/>
      <c r="Q49" s="248"/>
    </row>
    <row r="50" outlineLevel="1" spans="1:17">
      <c r="A50" s="223">
        <v>12</v>
      </c>
      <c r="B50" s="244" t="s">
        <v>849</v>
      </c>
      <c r="C50" s="245" t="s">
        <v>745</v>
      </c>
      <c r="D50" s="246">
        <f t="shared" si="0"/>
        <v>0</v>
      </c>
      <c r="E50" s="246" t="s">
        <v>805</v>
      </c>
      <c r="F50" s="247">
        <f t="shared" ref="F50:Q50" si="22">F51+F52+F53</f>
        <v>0</v>
      </c>
      <c r="G50" s="247">
        <f t="shared" si="22"/>
        <v>0</v>
      </c>
      <c r="H50" s="247">
        <f t="shared" si="22"/>
        <v>0</v>
      </c>
      <c r="I50" s="247">
        <f t="shared" si="22"/>
        <v>0</v>
      </c>
      <c r="J50" s="247">
        <f t="shared" si="22"/>
        <v>0</v>
      </c>
      <c r="K50" s="247">
        <f t="shared" si="22"/>
        <v>0</v>
      </c>
      <c r="L50" s="247">
        <f t="shared" si="22"/>
        <v>0</v>
      </c>
      <c r="M50" s="247">
        <f t="shared" si="22"/>
        <v>0</v>
      </c>
      <c r="N50" s="247">
        <f t="shared" si="22"/>
        <v>0</v>
      </c>
      <c r="O50" s="247">
        <f t="shared" si="22"/>
        <v>0</v>
      </c>
      <c r="P50" s="247">
        <f t="shared" si="22"/>
        <v>0</v>
      </c>
      <c r="Q50" s="247">
        <f t="shared" si="22"/>
        <v>0</v>
      </c>
    </row>
    <row r="51" outlineLevel="1" spans="1:17">
      <c r="A51" s="223">
        <v>12</v>
      </c>
      <c r="B51" s="244" t="s">
        <v>849</v>
      </c>
      <c r="C51" s="232" t="s">
        <v>109</v>
      </c>
      <c r="D51" s="233">
        <f t="shared" si="0"/>
        <v>0</v>
      </c>
      <c r="E51" s="233" t="s">
        <v>805</v>
      </c>
      <c r="F51" s="248"/>
      <c r="G51" s="248"/>
      <c r="H51" s="248"/>
      <c r="I51" s="248"/>
      <c r="J51" s="248"/>
      <c r="K51" s="248"/>
      <c r="L51" s="248"/>
      <c r="M51" s="248"/>
      <c r="N51" s="248"/>
      <c r="O51" s="248"/>
      <c r="P51" s="248"/>
      <c r="Q51" s="248"/>
    </row>
    <row r="52" outlineLevel="1" spans="1:17">
      <c r="A52" s="223">
        <v>12</v>
      </c>
      <c r="B52" s="244" t="s">
        <v>849</v>
      </c>
      <c r="C52" s="235" t="s">
        <v>68</v>
      </c>
      <c r="D52" s="236">
        <f t="shared" si="0"/>
        <v>0</v>
      </c>
      <c r="E52" s="236" t="s">
        <v>805</v>
      </c>
      <c r="F52" s="248"/>
      <c r="G52" s="248"/>
      <c r="H52" s="248"/>
      <c r="I52" s="248"/>
      <c r="J52" s="248"/>
      <c r="K52" s="248"/>
      <c r="L52" s="248"/>
      <c r="M52" s="248"/>
      <c r="N52" s="248"/>
      <c r="O52" s="248"/>
      <c r="P52" s="248"/>
      <c r="Q52" s="248"/>
    </row>
    <row r="53" outlineLevel="1" spans="1:17">
      <c r="A53" s="223">
        <v>12</v>
      </c>
      <c r="B53" s="244" t="s">
        <v>849</v>
      </c>
      <c r="C53" s="238" t="s">
        <v>19</v>
      </c>
      <c r="D53" s="239">
        <f t="shared" si="0"/>
        <v>0</v>
      </c>
      <c r="E53" s="239" t="s">
        <v>805</v>
      </c>
      <c r="F53" s="248"/>
      <c r="G53" s="248"/>
      <c r="H53" s="248"/>
      <c r="I53" s="248"/>
      <c r="J53" s="248"/>
      <c r="K53" s="248"/>
      <c r="L53" s="248"/>
      <c r="M53" s="248"/>
      <c r="N53" s="248"/>
      <c r="O53" s="248"/>
      <c r="P53" s="248"/>
      <c r="Q53" s="248"/>
    </row>
    <row r="54" outlineLevel="1" spans="1:17">
      <c r="A54" s="223">
        <v>13</v>
      </c>
      <c r="B54" s="244" t="s">
        <v>852</v>
      </c>
      <c r="C54" s="245" t="s">
        <v>745</v>
      </c>
      <c r="D54" s="246">
        <f t="shared" si="0"/>
        <v>0</v>
      </c>
      <c r="E54" s="246" t="s">
        <v>805</v>
      </c>
      <c r="F54" s="247">
        <f t="shared" ref="F54:Q54" si="23">F55+F56+F57</f>
        <v>0</v>
      </c>
      <c r="G54" s="247">
        <f t="shared" si="23"/>
        <v>0</v>
      </c>
      <c r="H54" s="247">
        <f t="shared" si="23"/>
        <v>0</v>
      </c>
      <c r="I54" s="247">
        <f t="shared" si="23"/>
        <v>0</v>
      </c>
      <c r="J54" s="247">
        <f t="shared" si="23"/>
        <v>0</v>
      </c>
      <c r="K54" s="247">
        <f t="shared" si="23"/>
        <v>0</v>
      </c>
      <c r="L54" s="247">
        <f t="shared" si="23"/>
        <v>0</v>
      </c>
      <c r="M54" s="247">
        <f t="shared" si="23"/>
        <v>0</v>
      </c>
      <c r="N54" s="247">
        <f t="shared" si="23"/>
        <v>0</v>
      </c>
      <c r="O54" s="247">
        <f t="shared" si="23"/>
        <v>0</v>
      </c>
      <c r="P54" s="247">
        <f t="shared" si="23"/>
        <v>0</v>
      </c>
      <c r="Q54" s="247">
        <f t="shared" si="23"/>
        <v>0</v>
      </c>
    </row>
    <row r="55" outlineLevel="1" spans="1:17">
      <c r="A55" s="223">
        <v>13</v>
      </c>
      <c r="B55" s="244" t="s">
        <v>852</v>
      </c>
      <c r="C55" s="232" t="s">
        <v>109</v>
      </c>
      <c r="D55" s="233">
        <f t="shared" si="0"/>
        <v>0</v>
      </c>
      <c r="E55" s="233" t="s">
        <v>805</v>
      </c>
      <c r="F55" s="248"/>
      <c r="G55" s="248"/>
      <c r="H55" s="248"/>
      <c r="I55" s="248"/>
      <c r="J55" s="248"/>
      <c r="K55" s="248"/>
      <c r="L55" s="248"/>
      <c r="M55" s="248"/>
      <c r="N55" s="248"/>
      <c r="O55" s="248"/>
      <c r="P55" s="248"/>
      <c r="Q55" s="248"/>
    </row>
    <row r="56" outlineLevel="1" spans="1:17">
      <c r="A56" s="223">
        <v>13</v>
      </c>
      <c r="B56" s="244" t="s">
        <v>852</v>
      </c>
      <c r="C56" s="235" t="s">
        <v>68</v>
      </c>
      <c r="D56" s="236">
        <f t="shared" si="0"/>
        <v>0</v>
      </c>
      <c r="E56" s="236" t="s">
        <v>805</v>
      </c>
      <c r="F56" s="248"/>
      <c r="G56" s="248"/>
      <c r="H56" s="248"/>
      <c r="I56" s="248"/>
      <c r="J56" s="248"/>
      <c r="K56" s="248"/>
      <c r="L56" s="248"/>
      <c r="M56" s="248"/>
      <c r="N56" s="248"/>
      <c r="O56" s="248"/>
      <c r="P56" s="248"/>
      <c r="Q56" s="248"/>
    </row>
    <row r="57" outlineLevel="1" spans="1:17">
      <c r="A57" s="223">
        <v>13</v>
      </c>
      <c r="B57" s="244" t="s">
        <v>852</v>
      </c>
      <c r="C57" s="238" t="s">
        <v>19</v>
      </c>
      <c r="D57" s="239">
        <f t="shared" si="0"/>
        <v>0</v>
      </c>
      <c r="E57" s="239" t="s">
        <v>805</v>
      </c>
      <c r="F57" s="248"/>
      <c r="G57" s="248"/>
      <c r="H57" s="248"/>
      <c r="I57" s="248"/>
      <c r="J57" s="248"/>
      <c r="K57" s="248"/>
      <c r="L57" s="248"/>
      <c r="M57" s="248"/>
      <c r="N57" s="248"/>
      <c r="O57" s="248"/>
      <c r="P57" s="248"/>
      <c r="Q57" s="248"/>
    </row>
    <row r="58" outlineLevel="1" spans="1:17">
      <c r="A58" s="223">
        <v>14</v>
      </c>
      <c r="B58" s="244" t="s">
        <v>855</v>
      </c>
      <c r="C58" s="245" t="s">
        <v>745</v>
      </c>
      <c r="D58" s="246">
        <f t="shared" si="0"/>
        <v>0</v>
      </c>
      <c r="E58" s="246" t="s">
        <v>805</v>
      </c>
      <c r="F58" s="247">
        <f t="shared" ref="F58:Q58" si="24">F59+F60+F61</f>
        <v>0</v>
      </c>
      <c r="G58" s="247">
        <f t="shared" si="24"/>
        <v>0</v>
      </c>
      <c r="H58" s="247">
        <f t="shared" si="24"/>
        <v>0</v>
      </c>
      <c r="I58" s="247">
        <f t="shared" si="24"/>
        <v>0</v>
      </c>
      <c r="J58" s="247">
        <f t="shared" si="24"/>
        <v>0</v>
      </c>
      <c r="K58" s="247">
        <f t="shared" si="24"/>
        <v>0</v>
      </c>
      <c r="L58" s="247">
        <f t="shared" si="24"/>
        <v>0</v>
      </c>
      <c r="M58" s="247">
        <f t="shared" si="24"/>
        <v>0</v>
      </c>
      <c r="N58" s="247">
        <f t="shared" si="24"/>
        <v>0</v>
      </c>
      <c r="O58" s="247">
        <f t="shared" si="24"/>
        <v>0</v>
      </c>
      <c r="P58" s="247">
        <f t="shared" si="24"/>
        <v>0</v>
      </c>
      <c r="Q58" s="247">
        <f t="shared" si="24"/>
        <v>0</v>
      </c>
    </row>
    <row r="59" outlineLevel="1" spans="1:17">
      <c r="A59" s="223">
        <v>14</v>
      </c>
      <c r="B59" s="244" t="s">
        <v>855</v>
      </c>
      <c r="C59" s="232" t="s">
        <v>109</v>
      </c>
      <c r="D59" s="233">
        <f t="shared" si="0"/>
        <v>0</v>
      </c>
      <c r="E59" s="233" t="s">
        <v>805</v>
      </c>
      <c r="F59" s="248"/>
      <c r="G59" s="248"/>
      <c r="H59" s="248"/>
      <c r="I59" s="248"/>
      <c r="J59" s="248"/>
      <c r="K59" s="248"/>
      <c r="L59" s="248"/>
      <c r="M59" s="248"/>
      <c r="N59" s="248"/>
      <c r="O59" s="248"/>
      <c r="P59" s="248"/>
      <c r="Q59" s="248"/>
    </row>
    <row r="60" outlineLevel="1" spans="1:17">
      <c r="A60" s="223">
        <v>14</v>
      </c>
      <c r="B60" s="244" t="s">
        <v>855</v>
      </c>
      <c r="C60" s="235" t="s">
        <v>68</v>
      </c>
      <c r="D60" s="236">
        <f t="shared" si="0"/>
        <v>0</v>
      </c>
      <c r="E60" s="236" t="s">
        <v>805</v>
      </c>
      <c r="F60" s="248"/>
      <c r="G60" s="248"/>
      <c r="H60" s="248"/>
      <c r="I60" s="248"/>
      <c r="J60" s="248"/>
      <c r="K60" s="248"/>
      <c r="L60" s="248"/>
      <c r="M60" s="248"/>
      <c r="N60" s="248"/>
      <c r="O60" s="248"/>
      <c r="P60" s="248"/>
      <c r="Q60" s="248"/>
    </row>
    <row r="61" outlineLevel="1" spans="1:17">
      <c r="A61" s="223">
        <v>14</v>
      </c>
      <c r="B61" s="244" t="s">
        <v>855</v>
      </c>
      <c r="C61" s="238" t="s">
        <v>19</v>
      </c>
      <c r="D61" s="239">
        <f t="shared" si="0"/>
        <v>0</v>
      </c>
      <c r="E61" s="239" t="s">
        <v>805</v>
      </c>
      <c r="F61" s="248"/>
      <c r="G61" s="248"/>
      <c r="H61" s="248"/>
      <c r="I61" s="248"/>
      <c r="J61" s="248"/>
      <c r="K61" s="248"/>
      <c r="L61" s="248"/>
      <c r="M61" s="248"/>
      <c r="N61" s="248"/>
      <c r="O61" s="248"/>
      <c r="P61" s="248"/>
      <c r="Q61" s="248"/>
    </row>
    <row r="62" outlineLevel="1" spans="1:17">
      <c r="A62" s="223">
        <v>15</v>
      </c>
      <c r="B62" s="244" t="s">
        <v>858</v>
      </c>
      <c r="C62" s="245" t="s">
        <v>745</v>
      </c>
      <c r="D62" s="246">
        <f t="shared" si="0"/>
        <v>0</v>
      </c>
      <c r="E62" s="246" t="s">
        <v>805</v>
      </c>
      <c r="F62" s="247">
        <f t="shared" ref="F62:Q62" si="25">F63+F64+F65</f>
        <v>0</v>
      </c>
      <c r="G62" s="247">
        <f t="shared" si="25"/>
        <v>0</v>
      </c>
      <c r="H62" s="247">
        <f t="shared" si="25"/>
        <v>0</v>
      </c>
      <c r="I62" s="247">
        <f t="shared" si="25"/>
        <v>0</v>
      </c>
      <c r="J62" s="247">
        <f t="shared" si="25"/>
        <v>0</v>
      </c>
      <c r="K62" s="247">
        <f t="shared" si="25"/>
        <v>0</v>
      </c>
      <c r="L62" s="247">
        <f t="shared" si="25"/>
        <v>0</v>
      </c>
      <c r="M62" s="247">
        <f t="shared" si="25"/>
        <v>0</v>
      </c>
      <c r="N62" s="247">
        <f t="shared" si="25"/>
        <v>0</v>
      </c>
      <c r="O62" s="247">
        <f t="shared" si="25"/>
        <v>0</v>
      </c>
      <c r="P62" s="247">
        <f t="shared" si="25"/>
        <v>0</v>
      </c>
      <c r="Q62" s="247">
        <f t="shared" si="25"/>
        <v>0</v>
      </c>
    </row>
    <row r="63" outlineLevel="1" spans="1:17">
      <c r="A63" s="223">
        <v>15</v>
      </c>
      <c r="B63" s="244" t="s">
        <v>858</v>
      </c>
      <c r="C63" s="232" t="s">
        <v>109</v>
      </c>
      <c r="D63" s="233">
        <f t="shared" si="0"/>
        <v>0</v>
      </c>
      <c r="E63" s="233" t="s">
        <v>805</v>
      </c>
      <c r="F63" s="248"/>
      <c r="G63" s="248"/>
      <c r="H63" s="248"/>
      <c r="I63" s="248"/>
      <c r="J63" s="248"/>
      <c r="K63" s="248"/>
      <c r="L63" s="248"/>
      <c r="M63" s="248"/>
      <c r="N63" s="248"/>
      <c r="O63" s="248"/>
      <c r="P63" s="248"/>
      <c r="Q63" s="248"/>
    </row>
    <row r="64" outlineLevel="1" spans="1:17">
      <c r="A64" s="223">
        <v>15</v>
      </c>
      <c r="B64" s="244" t="s">
        <v>858</v>
      </c>
      <c r="C64" s="235" t="s">
        <v>68</v>
      </c>
      <c r="D64" s="236">
        <f t="shared" si="0"/>
        <v>0</v>
      </c>
      <c r="E64" s="236" t="s">
        <v>805</v>
      </c>
      <c r="F64" s="248"/>
      <c r="G64" s="248"/>
      <c r="H64" s="248"/>
      <c r="I64" s="248"/>
      <c r="J64" s="248"/>
      <c r="K64" s="248"/>
      <c r="L64" s="248"/>
      <c r="M64" s="248"/>
      <c r="N64" s="248"/>
      <c r="O64" s="248"/>
      <c r="P64" s="248"/>
      <c r="Q64" s="248"/>
    </row>
    <row r="65" outlineLevel="1" spans="1:17">
      <c r="A65" s="223">
        <v>15</v>
      </c>
      <c r="B65" s="244" t="s">
        <v>858</v>
      </c>
      <c r="C65" s="238" t="s">
        <v>19</v>
      </c>
      <c r="D65" s="239">
        <f t="shared" si="0"/>
        <v>0</v>
      </c>
      <c r="E65" s="239" t="s">
        <v>805</v>
      </c>
      <c r="F65" s="248"/>
      <c r="G65" s="248"/>
      <c r="H65" s="248"/>
      <c r="I65" s="248"/>
      <c r="J65" s="248"/>
      <c r="K65" s="248"/>
      <c r="L65" s="248"/>
      <c r="M65" s="248"/>
      <c r="N65" s="248"/>
      <c r="O65" s="248"/>
      <c r="P65" s="248"/>
      <c r="Q65" s="248"/>
    </row>
    <row r="66" outlineLevel="1" spans="1:17">
      <c r="A66" s="223">
        <v>16</v>
      </c>
      <c r="B66" s="244" t="s">
        <v>861</v>
      </c>
      <c r="C66" s="245" t="s">
        <v>745</v>
      </c>
      <c r="D66" s="246">
        <f t="shared" ref="D66:D129" si="26">IFERROR(SUM(F66:Q66)/COUNTIF(F66:Q66,"&lt;&gt;0"),0)</f>
        <v>0</v>
      </c>
      <c r="E66" s="246" t="s">
        <v>805</v>
      </c>
      <c r="F66" s="247">
        <f t="shared" ref="F66:Q66" si="27">F67+F68+F69</f>
        <v>0</v>
      </c>
      <c r="G66" s="247">
        <f t="shared" si="27"/>
        <v>0</v>
      </c>
      <c r="H66" s="247">
        <f t="shared" si="27"/>
        <v>0</v>
      </c>
      <c r="I66" s="247">
        <f t="shared" si="27"/>
        <v>0</v>
      </c>
      <c r="J66" s="247">
        <f t="shared" si="27"/>
        <v>0</v>
      </c>
      <c r="K66" s="247">
        <f t="shared" si="27"/>
        <v>0</v>
      </c>
      <c r="L66" s="247">
        <f t="shared" si="27"/>
        <v>0</v>
      </c>
      <c r="M66" s="247">
        <f t="shared" si="27"/>
        <v>0</v>
      </c>
      <c r="N66" s="247">
        <f t="shared" si="27"/>
        <v>0</v>
      </c>
      <c r="O66" s="247">
        <f t="shared" si="27"/>
        <v>0</v>
      </c>
      <c r="P66" s="247">
        <f t="shared" si="27"/>
        <v>0</v>
      </c>
      <c r="Q66" s="247">
        <f t="shared" si="27"/>
        <v>0</v>
      </c>
    </row>
    <row r="67" outlineLevel="1" spans="1:17">
      <c r="A67" s="223">
        <v>16</v>
      </c>
      <c r="B67" s="244" t="s">
        <v>861</v>
      </c>
      <c r="C67" s="232" t="s">
        <v>109</v>
      </c>
      <c r="D67" s="233">
        <f t="shared" si="26"/>
        <v>0</v>
      </c>
      <c r="E67" s="233" t="s">
        <v>805</v>
      </c>
      <c r="F67" s="248"/>
      <c r="G67" s="248"/>
      <c r="H67" s="248"/>
      <c r="I67" s="248"/>
      <c r="J67" s="248"/>
      <c r="K67" s="248"/>
      <c r="L67" s="248"/>
      <c r="M67" s="248"/>
      <c r="N67" s="248"/>
      <c r="O67" s="248"/>
      <c r="P67" s="248"/>
      <c r="Q67" s="248"/>
    </row>
    <row r="68" outlineLevel="1" spans="1:17">
      <c r="A68" s="223">
        <v>16</v>
      </c>
      <c r="B68" s="244" t="s">
        <v>861</v>
      </c>
      <c r="C68" s="235" t="s">
        <v>68</v>
      </c>
      <c r="D68" s="236">
        <f t="shared" si="26"/>
        <v>0</v>
      </c>
      <c r="E68" s="236" t="s">
        <v>805</v>
      </c>
      <c r="F68" s="248"/>
      <c r="G68" s="248"/>
      <c r="H68" s="248"/>
      <c r="I68" s="248"/>
      <c r="J68" s="248"/>
      <c r="K68" s="248"/>
      <c r="L68" s="248"/>
      <c r="M68" s="248"/>
      <c r="N68" s="248"/>
      <c r="O68" s="248"/>
      <c r="P68" s="248"/>
      <c r="Q68" s="248"/>
    </row>
    <row r="69" outlineLevel="1" spans="1:17">
      <c r="A69" s="223">
        <v>16</v>
      </c>
      <c r="B69" s="244" t="s">
        <v>861</v>
      </c>
      <c r="C69" s="238" t="s">
        <v>19</v>
      </c>
      <c r="D69" s="239">
        <f t="shared" si="26"/>
        <v>0</v>
      </c>
      <c r="E69" s="239" t="s">
        <v>805</v>
      </c>
      <c r="F69" s="248"/>
      <c r="G69" s="248"/>
      <c r="H69" s="248"/>
      <c r="I69" s="248"/>
      <c r="J69" s="248"/>
      <c r="K69" s="248"/>
      <c r="L69" s="248"/>
      <c r="M69" s="248"/>
      <c r="N69" s="248"/>
      <c r="O69" s="248"/>
      <c r="P69" s="248"/>
      <c r="Q69" s="248"/>
    </row>
    <row r="70" spans="1:17">
      <c r="A70" s="223">
        <v>17</v>
      </c>
      <c r="B70" s="241" t="s">
        <v>191</v>
      </c>
      <c r="C70" s="241" t="s">
        <v>745</v>
      </c>
      <c r="D70" s="242">
        <f t="shared" si="26"/>
        <v>11</v>
      </c>
      <c r="E70" s="242" t="s">
        <v>805</v>
      </c>
      <c r="F70" s="243">
        <f t="shared" ref="F70:Q70" si="28">F71+F72+F73</f>
        <v>11</v>
      </c>
      <c r="G70" s="243">
        <f t="shared" si="28"/>
        <v>11</v>
      </c>
      <c r="H70" s="243">
        <f t="shared" si="28"/>
        <v>11</v>
      </c>
      <c r="I70" s="243">
        <f t="shared" si="28"/>
        <v>11</v>
      </c>
      <c r="J70" s="243">
        <f t="shared" si="28"/>
        <v>11</v>
      </c>
      <c r="K70" s="243">
        <f t="shared" si="28"/>
        <v>11</v>
      </c>
      <c r="L70" s="243">
        <f t="shared" si="28"/>
        <v>11</v>
      </c>
      <c r="M70" s="243">
        <f t="shared" si="28"/>
        <v>11</v>
      </c>
      <c r="N70" s="243">
        <f t="shared" si="28"/>
        <v>11</v>
      </c>
      <c r="O70" s="243">
        <f t="shared" si="28"/>
        <v>11</v>
      </c>
      <c r="P70" s="243">
        <f t="shared" si="28"/>
        <v>11</v>
      </c>
      <c r="Q70" s="243">
        <f t="shared" si="28"/>
        <v>11</v>
      </c>
    </row>
    <row r="71" spans="1:17">
      <c r="A71" s="223">
        <v>17</v>
      </c>
      <c r="B71" s="241" t="s">
        <v>191</v>
      </c>
      <c r="C71" s="232" t="s">
        <v>109</v>
      </c>
      <c r="D71" s="233">
        <f t="shared" si="26"/>
        <v>0</v>
      </c>
      <c r="E71" s="233" t="s">
        <v>805</v>
      </c>
      <c r="F71" s="234">
        <f t="shared" ref="F71:Q71" si="29">F75+F79+F83+F87+F91+F95+F99+F103+F107+F111</f>
        <v>0</v>
      </c>
      <c r="G71" s="234">
        <f t="shared" si="29"/>
        <v>0</v>
      </c>
      <c r="H71" s="234">
        <f t="shared" si="29"/>
        <v>0</v>
      </c>
      <c r="I71" s="234">
        <f t="shared" si="29"/>
        <v>0</v>
      </c>
      <c r="J71" s="234">
        <f t="shared" si="29"/>
        <v>0</v>
      </c>
      <c r="K71" s="234">
        <f t="shared" si="29"/>
        <v>0</v>
      </c>
      <c r="L71" s="234">
        <f t="shared" si="29"/>
        <v>0</v>
      </c>
      <c r="M71" s="234">
        <f t="shared" si="29"/>
        <v>0</v>
      </c>
      <c r="N71" s="234">
        <f t="shared" si="29"/>
        <v>0</v>
      </c>
      <c r="O71" s="234">
        <f t="shared" si="29"/>
        <v>0</v>
      </c>
      <c r="P71" s="234">
        <f t="shared" si="29"/>
        <v>0</v>
      </c>
      <c r="Q71" s="234">
        <f t="shared" si="29"/>
        <v>0</v>
      </c>
    </row>
    <row r="72" spans="1:17">
      <c r="A72" s="223">
        <v>17</v>
      </c>
      <c r="B72" s="241" t="s">
        <v>191</v>
      </c>
      <c r="C72" s="235" t="s">
        <v>68</v>
      </c>
      <c r="D72" s="236">
        <f t="shared" si="26"/>
        <v>0</v>
      </c>
      <c r="E72" s="236" t="s">
        <v>805</v>
      </c>
      <c r="F72" s="237">
        <f t="shared" ref="F72:Q72" si="30">F76+F80+F84+F88+F92+F96+F100+F104+F108+F112</f>
        <v>0</v>
      </c>
      <c r="G72" s="237">
        <f t="shared" si="30"/>
        <v>0</v>
      </c>
      <c r="H72" s="237">
        <f t="shared" si="30"/>
        <v>0</v>
      </c>
      <c r="I72" s="237">
        <f t="shared" si="30"/>
        <v>0</v>
      </c>
      <c r="J72" s="237">
        <f t="shared" si="30"/>
        <v>0</v>
      </c>
      <c r="K72" s="237">
        <f t="shared" si="30"/>
        <v>0</v>
      </c>
      <c r="L72" s="237">
        <f t="shared" si="30"/>
        <v>0</v>
      </c>
      <c r="M72" s="237">
        <f t="shared" si="30"/>
        <v>0</v>
      </c>
      <c r="N72" s="237">
        <f t="shared" si="30"/>
        <v>0</v>
      </c>
      <c r="O72" s="237">
        <f t="shared" si="30"/>
        <v>0</v>
      </c>
      <c r="P72" s="237">
        <f t="shared" si="30"/>
        <v>0</v>
      </c>
      <c r="Q72" s="237">
        <f t="shared" si="30"/>
        <v>0</v>
      </c>
    </row>
    <row r="73" spans="1:17">
      <c r="A73" s="223">
        <v>17</v>
      </c>
      <c r="B73" s="241" t="s">
        <v>191</v>
      </c>
      <c r="C73" s="238" t="s">
        <v>19</v>
      </c>
      <c r="D73" s="239">
        <f t="shared" si="26"/>
        <v>11</v>
      </c>
      <c r="E73" s="239" t="s">
        <v>805</v>
      </c>
      <c r="F73" s="240">
        <f t="shared" ref="F73:Q73" si="31">F77+F81+F85+F89+F93+F97+F101+F105+F109+F113</f>
        <v>11</v>
      </c>
      <c r="G73" s="240">
        <f t="shared" si="31"/>
        <v>11</v>
      </c>
      <c r="H73" s="240">
        <f t="shared" si="31"/>
        <v>11</v>
      </c>
      <c r="I73" s="240">
        <f t="shared" si="31"/>
        <v>11</v>
      </c>
      <c r="J73" s="240">
        <f t="shared" si="31"/>
        <v>11</v>
      </c>
      <c r="K73" s="240">
        <f t="shared" si="31"/>
        <v>11</v>
      </c>
      <c r="L73" s="240">
        <f t="shared" si="31"/>
        <v>11</v>
      </c>
      <c r="M73" s="240">
        <f t="shared" si="31"/>
        <v>11</v>
      </c>
      <c r="N73" s="240">
        <f t="shared" si="31"/>
        <v>11</v>
      </c>
      <c r="O73" s="240">
        <f t="shared" si="31"/>
        <v>11</v>
      </c>
      <c r="P73" s="240">
        <f t="shared" si="31"/>
        <v>11</v>
      </c>
      <c r="Q73" s="240">
        <f t="shared" si="31"/>
        <v>11</v>
      </c>
    </row>
    <row r="74" outlineLevel="1" spans="1:17">
      <c r="A74" s="223">
        <v>18</v>
      </c>
      <c r="B74" s="244" t="s">
        <v>885</v>
      </c>
      <c r="C74" s="245" t="s">
        <v>745</v>
      </c>
      <c r="D74" s="246">
        <f t="shared" si="26"/>
        <v>11</v>
      </c>
      <c r="E74" s="246" t="s">
        <v>805</v>
      </c>
      <c r="F74" s="247">
        <f t="shared" ref="F74:Q74" si="32">F75+F76+F77</f>
        <v>11</v>
      </c>
      <c r="G74" s="247">
        <f t="shared" si="32"/>
        <v>11</v>
      </c>
      <c r="H74" s="247">
        <f t="shared" si="32"/>
        <v>11</v>
      </c>
      <c r="I74" s="247">
        <f t="shared" si="32"/>
        <v>11</v>
      </c>
      <c r="J74" s="247">
        <f t="shared" si="32"/>
        <v>11</v>
      </c>
      <c r="K74" s="247">
        <f t="shared" si="32"/>
        <v>11</v>
      </c>
      <c r="L74" s="247">
        <f t="shared" si="32"/>
        <v>11</v>
      </c>
      <c r="M74" s="247">
        <f t="shared" si="32"/>
        <v>11</v>
      </c>
      <c r="N74" s="247">
        <f t="shared" si="32"/>
        <v>11</v>
      </c>
      <c r="O74" s="247">
        <f t="shared" si="32"/>
        <v>11</v>
      </c>
      <c r="P74" s="247">
        <f t="shared" si="32"/>
        <v>11</v>
      </c>
      <c r="Q74" s="247">
        <f t="shared" si="32"/>
        <v>11</v>
      </c>
    </row>
    <row r="75" outlineLevel="1" spans="1:17">
      <c r="A75" s="223">
        <v>18</v>
      </c>
      <c r="B75" s="244" t="s">
        <v>885</v>
      </c>
      <c r="C75" s="232" t="s">
        <v>109</v>
      </c>
      <c r="D75" s="233">
        <f t="shared" si="26"/>
        <v>0</v>
      </c>
      <c r="E75" s="233" t="s">
        <v>805</v>
      </c>
      <c r="F75" s="248"/>
      <c r="G75" s="248"/>
      <c r="H75" s="248"/>
      <c r="I75" s="248"/>
      <c r="J75" s="248"/>
      <c r="K75" s="248"/>
      <c r="L75" s="248"/>
      <c r="M75" s="248"/>
      <c r="N75" s="248"/>
      <c r="O75" s="248"/>
      <c r="P75" s="248"/>
      <c r="Q75" s="248"/>
    </row>
    <row r="76" outlineLevel="1" spans="1:17">
      <c r="A76" s="223">
        <v>18</v>
      </c>
      <c r="B76" s="244" t="s">
        <v>885</v>
      </c>
      <c r="C76" s="235" t="s">
        <v>68</v>
      </c>
      <c r="D76" s="236">
        <f t="shared" si="26"/>
        <v>0</v>
      </c>
      <c r="E76" s="236" t="s">
        <v>805</v>
      </c>
      <c r="F76" s="248"/>
      <c r="G76" s="248"/>
      <c r="H76" s="248"/>
      <c r="I76" s="248"/>
      <c r="J76" s="248"/>
      <c r="K76" s="248"/>
      <c r="L76" s="248"/>
      <c r="M76" s="248"/>
      <c r="N76" s="248"/>
      <c r="O76" s="248"/>
      <c r="P76" s="248"/>
      <c r="Q76" s="248"/>
    </row>
    <row r="77" outlineLevel="1" spans="1:17">
      <c r="A77" s="223">
        <v>18</v>
      </c>
      <c r="B77" s="244" t="s">
        <v>885</v>
      </c>
      <c r="C77" s="238" t="s">
        <v>19</v>
      </c>
      <c r="D77" s="239">
        <f t="shared" si="26"/>
        <v>11</v>
      </c>
      <c r="E77" s="239" t="s">
        <v>805</v>
      </c>
      <c r="F77" s="248">
        <v>11</v>
      </c>
      <c r="G77" s="248">
        <v>11</v>
      </c>
      <c r="H77" s="248">
        <v>11</v>
      </c>
      <c r="I77" s="248">
        <v>11</v>
      </c>
      <c r="J77" s="248">
        <v>11</v>
      </c>
      <c r="K77" s="248">
        <v>11</v>
      </c>
      <c r="L77" s="248">
        <v>11</v>
      </c>
      <c r="M77" s="248">
        <v>11</v>
      </c>
      <c r="N77" s="248">
        <v>11</v>
      </c>
      <c r="O77" s="248">
        <v>11</v>
      </c>
      <c r="P77" s="248">
        <v>11</v>
      </c>
      <c r="Q77" s="248">
        <v>11</v>
      </c>
    </row>
    <row r="78" outlineLevel="1" spans="1:17">
      <c r="A78" s="223">
        <v>19</v>
      </c>
      <c r="B78" s="244" t="s">
        <v>888</v>
      </c>
      <c r="C78" s="245" t="s">
        <v>745</v>
      </c>
      <c r="D78" s="246">
        <f t="shared" si="26"/>
        <v>0</v>
      </c>
      <c r="E78" s="246" t="s">
        <v>805</v>
      </c>
      <c r="F78" s="247">
        <f t="shared" ref="F78:Q78" si="33">F79+F80+F81</f>
        <v>0</v>
      </c>
      <c r="G78" s="247">
        <f t="shared" si="33"/>
        <v>0</v>
      </c>
      <c r="H78" s="247">
        <f t="shared" si="33"/>
        <v>0</v>
      </c>
      <c r="I78" s="247">
        <f t="shared" si="33"/>
        <v>0</v>
      </c>
      <c r="J78" s="247">
        <f t="shared" si="33"/>
        <v>0</v>
      </c>
      <c r="K78" s="247">
        <f t="shared" si="33"/>
        <v>0</v>
      </c>
      <c r="L78" s="247">
        <f t="shared" si="33"/>
        <v>0</v>
      </c>
      <c r="M78" s="247">
        <f t="shared" si="33"/>
        <v>0</v>
      </c>
      <c r="N78" s="247">
        <f t="shared" si="33"/>
        <v>0</v>
      </c>
      <c r="O78" s="247">
        <f t="shared" si="33"/>
        <v>0</v>
      </c>
      <c r="P78" s="247">
        <f t="shared" si="33"/>
        <v>0</v>
      </c>
      <c r="Q78" s="247">
        <f t="shared" si="33"/>
        <v>0</v>
      </c>
    </row>
    <row r="79" outlineLevel="1" spans="1:17">
      <c r="A79" s="223">
        <v>19</v>
      </c>
      <c r="B79" s="244" t="s">
        <v>888</v>
      </c>
      <c r="C79" s="232" t="s">
        <v>109</v>
      </c>
      <c r="D79" s="233">
        <f t="shared" si="26"/>
        <v>0</v>
      </c>
      <c r="E79" s="233" t="s">
        <v>805</v>
      </c>
      <c r="F79" s="248"/>
      <c r="G79" s="248"/>
      <c r="H79" s="248"/>
      <c r="I79" s="248"/>
      <c r="J79" s="248"/>
      <c r="K79" s="248"/>
      <c r="L79" s="248"/>
      <c r="M79" s="248"/>
      <c r="N79" s="248"/>
      <c r="O79" s="248"/>
      <c r="P79" s="248"/>
      <c r="Q79" s="248"/>
    </row>
    <row r="80" outlineLevel="1" spans="1:17">
      <c r="A80" s="223">
        <v>19</v>
      </c>
      <c r="B80" s="244" t="s">
        <v>888</v>
      </c>
      <c r="C80" s="235" t="s">
        <v>68</v>
      </c>
      <c r="D80" s="236">
        <f t="shared" si="26"/>
        <v>0</v>
      </c>
      <c r="E80" s="236" t="s">
        <v>805</v>
      </c>
      <c r="F80" s="248"/>
      <c r="G80" s="248"/>
      <c r="H80" s="248"/>
      <c r="I80" s="248"/>
      <c r="J80" s="248"/>
      <c r="K80" s="248"/>
      <c r="L80" s="248"/>
      <c r="M80" s="248"/>
      <c r="N80" s="248"/>
      <c r="O80" s="248"/>
      <c r="P80" s="248"/>
      <c r="Q80" s="248"/>
    </row>
    <row r="81" outlineLevel="1" spans="1:17">
      <c r="A81" s="223">
        <v>19</v>
      </c>
      <c r="B81" s="244" t="s">
        <v>888</v>
      </c>
      <c r="C81" s="238" t="s">
        <v>19</v>
      </c>
      <c r="D81" s="239">
        <f t="shared" si="26"/>
        <v>0</v>
      </c>
      <c r="E81" s="239" t="s">
        <v>805</v>
      </c>
      <c r="F81" s="248"/>
      <c r="G81" s="248"/>
      <c r="H81" s="248"/>
      <c r="I81" s="248"/>
      <c r="J81" s="248"/>
      <c r="K81" s="248"/>
      <c r="L81" s="248"/>
      <c r="M81" s="248"/>
      <c r="N81" s="248"/>
      <c r="O81" s="248"/>
      <c r="P81" s="248"/>
      <c r="Q81" s="248"/>
    </row>
    <row r="82" outlineLevel="1" spans="1:17">
      <c r="A82" s="223">
        <v>20</v>
      </c>
      <c r="B82" s="244" t="s">
        <v>891</v>
      </c>
      <c r="C82" s="245" t="s">
        <v>745</v>
      </c>
      <c r="D82" s="246">
        <f t="shared" si="26"/>
        <v>0</v>
      </c>
      <c r="E82" s="246" t="s">
        <v>805</v>
      </c>
      <c r="F82" s="247">
        <f t="shared" ref="F82:Q82" si="34">F83+F84+F85</f>
        <v>0</v>
      </c>
      <c r="G82" s="247">
        <f t="shared" si="34"/>
        <v>0</v>
      </c>
      <c r="H82" s="247">
        <f t="shared" si="34"/>
        <v>0</v>
      </c>
      <c r="I82" s="247">
        <f t="shared" si="34"/>
        <v>0</v>
      </c>
      <c r="J82" s="247">
        <f t="shared" si="34"/>
        <v>0</v>
      </c>
      <c r="K82" s="247">
        <f t="shared" si="34"/>
        <v>0</v>
      </c>
      <c r="L82" s="247">
        <f t="shared" si="34"/>
        <v>0</v>
      </c>
      <c r="M82" s="247">
        <f t="shared" si="34"/>
        <v>0</v>
      </c>
      <c r="N82" s="247">
        <f t="shared" si="34"/>
        <v>0</v>
      </c>
      <c r="O82" s="247">
        <f t="shared" si="34"/>
        <v>0</v>
      </c>
      <c r="P82" s="247">
        <f t="shared" si="34"/>
        <v>0</v>
      </c>
      <c r="Q82" s="247">
        <f t="shared" si="34"/>
        <v>0</v>
      </c>
    </row>
    <row r="83" outlineLevel="1" spans="1:17">
      <c r="A83" s="223">
        <v>20</v>
      </c>
      <c r="B83" s="244" t="s">
        <v>891</v>
      </c>
      <c r="C83" s="232" t="s">
        <v>109</v>
      </c>
      <c r="D83" s="233">
        <f t="shared" si="26"/>
        <v>0</v>
      </c>
      <c r="E83" s="233" t="s">
        <v>805</v>
      </c>
      <c r="F83" s="248"/>
      <c r="G83" s="248"/>
      <c r="H83" s="248"/>
      <c r="I83" s="248"/>
      <c r="J83" s="248"/>
      <c r="K83" s="248"/>
      <c r="L83" s="248"/>
      <c r="M83" s="248"/>
      <c r="N83" s="248"/>
      <c r="O83" s="248"/>
      <c r="P83" s="248"/>
      <c r="Q83" s="248"/>
    </row>
    <row r="84" outlineLevel="1" spans="1:17">
      <c r="A84" s="223">
        <v>20</v>
      </c>
      <c r="B84" s="244" t="s">
        <v>891</v>
      </c>
      <c r="C84" s="235" t="s">
        <v>68</v>
      </c>
      <c r="D84" s="236">
        <f t="shared" si="26"/>
        <v>0</v>
      </c>
      <c r="E84" s="236" t="s">
        <v>805</v>
      </c>
      <c r="F84" s="248"/>
      <c r="G84" s="248"/>
      <c r="H84" s="248"/>
      <c r="I84" s="248"/>
      <c r="J84" s="248"/>
      <c r="K84" s="248"/>
      <c r="L84" s="248"/>
      <c r="M84" s="248"/>
      <c r="N84" s="248"/>
      <c r="O84" s="248"/>
      <c r="P84" s="248"/>
      <c r="Q84" s="248"/>
    </row>
    <row r="85" outlineLevel="1" spans="1:17">
      <c r="A85" s="223">
        <v>20</v>
      </c>
      <c r="B85" s="244" t="s">
        <v>891</v>
      </c>
      <c r="C85" s="238" t="s">
        <v>19</v>
      </c>
      <c r="D85" s="239">
        <f t="shared" si="26"/>
        <v>0</v>
      </c>
      <c r="E85" s="239" t="s">
        <v>805</v>
      </c>
      <c r="F85" s="248"/>
      <c r="G85" s="248"/>
      <c r="H85" s="248"/>
      <c r="I85" s="248"/>
      <c r="J85" s="248"/>
      <c r="K85" s="248"/>
      <c r="L85" s="248"/>
      <c r="M85" s="248"/>
      <c r="N85" s="248"/>
      <c r="O85" s="248"/>
      <c r="P85" s="248"/>
      <c r="Q85" s="248"/>
    </row>
    <row r="86" outlineLevel="1" spans="1:17">
      <c r="A86" s="223">
        <v>21</v>
      </c>
      <c r="B86" s="244" t="s">
        <v>894</v>
      </c>
      <c r="C86" s="245" t="s">
        <v>745</v>
      </c>
      <c r="D86" s="246">
        <f t="shared" si="26"/>
        <v>0</v>
      </c>
      <c r="E86" s="246" t="s">
        <v>805</v>
      </c>
      <c r="F86" s="247">
        <f t="shared" ref="F86:Q86" si="35">F87+F88+F89</f>
        <v>0</v>
      </c>
      <c r="G86" s="247">
        <f t="shared" si="35"/>
        <v>0</v>
      </c>
      <c r="H86" s="247">
        <f t="shared" si="35"/>
        <v>0</v>
      </c>
      <c r="I86" s="247">
        <f t="shared" si="35"/>
        <v>0</v>
      </c>
      <c r="J86" s="247">
        <f t="shared" si="35"/>
        <v>0</v>
      </c>
      <c r="K86" s="247">
        <f t="shared" si="35"/>
        <v>0</v>
      </c>
      <c r="L86" s="247">
        <f t="shared" si="35"/>
        <v>0</v>
      </c>
      <c r="M86" s="247">
        <f t="shared" si="35"/>
        <v>0</v>
      </c>
      <c r="N86" s="247">
        <f t="shared" si="35"/>
        <v>0</v>
      </c>
      <c r="O86" s="247">
        <f t="shared" si="35"/>
        <v>0</v>
      </c>
      <c r="P86" s="247">
        <f t="shared" si="35"/>
        <v>0</v>
      </c>
      <c r="Q86" s="247">
        <f t="shared" si="35"/>
        <v>0</v>
      </c>
    </row>
    <row r="87" outlineLevel="1" spans="1:17">
      <c r="A87" s="223">
        <v>21</v>
      </c>
      <c r="B87" s="244" t="s">
        <v>894</v>
      </c>
      <c r="C87" s="232" t="s">
        <v>109</v>
      </c>
      <c r="D87" s="233">
        <f t="shared" si="26"/>
        <v>0</v>
      </c>
      <c r="E87" s="233" t="s">
        <v>805</v>
      </c>
      <c r="F87" s="248"/>
      <c r="G87" s="248"/>
      <c r="H87" s="248"/>
      <c r="I87" s="248"/>
      <c r="J87" s="248"/>
      <c r="K87" s="248"/>
      <c r="L87" s="248"/>
      <c r="M87" s="248"/>
      <c r="N87" s="248"/>
      <c r="O87" s="248"/>
      <c r="P87" s="248"/>
      <c r="Q87" s="248"/>
    </row>
    <row r="88" outlineLevel="1" spans="1:17">
      <c r="A88" s="223">
        <v>21</v>
      </c>
      <c r="B88" s="244" t="s">
        <v>894</v>
      </c>
      <c r="C88" s="235" t="s">
        <v>68</v>
      </c>
      <c r="D88" s="236">
        <f t="shared" si="26"/>
        <v>0</v>
      </c>
      <c r="E88" s="236" t="s">
        <v>805</v>
      </c>
      <c r="F88" s="248"/>
      <c r="G88" s="248"/>
      <c r="H88" s="248"/>
      <c r="I88" s="248"/>
      <c r="J88" s="248"/>
      <c r="K88" s="248"/>
      <c r="L88" s="248"/>
      <c r="M88" s="248"/>
      <c r="N88" s="248"/>
      <c r="O88" s="248"/>
      <c r="P88" s="248"/>
      <c r="Q88" s="248"/>
    </row>
    <row r="89" outlineLevel="1" spans="1:17">
      <c r="A89" s="223">
        <v>21</v>
      </c>
      <c r="B89" s="244" t="s">
        <v>894</v>
      </c>
      <c r="C89" s="238" t="s">
        <v>19</v>
      </c>
      <c r="D89" s="239">
        <f t="shared" si="26"/>
        <v>0</v>
      </c>
      <c r="E89" s="239" t="s">
        <v>805</v>
      </c>
      <c r="F89" s="248"/>
      <c r="G89" s="248"/>
      <c r="H89" s="248"/>
      <c r="I89" s="248"/>
      <c r="J89" s="248"/>
      <c r="K89" s="248"/>
      <c r="L89" s="248"/>
      <c r="M89" s="248"/>
      <c r="N89" s="248"/>
      <c r="O89" s="248"/>
      <c r="P89" s="248"/>
      <c r="Q89" s="248"/>
    </row>
    <row r="90" outlineLevel="1" spans="1:17">
      <c r="A90" s="223">
        <v>22</v>
      </c>
      <c r="B90" s="244" t="s">
        <v>897</v>
      </c>
      <c r="C90" s="245" t="s">
        <v>745</v>
      </c>
      <c r="D90" s="246">
        <f t="shared" si="26"/>
        <v>0</v>
      </c>
      <c r="E90" s="246" t="s">
        <v>805</v>
      </c>
      <c r="F90" s="247">
        <f t="shared" ref="F90:Q90" si="36">F91+F92+F93</f>
        <v>0</v>
      </c>
      <c r="G90" s="247">
        <f t="shared" si="36"/>
        <v>0</v>
      </c>
      <c r="H90" s="247">
        <f t="shared" si="36"/>
        <v>0</v>
      </c>
      <c r="I90" s="247">
        <f t="shared" si="36"/>
        <v>0</v>
      </c>
      <c r="J90" s="247">
        <f t="shared" si="36"/>
        <v>0</v>
      </c>
      <c r="K90" s="247">
        <f t="shared" si="36"/>
        <v>0</v>
      </c>
      <c r="L90" s="247">
        <f t="shared" si="36"/>
        <v>0</v>
      </c>
      <c r="M90" s="247">
        <f t="shared" si="36"/>
        <v>0</v>
      </c>
      <c r="N90" s="247">
        <f t="shared" si="36"/>
        <v>0</v>
      </c>
      <c r="O90" s="247">
        <f t="shared" si="36"/>
        <v>0</v>
      </c>
      <c r="P90" s="247">
        <f t="shared" si="36"/>
        <v>0</v>
      </c>
      <c r="Q90" s="247">
        <f t="shared" si="36"/>
        <v>0</v>
      </c>
    </row>
    <row r="91" outlineLevel="1" spans="1:17">
      <c r="A91" s="223">
        <v>22</v>
      </c>
      <c r="B91" s="244" t="s">
        <v>897</v>
      </c>
      <c r="C91" s="232" t="s">
        <v>109</v>
      </c>
      <c r="D91" s="233">
        <f t="shared" si="26"/>
        <v>0</v>
      </c>
      <c r="E91" s="233" t="s">
        <v>805</v>
      </c>
      <c r="F91" s="248"/>
      <c r="G91" s="248"/>
      <c r="H91" s="248"/>
      <c r="I91" s="248"/>
      <c r="J91" s="248"/>
      <c r="K91" s="248"/>
      <c r="L91" s="248"/>
      <c r="M91" s="248"/>
      <c r="N91" s="248"/>
      <c r="O91" s="248"/>
      <c r="P91" s="248"/>
      <c r="Q91" s="248"/>
    </row>
    <row r="92" outlineLevel="1" spans="1:17">
      <c r="A92" s="223">
        <v>22</v>
      </c>
      <c r="B92" s="244" t="s">
        <v>897</v>
      </c>
      <c r="C92" s="235" t="s">
        <v>68</v>
      </c>
      <c r="D92" s="236">
        <f t="shared" si="26"/>
        <v>0</v>
      </c>
      <c r="E92" s="236" t="s">
        <v>805</v>
      </c>
      <c r="F92" s="248"/>
      <c r="G92" s="248"/>
      <c r="H92" s="248"/>
      <c r="I92" s="248"/>
      <c r="J92" s="248"/>
      <c r="K92" s="248"/>
      <c r="L92" s="248"/>
      <c r="M92" s="248"/>
      <c r="N92" s="248"/>
      <c r="O92" s="248"/>
      <c r="P92" s="248"/>
      <c r="Q92" s="248"/>
    </row>
    <row r="93" outlineLevel="1" spans="1:17">
      <c r="A93" s="223">
        <v>22</v>
      </c>
      <c r="B93" s="244" t="s">
        <v>897</v>
      </c>
      <c r="C93" s="238" t="s">
        <v>19</v>
      </c>
      <c r="D93" s="239">
        <f t="shared" si="26"/>
        <v>0</v>
      </c>
      <c r="E93" s="239" t="s">
        <v>805</v>
      </c>
      <c r="F93" s="248"/>
      <c r="G93" s="248"/>
      <c r="H93" s="248"/>
      <c r="I93" s="248"/>
      <c r="J93" s="248"/>
      <c r="K93" s="248"/>
      <c r="L93" s="248"/>
      <c r="M93" s="248"/>
      <c r="N93" s="248"/>
      <c r="O93" s="248"/>
      <c r="P93" s="248"/>
      <c r="Q93" s="248"/>
    </row>
    <row r="94" outlineLevel="1" spans="1:17">
      <c r="A94" s="223">
        <v>23</v>
      </c>
      <c r="B94" s="244" t="s">
        <v>900</v>
      </c>
      <c r="C94" s="245" t="s">
        <v>745</v>
      </c>
      <c r="D94" s="246">
        <f t="shared" si="26"/>
        <v>0</v>
      </c>
      <c r="E94" s="246" t="s">
        <v>805</v>
      </c>
      <c r="F94" s="247">
        <f t="shared" ref="F94:Q94" si="37">F95+F96+F97</f>
        <v>0</v>
      </c>
      <c r="G94" s="247">
        <f t="shared" si="37"/>
        <v>0</v>
      </c>
      <c r="H94" s="247">
        <f t="shared" si="37"/>
        <v>0</v>
      </c>
      <c r="I94" s="247">
        <f t="shared" si="37"/>
        <v>0</v>
      </c>
      <c r="J94" s="247">
        <f t="shared" si="37"/>
        <v>0</v>
      </c>
      <c r="K94" s="247">
        <f t="shared" si="37"/>
        <v>0</v>
      </c>
      <c r="L94" s="247">
        <f t="shared" si="37"/>
        <v>0</v>
      </c>
      <c r="M94" s="247">
        <f t="shared" si="37"/>
        <v>0</v>
      </c>
      <c r="N94" s="247">
        <f t="shared" si="37"/>
        <v>0</v>
      </c>
      <c r="O94" s="247">
        <f t="shared" si="37"/>
        <v>0</v>
      </c>
      <c r="P94" s="247">
        <f t="shared" si="37"/>
        <v>0</v>
      </c>
      <c r="Q94" s="247">
        <f t="shared" si="37"/>
        <v>0</v>
      </c>
    </row>
    <row r="95" outlineLevel="1" spans="1:17">
      <c r="A95" s="223">
        <v>23</v>
      </c>
      <c r="B95" s="244" t="s">
        <v>900</v>
      </c>
      <c r="C95" s="232" t="s">
        <v>109</v>
      </c>
      <c r="D95" s="233">
        <f t="shared" si="26"/>
        <v>0</v>
      </c>
      <c r="E95" s="233" t="s">
        <v>805</v>
      </c>
      <c r="F95" s="248"/>
      <c r="G95" s="248"/>
      <c r="H95" s="248"/>
      <c r="I95" s="248"/>
      <c r="J95" s="248"/>
      <c r="K95" s="248"/>
      <c r="L95" s="248"/>
      <c r="M95" s="248"/>
      <c r="N95" s="248"/>
      <c r="O95" s="248"/>
      <c r="P95" s="248"/>
      <c r="Q95" s="248"/>
    </row>
    <row r="96" outlineLevel="1" spans="1:17">
      <c r="A96" s="223">
        <v>23</v>
      </c>
      <c r="B96" s="244" t="s">
        <v>900</v>
      </c>
      <c r="C96" s="235" t="s">
        <v>68</v>
      </c>
      <c r="D96" s="236">
        <f t="shared" si="26"/>
        <v>0</v>
      </c>
      <c r="E96" s="236" t="s">
        <v>805</v>
      </c>
      <c r="F96" s="248"/>
      <c r="G96" s="248"/>
      <c r="H96" s="248"/>
      <c r="I96" s="248"/>
      <c r="J96" s="248"/>
      <c r="K96" s="248"/>
      <c r="L96" s="248"/>
      <c r="M96" s="248"/>
      <c r="N96" s="248"/>
      <c r="O96" s="248"/>
      <c r="P96" s="248"/>
      <c r="Q96" s="248"/>
    </row>
    <row r="97" outlineLevel="1" spans="1:17">
      <c r="A97" s="223">
        <v>23</v>
      </c>
      <c r="B97" s="244" t="s">
        <v>900</v>
      </c>
      <c r="C97" s="238" t="s">
        <v>19</v>
      </c>
      <c r="D97" s="239">
        <f t="shared" si="26"/>
        <v>0</v>
      </c>
      <c r="E97" s="239" t="s">
        <v>805</v>
      </c>
      <c r="F97" s="248"/>
      <c r="G97" s="248"/>
      <c r="H97" s="248"/>
      <c r="I97" s="248"/>
      <c r="J97" s="248"/>
      <c r="K97" s="248"/>
      <c r="L97" s="248"/>
      <c r="M97" s="248"/>
      <c r="N97" s="248"/>
      <c r="O97" s="248"/>
      <c r="P97" s="248"/>
      <c r="Q97" s="248"/>
    </row>
    <row r="98" outlineLevel="1" spans="1:17">
      <c r="A98" s="223">
        <v>24</v>
      </c>
      <c r="B98" s="244" t="s">
        <v>903</v>
      </c>
      <c r="C98" s="245" t="s">
        <v>745</v>
      </c>
      <c r="D98" s="246">
        <f t="shared" si="26"/>
        <v>0</v>
      </c>
      <c r="E98" s="246" t="s">
        <v>805</v>
      </c>
      <c r="F98" s="247">
        <f t="shared" ref="F98:Q98" si="38">F99+F100+F101</f>
        <v>0</v>
      </c>
      <c r="G98" s="247">
        <f t="shared" si="38"/>
        <v>0</v>
      </c>
      <c r="H98" s="247">
        <f t="shared" si="38"/>
        <v>0</v>
      </c>
      <c r="I98" s="247">
        <f t="shared" si="38"/>
        <v>0</v>
      </c>
      <c r="J98" s="247">
        <f t="shared" si="38"/>
        <v>0</v>
      </c>
      <c r="K98" s="247">
        <f t="shared" si="38"/>
        <v>0</v>
      </c>
      <c r="L98" s="247">
        <f t="shared" si="38"/>
        <v>0</v>
      </c>
      <c r="M98" s="247">
        <f t="shared" si="38"/>
        <v>0</v>
      </c>
      <c r="N98" s="247">
        <f t="shared" si="38"/>
        <v>0</v>
      </c>
      <c r="O98" s="247">
        <f t="shared" si="38"/>
        <v>0</v>
      </c>
      <c r="P98" s="247">
        <f t="shared" si="38"/>
        <v>0</v>
      </c>
      <c r="Q98" s="247">
        <f t="shared" si="38"/>
        <v>0</v>
      </c>
    </row>
    <row r="99" outlineLevel="1" spans="1:17">
      <c r="A99" s="223">
        <v>24</v>
      </c>
      <c r="B99" s="244" t="s">
        <v>903</v>
      </c>
      <c r="C99" s="232" t="s">
        <v>109</v>
      </c>
      <c r="D99" s="233">
        <f t="shared" si="26"/>
        <v>0</v>
      </c>
      <c r="E99" s="233" t="s">
        <v>805</v>
      </c>
      <c r="F99" s="248"/>
      <c r="G99" s="248"/>
      <c r="H99" s="248"/>
      <c r="I99" s="248"/>
      <c r="J99" s="248"/>
      <c r="K99" s="248"/>
      <c r="L99" s="248"/>
      <c r="M99" s="248"/>
      <c r="N99" s="248"/>
      <c r="O99" s="248"/>
      <c r="P99" s="248"/>
      <c r="Q99" s="248"/>
    </row>
    <row r="100" outlineLevel="1" spans="1:17">
      <c r="A100" s="223">
        <v>24</v>
      </c>
      <c r="B100" s="244" t="s">
        <v>903</v>
      </c>
      <c r="C100" s="235" t="s">
        <v>68</v>
      </c>
      <c r="D100" s="236">
        <f t="shared" si="26"/>
        <v>0</v>
      </c>
      <c r="E100" s="236" t="s">
        <v>805</v>
      </c>
      <c r="F100" s="248"/>
      <c r="G100" s="248"/>
      <c r="H100" s="248"/>
      <c r="I100" s="248"/>
      <c r="J100" s="248"/>
      <c r="K100" s="248"/>
      <c r="L100" s="248"/>
      <c r="M100" s="248"/>
      <c r="N100" s="248"/>
      <c r="O100" s="248"/>
      <c r="P100" s="248"/>
      <c r="Q100" s="248"/>
    </row>
    <row r="101" outlineLevel="1" spans="1:17">
      <c r="A101" s="223">
        <v>24</v>
      </c>
      <c r="B101" s="244" t="s">
        <v>903</v>
      </c>
      <c r="C101" s="238" t="s">
        <v>19</v>
      </c>
      <c r="D101" s="239">
        <f t="shared" si="26"/>
        <v>0</v>
      </c>
      <c r="E101" s="239" t="s">
        <v>805</v>
      </c>
      <c r="F101" s="248"/>
      <c r="G101" s="248"/>
      <c r="H101" s="248"/>
      <c r="I101" s="248"/>
      <c r="J101" s="248"/>
      <c r="K101" s="248"/>
      <c r="L101" s="248"/>
      <c r="M101" s="248"/>
      <c r="N101" s="248"/>
      <c r="O101" s="248"/>
      <c r="P101" s="248"/>
      <c r="Q101" s="248"/>
    </row>
    <row r="102" outlineLevel="1" spans="1:17">
      <c r="A102" s="223">
        <v>25</v>
      </c>
      <c r="B102" s="244" t="s">
        <v>906</v>
      </c>
      <c r="C102" s="245" t="s">
        <v>745</v>
      </c>
      <c r="D102" s="246">
        <f t="shared" si="26"/>
        <v>0</v>
      </c>
      <c r="E102" s="246" t="s">
        <v>805</v>
      </c>
      <c r="F102" s="247">
        <f t="shared" ref="F102:Q102" si="39">F103+F104+F105</f>
        <v>0</v>
      </c>
      <c r="G102" s="247">
        <f t="shared" si="39"/>
        <v>0</v>
      </c>
      <c r="H102" s="247">
        <f t="shared" si="39"/>
        <v>0</v>
      </c>
      <c r="I102" s="247">
        <f t="shared" si="39"/>
        <v>0</v>
      </c>
      <c r="J102" s="247">
        <f t="shared" si="39"/>
        <v>0</v>
      </c>
      <c r="K102" s="247">
        <f t="shared" si="39"/>
        <v>0</v>
      </c>
      <c r="L102" s="247">
        <f t="shared" si="39"/>
        <v>0</v>
      </c>
      <c r="M102" s="247">
        <f t="shared" si="39"/>
        <v>0</v>
      </c>
      <c r="N102" s="247">
        <f t="shared" si="39"/>
        <v>0</v>
      </c>
      <c r="O102" s="247">
        <f t="shared" si="39"/>
        <v>0</v>
      </c>
      <c r="P102" s="247">
        <f t="shared" si="39"/>
        <v>0</v>
      </c>
      <c r="Q102" s="247">
        <f t="shared" si="39"/>
        <v>0</v>
      </c>
    </row>
    <row r="103" outlineLevel="1" spans="1:17">
      <c r="A103" s="223">
        <v>25</v>
      </c>
      <c r="B103" s="244" t="s">
        <v>906</v>
      </c>
      <c r="C103" s="232" t="s">
        <v>109</v>
      </c>
      <c r="D103" s="233">
        <f t="shared" si="26"/>
        <v>0</v>
      </c>
      <c r="E103" s="233" t="s">
        <v>805</v>
      </c>
      <c r="F103" s="248"/>
      <c r="G103" s="248"/>
      <c r="H103" s="248"/>
      <c r="I103" s="248"/>
      <c r="J103" s="248"/>
      <c r="K103" s="248"/>
      <c r="L103" s="248"/>
      <c r="M103" s="248"/>
      <c r="N103" s="248"/>
      <c r="O103" s="248"/>
      <c r="P103" s="248"/>
      <c r="Q103" s="248"/>
    </row>
    <row r="104" outlineLevel="1" spans="1:17">
      <c r="A104" s="223">
        <v>25</v>
      </c>
      <c r="B104" s="244" t="s">
        <v>906</v>
      </c>
      <c r="C104" s="235" t="s">
        <v>68</v>
      </c>
      <c r="D104" s="236">
        <f t="shared" si="26"/>
        <v>0</v>
      </c>
      <c r="E104" s="236" t="s">
        <v>805</v>
      </c>
      <c r="F104" s="248"/>
      <c r="G104" s="248"/>
      <c r="H104" s="248"/>
      <c r="I104" s="248"/>
      <c r="J104" s="248"/>
      <c r="K104" s="248"/>
      <c r="L104" s="248"/>
      <c r="M104" s="248"/>
      <c r="N104" s="248"/>
      <c r="O104" s="248"/>
      <c r="P104" s="248"/>
      <c r="Q104" s="248"/>
    </row>
    <row r="105" outlineLevel="1" spans="1:17">
      <c r="A105" s="223">
        <v>25</v>
      </c>
      <c r="B105" s="244" t="s">
        <v>906</v>
      </c>
      <c r="C105" s="238" t="s">
        <v>19</v>
      </c>
      <c r="D105" s="239">
        <f t="shared" si="26"/>
        <v>0</v>
      </c>
      <c r="E105" s="239" t="s">
        <v>805</v>
      </c>
      <c r="F105" s="248"/>
      <c r="G105" s="248"/>
      <c r="H105" s="248"/>
      <c r="I105" s="248"/>
      <c r="J105" s="248"/>
      <c r="K105" s="248"/>
      <c r="L105" s="248"/>
      <c r="M105" s="248"/>
      <c r="N105" s="248"/>
      <c r="O105" s="248"/>
      <c r="P105" s="248"/>
      <c r="Q105" s="248"/>
    </row>
    <row r="106" outlineLevel="1" spans="1:17">
      <c r="A106" s="223">
        <v>26</v>
      </c>
      <c r="B106" s="244" t="s">
        <v>909</v>
      </c>
      <c r="C106" s="245" t="s">
        <v>745</v>
      </c>
      <c r="D106" s="246">
        <f t="shared" si="26"/>
        <v>0</v>
      </c>
      <c r="E106" s="246" t="s">
        <v>805</v>
      </c>
      <c r="F106" s="247">
        <f t="shared" ref="F106:Q106" si="40">F107+F108+F109</f>
        <v>0</v>
      </c>
      <c r="G106" s="247">
        <f t="shared" si="40"/>
        <v>0</v>
      </c>
      <c r="H106" s="247">
        <f t="shared" si="40"/>
        <v>0</v>
      </c>
      <c r="I106" s="247">
        <f t="shared" si="40"/>
        <v>0</v>
      </c>
      <c r="J106" s="247">
        <f t="shared" si="40"/>
        <v>0</v>
      </c>
      <c r="K106" s="247">
        <f t="shared" si="40"/>
        <v>0</v>
      </c>
      <c r="L106" s="247">
        <f t="shared" si="40"/>
        <v>0</v>
      </c>
      <c r="M106" s="247">
        <f t="shared" si="40"/>
        <v>0</v>
      </c>
      <c r="N106" s="247">
        <f t="shared" si="40"/>
        <v>0</v>
      </c>
      <c r="O106" s="247">
        <f t="shared" si="40"/>
        <v>0</v>
      </c>
      <c r="P106" s="247">
        <f t="shared" si="40"/>
        <v>0</v>
      </c>
      <c r="Q106" s="247">
        <f t="shared" si="40"/>
        <v>0</v>
      </c>
    </row>
    <row r="107" outlineLevel="1" spans="1:17">
      <c r="A107" s="223">
        <v>26</v>
      </c>
      <c r="B107" s="244" t="s">
        <v>909</v>
      </c>
      <c r="C107" s="232" t="s">
        <v>109</v>
      </c>
      <c r="D107" s="233">
        <f t="shared" si="26"/>
        <v>0</v>
      </c>
      <c r="E107" s="233" t="s">
        <v>805</v>
      </c>
      <c r="F107" s="248"/>
      <c r="G107" s="248"/>
      <c r="H107" s="248"/>
      <c r="I107" s="248"/>
      <c r="J107" s="248"/>
      <c r="K107" s="248"/>
      <c r="L107" s="248"/>
      <c r="M107" s="248"/>
      <c r="N107" s="248"/>
      <c r="O107" s="248"/>
      <c r="P107" s="248"/>
      <c r="Q107" s="248"/>
    </row>
    <row r="108" outlineLevel="1" spans="1:17">
      <c r="A108" s="223">
        <v>26</v>
      </c>
      <c r="B108" s="244" t="s">
        <v>909</v>
      </c>
      <c r="C108" s="235" t="s">
        <v>68</v>
      </c>
      <c r="D108" s="236">
        <f t="shared" si="26"/>
        <v>0</v>
      </c>
      <c r="E108" s="236" t="s">
        <v>805</v>
      </c>
      <c r="F108" s="248"/>
      <c r="G108" s="248"/>
      <c r="H108" s="248"/>
      <c r="I108" s="248"/>
      <c r="J108" s="248"/>
      <c r="K108" s="248"/>
      <c r="L108" s="248"/>
      <c r="M108" s="248"/>
      <c r="N108" s="248"/>
      <c r="O108" s="248"/>
      <c r="P108" s="248"/>
      <c r="Q108" s="248"/>
    </row>
    <row r="109" outlineLevel="1" spans="1:17">
      <c r="A109" s="223">
        <v>26</v>
      </c>
      <c r="B109" s="244" t="s">
        <v>909</v>
      </c>
      <c r="C109" s="238" t="s">
        <v>19</v>
      </c>
      <c r="D109" s="239">
        <f t="shared" si="26"/>
        <v>0</v>
      </c>
      <c r="E109" s="239" t="s">
        <v>805</v>
      </c>
      <c r="F109" s="248"/>
      <c r="G109" s="248"/>
      <c r="H109" s="248"/>
      <c r="I109" s="248"/>
      <c r="J109" s="248"/>
      <c r="K109" s="248"/>
      <c r="L109" s="248"/>
      <c r="M109" s="248"/>
      <c r="N109" s="248"/>
      <c r="O109" s="248"/>
      <c r="P109" s="248"/>
      <c r="Q109" s="248"/>
    </row>
    <row r="110" outlineLevel="1" spans="1:17">
      <c r="A110" s="223">
        <v>27</v>
      </c>
      <c r="B110" s="244" t="s">
        <v>912</v>
      </c>
      <c r="C110" s="245" t="s">
        <v>745</v>
      </c>
      <c r="D110" s="246">
        <f t="shared" si="26"/>
        <v>0</v>
      </c>
      <c r="E110" s="246" t="s">
        <v>805</v>
      </c>
      <c r="F110" s="247">
        <f t="shared" ref="F110:Q110" si="41">F111+F112+F113</f>
        <v>0</v>
      </c>
      <c r="G110" s="247">
        <f t="shared" si="41"/>
        <v>0</v>
      </c>
      <c r="H110" s="247">
        <f t="shared" si="41"/>
        <v>0</v>
      </c>
      <c r="I110" s="247">
        <f t="shared" si="41"/>
        <v>0</v>
      </c>
      <c r="J110" s="247">
        <f t="shared" si="41"/>
        <v>0</v>
      </c>
      <c r="K110" s="247">
        <f t="shared" si="41"/>
        <v>0</v>
      </c>
      <c r="L110" s="247">
        <f t="shared" si="41"/>
        <v>0</v>
      </c>
      <c r="M110" s="247">
        <f t="shared" si="41"/>
        <v>0</v>
      </c>
      <c r="N110" s="247">
        <f t="shared" si="41"/>
        <v>0</v>
      </c>
      <c r="O110" s="247">
        <f t="shared" si="41"/>
        <v>0</v>
      </c>
      <c r="P110" s="247">
        <f t="shared" si="41"/>
        <v>0</v>
      </c>
      <c r="Q110" s="247">
        <f t="shared" si="41"/>
        <v>0</v>
      </c>
    </row>
    <row r="111" outlineLevel="1" spans="1:17">
      <c r="A111" s="223">
        <v>27</v>
      </c>
      <c r="B111" s="244" t="s">
        <v>912</v>
      </c>
      <c r="C111" s="232" t="s">
        <v>109</v>
      </c>
      <c r="D111" s="233">
        <f t="shared" si="26"/>
        <v>0</v>
      </c>
      <c r="E111" s="233" t="s">
        <v>805</v>
      </c>
      <c r="F111" s="248"/>
      <c r="G111" s="248"/>
      <c r="H111" s="248"/>
      <c r="I111" s="248"/>
      <c r="J111" s="248"/>
      <c r="K111" s="248"/>
      <c r="L111" s="248"/>
      <c r="M111" s="248"/>
      <c r="N111" s="248"/>
      <c r="O111" s="248"/>
      <c r="P111" s="248"/>
      <c r="Q111" s="248"/>
    </row>
    <row r="112" outlineLevel="1" spans="1:17">
      <c r="A112" s="223">
        <v>27</v>
      </c>
      <c r="B112" s="244" t="s">
        <v>912</v>
      </c>
      <c r="C112" s="235" t="s">
        <v>68</v>
      </c>
      <c r="D112" s="236">
        <f t="shared" si="26"/>
        <v>0</v>
      </c>
      <c r="E112" s="236" t="s">
        <v>805</v>
      </c>
      <c r="F112" s="248"/>
      <c r="G112" s="248"/>
      <c r="H112" s="248"/>
      <c r="I112" s="248"/>
      <c r="J112" s="248"/>
      <c r="K112" s="248"/>
      <c r="L112" s="248"/>
      <c r="M112" s="248"/>
      <c r="N112" s="248"/>
      <c r="O112" s="248"/>
      <c r="P112" s="248"/>
      <c r="Q112" s="248"/>
    </row>
    <row r="113" outlineLevel="1" spans="1:17">
      <c r="A113" s="223">
        <v>27</v>
      </c>
      <c r="B113" s="244" t="s">
        <v>912</v>
      </c>
      <c r="C113" s="238" t="s">
        <v>19</v>
      </c>
      <c r="D113" s="239">
        <f t="shared" si="26"/>
        <v>0</v>
      </c>
      <c r="E113" s="239" t="s">
        <v>805</v>
      </c>
      <c r="F113" s="248"/>
      <c r="G113" s="248"/>
      <c r="H113" s="248"/>
      <c r="I113" s="248"/>
      <c r="J113" s="248"/>
      <c r="K113" s="248"/>
      <c r="L113" s="248"/>
      <c r="M113" s="248"/>
      <c r="N113" s="248"/>
      <c r="O113" s="248"/>
      <c r="P113" s="248"/>
      <c r="Q113" s="248"/>
    </row>
    <row r="114" spans="1:17">
      <c r="A114" s="223">
        <v>28</v>
      </c>
      <c r="B114" s="241" t="s">
        <v>195</v>
      </c>
      <c r="C114" s="241" t="s">
        <v>745</v>
      </c>
      <c r="D114" s="242">
        <f t="shared" si="26"/>
        <v>4</v>
      </c>
      <c r="E114" s="242" t="s">
        <v>805</v>
      </c>
      <c r="F114" s="243">
        <f t="shared" ref="F114:Q114" si="42">F115+F116+F117</f>
        <v>4</v>
      </c>
      <c r="G114" s="243">
        <f t="shared" si="42"/>
        <v>4</v>
      </c>
      <c r="H114" s="243">
        <f t="shared" si="42"/>
        <v>4</v>
      </c>
      <c r="I114" s="243">
        <f t="shared" si="42"/>
        <v>4</v>
      </c>
      <c r="J114" s="243">
        <f t="shared" si="42"/>
        <v>4</v>
      </c>
      <c r="K114" s="243">
        <f t="shared" si="42"/>
        <v>4</v>
      </c>
      <c r="L114" s="243">
        <f t="shared" si="42"/>
        <v>4</v>
      </c>
      <c r="M114" s="243">
        <f t="shared" si="42"/>
        <v>4</v>
      </c>
      <c r="N114" s="243">
        <f t="shared" si="42"/>
        <v>4</v>
      </c>
      <c r="O114" s="243">
        <f t="shared" si="42"/>
        <v>4</v>
      </c>
      <c r="P114" s="243">
        <f t="shared" si="42"/>
        <v>4</v>
      </c>
      <c r="Q114" s="243">
        <f t="shared" si="42"/>
        <v>4</v>
      </c>
    </row>
    <row r="115" spans="1:17">
      <c r="A115" s="223">
        <v>28</v>
      </c>
      <c r="B115" s="241" t="s">
        <v>195</v>
      </c>
      <c r="C115" s="232" t="s">
        <v>109</v>
      </c>
      <c r="D115" s="233">
        <f t="shared" si="26"/>
        <v>4</v>
      </c>
      <c r="E115" s="233" t="s">
        <v>805</v>
      </c>
      <c r="F115" s="234">
        <f t="shared" ref="F115:Q115" si="43">F119+F123+F127+F131+F135+F139+F143+F147+F151</f>
        <v>4</v>
      </c>
      <c r="G115" s="234">
        <f t="shared" si="43"/>
        <v>4</v>
      </c>
      <c r="H115" s="234">
        <f t="shared" si="43"/>
        <v>4</v>
      </c>
      <c r="I115" s="234">
        <f t="shared" si="43"/>
        <v>4</v>
      </c>
      <c r="J115" s="234">
        <f t="shared" si="43"/>
        <v>4</v>
      </c>
      <c r="K115" s="234">
        <f t="shared" si="43"/>
        <v>4</v>
      </c>
      <c r="L115" s="234">
        <f t="shared" si="43"/>
        <v>4</v>
      </c>
      <c r="M115" s="234">
        <f t="shared" si="43"/>
        <v>4</v>
      </c>
      <c r="N115" s="234">
        <f t="shared" si="43"/>
        <v>4</v>
      </c>
      <c r="O115" s="234">
        <f t="shared" si="43"/>
        <v>4</v>
      </c>
      <c r="P115" s="234">
        <f t="shared" si="43"/>
        <v>4</v>
      </c>
      <c r="Q115" s="234">
        <f t="shared" si="43"/>
        <v>4</v>
      </c>
    </row>
    <row r="116" spans="1:17">
      <c r="A116" s="223">
        <v>28</v>
      </c>
      <c r="B116" s="241" t="s">
        <v>195</v>
      </c>
      <c r="C116" s="235" t="s">
        <v>68</v>
      </c>
      <c r="D116" s="236">
        <f t="shared" si="26"/>
        <v>0</v>
      </c>
      <c r="E116" s="236" t="s">
        <v>805</v>
      </c>
      <c r="F116" s="237">
        <f t="shared" ref="F116:Q116" si="44">F120+F124+F128+F132+F136+F140+F144+F148+F152</f>
        <v>0</v>
      </c>
      <c r="G116" s="237">
        <f t="shared" si="44"/>
        <v>0</v>
      </c>
      <c r="H116" s="237">
        <f t="shared" si="44"/>
        <v>0</v>
      </c>
      <c r="I116" s="237">
        <f t="shared" si="44"/>
        <v>0</v>
      </c>
      <c r="J116" s="237">
        <f t="shared" si="44"/>
        <v>0</v>
      </c>
      <c r="K116" s="237">
        <f t="shared" si="44"/>
        <v>0</v>
      </c>
      <c r="L116" s="237">
        <f t="shared" si="44"/>
        <v>0</v>
      </c>
      <c r="M116" s="237">
        <f t="shared" si="44"/>
        <v>0</v>
      </c>
      <c r="N116" s="237">
        <f t="shared" si="44"/>
        <v>0</v>
      </c>
      <c r="O116" s="237">
        <f t="shared" si="44"/>
        <v>0</v>
      </c>
      <c r="P116" s="237">
        <f t="shared" si="44"/>
        <v>0</v>
      </c>
      <c r="Q116" s="237">
        <f t="shared" si="44"/>
        <v>0</v>
      </c>
    </row>
    <row r="117" spans="1:17">
      <c r="A117" s="223">
        <v>28</v>
      </c>
      <c r="B117" s="241" t="s">
        <v>195</v>
      </c>
      <c r="C117" s="238" t="s">
        <v>19</v>
      </c>
      <c r="D117" s="239">
        <f t="shared" si="26"/>
        <v>0</v>
      </c>
      <c r="E117" s="239" t="s">
        <v>805</v>
      </c>
      <c r="F117" s="240">
        <f t="shared" ref="F117:Q117" si="45">F121+F125+F129+F133+F137+F141+F145+F149+F153</f>
        <v>0</v>
      </c>
      <c r="G117" s="240">
        <f t="shared" si="45"/>
        <v>0</v>
      </c>
      <c r="H117" s="240">
        <f t="shared" si="45"/>
        <v>0</v>
      </c>
      <c r="I117" s="240">
        <f t="shared" si="45"/>
        <v>0</v>
      </c>
      <c r="J117" s="240">
        <f t="shared" si="45"/>
        <v>0</v>
      </c>
      <c r="K117" s="240">
        <f t="shared" si="45"/>
        <v>0</v>
      </c>
      <c r="L117" s="240">
        <f t="shared" si="45"/>
        <v>0</v>
      </c>
      <c r="M117" s="240">
        <f t="shared" si="45"/>
        <v>0</v>
      </c>
      <c r="N117" s="240">
        <f t="shared" si="45"/>
        <v>0</v>
      </c>
      <c r="O117" s="240">
        <f t="shared" si="45"/>
        <v>0</v>
      </c>
      <c r="P117" s="240">
        <f t="shared" si="45"/>
        <v>0</v>
      </c>
      <c r="Q117" s="240">
        <f t="shared" si="45"/>
        <v>0</v>
      </c>
    </row>
    <row r="118" outlineLevel="1" spans="1:17">
      <c r="A118" s="223">
        <v>29</v>
      </c>
      <c r="B118" s="244" t="s">
        <v>986</v>
      </c>
      <c r="C118" s="245" t="s">
        <v>745</v>
      </c>
      <c r="D118" s="246">
        <f t="shared" si="26"/>
        <v>4</v>
      </c>
      <c r="E118" s="246" t="s">
        <v>805</v>
      </c>
      <c r="F118" s="247">
        <f t="shared" ref="F118:Q118" si="46">F119+F120+F121</f>
        <v>4</v>
      </c>
      <c r="G118" s="247">
        <f t="shared" si="46"/>
        <v>4</v>
      </c>
      <c r="H118" s="247">
        <f t="shared" si="46"/>
        <v>4</v>
      </c>
      <c r="I118" s="247">
        <f t="shared" si="46"/>
        <v>4</v>
      </c>
      <c r="J118" s="247">
        <f t="shared" si="46"/>
        <v>4</v>
      </c>
      <c r="K118" s="247">
        <f t="shared" si="46"/>
        <v>4</v>
      </c>
      <c r="L118" s="247">
        <f t="shared" si="46"/>
        <v>4</v>
      </c>
      <c r="M118" s="247">
        <f t="shared" si="46"/>
        <v>4</v>
      </c>
      <c r="N118" s="247">
        <f t="shared" si="46"/>
        <v>4</v>
      </c>
      <c r="O118" s="247">
        <f t="shared" si="46"/>
        <v>4</v>
      </c>
      <c r="P118" s="247">
        <f t="shared" si="46"/>
        <v>4</v>
      </c>
      <c r="Q118" s="247">
        <f t="shared" si="46"/>
        <v>4</v>
      </c>
    </row>
    <row r="119" outlineLevel="1" spans="1:17">
      <c r="A119" s="223">
        <v>29</v>
      </c>
      <c r="B119" s="244" t="s">
        <v>986</v>
      </c>
      <c r="C119" s="232" t="s">
        <v>109</v>
      </c>
      <c r="D119" s="233">
        <f t="shared" si="26"/>
        <v>4</v>
      </c>
      <c r="E119" s="233" t="s">
        <v>805</v>
      </c>
      <c r="F119" s="248">
        <f>自有人工预算!E10</f>
        <v>4</v>
      </c>
      <c r="G119" s="248">
        <f>自有人工预算!F10</f>
        <v>4</v>
      </c>
      <c r="H119" s="248">
        <f>自有人工预算!G10</f>
        <v>4</v>
      </c>
      <c r="I119" s="248">
        <f>自有人工预算!H10</f>
        <v>4</v>
      </c>
      <c r="J119" s="248">
        <f>自有人工预算!I10</f>
        <v>4</v>
      </c>
      <c r="K119" s="248">
        <f>自有人工预算!J10</f>
        <v>4</v>
      </c>
      <c r="L119" s="248">
        <f>自有人工预算!K10</f>
        <v>4</v>
      </c>
      <c r="M119" s="248">
        <f>自有人工预算!L10</f>
        <v>4</v>
      </c>
      <c r="N119" s="248">
        <f>自有人工预算!M10</f>
        <v>4</v>
      </c>
      <c r="O119" s="248">
        <f>自有人工预算!N10</f>
        <v>4</v>
      </c>
      <c r="P119" s="248">
        <f>自有人工预算!O10</f>
        <v>4</v>
      </c>
      <c r="Q119" s="248">
        <f>自有人工预算!P10</f>
        <v>4</v>
      </c>
    </row>
    <row r="120" outlineLevel="1" spans="1:17">
      <c r="A120" s="223">
        <v>29</v>
      </c>
      <c r="B120" s="244" t="s">
        <v>986</v>
      </c>
      <c r="C120" s="235" t="s">
        <v>68</v>
      </c>
      <c r="D120" s="236">
        <f t="shared" si="26"/>
        <v>0</v>
      </c>
      <c r="E120" s="236" t="s">
        <v>805</v>
      </c>
      <c r="F120" s="248"/>
      <c r="G120" s="248"/>
      <c r="H120" s="248"/>
      <c r="I120" s="248"/>
      <c r="J120" s="248"/>
      <c r="K120" s="248"/>
      <c r="L120" s="248"/>
      <c r="M120" s="248"/>
      <c r="N120" s="248"/>
      <c r="O120" s="248"/>
      <c r="P120" s="248"/>
      <c r="Q120" s="248"/>
    </row>
    <row r="121" outlineLevel="1" spans="1:17">
      <c r="A121" s="223">
        <v>29</v>
      </c>
      <c r="B121" s="244" t="s">
        <v>986</v>
      </c>
      <c r="C121" s="238" t="s">
        <v>19</v>
      </c>
      <c r="D121" s="239">
        <f t="shared" si="26"/>
        <v>0</v>
      </c>
      <c r="E121" s="239" t="s">
        <v>805</v>
      </c>
      <c r="F121" s="248"/>
      <c r="G121" s="248"/>
      <c r="H121" s="248"/>
      <c r="I121" s="248"/>
      <c r="J121" s="248"/>
      <c r="K121" s="248"/>
      <c r="L121" s="248"/>
      <c r="M121" s="248"/>
      <c r="N121" s="248"/>
      <c r="O121" s="248"/>
      <c r="P121" s="248"/>
      <c r="Q121" s="248"/>
    </row>
    <row r="122" outlineLevel="1" spans="1:17">
      <c r="A122" s="223">
        <v>30</v>
      </c>
      <c r="B122" s="244" t="s">
        <v>989</v>
      </c>
      <c r="C122" s="245" t="s">
        <v>745</v>
      </c>
      <c r="D122" s="246">
        <f t="shared" si="26"/>
        <v>0</v>
      </c>
      <c r="E122" s="246" t="s">
        <v>805</v>
      </c>
      <c r="F122" s="247">
        <f t="shared" ref="F122:Q122" si="47">F123+F124+F125</f>
        <v>0</v>
      </c>
      <c r="G122" s="247">
        <f t="shared" si="47"/>
        <v>0</v>
      </c>
      <c r="H122" s="247">
        <f t="shared" si="47"/>
        <v>0</v>
      </c>
      <c r="I122" s="247">
        <f t="shared" si="47"/>
        <v>0</v>
      </c>
      <c r="J122" s="247">
        <f t="shared" si="47"/>
        <v>0</v>
      </c>
      <c r="K122" s="247">
        <f t="shared" si="47"/>
        <v>0</v>
      </c>
      <c r="L122" s="247">
        <f t="shared" si="47"/>
        <v>0</v>
      </c>
      <c r="M122" s="247">
        <f t="shared" si="47"/>
        <v>0</v>
      </c>
      <c r="N122" s="247">
        <f t="shared" si="47"/>
        <v>0</v>
      </c>
      <c r="O122" s="247">
        <f t="shared" si="47"/>
        <v>0</v>
      </c>
      <c r="P122" s="247">
        <f t="shared" si="47"/>
        <v>0</v>
      </c>
      <c r="Q122" s="247">
        <f t="shared" si="47"/>
        <v>0</v>
      </c>
    </row>
    <row r="123" outlineLevel="1" spans="1:17">
      <c r="A123" s="223">
        <v>30</v>
      </c>
      <c r="B123" s="244" t="s">
        <v>989</v>
      </c>
      <c r="C123" s="232" t="s">
        <v>109</v>
      </c>
      <c r="D123" s="233">
        <f t="shared" si="26"/>
        <v>0</v>
      </c>
      <c r="E123" s="233" t="s">
        <v>805</v>
      </c>
      <c r="F123" s="248"/>
      <c r="G123" s="248"/>
      <c r="H123" s="248"/>
      <c r="I123" s="248"/>
      <c r="J123" s="248"/>
      <c r="K123" s="248"/>
      <c r="L123" s="248"/>
      <c r="M123" s="248"/>
      <c r="N123" s="248"/>
      <c r="O123" s="248"/>
      <c r="P123" s="248"/>
      <c r="Q123" s="248"/>
    </row>
    <row r="124" outlineLevel="1" spans="1:17">
      <c r="A124" s="223">
        <v>30</v>
      </c>
      <c r="B124" s="244" t="s">
        <v>989</v>
      </c>
      <c r="C124" s="235" t="s">
        <v>68</v>
      </c>
      <c r="D124" s="236">
        <f t="shared" si="26"/>
        <v>0</v>
      </c>
      <c r="E124" s="236" t="s">
        <v>805</v>
      </c>
      <c r="F124" s="248"/>
      <c r="G124" s="248"/>
      <c r="H124" s="248"/>
      <c r="I124" s="248"/>
      <c r="J124" s="248"/>
      <c r="K124" s="248"/>
      <c r="L124" s="248"/>
      <c r="M124" s="248"/>
      <c r="N124" s="248"/>
      <c r="O124" s="248"/>
      <c r="P124" s="248"/>
      <c r="Q124" s="248"/>
    </row>
    <row r="125" outlineLevel="1" spans="1:17">
      <c r="A125" s="223">
        <v>30</v>
      </c>
      <c r="B125" s="244" t="s">
        <v>989</v>
      </c>
      <c r="C125" s="238" t="s">
        <v>19</v>
      </c>
      <c r="D125" s="239">
        <f t="shared" si="26"/>
        <v>0</v>
      </c>
      <c r="E125" s="239" t="s">
        <v>805</v>
      </c>
      <c r="F125" s="248"/>
      <c r="G125" s="248"/>
      <c r="H125" s="248"/>
      <c r="I125" s="248"/>
      <c r="J125" s="248"/>
      <c r="K125" s="248"/>
      <c r="L125" s="248"/>
      <c r="M125" s="248"/>
      <c r="N125" s="248"/>
      <c r="O125" s="248"/>
      <c r="P125" s="248"/>
      <c r="Q125" s="248"/>
    </row>
    <row r="126" outlineLevel="1" spans="1:17">
      <c r="A126" s="223">
        <v>31</v>
      </c>
      <c r="B126" s="244" t="s">
        <v>992</v>
      </c>
      <c r="C126" s="245" t="s">
        <v>745</v>
      </c>
      <c r="D126" s="246">
        <f t="shared" si="26"/>
        <v>0</v>
      </c>
      <c r="E126" s="246" t="s">
        <v>805</v>
      </c>
      <c r="F126" s="247">
        <f t="shared" ref="F126:Q126" si="48">F127+F128+F129</f>
        <v>0</v>
      </c>
      <c r="G126" s="247">
        <f t="shared" si="48"/>
        <v>0</v>
      </c>
      <c r="H126" s="247">
        <f t="shared" si="48"/>
        <v>0</v>
      </c>
      <c r="I126" s="247">
        <f t="shared" si="48"/>
        <v>0</v>
      </c>
      <c r="J126" s="247">
        <f t="shared" si="48"/>
        <v>0</v>
      </c>
      <c r="K126" s="247">
        <f t="shared" si="48"/>
        <v>0</v>
      </c>
      <c r="L126" s="247">
        <f t="shared" si="48"/>
        <v>0</v>
      </c>
      <c r="M126" s="247">
        <f t="shared" si="48"/>
        <v>0</v>
      </c>
      <c r="N126" s="247">
        <f t="shared" si="48"/>
        <v>0</v>
      </c>
      <c r="O126" s="247">
        <f t="shared" si="48"/>
        <v>0</v>
      </c>
      <c r="P126" s="247">
        <f t="shared" si="48"/>
        <v>0</v>
      </c>
      <c r="Q126" s="247">
        <f t="shared" si="48"/>
        <v>0</v>
      </c>
    </row>
    <row r="127" outlineLevel="1" spans="1:17">
      <c r="A127" s="223">
        <v>31</v>
      </c>
      <c r="B127" s="244" t="s">
        <v>992</v>
      </c>
      <c r="C127" s="232" t="s">
        <v>109</v>
      </c>
      <c r="D127" s="233">
        <f t="shared" si="26"/>
        <v>0</v>
      </c>
      <c r="E127" s="233" t="s">
        <v>805</v>
      </c>
      <c r="F127" s="248"/>
      <c r="G127" s="248"/>
      <c r="H127" s="248"/>
      <c r="I127" s="248"/>
      <c r="J127" s="248"/>
      <c r="K127" s="248"/>
      <c r="L127" s="248"/>
      <c r="M127" s="248"/>
      <c r="N127" s="248"/>
      <c r="O127" s="248"/>
      <c r="P127" s="248"/>
      <c r="Q127" s="248"/>
    </row>
    <row r="128" outlineLevel="1" spans="1:17">
      <c r="A128" s="223">
        <v>31</v>
      </c>
      <c r="B128" s="244" t="s">
        <v>992</v>
      </c>
      <c r="C128" s="235" t="s">
        <v>68</v>
      </c>
      <c r="D128" s="236">
        <f t="shared" si="26"/>
        <v>0</v>
      </c>
      <c r="E128" s="236" t="s">
        <v>805</v>
      </c>
      <c r="F128" s="248"/>
      <c r="G128" s="248"/>
      <c r="H128" s="248"/>
      <c r="I128" s="248"/>
      <c r="J128" s="248"/>
      <c r="K128" s="248"/>
      <c r="L128" s="248"/>
      <c r="M128" s="248"/>
      <c r="N128" s="248"/>
      <c r="O128" s="248"/>
      <c r="P128" s="248"/>
      <c r="Q128" s="248"/>
    </row>
    <row r="129" outlineLevel="1" spans="1:17">
      <c r="A129" s="223">
        <v>31</v>
      </c>
      <c r="B129" s="244" t="s">
        <v>992</v>
      </c>
      <c r="C129" s="238" t="s">
        <v>19</v>
      </c>
      <c r="D129" s="239">
        <f t="shared" si="26"/>
        <v>0</v>
      </c>
      <c r="E129" s="239" t="s">
        <v>805</v>
      </c>
      <c r="F129" s="248"/>
      <c r="G129" s="248"/>
      <c r="H129" s="248"/>
      <c r="I129" s="248"/>
      <c r="J129" s="248"/>
      <c r="K129" s="248"/>
      <c r="L129" s="248"/>
      <c r="M129" s="248"/>
      <c r="N129" s="248"/>
      <c r="O129" s="248"/>
      <c r="P129" s="248"/>
      <c r="Q129" s="248"/>
    </row>
    <row r="130" outlineLevel="1" spans="1:17">
      <c r="A130" s="223">
        <v>32</v>
      </c>
      <c r="B130" s="244" t="s">
        <v>995</v>
      </c>
      <c r="C130" s="245" t="s">
        <v>745</v>
      </c>
      <c r="D130" s="246">
        <f t="shared" ref="D130:D193" si="49">IFERROR(SUM(F130:Q130)/COUNTIF(F130:Q130,"&lt;&gt;0"),0)</f>
        <v>0</v>
      </c>
      <c r="E130" s="246" t="s">
        <v>805</v>
      </c>
      <c r="F130" s="247">
        <f t="shared" ref="F130:Q130" si="50">F131+F132+F133</f>
        <v>0</v>
      </c>
      <c r="G130" s="247">
        <f t="shared" si="50"/>
        <v>0</v>
      </c>
      <c r="H130" s="247">
        <f t="shared" si="50"/>
        <v>0</v>
      </c>
      <c r="I130" s="247">
        <f t="shared" si="50"/>
        <v>0</v>
      </c>
      <c r="J130" s="247">
        <f t="shared" si="50"/>
        <v>0</v>
      </c>
      <c r="K130" s="247">
        <f t="shared" si="50"/>
        <v>0</v>
      </c>
      <c r="L130" s="247">
        <f t="shared" si="50"/>
        <v>0</v>
      </c>
      <c r="M130" s="247">
        <f t="shared" si="50"/>
        <v>0</v>
      </c>
      <c r="N130" s="247">
        <f t="shared" si="50"/>
        <v>0</v>
      </c>
      <c r="O130" s="247">
        <f t="shared" si="50"/>
        <v>0</v>
      </c>
      <c r="P130" s="247">
        <f t="shared" si="50"/>
        <v>0</v>
      </c>
      <c r="Q130" s="247">
        <f t="shared" si="50"/>
        <v>0</v>
      </c>
    </row>
    <row r="131" outlineLevel="1" spans="1:17">
      <c r="A131" s="223">
        <v>32</v>
      </c>
      <c r="B131" s="244" t="s">
        <v>995</v>
      </c>
      <c r="C131" s="232" t="s">
        <v>109</v>
      </c>
      <c r="D131" s="233">
        <f t="shared" si="49"/>
        <v>0</v>
      </c>
      <c r="E131" s="233" t="s">
        <v>805</v>
      </c>
      <c r="F131" s="248"/>
      <c r="G131" s="248"/>
      <c r="H131" s="248"/>
      <c r="I131" s="248"/>
      <c r="J131" s="248"/>
      <c r="K131" s="248"/>
      <c r="L131" s="248"/>
      <c r="M131" s="248"/>
      <c r="N131" s="248"/>
      <c r="O131" s="248"/>
      <c r="P131" s="248"/>
      <c r="Q131" s="248"/>
    </row>
    <row r="132" outlineLevel="1" spans="1:17">
      <c r="A132" s="223">
        <v>32</v>
      </c>
      <c r="B132" s="244" t="s">
        <v>995</v>
      </c>
      <c r="C132" s="235" t="s">
        <v>68</v>
      </c>
      <c r="D132" s="236">
        <f t="shared" si="49"/>
        <v>0</v>
      </c>
      <c r="E132" s="236" t="s">
        <v>805</v>
      </c>
      <c r="F132" s="248"/>
      <c r="G132" s="248"/>
      <c r="H132" s="248"/>
      <c r="I132" s="248"/>
      <c r="J132" s="248"/>
      <c r="K132" s="248"/>
      <c r="L132" s="248"/>
      <c r="M132" s="248"/>
      <c r="N132" s="248"/>
      <c r="O132" s="248"/>
      <c r="P132" s="248"/>
      <c r="Q132" s="248"/>
    </row>
    <row r="133" outlineLevel="1" spans="1:17">
      <c r="A133" s="223">
        <v>32</v>
      </c>
      <c r="B133" s="244" t="s">
        <v>995</v>
      </c>
      <c r="C133" s="238" t="s">
        <v>19</v>
      </c>
      <c r="D133" s="239">
        <f t="shared" si="49"/>
        <v>0</v>
      </c>
      <c r="E133" s="239" t="s">
        <v>805</v>
      </c>
      <c r="F133" s="248"/>
      <c r="G133" s="248"/>
      <c r="H133" s="248"/>
      <c r="I133" s="248"/>
      <c r="J133" s="248"/>
      <c r="K133" s="248"/>
      <c r="L133" s="248"/>
      <c r="M133" s="248"/>
      <c r="N133" s="248"/>
      <c r="O133" s="248"/>
      <c r="P133" s="248"/>
      <c r="Q133" s="248"/>
    </row>
    <row r="134" outlineLevel="1" spans="1:17">
      <c r="A134" s="223">
        <v>33</v>
      </c>
      <c r="B134" s="244" t="s">
        <v>998</v>
      </c>
      <c r="C134" s="245" t="s">
        <v>745</v>
      </c>
      <c r="D134" s="246">
        <f t="shared" si="49"/>
        <v>0</v>
      </c>
      <c r="E134" s="246" t="s">
        <v>805</v>
      </c>
      <c r="F134" s="247">
        <f t="shared" ref="F134:Q134" si="51">F135+F136+F137</f>
        <v>0</v>
      </c>
      <c r="G134" s="247">
        <f t="shared" si="51"/>
        <v>0</v>
      </c>
      <c r="H134" s="247">
        <f t="shared" si="51"/>
        <v>0</v>
      </c>
      <c r="I134" s="247">
        <f t="shared" si="51"/>
        <v>0</v>
      </c>
      <c r="J134" s="247">
        <f t="shared" si="51"/>
        <v>0</v>
      </c>
      <c r="K134" s="247">
        <f t="shared" si="51"/>
        <v>0</v>
      </c>
      <c r="L134" s="247">
        <f t="shared" si="51"/>
        <v>0</v>
      </c>
      <c r="M134" s="247">
        <f t="shared" si="51"/>
        <v>0</v>
      </c>
      <c r="N134" s="247">
        <f t="shared" si="51"/>
        <v>0</v>
      </c>
      <c r="O134" s="247">
        <f t="shared" si="51"/>
        <v>0</v>
      </c>
      <c r="P134" s="247">
        <f t="shared" si="51"/>
        <v>0</v>
      </c>
      <c r="Q134" s="247">
        <f t="shared" si="51"/>
        <v>0</v>
      </c>
    </row>
    <row r="135" outlineLevel="1" spans="1:17">
      <c r="A135" s="223">
        <v>33</v>
      </c>
      <c r="B135" s="244" t="s">
        <v>998</v>
      </c>
      <c r="C135" s="232" t="s">
        <v>109</v>
      </c>
      <c r="D135" s="233">
        <f t="shared" si="49"/>
        <v>0</v>
      </c>
      <c r="E135" s="233" t="s">
        <v>805</v>
      </c>
      <c r="F135" s="248"/>
      <c r="G135" s="248"/>
      <c r="H135" s="248"/>
      <c r="I135" s="248"/>
      <c r="J135" s="248"/>
      <c r="K135" s="248"/>
      <c r="L135" s="248"/>
      <c r="M135" s="248"/>
      <c r="N135" s="248"/>
      <c r="O135" s="248"/>
      <c r="P135" s="248"/>
      <c r="Q135" s="248"/>
    </row>
    <row r="136" outlineLevel="1" spans="1:17">
      <c r="A136" s="223">
        <v>33</v>
      </c>
      <c r="B136" s="244" t="s">
        <v>998</v>
      </c>
      <c r="C136" s="235" t="s">
        <v>68</v>
      </c>
      <c r="D136" s="236">
        <f t="shared" si="49"/>
        <v>0</v>
      </c>
      <c r="E136" s="236" t="s">
        <v>805</v>
      </c>
      <c r="F136" s="248"/>
      <c r="G136" s="248"/>
      <c r="H136" s="248"/>
      <c r="I136" s="248"/>
      <c r="J136" s="248"/>
      <c r="K136" s="248"/>
      <c r="L136" s="248"/>
      <c r="M136" s="248"/>
      <c r="N136" s="248"/>
      <c r="O136" s="248"/>
      <c r="P136" s="248"/>
      <c r="Q136" s="248"/>
    </row>
    <row r="137" outlineLevel="1" spans="1:17">
      <c r="A137" s="223">
        <v>33</v>
      </c>
      <c r="B137" s="244" t="s">
        <v>998</v>
      </c>
      <c r="C137" s="238" t="s">
        <v>19</v>
      </c>
      <c r="D137" s="239">
        <f t="shared" si="49"/>
        <v>0</v>
      </c>
      <c r="E137" s="239" t="s">
        <v>805</v>
      </c>
      <c r="F137" s="248"/>
      <c r="G137" s="248"/>
      <c r="H137" s="248"/>
      <c r="I137" s="248"/>
      <c r="J137" s="248"/>
      <c r="K137" s="248"/>
      <c r="L137" s="248"/>
      <c r="M137" s="248"/>
      <c r="N137" s="248"/>
      <c r="O137" s="248"/>
      <c r="P137" s="248"/>
      <c r="Q137" s="248"/>
    </row>
    <row r="138" outlineLevel="1" spans="1:17">
      <c r="A138" s="223">
        <v>34</v>
      </c>
      <c r="B138" s="244" t="s">
        <v>1000</v>
      </c>
      <c r="C138" s="245" t="s">
        <v>745</v>
      </c>
      <c r="D138" s="246">
        <f t="shared" si="49"/>
        <v>0</v>
      </c>
      <c r="E138" s="246" t="s">
        <v>805</v>
      </c>
      <c r="F138" s="247">
        <f t="shared" ref="F138:Q138" si="52">F139+F140+F141</f>
        <v>0</v>
      </c>
      <c r="G138" s="247">
        <f t="shared" si="52"/>
        <v>0</v>
      </c>
      <c r="H138" s="247">
        <f t="shared" si="52"/>
        <v>0</v>
      </c>
      <c r="I138" s="247">
        <f t="shared" si="52"/>
        <v>0</v>
      </c>
      <c r="J138" s="247">
        <f t="shared" si="52"/>
        <v>0</v>
      </c>
      <c r="K138" s="247">
        <f t="shared" si="52"/>
        <v>0</v>
      </c>
      <c r="L138" s="247">
        <f t="shared" si="52"/>
        <v>0</v>
      </c>
      <c r="M138" s="247">
        <f t="shared" si="52"/>
        <v>0</v>
      </c>
      <c r="N138" s="247">
        <f t="shared" si="52"/>
        <v>0</v>
      </c>
      <c r="O138" s="247">
        <f t="shared" si="52"/>
        <v>0</v>
      </c>
      <c r="P138" s="247">
        <f t="shared" si="52"/>
        <v>0</v>
      </c>
      <c r="Q138" s="247">
        <f t="shared" si="52"/>
        <v>0</v>
      </c>
    </row>
    <row r="139" outlineLevel="1" spans="1:17">
      <c r="A139" s="223">
        <v>34</v>
      </c>
      <c r="B139" s="244" t="s">
        <v>1000</v>
      </c>
      <c r="C139" s="232" t="s">
        <v>109</v>
      </c>
      <c r="D139" s="233">
        <f t="shared" si="49"/>
        <v>0</v>
      </c>
      <c r="E139" s="233" t="s">
        <v>805</v>
      </c>
      <c r="F139" s="248"/>
      <c r="G139" s="248"/>
      <c r="H139" s="248"/>
      <c r="I139" s="248"/>
      <c r="J139" s="248"/>
      <c r="K139" s="248"/>
      <c r="L139" s="248"/>
      <c r="M139" s="248"/>
      <c r="N139" s="248"/>
      <c r="O139" s="248"/>
      <c r="P139" s="248"/>
      <c r="Q139" s="248"/>
    </row>
    <row r="140" outlineLevel="1" spans="1:17">
      <c r="A140" s="223">
        <v>34</v>
      </c>
      <c r="B140" s="244" t="s">
        <v>1000</v>
      </c>
      <c r="C140" s="235" t="s">
        <v>68</v>
      </c>
      <c r="D140" s="236">
        <f t="shared" si="49"/>
        <v>0</v>
      </c>
      <c r="E140" s="236" t="s">
        <v>805</v>
      </c>
      <c r="F140" s="248"/>
      <c r="G140" s="248"/>
      <c r="H140" s="248"/>
      <c r="I140" s="248"/>
      <c r="J140" s="248"/>
      <c r="K140" s="248"/>
      <c r="L140" s="248"/>
      <c r="M140" s="248"/>
      <c r="N140" s="248"/>
      <c r="O140" s="248"/>
      <c r="P140" s="248"/>
      <c r="Q140" s="248"/>
    </row>
    <row r="141" outlineLevel="1" spans="1:17">
      <c r="A141" s="223">
        <v>34</v>
      </c>
      <c r="B141" s="244" t="s">
        <v>1000</v>
      </c>
      <c r="C141" s="238" t="s">
        <v>19</v>
      </c>
      <c r="D141" s="239">
        <f t="shared" si="49"/>
        <v>0</v>
      </c>
      <c r="E141" s="239" t="s">
        <v>805</v>
      </c>
      <c r="F141" s="248"/>
      <c r="G141" s="248"/>
      <c r="H141" s="248"/>
      <c r="I141" s="248"/>
      <c r="J141" s="248"/>
      <c r="K141" s="248"/>
      <c r="L141" s="248"/>
      <c r="M141" s="248"/>
      <c r="N141" s="248"/>
      <c r="O141" s="248"/>
      <c r="P141" s="248"/>
      <c r="Q141" s="248"/>
    </row>
    <row r="142" outlineLevel="1" spans="1:17">
      <c r="A142" s="223">
        <v>35</v>
      </c>
      <c r="B142" s="244" t="s">
        <v>1002</v>
      </c>
      <c r="C142" s="245" t="s">
        <v>745</v>
      </c>
      <c r="D142" s="246">
        <f t="shared" si="49"/>
        <v>0</v>
      </c>
      <c r="E142" s="246" t="s">
        <v>805</v>
      </c>
      <c r="F142" s="247">
        <f t="shared" ref="F142:Q142" si="53">F143+F144+F145</f>
        <v>0</v>
      </c>
      <c r="G142" s="247">
        <f t="shared" si="53"/>
        <v>0</v>
      </c>
      <c r="H142" s="247">
        <f t="shared" si="53"/>
        <v>0</v>
      </c>
      <c r="I142" s="247">
        <f t="shared" si="53"/>
        <v>0</v>
      </c>
      <c r="J142" s="247">
        <f t="shared" si="53"/>
        <v>0</v>
      </c>
      <c r="K142" s="247">
        <f t="shared" si="53"/>
        <v>0</v>
      </c>
      <c r="L142" s="247">
        <f t="shared" si="53"/>
        <v>0</v>
      </c>
      <c r="M142" s="247">
        <f t="shared" si="53"/>
        <v>0</v>
      </c>
      <c r="N142" s="247">
        <f t="shared" si="53"/>
        <v>0</v>
      </c>
      <c r="O142" s="247">
        <f t="shared" si="53"/>
        <v>0</v>
      </c>
      <c r="P142" s="247">
        <f t="shared" si="53"/>
        <v>0</v>
      </c>
      <c r="Q142" s="247">
        <f t="shared" si="53"/>
        <v>0</v>
      </c>
    </row>
    <row r="143" outlineLevel="1" spans="1:17">
      <c r="A143" s="223">
        <v>35</v>
      </c>
      <c r="B143" s="244" t="s">
        <v>1002</v>
      </c>
      <c r="C143" s="232" t="s">
        <v>109</v>
      </c>
      <c r="D143" s="233">
        <f t="shared" si="49"/>
        <v>0</v>
      </c>
      <c r="E143" s="233" t="s">
        <v>805</v>
      </c>
      <c r="F143" s="248"/>
      <c r="G143" s="248"/>
      <c r="H143" s="248"/>
      <c r="I143" s="248"/>
      <c r="J143" s="248"/>
      <c r="K143" s="248"/>
      <c r="L143" s="248"/>
      <c r="M143" s="248"/>
      <c r="N143" s="248"/>
      <c r="O143" s="248"/>
      <c r="P143" s="248"/>
      <c r="Q143" s="248"/>
    </row>
    <row r="144" outlineLevel="1" spans="1:17">
      <c r="A144" s="223">
        <v>35</v>
      </c>
      <c r="B144" s="244" t="s">
        <v>1002</v>
      </c>
      <c r="C144" s="235" t="s">
        <v>68</v>
      </c>
      <c r="D144" s="236">
        <f t="shared" si="49"/>
        <v>0</v>
      </c>
      <c r="E144" s="236" t="s">
        <v>805</v>
      </c>
      <c r="F144" s="248"/>
      <c r="G144" s="248"/>
      <c r="H144" s="248"/>
      <c r="I144" s="248"/>
      <c r="J144" s="248"/>
      <c r="K144" s="248"/>
      <c r="L144" s="248"/>
      <c r="M144" s="248"/>
      <c r="N144" s="248"/>
      <c r="O144" s="248"/>
      <c r="P144" s="248"/>
      <c r="Q144" s="248"/>
    </row>
    <row r="145" outlineLevel="1" spans="1:17">
      <c r="A145" s="223">
        <v>35</v>
      </c>
      <c r="B145" s="244" t="s">
        <v>1002</v>
      </c>
      <c r="C145" s="238" t="s">
        <v>19</v>
      </c>
      <c r="D145" s="239">
        <f t="shared" si="49"/>
        <v>0</v>
      </c>
      <c r="E145" s="239" t="s">
        <v>805</v>
      </c>
      <c r="F145" s="248"/>
      <c r="G145" s="248"/>
      <c r="H145" s="248"/>
      <c r="I145" s="248"/>
      <c r="J145" s="248"/>
      <c r="K145" s="248"/>
      <c r="L145" s="248"/>
      <c r="M145" s="248"/>
      <c r="N145" s="248"/>
      <c r="O145" s="248"/>
      <c r="P145" s="248"/>
      <c r="Q145" s="248"/>
    </row>
    <row r="146" outlineLevel="1" spans="1:17">
      <c r="A146" s="223">
        <v>36</v>
      </c>
      <c r="B146" s="244" t="s">
        <v>1004</v>
      </c>
      <c r="C146" s="245" t="s">
        <v>745</v>
      </c>
      <c r="D146" s="246">
        <f t="shared" si="49"/>
        <v>0</v>
      </c>
      <c r="E146" s="246" t="s">
        <v>805</v>
      </c>
      <c r="F146" s="247">
        <f t="shared" ref="F146:Q146" si="54">F147+F148+F149</f>
        <v>0</v>
      </c>
      <c r="G146" s="247">
        <f t="shared" si="54"/>
        <v>0</v>
      </c>
      <c r="H146" s="247">
        <f t="shared" si="54"/>
        <v>0</v>
      </c>
      <c r="I146" s="247">
        <f t="shared" si="54"/>
        <v>0</v>
      </c>
      <c r="J146" s="247">
        <f t="shared" si="54"/>
        <v>0</v>
      </c>
      <c r="K146" s="247">
        <f t="shared" si="54"/>
        <v>0</v>
      </c>
      <c r="L146" s="247">
        <f t="shared" si="54"/>
        <v>0</v>
      </c>
      <c r="M146" s="247">
        <f t="shared" si="54"/>
        <v>0</v>
      </c>
      <c r="N146" s="247">
        <f t="shared" si="54"/>
        <v>0</v>
      </c>
      <c r="O146" s="247">
        <f t="shared" si="54"/>
        <v>0</v>
      </c>
      <c r="P146" s="247">
        <f t="shared" si="54"/>
        <v>0</v>
      </c>
      <c r="Q146" s="247">
        <f t="shared" si="54"/>
        <v>0</v>
      </c>
    </row>
    <row r="147" outlineLevel="1" spans="1:17">
      <c r="A147" s="223">
        <v>36</v>
      </c>
      <c r="B147" s="244" t="s">
        <v>1004</v>
      </c>
      <c r="C147" s="232" t="s">
        <v>109</v>
      </c>
      <c r="D147" s="233">
        <f t="shared" si="49"/>
        <v>0</v>
      </c>
      <c r="E147" s="233" t="s">
        <v>805</v>
      </c>
      <c r="F147" s="248"/>
      <c r="G147" s="248"/>
      <c r="H147" s="248"/>
      <c r="I147" s="248"/>
      <c r="J147" s="248"/>
      <c r="K147" s="248"/>
      <c r="L147" s="248"/>
      <c r="M147" s="248"/>
      <c r="N147" s="248"/>
      <c r="O147" s="248"/>
      <c r="P147" s="248"/>
      <c r="Q147" s="248"/>
    </row>
    <row r="148" outlineLevel="1" spans="1:17">
      <c r="A148" s="223">
        <v>36</v>
      </c>
      <c r="B148" s="244" t="s">
        <v>1004</v>
      </c>
      <c r="C148" s="235" t="s">
        <v>68</v>
      </c>
      <c r="D148" s="236">
        <f t="shared" si="49"/>
        <v>0</v>
      </c>
      <c r="E148" s="236" t="s">
        <v>805</v>
      </c>
      <c r="F148" s="248"/>
      <c r="G148" s="248"/>
      <c r="H148" s="248"/>
      <c r="I148" s="248"/>
      <c r="J148" s="248"/>
      <c r="K148" s="248"/>
      <c r="L148" s="248"/>
      <c r="M148" s="248"/>
      <c r="N148" s="248"/>
      <c r="O148" s="248"/>
      <c r="P148" s="248"/>
      <c r="Q148" s="248"/>
    </row>
    <row r="149" outlineLevel="1" spans="1:17">
      <c r="A149" s="223">
        <v>36</v>
      </c>
      <c r="B149" s="244" t="s">
        <v>1004</v>
      </c>
      <c r="C149" s="238" t="s">
        <v>19</v>
      </c>
      <c r="D149" s="239">
        <f t="shared" si="49"/>
        <v>0</v>
      </c>
      <c r="E149" s="239" t="s">
        <v>805</v>
      </c>
      <c r="F149" s="248"/>
      <c r="G149" s="248"/>
      <c r="H149" s="248"/>
      <c r="I149" s="248"/>
      <c r="J149" s="248"/>
      <c r="K149" s="248"/>
      <c r="L149" s="248"/>
      <c r="M149" s="248"/>
      <c r="N149" s="248"/>
      <c r="O149" s="248"/>
      <c r="P149" s="248"/>
      <c r="Q149" s="248"/>
    </row>
    <row r="150" outlineLevel="1" spans="1:17">
      <c r="A150" s="223">
        <v>37</v>
      </c>
      <c r="B150" s="244" t="s">
        <v>1007</v>
      </c>
      <c r="C150" s="245" t="s">
        <v>745</v>
      </c>
      <c r="D150" s="246">
        <f t="shared" si="49"/>
        <v>0</v>
      </c>
      <c r="E150" s="246" t="s">
        <v>805</v>
      </c>
      <c r="F150" s="247">
        <f t="shared" ref="F150:Q150" si="55">F151+F152+F153</f>
        <v>0</v>
      </c>
      <c r="G150" s="247">
        <f t="shared" si="55"/>
        <v>0</v>
      </c>
      <c r="H150" s="247">
        <f t="shared" si="55"/>
        <v>0</v>
      </c>
      <c r="I150" s="247">
        <f t="shared" si="55"/>
        <v>0</v>
      </c>
      <c r="J150" s="247">
        <f t="shared" si="55"/>
        <v>0</v>
      </c>
      <c r="K150" s="247">
        <f t="shared" si="55"/>
        <v>0</v>
      </c>
      <c r="L150" s="247">
        <f t="shared" si="55"/>
        <v>0</v>
      </c>
      <c r="M150" s="247">
        <f t="shared" si="55"/>
        <v>0</v>
      </c>
      <c r="N150" s="247">
        <f t="shared" si="55"/>
        <v>0</v>
      </c>
      <c r="O150" s="247">
        <f t="shared" si="55"/>
        <v>0</v>
      </c>
      <c r="P150" s="247">
        <f t="shared" si="55"/>
        <v>0</v>
      </c>
      <c r="Q150" s="247">
        <f t="shared" si="55"/>
        <v>0</v>
      </c>
    </row>
    <row r="151" outlineLevel="1" spans="1:17">
      <c r="A151" s="223">
        <v>37</v>
      </c>
      <c r="B151" s="244" t="s">
        <v>1007</v>
      </c>
      <c r="C151" s="232" t="s">
        <v>109</v>
      </c>
      <c r="D151" s="233">
        <f t="shared" si="49"/>
        <v>0</v>
      </c>
      <c r="E151" s="233" t="s">
        <v>805</v>
      </c>
      <c r="F151" s="248"/>
      <c r="G151" s="248"/>
      <c r="H151" s="248"/>
      <c r="I151" s="248"/>
      <c r="J151" s="248"/>
      <c r="K151" s="248"/>
      <c r="L151" s="248"/>
      <c r="M151" s="248"/>
      <c r="N151" s="248"/>
      <c r="O151" s="248"/>
      <c r="P151" s="248"/>
      <c r="Q151" s="248"/>
    </row>
    <row r="152" outlineLevel="1" spans="1:17">
      <c r="A152" s="223">
        <v>37</v>
      </c>
      <c r="B152" s="244" t="s">
        <v>1007</v>
      </c>
      <c r="C152" s="235" t="s">
        <v>68</v>
      </c>
      <c r="D152" s="236">
        <f t="shared" si="49"/>
        <v>0</v>
      </c>
      <c r="E152" s="236" t="s">
        <v>805</v>
      </c>
      <c r="F152" s="248"/>
      <c r="G152" s="248"/>
      <c r="H152" s="248"/>
      <c r="I152" s="248"/>
      <c r="J152" s="248"/>
      <c r="K152" s="248"/>
      <c r="L152" s="248"/>
      <c r="M152" s="248"/>
      <c r="N152" s="248"/>
      <c r="O152" s="248"/>
      <c r="P152" s="248"/>
      <c r="Q152" s="248"/>
    </row>
    <row r="153" outlineLevel="1" spans="1:17">
      <c r="A153" s="223">
        <v>37</v>
      </c>
      <c r="B153" s="244" t="s">
        <v>1007</v>
      </c>
      <c r="C153" s="238" t="s">
        <v>19</v>
      </c>
      <c r="D153" s="239">
        <f t="shared" si="49"/>
        <v>0</v>
      </c>
      <c r="E153" s="239" t="s">
        <v>805</v>
      </c>
      <c r="F153" s="248"/>
      <c r="G153" s="248"/>
      <c r="H153" s="248"/>
      <c r="I153" s="248"/>
      <c r="J153" s="248"/>
      <c r="K153" s="248"/>
      <c r="L153" s="248"/>
      <c r="M153" s="248"/>
      <c r="N153" s="248"/>
      <c r="O153" s="248"/>
      <c r="P153" s="248"/>
      <c r="Q153" s="248"/>
    </row>
    <row r="154" spans="1:17">
      <c r="A154" s="223">
        <v>38</v>
      </c>
      <c r="B154" s="241" t="s">
        <v>199</v>
      </c>
      <c r="C154" s="241" t="s">
        <v>745</v>
      </c>
      <c r="D154" s="242">
        <f t="shared" si="49"/>
        <v>4</v>
      </c>
      <c r="E154" s="242" t="s">
        <v>805</v>
      </c>
      <c r="F154" s="243">
        <f t="shared" ref="F154:Q154" si="56">F155+F156+F157</f>
        <v>4</v>
      </c>
      <c r="G154" s="243">
        <f t="shared" si="56"/>
        <v>4</v>
      </c>
      <c r="H154" s="243">
        <f t="shared" si="56"/>
        <v>4</v>
      </c>
      <c r="I154" s="243">
        <f t="shared" si="56"/>
        <v>4</v>
      </c>
      <c r="J154" s="243">
        <f t="shared" si="56"/>
        <v>4</v>
      </c>
      <c r="K154" s="243">
        <f t="shared" si="56"/>
        <v>4</v>
      </c>
      <c r="L154" s="243">
        <f t="shared" si="56"/>
        <v>4</v>
      </c>
      <c r="M154" s="243">
        <f t="shared" si="56"/>
        <v>4</v>
      </c>
      <c r="N154" s="243">
        <f t="shared" si="56"/>
        <v>4</v>
      </c>
      <c r="O154" s="243">
        <f t="shared" si="56"/>
        <v>4</v>
      </c>
      <c r="P154" s="243">
        <f t="shared" si="56"/>
        <v>4</v>
      </c>
      <c r="Q154" s="243">
        <f t="shared" si="56"/>
        <v>4</v>
      </c>
    </row>
    <row r="155" spans="1:17">
      <c r="A155" s="223">
        <v>38</v>
      </c>
      <c r="B155" s="241" t="s">
        <v>199</v>
      </c>
      <c r="C155" s="232" t="s">
        <v>109</v>
      </c>
      <c r="D155" s="233">
        <f t="shared" si="49"/>
        <v>4</v>
      </c>
      <c r="E155" s="233" t="s">
        <v>805</v>
      </c>
      <c r="F155" s="234">
        <f t="shared" ref="F155:Q155" si="57">F159+F163+F167+F171</f>
        <v>4</v>
      </c>
      <c r="G155" s="234">
        <f t="shared" si="57"/>
        <v>4</v>
      </c>
      <c r="H155" s="234">
        <f t="shared" si="57"/>
        <v>4</v>
      </c>
      <c r="I155" s="234">
        <f t="shared" si="57"/>
        <v>4</v>
      </c>
      <c r="J155" s="234">
        <f t="shared" si="57"/>
        <v>4</v>
      </c>
      <c r="K155" s="234">
        <f t="shared" si="57"/>
        <v>4</v>
      </c>
      <c r="L155" s="234">
        <f t="shared" si="57"/>
        <v>4</v>
      </c>
      <c r="M155" s="234">
        <f t="shared" si="57"/>
        <v>4</v>
      </c>
      <c r="N155" s="234">
        <f t="shared" si="57"/>
        <v>4</v>
      </c>
      <c r="O155" s="234">
        <f t="shared" si="57"/>
        <v>4</v>
      </c>
      <c r="P155" s="234">
        <f t="shared" si="57"/>
        <v>4</v>
      </c>
      <c r="Q155" s="234">
        <f t="shared" si="57"/>
        <v>4</v>
      </c>
    </row>
    <row r="156" spans="1:17">
      <c r="A156" s="223">
        <v>38</v>
      </c>
      <c r="B156" s="241" t="s">
        <v>199</v>
      </c>
      <c r="C156" s="235" t="s">
        <v>68</v>
      </c>
      <c r="D156" s="236">
        <f t="shared" si="49"/>
        <v>0</v>
      </c>
      <c r="E156" s="236" t="s">
        <v>805</v>
      </c>
      <c r="F156" s="237">
        <f t="shared" ref="F156:Q156" si="58">F160+F164+F168+F172</f>
        <v>0</v>
      </c>
      <c r="G156" s="237">
        <f t="shared" si="58"/>
        <v>0</v>
      </c>
      <c r="H156" s="237">
        <f t="shared" si="58"/>
        <v>0</v>
      </c>
      <c r="I156" s="237">
        <f t="shared" si="58"/>
        <v>0</v>
      </c>
      <c r="J156" s="237">
        <f t="shared" si="58"/>
        <v>0</v>
      </c>
      <c r="K156" s="237">
        <f t="shared" si="58"/>
        <v>0</v>
      </c>
      <c r="L156" s="237">
        <f t="shared" si="58"/>
        <v>0</v>
      </c>
      <c r="M156" s="237">
        <f t="shared" si="58"/>
        <v>0</v>
      </c>
      <c r="N156" s="237">
        <f t="shared" si="58"/>
        <v>0</v>
      </c>
      <c r="O156" s="237">
        <f t="shared" si="58"/>
        <v>0</v>
      </c>
      <c r="P156" s="237">
        <f t="shared" si="58"/>
        <v>0</v>
      </c>
      <c r="Q156" s="237">
        <f t="shared" si="58"/>
        <v>0</v>
      </c>
    </row>
    <row r="157" spans="1:17">
      <c r="A157" s="223">
        <v>38</v>
      </c>
      <c r="B157" s="241" t="s">
        <v>199</v>
      </c>
      <c r="C157" s="238" t="s">
        <v>19</v>
      </c>
      <c r="D157" s="239">
        <f t="shared" si="49"/>
        <v>0</v>
      </c>
      <c r="E157" s="239" t="s">
        <v>805</v>
      </c>
      <c r="F157" s="240">
        <f t="shared" ref="F157:Q157" si="59">F161+F165+F169+F173</f>
        <v>0</v>
      </c>
      <c r="G157" s="240">
        <f t="shared" si="59"/>
        <v>0</v>
      </c>
      <c r="H157" s="240">
        <f t="shared" si="59"/>
        <v>0</v>
      </c>
      <c r="I157" s="240">
        <f t="shared" si="59"/>
        <v>0</v>
      </c>
      <c r="J157" s="240">
        <f t="shared" si="59"/>
        <v>0</v>
      </c>
      <c r="K157" s="240">
        <f t="shared" si="59"/>
        <v>0</v>
      </c>
      <c r="L157" s="240">
        <f t="shared" si="59"/>
        <v>0</v>
      </c>
      <c r="M157" s="240">
        <f t="shared" si="59"/>
        <v>0</v>
      </c>
      <c r="N157" s="240">
        <f t="shared" si="59"/>
        <v>0</v>
      </c>
      <c r="O157" s="240">
        <f t="shared" si="59"/>
        <v>0</v>
      </c>
      <c r="P157" s="240">
        <f t="shared" si="59"/>
        <v>0</v>
      </c>
      <c r="Q157" s="240">
        <f t="shared" si="59"/>
        <v>0</v>
      </c>
    </row>
    <row r="158" outlineLevel="1" spans="1:17">
      <c r="A158" s="223">
        <v>39</v>
      </c>
      <c r="B158" s="244" t="s">
        <v>1037</v>
      </c>
      <c r="C158" s="245" t="s">
        <v>745</v>
      </c>
      <c r="D158" s="246">
        <f t="shared" si="49"/>
        <v>4</v>
      </c>
      <c r="E158" s="246" t="s">
        <v>805</v>
      </c>
      <c r="F158" s="247">
        <f t="shared" ref="F158:Q158" si="60">F159+F160+F161</f>
        <v>4</v>
      </c>
      <c r="G158" s="247">
        <f t="shared" si="60"/>
        <v>4</v>
      </c>
      <c r="H158" s="247">
        <f t="shared" si="60"/>
        <v>4</v>
      </c>
      <c r="I158" s="247">
        <f t="shared" si="60"/>
        <v>4</v>
      </c>
      <c r="J158" s="247">
        <f t="shared" si="60"/>
        <v>4</v>
      </c>
      <c r="K158" s="247">
        <f t="shared" si="60"/>
        <v>4</v>
      </c>
      <c r="L158" s="247">
        <f t="shared" si="60"/>
        <v>4</v>
      </c>
      <c r="M158" s="247">
        <f t="shared" si="60"/>
        <v>4</v>
      </c>
      <c r="N158" s="247">
        <f t="shared" si="60"/>
        <v>4</v>
      </c>
      <c r="O158" s="247">
        <f t="shared" si="60"/>
        <v>4</v>
      </c>
      <c r="P158" s="247">
        <f t="shared" si="60"/>
        <v>4</v>
      </c>
      <c r="Q158" s="247">
        <f t="shared" si="60"/>
        <v>4</v>
      </c>
    </row>
    <row r="159" outlineLevel="1" spans="1:17">
      <c r="A159" s="223">
        <v>39</v>
      </c>
      <c r="B159" s="244" t="s">
        <v>1037</v>
      </c>
      <c r="C159" s="232" t="s">
        <v>109</v>
      </c>
      <c r="D159" s="233">
        <f t="shared" si="49"/>
        <v>4</v>
      </c>
      <c r="E159" s="233" t="s">
        <v>805</v>
      </c>
      <c r="F159" s="248">
        <f>自有人工预算!E9</f>
        <v>4</v>
      </c>
      <c r="G159" s="248">
        <f>自有人工预算!F9</f>
        <v>4</v>
      </c>
      <c r="H159" s="248">
        <f>自有人工预算!G9</f>
        <v>4</v>
      </c>
      <c r="I159" s="248">
        <f>自有人工预算!H9</f>
        <v>4</v>
      </c>
      <c r="J159" s="248">
        <f>自有人工预算!I9</f>
        <v>4</v>
      </c>
      <c r="K159" s="248">
        <f>自有人工预算!J9</f>
        <v>4</v>
      </c>
      <c r="L159" s="248">
        <f>自有人工预算!K9</f>
        <v>4</v>
      </c>
      <c r="M159" s="248">
        <f>自有人工预算!L9</f>
        <v>4</v>
      </c>
      <c r="N159" s="248">
        <f>自有人工预算!M9</f>
        <v>4</v>
      </c>
      <c r="O159" s="248">
        <f>自有人工预算!N9</f>
        <v>4</v>
      </c>
      <c r="P159" s="248">
        <f>自有人工预算!O9</f>
        <v>4</v>
      </c>
      <c r="Q159" s="248">
        <f>自有人工预算!P9</f>
        <v>4</v>
      </c>
    </row>
    <row r="160" outlineLevel="1" spans="1:17">
      <c r="A160" s="223">
        <v>39</v>
      </c>
      <c r="B160" s="244" t="s">
        <v>1037</v>
      </c>
      <c r="C160" s="235" t="s">
        <v>68</v>
      </c>
      <c r="D160" s="236">
        <f t="shared" si="49"/>
        <v>0</v>
      </c>
      <c r="E160" s="236" t="s">
        <v>805</v>
      </c>
      <c r="F160" s="248"/>
      <c r="G160" s="248"/>
      <c r="H160" s="248"/>
      <c r="I160" s="248"/>
      <c r="J160" s="248"/>
      <c r="K160" s="248"/>
      <c r="L160" s="248"/>
      <c r="M160" s="248"/>
      <c r="N160" s="248"/>
      <c r="O160" s="248"/>
      <c r="P160" s="248"/>
      <c r="Q160" s="248"/>
    </row>
    <row r="161" outlineLevel="1" spans="1:17">
      <c r="A161" s="223">
        <v>39</v>
      </c>
      <c r="B161" s="244" t="s">
        <v>1037</v>
      </c>
      <c r="C161" s="238" t="s">
        <v>19</v>
      </c>
      <c r="D161" s="239">
        <f t="shared" si="49"/>
        <v>0</v>
      </c>
      <c r="E161" s="239" t="s">
        <v>805</v>
      </c>
      <c r="F161" s="248"/>
      <c r="G161" s="248"/>
      <c r="H161" s="248"/>
      <c r="I161" s="248"/>
      <c r="J161" s="248"/>
      <c r="K161" s="248"/>
      <c r="L161" s="248"/>
      <c r="M161" s="248"/>
      <c r="N161" s="248"/>
      <c r="O161" s="248"/>
      <c r="P161" s="248"/>
      <c r="Q161" s="248"/>
    </row>
    <row r="162" outlineLevel="1" spans="1:17">
      <c r="A162" s="223">
        <v>40</v>
      </c>
      <c r="B162" s="244" t="s">
        <v>1040</v>
      </c>
      <c r="C162" s="245" t="s">
        <v>745</v>
      </c>
      <c r="D162" s="246">
        <f t="shared" si="49"/>
        <v>0</v>
      </c>
      <c r="E162" s="246" t="s">
        <v>805</v>
      </c>
      <c r="F162" s="247">
        <f t="shared" ref="F162:Q162" si="61">F163+F164+F165</f>
        <v>0</v>
      </c>
      <c r="G162" s="247">
        <f t="shared" si="61"/>
        <v>0</v>
      </c>
      <c r="H162" s="247">
        <f t="shared" si="61"/>
        <v>0</v>
      </c>
      <c r="I162" s="247">
        <f t="shared" si="61"/>
        <v>0</v>
      </c>
      <c r="J162" s="247">
        <f t="shared" si="61"/>
        <v>0</v>
      </c>
      <c r="K162" s="247">
        <f t="shared" si="61"/>
        <v>0</v>
      </c>
      <c r="L162" s="247">
        <f t="shared" si="61"/>
        <v>0</v>
      </c>
      <c r="M162" s="247">
        <f t="shared" si="61"/>
        <v>0</v>
      </c>
      <c r="N162" s="247">
        <f t="shared" si="61"/>
        <v>0</v>
      </c>
      <c r="O162" s="247">
        <f t="shared" si="61"/>
        <v>0</v>
      </c>
      <c r="P162" s="247">
        <f t="shared" si="61"/>
        <v>0</v>
      </c>
      <c r="Q162" s="247">
        <f t="shared" si="61"/>
        <v>0</v>
      </c>
    </row>
    <row r="163" outlineLevel="1" spans="1:17">
      <c r="A163" s="223">
        <v>40</v>
      </c>
      <c r="B163" s="244" t="s">
        <v>1040</v>
      </c>
      <c r="C163" s="232" t="s">
        <v>109</v>
      </c>
      <c r="D163" s="233">
        <f t="shared" si="49"/>
        <v>0</v>
      </c>
      <c r="E163" s="233" t="s">
        <v>805</v>
      </c>
      <c r="F163" s="248"/>
      <c r="G163" s="248"/>
      <c r="H163" s="248"/>
      <c r="I163" s="248"/>
      <c r="J163" s="248"/>
      <c r="K163" s="248"/>
      <c r="L163" s="248"/>
      <c r="M163" s="248"/>
      <c r="N163" s="248"/>
      <c r="O163" s="248"/>
      <c r="P163" s="248"/>
      <c r="Q163" s="248"/>
    </row>
    <row r="164" outlineLevel="1" spans="1:17">
      <c r="A164" s="223">
        <v>40</v>
      </c>
      <c r="B164" s="244" t="s">
        <v>1040</v>
      </c>
      <c r="C164" s="235" t="s">
        <v>68</v>
      </c>
      <c r="D164" s="236">
        <f t="shared" si="49"/>
        <v>0</v>
      </c>
      <c r="E164" s="236" t="s">
        <v>805</v>
      </c>
      <c r="F164" s="248"/>
      <c r="G164" s="248"/>
      <c r="H164" s="248"/>
      <c r="I164" s="248"/>
      <c r="J164" s="248"/>
      <c r="K164" s="248"/>
      <c r="L164" s="248"/>
      <c r="M164" s="248"/>
      <c r="N164" s="248"/>
      <c r="O164" s="248"/>
      <c r="P164" s="248"/>
      <c r="Q164" s="248"/>
    </row>
    <row r="165" outlineLevel="1" spans="1:17">
      <c r="A165" s="223">
        <v>40</v>
      </c>
      <c r="B165" s="244" t="s">
        <v>1040</v>
      </c>
      <c r="C165" s="238" t="s">
        <v>19</v>
      </c>
      <c r="D165" s="239">
        <f t="shared" si="49"/>
        <v>0</v>
      </c>
      <c r="E165" s="239" t="s">
        <v>805</v>
      </c>
      <c r="F165" s="248"/>
      <c r="G165" s="248"/>
      <c r="H165" s="248"/>
      <c r="I165" s="248"/>
      <c r="J165" s="248"/>
      <c r="K165" s="248"/>
      <c r="L165" s="248"/>
      <c r="M165" s="248"/>
      <c r="N165" s="248"/>
      <c r="O165" s="248"/>
      <c r="P165" s="248"/>
      <c r="Q165" s="248"/>
    </row>
    <row r="166" outlineLevel="1" spans="1:17">
      <c r="A166" s="223">
        <v>41</v>
      </c>
      <c r="B166" s="244" t="s">
        <v>1043</v>
      </c>
      <c r="C166" s="245" t="s">
        <v>745</v>
      </c>
      <c r="D166" s="246">
        <f t="shared" si="49"/>
        <v>0</v>
      </c>
      <c r="E166" s="246" t="s">
        <v>805</v>
      </c>
      <c r="F166" s="247">
        <f t="shared" ref="F166:Q166" si="62">F167+F168+F169</f>
        <v>0</v>
      </c>
      <c r="G166" s="247">
        <f t="shared" si="62"/>
        <v>0</v>
      </c>
      <c r="H166" s="247">
        <f t="shared" si="62"/>
        <v>0</v>
      </c>
      <c r="I166" s="247">
        <f t="shared" si="62"/>
        <v>0</v>
      </c>
      <c r="J166" s="247">
        <f t="shared" si="62"/>
        <v>0</v>
      </c>
      <c r="K166" s="247">
        <f t="shared" si="62"/>
        <v>0</v>
      </c>
      <c r="L166" s="247">
        <f t="shared" si="62"/>
        <v>0</v>
      </c>
      <c r="M166" s="247">
        <f t="shared" si="62"/>
        <v>0</v>
      </c>
      <c r="N166" s="247">
        <f t="shared" si="62"/>
        <v>0</v>
      </c>
      <c r="O166" s="247">
        <f t="shared" si="62"/>
        <v>0</v>
      </c>
      <c r="P166" s="247">
        <f t="shared" si="62"/>
        <v>0</v>
      </c>
      <c r="Q166" s="247">
        <f t="shared" si="62"/>
        <v>0</v>
      </c>
    </row>
    <row r="167" outlineLevel="1" spans="1:17">
      <c r="A167" s="223">
        <v>41</v>
      </c>
      <c r="B167" s="244" t="s">
        <v>1043</v>
      </c>
      <c r="C167" s="232" t="s">
        <v>109</v>
      </c>
      <c r="D167" s="233">
        <f t="shared" si="49"/>
        <v>0</v>
      </c>
      <c r="E167" s="233" t="s">
        <v>805</v>
      </c>
      <c r="F167" s="248"/>
      <c r="G167" s="248"/>
      <c r="H167" s="248"/>
      <c r="I167" s="248"/>
      <c r="J167" s="248"/>
      <c r="K167" s="248"/>
      <c r="L167" s="248"/>
      <c r="M167" s="248"/>
      <c r="N167" s="248"/>
      <c r="O167" s="248"/>
      <c r="P167" s="248"/>
      <c r="Q167" s="248"/>
    </row>
    <row r="168" outlineLevel="1" spans="1:17">
      <c r="A168" s="223">
        <v>41</v>
      </c>
      <c r="B168" s="244" t="s">
        <v>1043</v>
      </c>
      <c r="C168" s="235" t="s">
        <v>68</v>
      </c>
      <c r="D168" s="236">
        <f t="shared" si="49"/>
        <v>0</v>
      </c>
      <c r="E168" s="236" t="s">
        <v>805</v>
      </c>
      <c r="F168" s="248"/>
      <c r="G168" s="248"/>
      <c r="H168" s="248"/>
      <c r="I168" s="248"/>
      <c r="J168" s="248"/>
      <c r="K168" s="248"/>
      <c r="L168" s="248"/>
      <c r="M168" s="248"/>
      <c r="N168" s="248"/>
      <c r="O168" s="248"/>
      <c r="P168" s="248"/>
      <c r="Q168" s="248"/>
    </row>
    <row r="169" outlineLevel="1" spans="1:17">
      <c r="A169" s="223">
        <v>41</v>
      </c>
      <c r="B169" s="244" t="s">
        <v>1043</v>
      </c>
      <c r="C169" s="238" t="s">
        <v>19</v>
      </c>
      <c r="D169" s="239">
        <f t="shared" si="49"/>
        <v>0</v>
      </c>
      <c r="E169" s="239" t="s">
        <v>805</v>
      </c>
      <c r="F169" s="248"/>
      <c r="G169" s="248"/>
      <c r="H169" s="248"/>
      <c r="I169" s="248"/>
      <c r="J169" s="248"/>
      <c r="K169" s="248"/>
      <c r="L169" s="248"/>
      <c r="M169" s="248"/>
      <c r="N169" s="248"/>
      <c r="O169" s="248"/>
      <c r="P169" s="248"/>
      <c r="Q169" s="248"/>
    </row>
    <row r="170" outlineLevel="1" spans="1:17">
      <c r="A170" s="223">
        <v>42</v>
      </c>
      <c r="B170" s="244" t="s">
        <v>1046</v>
      </c>
      <c r="C170" s="245" t="s">
        <v>745</v>
      </c>
      <c r="D170" s="246">
        <f t="shared" si="49"/>
        <v>0</v>
      </c>
      <c r="E170" s="246" t="s">
        <v>805</v>
      </c>
      <c r="F170" s="247">
        <f t="shared" ref="F170:Q170" si="63">F171+F172+F173</f>
        <v>0</v>
      </c>
      <c r="G170" s="247">
        <f t="shared" si="63"/>
        <v>0</v>
      </c>
      <c r="H170" s="247">
        <f t="shared" si="63"/>
        <v>0</v>
      </c>
      <c r="I170" s="247">
        <f t="shared" si="63"/>
        <v>0</v>
      </c>
      <c r="J170" s="247">
        <f t="shared" si="63"/>
        <v>0</v>
      </c>
      <c r="K170" s="247">
        <f t="shared" si="63"/>
        <v>0</v>
      </c>
      <c r="L170" s="247">
        <f t="shared" si="63"/>
        <v>0</v>
      </c>
      <c r="M170" s="247">
        <f t="shared" si="63"/>
        <v>0</v>
      </c>
      <c r="N170" s="247">
        <f t="shared" si="63"/>
        <v>0</v>
      </c>
      <c r="O170" s="247">
        <f t="shared" si="63"/>
        <v>0</v>
      </c>
      <c r="P170" s="247">
        <f t="shared" si="63"/>
        <v>0</v>
      </c>
      <c r="Q170" s="247">
        <f t="shared" si="63"/>
        <v>0</v>
      </c>
    </row>
    <row r="171" outlineLevel="1" spans="1:17">
      <c r="A171" s="223">
        <v>42</v>
      </c>
      <c r="B171" s="244" t="s">
        <v>1046</v>
      </c>
      <c r="C171" s="232" t="s">
        <v>109</v>
      </c>
      <c r="D171" s="233">
        <f t="shared" si="49"/>
        <v>0</v>
      </c>
      <c r="E171" s="233" t="s">
        <v>805</v>
      </c>
      <c r="F171" s="248"/>
      <c r="G171" s="248"/>
      <c r="H171" s="248"/>
      <c r="I171" s="248"/>
      <c r="J171" s="248"/>
      <c r="K171" s="248"/>
      <c r="L171" s="248"/>
      <c r="M171" s="248"/>
      <c r="N171" s="248"/>
      <c r="O171" s="248"/>
      <c r="P171" s="248"/>
      <c r="Q171" s="248"/>
    </row>
    <row r="172" outlineLevel="1" spans="1:17">
      <c r="A172" s="223">
        <v>42</v>
      </c>
      <c r="B172" s="244" t="s">
        <v>1046</v>
      </c>
      <c r="C172" s="235" t="s">
        <v>68</v>
      </c>
      <c r="D172" s="236">
        <f t="shared" si="49"/>
        <v>0</v>
      </c>
      <c r="E172" s="236" t="s">
        <v>805</v>
      </c>
      <c r="F172" s="248"/>
      <c r="G172" s="248"/>
      <c r="H172" s="248"/>
      <c r="I172" s="248"/>
      <c r="J172" s="248"/>
      <c r="K172" s="248"/>
      <c r="L172" s="248"/>
      <c r="M172" s="248"/>
      <c r="N172" s="248"/>
      <c r="O172" s="248"/>
      <c r="P172" s="248"/>
      <c r="Q172" s="248"/>
    </row>
    <row r="173" outlineLevel="1" spans="1:17">
      <c r="A173" s="223">
        <v>42</v>
      </c>
      <c r="B173" s="244" t="s">
        <v>1046</v>
      </c>
      <c r="C173" s="238" t="s">
        <v>19</v>
      </c>
      <c r="D173" s="239">
        <f t="shared" si="49"/>
        <v>0</v>
      </c>
      <c r="E173" s="239" t="s">
        <v>805</v>
      </c>
      <c r="F173" s="248"/>
      <c r="G173" s="248"/>
      <c r="H173" s="248"/>
      <c r="I173" s="248"/>
      <c r="J173" s="248"/>
      <c r="K173" s="248"/>
      <c r="L173" s="248"/>
      <c r="M173" s="248"/>
      <c r="N173" s="248"/>
      <c r="O173" s="248"/>
      <c r="P173" s="248"/>
      <c r="Q173" s="248"/>
    </row>
    <row r="174" spans="1:17">
      <c r="A174" s="223">
        <v>43</v>
      </c>
      <c r="B174" s="241" t="s">
        <v>2435</v>
      </c>
      <c r="C174" s="241" t="s">
        <v>745</v>
      </c>
      <c r="D174" s="242">
        <f t="shared" si="49"/>
        <v>7</v>
      </c>
      <c r="E174" s="242" t="s">
        <v>805</v>
      </c>
      <c r="F174" s="243">
        <f t="shared" ref="F174:Q174" si="64">F175+F176+F177</f>
        <v>7</v>
      </c>
      <c r="G174" s="243">
        <f t="shared" si="64"/>
        <v>7</v>
      </c>
      <c r="H174" s="243">
        <f t="shared" si="64"/>
        <v>7</v>
      </c>
      <c r="I174" s="243">
        <f t="shared" si="64"/>
        <v>7</v>
      </c>
      <c r="J174" s="243">
        <f t="shared" si="64"/>
        <v>7</v>
      </c>
      <c r="K174" s="243">
        <f t="shared" si="64"/>
        <v>7</v>
      </c>
      <c r="L174" s="243">
        <f t="shared" si="64"/>
        <v>7</v>
      </c>
      <c r="M174" s="243">
        <f t="shared" si="64"/>
        <v>7</v>
      </c>
      <c r="N174" s="243">
        <f t="shared" si="64"/>
        <v>7</v>
      </c>
      <c r="O174" s="243">
        <f t="shared" si="64"/>
        <v>7</v>
      </c>
      <c r="P174" s="243">
        <f t="shared" si="64"/>
        <v>7</v>
      </c>
      <c r="Q174" s="243">
        <f t="shared" si="64"/>
        <v>7</v>
      </c>
    </row>
    <row r="175" spans="1:17">
      <c r="A175" s="223">
        <v>43</v>
      </c>
      <c r="B175" s="241" t="s">
        <v>2435</v>
      </c>
      <c r="C175" s="232" t="s">
        <v>109</v>
      </c>
      <c r="D175" s="233">
        <f t="shared" si="49"/>
        <v>7</v>
      </c>
      <c r="E175" s="233" t="s">
        <v>805</v>
      </c>
      <c r="F175" s="234">
        <f t="shared" ref="F175:Q175" si="65">F179+F183+F187+F191</f>
        <v>7</v>
      </c>
      <c r="G175" s="234">
        <f t="shared" si="65"/>
        <v>7</v>
      </c>
      <c r="H175" s="234">
        <f t="shared" si="65"/>
        <v>7</v>
      </c>
      <c r="I175" s="234">
        <f t="shared" si="65"/>
        <v>7</v>
      </c>
      <c r="J175" s="234">
        <f t="shared" si="65"/>
        <v>7</v>
      </c>
      <c r="K175" s="234">
        <f t="shared" si="65"/>
        <v>7</v>
      </c>
      <c r="L175" s="234">
        <f t="shared" si="65"/>
        <v>7</v>
      </c>
      <c r="M175" s="234">
        <f t="shared" si="65"/>
        <v>7</v>
      </c>
      <c r="N175" s="234">
        <f t="shared" si="65"/>
        <v>7</v>
      </c>
      <c r="O175" s="234">
        <f t="shared" si="65"/>
        <v>7</v>
      </c>
      <c r="P175" s="234">
        <f t="shared" si="65"/>
        <v>7</v>
      </c>
      <c r="Q175" s="234">
        <f t="shared" si="65"/>
        <v>7</v>
      </c>
    </row>
    <row r="176" spans="1:17">
      <c r="A176" s="223">
        <v>43</v>
      </c>
      <c r="B176" s="241" t="s">
        <v>2435</v>
      </c>
      <c r="C176" s="235" t="s">
        <v>68</v>
      </c>
      <c r="D176" s="236">
        <f t="shared" si="49"/>
        <v>0</v>
      </c>
      <c r="E176" s="236" t="s">
        <v>805</v>
      </c>
      <c r="F176" s="237">
        <f t="shared" ref="F176:Q176" si="66">F180+F184+F188+F192</f>
        <v>0</v>
      </c>
      <c r="G176" s="237">
        <f t="shared" si="66"/>
        <v>0</v>
      </c>
      <c r="H176" s="237">
        <f t="shared" si="66"/>
        <v>0</v>
      </c>
      <c r="I176" s="237">
        <f t="shared" si="66"/>
        <v>0</v>
      </c>
      <c r="J176" s="237">
        <f t="shared" si="66"/>
        <v>0</v>
      </c>
      <c r="K176" s="237">
        <f t="shared" si="66"/>
        <v>0</v>
      </c>
      <c r="L176" s="237">
        <f t="shared" si="66"/>
        <v>0</v>
      </c>
      <c r="M176" s="237">
        <f t="shared" si="66"/>
        <v>0</v>
      </c>
      <c r="N176" s="237">
        <f t="shared" si="66"/>
        <v>0</v>
      </c>
      <c r="O176" s="237">
        <f t="shared" si="66"/>
        <v>0</v>
      </c>
      <c r="P176" s="237">
        <f t="shared" si="66"/>
        <v>0</v>
      </c>
      <c r="Q176" s="237">
        <f t="shared" si="66"/>
        <v>0</v>
      </c>
    </row>
    <row r="177" spans="1:17">
      <c r="A177" s="223">
        <v>43</v>
      </c>
      <c r="B177" s="241" t="s">
        <v>2435</v>
      </c>
      <c r="C177" s="238" t="s">
        <v>19</v>
      </c>
      <c r="D177" s="239">
        <f t="shared" si="49"/>
        <v>0</v>
      </c>
      <c r="E177" s="239" t="s">
        <v>805</v>
      </c>
      <c r="F177" s="240">
        <f t="shared" ref="F177:Q177" si="67">F181+F185+F189+F193</f>
        <v>0</v>
      </c>
      <c r="G177" s="240">
        <f t="shared" si="67"/>
        <v>0</v>
      </c>
      <c r="H177" s="240">
        <f t="shared" si="67"/>
        <v>0</v>
      </c>
      <c r="I177" s="240">
        <f t="shared" si="67"/>
        <v>0</v>
      </c>
      <c r="J177" s="240">
        <f t="shared" si="67"/>
        <v>0</v>
      </c>
      <c r="K177" s="240">
        <f t="shared" si="67"/>
        <v>0</v>
      </c>
      <c r="L177" s="240">
        <f t="shared" si="67"/>
        <v>0</v>
      </c>
      <c r="M177" s="240">
        <f t="shared" si="67"/>
        <v>0</v>
      </c>
      <c r="N177" s="240">
        <f t="shared" si="67"/>
        <v>0</v>
      </c>
      <c r="O177" s="240">
        <f t="shared" si="67"/>
        <v>0</v>
      </c>
      <c r="P177" s="240">
        <f t="shared" si="67"/>
        <v>0</v>
      </c>
      <c r="Q177" s="240">
        <f t="shared" si="67"/>
        <v>0</v>
      </c>
    </row>
    <row r="178" outlineLevel="1" spans="1:17">
      <c r="A178" s="223">
        <v>44</v>
      </c>
      <c r="B178" s="244" t="s">
        <v>1069</v>
      </c>
      <c r="C178" s="245" t="s">
        <v>745</v>
      </c>
      <c r="D178" s="246">
        <f t="shared" si="49"/>
        <v>7</v>
      </c>
      <c r="E178" s="246" t="s">
        <v>805</v>
      </c>
      <c r="F178" s="247">
        <f t="shared" ref="F178:Q178" si="68">F179+F180+F181</f>
        <v>7</v>
      </c>
      <c r="G178" s="247">
        <f t="shared" si="68"/>
        <v>7</v>
      </c>
      <c r="H178" s="247">
        <f t="shared" si="68"/>
        <v>7</v>
      </c>
      <c r="I178" s="247">
        <f t="shared" si="68"/>
        <v>7</v>
      </c>
      <c r="J178" s="247">
        <f t="shared" si="68"/>
        <v>7</v>
      </c>
      <c r="K178" s="247">
        <f t="shared" si="68"/>
        <v>7</v>
      </c>
      <c r="L178" s="247">
        <f t="shared" si="68"/>
        <v>7</v>
      </c>
      <c r="M178" s="247">
        <f t="shared" si="68"/>
        <v>7</v>
      </c>
      <c r="N178" s="247">
        <f t="shared" si="68"/>
        <v>7</v>
      </c>
      <c r="O178" s="247">
        <f t="shared" si="68"/>
        <v>7</v>
      </c>
      <c r="P178" s="247">
        <f t="shared" si="68"/>
        <v>7</v>
      </c>
      <c r="Q178" s="247">
        <f t="shared" si="68"/>
        <v>7</v>
      </c>
    </row>
    <row r="179" outlineLevel="1" spans="1:17">
      <c r="A179" s="223">
        <v>44</v>
      </c>
      <c r="B179" s="244" t="s">
        <v>1069</v>
      </c>
      <c r="C179" s="232" t="s">
        <v>109</v>
      </c>
      <c r="D179" s="233">
        <f t="shared" si="49"/>
        <v>7</v>
      </c>
      <c r="E179" s="233" t="s">
        <v>805</v>
      </c>
      <c r="F179" s="248">
        <f>自有人工预算!E12</f>
        <v>7</v>
      </c>
      <c r="G179" s="248">
        <f>自有人工预算!F12</f>
        <v>7</v>
      </c>
      <c r="H179" s="248">
        <f>自有人工预算!G12</f>
        <v>7</v>
      </c>
      <c r="I179" s="248">
        <f>自有人工预算!H12</f>
        <v>7</v>
      </c>
      <c r="J179" s="248">
        <f>自有人工预算!I12</f>
        <v>7</v>
      </c>
      <c r="K179" s="248">
        <f>自有人工预算!J12</f>
        <v>7</v>
      </c>
      <c r="L179" s="248">
        <f>自有人工预算!K12</f>
        <v>7</v>
      </c>
      <c r="M179" s="248">
        <f>自有人工预算!L12</f>
        <v>7</v>
      </c>
      <c r="N179" s="248">
        <f>自有人工预算!M12</f>
        <v>7</v>
      </c>
      <c r="O179" s="248">
        <f>自有人工预算!N12</f>
        <v>7</v>
      </c>
      <c r="P179" s="248">
        <f>自有人工预算!O12</f>
        <v>7</v>
      </c>
      <c r="Q179" s="248">
        <f>自有人工预算!P12</f>
        <v>7</v>
      </c>
    </row>
    <row r="180" outlineLevel="1" spans="1:17">
      <c r="A180" s="223">
        <v>44</v>
      </c>
      <c r="B180" s="244" t="s">
        <v>1069</v>
      </c>
      <c r="C180" s="235" t="s">
        <v>68</v>
      </c>
      <c r="D180" s="236">
        <f t="shared" si="49"/>
        <v>0</v>
      </c>
      <c r="E180" s="236" t="s">
        <v>805</v>
      </c>
      <c r="F180" s="248"/>
      <c r="G180" s="248"/>
      <c r="H180" s="248"/>
      <c r="I180" s="248"/>
      <c r="J180" s="248"/>
      <c r="K180" s="248"/>
      <c r="L180" s="248"/>
      <c r="M180" s="248"/>
      <c r="N180" s="248"/>
      <c r="O180" s="248"/>
      <c r="P180" s="248"/>
      <c r="Q180" s="248"/>
    </row>
    <row r="181" outlineLevel="1" spans="1:17">
      <c r="A181" s="223">
        <v>44</v>
      </c>
      <c r="B181" s="244" t="s">
        <v>1069</v>
      </c>
      <c r="C181" s="238" t="s">
        <v>19</v>
      </c>
      <c r="D181" s="239">
        <f t="shared" si="49"/>
        <v>0</v>
      </c>
      <c r="E181" s="239" t="s">
        <v>805</v>
      </c>
      <c r="F181" s="248"/>
      <c r="G181" s="248"/>
      <c r="H181" s="248"/>
      <c r="I181" s="248"/>
      <c r="J181" s="248"/>
      <c r="K181" s="248"/>
      <c r="L181" s="248"/>
      <c r="M181" s="248"/>
      <c r="N181" s="248"/>
      <c r="O181" s="248"/>
      <c r="P181" s="248"/>
      <c r="Q181" s="248"/>
    </row>
    <row r="182" outlineLevel="1" spans="1:17">
      <c r="A182" s="223">
        <v>45</v>
      </c>
      <c r="B182" s="244" t="s">
        <v>1072</v>
      </c>
      <c r="C182" s="245" t="s">
        <v>745</v>
      </c>
      <c r="D182" s="246">
        <f t="shared" si="49"/>
        <v>0</v>
      </c>
      <c r="E182" s="246" t="s">
        <v>805</v>
      </c>
      <c r="F182" s="247">
        <f t="shared" ref="F182:Q182" si="69">F183+F184+F185</f>
        <v>0</v>
      </c>
      <c r="G182" s="247">
        <f t="shared" si="69"/>
        <v>0</v>
      </c>
      <c r="H182" s="247">
        <f t="shared" si="69"/>
        <v>0</v>
      </c>
      <c r="I182" s="247">
        <f t="shared" si="69"/>
        <v>0</v>
      </c>
      <c r="J182" s="247">
        <f t="shared" si="69"/>
        <v>0</v>
      </c>
      <c r="K182" s="247">
        <f t="shared" si="69"/>
        <v>0</v>
      </c>
      <c r="L182" s="247">
        <f t="shared" si="69"/>
        <v>0</v>
      </c>
      <c r="M182" s="247">
        <f t="shared" si="69"/>
        <v>0</v>
      </c>
      <c r="N182" s="247">
        <f t="shared" si="69"/>
        <v>0</v>
      </c>
      <c r="O182" s="247">
        <f t="shared" si="69"/>
        <v>0</v>
      </c>
      <c r="P182" s="247">
        <f t="shared" si="69"/>
        <v>0</v>
      </c>
      <c r="Q182" s="247">
        <f t="shared" si="69"/>
        <v>0</v>
      </c>
    </row>
    <row r="183" outlineLevel="1" spans="1:17">
      <c r="A183" s="223">
        <v>45</v>
      </c>
      <c r="B183" s="244" t="s">
        <v>1072</v>
      </c>
      <c r="C183" s="232" t="s">
        <v>109</v>
      </c>
      <c r="D183" s="233">
        <f t="shared" si="49"/>
        <v>0</v>
      </c>
      <c r="E183" s="233" t="s">
        <v>805</v>
      </c>
      <c r="F183" s="248"/>
      <c r="G183" s="248"/>
      <c r="H183" s="248"/>
      <c r="I183" s="248"/>
      <c r="J183" s="248"/>
      <c r="K183" s="248"/>
      <c r="L183" s="248"/>
      <c r="M183" s="248"/>
      <c r="N183" s="248"/>
      <c r="O183" s="248"/>
      <c r="P183" s="248"/>
      <c r="Q183" s="248"/>
    </row>
    <row r="184" outlineLevel="1" spans="1:17">
      <c r="A184" s="223">
        <v>45</v>
      </c>
      <c r="B184" s="244" t="s">
        <v>1072</v>
      </c>
      <c r="C184" s="235" t="s">
        <v>68</v>
      </c>
      <c r="D184" s="236">
        <f t="shared" si="49"/>
        <v>0</v>
      </c>
      <c r="E184" s="236" t="s">
        <v>805</v>
      </c>
      <c r="F184" s="248"/>
      <c r="G184" s="248"/>
      <c r="H184" s="248"/>
      <c r="I184" s="248"/>
      <c r="J184" s="248"/>
      <c r="K184" s="248"/>
      <c r="L184" s="248"/>
      <c r="M184" s="248"/>
      <c r="N184" s="248"/>
      <c r="O184" s="248"/>
      <c r="P184" s="248"/>
      <c r="Q184" s="248"/>
    </row>
    <row r="185" outlineLevel="1" spans="1:17">
      <c r="A185" s="223">
        <v>45</v>
      </c>
      <c r="B185" s="244" t="s">
        <v>1072</v>
      </c>
      <c r="C185" s="238" t="s">
        <v>19</v>
      </c>
      <c r="D185" s="239">
        <f t="shared" si="49"/>
        <v>0</v>
      </c>
      <c r="E185" s="239" t="s">
        <v>805</v>
      </c>
      <c r="F185" s="248"/>
      <c r="G185" s="248"/>
      <c r="H185" s="248"/>
      <c r="I185" s="248"/>
      <c r="J185" s="248"/>
      <c r="K185" s="248"/>
      <c r="L185" s="248"/>
      <c r="M185" s="248"/>
      <c r="N185" s="248"/>
      <c r="O185" s="248"/>
      <c r="P185" s="248"/>
      <c r="Q185" s="248"/>
    </row>
    <row r="186" outlineLevel="1" spans="1:17">
      <c r="A186" s="223">
        <v>46</v>
      </c>
      <c r="B186" s="244" t="s">
        <v>1075</v>
      </c>
      <c r="C186" s="245" t="s">
        <v>745</v>
      </c>
      <c r="D186" s="246">
        <f t="shared" si="49"/>
        <v>0</v>
      </c>
      <c r="E186" s="246" t="s">
        <v>805</v>
      </c>
      <c r="F186" s="247">
        <f t="shared" ref="F186:Q186" si="70">F187+F188+F189</f>
        <v>0</v>
      </c>
      <c r="G186" s="247">
        <f t="shared" si="70"/>
        <v>0</v>
      </c>
      <c r="H186" s="247">
        <f t="shared" si="70"/>
        <v>0</v>
      </c>
      <c r="I186" s="247">
        <f t="shared" si="70"/>
        <v>0</v>
      </c>
      <c r="J186" s="247">
        <f t="shared" si="70"/>
        <v>0</v>
      </c>
      <c r="K186" s="247">
        <f t="shared" si="70"/>
        <v>0</v>
      </c>
      <c r="L186" s="247">
        <f t="shared" si="70"/>
        <v>0</v>
      </c>
      <c r="M186" s="247">
        <f t="shared" si="70"/>
        <v>0</v>
      </c>
      <c r="N186" s="247">
        <f t="shared" si="70"/>
        <v>0</v>
      </c>
      <c r="O186" s="247">
        <f t="shared" si="70"/>
        <v>0</v>
      </c>
      <c r="P186" s="247">
        <f t="shared" si="70"/>
        <v>0</v>
      </c>
      <c r="Q186" s="247">
        <f t="shared" si="70"/>
        <v>0</v>
      </c>
    </row>
    <row r="187" outlineLevel="1" spans="1:17">
      <c r="A187" s="223">
        <v>46</v>
      </c>
      <c r="B187" s="244" t="s">
        <v>1075</v>
      </c>
      <c r="C187" s="232" t="s">
        <v>109</v>
      </c>
      <c r="D187" s="233">
        <f t="shared" si="49"/>
        <v>0</v>
      </c>
      <c r="E187" s="233" t="s">
        <v>805</v>
      </c>
      <c r="F187" s="248"/>
      <c r="G187" s="248"/>
      <c r="H187" s="248"/>
      <c r="I187" s="248"/>
      <c r="J187" s="248"/>
      <c r="K187" s="248"/>
      <c r="L187" s="248"/>
      <c r="M187" s="248"/>
      <c r="N187" s="248"/>
      <c r="O187" s="248"/>
      <c r="P187" s="248"/>
      <c r="Q187" s="248"/>
    </row>
    <row r="188" outlineLevel="1" spans="1:17">
      <c r="A188" s="223">
        <v>46</v>
      </c>
      <c r="B188" s="244" t="s">
        <v>1075</v>
      </c>
      <c r="C188" s="235" t="s">
        <v>68</v>
      </c>
      <c r="D188" s="236">
        <f t="shared" si="49"/>
        <v>0</v>
      </c>
      <c r="E188" s="236" t="s">
        <v>805</v>
      </c>
      <c r="F188" s="248"/>
      <c r="G188" s="248"/>
      <c r="H188" s="248"/>
      <c r="I188" s="248"/>
      <c r="J188" s="248"/>
      <c r="K188" s="248"/>
      <c r="L188" s="248"/>
      <c r="M188" s="248"/>
      <c r="N188" s="248"/>
      <c r="O188" s="248"/>
      <c r="P188" s="248"/>
      <c r="Q188" s="248"/>
    </row>
    <row r="189" outlineLevel="1" spans="1:17">
      <c r="A189" s="223">
        <v>46</v>
      </c>
      <c r="B189" s="244" t="s">
        <v>1075</v>
      </c>
      <c r="C189" s="238" t="s">
        <v>19</v>
      </c>
      <c r="D189" s="239">
        <f t="shared" si="49"/>
        <v>0</v>
      </c>
      <c r="E189" s="239" t="s">
        <v>805</v>
      </c>
      <c r="F189" s="248"/>
      <c r="G189" s="248"/>
      <c r="H189" s="248"/>
      <c r="I189" s="248"/>
      <c r="J189" s="248"/>
      <c r="K189" s="248"/>
      <c r="L189" s="248"/>
      <c r="M189" s="248"/>
      <c r="N189" s="248"/>
      <c r="O189" s="248"/>
      <c r="P189" s="248"/>
      <c r="Q189" s="248"/>
    </row>
    <row r="190" outlineLevel="1" spans="1:17">
      <c r="A190" s="223">
        <v>47</v>
      </c>
      <c r="B190" s="244" t="s">
        <v>1078</v>
      </c>
      <c r="C190" s="245" t="s">
        <v>745</v>
      </c>
      <c r="D190" s="246">
        <f t="shared" si="49"/>
        <v>0</v>
      </c>
      <c r="E190" s="246" t="s">
        <v>805</v>
      </c>
      <c r="F190" s="247">
        <f t="shared" ref="F190:Q190" si="71">F191+F192+F193</f>
        <v>0</v>
      </c>
      <c r="G190" s="247">
        <f t="shared" si="71"/>
        <v>0</v>
      </c>
      <c r="H190" s="247">
        <f t="shared" si="71"/>
        <v>0</v>
      </c>
      <c r="I190" s="247">
        <f t="shared" si="71"/>
        <v>0</v>
      </c>
      <c r="J190" s="247">
        <f t="shared" si="71"/>
        <v>0</v>
      </c>
      <c r="K190" s="247">
        <f t="shared" si="71"/>
        <v>0</v>
      </c>
      <c r="L190" s="247">
        <f t="shared" si="71"/>
        <v>0</v>
      </c>
      <c r="M190" s="247">
        <f t="shared" si="71"/>
        <v>0</v>
      </c>
      <c r="N190" s="247">
        <f t="shared" si="71"/>
        <v>0</v>
      </c>
      <c r="O190" s="247">
        <f t="shared" si="71"/>
        <v>0</v>
      </c>
      <c r="P190" s="247">
        <f t="shared" si="71"/>
        <v>0</v>
      </c>
      <c r="Q190" s="247">
        <f t="shared" si="71"/>
        <v>0</v>
      </c>
    </row>
    <row r="191" outlineLevel="1" spans="1:17">
      <c r="A191" s="223">
        <v>47</v>
      </c>
      <c r="B191" s="244" t="s">
        <v>1078</v>
      </c>
      <c r="C191" s="232" t="s">
        <v>109</v>
      </c>
      <c r="D191" s="233">
        <f t="shared" si="49"/>
        <v>0</v>
      </c>
      <c r="E191" s="233" t="s">
        <v>805</v>
      </c>
      <c r="F191" s="248"/>
      <c r="G191" s="248"/>
      <c r="H191" s="248"/>
      <c r="I191" s="248"/>
      <c r="J191" s="248"/>
      <c r="K191" s="248"/>
      <c r="L191" s="248"/>
      <c r="M191" s="248"/>
      <c r="N191" s="248"/>
      <c r="O191" s="248"/>
      <c r="P191" s="248"/>
      <c r="Q191" s="248"/>
    </row>
    <row r="192" outlineLevel="1" spans="1:17">
      <c r="A192" s="223">
        <v>47</v>
      </c>
      <c r="B192" s="244" t="s">
        <v>1078</v>
      </c>
      <c r="C192" s="235" t="s">
        <v>68</v>
      </c>
      <c r="D192" s="236">
        <f t="shared" si="49"/>
        <v>0</v>
      </c>
      <c r="E192" s="236" t="s">
        <v>805</v>
      </c>
      <c r="F192" s="248"/>
      <c r="G192" s="248"/>
      <c r="H192" s="248"/>
      <c r="I192" s="248"/>
      <c r="J192" s="248"/>
      <c r="K192" s="248"/>
      <c r="L192" s="248"/>
      <c r="M192" s="248"/>
      <c r="N192" s="248"/>
      <c r="O192" s="248"/>
      <c r="P192" s="248"/>
      <c r="Q192" s="248"/>
    </row>
    <row r="193" outlineLevel="1" spans="1:17">
      <c r="A193" s="223">
        <v>47</v>
      </c>
      <c r="B193" s="244" t="s">
        <v>1078</v>
      </c>
      <c r="C193" s="238" t="s">
        <v>19</v>
      </c>
      <c r="D193" s="239">
        <f t="shared" si="49"/>
        <v>0</v>
      </c>
      <c r="E193" s="239" t="s">
        <v>805</v>
      </c>
      <c r="F193" s="248"/>
      <c r="G193" s="248"/>
      <c r="H193" s="248"/>
      <c r="I193" s="248"/>
      <c r="J193" s="248"/>
      <c r="K193" s="248"/>
      <c r="L193" s="248"/>
      <c r="M193" s="248"/>
      <c r="N193" s="248"/>
      <c r="O193" s="248"/>
      <c r="P193" s="248"/>
      <c r="Q193" s="248"/>
    </row>
    <row r="194" spans="1:17">
      <c r="A194" s="223">
        <v>48</v>
      </c>
      <c r="B194" s="241" t="s">
        <v>2436</v>
      </c>
      <c r="C194" s="241" t="s">
        <v>745</v>
      </c>
      <c r="D194" s="242">
        <f t="shared" ref="D194:D233" si="72">IFERROR(SUM(F194:Q194)/COUNTIF(F194:Q194,"&lt;&gt;0"),0)</f>
        <v>0</v>
      </c>
      <c r="E194" s="242" t="s">
        <v>805</v>
      </c>
      <c r="F194" s="243">
        <f t="shared" ref="F194:Q194" si="73">F195+F196+F197</f>
        <v>0</v>
      </c>
      <c r="G194" s="243">
        <f t="shared" si="73"/>
        <v>0</v>
      </c>
      <c r="H194" s="243">
        <f t="shared" si="73"/>
        <v>0</v>
      </c>
      <c r="I194" s="243">
        <f t="shared" si="73"/>
        <v>0</v>
      </c>
      <c r="J194" s="243">
        <f t="shared" si="73"/>
        <v>0</v>
      </c>
      <c r="K194" s="243">
        <f t="shared" si="73"/>
        <v>0</v>
      </c>
      <c r="L194" s="243">
        <f t="shared" si="73"/>
        <v>0</v>
      </c>
      <c r="M194" s="243">
        <f t="shared" si="73"/>
        <v>0</v>
      </c>
      <c r="N194" s="243">
        <f t="shared" si="73"/>
        <v>0</v>
      </c>
      <c r="O194" s="243">
        <f t="shared" si="73"/>
        <v>0</v>
      </c>
      <c r="P194" s="243">
        <f t="shared" si="73"/>
        <v>0</v>
      </c>
      <c r="Q194" s="243">
        <f t="shared" si="73"/>
        <v>0</v>
      </c>
    </row>
    <row r="195" spans="1:17">
      <c r="A195" s="223">
        <v>48</v>
      </c>
      <c r="B195" s="241" t="s">
        <v>2436</v>
      </c>
      <c r="C195" s="232" t="s">
        <v>109</v>
      </c>
      <c r="D195" s="233">
        <f t="shared" si="72"/>
        <v>0</v>
      </c>
      <c r="E195" s="233" t="s">
        <v>805</v>
      </c>
      <c r="F195" s="234">
        <f t="shared" ref="F195:Q195" si="74">F199+F203+F207</f>
        <v>0</v>
      </c>
      <c r="G195" s="234">
        <f t="shared" si="74"/>
        <v>0</v>
      </c>
      <c r="H195" s="234">
        <f t="shared" si="74"/>
        <v>0</v>
      </c>
      <c r="I195" s="234">
        <f t="shared" si="74"/>
        <v>0</v>
      </c>
      <c r="J195" s="234">
        <f t="shared" si="74"/>
        <v>0</v>
      </c>
      <c r="K195" s="234">
        <f t="shared" si="74"/>
        <v>0</v>
      </c>
      <c r="L195" s="234">
        <f t="shared" si="74"/>
        <v>0</v>
      </c>
      <c r="M195" s="234">
        <f t="shared" si="74"/>
        <v>0</v>
      </c>
      <c r="N195" s="234">
        <f t="shared" si="74"/>
        <v>0</v>
      </c>
      <c r="O195" s="234">
        <f t="shared" si="74"/>
        <v>0</v>
      </c>
      <c r="P195" s="234">
        <f t="shared" si="74"/>
        <v>0</v>
      </c>
      <c r="Q195" s="234">
        <f t="shared" si="74"/>
        <v>0</v>
      </c>
    </row>
    <row r="196" spans="1:17">
      <c r="A196" s="223">
        <v>48</v>
      </c>
      <c r="B196" s="241" t="s">
        <v>2436</v>
      </c>
      <c r="C196" s="235" t="s">
        <v>68</v>
      </c>
      <c r="D196" s="236">
        <f t="shared" si="72"/>
        <v>0</v>
      </c>
      <c r="E196" s="236" t="s">
        <v>805</v>
      </c>
      <c r="F196" s="237">
        <f t="shared" ref="F196:Q196" si="75">F200+F204+F208</f>
        <v>0</v>
      </c>
      <c r="G196" s="237">
        <f t="shared" si="75"/>
        <v>0</v>
      </c>
      <c r="H196" s="237">
        <f t="shared" si="75"/>
        <v>0</v>
      </c>
      <c r="I196" s="237">
        <f t="shared" si="75"/>
        <v>0</v>
      </c>
      <c r="J196" s="237">
        <f t="shared" si="75"/>
        <v>0</v>
      </c>
      <c r="K196" s="237">
        <f t="shared" si="75"/>
        <v>0</v>
      </c>
      <c r="L196" s="237">
        <f t="shared" si="75"/>
        <v>0</v>
      </c>
      <c r="M196" s="237">
        <f t="shared" si="75"/>
        <v>0</v>
      </c>
      <c r="N196" s="237">
        <f t="shared" si="75"/>
        <v>0</v>
      </c>
      <c r="O196" s="237">
        <f t="shared" si="75"/>
        <v>0</v>
      </c>
      <c r="P196" s="237">
        <f t="shared" si="75"/>
        <v>0</v>
      </c>
      <c r="Q196" s="237">
        <f t="shared" si="75"/>
        <v>0</v>
      </c>
    </row>
    <row r="197" spans="1:17">
      <c r="A197" s="223">
        <v>48</v>
      </c>
      <c r="B197" s="241" t="s">
        <v>2436</v>
      </c>
      <c r="C197" s="238" t="s">
        <v>19</v>
      </c>
      <c r="D197" s="239">
        <f t="shared" si="72"/>
        <v>0</v>
      </c>
      <c r="E197" s="239" t="s">
        <v>805</v>
      </c>
      <c r="F197" s="240">
        <f t="shared" ref="F197:Q197" si="76">F201+F205+F209</f>
        <v>0</v>
      </c>
      <c r="G197" s="240">
        <f t="shared" si="76"/>
        <v>0</v>
      </c>
      <c r="H197" s="240">
        <f t="shared" si="76"/>
        <v>0</v>
      </c>
      <c r="I197" s="240">
        <f t="shared" si="76"/>
        <v>0</v>
      </c>
      <c r="J197" s="240">
        <f t="shared" si="76"/>
        <v>0</v>
      </c>
      <c r="K197" s="240">
        <f t="shared" si="76"/>
        <v>0</v>
      </c>
      <c r="L197" s="240">
        <f t="shared" si="76"/>
        <v>0</v>
      </c>
      <c r="M197" s="240">
        <f t="shared" si="76"/>
        <v>0</v>
      </c>
      <c r="N197" s="240">
        <f t="shared" si="76"/>
        <v>0</v>
      </c>
      <c r="O197" s="240">
        <f t="shared" si="76"/>
        <v>0</v>
      </c>
      <c r="P197" s="240">
        <f t="shared" si="76"/>
        <v>0</v>
      </c>
      <c r="Q197" s="240">
        <f t="shared" si="76"/>
        <v>0</v>
      </c>
    </row>
    <row r="198" outlineLevel="1" spans="1:17">
      <c r="A198" s="223">
        <v>49</v>
      </c>
      <c r="B198" s="244" t="s">
        <v>1100</v>
      </c>
      <c r="C198" s="245" t="s">
        <v>745</v>
      </c>
      <c r="D198" s="246">
        <f t="shared" si="72"/>
        <v>0</v>
      </c>
      <c r="E198" s="246" t="s">
        <v>805</v>
      </c>
      <c r="F198" s="247">
        <f t="shared" ref="F198:Q198" si="77">F199+F200+F201</f>
        <v>0</v>
      </c>
      <c r="G198" s="247">
        <f t="shared" si="77"/>
        <v>0</v>
      </c>
      <c r="H198" s="247">
        <f t="shared" si="77"/>
        <v>0</v>
      </c>
      <c r="I198" s="247">
        <f t="shared" si="77"/>
        <v>0</v>
      </c>
      <c r="J198" s="247">
        <f t="shared" si="77"/>
        <v>0</v>
      </c>
      <c r="K198" s="247">
        <f t="shared" si="77"/>
        <v>0</v>
      </c>
      <c r="L198" s="247">
        <f t="shared" si="77"/>
        <v>0</v>
      </c>
      <c r="M198" s="247">
        <f t="shared" si="77"/>
        <v>0</v>
      </c>
      <c r="N198" s="247">
        <f t="shared" si="77"/>
        <v>0</v>
      </c>
      <c r="O198" s="247">
        <f t="shared" si="77"/>
        <v>0</v>
      </c>
      <c r="P198" s="247">
        <f t="shared" si="77"/>
        <v>0</v>
      </c>
      <c r="Q198" s="247">
        <f t="shared" si="77"/>
        <v>0</v>
      </c>
    </row>
    <row r="199" outlineLevel="1" spans="1:17">
      <c r="A199" s="223">
        <v>49</v>
      </c>
      <c r="B199" s="244" t="s">
        <v>1100</v>
      </c>
      <c r="C199" s="232" t="s">
        <v>109</v>
      </c>
      <c r="D199" s="233">
        <f t="shared" si="72"/>
        <v>0</v>
      </c>
      <c r="E199" s="233" t="s">
        <v>805</v>
      </c>
      <c r="F199" s="248"/>
      <c r="G199" s="248"/>
      <c r="H199" s="248"/>
      <c r="I199" s="248"/>
      <c r="J199" s="248"/>
      <c r="K199" s="248"/>
      <c r="L199" s="248"/>
      <c r="M199" s="248"/>
      <c r="N199" s="248"/>
      <c r="O199" s="248"/>
      <c r="P199" s="248"/>
      <c r="Q199" s="248"/>
    </row>
    <row r="200" outlineLevel="1" spans="1:17">
      <c r="A200" s="223">
        <v>49</v>
      </c>
      <c r="B200" s="244" t="s">
        <v>1100</v>
      </c>
      <c r="C200" s="235" t="s">
        <v>68</v>
      </c>
      <c r="D200" s="236">
        <f t="shared" si="72"/>
        <v>0</v>
      </c>
      <c r="E200" s="236" t="s">
        <v>805</v>
      </c>
      <c r="F200" s="248"/>
      <c r="G200" s="248"/>
      <c r="H200" s="248"/>
      <c r="I200" s="248"/>
      <c r="J200" s="248"/>
      <c r="K200" s="248"/>
      <c r="L200" s="248"/>
      <c r="M200" s="248"/>
      <c r="N200" s="248"/>
      <c r="O200" s="248"/>
      <c r="P200" s="248"/>
      <c r="Q200" s="248"/>
    </row>
    <row r="201" outlineLevel="1" spans="1:17">
      <c r="A201" s="223">
        <v>49</v>
      </c>
      <c r="B201" s="244" t="s">
        <v>1100</v>
      </c>
      <c r="C201" s="238" t="s">
        <v>19</v>
      </c>
      <c r="D201" s="239">
        <f t="shared" si="72"/>
        <v>0</v>
      </c>
      <c r="E201" s="239" t="s">
        <v>805</v>
      </c>
      <c r="F201" s="248"/>
      <c r="G201" s="248"/>
      <c r="H201" s="248"/>
      <c r="I201" s="248"/>
      <c r="J201" s="248"/>
      <c r="K201" s="248"/>
      <c r="L201" s="248"/>
      <c r="M201" s="248"/>
      <c r="N201" s="248"/>
      <c r="O201" s="248"/>
      <c r="P201" s="248"/>
      <c r="Q201" s="248"/>
    </row>
    <row r="202" outlineLevel="1" spans="1:17">
      <c r="A202" s="223">
        <v>50</v>
      </c>
      <c r="B202" s="244" t="s">
        <v>1098</v>
      </c>
      <c r="C202" s="245" t="s">
        <v>745</v>
      </c>
      <c r="D202" s="246">
        <f t="shared" si="72"/>
        <v>0</v>
      </c>
      <c r="E202" s="246" t="s">
        <v>805</v>
      </c>
      <c r="F202" s="247">
        <f t="shared" ref="F202:Q202" si="78">F203+F204+F205</f>
        <v>0</v>
      </c>
      <c r="G202" s="247">
        <f t="shared" si="78"/>
        <v>0</v>
      </c>
      <c r="H202" s="247">
        <f t="shared" si="78"/>
        <v>0</v>
      </c>
      <c r="I202" s="247">
        <f t="shared" si="78"/>
        <v>0</v>
      </c>
      <c r="J202" s="247">
        <f t="shared" si="78"/>
        <v>0</v>
      </c>
      <c r="K202" s="247">
        <f t="shared" si="78"/>
        <v>0</v>
      </c>
      <c r="L202" s="247">
        <f t="shared" si="78"/>
        <v>0</v>
      </c>
      <c r="M202" s="247">
        <f t="shared" si="78"/>
        <v>0</v>
      </c>
      <c r="N202" s="247">
        <f t="shared" si="78"/>
        <v>0</v>
      </c>
      <c r="O202" s="247">
        <f t="shared" si="78"/>
        <v>0</v>
      </c>
      <c r="P202" s="247">
        <f t="shared" si="78"/>
        <v>0</v>
      </c>
      <c r="Q202" s="247">
        <f t="shared" si="78"/>
        <v>0</v>
      </c>
    </row>
    <row r="203" outlineLevel="1" spans="1:17">
      <c r="A203" s="223">
        <v>50</v>
      </c>
      <c r="B203" s="244" t="s">
        <v>1098</v>
      </c>
      <c r="C203" s="232" t="s">
        <v>109</v>
      </c>
      <c r="D203" s="233">
        <f t="shared" si="72"/>
        <v>0</v>
      </c>
      <c r="E203" s="233" t="s">
        <v>805</v>
      </c>
      <c r="F203" s="248"/>
      <c r="G203" s="248"/>
      <c r="H203" s="248"/>
      <c r="I203" s="248"/>
      <c r="J203" s="248"/>
      <c r="K203" s="248"/>
      <c r="L203" s="248"/>
      <c r="M203" s="248"/>
      <c r="N203" s="248"/>
      <c r="O203" s="248"/>
      <c r="P203" s="248"/>
      <c r="Q203" s="248"/>
    </row>
    <row r="204" outlineLevel="1" spans="1:17">
      <c r="A204" s="223">
        <v>50</v>
      </c>
      <c r="B204" s="244" t="s">
        <v>1098</v>
      </c>
      <c r="C204" s="235" t="s">
        <v>68</v>
      </c>
      <c r="D204" s="236">
        <f t="shared" si="72"/>
        <v>0</v>
      </c>
      <c r="E204" s="236" t="s">
        <v>805</v>
      </c>
      <c r="F204" s="248"/>
      <c r="G204" s="248"/>
      <c r="H204" s="248"/>
      <c r="I204" s="248"/>
      <c r="J204" s="248"/>
      <c r="K204" s="248"/>
      <c r="L204" s="248"/>
      <c r="M204" s="248"/>
      <c r="N204" s="248"/>
      <c r="O204" s="248"/>
      <c r="P204" s="248"/>
      <c r="Q204" s="248"/>
    </row>
    <row r="205" outlineLevel="1" spans="1:17">
      <c r="A205" s="223">
        <v>50</v>
      </c>
      <c r="B205" s="244" t="s">
        <v>1098</v>
      </c>
      <c r="C205" s="238" t="s">
        <v>19</v>
      </c>
      <c r="D205" s="239">
        <f t="shared" si="72"/>
        <v>0</v>
      </c>
      <c r="E205" s="239" t="s">
        <v>805</v>
      </c>
      <c r="F205" s="248"/>
      <c r="G205" s="248"/>
      <c r="H205" s="248"/>
      <c r="I205" s="248"/>
      <c r="J205" s="248"/>
      <c r="K205" s="248"/>
      <c r="L205" s="248"/>
      <c r="M205" s="248"/>
      <c r="N205" s="248"/>
      <c r="O205" s="248"/>
      <c r="P205" s="248"/>
      <c r="Q205" s="248"/>
    </row>
    <row r="206" outlineLevel="1" spans="1:17">
      <c r="A206" s="223">
        <v>51</v>
      </c>
      <c r="B206" s="244" t="s">
        <v>1105</v>
      </c>
      <c r="C206" s="245" t="s">
        <v>745</v>
      </c>
      <c r="D206" s="246">
        <f t="shared" si="72"/>
        <v>0</v>
      </c>
      <c r="E206" s="246" t="s">
        <v>805</v>
      </c>
      <c r="F206" s="247">
        <f t="shared" ref="F206:Q206" si="79">F207+F208+F209</f>
        <v>0</v>
      </c>
      <c r="G206" s="247">
        <f t="shared" si="79"/>
        <v>0</v>
      </c>
      <c r="H206" s="247">
        <f t="shared" si="79"/>
        <v>0</v>
      </c>
      <c r="I206" s="247">
        <f t="shared" si="79"/>
        <v>0</v>
      </c>
      <c r="J206" s="247">
        <f t="shared" si="79"/>
        <v>0</v>
      </c>
      <c r="K206" s="247">
        <f t="shared" si="79"/>
        <v>0</v>
      </c>
      <c r="L206" s="247">
        <f t="shared" si="79"/>
        <v>0</v>
      </c>
      <c r="M206" s="247">
        <f t="shared" si="79"/>
        <v>0</v>
      </c>
      <c r="N206" s="247">
        <f t="shared" si="79"/>
        <v>0</v>
      </c>
      <c r="O206" s="247">
        <f t="shared" si="79"/>
        <v>0</v>
      </c>
      <c r="P206" s="247">
        <f t="shared" si="79"/>
        <v>0</v>
      </c>
      <c r="Q206" s="247">
        <f t="shared" si="79"/>
        <v>0</v>
      </c>
    </row>
    <row r="207" outlineLevel="1" spans="1:17">
      <c r="A207" s="223">
        <v>51</v>
      </c>
      <c r="B207" s="244" t="s">
        <v>1105</v>
      </c>
      <c r="C207" s="232" t="s">
        <v>109</v>
      </c>
      <c r="D207" s="233">
        <f t="shared" si="72"/>
        <v>0</v>
      </c>
      <c r="E207" s="233" t="s">
        <v>805</v>
      </c>
      <c r="F207" s="248"/>
      <c r="G207" s="248"/>
      <c r="H207" s="248"/>
      <c r="I207" s="248"/>
      <c r="J207" s="248"/>
      <c r="K207" s="248"/>
      <c r="L207" s="248"/>
      <c r="M207" s="248"/>
      <c r="N207" s="248"/>
      <c r="O207" s="248"/>
      <c r="P207" s="248"/>
      <c r="Q207" s="248"/>
    </row>
    <row r="208" outlineLevel="1" spans="1:17">
      <c r="A208" s="223">
        <v>51</v>
      </c>
      <c r="B208" s="244" t="s">
        <v>1105</v>
      </c>
      <c r="C208" s="235" t="s">
        <v>68</v>
      </c>
      <c r="D208" s="236">
        <f t="shared" si="72"/>
        <v>0</v>
      </c>
      <c r="E208" s="236" t="s">
        <v>805</v>
      </c>
      <c r="F208" s="248"/>
      <c r="G208" s="248"/>
      <c r="H208" s="248"/>
      <c r="I208" s="248"/>
      <c r="J208" s="248"/>
      <c r="K208" s="248"/>
      <c r="L208" s="248"/>
      <c r="M208" s="248"/>
      <c r="N208" s="248"/>
      <c r="O208" s="248"/>
      <c r="P208" s="248"/>
      <c r="Q208" s="248"/>
    </row>
    <row r="209" outlineLevel="1" spans="1:17">
      <c r="A209" s="223">
        <v>51</v>
      </c>
      <c r="B209" s="244" t="s">
        <v>1105</v>
      </c>
      <c r="C209" s="238" t="s">
        <v>19</v>
      </c>
      <c r="D209" s="239">
        <f t="shared" si="72"/>
        <v>0</v>
      </c>
      <c r="E209" s="239" t="s">
        <v>805</v>
      </c>
      <c r="F209" s="248"/>
      <c r="G209" s="248"/>
      <c r="H209" s="248"/>
      <c r="I209" s="248"/>
      <c r="J209" s="248"/>
      <c r="K209" s="248"/>
      <c r="L209" s="248"/>
      <c r="M209" s="248"/>
      <c r="N209" s="248"/>
      <c r="O209" s="248"/>
      <c r="P209" s="248"/>
      <c r="Q209" s="248"/>
    </row>
    <row r="210" spans="1:17">
      <c r="A210" s="223">
        <v>52</v>
      </c>
      <c r="B210" s="241" t="s">
        <v>1121</v>
      </c>
      <c r="C210" s="241" t="s">
        <v>745</v>
      </c>
      <c r="D210" s="242">
        <f t="shared" si="72"/>
        <v>2</v>
      </c>
      <c r="E210" s="242" t="s">
        <v>805</v>
      </c>
      <c r="F210" s="243">
        <f t="shared" ref="F210:Q210" si="80">F211+F212+F213</f>
        <v>2</v>
      </c>
      <c r="G210" s="243">
        <f t="shared" si="80"/>
        <v>2</v>
      </c>
      <c r="H210" s="243">
        <f t="shared" si="80"/>
        <v>2</v>
      </c>
      <c r="I210" s="243">
        <f t="shared" si="80"/>
        <v>2</v>
      </c>
      <c r="J210" s="243">
        <f t="shared" si="80"/>
        <v>2</v>
      </c>
      <c r="K210" s="243">
        <f t="shared" si="80"/>
        <v>2</v>
      </c>
      <c r="L210" s="243">
        <f t="shared" si="80"/>
        <v>2</v>
      </c>
      <c r="M210" s="243">
        <f t="shared" si="80"/>
        <v>2</v>
      </c>
      <c r="N210" s="243">
        <f t="shared" si="80"/>
        <v>2</v>
      </c>
      <c r="O210" s="243">
        <f t="shared" si="80"/>
        <v>2</v>
      </c>
      <c r="P210" s="243">
        <f t="shared" si="80"/>
        <v>2</v>
      </c>
      <c r="Q210" s="243">
        <f t="shared" si="80"/>
        <v>2</v>
      </c>
    </row>
    <row r="211" spans="1:17">
      <c r="A211" s="223">
        <v>52</v>
      </c>
      <c r="B211" s="241" t="s">
        <v>1121</v>
      </c>
      <c r="C211" s="232" t="s">
        <v>109</v>
      </c>
      <c r="D211" s="233">
        <f t="shared" si="72"/>
        <v>2</v>
      </c>
      <c r="E211" s="233" t="s">
        <v>805</v>
      </c>
      <c r="F211" s="234">
        <f t="shared" ref="F211:F213" si="81">F215+F219+F223+F227+F231</f>
        <v>2</v>
      </c>
      <c r="G211" s="234">
        <f t="shared" ref="G211:Q211" si="82">G215+G219+G223+G227+G231</f>
        <v>2</v>
      </c>
      <c r="H211" s="234">
        <f t="shared" si="82"/>
        <v>2</v>
      </c>
      <c r="I211" s="234">
        <f t="shared" si="82"/>
        <v>2</v>
      </c>
      <c r="J211" s="234">
        <f t="shared" si="82"/>
        <v>2</v>
      </c>
      <c r="K211" s="234">
        <f t="shared" si="82"/>
        <v>2</v>
      </c>
      <c r="L211" s="234">
        <f t="shared" si="82"/>
        <v>2</v>
      </c>
      <c r="M211" s="234">
        <f t="shared" si="82"/>
        <v>2</v>
      </c>
      <c r="N211" s="234">
        <f t="shared" si="82"/>
        <v>2</v>
      </c>
      <c r="O211" s="234">
        <f t="shared" si="82"/>
        <v>2</v>
      </c>
      <c r="P211" s="234">
        <f t="shared" si="82"/>
        <v>2</v>
      </c>
      <c r="Q211" s="234">
        <f t="shared" si="82"/>
        <v>2</v>
      </c>
    </row>
    <row r="212" spans="1:17">
      <c r="A212" s="223">
        <v>52</v>
      </c>
      <c r="B212" s="241" t="s">
        <v>1121</v>
      </c>
      <c r="C212" s="235" t="s">
        <v>68</v>
      </c>
      <c r="D212" s="236">
        <f t="shared" si="72"/>
        <v>0</v>
      </c>
      <c r="E212" s="236" t="s">
        <v>805</v>
      </c>
      <c r="F212" s="237">
        <f t="shared" si="81"/>
        <v>0</v>
      </c>
      <c r="G212" s="237">
        <f t="shared" ref="G212:Q212" si="83">G216+G220+G224+G228+G232</f>
        <v>0</v>
      </c>
      <c r="H212" s="237">
        <f t="shared" si="83"/>
        <v>0</v>
      </c>
      <c r="I212" s="237">
        <f t="shared" si="83"/>
        <v>0</v>
      </c>
      <c r="J212" s="237">
        <f t="shared" si="83"/>
        <v>0</v>
      </c>
      <c r="K212" s="237">
        <f t="shared" si="83"/>
        <v>0</v>
      </c>
      <c r="L212" s="237">
        <f t="shared" si="83"/>
        <v>0</v>
      </c>
      <c r="M212" s="237">
        <f t="shared" si="83"/>
        <v>0</v>
      </c>
      <c r="N212" s="237">
        <f t="shared" si="83"/>
        <v>0</v>
      </c>
      <c r="O212" s="237">
        <f t="shared" si="83"/>
        <v>0</v>
      </c>
      <c r="P212" s="237">
        <f t="shared" si="83"/>
        <v>0</v>
      </c>
      <c r="Q212" s="237">
        <f t="shared" si="83"/>
        <v>0</v>
      </c>
    </row>
    <row r="213" spans="1:17">
      <c r="A213" s="223">
        <v>52</v>
      </c>
      <c r="B213" s="241" t="s">
        <v>1121</v>
      </c>
      <c r="C213" s="238" t="s">
        <v>19</v>
      </c>
      <c r="D213" s="239">
        <f t="shared" si="72"/>
        <v>0</v>
      </c>
      <c r="E213" s="239" t="s">
        <v>805</v>
      </c>
      <c r="F213" s="240">
        <f t="shared" si="81"/>
        <v>0</v>
      </c>
      <c r="G213" s="240">
        <f t="shared" ref="G213:Q213" si="84">G217+G221+G225+G229+G233</f>
        <v>0</v>
      </c>
      <c r="H213" s="240">
        <f t="shared" si="84"/>
        <v>0</v>
      </c>
      <c r="I213" s="240">
        <f t="shared" si="84"/>
        <v>0</v>
      </c>
      <c r="J213" s="240">
        <f t="shared" si="84"/>
        <v>0</v>
      </c>
      <c r="K213" s="240">
        <f t="shared" si="84"/>
        <v>0</v>
      </c>
      <c r="L213" s="240">
        <f t="shared" si="84"/>
        <v>0</v>
      </c>
      <c r="M213" s="240">
        <f t="shared" si="84"/>
        <v>0</v>
      </c>
      <c r="N213" s="240">
        <f t="shared" si="84"/>
        <v>0</v>
      </c>
      <c r="O213" s="240">
        <f t="shared" si="84"/>
        <v>0</v>
      </c>
      <c r="P213" s="240">
        <f t="shared" si="84"/>
        <v>0</v>
      </c>
      <c r="Q213" s="240">
        <f t="shared" si="84"/>
        <v>0</v>
      </c>
    </row>
    <row r="214" outlineLevel="1" spans="1:17">
      <c r="A214" s="223">
        <v>53</v>
      </c>
      <c r="B214" s="244" t="s">
        <v>1123</v>
      </c>
      <c r="C214" s="245" t="s">
        <v>745</v>
      </c>
      <c r="D214" s="246">
        <f t="shared" si="72"/>
        <v>2</v>
      </c>
      <c r="E214" s="245" t="s">
        <v>805</v>
      </c>
      <c r="F214" s="249">
        <f t="shared" ref="F214:Q214" si="85">F215+F216+F217</f>
        <v>2</v>
      </c>
      <c r="G214" s="249">
        <f t="shared" si="85"/>
        <v>2</v>
      </c>
      <c r="H214" s="249">
        <f t="shared" si="85"/>
        <v>2</v>
      </c>
      <c r="I214" s="249">
        <f t="shared" si="85"/>
        <v>2</v>
      </c>
      <c r="J214" s="249">
        <f t="shared" si="85"/>
        <v>2</v>
      </c>
      <c r="K214" s="249">
        <f t="shared" si="85"/>
        <v>2</v>
      </c>
      <c r="L214" s="249">
        <f t="shared" si="85"/>
        <v>2</v>
      </c>
      <c r="M214" s="249">
        <f t="shared" si="85"/>
        <v>2</v>
      </c>
      <c r="N214" s="249">
        <f t="shared" si="85"/>
        <v>2</v>
      </c>
      <c r="O214" s="249">
        <f t="shared" si="85"/>
        <v>2</v>
      </c>
      <c r="P214" s="249">
        <f t="shared" si="85"/>
        <v>2</v>
      </c>
      <c r="Q214" s="249">
        <f t="shared" si="85"/>
        <v>2</v>
      </c>
    </row>
    <row r="215" outlineLevel="1" spans="1:17">
      <c r="A215" s="223">
        <v>53</v>
      </c>
      <c r="B215" s="244" t="s">
        <v>1123</v>
      </c>
      <c r="C215" s="232" t="s">
        <v>109</v>
      </c>
      <c r="D215" s="233">
        <f t="shared" si="72"/>
        <v>2</v>
      </c>
      <c r="E215" s="232" t="s">
        <v>805</v>
      </c>
      <c r="F215" s="250">
        <f>自有人工预算!E14</f>
        <v>2</v>
      </c>
      <c r="G215" s="250">
        <f>自有人工预算!F14</f>
        <v>2</v>
      </c>
      <c r="H215" s="250">
        <f>自有人工预算!G14</f>
        <v>2</v>
      </c>
      <c r="I215" s="250">
        <f>自有人工预算!H14</f>
        <v>2</v>
      </c>
      <c r="J215" s="250">
        <f>自有人工预算!I14</f>
        <v>2</v>
      </c>
      <c r="K215" s="250">
        <f>自有人工预算!J14</f>
        <v>2</v>
      </c>
      <c r="L215" s="250">
        <f>自有人工预算!K14</f>
        <v>2</v>
      </c>
      <c r="M215" s="250">
        <f>自有人工预算!L14</f>
        <v>2</v>
      </c>
      <c r="N215" s="250">
        <f>自有人工预算!M14</f>
        <v>2</v>
      </c>
      <c r="O215" s="250">
        <f>自有人工预算!N14</f>
        <v>2</v>
      </c>
      <c r="P215" s="250">
        <f>自有人工预算!O14</f>
        <v>2</v>
      </c>
      <c r="Q215" s="250">
        <f>自有人工预算!P14</f>
        <v>2</v>
      </c>
    </row>
    <row r="216" outlineLevel="1" spans="1:17">
      <c r="A216" s="223">
        <v>53</v>
      </c>
      <c r="B216" s="244" t="s">
        <v>1123</v>
      </c>
      <c r="C216" s="235" t="s">
        <v>68</v>
      </c>
      <c r="D216" s="236">
        <f t="shared" si="72"/>
        <v>0</v>
      </c>
      <c r="E216" s="235" t="s">
        <v>805</v>
      </c>
      <c r="F216" s="250"/>
      <c r="G216" s="250"/>
      <c r="H216" s="250"/>
      <c r="I216" s="250"/>
      <c r="J216" s="250"/>
      <c r="K216" s="250"/>
      <c r="L216" s="250"/>
      <c r="M216" s="250"/>
      <c r="N216" s="250"/>
      <c r="O216" s="250"/>
      <c r="P216" s="250"/>
      <c r="Q216" s="250"/>
    </row>
    <row r="217" outlineLevel="1" spans="1:17">
      <c r="A217" s="223">
        <v>53</v>
      </c>
      <c r="B217" s="244" t="s">
        <v>1123</v>
      </c>
      <c r="C217" s="238" t="s">
        <v>19</v>
      </c>
      <c r="D217" s="239">
        <f t="shared" si="72"/>
        <v>0</v>
      </c>
      <c r="E217" s="238" t="s">
        <v>805</v>
      </c>
      <c r="F217" s="250"/>
      <c r="G217" s="250"/>
      <c r="H217" s="250"/>
      <c r="I217" s="250"/>
      <c r="J217" s="250"/>
      <c r="K217" s="250"/>
      <c r="L217" s="250"/>
      <c r="M217" s="250"/>
      <c r="N217" s="250"/>
      <c r="O217" s="250"/>
      <c r="P217" s="250"/>
      <c r="Q217" s="250"/>
    </row>
    <row r="218" outlineLevel="1" spans="1:17">
      <c r="A218" s="223">
        <v>54</v>
      </c>
      <c r="B218" s="244" t="s">
        <v>1126</v>
      </c>
      <c r="C218" s="245" t="s">
        <v>745</v>
      </c>
      <c r="D218" s="246">
        <f t="shared" si="72"/>
        <v>0</v>
      </c>
      <c r="E218" s="245" t="s">
        <v>805</v>
      </c>
      <c r="F218" s="249">
        <f t="shared" ref="F218:Q218" si="86">F219+F220+F221</f>
        <v>0</v>
      </c>
      <c r="G218" s="249">
        <f t="shared" si="86"/>
        <v>0</v>
      </c>
      <c r="H218" s="249">
        <f t="shared" si="86"/>
        <v>0</v>
      </c>
      <c r="I218" s="249">
        <f t="shared" si="86"/>
        <v>0</v>
      </c>
      <c r="J218" s="249">
        <f t="shared" si="86"/>
        <v>0</v>
      </c>
      <c r="K218" s="249">
        <f t="shared" si="86"/>
        <v>0</v>
      </c>
      <c r="L218" s="249">
        <f t="shared" si="86"/>
        <v>0</v>
      </c>
      <c r="M218" s="249">
        <f t="shared" si="86"/>
        <v>0</v>
      </c>
      <c r="N218" s="249">
        <f t="shared" si="86"/>
        <v>0</v>
      </c>
      <c r="O218" s="249">
        <f t="shared" si="86"/>
        <v>0</v>
      </c>
      <c r="P218" s="249">
        <f t="shared" si="86"/>
        <v>0</v>
      </c>
      <c r="Q218" s="249">
        <f t="shared" si="86"/>
        <v>0</v>
      </c>
    </row>
    <row r="219" outlineLevel="1" spans="1:17">
      <c r="A219" s="223">
        <v>54</v>
      </c>
      <c r="B219" s="244" t="s">
        <v>1126</v>
      </c>
      <c r="C219" s="232" t="s">
        <v>109</v>
      </c>
      <c r="D219" s="233">
        <f t="shared" si="72"/>
        <v>0</v>
      </c>
      <c r="E219" s="232" t="s">
        <v>805</v>
      </c>
      <c r="F219" s="250"/>
      <c r="G219" s="250"/>
      <c r="H219" s="250"/>
      <c r="I219" s="250"/>
      <c r="J219" s="250"/>
      <c r="K219" s="250"/>
      <c r="L219" s="250"/>
      <c r="M219" s="250"/>
      <c r="N219" s="250"/>
      <c r="O219" s="250"/>
      <c r="P219" s="250"/>
      <c r="Q219" s="250"/>
    </row>
    <row r="220" outlineLevel="1" spans="1:17">
      <c r="A220" s="223">
        <v>54</v>
      </c>
      <c r="B220" s="244" t="s">
        <v>1126</v>
      </c>
      <c r="C220" s="235" t="s">
        <v>68</v>
      </c>
      <c r="D220" s="236">
        <f t="shared" si="72"/>
        <v>0</v>
      </c>
      <c r="E220" s="235" t="s">
        <v>805</v>
      </c>
      <c r="F220" s="250"/>
      <c r="G220" s="250"/>
      <c r="H220" s="250"/>
      <c r="I220" s="250"/>
      <c r="J220" s="250"/>
      <c r="K220" s="250"/>
      <c r="L220" s="250"/>
      <c r="M220" s="250"/>
      <c r="N220" s="250"/>
      <c r="O220" s="250"/>
      <c r="P220" s="250"/>
      <c r="Q220" s="250"/>
    </row>
    <row r="221" outlineLevel="1" spans="1:17">
      <c r="A221" s="223">
        <v>54</v>
      </c>
      <c r="B221" s="244" t="s">
        <v>1126</v>
      </c>
      <c r="C221" s="238" t="s">
        <v>19</v>
      </c>
      <c r="D221" s="239">
        <f t="shared" si="72"/>
        <v>0</v>
      </c>
      <c r="E221" s="238" t="s">
        <v>805</v>
      </c>
      <c r="F221" s="250"/>
      <c r="G221" s="250"/>
      <c r="H221" s="250"/>
      <c r="I221" s="250"/>
      <c r="J221" s="250"/>
      <c r="K221" s="250"/>
      <c r="L221" s="250"/>
      <c r="M221" s="250"/>
      <c r="N221" s="250"/>
      <c r="O221" s="250"/>
      <c r="P221" s="250"/>
      <c r="Q221" s="250"/>
    </row>
    <row r="222" outlineLevel="1" spans="1:17">
      <c r="A222" s="223">
        <v>55</v>
      </c>
      <c r="B222" s="244" t="s">
        <v>1128</v>
      </c>
      <c r="C222" s="245" t="s">
        <v>745</v>
      </c>
      <c r="D222" s="246">
        <f t="shared" si="72"/>
        <v>0</v>
      </c>
      <c r="E222" s="245" t="s">
        <v>805</v>
      </c>
      <c r="F222" s="249">
        <f t="shared" ref="F222:Q222" si="87">F223+F224+F225</f>
        <v>0</v>
      </c>
      <c r="G222" s="249">
        <f t="shared" si="87"/>
        <v>0</v>
      </c>
      <c r="H222" s="249">
        <f t="shared" si="87"/>
        <v>0</v>
      </c>
      <c r="I222" s="249">
        <f t="shared" si="87"/>
        <v>0</v>
      </c>
      <c r="J222" s="249">
        <f t="shared" si="87"/>
        <v>0</v>
      </c>
      <c r="K222" s="249">
        <f t="shared" si="87"/>
        <v>0</v>
      </c>
      <c r="L222" s="249">
        <f t="shared" si="87"/>
        <v>0</v>
      </c>
      <c r="M222" s="249">
        <f t="shared" si="87"/>
        <v>0</v>
      </c>
      <c r="N222" s="249">
        <f t="shared" si="87"/>
        <v>0</v>
      </c>
      <c r="O222" s="249">
        <f t="shared" si="87"/>
        <v>0</v>
      </c>
      <c r="P222" s="249">
        <f t="shared" si="87"/>
        <v>0</v>
      </c>
      <c r="Q222" s="249">
        <f t="shared" si="87"/>
        <v>0</v>
      </c>
    </row>
    <row r="223" outlineLevel="1" spans="1:17">
      <c r="A223" s="223">
        <v>55</v>
      </c>
      <c r="B223" s="244" t="s">
        <v>1128</v>
      </c>
      <c r="C223" s="232" t="s">
        <v>109</v>
      </c>
      <c r="D223" s="233">
        <f t="shared" si="72"/>
        <v>0</v>
      </c>
      <c r="E223" s="232" t="s">
        <v>805</v>
      </c>
      <c r="F223" s="250"/>
      <c r="G223" s="250"/>
      <c r="H223" s="250"/>
      <c r="I223" s="250"/>
      <c r="J223" s="250"/>
      <c r="K223" s="250"/>
      <c r="L223" s="250"/>
      <c r="M223" s="250"/>
      <c r="N223" s="250"/>
      <c r="O223" s="250"/>
      <c r="P223" s="250"/>
      <c r="Q223" s="250"/>
    </row>
    <row r="224" outlineLevel="1" spans="1:17">
      <c r="A224" s="223">
        <v>55</v>
      </c>
      <c r="B224" s="244" t="s">
        <v>1128</v>
      </c>
      <c r="C224" s="235" t="s">
        <v>68</v>
      </c>
      <c r="D224" s="236">
        <f t="shared" si="72"/>
        <v>0</v>
      </c>
      <c r="E224" s="235" t="s">
        <v>805</v>
      </c>
      <c r="F224" s="250"/>
      <c r="G224" s="250"/>
      <c r="H224" s="250"/>
      <c r="I224" s="250"/>
      <c r="J224" s="250"/>
      <c r="K224" s="250"/>
      <c r="L224" s="250"/>
      <c r="M224" s="250"/>
      <c r="N224" s="250"/>
      <c r="O224" s="250"/>
      <c r="P224" s="250"/>
      <c r="Q224" s="250"/>
    </row>
    <row r="225" outlineLevel="1" spans="1:17">
      <c r="A225" s="223">
        <v>55</v>
      </c>
      <c r="B225" s="244" t="s">
        <v>1128</v>
      </c>
      <c r="C225" s="238" t="s">
        <v>19</v>
      </c>
      <c r="D225" s="239">
        <f t="shared" si="72"/>
        <v>0</v>
      </c>
      <c r="E225" s="238" t="s">
        <v>805</v>
      </c>
      <c r="F225" s="250"/>
      <c r="G225" s="250"/>
      <c r="H225" s="250"/>
      <c r="I225" s="250"/>
      <c r="J225" s="250"/>
      <c r="K225" s="250"/>
      <c r="L225" s="250"/>
      <c r="M225" s="250"/>
      <c r="N225" s="250"/>
      <c r="O225" s="250"/>
      <c r="P225" s="250"/>
      <c r="Q225" s="250"/>
    </row>
    <row r="226" outlineLevel="1" spans="1:17">
      <c r="A226" s="223">
        <v>56</v>
      </c>
      <c r="B226" s="244" t="s">
        <v>1130</v>
      </c>
      <c r="C226" s="245" t="s">
        <v>745</v>
      </c>
      <c r="D226" s="246">
        <f t="shared" si="72"/>
        <v>0</v>
      </c>
      <c r="E226" s="245" t="s">
        <v>805</v>
      </c>
      <c r="F226" s="249">
        <f t="shared" ref="F226:Q226" si="88">F227+F228+F229</f>
        <v>0</v>
      </c>
      <c r="G226" s="249">
        <f t="shared" si="88"/>
        <v>0</v>
      </c>
      <c r="H226" s="249">
        <f t="shared" si="88"/>
        <v>0</v>
      </c>
      <c r="I226" s="249">
        <f t="shared" si="88"/>
        <v>0</v>
      </c>
      <c r="J226" s="249">
        <f t="shared" si="88"/>
        <v>0</v>
      </c>
      <c r="K226" s="249">
        <f t="shared" si="88"/>
        <v>0</v>
      </c>
      <c r="L226" s="249">
        <f t="shared" si="88"/>
        <v>0</v>
      </c>
      <c r="M226" s="249">
        <f t="shared" si="88"/>
        <v>0</v>
      </c>
      <c r="N226" s="249">
        <f t="shared" si="88"/>
        <v>0</v>
      </c>
      <c r="O226" s="249">
        <f t="shared" si="88"/>
        <v>0</v>
      </c>
      <c r="P226" s="249">
        <f t="shared" si="88"/>
        <v>0</v>
      </c>
      <c r="Q226" s="249">
        <f t="shared" si="88"/>
        <v>0</v>
      </c>
    </row>
    <row r="227" outlineLevel="1" spans="1:17">
      <c r="A227" s="223">
        <v>56</v>
      </c>
      <c r="B227" s="244" t="s">
        <v>1130</v>
      </c>
      <c r="C227" s="232" t="s">
        <v>109</v>
      </c>
      <c r="D227" s="233">
        <f t="shared" si="72"/>
        <v>0</v>
      </c>
      <c r="E227" s="232" t="s">
        <v>805</v>
      </c>
      <c r="F227" s="250"/>
      <c r="G227" s="250"/>
      <c r="H227" s="250"/>
      <c r="I227" s="250"/>
      <c r="J227" s="250"/>
      <c r="K227" s="250"/>
      <c r="L227" s="250"/>
      <c r="M227" s="250"/>
      <c r="N227" s="250"/>
      <c r="O227" s="250"/>
      <c r="P227" s="250"/>
      <c r="Q227" s="250"/>
    </row>
    <row r="228" outlineLevel="1" spans="1:17">
      <c r="A228" s="223">
        <v>56</v>
      </c>
      <c r="B228" s="244" t="s">
        <v>1130</v>
      </c>
      <c r="C228" s="235" t="s">
        <v>68</v>
      </c>
      <c r="D228" s="236">
        <f t="shared" si="72"/>
        <v>0</v>
      </c>
      <c r="E228" s="235" t="s">
        <v>805</v>
      </c>
      <c r="F228" s="250"/>
      <c r="G228" s="250"/>
      <c r="H228" s="250"/>
      <c r="I228" s="250"/>
      <c r="J228" s="250"/>
      <c r="K228" s="250"/>
      <c r="L228" s="250"/>
      <c r="M228" s="250"/>
      <c r="N228" s="250"/>
      <c r="O228" s="250"/>
      <c r="P228" s="250"/>
      <c r="Q228" s="250"/>
    </row>
    <row r="229" outlineLevel="1" spans="1:17">
      <c r="A229" s="223">
        <v>56</v>
      </c>
      <c r="B229" s="244" t="s">
        <v>1130</v>
      </c>
      <c r="C229" s="238" t="s">
        <v>19</v>
      </c>
      <c r="D229" s="239">
        <f t="shared" si="72"/>
        <v>0</v>
      </c>
      <c r="E229" s="238" t="s">
        <v>805</v>
      </c>
      <c r="F229" s="250"/>
      <c r="G229" s="250"/>
      <c r="H229" s="250"/>
      <c r="I229" s="250"/>
      <c r="J229" s="250"/>
      <c r="K229" s="250"/>
      <c r="L229" s="250"/>
      <c r="M229" s="250"/>
      <c r="N229" s="250"/>
      <c r="O229" s="250"/>
      <c r="P229" s="250"/>
      <c r="Q229" s="250"/>
    </row>
    <row r="230" outlineLevel="1" spans="1:17">
      <c r="A230" s="223">
        <v>57</v>
      </c>
      <c r="B230" s="244" t="s">
        <v>1132</v>
      </c>
      <c r="C230" s="245" t="s">
        <v>745</v>
      </c>
      <c r="D230" s="246">
        <f t="shared" si="72"/>
        <v>0</v>
      </c>
      <c r="E230" s="245" t="s">
        <v>805</v>
      </c>
      <c r="F230" s="249">
        <f t="shared" ref="F230:Q230" si="89">F231+F232+F233</f>
        <v>0</v>
      </c>
      <c r="G230" s="249">
        <f t="shared" si="89"/>
        <v>0</v>
      </c>
      <c r="H230" s="249">
        <f t="shared" si="89"/>
        <v>0</v>
      </c>
      <c r="I230" s="249">
        <f t="shared" si="89"/>
        <v>0</v>
      </c>
      <c r="J230" s="249">
        <f t="shared" si="89"/>
        <v>0</v>
      </c>
      <c r="K230" s="249">
        <f t="shared" si="89"/>
        <v>0</v>
      </c>
      <c r="L230" s="249">
        <f t="shared" si="89"/>
        <v>0</v>
      </c>
      <c r="M230" s="249">
        <f t="shared" si="89"/>
        <v>0</v>
      </c>
      <c r="N230" s="249">
        <f t="shared" si="89"/>
        <v>0</v>
      </c>
      <c r="O230" s="249">
        <f t="shared" si="89"/>
        <v>0</v>
      </c>
      <c r="P230" s="249">
        <f t="shared" si="89"/>
        <v>0</v>
      </c>
      <c r="Q230" s="249">
        <f t="shared" si="89"/>
        <v>0</v>
      </c>
    </row>
    <row r="231" outlineLevel="1" spans="1:17">
      <c r="A231" s="223">
        <v>57</v>
      </c>
      <c r="B231" s="244" t="s">
        <v>1132</v>
      </c>
      <c r="C231" s="232" t="s">
        <v>109</v>
      </c>
      <c r="D231" s="233">
        <f t="shared" si="72"/>
        <v>0</v>
      </c>
      <c r="E231" s="232" t="s">
        <v>805</v>
      </c>
      <c r="F231" s="250"/>
      <c r="G231" s="250"/>
      <c r="H231" s="250"/>
      <c r="I231" s="250"/>
      <c r="J231" s="250"/>
      <c r="K231" s="250"/>
      <c r="L231" s="250"/>
      <c r="M231" s="250"/>
      <c r="N231" s="250"/>
      <c r="O231" s="250"/>
      <c r="P231" s="250"/>
      <c r="Q231" s="250"/>
    </row>
    <row r="232" outlineLevel="1" spans="1:17">
      <c r="A232" s="223">
        <v>57</v>
      </c>
      <c r="B232" s="244" t="s">
        <v>1132</v>
      </c>
      <c r="C232" s="235" t="s">
        <v>68</v>
      </c>
      <c r="D232" s="236">
        <f t="shared" si="72"/>
        <v>0</v>
      </c>
      <c r="E232" s="235" t="s">
        <v>805</v>
      </c>
      <c r="F232" s="250"/>
      <c r="G232" s="250"/>
      <c r="H232" s="250"/>
      <c r="I232" s="250"/>
      <c r="J232" s="250"/>
      <c r="K232" s="250"/>
      <c r="L232" s="250"/>
      <c r="M232" s="250"/>
      <c r="N232" s="250"/>
      <c r="O232" s="250"/>
      <c r="P232" s="250"/>
      <c r="Q232" s="250"/>
    </row>
    <row r="233" outlineLevel="1" spans="1:17">
      <c r="A233" s="223">
        <v>57</v>
      </c>
      <c r="B233" s="244" t="s">
        <v>1132</v>
      </c>
      <c r="C233" s="238" t="s">
        <v>19</v>
      </c>
      <c r="D233" s="239">
        <f t="shared" si="72"/>
        <v>0</v>
      </c>
      <c r="E233" s="238" t="s">
        <v>805</v>
      </c>
      <c r="F233" s="250"/>
      <c r="G233" s="250"/>
      <c r="H233" s="250"/>
      <c r="I233" s="250"/>
      <c r="J233" s="250"/>
      <c r="K233" s="250"/>
      <c r="L233" s="250"/>
      <c r="M233" s="250"/>
      <c r="N233" s="250"/>
      <c r="O233" s="250"/>
      <c r="P233" s="250"/>
      <c r="Q233" s="250"/>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1" t="s">
        <v>781</v>
      </c>
      <c r="C3" s="221" t="s">
        <v>2420</v>
      </c>
      <c r="D3" s="221" t="s">
        <v>2422</v>
      </c>
    </row>
    <row r="4" spans="2:4">
      <c r="B4" t="s">
        <v>1851</v>
      </c>
      <c r="C4" t="s">
        <v>2421</v>
      </c>
      <c r="D4" t="s">
        <v>2423</v>
      </c>
    </row>
    <row r="5" spans="2:4">
      <c r="B5" t="s">
        <v>943</v>
      </c>
      <c r="C5" t="s">
        <v>2437</v>
      </c>
      <c r="D5" t="s">
        <v>2438</v>
      </c>
    </row>
    <row r="6" spans="2:4">
      <c r="B6" s="222" t="s">
        <v>1424</v>
      </c>
      <c r="C6" t="s">
        <v>2439</v>
      </c>
      <c r="D6" t="s">
        <v>2440</v>
      </c>
    </row>
    <row r="7" spans="2:4">
      <c r="B7" t="s">
        <v>803</v>
      </c>
      <c r="D7" t="s">
        <v>2441</v>
      </c>
    </row>
    <row r="8" spans="4:4">
      <c r="D8" t="s">
        <v>2442</v>
      </c>
    </row>
    <row r="9" spans="4:4">
      <c r="D9" t="s">
        <v>2443</v>
      </c>
    </row>
    <row r="10" spans="4:4">
      <c r="D10" t="s">
        <v>2444</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A26" workbookViewId="0">
      <selection activeCell="G31" sqref="G31"/>
    </sheetView>
  </sheetViews>
  <sheetFormatPr defaultColWidth="8.75833333333333" defaultRowHeight="13.5"/>
  <cols>
    <col min="2" max="2" width="23.125" customWidth="1"/>
    <col min="4" max="4" width="10.125"/>
    <col min="5" max="5" width="41" customWidth="1"/>
    <col min="6" max="7" width="10.125"/>
  </cols>
  <sheetData>
    <row r="2" ht="16.5" spans="2:5">
      <c r="B2" s="180" t="s">
        <v>1653</v>
      </c>
      <c r="C2" s="180" t="s">
        <v>2445</v>
      </c>
      <c r="D2" s="181">
        <v>150</v>
      </c>
      <c r="E2" s="182"/>
    </row>
    <row r="3" ht="16.5" spans="2:5">
      <c r="B3" s="180" t="s">
        <v>1656</v>
      </c>
      <c r="C3" s="180" t="s">
        <v>2445</v>
      </c>
      <c r="D3" s="181">
        <v>610</v>
      </c>
      <c r="E3" s="182"/>
    </row>
    <row r="4" ht="16.5" spans="2:5">
      <c r="B4" s="180" t="s">
        <v>1659</v>
      </c>
      <c r="C4" s="180" t="s">
        <v>2445</v>
      </c>
      <c r="D4" s="181">
        <v>270</v>
      </c>
      <c r="E4" s="182"/>
    </row>
    <row r="5" ht="16.5" spans="2:5">
      <c r="B5" s="180" t="s">
        <v>1661</v>
      </c>
      <c r="C5" s="180" t="s">
        <v>2445</v>
      </c>
      <c r="D5" s="181">
        <v>600</v>
      </c>
      <c r="E5" s="182"/>
    </row>
    <row r="6" ht="16.5" spans="2:5">
      <c r="B6" s="180" t="s">
        <v>1663</v>
      </c>
      <c r="C6" s="180" t="s">
        <v>2445</v>
      </c>
      <c r="D6" s="181">
        <v>150</v>
      </c>
      <c r="E6" s="182"/>
    </row>
    <row r="7" ht="16.5" spans="2:5">
      <c r="B7" s="180" t="s">
        <v>1665</v>
      </c>
      <c r="C7" s="180" t="s">
        <v>2445</v>
      </c>
      <c r="D7" s="181">
        <v>380</v>
      </c>
      <c r="E7" s="182"/>
    </row>
    <row r="8" ht="16.5" spans="2:5">
      <c r="B8" s="180" t="s">
        <v>1667</v>
      </c>
      <c r="C8" s="180" t="s">
        <v>2445</v>
      </c>
      <c r="D8" s="181">
        <v>150</v>
      </c>
      <c r="E8" s="182"/>
    </row>
    <row r="9" ht="16.5" spans="2:5">
      <c r="B9" s="180" t="s">
        <v>1653</v>
      </c>
      <c r="C9" s="180" t="s">
        <v>2415</v>
      </c>
      <c r="D9" s="181">
        <v>250</v>
      </c>
      <c r="E9" s="182"/>
    </row>
    <row r="10" ht="16.5" spans="2:5">
      <c r="B10" s="180" t="s">
        <v>1656</v>
      </c>
      <c r="C10" s="180" t="s">
        <v>2415</v>
      </c>
      <c r="D10" s="181">
        <v>910</v>
      </c>
      <c r="E10" s="182"/>
    </row>
    <row r="11" ht="16.5" spans="2:5">
      <c r="B11" s="180" t="s">
        <v>1659</v>
      </c>
      <c r="C11" s="180" t="s">
        <v>2415</v>
      </c>
      <c r="D11" s="181">
        <v>260</v>
      </c>
      <c r="E11" s="182"/>
    </row>
    <row r="12" ht="16.5" spans="2:5">
      <c r="B12" s="180" t="s">
        <v>1661</v>
      </c>
      <c r="C12" s="180" t="s">
        <v>2415</v>
      </c>
      <c r="D12" s="181">
        <v>1012</v>
      </c>
      <c r="E12" s="182"/>
    </row>
    <row r="13" ht="16.5" spans="2:5">
      <c r="B13" s="180" t="s">
        <v>1663</v>
      </c>
      <c r="C13" s="180" t="s">
        <v>2415</v>
      </c>
      <c r="D13" s="181">
        <v>150</v>
      </c>
      <c r="E13" s="182"/>
    </row>
    <row r="14" ht="16.5" spans="2:5">
      <c r="B14" s="180" t="s">
        <v>1665</v>
      </c>
      <c r="C14" s="180" t="s">
        <v>2415</v>
      </c>
      <c r="D14" s="181">
        <v>380</v>
      </c>
      <c r="E14" s="182"/>
    </row>
    <row r="15" ht="16.5" spans="2:5">
      <c r="B15" s="180" t="s">
        <v>1667</v>
      </c>
      <c r="C15" s="180" t="s">
        <v>2415</v>
      </c>
      <c r="D15" s="181">
        <v>150</v>
      </c>
      <c r="E15" s="182"/>
    </row>
    <row r="16" ht="16.5" spans="2:5">
      <c r="B16" s="180" t="s">
        <v>1653</v>
      </c>
      <c r="C16" s="180" t="s">
        <v>2446</v>
      </c>
      <c r="D16" s="181">
        <v>250</v>
      </c>
      <c r="E16" s="182"/>
    </row>
    <row r="17" ht="16.5" spans="2:5">
      <c r="B17" s="180" t="s">
        <v>1656</v>
      </c>
      <c r="C17" s="180" t="s">
        <v>2446</v>
      </c>
      <c r="D17" s="181">
        <v>960</v>
      </c>
      <c r="E17" s="182"/>
    </row>
    <row r="18" ht="16.5" spans="2:5">
      <c r="B18" s="180" t="s">
        <v>1659</v>
      </c>
      <c r="C18" s="180" t="s">
        <v>2446</v>
      </c>
      <c r="D18" s="181">
        <v>260</v>
      </c>
      <c r="E18" s="182"/>
    </row>
    <row r="19" ht="16.5" spans="2:5">
      <c r="B19" s="180" t="s">
        <v>1661</v>
      </c>
      <c r="C19" s="180" t="s">
        <v>2446</v>
      </c>
      <c r="D19" s="181">
        <v>1012</v>
      </c>
      <c r="E19" s="182"/>
    </row>
    <row r="20" ht="16.5" spans="2:5">
      <c r="B20" s="180" t="s">
        <v>1663</v>
      </c>
      <c r="C20" s="180" t="s">
        <v>2446</v>
      </c>
      <c r="D20" s="181">
        <v>150</v>
      </c>
      <c r="E20" s="182"/>
    </row>
    <row r="21" ht="16.5" spans="2:5">
      <c r="B21" s="180" t="s">
        <v>1665</v>
      </c>
      <c r="C21" s="180" t="s">
        <v>2446</v>
      </c>
      <c r="D21" s="181">
        <v>380</v>
      </c>
      <c r="E21" s="182"/>
    </row>
    <row r="22" ht="16.5" spans="2:5">
      <c r="B22" s="180" t="s">
        <v>1667</v>
      </c>
      <c r="C22" s="180" t="s">
        <v>2446</v>
      </c>
      <c r="D22" s="181">
        <v>150</v>
      </c>
      <c r="E22" s="182"/>
    </row>
    <row r="26" ht="112.5" spans="2:131">
      <c r="B26" s="183" t="s">
        <v>2447</v>
      </c>
      <c r="C26" s="184" t="s">
        <v>2448</v>
      </c>
      <c r="D26" s="183" t="s">
        <v>2449</v>
      </c>
      <c r="E26" s="183"/>
      <c r="F26" s="185" t="s">
        <v>2421</v>
      </c>
      <c r="G26" s="185" t="s">
        <v>2421</v>
      </c>
      <c r="H26" s="185" t="s">
        <v>2421</v>
      </c>
      <c r="I26" s="185" t="s">
        <v>2421</v>
      </c>
      <c r="J26" s="185" t="s">
        <v>2421</v>
      </c>
      <c r="K26" s="185" t="s">
        <v>2421</v>
      </c>
      <c r="L26" s="185" t="s">
        <v>2421</v>
      </c>
      <c r="M26" s="185" t="s">
        <v>2421</v>
      </c>
      <c r="N26" s="185" t="s">
        <v>2421</v>
      </c>
      <c r="O26" s="185" t="s">
        <v>2421</v>
      </c>
      <c r="P26" s="185" t="s">
        <v>2421</v>
      </c>
      <c r="Q26" s="185" t="s">
        <v>2421</v>
      </c>
      <c r="R26" s="185" t="s">
        <v>2421</v>
      </c>
      <c r="S26" s="185" t="s">
        <v>2421</v>
      </c>
      <c r="T26" s="185" t="s">
        <v>2421</v>
      </c>
      <c r="U26" s="185" t="s">
        <v>2421</v>
      </c>
      <c r="V26" s="185" t="s">
        <v>2421</v>
      </c>
      <c r="W26" s="185" t="s">
        <v>2421</v>
      </c>
      <c r="X26" s="185" t="s">
        <v>2421</v>
      </c>
      <c r="Y26" s="185" t="s">
        <v>2421</v>
      </c>
      <c r="Z26" s="185" t="s">
        <v>2421</v>
      </c>
      <c r="AA26" s="185" t="s">
        <v>2437</v>
      </c>
      <c r="AB26" s="185" t="s">
        <v>2437</v>
      </c>
      <c r="AC26" s="185" t="s">
        <v>2437</v>
      </c>
      <c r="AD26" s="185" t="s">
        <v>2437</v>
      </c>
      <c r="AE26" s="185" t="s">
        <v>2437</v>
      </c>
      <c r="AF26" s="185" t="s">
        <v>2437</v>
      </c>
      <c r="AG26" s="185" t="s">
        <v>2437</v>
      </c>
      <c r="AH26" s="185" t="s">
        <v>2437</v>
      </c>
      <c r="AI26" s="185" t="s">
        <v>2437</v>
      </c>
      <c r="AJ26" s="185" t="s">
        <v>2437</v>
      </c>
      <c r="AK26" s="185" t="s">
        <v>2437</v>
      </c>
      <c r="AL26" s="185" t="s">
        <v>2437</v>
      </c>
      <c r="AM26" s="185" t="s">
        <v>2437</v>
      </c>
      <c r="AN26" s="185" t="s">
        <v>2437</v>
      </c>
      <c r="AO26" s="185" t="s">
        <v>2437</v>
      </c>
      <c r="AP26" s="185" t="s">
        <v>2437</v>
      </c>
      <c r="AQ26" s="185" t="s">
        <v>2437</v>
      </c>
      <c r="AR26" s="185" t="s">
        <v>2437</v>
      </c>
      <c r="AS26" s="185" t="s">
        <v>2437</v>
      </c>
      <c r="AT26" s="185" t="s">
        <v>2437</v>
      </c>
      <c r="AU26" s="185" t="s">
        <v>2437</v>
      </c>
      <c r="AV26" s="185" t="s">
        <v>2439</v>
      </c>
      <c r="AW26" s="185" t="s">
        <v>2439</v>
      </c>
      <c r="AX26" s="185" t="s">
        <v>2439</v>
      </c>
      <c r="AY26" s="185" t="s">
        <v>2439</v>
      </c>
      <c r="AZ26" s="185" t="s">
        <v>2439</v>
      </c>
      <c r="BA26" s="185" t="s">
        <v>2439</v>
      </c>
      <c r="BB26" s="185" t="s">
        <v>2439</v>
      </c>
      <c r="BC26" s="185" t="s">
        <v>2439</v>
      </c>
      <c r="BD26" s="185" t="s">
        <v>2439</v>
      </c>
      <c r="BE26" s="185" t="s">
        <v>2439</v>
      </c>
      <c r="BF26" s="185" t="s">
        <v>2439</v>
      </c>
      <c r="BG26" s="185" t="s">
        <v>2439</v>
      </c>
      <c r="BH26" s="185" t="s">
        <v>2439</v>
      </c>
      <c r="BI26" s="185" t="s">
        <v>2439</v>
      </c>
      <c r="BJ26" s="185" t="s">
        <v>2439</v>
      </c>
      <c r="BK26" s="185" t="s">
        <v>2439</v>
      </c>
      <c r="BL26" s="185" t="s">
        <v>2439</v>
      </c>
      <c r="BM26" s="185" t="s">
        <v>2439</v>
      </c>
      <c r="BN26" s="185" t="s">
        <v>2439</v>
      </c>
      <c r="BO26" s="185" t="s">
        <v>2439</v>
      </c>
      <c r="BP26" s="185" t="s">
        <v>2439</v>
      </c>
      <c r="BQ26" s="185" t="s">
        <v>2421</v>
      </c>
      <c r="BR26" s="185" t="s">
        <v>2421</v>
      </c>
      <c r="BS26" s="185" t="s">
        <v>2421</v>
      </c>
      <c r="BT26" s="185" t="s">
        <v>2421</v>
      </c>
      <c r="BU26" s="185" t="s">
        <v>2421</v>
      </c>
      <c r="BV26" s="185" t="s">
        <v>2421</v>
      </c>
      <c r="BW26" s="185" t="s">
        <v>2421</v>
      </c>
      <c r="BX26" s="185" t="s">
        <v>2421</v>
      </c>
      <c r="BY26" s="185" t="s">
        <v>2421</v>
      </c>
      <c r="BZ26" s="185" t="s">
        <v>2421</v>
      </c>
      <c r="CA26" s="185" t="s">
        <v>2421</v>
      </c>
      <c r="CB26" s="185" t="s">
        <v>2421</v>
      </c>
      <c r="CC26" s="185" t="s">
        <v>2421</v>
      </c>
      <c r="CD26" s="185" t="s">
        <v>2421</v>
      </c>
      <c r="CE26" s="185" t="s">
        <v>2421</v>
      </c>
      <c r="CF26" s="185" t="s">
        <v>2421</v>
      </c>
      <c r="CG26" s="185" t="s">
        <v>2421</v>
      </c>
      <c r="CH26" s="185" t="s">
        <v>2421</v>
      </c>
      <c r="CI26" s="185" t="s">
        <v>2421</v>
      </c>
      <c r="CJ26" s="185" t="s">
        <v>2421</v>
      </c>
      <c r="CK26" s="185" t="s">
        <v>2421</v>
      </c>
      <c r="CL26" s="185" t="s">
        <v>2437</v>
      </c>
      <c r="CM26" s="185" t="s">
        <v>2437</v>
      </c>
      <c r="CN26" s="185" t="s">
        <v>2437</v>
      </c>
      <c r="CO26" s="185" t="s">
        <v>2437</v>
      </c>
      <c r="CP26" s="185" t="s">
        <v>2437</v>
      </c>
      <c r="CQ26" s="185" t="s">
        <v>2437</v>
      </c>
      <c r="CR26" s="185" t="s">
        <v>2437</v>
      </c>
      <c r="CS26" s="185" t="s">
        <v>2437</v>
      </c>
      <c r="CT26" s="185" t="s">
        <v>2437</v>
      </c>
      <c r="CU26" s="185" t="s">
        <v>2437</v>
      </c>
      <c r="CV26" s="185" t="s">
        <v>2437</v>
      </c>
      <c r="CW26" s="185" t="s">
        <v>2437</v>
      </c>
      <c r="CX26" s="185" t="s">
        <v>2437</v>
      </c>
      <c r="CY26" s="185" t="s">
        <v>2437</v>
      </c>
      <c r="CZ26" s="185" t="s">
        <v>2437</v>
      </c>
      <c r="DA26" s="185" t="s">
        <v>2437</v>
      </c>
      <c r="DB26" s="185" t="s">
        <v>2437</v>
      </c>
      <c r="DC26" s="185" t="s">
        <v>2437</v>
      </c>
      <c r="DD26" s="185" t="s">
        <v>2437</v>
      </c>
      <c r="DE26" s="185" t="s">
        <v>2437</v>
      </c>
      <c r="DF26" s="185" t="s">
        <v>2437</v>
      </c>
      <c r="DG26" s="185" t="s">
        <v>2439</v>
      </c>
      <c r="DH26" s="185" t="s">
        <v>2439</v>
      </c>
      <c r="DI26" s="185" t="s">
        <v>2439</v>
      </c>
      <c r="DJ26" s="185" t="s">
        <v>2439</v>
      </c>
      <c r="DK26" s="185" t="s">
        <v>2439</v>
      </c>
      <c r="DL26" s="185" t="s">
        <v>2439</v>
      </c>
      <c r="DM26" s="185" t="s">
        <v>2439</v>
      </c>
      <c r="DN26" s="185" t="s">
        <v>2439</v>
      </c>
      <c r="DO26" s="185" t="s">
        <v>2439</v>
      </c>
      <c r="DP26" s="185" t="s">
        <v>2439</v>
      </c>
      <c r="DQ26" s="185" t="s">
        <v>2439</v>
      </c>
      <c r="DR26" s="185" t="s">
        <v>2439</v>
      </c>
      <c r="DS26" s="185" t="s">
        <v>2439</v>
      </c>
      <c r="DT26" s="185" t="s">
        <v>2439</v>
      </c>
      <c r="DU26" s="185" t="s">
        <v>2439</v>
      </c>
      <c r="DV26" s="185" t="s">
        <v>2439</v>
      </c>
      <c r="DW26" s="185" t="s">
        <v>2439</v>
      </c>
      <c r="DX26" s="185" t="s">
        <v>2439</v>
      </c>
      <c r="DY26" s="185" t="s">
        <v>2439</v>
      </c>
      <c r="DZ26" s="185" t="s">
        <v>2439</v>
      </c>
      <c r="EA26" s="185" t="s">
        <v>2439</v>
      </c>
    </row>
    <row r="27" ht="37.5" spans="2:131">
      <c r="B27" s="183"/>
      <c r="C27" s="186"/>
      <c r="D27" s="183"/>
      <c r="E27" s="183"/>
      <c r="F27" s="185" t="s">
        <v>2450</v>
      </c>
      <c r="G27" s="185" t="s">
        <v>2450</v>
      </c>
      <c r="H27" s="185" t="s">
        <v>2450</v>
      </c>
      <c r="I27" s="185" t="s">
        <v>2450</v>
      </c>
      <c r="J27" s="185" t="s">
        <v>2450</v>
      </c>
      <c r="K27" s="185" t="s">
        <v>2450</v>
      </c>
      <c r="L27" s="185" t="s">
        <v>2450</v>
      </c>
      <c r="M27" s="185" t="s">
        <v>2451</v>
      </c>
      <c r="N27" s="185" t="s">
        <v>2451</v>
      </c>
      <c r="O27" s="185" t="s">
        <v>2451</v>
      </c>
      <c r="P27" s="185" t="s">
        <v>2451</v>
      </c>
      <c r="Q27" s="185" t="s">
        <v>2451</v>
      </c>
      <c r="R27" s="185" t="s">
        <v>2451</v>
      </c>
      <c r="S27" s="185" t="s">
        <v>2451</v>
      </c>
      <c r="T27" s="185" t="s">
        <v>2452</v>
      </c>
      <c r="U27" s="185" t="s">
        <v>2452</v>
      </c>
      <c r="V27" s="185" t="s">
        <v>2452</v>
      </c>
      <c r="W27" s="185" t="s">
        <v>2452</v>
      </c>
      <c r="X27" s="185" t="s">
        <v>2452</v>
      </c>
      <c r="Y27" s="185" t="s">
        <v>2452</v>
      </c>
      <c r="Z27" s="185" t="s">
        <v>2452</v>
      </c>
      <c r="AA27" s="185" t="s">
        <v>2450</v>
      </c>
      <c r="AB27" s="185" t="s">
        <v>2450</v>
      </c>
      <c r="AC27" s="185" t="s">
        <v>2450</v>
      </c>
      <c r="AD27" s="185" t="s">
        <v>2450</v>
      </c>
      <c r="AE27" s="185" t="s">
        <v>2450</v>
      </c>
      <c r="AF27" s="185" t="s">
        <v>2450</v>
      </c>
      <c r="AG27" s="185" t="s">
        <v>2450</v>
      </c>
      <c r="AH27" s="185" t="s">
        <v>2451</v>
      </c>
      <c r="AI27" s="185" t="s">
        <v>2451</v>
      </c>
      <c r="AJ27" s="185" t="s">
        <v>2451</v>
      </c>
      <c r="AK27" s="185" t="s">
        <v>2451</v>
      </c>
      <c r="AL27" s="185" t="s">
        <v>2451</v>
      </c>
      <c r="AM27" s="185" t="s">
        <v>2451</v>
      </c>
      <c r="AN27" s="185" t="s">
        <v>2451</v>
      </c>
      <c r="AO27" s="185" t="s">
        <v>2452</v>
      </c>
      <c r="AP27" s="185" t="s">
        <v>2452</v>
      </c>
      <c r="AQ27" s="185" t="s">
        <v>2452</v>
      </c>
      <c r="AR27" s="185" t="s">
        <v>2452</v>
      </c>
      <c r="AS27" s="185" t="s">
        <v>2452</v>
      </c>
      <c r="AT27" s="185" t="s">
        <v>2452</v>
      </c>
      <c r="AU27" s="185" t="s">
        <v>2452</v>
      </c>
      <c r="AV27" s="185" t="s">
        <v>2450</v>
      </c>
      <c r="AW27" s="185" t="s">
        <v>2450</v>
      </c>
      <c r="AX27" s="185" t="s">
        <v>2450</v>
      </c>
      <c r="AY27" s="185" t="s">
        <v>2450</v>
      </c>
      <c r="AZ27" s="185" t="s">
        <v>2450</v>
      </c>
      <c r="BA27" s="185" t="s">
        <v>2450</v>
      </c>
      <c r="BB27" s="185" t="s">
        <v>2450</v>
      </c>
      <c r="BC27" s="185" t="s">
        <v>2451</v>
      </c>
      <c r="BD27" s="185" t="s">
        <v>2451</v>
      </c>
      <c r="BE27" s="185" t="s">
        <v>2451</v>
      </c>
      <c r="BF27" s="185" t="s">
        <v>2451</v>
      </c>
      <c r="BG27" s="185" t="s">
        <v>2451</v>
      </c>
      <c r="BH27" s="185" t="s">
        <v>2451</v>
      </c>
      <c r="BI27" s="185" t="s">
        <v>2451</v>
      </c>
      <c r="BJ27" s="185" t="s">
        <v>2452</v>
      </c>
      <c r="BK27" s="185" t="s">
        <v>2452</v>
      </c>
      <c r="BL27" s="185" t="s">
        <v>2452</v>
      </c>
      <c r="BM27" s="185" t="s">
        <v>2452</v>
      </c>
      <c r="BN27" s="185" t="s">
        <v>2452</v>
      </c>
      <c r="BO27" s="185" t="s">
        <v>2452</v>
      </c>
      <c r="BP27" s="185" t="s">
        <v>2452</v>
      </c>
      <c r="BQ27" s="185" t="s">
        <v>2450</v>
      </c>
      <c r="BR27" s="185" t="s">
        <v>2450</v>
      </c>
      <c r="BS27" s="185" t="s">
        <v>2450</v>
      </c>
      <c r="BT27" s="185" t="s">
        <v>2450</v>
      </c>
      <c r="BU27" s="185" t="s">
        <v>2450</v>
      </c>
      <c r="BV27" s="185" t="s">
        <v>2450</v>
      </c>
      <c r="BW27" s="185" t="s">
        <v>2450</v>
      </c>
      <c r="BX27" s="185" t="s">
        <v>2451</v>
      </c>
      <c r="BY27" s="185" t="s">
        <v>2451</v>
      </c>
      <c r="BZ27" s="185" t="s">
        <v>2451</v>
      </c>
      <c r="CA27" s="185" t="s">
        <v>2451</v>
      </c>
      <c r="CB27" s="185" t="s">
        <v>2451</v>
      </c>
      <c r="CC27" s="185" t="s">
        <v>2451</v>
      </c>
      <c r="CD27" s="185" t="s">
        <v>2451</v>
      </c>
      <c r="CE27" s="185" t="s">
        <v>2452</v>
      </c>
      <c r="CF27" s="185" t="s">
        <v>2452</v>
      </c>
      <c r="CG27" s="185" t="s">
        <v>2452</v>
      </c>
      <c r="CH27" s="185" t="s">
        <v>2452</v>
      </c>
      <c r="CI27" s="185" t="s">
        <v>2452</v>
      </c>
      <c r="CJ27" s="185" t="s">
        <v>2452</v>
      </c>
      <c r="CK27" s="185" t="s">
        <v>2452</v>
      </c>
      <c r="CL27" s="185" t="s">
        <v>2450</v>
      </c>
      <c r="CM27" s="185" t="s">
        <v>2450</v>
      </c>
      <c r="CN27" s="185" t="s">
        <v>2450</v>
      </c>
      <c r="CO27" s="185" t="s">
        <v>2450</v>
      </c>
      <c r="CP27" s="185" t="s">
        <v>2450</v>
      </c>
      <c r="CQ27" s="185" t="s">
        <v>2450</v>
      </c>
      <c r="CR27" s="185" t="s">
        <v>2450</v>
      </c>
      <c r="CS27" s="185" t="s">
        <v>2451</v>
      </c>
      <c r="CT27" s="185" t="s">
        <v>2451</v>
      </c>
      <c r="CU27" s="185" t="s">
        <v>2451</v>
      </c>
      <c r="CV27" s="185" t="s">
        <v>2451</v>
      </c>
      <c r="CW27" s="185" t="s">
        <v>2451</v>
      </c>
      <c r="CX27" s="185" t="s">
        <v>2451</v>
      </c>
      <c r="CY27" s="185" t="s">
        <v>2451</v>
      </c>
      <c r="CZ27" s="185" t="s">
        <v>2452</v>
      </c>
      <c r="DA27" s="185" t="s">
        <v>2452</v>
      </c>
      <c r="DB27" s="185" t="s">
        <v>2452</v>
      </c>
      <c r="DC27" s="185" t="s">
        <v>2452</v>
      </c>
      <c r="DD27" s="185" t="s">
        <v>2452</v>
      </c>
      <c r="DE27" s="185" t="s">
        <v>2452</v>
      </c>
      <c r="DF27" s="185" t="s">
        <v>2452</v>
      </c>
      <c r="DG27" s="185" t="s">
        <v>2450</v>
      </c>
      <c r="DH27" s="185" t="s">
        <v>2450</v>
      </c>
      <c r="DI27" s="185" t="s">
        <v>2450</v>
      </c>
      <c r="DJ27" s="185" t="s">
        <v>2450</v>
      </c>
      <c r="DK27" s="185" t="s">
        <v>2450</v>
      </c>
      <c r="DL27" s="185" t="s">
        <v>2450</v>
      </c>
      <c r="DM27" s="185" t="s">
        <v>2450</v>
      </c>
      <c r="DN27" s="185" t="s">
        <v>2451</v>
      </c>
      <c r="DO27" s="185" t="s">
        <v>2451</v>
      </c>
      <c r="DP27" s="185" t="s">
        <v>2451</v>
      </c>
      <c r="DQ27" s="185" t="s">
        <v>2451</v>
      </c>
      <c r="DR27" s="185" t="s">
        <v>2451</v>
      </c>
      <c r="DS27" s="185" t="s">
        <v>2451</v>
      </c>
      <c r="DT27" s="185" t="s">
        <v>2451</v>
      </c>
      <c r="DU27" s="185" t="s">
        <v>2452</v>
      </c>
      <c r="DV27" s="185" t="s">
        <v>2452</v>
      </c>
      <c r="DW27" s="185" t="s">
        <v>2452</v>
      </c>
      <c r="DX27" s="185" t="s">
        <v>2452</v>
      </c>
      <c r="DY27" s="185" t="s">
        <v>2452</v>
      </c>
      <c r="DZ27" s="185" t="s">
        <v>2452</v>
      </c>
      <c r="EA27" s="185" t="s">
        <v>2452</v>
      </c>
    </row>
    <row r="28" ht="40.5" spans="2:131">
      <c r="B28" s="183"/>
      <c r="C28" s="187"/>
      <c r="D28" s="183"/>
      <c r="E28" s="183"/>
      <c r="F28" s="185" t="s">
        <v>2423</v>
      </c>
      <c r="G28" s="188" t="s">
        <v>2438</v>
      </c>
      <c r="H28" s="188" t="s">
        <v>2440</v>
      </c>
      <c r="I28" s="188" t="s">
        <v>2441</v>
      </c>
      <c r="J28" s="188" t="s">
        <v>2442</v>
      </c>
      <c r="K28" s="188" t="s">
        <v>2443</v>
      </c>
      <c r="L28" s="209" t="s">
        <v>2444</v>
      </c>
      <c r="M28" s="185" t="s">
        <v>2423</v>
      </c>
      <c r="N28" s="188" t="s">
        <v>2438</v>
      </c>
      <c r="O28" s="188" t="s">
        <v>2440</v>
      </c>
      <c r="P28" s="210" t="s">
        <v>2441</v>
      </c>
      <c r="Q28" s="210" t="s">
        <v>2442</v>
      </c>
      <c r="R28" s="210" t="s">
        <v>2443</v>
      </c>
      <c r="S28" s="209" t="s">
        <v>2444</v>
      </c>
      <c r="T28" s="214" t="s">
        <v>2423</v>
      </c>
      <c r="U28" s="210" t="s">
        <v>2438</v>
      </c>
      <c r="V28" s="210" t="s">
        <v>2440</v>
      </c>
      <c r="W28" s="210" t="s">
        <v>2441</v>
      </c>
      <c r="X28" s="210" t="s">
        <v>2442</v>
      </c>
      <c r="Y28" s="210" t="s">
        <v>2443</v>
      </c>
      <c r="Z28" s="209" t="s">
        <v>2444</v>
      </c>
      <c r="AA28" s="215" t="s">
        <v>2423</v>
      </c>
      <c r="AB28" s="210" t="s">
        <v>2438</v>
      </c>
      <c r="AC28" s="210" t="s">
        <v>2440</v>
      </c>
      <c r="AD28" s="210" t="s">
        <v>2441</v>
      </c>
      <c r="AE28" s="210" t="s">
        <v>2442</v>
      </c>
      <c r="AF28" s="210" t="s">
        <v>2443</v>
      </c>
      <c r="AG28" s="209" t="s">
        <v>2444</v>
      </c>
      <c r="AH28" s="215" t="s">
        <v>2423</v>
      </c>
      <c r="AI28" s="210" t="s">
        <v>2438</v>
      </c>
      <c r="AJ28" s="210" t="s">
        <v>2440</v>
      </c>
      <c r="AK28" s="210" t="s">
        <v>2441</v>
      </c>
      <c r="AL28" s="210" t="s">
        <v>2442</v>
      </c>
      <c r="AM28" s="210" t="s">
        <v>2443</v>
      </c>
      <c r="AN28" s="209" t="s">
        <v>2444</v>
      </c>
      <c r="AO28" s="215" t="s">
        <v>2423</v>
      </c>
      <c r="AP28" s="210" t="s">
        <v>2438</v>
      </c>
      <c r="AQ28" s="210" t="s">
        <v>2440</v>
      </c>
      <c r="AR28" s="210" t="s">
        <v>2441</v>
      </c>
      <c r="AS28" s="210" t="s">
        <v>2442</v>
      </c>
      <c r="AT28" s="210" t="s">
        <v>2443</v>
      </c>
      <c r="AU28" s="209" t="s">
        <v>2444</v>
      </c>
      <c r="AV28" s="214" t="s">
        <v>2423</v>
      </c>
      <c r="AW28" s="209" t="s">
        <v>2438</v>
      </c>
      <c r="AX28" s="209" t="s">
        <v>2440</v>
      </c>
      <c r="AY28" s="209" t="s">
        <v>2441</v>
      </c>
      <c r="AZ28" s="209" t="s">
        <v>2442</v>
      </c>
      <c r="BA28" s="209" t="s">
        <v>2443</v>
      </c>
      <c r="BB28" s="209" t="s">
        <v>2444</v>
      </c>
      <c r="BC28" s="214" t="s">
        <v>2423</v>
      </c>
      <c r="BD28" s="209" t="s">
        <v>2438</v>
      </c>
      <c r="BE28" s="209" t="s">
        <v>2440</v>
      </c>
      <c r="BF28" s="209" t="s">
        <v>2441</v>
      </c>
      <c r="BG28" s="217" t="s">
        <v>2442</v>
      </c>
      <c r="BH28" s="217" t="s">
        <v>2443</v>
      </c>
      <c r="BI28" s="217" t="s">
        <v>2444</v>
      </c>
      <c r="BJ28" s="185" t="s">
        <v>2423</v>
      </c>
      <c r="BK28" s="217" t="s">
        <v>2438</v>
      </c>
      <c r="BL28" s="217" t="s">
        <v>2440</v>
      </c>
      <c r="BM28" s="217" t="s">
        <v>2441</v>
      </c>
      <c r="BN28" s="217" t="s">
        <v>2442</v>
      </c>
      <c r="BO28" s="217" t="s">
        <v>2443</v>
      </c>
      <c r="BP28" s="217" t="s">
        <v>2444</v>
      </c>
      <c r="BQ28" s="185" t="s">
        <v>2423</v>
      </c>
      <c r="BR28" s="188" t="s">
        <v>2438</v>
      </c>
      <c r="BS28" s="188" t="s">
        <v>2440</v>
      </c>
      <c r="BT28" s="188" t="s">
        <v>2441</v>
      </c>
      <c r="BU28" s="188" t="s">
        <v>2442</v>
      </c>
      <c r="BV28" s="188" t="s">
        <v>2443</v>
      </c>
      <c r="BW28" s="209" t="s">
        <v>2444</v>
      </c>
      <c r="BX28" s="185" t="s">
        <v>2423</v>
      </c>
      <c r="BY28" s="188" t="s">
        <v>2438</v>
      </c>
      <c r="BZ28" s="188" t="s">
        <v>2440</v>
      </c>
      <c r="CA28" s="210" t="s">
        <v>2441</v>
      </c>
      <c r="CB28" s="210" t="s">
        <v>2442</v>
      </c>
      <c r="CC28" s="210" t="s">
        <v>2443</v>
      </c>
      <c r="CD28" s="209" t="s">
        <v>2444</v>
      </c>
      <c r="CE28" s="214" t="s">
        <v>2423</v>
      </c>
      <c r="CF28" s="210" t="s">
        <v>2438</v>
      </c>
      <c r="CG28" s="210" t="s">
        <v>2440</v>
      </c>
      <c r="CH28" s="210" t="s">
        <v>2441</v>
      </c>
      <c r="CI28" s="210" t="s">
        <v>2442</v>
      </c>
      <c r="CJ28" s="210" t="s">
        <v>2443</v>
      </c>
      <c r="CK28" s="209" t="s">
        <v>2444</v>
      </c>
      <c r="CL28" s="215" t="s">
        <v>2423</v>
      </c>
      <c r="CM28" s="210" t="s">
        <v>2438</v>
      </c>
      <c r="CN28" s="210" t="s">
        <v>2440</v>
      </c>
      <c r="CO28" s="210" t="s">
        <v>2441</v>
      </c>
      <c r="CP28" s="210" t="s">
        <v>2442</v>
      </c>
      <c r="CQ28" s="210" t="s">
        <v>2443</v>
      </c>
      <c r="CR28" s="209" t="s">
        <v>2444</v>
      </c>
      <c r="CS28" s="215" t="s">
        <v>2423</v>
      </c>
      <c r="CT28" s="210" t="s">
        <v>2438</v>
      </c>
      <c r="CU28" s="210" t="s">
        <v>2440</v>
      </c>
      <c r="CV28" s="210" t="s">
        <v>2441</v>
      </c>
      <c r="CW28" s="210" t="s">
        <v>2442</v>
      </c>
      <c r="CX28" s="210" t="s">
        <v>2443</v>
      </c>
      <c r="CY28" s="209" t="s">
        <v>2444</v>
      </c>
      <c r="CZ28" s="215" t="s">
        <v>2423</v>
      </c>
      <c r="DA28" s="210" t="s">
        <v>2438</v>
      </c>
      <c r="DB28" s="210" t="s">
        <v>2440</v>
      </c>
      <c r="DC28" s="210" t="s">
        <v>2441</v>
      </c>
      <c r="DD28" s="210" t="s">
        <v>2442</v>
      </c>
      <c r="DE28" s="210" t="s">
        <v>2443</v>
      </c>
      <c r="DF28" s="209" t="s">
        <v>2444</v>
      </c>
      <c r="DG28" s="214" t="s">
        <v>2423</v>
      </c>
      <c r="DH28" s="209" t="s">
        <v>2438</v>
      </c>
      <c r="DI28" s="209" t="s">
        <v>2440</v>
      </c>
      <c r="DJ28" s="209" t="s">
        <v>2441</v>
      </c>
      <c r="DK28" s="209" t="s">
        <v>2442</v>
      </c>
      <c r="DL28" s="209" t="s">
        <v>2443</v>
      </c>
      <c r="DM28" s="209" t="s">
        <v>2444</v>
      </c>
      <c r="DN28" s="214" t="s">
        <v>2423</v>
      </c>
      <c r="DO28" s="209" t="s">
        <v>2438</v>
      </c>
      <c r="DP28" s="209" t="s">
        <v>2440</v>
      </c>
      <c r="DQ28" s="209" t="s">
        <v>2441</v>
      </c>
      <c r="DR28" s="217" t="s">
        <v>2442</v>
      </c>
      <c r="DS28" s="217" t="s">
        <v>2443</v>
      </c>
      <c r="DT28" s="217" t="s">
        <v>2444</v>
      </c>
      <c r="DU28" s="185" t="s">
        <v>2423</v>
      </c>
      <c r="DV28" s="217" t="s">
        <v>2438</v>
      </c>
      <c r="DW28" s="217" t="s">
        <v>2440</v>
      </c>
      <c r="DX28" s="217" t="s">
        <v>2441</v>
      </c>
      <c r="DY28" s="217" t="s">
        <v>2442</v>
      </c>
      <c r="DZ28" s="217" t="s">
        <v>2443</v>
      </c>
      <c r="EA28" s="217" t="s">
        <v>2444</v>
      </c>
    </row>
    <row r="29" ht="20.25" spans="2:131">
      <c r="B29" s="184"/>
      <c r="C29" s="186"/>
      <c r="D29" s="183"/>
      <c r="E29" s="183"/>
      <c r="F29" s="185" t="s">
        <v>2407</v>
      </c>
      <c r="G29" s="185" t="s">
        <v>2407</v>
      </c>
      <c r="H29" s="185" t="s">
        <v>2407</v>
      </c>
      <c r="I29" s="185" t="s">
        <v>2407</v>
      </c>
      <c r="J29" s="185" t="s">
        <v>2407</v>
      </c>
      <c r="K29" s="185" t="s">
        <v>2407</v>
      </c>
      <c r="L29" s="185" t="s">
        <v>2407</v>
      </c>
      <c r="M29" s="185" t="s">
        <v>2407</v>
      </c>
      <c r="N29" s="185" t="s">
        <v>2407</v>
      </c>
      <c r="O29" s="185" t="s">
        <v>2407</v>
      </c>
      <c r="P29" s="185" t="s">
        <v>2407</v>
      </c>
      <c r="Q29" s="185" t="s">
        <v>2407</v>
      </c>
      <c r="R29" s="185" t="s">
        <v>2407</v>
      </c>
      <c r="S29" s="185" t="s">
        <v>2407</v>
      </c>
      <c r="T29" s="185" t="s">
        <v>2407</v>
      </c>
      <c r="U29" s="185" t="s">
        <v>2407</v>
      </c>
      <c r="V29" s="185" t="s">
        <v>2407</v>
      </c>
      <c r="W29" s="185" t="s">
        <v>2407</v>
      </c>
      <c r="X29" s="185" t="s">
        <v>2407</v>
      </c>
      <c r="Y29" s="185" t="s">
        <v>2407</v>
      </c>
      <c r="Z29" s="185" t="s">
        <v>2407</v>
      </c>
      <c r="AA29" s="185" t="s">
        <v>2407</v>
      </c>
      <c r="AB29" s="185" t="s">
        <v>2407</v>
      </c>
      <c r="AC29" s="185" t="s">
        <v>2407</v>
      </c>
      <c r="AD29" s="185" t="s">
        <v>2407</v>
      </c>
      <c r="AE29" s="185" t="s">
        <v>2407</v>
      </c>
      <c r="AF29" s="185" t="s">
        <v>2407</v>
      </c>
      <c r="AG29" s="185" t="s">
        <v>2407</v>
      </c>
      <c r="AH29" s="185" t="s">
        <v>2407</v>
      </c>
      <c r="AI29" s="185" t="s">
        <v>2407</v>
      </c>
      <c r="AJ29" s="185" t="s">
        <v>2407</v>
      </c>
      <c r="AK29" s="185" t="s">
        <v>2407</v>
      </c>
      <c r="AL29" s="185" t="s">
        <v>2407</v>
      </c>
      <c r="AM29" s="185" t="s">
        <v>2407</v>
      </c>
      <c r="AN29" s="185" t="s">
        <v>2407</v>
      </c>
      <c r="AO29" s="185" t="s">
        <v>2407</v>
      </c>
      <c r="AP29" s="185" t="s">
        <v>2407</v>
      </c>
      <c r="AQ29" s="185" t="s">
        <v>2407</v>
      </c>
      <c r="AR29" s="185" t="s">
        <v>2407</v>
      </c>
      <c r="AS29" s="185" t="s">
        <v>2407</v>
      </c>
      <c r="AT29" s="185" t="s">
        <v>2407</v>
      </c>
      <c r="AU29" s="185" t="s">
        <v>2407</v>
      </c>
      <c r="AV29" s="185" t="s">
        <v>2407</v>
      </c>
      <c r="AW29" s="185" t="s">
        <v>2407</v>
      </c>
      <c r="AX29" s="185" t="s">
        <v>2407</v>
      </c>
      <c r="AY29" s="185" t="s">
        <v>2407</v>
      </c>
      <c r="AZ29" s="185" t="s">
        <v>2407</v>
      </c>
      <c r="BA29" s="185" t="s">
        <v>2407</v>
      </c>
      <c r="BB29" s="185" t="s">
        <v>2407</v>
      </c>
      <c r="BC29" s="185" t="s">
        <v>2407</v>
      </c>
      <c r="BD29" s="185" t="s">
        <v>2407</v>
      </c>
      <c r="BE29" s="185" t="s">
        <v>2407</v>
      </c>
      <c r="BF29" s="185" t="s">
        <v>2407</v>
      </c>
      <c r="BG29" s="185" t="s">
        <v>2407</v>
      </c>
      <c r="BH29" s="185" t="s">
        <v>2407</v>
      </c>
      <c r="BI29" s="185" t="s">
        <v>2407</v>
      </c>
      <c r="BJ29" s="185" t="s">
        <v>2407</v>
      </c>
      <c r="BK29" s="185" t="s">
        <v>2407</v>
      </c>
      <c r="BL29" s="185" t="s">
        <v>2407</v>
      </c>
      <c r="BM29" s="185" t="s">
        <v>2407</v>
      </c>
      <c r="BN29" s="185" t="s">
        <v>2407</v>
      </c>
      <c r="BO29" s="185" t="s">
        <v>2407</v>
      </c>
      <c r="BP29" s="185" t="s">
        <v>2407</v>
      </c>
      <c r="BQ29" s="185" t="s">
        <v>2453</v>
      </c>
      <c r="BR29" s="185" t="s">
        <v>2453</v>
      </c>
      <c r="BS29" s="185" t="s">
        <v>2453</v>
      </c>
      <c r="BT29" s="185" t="s">
        <v>2453</v>
      </c>
      <c r="BU29" s="185" t="s">
        <v>2453</v>
      </c>
      <c r="BV29" s="185" t="s">
        <v>2453</v>
      </c>
      <c r="BW29" s="185" t="s">
        <v>2453</v>
      </c>
      <c r="BX29" s="185" t="s">
        <v>2453</v>
      </c>
      <c r="BY29" s="185" t="s">
        <v>2453</v>
      </c>
      <c r="BZ29" s="185" t="s">
        <v>2453</v>
      </c>
      <c r="CA29" s="185" t="s">
        <v>2453</v>
      </c>
      <c r="CB29" s="185" t="s">
        <v>2453</v>
      </c>
      <c r="CC29" s="185" t="s">
        <v>2453</v>
      </c>
      <c r="CD29" s="185" t="s">
        <v>2453</v>
      </c>
      <c r="CE29" s="185" t="s">
        <v>2453</v>
      </c>
      <c r="CF29" s="185" t="s">
        <v>2453</v>
      </c>
      <c r="CG29" s="185" t="s">
        <v>2453</v>
      </c>
      <c r="CH29" s="185" t="s">
        <v>2453</v>
      </c>
      <c r="CI29" s="185" t="s">
        <v>2453</v>
      </c>
      <c r="CJ29" s="185" t="s">
        <v>2453</v>
      </c>
      <c r="CK29" s="185" t="s">
        <v>2453</v>
      </c>
      <c r="CL29" s="185" t="s">
        <v>2453</v>
      </c>
      <c r="CM29" s="185" t="s">
        <v>2453</v>
      </c>
      <c r="CN29" s="185" t="s">
        <v>2453</v>
      </c>
      <c r="CO29" s="185" t="s">
        <v>2453</v>
      </c>
      <c r="CP29" s="185" t="s">
        <v>2453</v>
      </c>
      <c r="CQ29" s="185" t="s">
        <v>2453</v>
      </c>
      <c r="CR29" s="185" t="s">
        <v>2453</v>
      </c>
      <c r="CS29" s="185" t="s">
        <v>2453</v>
      </c>
      <c r="CT29" s="185" t="s">
        <v>2453</v>
      </c>
      <c r="CU29" s="185" t="s">
        <v>2453</v>
      </c>
      <c r="CV29" s="185" t="s">
        <v>2453</v>
      </c>
      <c r="CW29" s="185" t="s">
        <v>2453</v>
      </c>
      <c r="CX29" s="185" t="s">
        <v>2453</v>
      </c>
      <c r="CY29" s="185" t="s">
        <v>2453</v>
      </c>
      <c r="CZ29" s="185" t="s">
        <v>2453</v>
      </c>
      <c r="DA29" s="185" t="s">
        <v>2453</v>
      </c>
      <c r="DB29" s="185" t="s">
        <v>2453</v>
      </c>
      <c r="DC29" s="185" t="s">
        <v>2453</v>
      </c>
      <c r="DD29" s="185" t="s">
        <v>2453</v>
      </c>
      <c r="DE29" s="185" t="s">
        <v>2453</v>
      </c>
      <c r="DF29" s="185" t="s">
        <v>2453</v>
      </c>
      <c r="DG29" s="185" t="s">
        <v>2453</v>
      </c>
      <c r="DH29" s="185" t="s">
        <v>2453</v>
      </c>
      <c r="DI29" s="185" t="s">
        <v>2453</v>
      </c>
      <c r="DJ29" s="185" t="s">
        <v>2453</v>
      </c>
      <c r="DK29" s="185" t="s">
        <v>2453</v>
      </c>
      <c r="DL29" s="185" t="s">
        <v>2453</v>
      </c>
      <c r="DM29" s="185" t="s">
        <v>2453</v>
      </c>
      <c r="DN29" s="185" t="s">
        <v>2453</v>
      </c>
      <c r="DO29" s="185" t="s">
        <v>2453</v>
      </c>
      <c r="DP29" s="185" t="s">
        <v>2453</v>
      </c>
      <c r="DQ29" s="185" t="s">
        <v>2453</v>
      </c>
      <c r="DR29" s="185" t="s">
        <v>2453</v>
      </c>
      <c r="DS29" s="185" t="s">
        <v>2453</v>
      </c>
      <c r="DT29" s="185" t="s">
        <v>2453</v>
      </c>
      <c r="DU29" s="185" t="s">
        <v>2453</v>
      </c>
      <c r="DV29" s="185" t="s">
        <v>2453</v>
      </c>
      <c r="DW29" s="185" t="s">
        <v>2453</v>
      </c>
      <c r="DX29" s="185" t="s">
        <v>2453</v>
      </c>
      <c r="DY29" s="185" t="s">
        <v>2453</v>
      </c>
      <c r="DZ29" s="185" t="s">
        <v>2453</v>
      </c>
      <c r="EA29" s="185" t="s">
        <v>2453</v>
      </c>
    </row>
    <row r="30" ht="24" spans="2:131">
      <c r="B30" s="189" t="s">
        <v>2407</v>
      </c>
      <c r="C30" s="190" t="s">
        <v>2454</v>
      </c>
      <c r="D30" s="191" t="s">
        <v>2455</v>
      </c>
      <c r="E30" s="191" t="s">
        <v>1148</v>
      </c>
      <c r="F30" s="192">
        <v>300</v>
      </c>
      <c r="G30" s="192">
        <v>320</v>
      </c>
      <c r="H30" s="192">
        <v>310</v>
      </c>
      <c r="I30" s="211">
        <v>320</v>
      </c>
      <c r="J30" s="192">
        <v>310</v>
      </c>
      <c r="K30" s="192">
        <v>320</v>
      </c>
      <c r="L30" s="212">
        <v>300</v>
      </c>
      <c r="M30" s="199">
        <v>270</v>
      </c>
      <c r="N30" s="199">
        <v>310</v>
      </c>
      <c r="O30" s="199">
        <v>305</v>
      </c>
      <c r="P30" s="213">
        <v>310</v>
      </c>
      <c r="Q30" s="192">
        <v>290</v>
      </c>
      <c r="R30" s="192">
        <v>310</v>
      </c>
      <c r="S30" s="212">
        <v>290</v>
      </c>
      <c r="T30" s="192">
        <v>260</v>
      </c>
      <c r="U30" s="192">
        <v>300</v>
      </c>
      <c r="V30" s="192">
        <v>300</v>
      </c>
      <c r="W30" s="213">
        <v>300</v>
      </c>
      <c r="X30" s="192">
        <v>280</v>
      </c>
      <c r="Y30" s="192">
        <v>300</v>
      </c>
      <c r="Z30" s="212">
        <v>280</v>
      </c>
      <c r="AA30" s="192">
        <v>495.02</v>
      </c>
      <c r="AB30" s="192">
        <v>570</v>
      </c>
      <c r="AC30" s="192">
        <v>530</v>
      </c>
      <c r="AD30" s="192">
        <v>1050</v>
      </c>
      <c r="AE30" s="192">
        <v>525</v>
      </c>
      <c r="AF30" s="192">
        <v>570</v>
      </c>
      <c r="AG30" s="212">
        <v>567.63</v>
      </c>
      <c r="AH30" s="192">
        <v>428.24</v>
      </c>
      <c r="AI30" s="192">
        <v>542</v>
      </c>
      <c r="AJ30" s="192">
        <v>520</v>
      </c>
      <c r="AK30" s="192">
        <v>950</v>
      </c>
      <c r="AL30" s="192">
        <v>495</v>
      </c>
      <c r="AM30" s="192">
        <v>510</v>
      </c>
      <c r="AN30" s="212">
        <v>535.5</v>
      </c>
      <c r="AO30" s="192">
        <v>384.78</v>
      </c>
      <c r="AP30" s="192">
        <v>500</v>
      </c>
      <c r="AQ30" s="192">
        <v>510</v>
      </c>
      <c r="AR30" s="192">
        <v>875</v>
      </c>
      <c r="AS30" s="192">
        <v>465</v>
      </c>
      <c r="AT30" s="192">
        <v>480</v>
      </c>
      <c r="AU30" s="212">
        <v>503.37</v>
      </c>
      <c r="AV30" s="192">
        <v>555</v>
      </c>
      <c r="AW30" s="192">
        <v>634</v>
      </c>
      <c r="AX30" s="192">
        <v>640</v>
      </c>
      <c r="AY30" s="192">
        <v>1575</v>
      </c>
      <c r="AZ30" s="192">
        <v>770</v>
      </c>
      <c r="BA30" s="192">
        <v>750</v>
      </c>
      <c r="BB30" s="212">
        <v>689</v>
      </c>
      <c r="BC30" s="192">
        <v>515.14</v>
      </c>
      <c r="BD30" s="192">
        <v>602</v>
      </c>
      <c r="BE30" s="192">
        <v>600</v>
      </c>
      <c r="BF30" s="192">
        <v>1425</v>
      </c>
      <c r="BG30" s="199">
        <v>660</v>
      </c>
      <c r="BH30" s="199">
        <v>670</v>
      </c>
      <c r="BI30" s="218">
        <v>650</v>
      </c>
      <c r="BJ30" s="199">
        <v>474.88</v>
      </c>
      <c r="BK30" s="199">
        <v>572</v>
      </c>
      <c r="BL30" s="199">
        <v>575</v>
      </c>
      <c r="BM30" s="199">
        <v>1312.5</v>
      </c>
      <c r="BN30" s="199">
        <v>620</v>
      </c>
      <c r="BO30" s="199">
        <v>630</v>
      </c>
      <c r="BP30" s="218">
        <v>611</v>
      </c>
      <c r="BQ30" s="219">
        <v>330</v>
      </c>
      <c r="BR30" s="199">
        <v>340</v>
      </c>
      <c r="BS30" s="199">
        <v>340</v>
      </c>
      <c r="BT30" s="220">
        <v>340</v>
      </c>
      <c r="BU30" s="199">
        <v>340</v>
      </c>
      <c r="BV30" s="199">
        <v>350</v>
      </c>
      <c r="BW30" s="212">
        <v>340</v>
      </c>
      <c r="BX30" s="199">
        <v>300</v>
      </c>
      <c r="BY30" s="199">
        <v>330</v>
      </c>
      <c r="BZ30" s="199">
        <v>330</v>
      </c>
      <c r="CA30" s="213">
        <v>330</v>
      </c>
      <c r="CB30" s="192">
        <v>320</v>
      </c>
      <c r="CC30" s="192">
        <v>340</v>
      </c>
      <c r="CD30" s="212">
        <v>330</v>
      </c>
      <c r="CE30" s="192">
        <v>285</v>
      </c>
      <c r="CF30" s="192">
        <v>320</v>
      </c>
      <c r="CG30" s="192">
        <v>320</v>
      </c>
      <c r="CH30" s="213">
        <v>320</v>
      </c>
      <c r="CI30" s="192">
        <v>310</v>
      </c>
      <c r="CJ30" s="192">
        <v>320</v>
      </c>
      <c r="CK30" s="212">
        <v>310</v>
      </c>
      <c r="CL30" s="192">
        <f t="shared" ref="CL30:CL40" si="0">AA30*1.2</f>
        <v>594.024</v>
      </c>
      <c r="CM30" s="192">
        <v>684</v>
      </c>
      <c r="CN30" s="192">
        <v>673.2</v>
      </c>
      <c r="CO30" s="192">
        <v>1312.5</v>
      </c>
      <c r="CP30" s="192">
        <v>738</v>
      </c>
      <c r="CQ30" s="192">
        <v>684</v>
      </c>
      <c r="CR30" s="212">
        <v>681.156</v>
      </c>
      <c r="CS30" s="192">
        <f t="shared" ref="CS30:CS40" si="1">AH30*1.2</f>
        <v>513.888</v>
      </c>
      <c r="CT30" s="192">
        <v>650</v>
      </c>
      <c r="CU30" s="192">
        <v>632.4</v>
      </c>
      <c r="CV30" s="192">
        <v>1187.5</v>
      </c>
      <c r="CW30" s="192">
        <v>630</v>
      </c>
      <c r="CX30" s="192">
        <v>608</v>
      </c>
      <c r="CY30" s="212">
        <v>642.6</v>
      </c>
      <c r="CZ30" s="192">
        <f t="shared" ref="CZ30:CZ32" si="2">AO30*1.2</f>
        <v>461.736</v>
      </c>
      <c r="DA30" s="192">
        <v>600</v>
      </c>
      <c r="DB30" s="192">
        <v>612</v>
      </c>
      <c r="DC30" s="192">
        <v>1093.75</v>
      </c>
      <c r="DD30" s="192">
        <v>600</v>
      </c>
      <c r="DE30" s="192">
        <v>512</v>
      </c>
      <c r="DF30" s="212">
        <v>604.044</v>
      </c>
      <c r="DG30" s="192">
        <f t="shared" ref="DG30:DG40" si="3">AV30*1.2</f>
        <v>666</v>
      </c>
      <c r="DH30" s="192">
        <v>720</v>
      </c>
      <c r="DI30" s="192">
        <v>768</v>
      </c>
      <c r="DJ30" s="192">
        <v>1968.75</v>
      </c>
      <c r="DK30" s="192">
        <v>984</v>
      </c>
      <c r="DL30" s="192">
        <v>900</v>
      </c>
      <c r="DM30" s="212">
        <v>801.36</v>
      </c>
      <c r="DN30" s="192">
        <f t="shared" ref="DN30:DN40" si="4">BC30*1.2</f>
        <v>618.168</v>
      </c>
      <c r="DO30" s="192">
        <v>680</v>
      </c>
      <c r="DP30" s="192">
        <v>720</v>
      </c>
      <c r="DQ30" s="192">
        <v>1781.25</v>
      </c>
      <c r="DR30" s="199">
        <v>840</v>
      </c>
      <c r="DS30" s="199">
        <v>800</v>
      </c>
      <c r="DT30" s="218">
        <v>756</v>
      </c>
      <c r="DU30" s="199">
        <f t="shared" ref="DU30:DU40" si="5">BJ30*1.2</f>
        <v>569.856</v>
      </c>
      <c r="DV30" s="199">
        <v>650</v>
      </c>
      <c r="DW30" s="199">
        <v>690</v>
      </c>
      <c r="DX30" s="199">
        <v>1640.625</v>
      </c>
      <c r="DY30" s="199">
        <v>800</v>
      </c>
      <c r="DZ30" s="199">
        <v>670</v>
      </c>
      <c r="EA30" s="218">
        <v>710.64</v>
      </c>
    </row>
    <row r="31" ht="24" spans="2:131">
      <c r="B31" s="189" t="s">
        <v>2407</v>
      </c>
      <c r="C31" s="193" t="s">
        <v>2454</v>
      </c>
      <c r="D31" s="191" t="s">
        <v>2456</v>
      </c>
      <c r="E31" s="191" t="s">
        <v>1153</v>
      </c>
      <c r="F31" s="192">
        <v>300</v>
      </c>
      <c r="G31" s="192">
        <v>340</v>
      </c>
      <c r="H31" s="192">
        <v>330</v>
      </c>
      <c r="I31" s="211">
        <v>340</v>
      </c>
      <c r="J31" s="192">
        <v>335</v>
      </c>
      <c r="K31" s="192">
        <v>330</v>
      </c>
      <c r="L31" s="212">
        <v>330</v>
      </c>
      <c r="M31" s="199">
        <v>270</v>
      </c>
      <c r="N31" s="199">
        <v>320</v>
      </c>
      <c r="O31" s="199">
        <v>315</v>
      </c>
      <c r="P31" s="211">
        <v>320</v>
      </c>
      <c r="Q31" s="192">
        <v>310</v>
      </c>
      <c r="R31" s="192">
        <v>320</v>
      </c>
      <c r="S31" s="212">
        <v>310</v>
      </c>
      <c r="T31" s="192">
        <v>260</v>
      </c>
      <c r="U31" s="192">
        <v>310</v>
      </c>
      <c r="V31" s="192">
        <v>305</v>
      </c>
      <c r="W31" s="213">
        <v>310</v>
      </c>
      <c r="X31" s="192">
        <v>300</v>
      </c>
      <c r="Y31" s="192">
        <v>310</v>
      </c>
      <c r="Z31" s="212">
        <v>300</v>
      </c>
      <c r="AA31" s="192">
        <v>590.42</v>
      </c>
      <c r="AB31" s="192">
        <v>645</v>
      </c>
      <c r="AC31" s="192">
        <v>590</v>
      </c>
      <c r="AD31" s="192">
        <v>1175</v>
      </c>
      <c r="AE31" s="192">
        <v>590</v>
      </c>
      <c r="AF31" s="192">
        <v>605</v>
      </c>
      <c r="AG31" s="212">
        <v>630.7</v>
      </c>
      <c r="AH31" s="192">
        <v>550.14</v>
      </c>
      <c r="AI31" s="192">
        <v>600</v>
      </c>
      <c r="AJ31" s="192">
        <v>545</v>
      </c>
      <c r="AK31" s="192">
        <v>1075</v>
      </c>
      <c r="AL31" s="192">
        <v>550</v>
      </c>
      <c r="AM31" s="192">
        <v>540</v>
      </c>
      <c r="AN31" s="212">
        <v>595</v>
      </c>
      <c r="AO31" s="192">
        <v>513.04</v>
      </c>
      <c r="AP31" s="192">
        <v>540</v>
      </c>
      <c r="AQ31" s="192">
        <v>520</v>
      </c>
      <c r="AR31" s="192">
        <v>1000</v>
      </c>
      <c r="AS31" s="192">
        <v>513</v>
      </c>
      <c r="AT31" s="192">
        <v>510</v>
      </c>
      <c r="AU31" s="212">
        <v>559.3</v>
      </c>
      <c r="AV31" s="192">
        <v>658</v>
      </c>
      <c r="AW31" s="192">
        <v>717</v>
      </c>
      <c r="AX31" s="192">
        <v>700</v>
      </c>
      <c r="AY31" s="192">
        <v>1762.5</v>
      </c>
      <c r="AZ31" s="192">
        <v>780</v>
      </c>
      <c r="BA31" s="192">
        <v>798</v>
      </c>
      <c r="BB31" s="212">
        <v>742</v>
      </c>
      <c r="BC31" s="192">
        <v>610</v>
      </c>
      <c r="BD31" s="192">
        <v>681</v>
      </c>
      <c r="BE31" s="192">
        <v>660</v>
      </c>
      <c r="BF31" s="192">
        <v>1612.5</v>
      </c>
      <c r="BG31" s="199">
        <v>722</v>
      </c>
      <c r="BH31" s="192">
        <v>715</v>
      </c>
      <c r="BI31" s="212">
        <v>700</v>
      </c>
      <c r="BJ31" s="199">
        <v>580</v>
      </c>
      <c r="BK31" s="199">
        <v>647</v>
      </c>
      <c r="BL31" s="199">
        <v>620</v>
      </c>
      <c r="BM31" s="199">
        <v>1500</v>
      </c>
      <c r="BN31" s="199">
        <v>685</v>
      </c>
      <c r="BO31" s="199">
        <v>670</v>
      </c>
      <c r="BP31" s="218">
        <v>658</v>
      </c>
      <c r="BQ31" s="199">
        <v>330</v>
      </c>
      <c r="BR31" s="199">
        <v>360</v>
      </c>
      <c r="BS31" s="199">
        <v>360</v>
      </c>
      <c r="BT31" s="220">
        <v>370</v>
      </c>
      <c r="BU31" s="199">
        <v>370</v>
      </c>
      <c r="BV31" s="199">
        <v>360</v>
      </c>
      <c r="BW31" s="212">
        <v>370</v>
      </c>
      <c r="BX31" s="199">
        <v>300</v>
      </c>
      <c r="BY31" s="199">
        <v>345</v>
      </c>
      <c r="BZ31" s="199">
        <v>345</v>
      </c>
      <c r="CA31" s="213">
        <v>345</v>
      </c>
      <c r="CB31" s="192">
        <v>340</v>
      </c>
      <c r="CC31" s="192">
        <v>355</v>
      </c>
      <c r="CD31" s="212">
        <v>345</v>
      </c>
      <c r="CE31" s="192">
        <v>285</v>
      </c>
      <c r="CF31" s="192">
        <v>335</v>
      </c>
      <c r="CG31" s="192">
        <v>340</v>
      </c>
      <c r="CH31" s="213">
        <v>340</v>
      </c>
      <c r="CI31" s="192">
        <v>330</v>
      </c>
      <c r="CJ31" s="192">
        <v>340</v>
      </c>
      <c r="CK31" s="212">
        <v>340</v>
      </c>
      <c r="CL31" s="192">
        <f t="shared" si="0"/>
        <v>708.504</v>
      </c>
      <c r="CM31" s="192">
        <v>774</v>
      </c>
      <c r="CN31" s="192">
        <v>734.4</v>
      </c>
      <c r="CO31" s="192">
        <v>1468.75</v>
      </c>
      <c r="CP31" s="192">
        <v>810</v>
      </c>
      <c r="CQ31" s="192">
        <v>726</v>
      </c>
      <c r="CR31" s="212">
        <v>756.84</v>
      </c>
      <c r="CS31" s="192">
        <f t="shared" si="1"/>
        <v>660.168</v>
      </c>
      <c r="CT31" s="192">
        <v>720</v>
      </c>
      <c r="CU31" s="192">
        <v>673.2</v>
      </c>
      <c r="CV31" s="192">
        <v>1343.75</v>
      </c>
      <c r="CW31" s="192">
        <v>747</v>
      </c>
      <c r="CX31" s="192">
        <v>648</v>
      </c>
      <c r="CY31" s="212">
        <v>714</v>
      </c>
      <c r="CZ31" s="192">
        <f t="shared" si="2"/>
        <v>615.648</v>
      </c>
      <c r="DA31" s="192">
        <v>648</v>
      </c>
      <c r="DB31" s="192">
        <v>632.4</v>
      </c>
      <c r="DC31" s="192">
        <v>1250</v>
      </c>
      <c r="DD31" s="192">
        <v>715</v>
      </c>
      <c r="DE31" s="192">
        <v>612</v>
      </c>
      <c r="DF31" s="212">
        <v>671.16</v>
      </c>
      <c r="DG31" s="192">
        <f t="shared" si="3"/>
        <v>789.6</v>
      </c>
      <c r="DH31" s="192">
        <v>860</v>
      </c>
      <c r="DI31" s="192">
        <v>840</v>
      </c>
      <c r="DJ31" s="192">
        <v>2203.125</v>
      </c>
      <c r="DK31" s="192">
        <v>1080</v>
      </c>
      <c r="DL31" s="192">
        <v>957.6</v>
      </c>
      <c r="DM31" s="212">
        <v>890.4</v>
      </c>
      <c r="DN31" s="192">
        <f t="shared" si="4"/>
        <v>732</v>
      </c>
      <c r="DO31" s="192">
        <v>752</v>
      </c>
      <c r="DP31" s="192">
        <v>792</v>
      </c>
      <c r="DQ31" s="192">
        <v>2015.625</v>
      </c>
      <c r="DR31" s="199">
        <v>996</v>
      </c>
      <c r="DS31" s="199">
        <v>858</v>
      </c>
      <c r="DT31" s="218">
        <v>840</v>
      </c>
      <c r="DU31" s="199">
        <f t="shared" si="5"/>
        <v>696</v>
      </c>
      <c r="DV31" s="199">
        <v>720</v>
      </c>
      <c r="DW31" s="199">
        <v>744</v>
      </c>
      <c r="DX31" s="199">
        <v>1875</v>
      </c>
      <c r="DY31" s="199">
        <v>953</v>
      </c>
      <c r="DZ31" s="199">
        <v>804</v>
      </c>
      <c r="EA31" s="218">
        <v>789.6</v>
      </c>
    </row>
    <row r="32" ht="24" spans="2:131">
      <c r="B32" s="189" t="s">
        <v>2407</v>
      </c>
      <c r="C32" s="193" t="s">
        <v>2454</v>
      </c>
      <c r="D32" s="191" t="s">
        <v>2457</v>
      </c>
      <c r="E32" s="191" t="s">
        <v>1155</v>
      </c>
      <c r="F32" s="192">
        <v>350</v>
      </c>
      <c r="G32" s="192">
        <v>360</v>
      </c>
      <c r="H32" s="192">
        <v>360</v>
      </c>
      <c r="I32" s="211">
        <v>375</v>
      </c>
      <c r="J32" s="192">
        <v>375</v>
      </c>
      <c r="K32" s="192">
        <v>370</v>
      </c>
      <c r="L32" s="212">
        <v>370</v>
      </c>
      <c r="M32" s="199">
        <v>300</v>
      </c>
      <c r="N32" s="199">
        <v>340</v>
      </c>
      <c r="O32" s="199">
        <v>345</v>
      </c>
      <c r="P32" s="213">
        <v>345</v>
      </c>
      <c r="Q32" s="192">
        <v>340</v>
      </c>
      <c r="R32" s="192">
        <v>340</v>
      </c>
      <c r="S32" s="212">
        <v>340</v>
      </c>
      <c r="T32" s="192">
        <v>290</v>
      </c>
      <c r="U32" s="192">
        <v>330</v>
      </c>
      <c r="V32" s="192">
        <v>330</v>
      </c>
      <c r="W32" s="213">
        <v>330</v>
      </c>
      <c r="X32" s="192">
        <v>330</v>
      </c>
      <c r="Y32" s="192">
        <v>320</v>
      </c>
      <c r="Z32" s="212">
        <v>330</v>
      </c>
      <c r="AA32" s="192">
        <v>729.28</v>
      </c>
      <c r="AB32" s="192">
        <v>729.28</v>
      </c>
      <c r="AC32" s="192">
        <v>729.28</v>
      </c>
      <c r="AD32" s="192">
        <v>1325</v>
      </c>
      <c r="AE32" s="192">
        <v>729</v>
      </c>
      <c r="AF32" s="192">
        <v>670</v>
      </c>
      <c r="AG32" s="212">
        <v>684.76</v>
      </c>
      <c r="AH32" s="192">
        <v>634.94</v>
      </c>
      <c r="AI32" s="192">
        <v>634.94</v>
      </c>
      <c r="AJ32" s="192">
        <v>634.94</v>
      </c>
      <c r="AK32" s="192">
        <v>1225</v>
      </c>
      <c r="AL32" s="192">
        <v>635</v>
      </c>
      <c r="AM32" s="192">
        <v>570</v>
      </c>
      <c r="AN32" s="212">
        <v>646</v>
      </c>
      <c r="AO32" s="192">
        <v>566.04</v>
      </c>
      <c r="AP32" s="192">
        <v>566.04</v>
      </c>
      <c r="AQ32" s="192">
        <v>566.04</v>
      </c>
      <c r="AR32" s="192">
        <v>1150</v>
      </c>
      <c r="AS32" s="192">
        <v>610</v>
      </c>
      <c r="AT32" s="192">
        <v>540</v>
      </c>
      <c r="AU32" s="212">
        <v>607.24</v>
      </c>
      <c r="AV32" s="192">
        <v>809</v>
      </c>
      <c r="AW32" s="192">
        <v>809</v>
      </c>
      <c r="AX32" s="192">
        <v>809</v>
      </c>
      <c r="AY32" s="192">
        <v>1987.5</v>
      </c>
      <c r="AZ32" s="192">
        <v>908</v>
      </c>
      <c r="BA32" s="192">
        <v>850</v>
      </c>
      <c r="BB32" s="212">
        <v>805.6</v>
      </c>
      <c r="BC32" s="192">
        <v>746</v>
      </c>
      <c r="BD32" s="192">
        <v>746</v>
      </c>
      <c r="BE32" s="192">
        <v>746</v>
      </c>
      <c r="BF32" s="192">
        <v>1837.5</v>
      </c>
      <c r="BG32" s="199">
        <v>825</v>
      </c>
      <c r="BH32" s="192">
        <v>735</v>
      </c>
      <c r="BI32" s="212">
        <v>760</v>
      </c>
      <c r="BJ32" s="199">
        <v>705.96</v>
      </c>
      <c r="BK32" s="199">
        <v>705.96</v>
      </c>
      <c r="BL32" s="199">
        <v>705.96</v>
      </c>
      <c r="BM32" s="199">
        <v>1725</v>
      </c>
      <c r="BN32" s="199">
        <v>790</v>
      </c>
      <c r="BO32" s="199">
        <v>705.96</v>
      </c>
      <c r="BP32" s="218">
        <v>714.4</v>
      </c>
      <c r="BQ32" s="199">
        <v>380</v>
      </c>
      <c r="BR32" s="199">
        <v>390</v>
      </c>
      <c r="BS32" s="199">
        <v>395</v>
      </c>
      <c r="BT32" s="220">
        <v>415</v>
      </c>
      <c r="BU32" s="199">
        <v>415</v>
      </c>
      <c r="BV32" s="199">
        <v>410</v>
      </c>
      <c r="BW32" s="212">
        <v>395</v>
      </c>
      <c r="BX32" s="199">
        <v>350</v>
      </c>
      <c r="BY32" s="199">
        <v>370</v>
      </c>
      <c r="BZ32" s="199">
        <v>380</v>
      </c>
      <c r="CA32" s="213">
        <v>380</v>
      </c>
      <c r="CB32" s="192">
        <v>375</v>
      </c>
      <c r="CC32" s="192">
        <v>375</v>
      </c>
      <c r="CD32" s="212">
        <v>380</v>
      </c>
      <c r="CE32" s="192">
        <v>335</v>
      </c>
      <c r="CF32" s="192">
        <v>360</v>
      </c>
      <c r="CG32" s="192">
        <v>365</v>
      </c>
      <c r="CH32" s="213">
        <v>365</v>
      </c>
      <c r="CI32" s="192">
        <v>365</v>
      </c>
      <c r="CJ32" s="192">
        <v>355</v>
      </c>
      <c r="CK32" s="212">
        <v>370</v>
      </c>
      <c r="CL32" s="192">
        <v>835</v>
      </c>
      <c r="CM32" s="192">
        <v>835</v>
      </c>
      <c r="CN32" s="192">
        <v>835</v>
      </c>
      <c r="CO32" s="192">
        <v>1656.25</v>
      </c>
      <c r="CP32" s="192">
        <v>967</v>
      </c>
      <c r="CQ32" s="192">
        <v>835</v>
      </c>
      <c r="CR32" s="212">
        <v>821.712</v>
      </c>
      <c r="CS32" s="192">
        <f t="shared" si="1"/>
        <v>761.928</v>
      </c>
      <c r="CT32" s="192">
        <v>761.928</v>
      </c>
      <c r="CU32" s="192">
        <v>761.928</v>
      </c>
      <c r="CV32" s="192">
        <v>1531.25</v>
      </c>
      <c r="CW32" s="192">
        <v>882</v>
      </c>
      <c r="CX32" s="192">
        <v>761.928</v>
      </c>
      <c r="CY32" s="212">
        <v>775.2</v>
      </c>
      <c r="CZ32" s="192">
        <f t="shared" si="2"/>
        <v>679.248</v>
      </c>
      <c r="DA32" s="192">
        <v>679.248</v>
      </c>
      <c r="DB32" s="192">
        <v>679.248</v>
      </c>
      <c r="DC32" s="192">
        <v>1437.5</v>
      </c>
      <c r="DD32" s="192">
        <v>792</v>
      </c>
      <c r="DE32" s="192">
        <v>679.248</v>
      </c>
      <c r="DF32" s="212">
        <v>728.688</v>
      </c>
      <c r="DG32" s="192">
        <f t="shared" si="3"/>
        <v>970.8</v>
      </c>
      <c r="DH32" s="192">
        <v>970.8</v>
      </c>
      <c r="DI32" s="192">
        <v>970.8</v>
      </c>
      <c r="DJ32" s="192">
        <v>2484.375</v>
      </c>
      <c r="DK32" s="192">
        <v>1289</v>
      </c>
      <c r="DL32" s="192">
        <v>1020</v>
      </c>
      <c r="DM32" s="212">
        <v>966.72</v>
      </c>
      <c r="DN32" s="192">
        <f t="shared" si="4"/>
        <v>895.2</v>
      </c>
      <c r="DO32" s="192">
        <v>895.2</v>
      </c>
      <c r="DP32" s="192">
        <v>895.2</v>
      </c>
      <c r="DQ32" s="192">
        <v>2296.875</v>
      </c>
      <c r="DR32" s="199">
        <v>1176</v>
      </c>
      <c r="DS32" s="199">
        <v>895.2</v>
      </c>
      <c r="DT32" s="218">
        <v>912</v>
      </c>
      <c r="DU32" s="199">
        <f t="shared" si="5"/>
        <v>847.152</v>
      </c>
      <c r="DV32" s="199">
        <v>847.152</v>
      </c>
      <c r="DW32" s="199">
        <v>847.152</v>
      </c>
      <c r="DX32" s="199">
        <v>2156.25</v>
      </c>
      <c r="DY32" s="199">
        <v>1056</v>
      </c>
      <c r="DZ32" s="199">
        <v>847.152</v>
      </c>
      <c r="EA32" s="218">
        <v>857.28</v>
      </c>
    </row>
    <row r="33" ht="24" spans="2:131">
      <c r="B33" s="189" t="s">
        <v>2407</v>
      </c>
      <c r="C33" s="193" t="s">
        <v>2454</v>
      </c>
      <c r="D33" s="194" t="s">
        <v>2458</v>
      </c>
      <c r="E33" s="194" t="s">
        <v>1157</v>
      </c>
      <c r="F33" s="192">
        <v>400</v>
      </c>
      <c r="G33" s="192">
        <v>410</v>
      </c>
      <c r="H33" s="192">
        <v>400</v>
      </c>
      <c r="I33" s="211">
        <v>410</v>
      </c>
      <c r="J33" s="192">
        <v>410</v>
      </c>
      <c r="K33" s="192">
        <v>400</v>
      </c>
      <c r="L33" s="212">
        <v>410</v>
      </c>
      <c r="M33" s="192">
        <v>350</v>
      </c>
      <c r="N33" s="192">
        <v>370</v>
      </c>
      <c r="O33" s="192">
        <v>385</v>
      </c>
      <c r="P33" s="213">
        <v>385</v>
      </c>
      <c r="Q33" s="192">
        <v>380</v>
      </c>
      <c r="R33" s="192">
        <v>370</v>
      </c>
      <c r="S33" s="212">
        <v>380</v>
      </c>
      <c r="T33" s="192">
        <v>340</v>
      </c>
      <c r="U33" s="192">
        <v>350</v>
      </c>
      <c r="V33" s="192">
        <v>370</v>
      </c>
      <c r="W33" s="213">
        <v>370</v>
      </c>
      <c r="X33" s="192">
        <v>370</v>
      </c>
      <c r="Y33" s="192">
        <v>350</v>
      </c>
      <c r="Z33" s="212">
        <v>370</v>
      </c>
      <c r="AA33" s="192">
        <v>761.08</v>
      </c>
      <c r="AB33" s="192">
        <v>761.08</v>
      </c>
      <c r="AC33" s="192">
        <v>761.08</v>
      </c>
      <c r="AD33" s="192">
        <v>1500</v>
      </c>
      <c r="AE33" s="192">
        <v>795</v>
      </c>
      <c r="AF33" s="192">
        <v>750</v>
      </c>
      <c r="AG33" s="212">
        <v>774.86</v>
      </c>
      <c r="AH33" s="192">
        <v>732.46</v>
      </c>
      <c r="AI33" s="192">
        <v>732.46</v>
      </c>
      <c r="AJ33" s="192">
        <v>732.46</v>
      </c>
      <c r="AK33" s="192">
        <v>1400</v>
      </c>
      <c r="AL33" s="192">
        <v>750</v>
      </c>
      <c r="AM33" s="192">
        <v>650</v>
      </c>
      <c r="AN33" s="212">
        <v>731</v>
      </c>
      <c r="AO33" s="192">
        <v>707.02</v>
      </c>
      <c r="AP33" s="192">
        <v>707.02</v>
      </c>
      <c r="AQ33" s="192">
        <v>707.02</v>
      </c>
      <c r="AR33" s="192">
        <v>1275</v>
      </c>
      <c r="AS33" s="192">
        <v>707</v>
      </c>
      <c r="AT33" s="192">
        <v>570</v>
      </c>
      <c r="AU33" s="212">
        <v>687.14</v>
      </c>
      <c r="AV33" s="192">
        <v>958</v>
      </c>
      <c r="AW33" s="192">
        <v>958</v>
      </c>
      <c r="AX33" s="192">
        <v>958</v>
      </c>
      <c r="AY33" s="192">
        <v>2250</v>
      </c>
      <c r="AZ33" s="192">
        <v>1052</v>
      </c>
      <c r="BA33" s="192">
        <v>958</v>
      </c>
      <c r="BB33" s="212">
        <v>911.6</v>
      </c>
      <c r="BC33" s="192">
        <v>844.82</v>
      </c>
      <c r="BD33" s="192">
        <v>844.82</v>
      </c>
      <c r="BE33" s="192">
        <v>844.82</v>
      </c>
      <c r="BF33" s="192">
        <v>2100</v>
      </c>
      <c r="BG33" s="192">
        <v>1002</v>
      </c>
      <c r="BH33" s="192">
        <v>840</v>
      </c>
      <c r="BI33" s="212">
        <v>860</v>
      </c>
      <c r="BJ33" s="192">
        <v>813.02</v>
      </c>
      <c r="BK33" s="192">
        <v>813.02</v>
      </c>
      <c r="BL33" s="192">
        <v>813.02</v>
      </c>
      <c r="BM33" s="192">
        <v>1912.5</v>
      </c>
      <c r="BN33" s="192">
        <v>925</v>
      </c>
      <c r="BO33" s="192">
        <v>735</v>
      </c>
      <c r="BP33" s="212">
        <v>808.4</v>
      </c>
      <c r="BQ33" s="199">
        <v>440</v>
      </c>
      <c r="BR33" s="199">
        <v>440</v>
      </c>
      <c r="BS33" s="199">
        <v>440</v>
      </c>
      <c r="BT33" s="220">
        <v>455</v>
      </c>
      <c r="BU33" s="199">
        <v>455</v>
      </c>
      <c r="BV33" s="199">
        <v>440</v>
      </c>
      <c r="BW33" s="212">
        <v>455</v>
      </c>
      <c r="BX33" s="199">
        <v>410</v>
      </c>
      <c r="BY33" s="199">
        <v>410</v>
      </c>
      <c r="BZ33" s="199">
        <v>425</v>
      </c>
      <c r="CA33" s="213">
        <v>425</v>
      </c>
      <c r="CB33" s="192">
        <v>420</v>
      </c>
      <c r="CC33" s="192">
        <v>410</v>
      </c>
      <c r="CD33" s="212">
        <v>425</v>
      </c>
      <c r="CE33" s="192">
        <v>395</v>
      </c>
      <c r="CF33" s="192">
        <v>400</v>
      </c>
      <c r="CG33" s="192">
        <v>405</v>
      </c>
      <c r="CH33" s="213">
        <v>410</v>
      </c>
      <c r="CI33" s="192">
        <v>410</v>
      </c>
      <c r="CJ33" s="192">
        <v>385</v>
      </c>
      <c r="CK33" s="212">
        <v>410</v>
      </c>
      <c r="CL33" s="192">
        <f t="shared" si="0"/>
        <v>913.296</v>
      </c>
      <c r="CM33" s="192">
        <v>913.296</v>
      </c>
      <c r="CN33" s="192">
        <v>913.296</v>
      </c>
      <c r="CO33" s="192">
        <v>1875</v>
      </c>
      <c r="CP33" s="192">
        <v>1161</v>
      </c>
      <c r="CQ33" s="192">
        <v>913.296</v>
      </c>
      <c r="CR33" s="212">
        <v>929.832</v>
      </c>
      <c r="CS33" s="192">
        <f t="shared" si="1"/>
        <v>878.952</v>
      </c>
      <c r="CT33" s="192">
        <v>878.952</v>
      </c>
      <c r="CU33" s="192">
        <v>878.952</v>
      </c>
      <c r="CV33" s="192">
        <v>1750</v>
      </c>
      <c r="CW33" s="192">
        <v>1012</v>
      </c>
      <c r="CX33" s="192">
        <v>878.952</v>
      </c>
      <c r="CY33" s="212">
        <v>877.2</v>
      </c>
      <c r="CZ33" s="192">
        <v>825</v>
      </c>
      <c r="DA33" s="192">
        <v>825</v>
      </c>
      <c r="DB33" s="192">
        <v>825</v>
      </c>
      <c r="DC33" s="192">
        <v>1593.75</v>
      </c>
      <c r="DD33" s="192">
        <v>922</v>
      </c>
      <c r="DE33" s="192">
        <v>825</v>
      </c>
      <c r="DF33" s="212">
        <v>824.568</v>
      </c>
      <c r="DG33" s="192">
        <f t="shared" si="3"/>
        <v>1149.6</v>
      </c>
      <c r="DH33" s="192">
        <v>1149.6</v>
      </c>
      <c r="DI33" s="192">
        <v>1149.6</v>
      </c>
      <c r="DJ33" s="192">
        <v>2812.5</v>
      </c>
      <c r="DK33" s="192">
        <v>1548</v>
      </c>
      <c r="DL33" s="192">
        <v>1149.6</v>
      </c>
      <c r="DM33" s="212">
        <v>1093.92</v>
      </c>
      <c r="DN33" s="192">
        <f t="shared" si="4"/>
        <v>1013.784</v>
      </c>
      <c r="DO33" s="192">
        <v>1013.784</v>
      </c>
      <c r="DP33" s="192">
        <v>1013.784</v>
      </c>
      <c r="DQ33" s="192">
        <v>2625</v>
      </c>
      <c r="DR33" s="199">
        <v>1349</v>
      </c>
      <c r="DS33" s="199">
        <v>1013.784</v>
      </c>
      <c r="DT33" s="218">
        <v>1032</v>
      </c>
      <c r="DU33" s="199">
        <f t="shared" si="5"/>
        <v>975.624</v>
      </c>
      <c r="DV33" s="199">
        <v>975.624</v>
      </c>
      <c r="DW33" s="199">
        <v>975.624</v>
      </c>
      <c r="DX33" s="199">
        <v>2390.625</v>
      </c>
      <c r="DY33" s="199">
        <v>1229</v>
      </c>
      <c r="DZ33" s="199">
        <v>975.624</v>
      </c>
      <c r="EA33" s="218">
        <v>970.08</v>
      </c>
    </row>
    <row r="34" ht="24" spans="2:131">
      <c r="B34" s="189" t="s">
        <v>2407</v>
      </c>
      <c r="C34" s="193" t="s">
        <v>2454</v>
      </c>
      <c r="D34" s="191" t="s">
        <v>2459</v>
      </c>
      <c r="E34" s="191" t="s">
        <v>1159</v>
      </c>
      <c r="F34" s="192">
        <v>520</v>
      </c>
      <c r="G34" s="192">
        <v>520</v>
      </c>
      <c r="H34" s="192">
        <v>550</v>
      </c>
      <c r="I34" s="192">
        <v>760</v>
      </c>
      <c r="J34" s="192">
        <v>620</v>
      </c>
      <c r="K34" s="192">
        <v>520</v>
      </c>
      <c r="L34" s="212">
        <v>561.8</v>
      </c>
      <c r="M34" s="199">
        <v>468</v>
      </c>
      <c r="N34" s="199">
        <v>468</v>
      </c>
      <c r="O34" s="199">
        <v>520</v>
      </c>
      <c r="P34" s="192">
        <v>710</v>
      </c>
      <c r="Q34" s="192">
        <v>580</v>
      </c>
      <c r="R34" s="192">
        <v>468</v>
      </c>
      <c r="S34" s="212">
        <v>530</v>
      </c>
      <c r="T34" s="192">
        <v>421.2</v>
      </c>
      <c r="U34" s="192">
        <v>421.2</v>
      </c>
      <c r="V34" s="192">
        <v>460</v>
      </c>
      <c r="W34" s="192">
        <v>660</v>
      </c>
      <c r="X34" s="192">
        <v>550</v>
      </c>
      <c r="Y34" s="192">
        <v>421.2</v>
      </c>
      <c r="Z34" s="212">
        <v>498.2</v>
      </c>
      <c r="AA34" s="192">
        <v>980</v>
      </c>
      <c r="AB34" s="192">
        <v>980</v>
      </c>
      <c r="AC34" s="192">
        <v>980</v>
      </c>
      <c r="AD34" s="192">
        <v>2280</v>
      </c>
      <c r="AE34" s="192">
        <v>980</v>
      </c>
      <c r="AF34" s="192">
        <v>820</v>
      </c>
      <c r="AG34" s="212">
        <v>955.06</v>
      </c>
      <c r="AH34" s="192">
        <v>930</v>
      </c>
      <c r="AI34" s="192">
        <v>930</v>
      </c>
      <c r="AJ34" s="192">
        <v>930</v>
      </c>
      <c r="AK34" s="216">
        <v>2130</v>
      </c>
      <c r="AL34" s="192">
        <v>930</v>
      </c>
      <c r="AM34" s="192">
        <v>750</v>
      </c>
      <c r="AN34" s="212">
        <v>901</v>
      </c>
      <c r="AO34" s="192">
        <v>880</v>
      </c>
      <c r="AP34" s="216">
        <v>880</v>
      </c>
      <c r="AQ34" s="216">
        <v>880</v>
      </c>
      <c r="AR34" s="216">
        <v>1980</v>
      </c>
      <c r="AS34" s="216">
        <v>870</v>
      </c>
      <c r="AT34" s="216">
        <v>675</v>
      </c>
      <c r="AU34" s="212">
        <v>846.94</v>
      </c>
      <c r="AV34" s="216">
        <v>1128.92666666667</v>
      </c>
      <c r="AW34" s="192">
        <v>1128.92666666667</v>
      </c>
      <c r="AX34" s="192">
        <v>1128.92666666667</v>
      </c>
      <c r="AY34" s="192">
        <v>3420</v>
      </c>
      <c r="AZ34" s="192">
        <v>1245</v>
      </c>
      <c r="BA34" s="192">
        <v>1090</v>
      </c>
      <c r="BB34" s="212">
        <v>1123.6</v>
      </c>
      <c r="BC34" s="192">
        <v>1069</v>
      </c>
      <c r="BD34" s="192">
        <v>1069</v>
      </c>
      <c r="BE34" s="192">
        <v>1069</v>
      </c>
      <c r="BF34" s="192">
        <v>3195</v>
      </c>
      <c r="BG34" s="199">
        <v>1165</v>
      </c>
      <c r="BH34" s="192">
        <v>1008</v>
      </c>
      <c r="BI34" s="212">
        <v>1060</v>
      </c>
      <c r="BJ34" s="199">
        <v>909</v>
      </c>
      <c r="BK34" s="199">
        <v>909</v>
      </c>
      <c r="BL34" s="199">
        <v>909</v>
      </c>
      <c r="BM34" s="199">
        <v>2970</v>
      </c>
      <c r="BN34" s="199">
        <v>1108</v>
      </c>
      <c r="BO34" s="199">
        <v>882</v>
      </c>
      <c r="BP34" s="218">
        <v>996.4</v>
      </c>
      <c r="BQ34" s="199">
        <v>624</v>
      </c>
      <c r="BR34" s="199">
        <v>624</v>
      </c>
      <c r="BS34" s="199">
        <v>696</v>
      </c>
      <c r="BT34" s="199">
        <v>950</v>
      </c>
      <c r="BU34" s="199">
        <v>852</v>
      </c>
      <c r="BV34" s="199">
        <v>700</v>
      </c>
      <c r="BW34" s="212">
        <v>674.16</v>
      </c>
      <c r="BX34" s="199">
        <f t="shared" ref="BX34:BX40" si="6">M34*1.2</f>
        <v>561.6</v>
      </c>
      <c r="BY34" s="199">
        <v>561.6</v>
      </c>
      <c r="BZ34" s="199">
        <v>660</v>
      </c>
      <c r="CA34" s="192">
        <v>887.5</v>
      </c>
      <c r="CB34" s="192">
        <v>780</v>
      </c>
      <c r="CC34" s="192">
        <v>675</v>
      </c>
      <c r="CD34" s="212">
        <v>636</v>
      </c>
      <c r="CE34" s="192">
        <f t="shared" ref="CE34:CE36" si="7">T34*1.2</f>
        <v>505.44</v>
      </c>
      <c r="CF34" s="192">
        <v>505.44</v>
      </c>
      <c r="CG34" s="192">
        <v>600</v>
      </c>
      <c r="CH34" s="192">
        <v>825</v>
      </c>
      <c r="CI34" s="192">
        <v>696</v>
      </c>
      <c r="CJ34" s="192">
        <v>585</v>
      </c>
      <c r="CK34" s="212">
        <v>597.84</v>
      </c>
      <c r="CL34" s="192">
        <f t="shared" si="0"/>
        <v>1176</v>
      </c>
      <c r="CM34" s="192">
        <v>1176</v>
      </c>
      <c r="CN34" s="192">
        <v>1176</v>
      </c>
      <c r="CO34" s="192">
        <v>2850</v>
      </c>
      <c r="CP34" s="192">
        <v>1278</v>
      </c>
      <c r="CQ34" s="192">
        <v>1176</v>
      </c>
      <c r="CR34" s="212">
        <v>1146.072</v>
      </c>
      <c r="CS34" s="192">
        <f t="shared" si="1"/>
        <v>1116</v>
      </c>
      <c r="CT34" s="192">
        <v>1116</v>
      </c>
      <c r="CU34" s="192">
        <v>1116</v>
      </c>
      <c r="CV34" s="192">
        <v>2662.5</v>
      </c>
      <c r="CW34" s="192">
        <v>1170</v>
      </c>
      <c r="CX34" s="192">
        <v>1116</v>
      </c>
      <c r="CY34" s="212">
        <v>1081.2</v>
      </c>
      <c r="CZ34" s="192">
        <f t="shared" ref="CZ34:CZ36" si="8">AO34*1.2</f>
        <v>1056</v>
      </c>
      <c r="DA34" s="192">
        <v>1056</v>
      </c>
      <c r="DB34" s="192">
        <v>1056</v>
      </c>
      <c r="DC34" s="192">
        <v>2475</v>
      </c>
      <c r="DD34" s="192">
        <v>1044</v>
      </c>
      <c r="DE34" s="192">
        <v>1040</v>
      </c>
      <c r="DF34" s="212">
        <v>1016.328</v>
      </c>
      <c r="DG34" s="192">
        <f t="shared" si="3"/>
        <v>1354.712</v>
      </c>
      <c r="DH34" s="192">
        <v>1354.712</v>
      </c>
      <c r="DI34" s="192">
        <v>1354.712</v>
      </c>
      <c r="DJ34" s="192">
        <v>4275</v>
      </c>
      <c r="DK34" s="192">
        <v>1704</v>
      </c>
      <c r="DL34" s="192">
        <v>1354.712</v>
      </c>
      <c r="DM34" s="212">
        <v>1348.32</v>
      </c>
      <c r="DN34" s="192">
        <f t="shared" si="4"/>
        <v>1282.8</v>
      </c>
      <c r="DO34" s="192">
        <v>1282.8</v>
      </c>
      <c r="DP34" s="192">
        <v>1282.8</v>
      </c>
      <c r="DQ34" s="192">
        <v>3993.75</v>
      </c>
      <c r="DR34" s="199">
        <v>1560</v>
      </c>
      <c r="DS34" s="199">
        <v>1282.8</v>
      </c>
      <c r="DT34" s="218">
        <v>1272</v>
      </c>
      <c r="DU34" s="199">
        <f t="shared" si="5"/>
        <v>1090.8</v>
      </c>
      <c r="DV34" s="199">
        <v>1090.8</v>
      </c>
      <c r="DW34" s="199">
        <v>1090.8</v>
      </c>
      <c r="DX34" s="199">
        <v>3712.5</v>
      </c>
      <c r="DY34" s="199">
        <v>1392</v>
      </c>
      <c r="DZ34" s="199">
        <v>1090.8</v>
      </c>
      <c r="EA34" s="218">
        <v>1195.68</v>
      </c>
    </row>
    <row r="35" ht="24" spans="2:131">
      <c r="B35" s="189" t="s">
        <v>2407</v>
      </c>
      <c r="C35" s="195" t="s">
        <v>2460</v>
      </c>
      <c r="D35" s="191" t="s">
        <v>2461</v>
      </c>
      <c r="E35" s="191" t="s">
        <v>1161</v>
      </c>
      <c r="F35" s="192">
        <v>650</v>
      </c>
      <c r="G35" s="192">
        <v>650</v>
      </c>
      <c r="H35" s="192">
        <v>650</v>
      </c>
      <c r="I35" s="192">
        <v>650</v>
      </c>
      <c r="J35" s="192">
        <v>715</v>
      </c>
      <c r="K35" s="192">
        <v>650</v>
      </c>
      <c r="L35" s="212">
        <v>636</v>
      </c>
      <c r="M35" s="199">
        <v>610</v>
      </c>
      <c r="N35" s="199">
        <v>610</v>
      </c>
      <c r="O35" s="199">
        <v>610</v>
      </c>
      <c r="P35" s="192">
        <v>610</v>
      </c>
      <c r="Q35" s="192">
        <v>600</v>
      </c>
      <c r="R35" s="192">
        <v>580</v>
      </c>
      <c r="S35" s="212">
        <v>600</v>
      </c>
      <c r="T35" s="192">
        <v>560</v>
      </c>
      <c r="U35" s="192">
        <v>560</v>
      </c>
      <c r="V35" s="192">
        <v>560</v>
      </c>
      <c r="W35" s="192">
        <v>560</v>
      </c>
      <c r="X35" s="192">
        <v>580</v>
      </c>
      <c r="Y35" s="192">
        <v>525</v>
      </c>
      <c r="Z35" s="212">
        <v>564</v>
      </c>
      <c r="AA35" s="192">
        <v>1014.08</v>
      </c>
      <c r="AB35" s="192">
        <v>1014.08</v>
      </c>
      <c r="AC35" s="192">
        <v>1014.08</v>
      </c>
      <c r="AD35" s="192">
        <v>1950</v>
      </c>
      <c r="AE35" s="192">
        <v>1075</v>
      </c>
      <c r="AF35" s="192">
        <v>1014.08</v>
      </c>
      <c r="AG35" s="212">
        <v>1000.11</v>
      </c>
      <c r="AH35" s="192">
        <v>986.52</v>
      </c>
      <c r="AI35" s="192">
        <v>986.52</v>
      </c>
      <c r="AJ35" s="192">
        <v>986.52</v>
      </c>
      <c r="AK35" s="192">
        <v>1830</v>
      </c>
      <c r="AL35" s="192">
        <v>900</v>
      </c>
      <c r="AM35" s="192">
        <v>925</v>
      </c>
      <c r="AN35" s="212">
        <v>943.5</v>
      </c>
      <c r="AO35" s="192">
        <v>913.68</v>
      </c>
      <c r="AP35" s="192">
        <v>913.68</v>
      </c>
      <c r="AQ35" s="192">
        <v>913.68</v>
      </c>
      <c r="AR35" s="192">
        <v>1680</v>
      </c>
      <c r="AS35" s="192">
        <v>870</v>
      </c>
      <c r="AT35" s="192">
        <v>840</v>
      </c>
      <c r="AU35" s="212">
        <v>886.89</v>
      </c>
      <c r="AV35" s="192">
        <v>1262</v>
      </c>
      <c r="AW35" s="192">
        <v>1262</v>
      </c>
      <c r="AX35" s="192">
        <v>1262</v>
      </c>
      <c r="AY35" s="192">
        <v>2925</v>
      </c>
      <c r="AZ35" s="192">
        <v>1432</v>
      </c>
      <c r="BA35" s="192">
        <v>1262</v>
      </c>
      <c r="BB35" s="212">
        <v>1176.6</v>
      </c>
      <c r="BC35" s="192">
        <v>1136</v>
      </c>
      <c r="BD35" s="192">
        <v>1136</v>
      </c>
      <c r="BE35" s="192">
        <v>1136</v>
      </c>
      <c r="BF35" s="192">
        <v>2745</v>
      </c>
      <c r="BG35" s="199">
        <v>1200</v>
      </c>
      <c r="BH35" s="192">
        <v>1136</v>
      </c>
      <c r="BI35" s="212">
        <v>1110</v>
      </c>
      <c r="BJ35" s="199">
        <v>1073</v>
      </c>
      <c r="BK35" s="199">
        <v>1073</v>
      </c>
      <c r="BL35" s="199">
        <v>1073</v>
      </c>
      <c r="BM35" s="199">
        <v>2520</v>
      </c>
      <c r="BN35" s="199">
        <v>1160</v>
      </c>
      <c r="BO35" s="199">
        <v>1073</v>
      </c>
      <c r="BP35" s="218">
        <v>1043.4</v>
      </c>
      <c r="BQ35" s="199">
        <f t="shared" ref="BQ35:BQ40" si="9">F35*1.2</f>
        <v>780</v>
      </c>
      <c r="BR35" s="199">
        <v>780</v>
      </c>
      <c r="BS35" s="199">
        <v>780</v>
      </c>
      <c r="BT35" s="199">
        <v>812.5</v>
      </c>
      <c r="BU35" s="199">
        <v>1098</v>
      </c>
      <c r="BV35" s="199">
        <v>780</v>
      </c>
      <c r="BW35" s="212">
        <v>763.2</v>
      </c>
      <c r="BX35" s="199">
        <f t="shared" si="6"/>
        <v>732</v>
      </c>
      <c r="BY35" s="199">
        <v>732</v>
      </c>
      <c r="BZ35" s="199">
        <v>732</v>
      </c>
      <c r="CA35" s="192">
        <v>762.5</v>
      </c>
      <c r="CB35" s="192">
        <v>780</v>
      </c>
      <c r="CC35" s="192">
        <v>700</v>
      </c>
      <c r="CD35" s="212">
        <v>720</v>
      </c>
      <c r="CE35" s="192">
        <f t="shared" si="7"/>
        <v>672</v>
      </c>
      <c r="CF35" s="192">
        <v>672</v>
      </c>
      <c r="CG35" s="192">
        <v>672</v>
      </c>
      <c r="CH35" s="192">
        <v>700</v>
      </c>
      <c r="CI35" s="192">
        <v>754</v>
      </c>
      <c r="CJ35" s="192">
        <v>600</v>
      </c>
      <c r="CK35" s="212">
        <v>676.8</v>
      </c>
      <c r="CL35" s="192">
        <f t="shared" si="0"/>
        <v>1216.896</v>
      </c>
      <c r="CM35" s="192">
        <v>1216.896</v>
      </c>
      <c r="CN35" s="192">
        <v>1216.896</v>
      </c>
      <c r="CO35" s="192">
        <v>2437.5</v>
      </c>
      <c r="CP35" s="192">
        <v>1404</v>
      </c>
      <c r="CQ35" s="192">
        <v>987</v>
      </c>
      <c r="CR35" s="212">
        <v>1200.132</v>
      </c>
      <c r="CS35" s="192">
        <f t="shared" si="1"/>
        <v>1183.824</v>
      </c>
      <c r="CT35" s="192">
        <v>1183.824</v>
      </c>
      <c r="CU35" s="192">
        <v>1183.824</v>
      </c>
      <c r="CV35" s="192">
        <v>2287.5</v>
      </c>
      <c r="CW35" s="192">
        <v>1170</v>
      </c>
      <c r="CX35" s="192">
        <v>892</v>
      </c>
      <c r="CY35" s="212">
        <v>1132.2</v>
      </c>
      <c r="CZ35" s="192">
        <f t="shared" si="8"/>
        <v>1096.416</v>
      </c>
      <c r="DA35" s="192">
        <v>1096.416</v>
      </c>
      <c r="DB35" s="192">
        <v>1096.416</v>
      </c>
      <c r="DC35" s="192">
        <v>2100</v>
      </c>
      <c r="DD35" s="192">
        <v>1131</v>
      </c>
      <c r="DE35" s="192">
        <v>837</v>
      </c>
      <c r="DF35" s="212">
        <v>1064.268</v>
      </c>
      <c r="DG35" s="192">
        <f t="shared" si="3"/>
        <v>1514.4</v>
      </c>
      <c r="DH35" s="192">
        <v>1514.4</v>
      </c>
      <c r="DI35" s="192">
        <v>1514.4</v>
      </c>
      <c r="DJ35" s="192">
        <v>3656.25</v>
      </c>
      <c r="DK35" s="192">
        <v>1872</v>
      </c>
      <c r="DL35" s="192">
        <v>1514.4</v>
      </c>
      <c r="DM35" s="212">
        <v>1411.92</v>
      </c>
      <c r="DN35" s="192">
        <f t="shared" si="4"/>
        <v>1363.2</v>
      </c>
      <c r="DO35" s="192">
        <v>1363.2</v>
      </c>
      <c r="DP35" s="192">
        <v>1363.2</v>
      </c>
      <c r="DQ35" s="192">
        <v>3431.25</v>
      </c>
      <c r="DR35" s="199">
        <v>1560</v>
      </c>
      <c r="DS35" s="199">
        <v>1363.2</v>
      </c>
      <c r="DT35" s="218">
        <v>1332</v>
      </c>
      <c r="DU35" s="199">
        <f t="shared" si="5"/>
        <v>1287.6</v>
      </c>
      <c r="DV35" s="199">
        <v>1287.6</v>
      </c>
      <c r="DW35" s="199">
        <v>1287.6</v>
      </c>
      <c r="DX35" s="199">
        <v>3150</v>
      </c>
      <c r="DY35" s="199">
        <v>1508</v>
      </c>
      <c r="DZ35" s="199">
        <v>1250</v>
      </c>
      <c r="EA35" s="218">
        <v>1252.08</v>
      </c>
    </row>
    <row r="36" ht="24" spans="2:131">
      <c r="B36" s="189" t="s">
        <v>2407</v>
      </c>
      <c r="C36" s="195" t="s">
        <v>2460</v>
      </c>
      <c r="D36" s="191" t="s">
        <v>2459</v>
      </c>
      <c r="E36" s="191" t="s">
        <v>1163</v>
      </c>
      <c r="F36" s="192">
        <v>760</v>
      </c>
      <c r="G36" s="192">
        <v>760</v>
      </c>
      <c r="H36" s="192">
        <v>760</v>
      </c>
      <c r="I36" s="192">
        <v>760</v>
      </c>
      <c r="J36" s="192">
        <v>805</v>
      </c>
      <c r="K36" s="192">
        <v>720</v>
      </c>
      <c r="L36" s="212">
        <v>773.8</v>
      </c>
      <c r="M36" s="199">
        <v>710</v>
      </c>
      <c r="N36" s="199">
        <v>710</v>
      </c>
      <c r="O36" s="199">
        <v>710</v>
      </c>
      <c r="P36" s="192">
        <v>710</v>
      </c>
      <c r="Q36" s="192">
        <v>710</v>
      </c>
      <c r="R36" s="192">
        <v>615</v>
      </c>
      <c r="S36" s="212">
        <v>730</v>
      </c>
      <c r="T36" s="192">
        <v>631.8</v>
      </c>
      <c r="U36" s="192">
        <v>631.8</v>
      </c>
      <c r="V36" s="192">
        <v>631.8</v>
      </c>
      <c r="W36" s="192">
        <v>660</v>
      </c>
      <c r="X36" s="192">
        <v>675</v>
      </c>
      <c r="Y36" s="192">
        <v>574</v>
      </c>
      <c r="Z36" s="212">
        <v>686.2</v>
      </c>
      <c r="AA36" s="192">
        <v>1248</v>
      </c>
      <c r="AB36" s="192">
        <v>1248</v>
      </c>
      <c r="AC36" s="192">
        <v>1248</v>
      </c>
      <c r="AD36" s="192">
        <v>2280</v>
      </c>
      <c r="AE36" s="192">
        <v>1215</v>
      </c>
      <c r="AF36" s="192">
        <v>1152</v>
      </c>
      <c r="AG36" s="212">
        <v>1216.8005</v>
      </c>
      <c r="AH36" s="192">
        <v>1123.2</v>
      </c>
      <c r="AI36" s="192">
        <v>1123.2</v>
      </c>
      <c r="AJ36" s="192">
        <v>1123.2</v>
      </c>
      <c r="AK36" s="192">
        <v>2130</v>
      </c>
      <c r="AL36" s="192">
        <v>1068</v>
      </c>
      <c r="AM36" s="192">
        <v>980</v>
      </c>
      <c r="AN36" s="212">
        <v>1147.925</v>
      </c>
      <c r="AO36" s="192">
        <v>1010.88</v>
      </c>
      <c r="AP36" s="192">
        <v>1010.88</v>
      </c>
      <c r="AQ36" s="192">
        <v>1010.88</v>
      </c>
      <c r="AR36" s="192">
        <v>1980</v>
      </c>
      <c r="AS36" s="192">
        <v>1011</v>
      </c>
      <c r="AT36" s="192">
        <v>918.4</v>
      </c>
      <c r="AU36" s="212">
        <v>1079.0495</v>
      </c>
      <c r="AV36" s="192">
        <v>1515</v>
      </c>
      <c r="AW36" s="192">
        <v>1515</v>
      </c>
      <c r="AX36" s="192">
        <v>1515</v>
      </c>
      <c r="AY36" s="192">
        <v>3420</v>
      </c>
      <c r="AZ36" s="192">
        <v>1611</v>
      </c>
      <c r="BA36" s="192">
        <v>1510</v>
      </c>
      <c r="BB36" s="212">
        <v>1431.53</v>
      </c>
      <c r="BC36" s="192">
        <v>1364</v>
      </c>
      <c r="BD36" s="192">
        <v>1364</v>
      </c>
      <c r="BE36" s="192">
        <v>1364</v>
      </c>
      <c r="BF36" s="192">
        <v>3195</v>
      </c>
      <c r="BG36" s="199">
        <v>1425</v>
      </c>
      <c r="BH36" s="192">
        <v>1290</v>
      </c>
      <c r="BI36" s="212">
        <v>1350.5</v>
      </c>
      <c r="BJ36" s="199">
        <v>1288</v>
      </c>
      <c r="BK36" s="199">
        <v>1288</v>
      </c>
      <c r="BL36" s="199">
        <v>1288</v>
      </c>
      <c r="BM36" s="199">
        <v>2970</v>
      </c>
      <c r="BN36" s="199">
        <v>1350</v>
      </c>
      <c r="BO36" s="199">
        <v>1200</v>
      </c>
      <c r="BP36" s="218">
        <v>1269.47</v>
      </c>
      <c r="BQ36" s="199">
        <f t="shared" si="9"/>
        <v>912</v>
      </c>
      <c r="BR36" s="199">
        <v>912</v>
      </c>
      <c r="BS36" s="199">
        <v>912</v>
      </c>
      <c r="BT36" s="199">
        <v>950</v>
      </c>
      <c r="BU36" s="199">
        <v>1225</v>
      </c>
      <c r="BV36" s="199">
        <v>912</v>
      </c>
      <c r="BW36" s="212">
        <v>928.56</v>
      </c>
      <c r="BX36" s="199">
        <v>842.4</v>
      </c>
      <c r="BY36" s="199">
        <v>842.4</v>
      </c>
      <c r="BZ36" s="199">
        <v>852</v>
      </c>
      <c r="CA36" s="192">
        <v>887.5</v>
      </c>
      <c r="CB36" s="192">
        <v>926</v>
      </c>
      <c r="CC36" s="192">
        <v>750</v>
      </c>
      <c r="CD36" s="212">
        <v>876</v>
      </c>
      <c r="CE36" s="192">
        <f t="shared" si="7"/>
        <v>758.16</v>
      </c>
      <c r="CF36" s="192">
        <v>758.16</v>
      </c>
      <c r="CG36" s="192">
        <v>758.16</v>
      </c>
      <c r="CH36" s="192">
        <v>825</v>
      </c>
      <c r="CI36" s="192">
        <v>878</v>
      </c>
      <c r="CJ36" s="192">
        <v>650</v>
      </c>
      <c r="CK36" s="212">
        <v>823.44</v>
      </c>
      <c r="CL36" s="192">
        <f t="shared" si="0"/>
        <v>1497.6</v>
      </c>
      <c r="CM36" s="192">
        <v>1497.6</v>
      </c>
      <c r="CN36" s="192">
        <v>1497.6</v>
      </c>
      <c r="CO36" s="192">
        <v>2850</v>
      </c>
      <c r="CP36" s="192">
        <v>1580</v>
      </c>
      <c r="CQ36" s="192">
        <v>1256</v>
      </c>
      <c r="CR36" s="212">
        <v>1460.1606</v>
      </c>
      <c r="CS36" s="192">
        <f t="shared" si="1"/>
        <v>1347.84</v>
      </c>
      <c r="CT36" s="192">
        <v>1347.84</v>
      </c>
      <c r="CU36" s="192">
        <v>1347.84</v>
      </c>
      <c r="CV36" s="192">
        <v>2662.5</v>
      </c>
      <c r="CW36" s="192">
        <v>1388</v>
      </c>
      <c r="CX36" s="192">
        <v>1126</v>
      </c>
      <c r="CY36" s="212">
        <v>1377.51</v>
      </c>
      <c r="CZ36" s="192">
        <f t="shared" si="8"/>
        <v>1213.056</v>
      </c>
      <c r="DA36" s="192">
        <v>1213.056</v>
      </c>
      <c r="DB36" s="192">
        <v>1213.056</v>
      </c>
      <c r="DC36" s="192">
        <v>2475</v>
      </c>
      <c r="DD36" s="192">
        <v>1362</v>
      </c>
      <c r="DE36" s="192">
        <v>1041</v>
      </c>
      <c r="DF36" s="212">
        <v>1294.8594</v>
      </c>
      <c r="DG36" s="192">
        <f t="shared" si="3"/>
        <v>1818</v>
      </c>
      <c r="DH36" s="192">
        <v>1818</v>
      </c>
      <c r="DI36" s="192">
        <v>1818</v>
      </c>
      <c r="DJ36" s="192">
        <v>4275</v>
      </c>
      <c r="DK36" s="192">
        <v>2106</v>
      </c>
      <c r="DL36" s="192">
        <v>1818</v>
      </c>
      <c r="DM36" s="212">
        <v>1717.836</v>
      </c>
      <c r="DN36" s="192">
        <f t="shared" si="4"/>
        <v>1636.8</v>
      </c>
      <c r="DO36" s="192">
        <v>1636.8</v>
      </c>
      <c r="DP36" s="192">
        <v>1636.8</v>
      </c>
      <c r="DQ36" s="192">
        <v>3993.75</v>
      </c>
      <c r="DR36" s="199">
        <v>1852</v>
      </c>
      <c r="DS36" s="199">
        <v>1636.8</v>
      </c>
      <c r="DT36" s="218">
        <v>1620.6</v>
      </c>
      <c r="DU36" s="199">
        <f t="shared" si="5"/>
        <v>1545.6</v>
      </c>
      <c r="DV36" s="199">
        <v>1545.6</v>
      </c>
      <c r="DW36" s="199">
        <v>1545.6</v>
      </c>
      <c r="DX36" s="199">
        <v>3712.5</v>
      </c>
      <c r="DY36" s="199">
        <v>1755</v>
      </c>
      <c r="DZ36" s="199">
        <v>1350</v>
      </c>
      <c r="EA36" s="218">
        <v>1523.364</v>
      </c>
    </row>
    <row r="37" ht="24" spans="2:131">
      <c r="B37" s="189" t="s">
        <v>2407</v>
      </c>
      <c r="C37" s="195" t="s">
        <v>2460</v>
      </c>
      <c r="D37" s="191" t="s">
        <v>2462</v>
      </c>
      <c r="E37" s="191" t="s">
        <v>1165</v>
      </c>
      <c r="F37" s="192">
        <v>880</v>
      </c>
      <c r="G37" s="192">
        <v>880</v>
      </c>
      <c r="H37" s="192">
        <v>880</v>
      </c>
      <c r="I37" s="192">
        <v>880</v>
      </c>
      <c r="J37" s="192">
        <v>915</v>
      </c>
      <c r="K37" s="192">
        <v>850</v>
      </c>
      <c r="L37" s="212">
        <v>911.6</v>
      </c>
      <c r="M37" s="199">
        <v>830</v>
      </c>
      <c r="N37" s="199">
        <v>830</v>
      </c>
      <c r="O37" s="199">
        <v>830</v>
      </c>
      <c r="P37" s="192">
        <v>830</v>
      </c>
      <c r="Q37" s="192">
        <v>880</v>
      </c>
      <c r="R37" s="192">
        <v>700</v>
      </c>
      <c r="S37" s="212">
        <v>860</v>
      </c>
      <c r="T37" s="192">
        <v>780</v>
      </c>
      <c r="U37" s="192">
        <v>780</v>
      </c>
      <c r="V37" s="192">
        <v>780</v>
      </c>
      <c r="W37" s="192">
        <v>780</v>
      </c>
      <c r="X37" s="192">
        <v>780</v>
      </c>
      <c r="Y37" s="192">
        <v>665</v>
      </c>
      <c r="Z37" s="212">
        <v>808.4</v>
      </c>
      <c r="AA37" s="192">
        <v>1426.42</v>
      </c>
      <c r="AB37" s="192">
        <v>1426.42</v>
      </c>
      <c r="AC37" s="192">
        <v>1426.42</v>
      </c>
      <c r="AD37" s="192">
        <v>2640</v>
      </c>
      <c r="AE37" s="192">
        <v>1373</v>
      </c>
      <c r="AF37" s="192">
        <v>1350</v>
      </c>
      <c r="AG37" s="212">
        <v>1433.491</v>
      </c>
      <c r="AH37" s="192">
        <v>1362.82</v>
      </c>
      <c r="AI37" s="192">
        <v>1362.82</v>
      </c>
      <c r="AJ37" s="192">
        <v>1362.82</v>
      </c>
      <c r="AK37" s="192">
        <v>2490</v>
      </c>
      <c r="AL37" s="192">
        <v>1324.5</v>
      </c>
      <c r="AM37" s="192">
        <v>1120</v>
      </c>
      <c r="AN37" s="212">
        <v>1352.35</v>
      </c>
      <c r="AO37" s="192">
        <v>1304.52</v>
      </c>
      <c r="AP37" s="192">
        <v>1304.52</v>
      </c>
      <c r="AQ37" s="192">
        <v>1304.52</v>
      </c>
      <c r="AR37" s="192">
        <v>2340</v>
      </c>
      <c r="AS37" s="192">
        <v>1188</v>
      </c>
      <c r="AT37" s="192">
        <v>1065</v>
      </c>
      <c r="AU37" s="212">
        <v>1271.209</v>
      </c>
      <c r="AV37" s="192">
        <v>1782</v>
      </c>
      <c r="AW37" s="192">
        <v>1782</v>
      </c>
      <c r="AX37" s="192">
        <v>1782</v>
      </c>
      <c r="AY37" s="192">
        <v>3960</v>
      </c>
      <c r="AZ37" s="192">
        <v>1830</v>
      </c>
      <c r="BA37" s="192">
        <v>1700</v>
      </c>
      <c r="BB37" s="212">
        <v>1686.46</v>
      </c>
      <c r="BC37" s="192">
        <v>1604</v>
      </c>
      <c r="BD37" s="192">
        <v>1604</v>
      </c>
      <c r="BE37" s="192">
        <v>1604</v>
      </c>
      <c r="BF37" s="192">
        <v>3735</v>
      </c>
      <c r="BG37" s="199">
        <v>1766</v>
      </c>
      <c r="BH37" s="192">
        <v>1450</v>
      </c>
      <c r="BI37" s="212">
        <v>1591</v>
      </c>
      <c r="BJ37" s="199">
        <v>1515</v>
      </c>
      <c r="BK37" s="199">
        <v>1515</v>
      </c>
      <c r="BL37" s="199">
        <v>1515</v>
      </c>
      <c r="BM37" s="199">
        <v>3510</v>
      </c>
      <c r="BN37" s="199">
        <v>1563</v>
      </c>
      <c r="BO37" s="199">
        <v>1350</v>
      </c>
      <c r="BP37" s="218">
        <v>1495.54</v>
      </c>
      <c r="BQ37" s="199">
        <v>1030</v>
      </c>
      <c r="BR37" s="199">
        <v>1030</v>
      </c>
      <c r="BS37" s="199">
        <v>1056</v>
      </c>
      <c r="BT37" s="199">
        <v>1100</v>
      </c>
      <c r="BU37" s="199">
        <v>1460</v>
      </c>
      <c r="BV37" s="199">
        <v>1030</v>
      </c>
      <c r="BW37" s="212">
        <v>1093.92</v>
      </c>
      <c r="BX37" s="199">
        <v>930</v>
      </c>
      <c r="BY37" s="199">
        <v>930</v>
      </c>
      <c r="BZ37" s="199">
        <v>996</v>
      </c>
      <c r="CA37" s="192">
        <v>1037.5</v>
      </c>
      <c r="CB37" s="192">
        <v>1148</v>
      </c>
      <c r="CC37" s="192">
        <v>840</v>
      </c>
      <c r="CD37" s="212">
        <v>1032</v>
      </c>
      <c r="CE37" s="192">
        <v>830</v>
      </c>
      <c r="CF37" s="192">
        <v>830</v>
      </c>
      <c r="CG37" s="192">
        <v>936</v>
      </c>
      <c r="CH37" s="192">
        <v>975</v>
      </c>
      <c r="CI37" s="192">
        <v>1030</v>
      </c>
      <c r="CJ37" s="192">
        <v>800</v>
      </c>
      <c r="CK37" s="212">
        <v>970.08</v>
      </c>
      <c r="CL37" s="192">
        <f t="shared" si="0"/>
        <v>1711.704</v>
      </c>
      <c r="CM37" s="192">
        <v>1711.704</v>
      </c>
      <c r="CN37" s="192">
        <v>1711.704</v>
      </c>
      <c r="CO37" s="192">
        <v>3300</v>
      </c>
      <c r="CP37" s="192">
        <v>1787</v>
      </c>
      <c r="CQ37" s="192">
        <v>1443</v>
      </c>
      <c r="CR37" s="212">
        <v>1720.1892</v>
      </c>
      <c r="CS37" s="192">
        <f t="shared" si="1"/>
        <v>1635.384</v>
      </c>
      <c r="CT37" s="192">
        <v>1635.384</v>
      </c>
      <c r="CU37" s="192">
        <v>1635.384</v>
      </c>
      <c r="CV37" s="192">
        <v>3112.5</v>
      </c>
      <c r="CW37" s="192">
        <v>1722</v>
      </c>
      <c r="CX37" s="192">
        <v>1369</v>
      </c>
      <c r="CY37" s="212">
        <v>1622.82</v>
      </c>
      <c r="CZ37" s="192">
        <v>1540</v>
      </c>
      <c r="DA37" s="192">
        <v>1540</v>
      </c>
      <c r="DB37" s="192">
        <v>1565.424</v>
      </c>
      <c r="DC37" s="192">
        <v>2925</v>
      </c>
      <c r="DD37" s="192">
        <v>1545</v>
      </c>
      <c r="DE37" s="192">
        <v>1201</v>
      </c>
      <c r="DF37" s="212">
        <v>1525.4508</v>
      </c>
      <c r="DG37" s="192">
        <f t="shared" si="3"/>
        <v>2138.4</v>
      </c>
      <c r="DH37" s="192">
        <v>2138.4</v>
      </c>
      <c r="DI37" s="192">
        <v>2138.4</v>
      </c>
      <c r="DJ37" s="192">
        <v>4950</v>
      </c>
      <c r="DK37" s="192">
        <v>2379</v>
      </c>
      <c r="DL37" s="192">
        <v>1950</v>
      </c>
      <c r="DM37" s="212">
        <v>2023.752</v>
      </c>
      <c r="DN37" s="192">
        <f t="shared" si="4"/>
        <v>1924.8</v>
      </c>
      <c r="DO37" s="192">
        <v>1924.8</v>
      </c>
      <c r="DP37" s="192">
        <v>1924.8</v>
      </c>
      <c r="DQ37" s="192">
        <v>4668.75</v>
      </c>
      <c r="DR37" s="199">
        <v>2296</v>
      </c>
      <c r="DS37" s="199">
        <v>1765</v>
      </c>
      <c r="DT37" s="218">
        <v>1909.2</v>
      </c>
      <c r="DU37" s="199">
        <f t="shared" si="5"/>
        <v>1818</v>
      </c>
      <c r="DV37" s="199">
        <v>1818</v>
      </c>
      <c r="DW37" s="199">
        <v>1818</v>
      </c>
      <c r="DX37" s="199">
        <v>4387.5</v>
      </c>
      <c r="DY37" s="199">
        <v>2059</v>
      </c>
      <c r="DZ37" s="199">
        <v>1680</v>
      </c>
      <c r="EA37" s="218">
        <v>1794.648</v>
      </c>
    </row>
    <row r="38" ht="24" spans="2:131">
      <c r="B38" s="189" t="s">
        <v>2407</v>
      </c>
      <c r="C38" s="195" t="s">
        <v>2463</v>
      </c>
      <c r="D38" s="191" t="s">
        <v>2461</v>
      </c>
      <c r="E38" s="191" t="s">
        <v>1167</v>
      </c>
      <c r="F38" s="192">
        <v>690</v>
      </c>
      <c r="G38" s="192">
        <v>790</v>
      </c>
      <c r="H38" s="192">
        <v>690</v>
      </c>
      <c r="I38" s="192">
        <v>690</v>
      </c>
      <c r="J38" s="192">
        <v>750</v>
      </c>
      <c r="K38" s="192">
        <v>2304</v>
      </c>
      <c r="L38" s="212">
        <v>784.4</v>
      </c>
      <c r="M38" s="199">
        <v>650</v>
      </c>
      <c r="N38" s="199">
        <v>750</v>
      </c>
      <c r="O38" s="199">
        <v>650</v>
      </c>
      <c r="P38" s="192">
        <v>650</v>
      </c>
      <c r="Q38" s="192">
        <v>630</v>
      </c>
      <c r="R38" s="192">
        <v>2160</v>
      </c>
      <c r="S38" s="212">
        <v>740</v>
      </c>
      <c r="T38" s="192">
        <v>610</v>
      </c>
      <c r="U38" s="192">
        <v>710</v>
      </c>
      <c r="V38" s="192">
        <v>610</v>
      </c>
      <c r="W38" s="192">
        <v>610</v>
      </c>
      <c r="X38" s="192">
        <v>605</v>
      </c>
      <c r="Y38" s="192">
        <v>1512</v>
      </c>
      <c r="Z38" s="212">
        <v>695.6</v>
      </c>
      <c r="AA38" s="192">
        <v>1356.8</v>
      </c>
      <c r="AB38" s="192">
        <v>1356.8</v>
      </c>
      <c r="AC38" s="192">
        <v>1356.8</v>
      </c>
      <c r="AD38" s="192">
        <v>2070</v>
      </c>
      <c r="AE38" s="192">
        <v>1125</v>
      </c>
      <c r="AF38" s="192">
        <v>3816</v>
      </c>
      <c r="AG38" s="212">
        <v>1400.154</v>
      </c>
      <c r="AH38" s="192">
        <v>1219</v>
      </c>
      <c r="AI38" s="192">
        <v>1219</v>
      </c>
      <c r="AJ38" s="192">
        <v>1219</v>
      </c>
      <c r="AK38" s="192">
        <v>1950</v>
      </c>
      <c r="AL38" s="192">
        <v>945</v>
      </c>
      <c r="AM38" s="192">
        <v>3456</v>
      </c>
      <c r="AN38" s="212">
        <v>1320.9</v>
      </c>
      <c r="AO38" s="192">
        <v>1060</v>
      </c>
      <c r="AP38" s="192">
        <v>1060</v>
      </c>
      <c r="AQ38" s="192">
        <v>1060</v>
      </c>
      <c r="AR38" s="192">
        <v>1830</v>
      </c>
      <c r="AS38" s="192">
        <v>907.5</v>
      </c>
      <c r="AT38" s="192">
        <v>3456</v>
      </c>
      <c r="AU38" s="212">
        <v>1241.646</v>
      </c>
      <c r="AV38" s="192">
        <v>1648</v>
      </c>
      <c r="AW38" s="192">
        <v>1648</v>
      </c>
      <c r="AX38" s="192">
        <v>1648</v>
      </c>
      <c r="AY38" s="192">
        <v>4140</v>
      </c>
      <c r="AZ38" s="192">
        <v>1500</v>
      </c>
      <c r="BA38" s="192">
        <v>4392</v>
      </c>
      <c r="BB38" s="212">
        <v>1647.24</v>
      </c>
      <c r="BC38" s="192">
        <v>1584</v>
      </c>
      <c r="BD38" s="192">
        <v>1584</v>
      </c>
      <c r="BE38" s="192">
        <v>1584</v>
      </c>
      <c r="BF38" s="192">
        <v>3900</v>
      </c>
      <c r="BG38" s="199">
        <v>1260</v>
      </c>
      <c r="BH38" s="199">
        <v>4104</v>
      </c>
      <c r="BI38" s="218">
        <v>1554</v>
      </c>
      <c r="BJ38" s="199">
        <v>1464</v>
      </c>
      <c r="BK38" s="199">
        <v>1464</v>
      </c>
      <c r="BL38" s="199">
        <v>1464</v>
      </c>
      <c r="BM38" s="199">
        <v>3660</v>
      </c>
      <c r="BN38" s="199">
        <v>1210</v>
      </c>
      <c r="BO38" s="199">
        <v>3456</v>
      </c>
      <c r="BP38" s="218">
        <v>1460.76</v>
      </c>
      <c r="BQ38" s="199">
        <f t="shared" si="9"/>
        <v>828</v>
      </c>
      <c r="BR38" s="199">
        <v>948</v>
      </c>
      <c r="BS38" s="199">
        <v>828</v>
      </c>
      <c r="BT38" s="199">
        <v>862.5</v>
      </c>
      <c r="BU38" s="199">
        <v>1207.8</v>
      </c>
      <c r="BV38" s="199">
        <v>2304</v>
      </c>
      <c r="BW38" s="212">
        <v>941.28</v>
      </c>
      <c r="BX38" s="199">
        <f t="shared" si="6"/>
        <v>780</v>
      </c>
      <c r="BY38" s="199">
        <v>900</v>
      </c>
      <c r="BZ38" s="199">
        <v>780</v>
      </c>
      <c r="CA38" s="192">
        <v>812.5</v>
      </c>
      <c r="CB38" s="192">
        <v>819</v>
      </c>
      <c r="CC38" s="192">
        <v>2160</v>
      </c>
      <c r="CD38" s="212">
        <v>888</v>
      </c>
      <c r="CE38" s="192">
        <f t="shared" ref="CE38:CE40" si="10">T38*1.2</f>
        <v>732</v>
      </c>
      <c r="CF38" s="192">
        <v>852</v>
      </c>
      <c r="CG38" s="192">
        <v>732</v>
      </c>
      <c r="CH38" s="192">
        <v>762.5</v>
      </c>
      <c r="CI38" s="192">
        <v>787</v>
      </c>
      <c r="CJ38" s="192">
        <v>1512</v>
      </c>
      <c r="CK38" s="212">
        <v>834.72</v>
      </c>
      <c r="CL38" s="192">
        <f t="shared" si="0"/>
        <v>1628.16</v>
      </c>
      <c r="CM38" s="192">
        <v>1628.16</v>
      </c>
      <c r="CN38" s="192">
        <v>1628.16</v>
      </c>
      <c r="CO38" s="192">
        <v>2587.5</v>
      </c>
      <c r="CP38" s="192">
        <v>1465</v>
      </c>
      <c r="CQ38" s="192">
        <v>3816</v>
      </c>
      <c r="CR38" s="212">
        <v>1680.1848</v>
      </c>
      <c r="CS38" s="192">
        <f t="shared" si="1"/>
        <v>1462.8</v>
      </c>
      <c r="CT38" s="192">
        <v>1462.8</v>
      </c>
      <c r="CU38" s="192">
        <v>1462.8</v>
      </c>
      <c r="CV38" s="192">
        <v>2437.5</v>
      </c>
      <c r="CW38" s="192">
        <v>1129</v>
      </c>
      <c r="CX38" s="192">
        <v>3456</v>
      </c>
      <c r="CY38" s="212">
        <v>1585.08</v>
      </c>
      <c r="CZ38" s="192">
        <f t="shared" ref="CZ38:CZ40" si="11">AO38*1.2</f>
        <v>1272</v>
      </c>
      <c r="DA38" s="192">
        <v>1272</v>
      </c>
      <c r="DB38" s="192">
        <v>1272</v>
      </c>
      <c r="DC38" s="192">
        <v>2287.5</v>
      </c>
      <c r="DD38" s="192">
        <v>1180</v>
      </c>
      <c r="DE38" s="192">
        <v>3456</v>
      </c>
      <c r="DF38" s="212">
        <v>1489.9752</v>
      </c>
      <c r="DG38" s="192">
        <f t="shared" si="3"/>
        <v>1977.6</v>
      </c>
      <c r="DH38" s="192">
        <v>1977.6</v>
      </c>
      <c r="DI38" s="192">
        <v>1977.6</v>
      </c>
      <c r="DJ38" s="192">
        <v>5175</v>
      </c>
      <c r="DK38" s="192">
        <v>1950</v>
      </c>
      <c r="DL38" s="192">
        <v>4392</v>
      </c>
      <c r="DM38" s="212">
        <v>1976.688</v>
      </c>
      <c r="DN38" s="192">
        <f t="shared" si="4"/>
        <v>1900.8</v>
      </c>
      <c r="DO38" s="192">
        <v>1900.8</v>
      </c>
      <c r="DP38" s="192">
        <v>1900.8</v>
      </c>
      <c r="DQ38" s="192">
        <v>4875</v>
      </c>
      <c r="DR38" s="199">
        <v>1738</v>
      </c>
      <c r="DS38" s="199">
        <v>4104</v>
      </c>
      <c r="DT38" s="218">
        <v>1864.8</v>
      </c>
      <c r="DU38" s="199">
        <f t="shared" si="5"/>
        <v>1756.8</v>
      </c>
      <c r="DV38" s="199">
        <v>1756.8</v>
      </c>
      <c r="DW38" s="199">
        <v>1756.8</v>
      </c>
      <c r="DX38" s="199">
        <v>4575</v>
      </c>
      <c r="DY38" s="199">
        <v>1603</v>
      </c>
      <c r="DZ38" s="199">
        <v>3456</v>
      </c>
      <c r="EA38" s="218">
        <v>1752.912</v>
      </c>
    </row>
    <row r="39" ht="24" spans="2:131">
      <c r="B39" s="189" t="s">
        <v>2407</v>
      </c>
      <c r="C39" s="195" t="s">
        <v>2463</v>
      </c>
      <c r="D39" s="191" t="s">
        <v>2459</v>
      </c>
      <c r="E39" s="191" t="s">
        <v>1169</v>
      </c>
      <c r="F39" s="192">
        <v>810</v>
      </c>
      <c r="G39" s="192">
        <v>840</v>
      </c>
      <c r="H39" s="192">
        <v>810</v>
      </c>
      <c r="I39" s="192">
        <v>810</v>
      </c>
      <c r="J39" s="192">
        <v>920</v>
      </c>
      <c r="K39" s="192">
        <v>2736</v>
      </c>
      <c r="L39" s="212">
        <v>901</v>
      </c>
      <c r="M39" s="199">
        <v>760</v>
      </c>
      <c r="N39" s="199">
        <v>790</v>
      </c>
      <c r="O39" s="199">
        <v>760</v>
      </c>
      <c r="P39" s="192">
        <v>760</v>
      </c>
      <c r="Q39" s="192">
        <v>788</v>
      </c>
      <c r="R39" s="192">
        <v>2304</v>
      </c>
      <c r="S39" s="212">
        <v>850</v>
      </c>
      <c r="T39" s="192">
        <v>710</v>
      </c>
      <c r="U39" s="192">
        <v>750</v>
      </c>
      <c r="V39" s="192">
        <v>710</v>
      </c>
      <c r="W39" s="192">
        <v>710</v>
      </c>
      <c r="X39" s="192">
        <v>745</v>
      </c>
      <c r="Y39" s="192">
        <v>1600</v>
      </c>
      <c r="Z39" s="212">
        <v>799</v>
      </c>
      <c r="AA39" s="192">
        <v>1511.56</v>
      </c>
      <c r="AB39" s="192">
        <v>1511.56</v>
      </c>
      <c r="AC39" s="192">
        <v>1511.56</v>
      </c>
      <c r="AD39" s="192">
        <v>2430</v>
      </c>
      <c r="AE39" s="192">
        <v>1350</v>
      </c>
      <c r="AF39" s="192">
        <v>4320</v>
      </c>
      <c r="AG39" s="212">
        <v>1608.285</v>
      </c>
      <c r="AH39" s="192">
        <v>1340.9</v>
      </c>
      <c r="AI39" s="192">
        <v>1340.9</v>
      </c>
      <c r="AJ39" s="192">
        <v>1340.9</v>
      </c>
      <c r="AK39" s="192">
        <v>2280</v>
      </c>
      <c r="AL39" s="192">
        <v>1182</v>
      </c>
      <c r="AM39" s="192">
        <v>3888</v>
      </c>
      <c r="AN39" s="212">
        <v>1517.25</v>
      </c>
      <c r="AO39" s="192">
        <v>1154.34</v>
      </c>
      <c r="AP39" s="192">
        <v>1154.34</v>
      </c>
      <c r="AQ39" s="192">
        <v>1154.34</v>
      </c>
      <c r="AR39" s="192">
        <v>2130</v>
      </c>
      <c r="AS39" s="192">
        <v>1117.5</v>
      </c>
      <c r="AT39" s="192">
        <v>3600</v>
      </c>
      <c r="AU39" s="212">
        <v>1426.215</v>
      </c>
      <c r="AV39" s="192">
        <v>1775</v>
      </c>
      <c r="AW39" s="192">
        <v>1775</v>
      </c>
      <c r="AX39" s="192">
        <v>1775</v>
      </c>
      <c r="AY39" s="192">
        <v>4860</v>
      </c>
      <c r="AZ39" s="192">
        <v>1775</v>
      </c>
      <c r="BA39" s="192">
        <v>5184</v>
      </c>
      <c r="BB39" s="212">
        <v>1892.1</v>
      </c>
      <c r="BC39" s="192">
        <v>1614</v>
      </c>
      <c r="BD39" s="192">
        <v>1614</v>
      </c>
      <c r="BE39" s="192">
        <v>1614</v>
      </c>
      <c r="BF39" s="192">
        <v>4560</v>
      </c>
      <c r="BG39" s="199">
        <v>1576</v>
      </c>
      <c r="BH39" s="199">
        <v>4464</v>
      </c>
      <c r="BI39" s="218">
        <v>1785</v>
      </c>
      <c r="BJ39" s="199">
        <v>1585</v>
      </c>
      <c r="BK39" s="199">
        <v>1585</v>
      </c>
      <c r="BL39" s="199">
        <v>1585</v>
      </c>
      <c r="BM39" s="199">
        <v>4260</v>
      </c>
      <c r="BN39" s="199">
        <v>1490</v>
      </c>
      <c r="BO39" s="199">
        <v>3960</v>
      </c>
      <c r="BP39" s="218">
        <v>1677.9</v>
      </c>
      <c r="BQ39" s="199">
        <f t="shared" si="9"/>
        <v>972</v>
      </c>
      <c r="BR39" s="199">
        <v>1008</v>
      </c>
      <c r="BS39" s="199">
        <v>972</v>
      </c>
      <c r="BT39" s="199">
        <v>1012.5</v>
      </c>
      <c r="BU39" s="199">
        <v>1347.5</v>
      </c>
      <c r="BV39" s="199">
        <v>2736</v>
      </c>
      <c r="BW39" s="212">
        <v>1081.2</v>
      </c>
      <c r="BX39" s="199">
        <f t="shared" si="6"/>
        <v>912</v>
      </c>
      <c r="BY39" s="199">
        <v>948</v>
      </c>
      <c r="BZ39" s="199">
        <v>912</v>
      </c>
      <c r="CA39" s="192">
        <v>950</v>
      </c>
      <c r="CB39" s="192">
        <v>1024</v>
      </c>
      <c r="CC39" s="192">
        <v>2304</v>
      </c>
      <c r="CD39" s="212">
        <v>1020</v>
      </c>
      <c r="CE39" s="192">
        <f t="shared" si="10"/>
        <v>852</v>
      </c>
      <c r="CF39" s="192">
        <v>900</v>
      </c>
      <c r="CG39" s="192">
        <v>852</v>
      </c>
      <c r="CH39" s="192">
        <v>887.5</v>
      </c>
      <c r="CI39" s="192">
        <v>969</v>
      </c>
      <c r="CJ39" s="192">
        <v>1600</v>
      </c>
      <c r="CK39" s="212">
        <v>958.8</v>
      </c>
      <c r="CL39" s="192">
        <f t="shared" si="0"/>
        <v>1813.872</v>
      </c>
      <c r="CM39" s="192">
        <v>1813.872</v>
      </c>
      <c r="CN39" s="192">
        <v>1813.872</v>
      </c>
      <c r="CO39" s="192">
        <v>3037.5</v>
      </c>
      <c r="CP39" s="192">
        <v>1794</v>
      </c>
      <c r="CQ39" s="192">
        <v>4320</v>
      </c>
      <c r="CR39" s="212">
        <v>1929.942</v>
      </c>
      <c r="CS39" s="192">
        <f t="shared" si="1"/>
        <v>1609.08</v>
      </c>
      <c r="CT39" s="192">
        <v>1609.08</v>
      </c>
      <c r="CU39" s="192">
        <v>1609.08</v>
      </c>
      <c r="CV39" s="192">
        <v>2850</v>
      </c>
      <c r="CW39" s="192">
        <v>1537</v>
      </c>
      <c r="CX39" s="192">
        <v>3888</v>
      </c>
      <c r="CY39" s="212">
        <v>1820.7</v>
      </c>
      <c r="CZ39" s="192">
        <f t="shared" si="11"/>
        <v>1385.208</v>
      </c>
      <c r="DA39" s="192">
        <v>1385.208</v>
      </c>
      <c r="DB39" s="192">
        <v>1385.208</v>
      </c>
      <c r="DC39" s="192">
        <v>2662.5</v>
      </c>
      <c r="DD39" s="192">
        <v>1454</v>
      </c>
      <c r="DE39" s="192">
        <v>3600</v>
      </c>
      <c r="DF39" s="212">
        <v>1711.458</v>
      </c>
      <c r="DG39" s="192">
        <f t="shared" si="3"/>
        <v>2130</v>
      </c>
      <c r="DH39" s="192">
        <v>2130</v>
      </c>
      <c r="DI39" s="192">
        <v>2130</v>
      </c>
      <c r="DJ39" s="192">
        <v>6075</v>
      </c>
      <c r="DK39" s="192">
        <v>2392</v>
      </c>
      <c r="DL39" s="192">
        <v>5184</v>
      </c>
      <c r="DM39" s="212">
        <v>2270.52</v>
      </c>
      <c r="DN39" s="192">
        <f t="shared" si="4"/>
        <v>1936.8</v>
      </c>
      <c r="DO39" s="192">
        <v>1936.8</v>
      </c>
      <c r="DP39" s="192">
        <v>1936.8</v>
      </c>
      <c r="DQ39" s="192">
        <v>5700</v>
      </c>
      <c r="DR39" s="199">
        <v>2049</v>
      </c>
      <c r="DS39" s="199">
        <v>4464</v>
      </c>
      <c r="DT39" s="218">
        <v>2142</v>
      </c>
      <c r="DU39" s="199">
        <f t="shared" si="5"/>
        <v>1902</v>
      </c>
      <c r="DV39" s="199">
        <v>1902</v>
      </c>
      <c r="DW39" s="199">
        <v>1902</v>
      </c>
      <c r="DX39" s="199">
        <v>5325</v>
      </c>
      <c r="DY39" s="199">
        <v>1938</v>
      </c>
      <c r="DZ39" s="199">
        <v>3960</v>
      </c>
      <c r="EA39" s="218">
        <v>2013.48</v>
      </c>
    </row>
    <row r="40" ht="24" spans="2:131">
      <c r="B40" s="189" t="s">
        <v>2407</v>
      </c>
      <c r="C40" s="195" t="s">
        <v>2463</v>
      </c>
      <c r="D40" s="191" t="s">
        <v>2462</v>
      </c>
      <c r="E40" s="191" t="s">
        <v>1171</v>
      </c>
      <c r="F40" s="192">
        <v>960</v>
      </c>
      <c r="G40" s="192">
        <v>960</v>
      </c>
      <c r="H40" s="192">
        <v>960</v>
      </c>
      <c r="I40" s="192">
        <v>960</v>
      </c>
      <c r="J40" s="192">
        <v>1135</v>
      </c>
      <c r="K40" s="192">
        <v>3456</v>
      </c>
      <c r="L40" s="212">
        <v>1007</v>
      </c>
      <c r="M40" s="199">
        <v>890</v>
      </c>
      <c r="N40" s="199">
        <v>890</v>
      </c>
      <c r="O40" s="199">
        <v>890</v>
      </c>
      <c r="P40" s="192">
        <v>890</v>
      </c>
      <c r="Q40" s="192">
        <v>962</v>
      </c>
      <c r="R40" s="192">
        <v>2736</v>
      </c>
      <c r="S40" s="212">
        <v>950</v>
      </c>
      <c r="T40" s="192">
        <v>840</v>
      </c>
      <c r="U40" s="192">
        <v>840</v>
      </c>
      <c r="V40" s="192">
        <v>840</v>
      </c>
      <c r="W40" s="192">
        <v>840</v>
      </c>
      <c r="X40" s="192">
        <v>937</v>
      </c>
      <c r="Y40" s="192">
        <v>2304</v>
      </c>
      <c r="Z40" s="212">
        <v>893</v>
      </c>
      <c r="AA40" s="192">
        <v>1736</v>
      </c>
      <c r="AB40" s="192">
        <v>1736</v>
      </c>
      <c r="AC40" s="192">
        <v>1736</v>
      </c>
      <c r="AD40" s="192">
        <v>2880</v>
      </c>
      <c r="AE40" s="192">
        <v>1703</v>
      </c>
      <c r="AF40" s="192">
        <v>4968</v>
      </c>
      <c r="AG40" s="212">
        <v>1797.495</v>
      </c>
      <c r="AH40" s="192">
        <v>1540.9</v>
      </c>
      <c r="AI40" s="192">
        <v>1540.9</v>
      </c>
      <c r="AJ40" s="192">
        <v>1540.9</v>
      </c>
      <c r="AK40" s="192">
        <v>2670</v>
      </c>
      <c r="AL40" s="192">
        <v>1443</v>
      </c>
      <c r="AM40" s="192">
        <v>4608</v>
      </c>
      <c r="AN40" s="212">
        <v>1695.75</v>
      </c>
      <c r="AO40" s="192">
        <v>1354.34</v>
      </c>
      <c r="AP40" s="192">
        <v>1354.34</v>
      </c>
      <c r="AQ40" s="192">
        <v>1354.34</v>
      </c>
      <c r="AR40" s="192">
        <v>2520</v>
      </c>
      <c r="AS40" s="192">
        <v>1354</v>
      </c>
      <c r="AT40" s="192">
        <v>3960</v>
      </c>
      <c r="AU40" s="212">
        <v>1594.005</v>
      </c>
      <c r="AV40" s="192">
        <v>2325</v>
      </c>
      <c r="AW40" s="192">
        <v>2325</v>
      </c>
      <c r="AX40" s="192">
        <v>2325</v>
      </c>
      <c r="AY40" s="192">
        <v>5760</v>
      </c>
      <c r="AZ40" s="192">
        <v>2270</v>
      </c>
      <c r="BA40" s="192">
        <v>6480</v>
      </c>
      <c r="BB40" s="212">
        <v>2114.7</v>
      </c>
      <c r="BC40" s="192">
        <v>2114</v>
      </c>
      <c r="BD40" s="192">
        <v>2114</v>
      </c>
      <c r="BE40" s="192">
        <v>2114</v>
      </c>
      <c r="BF40" s="192">
        <v>5340</v>
      </c>
      <c r="BG40" s="199">
        <v>1924</v>
      </c>
      <c r="BH40" s="199">
        <v>5184</v>
      </c>
      <c r="BI40" s="218">
        <v>1995</v>
      </c>
      <c r="BJ40" s="199">
        <v>2085</v>
      </c>
      <c r="BK40" s="199">
        <v>2085</v>
      </c>
      <c r="BL40" s="199">
        <v>2085</v>
      </c>
      <c r="BM40" s="199">
        <v>5040</v>
      </c>
      <c r="BN40" s="199">
        <v>1874</v>
      </c>
      <c r="BO40" s="199">
        <v>4680</v>
      </c>
      <c r="BP40" s="218">
        <v>1875.3</v>
      </c>
      <c r="BQ40" s="199">
        <f t="shared" si="9"/>
        <v>1152</v>
      </c>
      <c r="BR40" s="199">
        <v>1152</v>
      </c>
      <c r="BS40" s="199">
        <v>1152</v>
      </c>
      <c r="BT40" s="199">
        <v>1200</v>
      </c>
      <c r="BU40" s="199">
        <v>1606</v>
      </c>
      <c r="BV40" s="199">
        <v>3456</v>
      </c>
      <c r="BW40" s="212">
        <v>1208.4</v>
      </c>
      <c r="BX40" s="199">
        <f t="shared" si="6"/>
        <v>1068</v>
      </c>
      <c r="BY40" s="199">
        <v>1068</v>
      </c>
      <c r="BZ40" s="199">
        <v>1068</v>
      </c>
      <c r="CA40" s="192">
        <v>1112.5</v>
      </c>
      <c r="CB40" s="192">
        <v>1251</v>
      </c>
      <c r="CC40" s="192">
        <v>2736</v>
      </c>
      <c r="CD40" s="212">
        <v>1140</v>
      </c>
      <c r="CE40" s="192">
        <f t="shared" si="10"/>
        <v>1008</v>
      </c>
      <c r="CF40" s="192">
        <v>1008</v>
      </c>
      <c r="CG40" s="192">
        <v>1008</v>
      </c>
      <c r="CH40" s="192">
        <v>1050</v>
      </c>
      <c r="CI40" s="192">
        <v>1219</v>
      </c>
      <c r="CJ40" s="192">
        <v>2304</v>
      </c>
      <c r="CK40" s="212">
        <v>1071.6</v>
      </c>
      <c r="CL40" s="192">
        <f t="shared" si="0"/>
        <v>2083.2</v>
      </c>
      <c r="CM40" s="192">
        <v>2083.2</v>
      </c>
      <c r="CN40" s="192">
        <v>2083.2</v>
      </c>
      <c r="CO40" s="192">
        <v>3600</v>
      </c>
      <c r="CP40" s="192">
        <v>2217</v>
      </c>
      <c r="CQ40" s="192">
        <v>4968</v>
      </c>
      <c r="CR40" s="212">
        <v>2156.994</v>
      </c>
      <c r="CS40" s="192">
        <f t="shared" si="1"/>
        <v>1849.08</v>
      </c>
      <c r="CT40" s="192">
        <v>1849.08</v>
      </c>
      <c r="CU40" s="192">
        <v>1849.08</v>
      </c>
      <c r="CV40" s="192">
        <v>3337.5</v>
      </c>
      <c r="CW40" s="192">
        <v>1877</v>
      </c>
      <c r="CX40" s="192">
        <v>4608</v>
      </c>
      <c r="CY40" s="212">
        <v>2034.9</v>
      </c>
      <c r="CZ40" s="192">
        <f t="shared" si="11"/>
        <v>1625.208</v>
      </c>
      <c r="DA40" s="192">
        <v>1625.208</v>
      </c>
      <c r="DB40" s="192">
        <v>1625.208</v>
      </c>
      <c r="DC40" s="192">
        <v>3150</v>
      </c>
      <c r="DD40" s="192">
        <v>1829</v>
      </c>
      <c r="DE40" s="192">
        <v>3960</v>
      </c>
      <c r="DF40" s="212">
        <v>1912.806</v>
      </c>
      <c r="DG40" s="192">
        <f t="shared" si="3"/>
        <v>2790</v>
      </c>
      <c r="DH40" s="192">
        <v>2790</v>
      </c>
      <c r="DI40" s="192">
        <v>2790</v>
      </c>
      <c r="DJ40" s="192">
        <v>7200</v>
      </c>
      <c r="DK40" s="192">
        <v>2956</v>
      </c>
      <c r="DL40" s="192">
        <v>6480</v>
      </c>
      <c r="DM40" s="212">
        <v>2537.64</v>
      </c>
      <c r="DN40" s="192">
        <f t="shared" si="4"/>
        <v>2536.8</v>
      </c>
      <c r="DO40" s="192">
        <v>2536.8</v>
      </c>
      <c r="DP40" s="192">
        <v>2536.8</v>
      </c>
      <c r="DQ40" s="192">
        <v>6675</v>
      </c>
      <c r="DR40" s="199">
        <v>2537</v>
      </c>
      <c r="DS40" s="199">
        <v>5184</v>
      </c>
      <c r="DT40" s="218">
        <v>2394</v>
      </c>
      <c r="DU40" s="199">
        <f t="shared" si="5"/>
        <v>2502</v>
      </c>
      <c r="DV40" s="199">
        <v>2502</v>
      </c>
      <c r="DW40" s="199">
        <v>2502</v>
      </c>
      <c r="DX40" s="199">
        <v>6300</v>
      </c>
      <c r="DY40" s="199">
        <v>2502</v>
      </c>
      <c r="DZ40" s="199">
        <v>4680</v>
      </c>
      <c r="EA40" s="218">
        <v>2250.36</v>
      </c>
    </row>
    <row r="41" ht="36" spans="2:68">
      <c r="B41" s="196" t="s">
        <v>2464</v>
      </c>
      <c r="C41" s="197" t="s">
        <v>2465</v>
      </c>
      <c r="D41" s="198" t="s">
        <v>2465</v>
      </c>
      <c r="E41" s="198" t="s">
        <v>1173</v>
      </c>
      <c r="F41" s="199">
        <v>390</v>
      </c>
      <c r="G41" s="199">
        <v>390</v>
      </c>
      <c r="H41" s="199">
        <v>390</v>
      </c>
      <c r="I41" s="199">
        <v>640</v>
      </c>
      <c r="J41" s="199">
        <v>550</v>
      </c>
      <c r="K41" s="199">
        <v>400</v>
      </c>
      <c r="L41" s="212">
        <v>424</v>
      </c>
      <c r="M41" s="199">
        <v>370</v>
      </c>
      <c r="N41" s="199">
        <v>370</v>
      </c>
      <c r="O41" s="199">
        <v>370</v>
      </c>
      <c r="P41" s="192">
        <v>600</v>
      </c>
      <c r="Q41" s="192">
        <v>500</v>
      </c>
      <c r="R41" s="192">
        <v>340</v>
      </c>
      <c r="S41" s="212">
        <v>400</v>
      </c>
      <c r="T41" s="192">
        <v>335</v>
      </c>
      <c r="U41" s="192">
        <v>340</v>
      </c>
      <c r="V41" s="192">
        <v>335</v>
      </c>
      <c r="W41" s="192">
        <v>550</v>
      </c>
      <c r="X41" s="192">
        <v>450</v>
      </c>
      <c r="Y41" s="192">
        <v>320</v>
      </c>
      <c r="Z41" s="212">
        <v>376</v>
      </c>
      <c r="AA41" s="192">
        <v>548</v>
      </c>
      <c r="AB41" s="192">
        <v>640</v>
      </c>
      <c r="AC41" s="192">
        <v>548</v>
      </c>
      <c r="AD41" s="192">
        <v>1280</v>
      </c>
      <c r="AE41" s="192">
        <v>825</v>
      </c>
      <c r="AF41" s="192">
        <v>548</v>
      </c>
      <c r="AG41" s="212">
        <v>648.72</v>
      </c>
      <c r="AH41" s="192">
        <v>515</v>
      </c>
      <c r="AI41" s="192">
        <v>620</v>
      </c>
      <c r="AJ41" s="192">
        <v>515</v>
      </c>
      <c r="AK41" s="192">
        <v>1200</v>
      </c>
      <c r="AL41" s="192">
        <v>750</v>
      </c>
      <c r="AM41" s="192">
        <v>515</v>
      </c>
      <c r="AN41" s="212">
        <v>612</v>
      </c>
      <c r="AO41" s="192">
        <v>498</v>
      </c>
      <c r="AP41" s="192">
        <v>600</v>
      </c>
      <c r="AQ41" s="192">
        <v>498</v>
      </c>
      <c r="AR41" s="192">
        <v>1100</v>
      </c>
      <c r="AS41" s="192">
        <v>675</v>
      </c>
      <c r="AT41" s="192">
        <v>498</v>
      </c>
      <c r="AU41" s="212">
        <v>575.28</v>
      </c>
      <c r="AV41" s="192">
        <v>682</v>
      </c>
      <c r="AW41" s="192">
        <v>790</v>
      </c>
      <c r="AX41" s="192">
        <v>682</v>
      </c>
      <c r="AY41" s="192">
        <v>1920</v>
      </c>
      <c r="AZ41" s="192">
        <v>1102</v>
      </c>
      <c r="BA41" s="192">
        <v>682</v>
      </c>
      <c r="BB41" s="212">
        <v>763.2</v>
      </c>
      <c r="BC41" s="192">
        <v>658</v>
      </c>
      <c r="BD41" s="192">
        <v>745</v>
      </c>
      <c r="BE41" s="192">
        <v>658</v>
      </c>
      <c r="BF41" s="192">
        <v>1800</v>
      </c>
      <c r="BG41" s="199">
        <v>1005</v>
      </c>
      <c r="BH41" s="199">
        <v>658</v>
      </c>
      <c r="BI41" s="218">
        <v>720</v>
      </c>
      <c r="BJ41" s="199">
        <v>645</v>
      </c>
      <c r="BK41" s="199">
        <v>690</v>
      </c>
      <c r="BL41" s="199">
        <v>645</v>
      </c>
      <c r="BM41" s="199">
        <v>1650</v>
      </c>
      <c r="BN41" s="199">
        <v>908</v>
      </c>
      <c r="BO41" s="199">
        <v>645</v>
      </c>
      <c r="BP41" s="218">
        <v>676.8</v>
      </c>
    </row>
    <row r="42" ht="36" spans="2:68">
      <c r="B42" s="200" t="s">
        <v>2464</v>
      </c>
      <c r="C42" s="201" t="s">
        <v>2466</v>
      </c>
      <c r="D42" s="202" t="s">
        <v>2466</v>
      </c>
      <c r="E42" s="202" t="s">
        <v>1175</v>
      </c>
      <c r="F42" s="199">
        <v>420</v>
      </c>
      <c r="G42" s="199">
        <v>420</v>
      </c>
      <c r="H42" s="199">
        <v>420</v>
      </c>
      <c r="I42" s="199">
        <v>690</v>
      </c>
      <c r="J42" s="199">
        <v>650</v>
      </c>
      <c r="K42" s="199">
        <v>420</v>
      </c>
      <c r="L42" s="212">
        <v>530</v>
      </c>
      <c r="M42" s="199">
        <v>390</v>
      </c>
      <c r="N42" s="199">
        <v>390</v>
      </c>
      <c r="O42" s="199">
        <v>390</v>
      </c>
      <c r="P42" s="192">
        <v>650</v>
      </c>
      <c r="Q42" s="192">
        <v>600</v>
      </c>
      <c r="R42" s="192">
        <v>390</v>
      </c>
      <c r="S42" s="212">
        <v>500</v>
      </c>
      <c r="T42" s="192">
        <v>370</v>
      </c>
      <c r="U42" s="192">
        <v>370</v>
      </c>
      <c r="V42" s="192">
        <v>370</v>
      </c>
      <c r="W42" s="192">
        <v>600</v>
      </c>
      <c r="X42" s="192">
        <v>550</v>
      </c>
      <c r="Y42" s="192">
        <v>360</v>
      </c>
      <c r="Z42" s="212">
        <v>470</v>
      </c>
      <c r="AA42" s="192">
        <v>688</v>
      </c>
      <c r="AB42" s="192">
        <v>688</v>
      </c>
      <c r="AC42" s="192">
        <v>688</v>
      </c>
      <c r="AD42" s="192">
        <v>1380</v>
      </c>
      <c r="AE42" s="192">
        <v>975</v>
      </c>
      <c r="AF42" s="192">
        <v>688</v>
      </c>
      <c r="AG42" s="212">
        <v>765.85</v>
      </c>
      <c r="AH42" s="192">
        <v>656</v>
      </c>
      <c r="AI42" s="192">
        <v>656</v>
      </c>
      <c r="AJ42" s="192">
        <v>656</v>
      </c>
      <c r="AK42" s="192">
        <v>1300</v>
      </c>
      <c r="AL42" s="192">
        <v>900</v>
      </c>
      <c r="AM42" s="192">
        <v>640</v>
      </c>
      <c r="AN42" s="212">
        <v>722.5</v>
      </c>
      <c r="AO42" s="192">
        <v>638</v>
      </c>
      <c r="AP42" s="192">
        <v>638</v>
      </c>
      <c r="AQ42" s="192">
        <v>638</v>
      </c>
      <c r="AR42" s="192">
        <v>1200</v>
      </c>
      <c r="AS42" s="192">
        <v>825</v>
      </c>
      <c r="AT42" s="192">
        <v>575</v>
      </c>
      <c r="AU42" s="212">
        <v>679.15</v>
      </c>
      <c r="AV42" s="192">
        <v>817</v>
      </c>
      <c r="AW42" s="192">
        <v>817</v>
      </c>
      <c r="AX42" s="192">
        <v>817</v>
      </c>
      <c r="AY42" s="192">
        <v>2070</v>
      </c>
      <c r="AZ42" s="192">
        <v>1301</v>
      </c>
      <c r="BA42" s="192">
        <v>817</v>
      </c>
      <c r="BB42" s="212">
        <v>901</v>
      </c>
      <c r="BC42" s="192">
        <v>795</v>
      </c>
      <c r="BD42" s="192">
        <v>795</v>
      </c>
      <c r="BE42" s="192">
        <v>795</v>
      </c>
      <c r="BF42" s="192">
        <v>1950</v>
      </c>
      <c r="BG42" s="199">
        <v>1207</v>
      </c>
      <c r="BH42" s="199">
        <v>795</v>
      </c>
      <c r="BI42" s="218">
        <v>850</v>
      </c>
      <c r="BJ42" s="199">
        <v>782</v>
      </c>
      <c r="BK42" s="199">
        <v>782</v>
      </c>
      <c r="BL42" s="199">
        <v>782</v>
      </c>
      <c r="BM42" s="199">
        <v>1800</v>
      </c>
      <c r="BN42" s="199">
        <v>1108</v>
      </c>
      <c r="BO42" s="199">
        <v>750</v>
      </c>
      <c r="BP42" s="218">
        <v>799</v>
      </c>
    </row>
    <row r="45" ht="21.75" spans="2:5">
      <c r="B45" s="203" t="s">
        <v>2467</v>
      </c>
      <c r="C45" s="203"/>
      <c r="D45" s="203"/>
      <c r="E45" s="203"/>
    </row>
    <row r="46" ht="17.25" spans="2:3">
      <c r="B46" s="204" t="s">
        <v>2393</v>
      </c>
      <c r="C46" s="204" t="s">
        <v>2468</v>
      </c>
    </row>
    <row r="47" ht="17.25" spans="2:3">
      <c r="B47" s="205" t="s">
        <v>2469</v>
      </c>
      <c r="C47" s="205" t="s">
        <v>2450</v>
      </c>
    </row>
    <row r="48" ht="17.25" spans="2:3">
      <c r="B48" s="205" t="s">
        <v>2470</v>
      </c>
      <c r="C48" s="205" t="s">
        <v>2450</v>
      </c>
    </row>
    <row r="49" ht="17.25" spans="2:3">
      <c r="B49" s="205" t="s">
        <v>2394</v>
      </c>
      <c r="C49" s="205" t="s">
        <v>2450</v>
      </c>
    </row>
    <row r="50" ht="17.25" spans="2:3">
      <c r="B50" s="205" t="s">
        <v>2471</v>
      </c>
      <c r="C50" s="205" t="s">
        <v>2450</v>
      </c>
    </row>
    <row r="51" ht="17.25" spans="2:3">
      <c r="B51" s="206" t="s">
        <v>2472</v>
      </c>
      <c r="C51" s="206" t="s">
        <v>2451</v>
      </c>
    </row>
    <row r="52" ht="17.25" spans="2:3">
      <c r="B52" s="207" t="s">
        <v>2473</v>
      </c>
      <c r="C52" s="206" t="s">
        <v>2451</v>
      </c>
    </row>
    <row r="53" ht="17.25" spans="2:3">
      <c r="B53" s="206" t="s">
        <v>2474</v>
      </c>
      <c r="C53" s="206" t="s">
        <v>2451</v>
      </c>
    </row>
    <row r="54" ht="17.25" spans="2:3">
      <c r="B54" s="206" t="s">
        <v>2475</v>
      </c>
      <c r="C54" s="206" t="s">
        <v>2451</v>
      </c>
    </row>
    <row r="55" ht="17.25" spans="2:3">
      <c r="B55" s="206" t="s">
        <v>2476</v>
      </c>
      <c r="C55" s="206" t="s">
        <v>2451</v>
      </c>
    </row>
    <row r="56" ht="17.25" spans="2:3">
      <c r="B56" s="206" t="s">
        <v>2477</v>
      </c>
      <c r="C56" s="206" t="s">
        <v>2451</v>
      </c>
    </row>
    <row r="57" ht="17.25" spans="2:3">
      <c r="B57" s="207" t="s">
        <v>2478</v>
      </c>
      <c r="C57" s="206" t="s">
        <v>2451</v>
      </c>
    </row>
    <row r="58" ht="17.25" spans="2:3">
      <c r="B58" s="206" t="s">
        <v>2479</v>
      </c>
      <c r="C58" s="206" t="s">
        <v>2451</v>
      </c>
    </row>
    <row r="59" ht="17.25" spans="2:3">
      <c r="B59" s="206" t="s">
        <v>2480</v>
      </c>
      <c r="C59" s="206" t="s">
        <v>2451</v>
      </c>
    </row>
    <row r="60" ht="17.25" spans="2:3">
      <c r="B60" s="206" t="s">
        <v>2481</v>
      </c>
      <c r="C60" s="206" t="s">
        <v>2451</v>
      </c>
    </row>
    <row r="61" ht="17.25" spans="2:3">
      <c r="B61" s="206" t="s">
        <v>2482</v>
      </c>
      <c r="C61" s="206" t="s">
        <v>2451</v>
      </c>
    </row>
    <row r="62" ht="17.25" spans="2:3">
      <c r="B62" s="208" t="s">
        <v>2483</v>
      </c>
      <c r="C62" s="208" t="s">
        <v>2452</v>
      </c>
    </row>
    <row r="63" ht="17.25" spans="2:3">
      <c r="B63" s="206" t="s">
        <v>2484</v>
      </c>
      <c r="C63" s="206" t="s">
        <v>2451</v>
      </c>
    </row>
    <row r="64" ht="17.25" spans="2:3">
      <c r="B64" s="206" t="s">
        <v>2485</v>
      </c>
      <c r="C64" s="206" t="s">
        <v>2451</v>
      </c>
    </row>
    <row r="65" ht="17.25" spans="2:3">
      <c r="B65" s="206" t="s">
        <v>2486</v>
      </c>
      <c r="C65" s="206" t="s">
        <v>2451</v>
      </c>
    </row>
    <row r="66" ht="17.25" spans="2:3">
      <c r="B66" s="207" t="s">
        <v>2487</v>
      </c>
      <c r="C66" s="206" t="s">
        <v>2451</v>
      </c>
    </row>
    <row r="67" ht="17.25" spans="2:3">
      <c r="B67" s="206" t="s">
        <v>2488</v>
      </c>
      <c r="C67" s="206" t="s">
        <v>2451</v>
      </c>
    </row>
    <row r="68" ht="17.25" spans="2:3">
      <c r="B68" s="208" t="s">
        <v>2489</v>
      </c>
      <c r="C68" s="208" t="s">
        <v>2452</v>
      </c>
    </row>
    <row r="69" ht="17.25" spans="2:3">
      <c r="B69" s="206" t="s">
        <v>2490</v>
      </c>
      <c r="C69" s="206" t="s">
        <v>2451</v>
      </c>
    </row>
    <row r="70" ht="17.25" spans="2:3">
      <c r="B70" s="206" t="s">
        <v>2491</v>
      </c>
      <c r="C70" s="206" t="s">
        <v>2451</v>
      </c>
    </row>
    <row r="71" ht="17.25" spans="2:3">
      <c r="B71" s="206" t="s">
        <v>2492</v>
      </c>
      <c r="C71" s="206" t="s">
        <v>2451</v>
      </c>
    </row>
    <row r="72" ht="17.25" spans="2:3">
      <c r="B72" s="208" t="s">
        <v>2493</v>
      </c>
      <c r="C72" s="208" t="s">
        <v>2452</v>
      </c>
    </row>
    <row r="73" ht="17.25" spans="2:3">
      <c r="B73" s="208" t="s">
        <v>2494</v>
      </c>
      <c r="C73" s="208" t="s">
        <v>2452</v>
      </c>
    </row>
    <row r="74" ht="17.25" spans="2:3">
      <c r="B74" s="206" t="s">
        <v>2495</v>
      </c>
      <c r="C74" s="206" t="s">
        <v>2451</v>
      </c>
    </row>
    <row r="75" ht="17.25" spans="2:3">
      <c r="B75" s="206" t="s">
        <v>2496</v>
      </c>
      <c r="C75" s="206" t="s">
        <v>2451</v>
      </c>
    </row>
    <row r="76" ht="17.25" spans="2:3">
      <c r="B76" s="208" t="s">
        <v>2497</v>
      </c>
      <c r="C76" s="208" t="s">
        <v>2452</v>
      </c>
    </row>
    <row r="77" ht="17.25" spans="2:3">
      <c r="B77" s="206" t="s">
        <v>2498</v>
      </c>
      <c r="C77" s="206" t="s">
        <v>2451</v>
      </c>
    </row>
    <row r="78" ht="17.25" spans="2:3">
      <c r="B78" s="206" t="s">
        <v>2499</v>
      </c>
      <c r="C78" s="206" t="s">
        <v>2451</v>
      </c>
    </row>
    <row r="79" ht="17.25" spans="2:3">
      <c r="B79" s="208" t="s">
        <v>2500</v>
      </c>
      <c r="C79" s="208" t="s">
        <v>2452</v>
      </c>
    </row>
    <row r="80" ht="17.25" spans="2:3">
      <c r="B80" s="206" t="s">
        <v>2501</v>
      </c>
      <c r="C80" s="206" t="s">
        <v>2451</v>
      </c>
    </row>
    <row r="81" ht="17.25" spans="2:3">
      <c r="B81" s="206" t="s">
        <v>2502</v>
      </c>
      <c r="C81" s="206" t="s">
        <v>2451</v>
      </c>
    </row>
    <row r="82" ht="17.25" spans="2:3">
      <c r="B82" s="208" t="s">
        <v>2503</v>
      </c>
      <c r="C82" s="208" t="s">
        <v>2452</v>
      </c>
    </row>
    <row r="83" ht="17.25" spans="2:3">
      <c r="B83" s="208" t="s">
        <v>2504</v>
      </c>
      <c r="C83" s="208" t="s">
        <v>2452</v>
      </c>
    </row>
    <row r="84" ht="17.25" spans="2:3">
      <c r="B84" s="206" t="s">
        <v>2505</v>
      </c>
      <c r="C84" s="206" t="s">
        <v>2451</v>
      </c>
    </row>
    <row r="85" ht="17.25" spans="2:3">
      <c r="B85" s="208" t="s">
        <v>2506</v>
      </c>
      <c r="C85" s="208" t="s">
        <v>2452</v>
      </c>
    </row>
    <row r="86" ht="17.25" spans="2:3">
      <c r="B86" s="208" t="s">
        <v>2507</v>
      </c>
      <c r="C86" s="208" t="s">
        <v>2452</v>
      </c>
    </row>
    <row r="87" ht="17.25" spans="2:3">
      <c r="B87" s="206" t="s">
        <v>2508</v>
      </c>
      <c r="C87" s="206" t="s">
        <v>2451</v>
      </c>
    </row>
    <row r="88" ht="17.25" spans="2:3">
      <c r="B88" s="208" t="s">
        <v>2509</v>
      </c>
      <c r="C88" s="208" t="s">
        <v>2452</v>
      </c>
    </row>
    <row r="89" ht="17.25" spans="2:3">
      <c r="B89" s="208" t="s">
        <v>2510</v>
      </c>
      <c r="C89" s="208" t="s">
        <v>2452</v>
      </c>
    </row>
    <row r="90" ht="17.25" spans="2:3">
      <c r="B90" s="208" t="s">
        <v>2511</v>
      </c>
      <c r="C90" s="208" t="s">
        <v>2452</v>
      </c>
    </row>
    <row r="91" ht="17.25" spans="2:3">
      <c r="B91" s="208" t="s">
        <v>2512</v>
      </c>
      <c r="C91" s="208" t="s">
        <v>2452</v>
      </c>
    </row>
    <row r="92" ht="17.25" spans="2:3">
      <c r="B92" s="208" t="s">
        <v>2513</v>
      </c>
      <c r="C92" s="208" t="s">
        <v>2452</v>
      </c>
    </row>
    <row r="93" ht="17.25" spans="2:3">
      <c r="B93" s="206" t="s">
        <v>2514</v>
      </c>
      <c r="C93" s="206" t="s">
        <v>2451</v>
      </c>
    </row>
    <row r="94" ht="17.25" spans="2:3">
      <c r="B94" s="208" t="s">
        <v>2515</v>
      </c>
      <c r="C94" s="208" t="s">
        <v>2452</v>
      </c>
    </row>
    <row r="95" ht="17.25" spans="2:3">
      <c r="B95" s="208" t="s">
        <v>2516</v>
      </c>
      <c r="C95" s="208" t="s">
        <v>2452</v>
      </c>
    </row>
    <row r="96" ht="17.25" spans="2:3">
      <c r="B96" s="208" t="s">
        <v>2517</v>
      </c>
      <c r="C96" s="208" t="s">
        <v>2452</v>
      </c>
    </row>
    <row r="97" ht="17.25" spans="2:3">
      <c r="B97" s="208" t="s">
        <v>2518</v>
      </c>
      <c r="C97" s="208" t="s">
        <v>2452</v>
      </c>
    </row>
    <row r="98" ht="17.25" spans="2:3">
      <c r="B98" s="208" t="s">
        <v>2519</v>
      </c>
      <c r="C98" s="208" t="s">
        <v>2452</v>
      </c>
    </row>
    <row r="99" ht="17.25" spans="2:3">
      <c r="B99" s="206" t="s">
        <v>2520</v>
      </c>
      <c r="C99" s="206" t="s">
        <v>2451</v>
      </c>
    </row>
    <row r="100" ht="17.25" spans="2:3">
      <c r="B100" s="208" t="s">
        <v>2521</v>
      </c>
      <c r="C100" s="208" t="s">
        <v>2452</v>
      </c>
    </row>
    <row r="101" ht="17.25" spans="2:3">
      <c r="B101" s="208" t="s">
        <v>2522</v>
      </c>
      <c r="C101" s="208" t="s">
        <v>2452</v>
      </c>
    </row>
    <row r="102" ht="17.25" spans="2:3">
      <c r="B102" s="208" t="s">
        <v>2523</v>
      </c>
      <c r="C102" s="208" t="s">
        <v>2452</v>
      </c>
    </row>
    <row r="103" ht="17.25" spans="2:3">
      <c r="B103" s="208" t="s">
        <v>2524</v>
      </c>
      <c r="C103" s="208" t="s">
        <v>2452</v>
      </c>
    </row>
    <row r="104" ht="17.25" spans="2:3">
      <c r="B104" s="206" t="s">
        <v>2525</v>
      </c>
      <c r="C104" s="206" t="s">
        <v>2451</v>
      </c>
    </row>
    <row r="105" ht="17.25" spans="2:3">
      <c r="B105" s="208" t="s">
        <v>2526</v>
      </c>
      <c r="C105" s="208" t="s">
        <v>2452</v>
      </c>
    </row>
    <row r="106" ht="17.25" spans="2:3">
      <c r="B106" s="208" t="s">
        <v>2527</v>
      </c>
      <c r="C106" s="208" t="s">
        <v>2452</v>
      </c>
    </row>
    <row r="107" ht="17.25" spans="2:3">
      <c r="B107" s="206" t="s">
        <v>2528</v>
      </c>
      <c r="C107" s="206" t="s">
        <v>2451</v>
      </c>
    </row>
    <row r="108" ht="17.25" spans="2:3">
      <c r="B108" s="208" t="s">
        <v>2529</v>
      </c>
      <c r="C108" s="208" t="s">
        <v>2452</v>
      </c>
    </row>
    <row r="109" ht="17.25" spans="2:3">
      <c r="B109" s="208" t="s">
        <v>2530</v>
      </c>
      <c r="C109" s="208" t="s">
        <v>2452</v>
      </c>
    </row>
    <row r="110" ht="17.25" spans="2:3">
      <c r="B110" s="208" t="s">
        <v>2531</v>
      </c>
      <c r="C110" s="208" t="s">
        <v>2452</v>
      </c>
    </row>
    <row r="111" ht="17.25" spans="2:3">
      <c r="B111" s="208" t="s">
        <v>2532</v>
      </c>
      <c r="C111" s="208" t="s">
        <v>2452</v>
      </c>
    </row>
    <row r="112" ht="17.25" spans="2:3">
      <c r="B112" s="208" t="s">
        <v>2533</v>
      </c>
      <c r="C112" s="208" t="s">
        <v>2452</v>
      </c>
    </row>
    <row r="113" ht="17.25" spans="2:3">
      <c r="B113" s="206" t="s">
        <v>2491</v>
      </c>
      <c r="C113" s="206" t="s">
        <v>2451</v>
      </c>
    </row>
    <row r="114" ht="17.25" spans="2:3">
      <c r="B114" s="208" t="s">
        <v>2534</v>
      </c>
      <c r="C114" s="208" t="s">
        <v>2452</v>
      </c>
    </row>
    <row r="115" ht="17.25" spans="2:3">
      <c r="B115" s="208" t="s">
        <v>2535</v>
      </c>
      <c r="C115" s="208" t="s">
        <v>2452</v>
      </c>
    </row>
    <row r="116" ht="17.25" spans="2:3">
      <c r="B116" s="208" t="s">
        <v>2536</v>
      </c>
      <c r="C116" s="208" t="s">
        <v>2452</v>
      </c>
    </row>
    <row r="117" ht="17.25" spans="2:3">
      <c r="B117" s="208" t="s">
        <v>2537</v>
      </c>
      <c r="C117" s="208" t="s">
        <v>2452</v>
      </c>
    </row>
    <row r="118" ht="17.25" spans="2:3">
      <c r="B118" s="208" t="s">
        <v>2538</v>
      </c>
      <c r="C118" s="208" t="s">
        <v>2452</v>
      </c>
    </row>
    <row r="119" ht="17.25" spans="2:3">
      <c r="B119" s="208" t="s">
        <v>2539</v>
      </c>
      <c r="C119" s="208" t="s">
        <v>2452</v>
      </c>
    </row>
    <row r="120" ht="17.25" spans="2:3">
      <c r="B120" s="208" t="s">
        <v>2540</v>
      </c>
      <c r="C120" s="208" t="s">
        <v>2452</v>
      </c>
    </row>
    <row r="121" ht="17.25" spans="2:3">
      <c r="B121" s="208" t="s">
        <v>2541</v>
      </c>
      <c r="C121" s="208" t="s">
        <v>2452</v>
      </c>
    </row>
    <row r="122" ht="17.25" spans="2:3">
      <c r="B122" s="208" t="s">
        <v>2542</v>
      </c>
      <c r="C122" s="208" t="s">
        <v>2452</v>
      </c>
    </row>
    <row r="123" ht="17.25" spans="2:3">
      <c r="B123" s="208" t="s">
        <v>2543</v>
      </c>
      <c r="C123" s="208" t="s">
        <v>2452</v>
      </c>
    </row>
    <row r="124" ht="17.25" spans="2:3">
      <c r="B124" s="208" t="s">
        <v>2544</v>
      </c>
      <c r="C124" s="208" t="s">
        <v>2452</v>
      </c>
    </row>
    <row r="125" ht="17.25" spans="2:3">
      <c r="B125" s="208" t="s">
        <v>2545</v>
      </c>
      <c r="C125" s="208" t="s">
        <v>2452</v>
      </c>
    </row>
    <row r="126" ht="17.25" spans="2:3">
      <c r="B126" s="208" t="s">
        <v>2546</v>
      </c>
      <c r="C126" s="208" t="s">
        <v>2452</v>
      </c>
    </row>
    <row r="127" ht="17.25" spans="2:3">
      <c r="B127" s="208" t="s">
        <v>2547</v>
      </c>
      <c r="C127" s="208" t="s">
        <v>2452</v>
      </c>
    </row>
    <row r="128" ht="17.25" spans="2:3">
      <c r="B128" s="208" t="s">
        <v>2548</v>
      </c>
      <c r="C128" s="208" t="s">
        <v>2452</v>
      </c>
    </row>
    <row r="129" ht="17.25" spans="2:3">
      <c r="B129" s="208" t="s">
        <v>2549</v>
      </c>
      <c r="C129" s="208" t="s">
        <v>2452</v>
      </c>
    </row>
    <row r="130" ht="17.25" spans="2:3">
      <c r="B130" s="208" t="s">
        <v>2550</v>
      </c>
      <c r="C130" s="208" t="s">
        <v>2452</v>
      </c>
    </row>
    <row r="131" ht="17.25" spans="2:3">
      <c r="B131" s="208" t="s">
        <v>2551</v>
      </c>
      <c r="C131" s="208" t="s">
        <v>2452</v>
      </c>
    </row>
    <row r="132" ht="17.25" spans="2:3">
      <c r="B132" s="208" t="s">
        <v>2552</v>
      </c>
      <c r="C132" s="208" t="s">
        <v>2452</v>
      </c>
    </row>
    <row r="133" ht="17.25" spans="2:3">
      <c r="B133" s="208" t="s">
        <v>2553</v>
      </c>
      <c r="C133" s="208" t="s">
        <v>2452</v>
      </c>
    </row>
    <row r="134" ht="17.25" spans="2:3">
      <c r="B134" s="208" t="s">
        <v>2554</v>
      </c>
      <c r="C134" s="208" t="s">
        <v>2452</v>
      </c>
    </row>
    <row r="135" ht="17.25" spans="2:3">
      <c r="B135" s="208" t="s">
        <v>2555</v>
      </c>
      <c r="C135" s="208" t="s">
        <v>2452</v>
      </c>
    </row>
    <row r="136" ht="17.25" spans="2:3">
      <c r="B136" s="208" t="s">
        <v>2556</v>
      </c>
      <c r="C136" s="208" t="s">
        <v>2452</v>
      </c>
    </row>
    <row r="137" ht="17.25" spans="2:3">
      <c r="B137" s="208" t="s">
        <v>2557</v>
      </c>
      <c r="C137" s="208" t="s">
        <v>2452</v>
      </c>
    </row>
    <row r="138" ht="17.25" spans="2:3">
      <c r="B138" s="208" t="s">
        <v>2558</v>
      </c>
      <c r="C138" s="208" t="s">
        <v>2452</v>
      </c>
    </row>
    <row r="139" ht="17.25" spans="2:3">
      <c r="B139" s="208" t="s">
        <v>2559</v>
      </c>
      <c r="C139" s="208" t="s">
        <v>2452</v>
      </c>
    </row>
    <row r="140" ht="17.25" spans="2:3">
      <c r="B140" s="208" t="s">
        <v>2560</v>
      </c>
      <c r="C140" s="208" t="s">
        <v>2452</v>
      </c>
    </row>
    <row r="141" ht="17.25" spans="2:3">
      <c r="B141" s="208" t="s">
        <v>2561</v>
      </c>
      <c r="C141" s="208" t="s">
        <v>2452</v>
      </c>
    </row>
    <row r="142" ht="17.25" spans="2:3">
      <c r="B142" s="208" t="s">
        <v>2562</v>
      </c>
      <c r="C142" s="208" t="s">
        <v>2452</v>
      </c>
    </row>
    <row r="143" ht="17.25" spans="2:3">
      <c r="B143" s="208" t="s">
        <v>2563</v>
      </c>
      <c r="C143" s="208" t="s">
        <v>2452</v>
      </c>
    </row>
    <row r="144" ht="17.25" spans="2:3">
      <c r="B144" s="208" t="s">
        <v>2564</v>
      </c>
      <c r="C144" s="208" t="s">
        <v>2452</v>
      </c>
    </row>
    <row r="145" ht="17.25" spans="2:3">
      <c r="B145" s="208" t="s">
        <v>2565</v>
      </c>
      <c r="C145" s="208" t="s">
        <v>2452</v>
      </c>
    </row>
    <row r="146" ht="17.25" spans="2:3">
      <c r="B146" s="208" t="s">
        <v>2566</v>
      </c>
      <c r="C146" s="208" t="s">
        <v>2452</v>
      </c>
    </row>
    <row r="147" ht="17.25" spans="2:3">
      <c r="B147" s="208" t="s">
        <v>2567</v>
      </c>
      <c r="C147" s="208" t="s">
        <v>2452</v>
      </c>
    </row>
    <row r="148" ht="17.25" spans="2:3">
      <c r="B148" s="208" t="s">
        <v>2568</v>
      </c>
      <c r="C148" s="208" t="s">
        <v>2452</v>
      </c>
    </row>
    <row r="149" ht="17.25" spans="2:3">
      <c r="B149" s="208" t="s">
        <v>2569</v>
      </c>
      <c r="C149" s="208" t="s">
        <v>2452</v>
      </c>
    </row>
    <row r="150" ht="17.25" spans="2:3">
      <c r="B150" s="208" t="s">
        <v>2570</v>
      </c>
      <c r="C150" s="208" t="s">
        <v>2452</v>
      </c>
    </row>
    <row r="151" ht="17.25" spans="2:3">
      <c r="B151" s="208" t="s">
        <v>2571</v>
      </c>
      <c r="C151" s="208" t="s">
        <v>2452</v>
      </c>
    </row>
    <row r="152" ht="17.25" spans="2:3">
      <c r="B152" s="208" t="s">
        <v>2572</v>
      </c>
      <c r="C152" s="208" t="s">
        <v>2452</v>
      </c>
    </row>
    <row r="153" ht="17.25" spans="2:3">
      <c r="B153" s="208" t="s">
        <v>2573</v>
      </c>
      <c r="C153" s="208" t="s">
        <v>2452</v>
      </c>
    </row>
    <row r="154" ht="17.25" spans="2:3">
      <c r="B154" s="208" t="s">
        <v>2574</v>
      </c>
      <c r="C154" s="208" t="s">
        <v>2452</v>
      </c>
    </row>
    <row r="155" ht="17.25" spans="2:3">
      <c r="B155" s="208" t="s">
        <v>2575</v>
      </c>
      <c r="C155" s="208" t="s">
        <v>2452</v>
      </c>
    </row>
    <row r="156" ht="17.25" spans="2:3">
      <c r="B156" s="208" t="s">
        <v>2576</v>
      </c>
      <c r="C156" s="208" t="s">
        <v>2452</v>
      </c>
    </row>
    <row r="157" ht="17.25" spans="2:3">
      <c r="B157" s="208" t="s">
        <v>2577</v>
      </c>
      <c r="C157" s="208" t="s">
        <v>2452</v>
      </c>
    </row>
    <row r="158" ht="17.25" spans="2:3">
      <c r="B158" s="208" t="s">
        <v>2578</v>
      </c>
      <c r="C158" s="208" t="s">
        <v>2452</v>
      </c>
    </row>
    <row r="159" ht="17.25" spans="2:3">
      <c r="B159" s="208" t="s">
        <v>2579</v>
      </c>
      <c r="C159" s="208" t="s">
        <v>2452</v>
      </c>
    </row>
    <row r="160" ht="17.25" spans="2:3">
      <c r="B160" s="208" t="s">
        <v>2580</v>
      </c>
      <c r="C160" s="208" t="s">
        <v>2452</v>
      </c>
    </row>
    <row r="161" ht="17.25" spans="2:3">
      <c r="B161" s="208" t="s">
        <v>2581</v>
      </c>
      <c r="C161" s="208" t="s">
        <v>2452</v>
      </c>
    </row>
    <row r="162" ht="17.25" spans="2:3">
      <c r="B162" s="208" t="s">
        <v>2582</v>
      </c>
      <c r="C162" s="208" t="s">
        <v>2452</v>
      </c>
    </row>
    <row r="163" ht="17.25" spans="2:3">
      <c r="B163" s="208" t="s">
        <v>2583</v>
      </c>
      <c r="C163" s="208" t="s">
        <v>2452</v>
      </c>
    </row>
    <row r="164" ht="17.25" spans="2:3">
      <c r="B164" s="208" t="s">
        <v>2584</v>
      </c>
      <c r="C164" s="208" t="s">
        <v>2452</v>
      </c>
    </row>
    <row r="165" ht="17.25" spans="2:3">
      <c r="B165" s="208" t="s">
        <v>2585</v>
      </c>
      <c r="C165" s="208" t="s">
        <v>2452</v>
      </c>
    </row>
    <row r="166" ht="17.25" spans="2:3">
      <c r="B166" s="208" t="s">
        <v>2586</v>
      </c>
      <c r="C166" s="208" t="s">
        <v>2452</v>
      </c>
    </row>
    <row r="167" ht="17.25" spans="2:3">
      <c r="B167" s="208" t="s">
        <v>2587</v>
      </c>
      <c r="C167" s="208" t="s">
        <v>2452</v>
      </c>
    </row>
    <row r="168" ht="17.25" spans="2:3">
      <c r="B168" s="208" t="s">
        <v>2588</v>
      </c>
      <c r="C168" s="208" t="s">
        <v>2452</v>
      </c>
    </row>
    <row r="169" ht="17.25" spans="2:3">
      <c r="B169" s="208" t="s">
        <v>2589</v>
      </c>
      <c r="C169" s="208" t="s">
        <v>2452</v>
      </c>
    </row>
    <row r="170" ht="17.25" spans="2:3">
      <c r="B170" s="208" t="s">
        <v>2590</v>
      </c>
      <c r="C170" s="208" t="s">
        <v>2452</v>
      </c>
    </row>
    <row r="171" ht="17.25" spans="2:3">
      <c r="B171" s="208" t="s">
        <v>2591</v>
      </c>
      <c r="C171" s="208" t="s">
        <v>2452</v>
      </c>
    </row>
    <row r="172" ht="17.25" spans="2:3">
      <c r="B172" s="208" t="s">
        <v>2592</v>
      </c>
      <c r="C172" s="208" t="s">
        <v>2452</v>
      </c>
    </row>
    <row r="173" ht="17.25" spans="2:3">
      <c r="B173" s="208" t="s">
        <v>2593</v>
      </c>
      <c r="C173" s="208" t="s">
        <v>2452</v>
      </c>
    </row>
    <row r="174" ht="17.25" spans="2:3">
      <c r="B174" s="208" t="s">
        <v>2594</v>
      </c>
      <c r="C174" s="208" t="s">
        <v>2452</v>
      </c>
    </row>
    <row r="175" ht="17.25" spans="2:3">
      <c r="B175" s="208" t="s">
        <v>2595</v>
      </c>
      <c r="C175" s="208" t="s">
        <v>2452</v>
      </c>
    </row>
    <row r="176" ht="17.25" spans="2:3">
      <c r="B176" s="208" t="s">
        <v>2596</v>
      </c>
      <c r="C176" s="208" t="s">
        <v>2452</v>
      </c>
    </row>
    <row r="177" ht="17.25" spans="2:3">
      <c r="B177" s="206" t="s">
        <v>2597</v>
      </c>
      <c r="C177" s="206" t="s">
        <v>2451</v>
      </c>
    </row>
    <row r="178" ht="17.25" spans="2:3">
      <c r="B178" s="208" t="s">
        <v>2598</v>
      </c>
      <c r="C178" s="208" t="s">
        <v>2452</v>
      </c>
    </row>
    <row r="179" ht="17.25" spans="2:3">
      <c r="B179" s="208" t="s">
        <v>2599</v>
      </c>
      <c r="C179" s="208" t="s">
        <v>2452</v>
      </c>
    </row>
    <row r="180" ht="17.25" spans="2:3">
      <c r="B180" s="208" t="s">
        <v>2600</v>
      </c>
      <c r="C180" s="208" t="s">
        <v>2452</v>
      </c>
    </row>
    <row r="181" ht="17.25" spans="2:3">
      <c r="B181" s="208" t="s">
        <v>2601</v>
      </c>
      <c r="C181" s="208" t="s">
        <v>2452</v>
      </c>
    </row>
    <row r="182" ht="17.25" spans="2:3">
      <c r="B182" s="206" t="s">
        <v>2602</v>
      </c>
      <c r="C182" s="206" t="s">
        <v>2451</v>
      </c>
    </row>
    <row r="183" ht="17.25" spans="2:3">
      <c r="B183" s="208" t="s">
        <v>2603</v>
      </c>
      <c r="C183" s="208" t="s">
        <v>2452</v>
      </c>
    </row>
    <row r="184" ht="17.25" spans="2:3">
      <c r="B184" s="208" t="s">
        <v>2604</v>
      </c>
      <c r="C184" s="208" t="s">
        <v>2452</v>
      </c>
    </row>
    <row r="185" ht="17.25" spans="2:3">
      <c r="B185" s="208" t="s">
        <v>2605</v>
      </c>
      <c r="C185" s="208" t="s">
        <v>2452</v>
      </c>
    </row>
    <row r="186" ht="17.25" spans="2:3">
      <c r="B186" s="208" t="s">
        <v>2606</v>
      </c>
      <c r="C186" s="208" t="s">
        <v>2452</v>
      </c>
    </row>
    <row r="187" ht="17.25" spans="2:3">
      <c r="B187" s="208" t="s">
        <v>2607</v>
      </c>
      <c r="C187" s="208" t="s">
        <v>2452</v>
      </c>
    </row>
    <row r="188" ht="17.25" spans="2:3">
      <c r="B188" s="208" t="s">
        <v>2608</v>
      </c>
      <c r="C188" s="208" t="s">
        <v>2452</v>
      </c>
    </row>
    <row r="189" ht="17.25" spans="2:3">
      <c r="B189" s="208" t="s">
        <v>2609</v>
      </c>
      <c r="C189" s="208" t="s">
        <v>2452</v>
      </c>
    </row>
    <row r="190" ht="17.25" spans="2:3">
      <c r="B190" s="208" t="s">
        <v>2610</v>
      </c>
      <c r="C190" s="208" t="s">
        <v>2452</v>
      </c>
    </row>
    <row r="191" ht="17.25" spans="2:3">
      <c r="B191" s="208" t="s">
        <v>2611</v>
      </c>
      <c r="C191" s="208" t="s">
        <v>2452</v>
      </c>
    </row>
    <row r="192" ht="17.25" spans="2:3">
      <c r="B192" s="208" t="s">
        <v>2612</v>
      </c>
      <c r="C192" s="208" t="s">
        <v>2452</v>
      </c>
    </row>
    <row r="193" ht="17.25" spans="2:3">
      <c r="B193" s="208" t="s">
        <v>2613</v>
      </c>
      <c r="C193" s="208" t="s">
        <v>2452</v>
      </c>
    </row>
    <row r="194" ht="17.25" spans="2:3">
      <c r="B194" s="208" t="s">
        <v>2614</v>
      </c>
      <c r="C194" s="208" t="s">
        <v>2452</v>
      </c>
    </row>
    <row r="195" ht="17.25" spans="2:3">
      <c r="B195" s="208" t="s">
        <v>2615</v>
      </c>
      <c r="C195" s="208" t="s">
        <v>2452</v>
      </c>
    </row>
    <row r="196" ht="17.25" spans="2:3">
      <c r="B196" s="208" t="s">
        <v>2616</v>
      </c>
      <c r="C196" s="208" t="s">
        <v>2452</v>
      </c>
    </row>
    <row r="197" ht="17.25" spans="2:3">
      <c r="B197" s="208" t="s">
        <v>2617</v>
      </c>
      <c r="C197" s="208" t="s">
        <v>2452</v>
      </c>
    </row>
    <row r="198" ht="17.25" spans="2:3">
      <c r="B198" s="208" t="s">
        <v>2618</v>
      </c>
      <c r="C198" s="208" t="s">
        <v>2452</v>
      </c>
    </row>
    <row r="199" ht="17.25" spans="2:3">
      <c r="B199" s="208" t="s">
        <v>2619</v>
      </c>
      <c r="C199" s="208" t="s">
        <v>2452</v>
      </c>
    </row>
    <row r="200" ht="17.25" spans="2:3">
      <c r="B200" s="208" t="s">
        <v>2620</v>
      </c>
      <c r="C200" s="208" t="s">
        <v>2452</v>
      </c>
    </row>
    <row r="201" ht="17.25" spans="2:3">
      <c r="B201" s="208" t="s">
        <v>2621</v>
      </c>
      <c r="C201" s="208" t="s">
        <v>2452</v>
      </c>
    </row>
    <row r="202" ht="17.25" spans="2:3">
      <c r="B202" s="208" t="s">
        <v>2622</v>
      </c>
      <c r="C202" s="208" t="s">
        <v>2452</v>
      </c>
    </row>
    <row r="203" ht="17.25" spans="2:3">
      <c r="B203" s="208" t="s">
        <v>2623</v>
      </c>
      <c r="C203" s="208" t="s">
        <v>2452</v>
      </c>
    </row>
    <row r="204" ht="17.25" spans="2:3">
      <c r="B204" s="208" t="s">
        <v>2624</v>
      </c>
      <c r="C204" s="208" t="s">
        <v>2452</v>
      </c>
    </row>
    <row r="205" ht="17.25" spans="2:3">
      <c r="B205" s="208" t="s">
        <v>2625</v>
      </c>
      <c r="C205" s="208" t="s">
        <v>2452</v>
      </c>
    </row>
    <row r="206" ht="17.25" spans="2:3">
      <c r="B206" s="208" t="s">
        <v>2626</v>
      </c>
      <c r="C206" s="208" t="s">
        <v>2452</v>
      </c>
    </row>
    <row r="207" ht="17.25" spans="2:3">
      <c r="B207" s="208" t="s">
        <v>2627</v>
      </c>
      <c r="C207" s="208" t="s">
        <v>2452</v>
      </c>
    </row>
    <row r="208" ht="17.25" spans="2:3">
      <c r="B208" s="208" t="s">
        <v>2628</v>
      </c>
      <c r="C208" s="208" t="s">
        <v>2452</v>
      </c>
    </row>
    <row r="209" ht="17.25" spans="2:3">
      <c r="B209" s="208" t="s">
        <v>2629</v>
      </c>
      <c r="C209" s="208" t="s">
        <v>2452</v>
      </c>
    </row>
    <row r="210" ht="17.25" spans="2:3">
      <c r="B210" s="208" t="s">
        <v>2630</v>
      </c>
      <c r="C210" s="208" t="s">
        <v>2452</v>
      </c>
    </row>
    <row r="211" ht="17.25" spans="2:3">
      <c r="B211" s="208" t="s">
        <v>2631</v>
      </c>
      <c r="C211" s="208" t="s">
        <v>2452</v>
      </c>
    </row>
    <row r="212" ht="17.25" spans="2:3">
      <c r="B212" s="208" t="s">
        <v>2632</v>
      </c>
      <c r="C212" s="208" t="s">
        <v>2452</v>
      </c>
    </row>
    <row r="213" ht="17.25" spans="2:3">
      <c r="B213" s="208" t="s">
        <v>2633</v>
      </c>
      <c r="C213" s="208" t="s">
        <v>2452</v>
      </c>
    </row>
    <row r="214" ht="17.25" spans="2:3">
      <c r="B214" s="208" t="s">
        <v>2634</v>
      </c>
      <c r="C214" s="208" t="s">
        <v>2452</v>
      </c>
    </row>
    <row r="215" ht="17.25" spans="2:3">
      <c r="B215" s="208" t="s">
        <v>2635</v>
      </c>
      <c r="C215" s="208" t="s">
        <v>2452</v>
      </c>
    </row>
    <row r="216" ht="17.25" spans="2:3">
      <c r="B216" s="208" t="s">
        <v>2636</v>
      </c>
      <c r="C216" s="208" t="s">
        <v>2452</v>
      </c>
    </row>
    <row r="217" ht="17.25" spans="2:3">
      <c r="B217" s="208" t="s">
        <v>2637</v>
      </c>
      <c r="C217" s="208" t="s">
        <v>2452</v>
      </c>
    </row>
    <row r="218" ht="17.25" spans="2:3">
      <c r="B218" s="208" t="s">
        <v>2638</v>
      </c>
      <c r="C218" s="208" t="s">
        <v>2452</v>
      </c>
    </row>
    <row r="219" ht="17.25" spans="2:3">
      <c r="B219" s="208" t="s">
        <v>2639</v>
      </c>
      <c r="C219" s="208" t="s">
        <v>2452</v>
      </c>
    </row>
    <row r="220" ht="17.25" spans="2:3">
      <c r="B220" s="208" t="s">
        <v>2640</v>
      </c>
      <c r="C220" s="208" t="s">
        <v>2452</v>
      </c>
    </row>
    <row r="221" ht="17.25" spans="2:3">
      <c r="B221" s="208" t="s">
        <v>2641</v>
      </c>
      <c r="C221" s="208" t="s">
        <v>2452</v>
      </c>
    </row>
    <row r="222" ht="17.25" spans="2:3">
      <c r="B222" s="208" t="s">
        <v>2642</v>
      </c>
      <c r="C222" s="208" t="s">
        <v>2452</v>
      </c>
    </row>
    <row r="223" ht="17.25" spans="2:3">
      <c r="B223" s="208" t="s">
        <v>2643</v>
      </c>
      <c r="C223" s="208" t="s">
        <v>2452</v>
      </c>
    </row>
    <row r="224" ht="17.25" spans="2:3">
      <c r="B224" s="208" t="s">
        <v>2644</v>
      </c>
      <c r="C224" s="208" t="s">
        <v>2452</v>
      </c>
    </row>
    <row r="225" ht="17.25" spans="2:3">
      <c r="B225" s="208" t="s">
        <v>2645</v>
      </c>
      <c r="C225" s="208" t="s">
        <v>2452</v>
      </c>
    </row>
    <row r="226" ht="17.25" spans="2:3">
      <c r="B226" s="208" t="s">
        <v>2646</v>
      </c>
      <c r="C226" s="208" t="s">
        <v>2452</v>
      </c>
    </row>
    <row r="227" ht="17.25" spans="2:3">
      <c r="B227" s="208" t="s">
        <v>2647</v>
      </c>
      <c r="C227" s="208" t="s">
        <v>2452</v>
      </c>
    </row>
    <row r="228" ht="17.25" spans="2:3">
      <c r="B228" s="208" t="s">
        <v>2648</v>
      </c>
      <c r="C228" s="208" t="s">
        <v>2452</v>
      </c>
    </row>
    <row r="229" ht="17.25" spans="2:3">
      <c r="B229" s="208" t="s">
        <v>2649</v>
      </c>
      <c r="C229" s="208" t="s">
        <v>2452</v>
      </c>
    </row>
    <row r="230" ht="17.25" spans="2:3">
      <c r="B230" s="208" t="s">
        <v>2650</v>
      </c>
      <c r="C230" s="208" t="s">
        <v>2452</v>
      </c>
    </row>
    <row r="231" ht="17.25" spans="2:3">
      <c r="B231" s="208" t="s">
        <v>2651</v>
      </c>
      <c r="C231" s="208" t="s">
        <v>2452</v>
      </c>
    </row>
    <row r="232" ht="17.25" spans="2:3">
      <c r="B232" s="208" t="s">
        <v>2652</v>
      </c>
      <c r="C232" s="208" t="s">
        <v>2452</v>
      </c>
    </row>
    <row r="233" ht="17.25" spans="2:3">
      <c r="B233" s="208" t="s">
        <v>2653</v>
      </c>
      <c r="C233" s="208" t="s">
        <v>2452</v>
      </c>
    </row>
    <row r="234" ht="17.25" spans="2:3">
      <c r="B234" s="208" t="s">
        <v>2654</v>
      </c>
      <c r="C234" s="208" t="s">
        <v>2452</v>
      </c>
    </row>
    <row r="235" ht="17.25" spans="2:3">
      <c r="B235" s="208" t="s">
        <v>2655</v>
      </c>
      <c r="C235" s="208" t="s">
        <v>2452</v>
      </c>
    </row>
    <row r="236" ht="17.25" spans="2:3">
      <c r="B236" s="208" t="s">
        <v>2656</v>
      </c>
      <c r="C236" s="208" t="s">
        <v>2452</v>
      </c>
    </row>
    <row r="237" ht="17.25" spans="2:3">
      <c r="B237" s="208" t="s">
        <v>2657</v>
      </c>
      <c r="C237" s="208" t="s">
        <v>2452</v>
      </c>
    </row>
    <row r="238" ht="17.25" spans="2:3">
      <c r="B238" s="208" t="s">
        <v>2658</v>
      </c>
      <c r="C238" s="208" t="s">
        <v>2452</v>
      </c>
    </row>
    <row r="239" ht="17.25" spans="2:3">
      <c r="B239" s="208" t="s">
        <v>2659</v>
      </c>
      <c r="C239" s="208" t="s">
        <v>2452</v>
      </c>
    </row>
    <row r="240" ht="17.25" spans="2:3">
      <c r="B240" s="208" t="s">
        <v>2660</v>
      </c>
      <c r="C240" s="208" t="s">
        <v>2452</v>
      </c>
    </row>
    <row r="241" ht="17.25" spans="2:3">
      <c r="B241" s="208" t="s">
        <v>2661</v>
      </c>
      <c r="C241" s="208" t="s">
        <v>2452</v>
      </c>
    </row>
    <row r="242" ht="17.25" spans="2:3">
      <c r="B242" s="208" t="s">
        <v>2662</v>
      </c>
      <c r="C242" s="208" t="s">
        <v>2452</v>
      </c>
    </row>
    <row r="243" ht="17.25" spans="2:3">
      <c r="B243" s="208" t="s">
        <v>2663</v>
      </c>
      <c r="C243" s="208" t="s">
        <v>2452</v>
      </c>
    </row>
    <row r="244" ht="17.25" spans="2:3">
      <c r="B244" s="208" t="s">
        <v>2664</v>
      </c>
      <c r="C244" s="208" t="s">
        <v>2452</v>
      </c>
    </row>
    <row r="245" ht="17.25" spans="2:3">
      <c r="B245" s="208" t="s">
        <v>2665</v>
      </c>
      <c r="C245" s="208" t="s">
        <v>2452</v>
      </c>
    </row>
    <row r="246" ht="17.25" spans="2:3">
      <c r="B246" s="208" t="s">
        <v>2666</v>
      </c>
      <c r="C246" s="208" t="s">
        <v>2452</v>
      </c>
    </row>
    <row r="247" ht="17.25" spans="2:3">
      <c r="B247" s="208" t="s">
        <v>2667</v>
      </c>
      <c r="C247" s="208" t="s">
        <v>2452</v>
      </c>
    </row>
    <row r="248" ht="17.25" spans="2:3">
      <c r="B248" s="208" t="s">
        <v>2668</v>
      </c>
      <c r="C248" s="208" t="s">
        <v>2452</v>
      </c>
    </row>
    <row r="249" ht="17.25" spans="2:3">
      <c r="B249" s="208" t="s">
        <v>2669</v>
      </c>
      <c r="C249" s="208" t="s">
        <v>2452</v>
      </c>
    </row>
    <row r="250" ht="17.25" spans="2:3">
      <c r="B250" s="208" t="s">
        <v>2670</v>
      </c>
      <c r="C250" s="208" t="s">
        <v>2452</v>
      </c>
    </row>
    <row r="251" ht="17.25" spans="2:3">
      <c r="B251" s="208" t="s">
        <v>2671</v>
      </c>
      <c r="C251" s="208" t="s">
        <v>2452</v>
      </c>
    </row>
    <row r="252" ht="17.25" spans="2:3">
      <c r="B252" s="208" t="s">
        <v>2672</v>
      </c>
      <c r="C252" s="208" t="s">
        <v>2452</v>
      </c>
    </row>
    <row r="253" ht="17.25" spans="2:3">
      <c r="B253" s="208" t="s">
        <v>2673</v>
      </c>
      <c r="C253" s="208" t="s">
        <v>2452</v>
      </c>
    </row>
    <row r="254" ht="17.25" spans="2:3">
      <c r="B254" s="208" t="s">
        <v>2674</v>
      </c>
      <c r="C254" s="208" t="s">
        <v>2452</v>
      </c>
    </row>
    <row r="255" ht="17.25" spans="2:3">
      <c r="B255" s="208" t="s">
        <v>2675</v>
      </c>
      <c r="C255" s="208" t="s">
        <v>2452</v>
      </c>
    </row>
    <row r="256" ht="17.25" spans="2:3">
      <c r="B256" s="208" t="s">
        <v>2676</v>
      </c>
      <c r="C256" s="208" t="s">
        <v>2452</v>
      </c>
    </row>
    <row r="257" ht="17.25" spans="2:3">
      <c r="B257" s="208" t="s">
        <v>2677</v>
      </c>
      <c r="C257" s="208" t="s">
        <v>2452</v>
      </c>
    </row>
    <row r="258" ht="17.25" spans="2:3">
      <c r="B258" s="208" t="s">
        <v>2678</v>
      </c>
      <c r="C258" s="208" t="s">
        <v>2452</v>
      </c>
    </row>
    <row r="259" ht="17.25" spans="2:3">
      <c r="B259" s="208" t="s">
        <v>2679</v>
      </c>
      <c r="C259" s="208" t="s">
        <v>2452</v>
      </c>
    </row>
    <row r="260" ht="17.25" spans="2:3">
      <c r="B260" s="208" t="s">
        <v>2680</v>
      </c>
      <c r="C260" s="208" t="s">
        <v>2452</v>
      </c>
    </row>
    <row r="261" ht="17.25" spans="2:3">
      <c r="B261" s="208" t="s">
        <v>2681</v>
      </c>
      <c r="C261" s="208" t="s">
        <v>2452</v>
      </c>
    </row>
    <row r="262" ht="17.25" spans="2:3">
      <c r="B262" s="208" t="s">
        <v>2682</v>
      </c>
      <c r="C262" s="208" t="s">
        <v>2452</v>
      </c>
    </row>
    <row r="263" ht="17.25" spans="2:3">
      <c r="B263" s="208" t="s">
        <v>2683</v>
      </c>
      <c r="C263" s="208" t="s">
        <v>2452</v>
      </c>
    </row>
    <row r="264" ht="17.25" spans="2:3">
      <c r="B264" s="208" t="s">
        <v>2684</v>
      </c>
      <c r="C264" s="208" t="s">
        <v>2452</v>
      </c>
    </row>
    <row r="265" ht="17.25" spans="2:3">
      <c r="B265" s="208" t="s">
        <v>2685</v>
      </c>
      <c r="C265" s="208" t="s">
        <v>2452</v>
      </c>
    </row>
    <row r="266" ht="17.25" spans="2:3">
      <c r="B266" s="208" t="s">
        <v>2686</v>
      </c>
      <c r="C266" s="208" t="s">
        <v>2452</v>
      </c>
    </row>
    <row r="267" ht="17.25" spans="2:3">
      <c r="B267" s="208" t="s">
        <v>2687</v>
      </c>
      <c r="C267" s="208" t="s">
        <v>2452</v>
      </c>
    </row>
    <row r="268" ht="17.25" spans="2:3">
      <c r="B268" s="208" t="s">
        <v>2688</v>
      </c>
      <c r="C268" s="208" t="s">
        <v>2452</v>
      </c>
    </row>
    <row r="269" ht="17.25" spans="2:3">
      <c r="B269" s="208" t="s">
        <v>2689</v>
      </c>
      <c r="C269" s="208" t="s">
        <v>2452</v>
      </c>
    </row>
    <row r="270" ht="17.25" spans="2:3">
      <c r="B270" s="208" t="s">
        <v>2690</v>
      </c>
      <c r="C270" s="208" t="s">
        <v>2452</v>
      </c>
    </row>
    <row r="271" ht="17.25" spans="2:3">
      <c r="B271" s="208" t="s">
        <v>2691</v>
      </c>
      <c r="C271" s="208" t="s">
        <v>2452</v>
      </c>
    </row>
    <row r="272" ht="17.25" spans="2:3">
      <c r="B272" s="208" t="s">
        <v>2692</v>
      </c>
      <c r="C272" s="208" t="s">
        <v>2452</v>
      </c>
    </row>
    <row r="273" ht="17.25" spans="2:3">
      <c r="B273" s="208" t="s">
        <v>2693</v>
      </c>
      <c r="C273" s="208" t="s">
        <v>2452</v>
      </c>
    </row>
    <row r="274" ht="17.25" spans="2:3">
      <c r="B274" s="208" t="s">
        <v>2694</v>
      </c>
      <c r="C274" s="208" t="s">
        <v>2452</v>
      </c>
    </row>
    <row r="275" ht="17.25" spans="2:3">
      <c r="B275" s="208" t="s">
        <v>2695</v>
      </c>
      <c r="C275" s="208" t="s">
        <v>2452</v>
      </c>
    </row>
    <row r="276" ht="17.25" spans="2:3">
      <c r="B276" s="208" t="s">
        <v>2696</v>
      </c>
      <c r="C276" s="208" t="s">
        <v>2452</v>
      </c>
    </row>
    <row r="277" ht="17.25" spans="2:3">
      <c r="B277" s="208" t="s">
        <v>2697</v>
      </c>
      <c r="C277" s="208" t="s">
        <v>2452</v>
      </c>
    </row>
    <row r="278" ht="17.25" spans="2:3">
      <c r="B278" s="208" t="s">
        <v>2698</v>
      </c>
      <c r="C278" s="208" t="s">
        <v>2452</v>
      </c>
    </row>
    <row r="279" ht="17.25" spans="2:3">
      <c r="B279" s="208" t="s">
        <v>2699</v>
      </c>
      <c r="C279" s="208" t="s">
        <v>2452</v>
      </c>
    </row>
    <row r="280" ht="17.25" spans="2:3">
      <c r="B280" s="208" t="s">
        <v>2700</v>
      </c>
      <c r="C280" s="208" t="s">
        <v>2452</v>
      </c>
    </row>
    <row r="281" ht="17.25" spans="2:3">
      <c r="B281" s="208" t="s">
        <v>2701</v>
      </c>
      <c r="C281" s="208" t="s">
        <v>2452</v>
      </c>
    </row>
    <row r="282" ht="17.25" spans="2:3">
      <c r="B282" s="208" t="s">
        <v>2702</v>
      </c>
      <c r="C282" s="208" t="s">
        <v>2452</v>
      </c>
    </row>
    <row r="283" ht="17.25" spans="2:3">
      <c r="B283" s="208" t="s">
        <v>2703</v>
      </c>
      <c r="C283" s="208" t="s">
        <v>2452</v>
      </c>
    </row>
    <row r="284" ht="17.25" spans="2:3">
      <c r="B284" s="208" t="s">
        <v>2704</v>
      </c>
      <c r="C284" s="208" t="s">
        <v>2452</v>
      </c>
    </row>
    <row r="285" ht="17.25" spans="2:3">
      <c r="B285" s="208" t="s">
        <v>2705</v>
      </c>
      <c r="C285" s="208" t="s">
        <v>2452</v>
      </c>
    </row>
    <row r="286" ht="17.25" spans="2:3">
      <c r="B286" s="208" t="s">
        <v>2706</v>
      </c>
      <c r="C286" s="208" t="s">
        <v>2452</v>
      </c>
    </row>
    <row r="287" ht="17.25" spans="2:3">
      <c r="B287" s="208" t="s">
        <v>2707</v>
      </c>
      <c r="C287" s="208" t="s">
        <v>2452</v>
      </c>
    </row>
    <row r="288" ht="17.25" spans="2:3">
      <c r="B288" s="208" t="s">
        <v>2708</v>
      </c>
      <c r="C288" s="208" t="s">
        <v>2452</v>
      </c>
    </row>
    <row r="289" ht="17.25" spans="2:3">
      <c r="B289" s="208" t="s">
        <v>2709</v>
      </c>
      <c r="C289" s="208" t="s">
        <v>2452</v>
      </c>
    </row>
    <row r="290" ht="17.25" spans="2:3">
      <c r="B290" s="208" t="s">
        <v>2710</v>
      </c>
      <c r="C290" s="208" t="s">
        <v>2452</v>
      </c>
    </row>
    <row r="291" ht="17.25" spans="2:3">
      <c r="B291" s="208" t="s">
        <v>2711</v>
      </c>
      <c r="C291" s="208" t="s">
        <v>2452</v>
      </c>
    </row>
    <row r="292" ht="17.25" spans="2:3">
      <c r="B292" s="208" t="s">
        <v>2712</v>
      </c>
      <c r="C292" s="208" t="s">
        <v>2452</v>
      </c>
    </row>
    <row r="293" ht="17.25" spans="2:3">
      <c r="B293" s="208" t="s">
        <v>2713</v>
      </c>
      <c r="C293" s="208" t="s">
        <v>2452</v>
      </c>
    </row>
    <row r="294" ht="17.25" spans="2:3">
      <c r="B294" s="208" t="s">
        <v>2714</v>
      </c>
      <c r="C294" s="208" t="s">
        <v>2452</v>
      </c>
    </row>
    <row r="295" ht="17.25" spans="2:3">
      <c r="B295" s="208" t="s">
        <v>2715</v>
      </c>
      <c r="C295" s="208" t="s">
        <v>2452</v>
      </c>
    </row>
    <row r="296" ht="17.25" spans="2:3">
      <c r="B296" s="208" t="s">
        <v>2716</v>
      </c>
      <c r="C296" s="208" t="s">
        <v>2452</v>
      </c>
    </row>
    <row r="297" ht="17.25" spans="2:3">
      <c r="B297" s="208" t="s">
        <v>2717</v>
      </c>
      <c r="C297" s="208" t="s">
        <v>2452</v>
      </c>
    </row>
    <row r="298" ht="17.25" spans="2:3">
      <c r="B298" s="208" t="s">
        <v>2718</v>
      </c>
      <c r="C298" s="208" t="s">
        <v>2452</v>
      </c>
    </row>
    <row r="299" ht="17.25" spans="2:3">
      <c r="B299" s="208" t="s">
        <v>2719</v>
      </c>
      <c r="C299" s="208" t="s">
        <v>2452</v>
      </c>
    </row>
    <row r="300" ht="17.25" spans="2:3">
      <c r="B300" s="208" t="s">
        <v>2720</v>
      </c>
      <c r="C300" s="208" t="s">
        <v>2452</v>
      </c>
    </row>
    <row r="301" ht="17.25" spans="2:3">
      <c r="B301" s="208" t="s">
        <v>2721</v>
      </c>
      <c r="C301" s="208" t="s">
        <v>2452</v>
      </c>
    </row>
    <row r="302" ht="17.25" spans="2:3">
      <c r="B302" s="208" t="s">
        <v>2722</v>
      </c>
      <c r="C302" s="208" t="s">
        <v>2452</v>
      </c>
    </row>
    <row r="303" ht="17.25" spans="2:3">
      <c r="B303" s="208" t="s">
        <v>2723</v>
      </c>
      <c r="C303" s="208" t="s">
        <v>2452</v>
      </c>
    </row>
    <row r="304" ht="17.25" spans="2:3">
      <c r="B304" s="208" t="s">
        <v>2724</v>
      </c>
      <c r="C304" s="208" t="s">
        <v>2452</v>
      </c>
    </row>
    <row r="305" ht="17.25" spans="2:3">
      <c r="B305" s="208" t="s">
        <v>2725</v>
      </c>
      <c r="C305" s="208" t="s">
        <v>2452</v>
      </c>
    </row>
    <row r="306" ht="17.25" spans="2:3">
      <c r="B306" s="208" t="s">
        <v>2726</v>
      </c>
      <c r="C306" s="208" t="s">
        <v>2452</v>
      </c>
    </row>
    <row r="307" ht="17.25" spans="2:3">
      <c r="B307" s="208" t="s">
        <v>2727</v>
      </c>
      <c r="C307" s="208" t="s">
        <v>2452</v>
      </c>
    </row>
    <row r="308" ht="17.25" spans="2:3">
      <c r="B308" s="208" t="s">
        <v>2728</v>
      </c>
      <c r="C308" s="208" t="s">
        <v>2452</v>
      </c>
    </row>
    <row r="309" ht="17.25" spans="2:3">
      <c r="B309" s="208" t="s">
        <v>2729</v>
      </c>
      <c r="C309" s="208" t="s">
        <v>2452</v>
      </c>
    </row>
    <row r="310" ht="17.25" spans="2:3">
      <c r="B310" s="208" t="s">
        <v>2730</v>
      </c>
      <c r="C310" s="208" t="s">
        <v>2452</v>
      </c>
    </row>
    <row r="311" ht="17.25" spans="2:3">
      <c r="B311" s="208" t="s">
        <v>2731</v>
      </c>
      <c r="C311" s="208" t="s">
        <v>2452</v>
      </c>
    </row>
    <row r="312" ht="17.25" spans="2:3">
      <c r="B312" s="208" t="s">
        <v>2732</v>
      </c>
      <c r="C312" s="208" t="s">
        <v>2452</v>
      </c>
    </row>
    <row r="313" ht="17.25" spans="2:3">
      <c r="B313" s="208" t="s">
        <v>2733</v>
      </c>
      <c r="C313" s="208" t="s">
        <v>2452</v>
      </c>
    </row>
    <row r="314" ht="17.25" spans="2:3">
      <c r="B314" s="208" t="s">
        <v>2734</v>
      </c>
      <c r="C314" s="208" t="s">
        <v>2452</v>
      </c>
    </row>
    <row r="315" ht="17.25" spans="2:3">
      <c r="B315" s="208" t="s">
        <v>2735</v>
      </c>
      <c r="C315" s="208" t="s">
        <v>2452</v>
      </c>
    </row>
    <row r="316" ht="17.25" spans="2:3">
      <c r="B316" s="208" t="s">
        <v>2736</v>
      </c>
      <c r="C316" s="208" t="s">
        <v>2452</v>
      </c>
    </row>
    <row r="317" ht="17.25" spans="2:3">
      <c r="B317" s="208" t="s">
        <v>2737</v>
      </c>
      <c r="C317" s="208" t="s">
        <v>2452</v>
      </c>
    </row>
    <row r="318" ht="17.25" spans="2:3">
      <c r="B318" s="208" t="s">
        <v>2738</v>
      </c>
      <c r="C318" s="208" t="s">
        <v>2452</v>
      </c>
    </row>
    <row r="319" ht="17.25" spans="2:3">
      <c r="B319" s="208" t="s">
        <v>2739</v>
      </c>
      <c r="C319" s="208" t="s">
        <v>2452</v>
      </c>
    </row>
    <row r="320" ht="17.25" spans="2:3">
      <c r="B320" s="208" t="s">
        <v>2740</v>
      </c>
      <c r="C320" s="208" t="s">
        <v>2452</v>
      </c>
    </row>
    <row r="321" ht="17.25" spans="2:3">
      <c r="B321" s="208" t="s">
        <v>2741</v>
      </c>
      <c r="C321" s="208" t="s">
        <v>2452</v>
      </c>
    </row>
    <row r="322" ht="17.25" spans="2:3">
      <c r="B322" s="208" t="s">
        <v>2742</v>
      </c>
      <c r="C322" s="208" t="s">
        <v>2452</v>
      </c>
    </row>
    <row r="323" ht="17.25" spans="2:3">
      <c r="B323" s="208" t="s">
        <v>2743</v>
      </c>
      <c r="C323" s="208" t="s">
        <v>2452</v>
      </c>
    </row>
    <row r="324" ht="17.25" spans="2:3">
      <c r="B324" s="208" t="s">
        <v>2744</v>
      </c>
      <c r="C324" s="208" t="s">
        <v>2452</v>
      </c>
    </row>
    <row r="325" ht="17.25" spans="2:3">
      <c r="B325" s="208" t="s">
        <v>2745</v>
      </c>
      <c r="C325" s="208" t="s">
        <v>2452</v>
      </c>
    </row>
    <row r="326" ht="17.25" spans="2:3">
      <c r="B326" s="208" t="s">
        <v>2746</v>
      </c>
      <c r="C326" s="208" t="s">
        <v>2452</v>
      </c>
    </row>
    <row r="327" ht="17.25" spans="2:3">
      <c r="B327" s="208" t="s">
        <v>2747</v>
      </c>
      <c r="C327" s="208" t="s">
        <v>2452</v>
      </c>
    </row>
    <row r="328" ht="17.25" spans="2:3">
      <c r="B328" s="208" t="s">
        <v>2748</v>
      </c>
      <c r="C328" s="208" t="s">
        <v>2452</v>
      </c>
    </row>
    <row r="329" ht="17.25" spans="2:3">
      <c r="B329" s="208" t="s">
        <v>2749</v>
      </c>
      <c r="C329" s="208" t="s">
        <v>2452</v>
      </c>
    </row>
    <row r="330" ht="17.25" spans="2:3">
      <c r="B330" s="208" t="s">
        <v>2750</v>
      </c>
      <c r="C330" s="208" t="s">
        <v>2452</v>
      </c>
    </row>
    <row r="331" ht="17.25" spans="2:3">
      <c r="B331" s="208" t="s">
        <v>2751</v>
      </c>
      <c r="C331" s="208" t="s">
        <v>2452</v>
      </c>
    </row>
    <row r="332" ht="17.25" spans="2:3">
      <c r="B332" s="208" t="s">
        <v>2752</v>
      </c>
      <c r="C332" s="208" t="s">
        <v>2452</v>
      </c>
    </row>
    <row r="333" ht="17.25" spans="2:3">
      <c r="B333" s="208" t="s">
        <v>2753</v>
      </c>
      <c r="C333" s="208" t="s">
        <v>2452</v>
      </c>
    </row>
    <row r="334" ht="17.25" spans="2:3">
      <c r="B334" s="208" t="s">
        <v>2754</v>
      </c>
      <c r="C334" s="208" t="s">
        <v>2452</v>
      </c>
    </row>
    <row r="335" ht="17.25" spans="2:3">
      <c r="B335" s="208" t="s">
        <v>2755</v>
      </c>
      <c r="C335" s="208" t="s">
        <v>2452</v>
      </c>
    </row>
    <row r="336" ht="17.25" spans="2:3">
      <c r="B336" s="208" t="s">
        <v>2756</v>
      </c>
      <c r="C336" s="208" t="s">
        <v>2452</v>
      </c>
    </row>
    <row r="337" ht="17.25" spans="2:3">
      <c r="B337" s="208" t="s">
        <v>2757</v>
      </c>
      <c r="C337" s="208" t="s">
        <v>2452</v>
      </c>
    </row>
    <row r="338" ht="17.25" spans="2:3">
      <c r="B338" s="208" t="s">
        <v>2758</v>
      </c>
      <c r="C338" s="208" t="s">
        <v>2452</v>
      </c>
    </row>
    <row r="339" ht="17.25" spans="2:3">
      <c r="B339" s="208" t="s">
        <v>2759</v>
      </c>
      <c r="C339" s="208" t="s">
        <v>2452</v>
      </c>
    </row>
    <row r="340" ht="17.25" spans="2:3">
      <c r="B340" s="208" t="s">
        <v>2760</v>
      </c>
      <c r="C340" s="208" t="s">
        <v>2452</v>
      </c>
    </row>
    <row r="341" ht="17.25" spans="2:3">
      <c r="B341" s="208" t="s">
        <v>2761</v>
      </c>
      <c r="C341" s="208" t="s">
        <v>2452</v>
      </c>
    </row>
    <row r="342" ht="17.25" spans="2:3">
      <c r="B342" s="208" t="s">
        <v>2762</v>
      </c>
      <c r="C342" s="208" t="s">
        <v>2452</v>
      </c>
    </row>
    <row r="343" ht="17.25" spans="2:3">
      <c r="B343" s="208" t="s">
        <v>2763</v>
      </c>
      <c r="C343" s="208" t="s">
        <v>2452</v>
      </c>
    </row>
    <row r="344" ht="17.25" spans="2:3">
      <c r="B344" s="208" t="s">
        <v>2764</v>
      </c>
      <c r="C344" s="208" t="s">
        <v>2452</v>
      </c>
    </row>
    <row r="345" ht="17.25" spans="2:3">
      <c r="B345" s="208" t="s">
        <v>2765</v>
      </c>
      <c r="C345" s="208" t="s">
        <v>2452</v>
      </c>
    </row>
    <row r="346" ht="17.25" spans="2:3">
      <c r="B346" s="208" t="s">
        <v>2766</v>
      </c>
      <c r="C346" s="208" t="s">
        <v>2452</v>
      </c>
    </row>
    <row r="347" ht="17.25" spans="2:3">
      <c r="B347" s="208" t="s">
        <v>2767</v>
      </c>
      <c r="C347" s="208" t="s">
        <v>2452</v>
      </c>
    </row>
    <row r="348" ht="17.25" spans="2:3">
      <c r="B348" s="208" t="s">
        <v>2768</v>
      </c>
      <c r="C348" s="208" t="s">
        <v>2452</v>
      </c>
    </row>
    <row r="349" ht="17.25" spans="2:3">
      <c r="B349" s="208" t="s">
        <v>2769</v>
      </c>
      <c r="C349" s="208" t="s">
        <v>2452</v>
      </c>
    </row>
    <row r="350" ht="17.25" spans="2:3">
      <c r="B350" s="208" t="s">
        <v>2770</v>
      </c>
      <c r="C350" s="208" t="s">
        <v>2452</v>
      </c>
    </row>
    <row r="351" ht="17.25" spans="2:3">
      <c r="B351" s="208" t="s">
        <v>2771</v>
      </c>
      <c r="C351" s="208" t="s">
        <v>2452</v>
      </c>
    </row>
    <row r="352" ht="17.25" spans="2:3">
      <c r="B352" s="208" t="s">
        <v>2772</v>
      </c>
      <c r="C352" s="208" t="s">
        <v>2452</v>
      </c>
    </row>
    <row r="353" ht="17.25" spans="2:3">
      <c r="B353" s="208" t="s">
        <v>2773</v>
      </c>
      <c r="C353" s="208" t="s">
        <v>2452</v>
      </c>
    </row>
    <row r="354" ht="17.25" spans="2:3">
      <c r="B354" s="208" t="s">
        <v>2774</v>
      </c>
      <c r="C354" s="208" t="s">
        <v>2452</v>
      </c>
    </row>
    <row r="355" ht="17.25" spans="2:3">
      <c r="B355" s="208" t="s">
        <v>2775</v>
      </c>
      <c r="C355" s="208" t="s">
        <v>2452</v>
      </c>
    </row>
    <row r="356" ht="17.25" spans="2:3">
      <c r="B356" s="208" t="s">
        <v>2776</v>
      </c>
      <c r="C356" s="208" t="s">
        <v>2452</v>
      </c>
    </row>
    <row r="357" ht="17.25" spans="2:3">
      <c r="B357" s="208" t="s">
        <v>2777</v>
      </c>
      <c r="C357" s="208" t="s">
        <v>2452</v>
      </c>
    </row>
    <row r="358" ht="17.25" spans="2:3">
      <c r="B358" s="208" t="s">
        <v>2778</v>
      </c>
      <c r="C358" s="208" t="s">
        <v>2452</v>
      </c>
    </row>
    <row r="359" ht="17.25" spans="2:3">
      <c r="B359" s="208" t="s">
        <v>2779</v>
      </c>
      <c r="C359" s="208" t="s">
        <v>2452</v>
      </c>
    </row>
    <row r="360" ht="17.25" spans="2:3">
      <c r="B360" s="208" t="s">
        <v>2780</v>
      </c>
      <c r="C360" s="208" t="s">
        <v>2452</v>
      </c>
    </row>
    <row r="361" ht="17.25" spans="2:3">
      <c r="B361" s="208" t="s">
        <v>2781</v>
      </c>
      <c r="C361" s="208" t="s">
        <v>2452</v>
      </c>
    </row>
    <row r="362" ht="17.25" spans="2:3">
      <c r="B362" s="208" t="s">
        <v>2782</v>
      </c>
      <c r="C362" s="208" t="s">
        <v>2452</v>
      </c>
    </row>
    <row r="363" ht="17.25" spans="2:3">
      <c r="B363" s="208" t="s">
        <v>2783</v>
      </c>
      <c r="C363" s="208" t="s">
        <v>2452</v>
      </c>
    </row>
    <row r="364" ht="17.25" spans="2:3">
      <c r="B364" s="208" t="s">
        <v>2784</v>
      </c>
      <c r="C364" s="208" t="s">
        <v>2452</v>
      </c>
    </row>
    <row r="365" ht="17.25" spans="2:3">
      <c r="B365" s="208" t="s">
        <v>2785</v>
      </c>
      <c r="C365" s="208" t="s">
        <v>2452</v>
      </c>
    </row>
    <row r="366" ht="17.25" spans="2:3">
      <c r="B366" s="208" t="s">
        <v>2786</v>
      </c>
      <c r="C366" s="208" t="s">
        <v>2452</v>
      </c>
    </row>
    <row r="367" ht="17.25" spans="2:3">
      <c r="B367" s="208" t="s">
        <v>2787</v>
      </c>
      <c r="C367" s="208" t="s">
        <v>2452</v>
      </c>
    </row>
    <row r="368" ht="17.25" spans="2:3">
      <c r="B368" s="208" t="s">
        <v>2788</v>
      </c>
      <c r="C368" s="208" t="s">
        <v>2452</v>
      </c>
    </row>
    <row r="369" ht="17.25" spans="2:3">
      <c r="B369" s="208" t="s">
        <v>2789</v>
      </c>
      <c r="C369" s="208" t="s">
        <v>2452</v>
      </c>
    </row>
    <row r="370" ht="17.25" spans="2:3">
      <c r="B370" s="208" t="s">
        <v>2790</v>
      </c>
      <c r="C370" s="208" t="s">
        <v>2452</v>
      </c>
    </row>
    <row r="371" ht="17.25" spans="2:3">
      <c r="B371" s="208" t="s">
        <v>2791</v>
      </c>
      <c r="C371" s="208" t="s">
        <v>2452</v>
      </c>
    </row>
    <row r="372" ht="17.25" spans="2:3">
      <c r="B372" s="208" t="s">
        <v>2792</v>
      </c>
      <c r="C372" s="208" t="s">
        <v>2452</v>
      </c>
    </row>
    <row r="373" ht="17.25" spans="2:3">
      <c r="B373" s="208" t="s">
        <v>2793</v>
      </c>
      <c r="C373" s="208" t="s">
        <v>2452</v>
      </c>
    </row>
    <row r="374" ht="17.25" spans="2:3">
      <c r="B374" s="208" t="s">
        <v>2794</v>
      </c>
      <c r="C374" s="208" t="s">
        <v>2452</v>
      </c>
    </row>
    <row r="375" ht="17.25" spans="2:3">
      <c r="B375" s="208" t="s">
        <v>2795</v>
      </c>
      <c r="C375" s="208" t="s">
        <v>2452</v>
      </c>
    </row>
    <row r="376" ht="17.25" spans="2:3">
      <c r="B376" s="208" t="s">
        <v>2796</v>
      </c>
      <c r="C376" s="208" t="s">
        <v>2452</v>
      </c>
    </row>
    <row r="377" ht="17.25" spans="2:3">
      <c r="B377" s="208" t="s">
        <v>2797</v>
      </c>
      <c r="C377" s="208" t="s">
        <v>2452</v>
      </c>
    </row>
    <row r="378" ht="17.25" spans="2:3">
      <c r="B378" s="208" t="s">
        <v>2798</v>
      </c>
      <c r="C378" s="208" t="s">
        <v>2452</v>
      </c>
    </row>
    <row r="379" ht="17.25" spans="2:3">
      <c r="B379" s="208" t="s">
        <v>2799</v>
      </c>
      <c r="C379" s="208" t="s">
        <v>2452</v>
      </c>
    </row>
    <row r="380" ht="17.25" spans="2:3">
      <c r="B380" s="208" t="s">
        <v>2800</v>
      </c>
      <c r="C380" s="208" t="s">
        <v>2452</v>
      </c>
    </row>
    <row r="381" ht="17.25" spans="2:3">
      <c r="B381" s="208" t="s">
        <v>2801</v>
      </c>
      <c r="C381" s="208" t="s">
        <v>2452</v>
      </c>
    </row>
    <row r="382" ht="17.25" spans="2:3">
      <c r="B382" s="208" t="s">
        <v>2802</v>
      </c>
      <c r="C382" s="208" t="s">
        <v>2452</v>
      </c>
    </row>
    <row r="383" ht="17.25" spans="2:3">
      <c r="B383" s="208" t="s">
        <v>2803</v>
      </c>
      <c r="C383" s="208" t="s">
        <v>2452</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50"/>
    <outlinePr summaryBelow="0" summaryRight="0"/>
  </sheetPr>
  <dimension ref="A1:CQ1505"/>
  <sheetViews>
    <sheetView zoomScale="70" zoomScaleNormal="70" workbookViewId="0">
      <pane xSplit="4" ySplit="3" topLeftCell="E41" activePane="bottomRight" state="frozen"/>
      <selection/>
      <selection pane="topRight"/>
      <selection pane="bottomLeft"/>
      <selection pane="bottomRight" activeCell="M60" sqref="M60"/>
    </sheetView>
  </sheetViews>
  <sheetFormatPr defaultColWidth="8.75833333333333" defaultRowHeight="16.5"/>
  <cols>
    <col min="1" max="1" width="8.75833333333333" style="82"/>
    <col min="2" max="2" width="10.5" style="83" customWidth="1"/>
    <col min="3" max="3" width="12.875" style="83" customWidth="1"/>
    <col min="4" max="4" width="18.125" style="78" customWidth="1"/>
    <col min="5" max="5" width="18.125" style="78" customWidth="1" outlineLevel="1"/>
    <col min="6" max="6" width="22.2583333333333" style="84" customWidth="1" outlineLevel="1"/>
    <col min="7" max="7" width="16.375" style="84" customWidth="1" outlineLevel="1"/>
    <col min="8" max="8" width="15.125" style="85" customWidth="1"/>
    <col min="9" max="10" width="13.5" style="86" customWidth="1"/>
    <col min="11" max="11" width="12.375" style="86" customWidth="1" outlineLevel="1"/>
    <col min="12" max="12" width="12.375" style="87" customWidth="1" outlineLevel="1"/>
    <col min="13" max="13" width="47.5" style="84" customWidth="1" outlineLevel="1"/>
    <col min="14" max="14" width="12.375" style="86" customWidth="1" outlineLevel="1"/>
    <col min="15" max="15" width="40" style="84" customWidth="1" outlineLevel="1"/>
    <col min="16" max="22" width="12.375" style="86" customWidth="1" outlineLevel="1"/>
    <col min="23" max="23" width="61.375" style="86" customWidth="1" outlineLevel="1"/>
    <col min="24" max="24" width="13.5" style="86" customWidth="1"/>
    <col min="25" max="26" width="13.5" style="86" customWidth="1" outlineLevel="1"/>
    <col min="27" max="27" width="13.5" style="86" customWidth="1"/>
    <col min="28" max="29" width="13.5" style="86" customWidth="1" outlineLevel="1"/>
    <col min="30" max="30" width="13.5" style="86" customWidth="1"/>
    <col min="31" max="32" width="13.5" style="86" customWidth="1" outlineLevel="1"/>
    <col min="33" max="33" width="13.5" style="86" customWidth="1"/>
    <col min="34" max="35" width="13.5" style="86" customWidth="1" outlineLevel="1"/>
    <col min="36" max="36" width="13.5" style="86" customWidth="1"/>
    <col min="37" max="38" width="13.5" style="86" customWidth="1" outlineLevel="1"/>
    <col min="39" max="39" width="13.5" style="86" customWidth="1"/>
    <col min="40" max="41" width="13.5" style="86" customWidth="1" outlineLevel="1"/>
    <col min="42" max="42" width="13.5" style="86" customWidth="1"/>
    <col min="43" max="44" width="13.5" style="86" customWidth="1" outlineLevel="1"/>
    <col min="45" max="45" width="13.5" style="86" customWidth="1"/>
    <col min="46" max="47" width="13.5" style="86" customWidth="1" outlineLevel="1"/>
    <col min="48" max="48" width="13.5" style="86" customWidth="1"/>
    <col min="49" max="50" width="13.5" style="86" customWidth="1" outlineLevel="1"/>
    <col min="51" max="51" width="13.5" style="86" customWidth="1"/>
    <col min="52" max="53" width="13.5" style="86" customWidth="1" outlineLevel="1"/>
    <col min="54" max="54" width="13.5" style="86" customWidth="1"/>
    <col min="55" max="56" width="13.5" style="86" customWidth="1" outlineLevel="1"/>
    <col min="57" max="57" width="13.5" style="86" customWidth="1"/>
    <col min="58" max="59" width="13.5" style="86" customWidth="1" outlineLevel="1"/>
    <col min="60" max="60" width="13.5" style="86" customWidth="1"/>
    <col min="61" max="62" width="13.5" style="86" customWidth="1" outlineLevel="1"/>
    <col min="63" max="63" width="13.5" style="86" customWidth="1"/>
    <col min="64" max="65" width="13.5" style="86" customWidth="1" outlineLevel="1"/>
    <col min="66" max="66" width="13.5" style="86" customWidth="1"/>
    <col min="67" max="68" width="13.5" style="86" customWidth="1" outlineLevel="1"/>
    <col min="69" max="69" width="13.5" style="86" customWidth="1"/>
    <col min="70" max="71" width="13.5" style="86" customWidth="1" outlineLevel="1"/>
    <col min="72" max="72" width="13.5" style="86" customWidth="1"/>
    <col min="73" max="74" width="13.5" style="86" customWidth="1" outlineLevel="1"/>
    <col min="75" max="75" width="13.5" style="86" customWidth="1"/>
    <col min="76" max="77" width="13.5" style="86" customWidth="1" outlineLevel="1"/>
    <col min="78" max="78" width="13.5" style="86" customWidth="1"/>
    <col min="79" max="80" width="13.5" style="86" customWidth="1" outlineLevel="1"/>
    <col min="81" max="81" width="13.5" style="86" customWidth="1"/>
    <col min="82" max="83" width="13.5" style="86" customWidth="1" outlineLevel="1"/>
    <col min="84" max="84" width="13.5" style="86" customWidth="1"/>
    <col min="85" max="86" width="13.5" style="86" customWidth="1" outlineLevel="1"/>
    <col min="87" max="87" width="13.5" style="86" customWidth="1"/>
    <col min="88" max="89" width="13.5" style="86" customWidth="1" outlineLevel="1"/>
    <col min="90" max="90" width="13.5" style="86" customWidth="1"/>
    <col min="91" max="92" width="13.5" style="86" customWidth="1" outlineLevel="1"/>
    <col min="93" max="93" width="13.5" style="86" customWidth="1"/>
    <col min="94" max="95" width="13.5" style="86" customWidth="1" outlineLevel="1"/>
    <col min="96" max="16384" width="8.75833333333333" style="82"/>
  </cols>
  <sheetData>
    <row r="1" s="76" customFormat="1" ht="23.1" customHeight="1" spans="1:95">
      <c r="A1" s="88" t="s">
        <v>762</v>
      </c>
      <c r="B1" s="89" t="s">
        <v>2804</v>
      </c>
      <c r="C1" s="90" t="s">
        <v>764</v>
      </c>
      <c r="D1" s="90"/>
      <c r="E1" s="90"/>
      <c r="F1" s="90"/>
      <c r="G1" s="91"/>
      <c r="H1" s="92" t="s">
        <v>2805</v>
      </c>
      <c r="I1" s="137" t="s">
        <v>2806</v>
      </c>
      <c r="J1" s="138" t="s">
        <v>2807</v>
      </c>
      <c r="K1" s="139" t="s">
        <v>2808</v>
      </c>
      <c r="L1" s="140"/>
      <c r="M1" s="141"/>
      <c r="N1" s="139"/>
      <c r="O1" s="141"/>
      <c r="P1" s="139"/>
      <c r="Q1" s="139"/>
      <c r="R1" s="139"/>
      <c r="S1" s="139"/>
      <c r="T1" s="139"/>
      <c r="U1" s="139"/>
      <c r="V1" s="139"/>
      <c r="W1" s="139"/>
      <c r="X1" s="160" t="s">
        <v>719</v>
      </c>
      <c r="Y1" s="163"/>
      <c r="Z1" s="164"/>
      <c r="AA1" s="160" t="s">
        <v>719</v>
      </c>
      <c r="AB1" s="163"/>
      <c r="AC1" s="164"/>
      <c r="AD1" s="160" t="s">
        <v>719</v>
      </c>
      <c r="AE1" s="163"/>
      <c r="AF1" s="164"/>
      <c r="AG1" s="160" t="s">
        <v>719</v>
      </c>
      <c r="AH1" s="163"/>
      <c r="AI1" s="164"/>
      <c r="AJ1" s="160" t="s">
        <v>719</v>
      </c>
      <c r="AK1" s="163"/>
      <c r="AL1" s="164"/>
      <c r="AM1" s="160" t="s">
        <v>719</v>
      </c>
      <c r="AN1" s="163"/>
      <c r="AO1" s="164"/>
      <c r="AP1" s="160" t="s">
        <v>719</v>
      </c>
      <c r="AQ1" s="163"/>
      <c r="AR1" s="164"/>
      <c r="AS1" s="160" t="s">
        <v>719</v>
      </c>
      <c r="AT1" s="163"/>
      <c r="AU1" s="164"/>
      <c r="AV1" s="160" t="s">
        <v>719</v>
      </c>
      <c r="AW1" s="163"/>
      <c r="AX1" s="164"/>
      <c r="AY1" s="160" t="s">
        <v>719</v>
      </c>
      <c r="AZ1" s="163"/>
      <c r="BA1" s="164"/>
      <c r="BB1" s="160" t="s">
        <v>719</v>
      </c>
      <c r="BC1" s="163"/>
      <c r="BD1" s="164"/>
      <c r="BE1" s="160" t="s">
        <v>719</v>
      </c>
      <c r="BF1" s="163"/>
      <c r="BG1" s="164"/>
      <c r="BH1" s="167" t="s">
        <v>2809</v>
      </c>
      <c r="BI1" s="168"/>
      <c r="BJ1" s="169"/>
      <c r="BK1" s="167" t="s">
        <v>2809</v>
      </c>
      <c r="BL1" s="168"/>
      <c r="BM1" s="169"/>
      <c r="BN1" s="167" t="s">
        <v>2809</v>
      </c>
      <c r="BO1" s="168"/>
      <c r="BP1" s="169"/>
      <c r="BQ1" s="167" t="s">
        <v>2809</v>
      </c>
      <c r="BR1" s="168"/>
      <c r="BS1" s="169"/>
      <c r="BT1" s="167" t="s">
        <v>2809</v>
      </c>
      <c r="BU1" s="168"/>
      <c r="BV1" s="169"/>
      <c r="BW1" s="167" t="s">
        <v>2809</v>
      </c>
      <c r="BX1" s="168"/>
      <c r="BY1" s="169"/>
      <c r="BZ1" s="167" t="s">
        <v>2809</v>
      </c>
      <c r="CA1" s="168"/>
      <c r="CB1" s="169"/>
      <c r="CC1" s="167" t="s">
        <v>2809</v>
      </c>
      <c r="CD1" s="168"/>
      <c r="CE1" s="169"/>
      <c r="CF1" s="167" t="s">
        <v>2809</v>
      </c>
      <c r="CG1" s="168"/>
      <c r="CH1" s="169"/>
      <c r="CI1" s="167" t="s">
        <v>2809</v>
      </c>
      <c r="CJ1" s="168"/>
      <c r="CK1" s="169"/>
      <c r="CL1" s="167" t="s">
        <v>2809</v>
      </c>
      <c r="CM1" s="168"/>
      <c r="CN1" s="169"/>
      <c r="CO1" s="167" t="s">
        <v>2809</v>
      </c>
      <c r="CP1" s="168"/>
      <c r="CQ1" s="169"/>
    </row>
    <row r="2" s="76" customFormat="1" ht="23.1" customHeight="1" spans="1:95">
      <c r="A2" s="93"/>
      <c r="B2" s="94"/>
      <c r="C2" s="90"/>
      <c r="D2" s="90"/>
      <c r="E2" s="90"/>
      <c r="F2" s="90"/>
      <c r="G2" s="91"/>
      <c r="H2" s="95"/>
      <c r="I2" s="137"/>
      <c r="J2" s="142"/>
      <c r="K2" s="143"/>
      <c r="L2" s="144"/>
      <c r="M2" s="144"/>
      <c r="N2" s="143"/>
      <c r="O2" s="144"/>
      <c r="P2" s="143"/>
      <c r="Q2" s="143"/>
      <c r="R2" s="143"/>
      <c r="S2" s="143"/>
      <c r="T2" s="143"/>
      <c r="U2" s="143"/>
      <c r="V2" s="143"/>
      <c r="W2" s="143"/>
      <c r="X2" s="160" t="s">
        <v>766</v>
      </c>
      <c r="Y2" s="163"/>
      <c r="Z2" s="164"/>
      <c r="AA2" s="160" t="s">
        <v>767</v>
      </c>
      <c r="AB2" s="163"/>
      <c r="AC2" s="164"/>
      <c r="AD2" s="160" t="s">
        <v>768</v>
      </c>
      <c r="AE2" s="163"/>
      <c r="AF2" s="164"/>
      <c r="AG2" s="160" t="s">
        <v>769</v>
      </c>
      <c r="AH2" s="163"/>
      <c r="AI2" s="164"/>
      <c r="AJ2" s="160" t="s">
        <v>770</v>
      </c>
      <c r="AK2" s="163"/>
      <c r="AL2" s="164"/>
      <c r="AM2" s="160" t="s">
        <v>771</v>
      </c>
      <c r="AN2" s="163"/>
      <c r="AO2" s="164"/>
      <c r="AP2" s="160" t="s">
        <v>772</v>
      </c>
      <c r="AQ2" s="163"/>
      <c r="AR2" s="164"/>
      <c r="AS2" s="160" t="s">
        <v>773</v>
      </c>
      <c r="AT2" s="163"/>
      <c r="AU2" s="164"/>
      <c r="AV2" s="160" t="s">
        <v>774</v>
      </c>
      <c r="AW2" s="163"/>
      <c r="AX2" s="164"/>
      <c r="AY2" s="160" t="s">
        <v>775</v>
      </c>
      <c r="AZ2" s="163"/>
      <c r="BA2" s="164"/>
      <c r="BB2" s="160" t="s">
        <v>776</v>
      </c>
      <c r="BC2" s="163"/>
      <c r="BD2" s="164"/>
      <c r="BE2" s="160" t="s">
        <v>777</v>
      </c>
      <c r="BF2" s="163"/>
      <c r="BG2" s="164"/>
      <c r="BH2" s="167" t="s">
        <v>766</v>
      </c>
      <c r="BI2" s="168"/>
      <c r="BJ2" s="169"/>
      <c r="BK2" s="167" t="s">
        <v>767</v>
      </c>
      <c r="BL2" s="168"/>
      <c r="BM2" s="169"/>
      <c r="BN2" s="167" t="s">
        <v>768</v>
      </c>
      <c r="BO2" s="168"/>
      <c r="BP2" s="169"/>
      <c r="BQ2" s="167" t="s">
        <v>769</v>
      </c>
      <c r="BR2" s="168"/>
      <c r="BS2" s="169"/>
      <c r="BT2" s="167" t="s">
        <v>770</v>
      </c>
      <c r="BU2" s="168"/>
      <c r="BV2" s="169"/>
      <c r="BW2" s="167" t="s">
        <v>771</v>
      </c>
      <c r="BX2" s="168"/>
      <c r="BY2" s="169"/>
      <c r="BZ2" s="167" t="s">
        <v>772</v>
      </c>
      <c r="CA2" s="168"/>
      <c r="CB2" s="169"/>
      <c r="CC2" s="167" t="s">
        <v>773</v>
      </c>
      <c r="CD2" s="168"/>
      <c r="CE2" s="169"/>
      <c r="CF2" s="167" t="s">
        <v>774</v>
      </c>
      <c r="CG2" s="168"/>
      <c r="CH2" s="169"/>
      <c r="CI2" s="167" t="s">
        <v>775</v>
      </c>
      <c r="CJ2" s="168"/>
      <c r="CK2" s="169"/>
      <c r="CL2" s="167" t="s">
        <v>776</v>
      </c>
      <c r="CM2" s="168"/>
      <c r="CN2" s="169"/>
      <c r="CO2" s="167" t="s">
        <v>777</v>
      </c>
      <c r="CP2" s="168"/>
      <c r="CQ2" s="169"/>
    </row>
    <row r="3" s="76" customFormat="1" ht="42.95" customHeight="1" spans="1:95">
      <c r="A3" s="96"/>
      <c r="B3" s="97"/>
      <c r="C3" s="98" t="s">
        <v>778</v>
      </c>
      <c r="D3" s="90" t="s">
        <v>3</v>
      </c>
      <c r="E3" s="90" t="s">
        <v>779</v>
      </c>
      <c r="F3" s="90" t="s">
        <v>780</v>
      </c>
      <c r="G3" s="90" t="s">
        <v>781</v>
      </c>
      <c r="I3" s="137"/>
      <c r="J3" s="145"/>
      <c r="K3" s="146" t="s">
        <v>2810</v>
      </c>
      <c r="L3" s="146" t="s">
        <v>2811</v>
      </c>
      <c r="M3" s="146" t="s">
        <v>2812</v>
      </c>
      <c r="N3" s="147" t="s">
        <v>2813</v>
      </c>
      <c r="O3" s="146" t="s">
        <v>2814</v>
      </c>
      <c r="P3" s="147" t="s">
        <v>2815</v>
      </c>
      <c r="Q3" s="146" t="s">
        <v>2816</v>
      </c>
      <c r="R3" s="146" t="s">
        <v>2817</v>
      </c>
      <c r="S3" s="146" t="s">
        <v>2818</v>
      </c>
      <c r="T3" s="147" t="s">
        <v>2819</v>
      </c>
      <c r="U3" s="146" t="s">
        <v>2820</v>
      </c>
      <c r="V3" s="146" t="s">
        <v>2821</v>
      </c>
      <c r="W3" s="147" t="s">
        <v>2822</v>
      </c>
      <c r="X3" s="76" t="s">
        <v>2823</v>
      </c>
      <c r="Y3" s="137" t="s">
        <v>2824</v>
      </c>
      <c r="Z3" s="145" t="s">
        <v>2825</v>
      </c>
      <c r="AA3" s="76" t="s">
        <v>2823</v>
      </c>
      <c r="AB3" s="137" t="s">
        <v>2824</v>
      </c>
      <c r="AC3" s="145" t="s">
        <v>2825</v>
      </c>
      <c r="AD3" s="76" t="s">
        <v>2823</v>
      </c>
      <c r="AE3" s="137" t="s">
        <v>2824</v>
      </c>
      <c r="AF3" s="145" t="s">
        <v>2825</v>
      </c>
      <c r="AG3" s="76" t="s">
        <v>2823</v>
      </c>
      <c r="AH3" s="137" t="s">
        <v>2824</v>
      </c>
      <c r="AI3" s="145" t="s">
        <v>2825</v>
      </c>
      <c r="AJ3" s="76" t="s">
        <v>2823</v>
      </c>
      <c r="AK3" s="137" t="s">
        <v>2824</v>
      </c>
      <c r="AL3" s="145" t="s">
        <v>2825</v>
      </c>
      <c r="AM3" s="76" t="s">
        <v>2823</v>
      </c>
      <c r="AN3" s="137" t="s">
        <v>2824</v>
      </c>
      <c r="AO3" s="145" t="s">
        <v>2825</v>
      </c>
      <c r="AP3" s="76" t="s">
        <v>2823</v>
      </c>
      <c r="AQ3" s="137" t="s">
        <v>2824</v>
      </c>
      <c r="AR3" s="145" t="s">
        <v>2825</v>
      </c>
      <c r="AS3" s="76" t="s">
        <v>2823</v>
      </c>
      <c r="AT3" s="137" t="s">
        <v>2824</v>
      </c>
      <c r="AU3" s="145" t="s">
        <v>2825</v>
      </c>
      <c r="AV3" s="76" t="s">
        <v>2823</v>
      </c>
      <c r="AW3" s="137" t="s">
        <v>2824</v>
      </c>
      <c r="AX3" s="145" t="s">
        <v>2825</v>
      </c>
      <c r="AY3" s="76" t="s">
        <v>2823</v>
      </c>
      <c r="AZ3" s="137" t="s">
        <v>2824</v>
      </c>
      <c r="BA3" s="145" t="s">
        <v>2825</v>
      </c>
      <c r="BB3" s="76" t="s">
        <v>2823</v>
      </c>
      <c r="BC3" s="137" t="s">
        <v>2824</v>
      </c>
      <c r="BD3" s="145" t="s">
        <v>2825</v>
      </c>
      <c r="BE3" s="76" t="s">
        <v>2823</v>
      </c>
      <c r="BF3" s="137" t="s">
        <v>2824</v>
      </c>
      <c r="BG3" s="145" t="s">
        <v>2825</v>
      </c>
      <c r="BH3" s="76" t="s">
        <v>2823</v>
      </c>
      <c r="BI3" s="137" t="s">
        <v>2824</v>
      </c>
      <c r="BJ3" s="145" t="s">
        <v>2825</v>
      </c>
      <c r="BK3" s="76" t="s">
        <v>2823</v>
      </c>
      <c r="BL3" s="137" t="s">
        <v>2824</v>
      </c>
      <c r="BM3" s="145" t="s">
        <v>2825</v>
      </c>
      <c r="BN3" s="76" t="s">
        <v>2823</v>
      </c>
      <c r="BO3" s="137" t="s">
        <v>2824</v>
      </c>
      <c r="BP3" s="145" t="s">
        <v>2825</v>
      </c>
      <c r="BQ3" s="76" t="s">
        <v>2823</v>
      </c>
      <c r="BR3" s="137" t="s">
        <v>2824</v>
      </c>
      <c r="BS3" s="145" t="s">
        <v>2825</v>
      </c>
      <c r="BT3" s="76" t="s">
        <v>2823</v>
      </c>
      <c r="BU3" s="137" t="s">
        <v>2824</v>
      </c>
      <c r="BV3" s="145" t="s">
        <v>2825</v>
      </c>
      <c r="BW3" s="76" t="s">
        <v>2823</v>
      </c>
      <c r="BX3" s="137" t="s">
        <v>2824</v>
      </c>
      <c r="BY3" s="145" t="s">
        <v>2825</v>
      </c>
      <c r="BZ3" s="76" t="s">
        <v>2823</v>
      </c>
      <c r="CA3" s="137" t="s">
        <v>2824</v>
      </c>
      <c r="CB3" s="145" t="s">
        <v>2825</v>
      </c>
      <c r="CC3" s="76" t="s">
        <v>2823</v>
      </c>
      <c r="CD3" s="137" t="s">
        <v>2824</v>
      </c>
      <c r="CE3" s="145" t="s">
        <v>2825</v>
      </c>
      <c r="CF3" s="76" t="s">
        <v>2823</v>
      </c>
      <c r="CG3" s="137" t="s">
        <v>2824</v>
      </c>
      <c r="CH3" s="145" t="s">
        <v>2825</v>
      </c>
      <c r="CI3" s="76" t="s">
        <v>2823</v>
      </c>
      <c r="CJ3" s="137" t="s">
        <v>2824</v>
      </c>
      <c r="CK3" s="145" t="s">
        <v>2825</v>
      </c>
      <c r="CL3" s="76" t="s">
        <v>2823</v>
      </c>
      <c r="CM3" s="137" t="s">
        <v>2824</v>
      </c>
      <c r="CN3" s="145" t="s">
        <v>2825</v>
      </c>
      <c r="CO3" s="76" t="s">
        <v>2823</v>
      </c>
      <c r="CP3" s="137" t="s">
        <v>2824</v>
      </c>
      <c r="CQ3" s="145" t="s">
        <v>2825</v>
      </c>
    </row>
    <row r="4" s="77" customFormat="1" ht="33.95" customHeight="1" spans="2:95">
      <c r="B4" s="99" t="s">
        <v>794</v>
      </c>
      <c r="C4" s="100">
        <v>1</v>
      </c>
      <c r="D4" s="77" t="s">
        <v>795</v>
      </c>
      <c r="E4" s="77" t="s">
        <v>796</v>
      </c>
      <c r="F4" s="101"/>
      <c r="G4" s="102"/>
      <c r="H4" s="103">
        <f>X4+AA4+AD4+AG4+AJ4+AM4+AP4+AS4+AV4+AY4+BB4+BE4</f>
        <v>6597158.17005276</v>
      </c>
      <c r="I4" s="103">
        <f t="shared" ref="I4:J4" si="0">Y4+AB4+AE4+AH4+AK4+AN4+AQ4+AT4+AW4+AZ4+BC4+BF4</f>
        <v>-4155085.6193673</v>
      </c>
      <c r="J4" s="103">
        <f t="shared" si="0"/>
        <v>10752243.7894201</v>
      </c>
      <c r="K4" s="103"/>
      <c r="L4" s="148"/>
      <c r="M4" s="148"/>
      <c r="N4" s="103"/>
      <c r="O4" s="148"/>
      <c r="P4" s="103"/>
      <c r="Q4" s="103"/>
      <c r="R4" s="103"/>
      <c r="S4" s="103"/>
      <c r="T4" s="103"/>
      <c r="U4" s="103"/>
      <c r="V4" s="103"/>
      <c r="W4" s="103"/>
      <c r="X4" s="103">
        <f t="shared" ref="X4:BC4" si="1">X5+X511+X539+X601+X607+X620</f>
        <v>549763.18083773</v>
      </c>
      <c r="Y4" s="103">
        <f t="shared" si="1"/>
        <v>-362472.859256628</v>
      </c>
      <c r="Z4" s="103">
        <f t="shared" si="1"/>
        <v>912236.040094357</v>
      </c>
      <c r="AA4" s="103">
        <f t="shared" si="1"/>
        <v>549763.18083773</v>
      </c>
      <c r="AB4" s="103">
        <f t="shared" si="1"/>
        <v>-324167.658521507</v>
      </c>
      <c r="AC4" s="103">
        <f t="shared" si="1"/>
        <v>873930.839359237</v>
      </c>
      <c r="AD4" s="103">
        <f t="shared" si="1"/>
        <v>549763.18083773</v>
      </c>
      <c r="AE4" s="103">
        <f t="shared" si="1"/>
        <v>-454653.177688736</v>
      </c>
      <c r="AF4" s="103">
        <f t="shared" si="1"/>
        <v>1004416.35852647</v>
      </c>
      <c r="AG4" s="103">
        <f t="shared" si="1"/>
        <v>549763.18083773</v>
      </c>
      <c r="AH4" s="103">
        <f t="shared" si="1"/>
        <v>-463406.249671752</v>
      </c>
      <c r="AI4" s="103">
        <f t="shared" si="1"/>
        <v>1013169.43050948</v>
      </c>
      <c r="AJ4" s="103">
        <f t="shared" si="1"/>
        <v>549763.18083773</v>
      </c>
      <c r="AK4" s="103">
        <f t="shared" si="1"/>
        <v>-333691.477688735</v>
      </c>
      <c r="AL4" s="103">
        <f t="shared" si="1"/>
        <v>883454.658526465</v>
      </c>
      <c r="AM4" s="103">
        <f t="shared" si="1"/>
        <v>549763.18083773</v>
      </c>
      <c r="AN4" s="103">
        <f t="shared" si="1"/>
        <v>-447033.834320857</v>
      </c>
      <c r="AO4" s="103">
        <f t="shared" si="1"/>
        <v>996797.015158587</v>
      </c>
      <c r="AP4" s="103">
        <f t="shared" si="1"/>
        <v>549763.18083773</v>
      </c>
      <c r="AQ4" s="103">
        <f t="shared" si="1"/>
        <v>-423223.342146213</v>
      </c>
      <c r="AR4" s="103">
        <f t="shared" si="1"/>
        <v>972986.522983943</v>
      </c>
      <c r="AS4" s="103">
        <f t="shared" si="1"/>
        <v>549763.18083773</v>
      </c>
      <c r="AT4" s="103">
        <f t="shared" si="1"/>
        <v>-472083.091616071</v>
      </c>
      <c r="AU4" s="103">
        <f t="shared" si="1"/>
        <v>1021846.2724538</v>
      </c>
      <c r="AV4" s="103">
        <f t="shared" si="1"/>
        <v>549763.18083773</v>
      </c>
      <c r="AW4" s="103">
        <f t="shared" si="1"/>
        <v>-256406.824254591</v>
      </c>
      <c r="AX4" s="103">
        <f t="shared" si="1"/>
        <v>806170.005092321</v>
      </c>
      <c r="AY4" s="103">
        <f t="shared" si="1"/>
        <v>549763.18083773</v>
      </c>
      <c r="AZ4" s="103">
        <f t="shared" si="1"/>
        <v>-214196.993598982</v>
      </c>
      <c r="BA4" s="103">
        <f t="shared" si="1"/>
        <v>763960.174436711</v>
      </c>
      <c r="BB4" s="103">
        <f t="shared" si="1"/>
        <v>549763.18083773</v>
      </c>
      <c r="BC4" s="103">
        <f t="shared" si="1"/>
        <v>-189553.117004249</v>
      </c>
      <c r="BD4" s="103">
        <f t="shared" ref="BD4:CI4" si="2">BD5+BD511+BD539+BD601+BD607+BD620</f>
        <v>739316.297841979</v>
      </c>
      <c r="BE4" s="103">
        <f t="shared" si="2"/>
        <v>549763.18083773</v>
      </c>
      <c r="BF4" s="103">
        <f t="shared" si="2"/>
        <v>-214196.993598982</v>
      </c>
      <c r="BG4" s="103">
        <f t="shared" si="2"/>
        <v>763960.174436711</v>
      </c>
      <c r="BH4" s="103">
        <f t="shared" si="2"/>
        <v>549763.18083773</v>
      </c>
      <c r="BI4" s="103">
        <f t="shared" si="2"/>
        <v>-201186.317601364</v>
      </c>
      <c r="BJ4" s="103">
        <f t="shared" si="2"/>
        <v>750949.498439093</v>
      </c>
      <c r="BK4" s="103">
        <f t="shared" si="2"/>
        <v>549763.18083773</v>
      </c>
      <c r="BL4" s="103">
        <f t="shared" si="2"/>
        <v>-128513.785494355</v>
      </c>
      <c r="BM4" s="103">
        <f t="shared" si="2"/>
        <v>678276.966332084</v>
      </c>
      <c r="BN4" s="103">
        <f t="shared" si="2"/>
        <v>549763.18083773</v>
      </c>
      <c r="BO4" s="103">
        <f t="shared" si="2"/>
        <v>-201186.317601364</v>
      </c>
      <c r="BP4" s="103">
        <f t="shared" si="2"/>
        <v>750949.498439093</v>
      </c>
      <c r="BQ4" s="103">
        <f t="shared" si="2"/>
        <v>549763.18083773</v>
      </c>
      <c r="BR4" s="103">
        <f t="shared" si="2"/>
        <v>411240.391413209</v>
      </c>
      <c r="BS4" s="103">
        <f t="shared" si="2"/>
        <v>138522.789424521</v>
      </c>
      <c r="BT4" s="103">
        <f t="shared" si="2"/>
        <v>549763.18083773</v>
      </c>
      <c r="BU4" s="103">
        <f t="shared" si="2"/>
        <v>406622.965099058</v>
      </c>
      <c r="BV4" s="103">
        <f t="shared" si="2"/>
        <v>143140.215738671</v>
      </c>
      <c r="BW4" s="103">
        <f t="shared" si="2"/>
        <v>549763.18083773</v>
      </c>
      <c r="BX4" s="103">
        <f t="shared" si="2"/>
        <v>411240.391413209</v>
      </c>
      <c r="BY4" s="103">
        <f t="shared" si="2"/>
        <v>138522.789424521</v>
      </c>
      <c r="BZ4" s="103">
        <f t="shared" si="2"/>
        <v>549763.18083773</v>
      </c>
      <c r="CA4" s="103">
        <f t="shared" si="2"/>
        <v>418776.663729195</v>
      </c>
      <c r="CB4" s="103">
        <f t="shared" si="2"/>
        <v>130986.517108534</v>
      </c>
      <c r="CC4" s="103">
        <f t="shared" si="2"/>
        <v>549763.18083773</v>
      </c>
      <c r="CD4" s="103">
        <f t="shared" si="2"/>
        <v>546585.301453746</v>
      </c>
      <c r="CE4" s="103">
        <f t="shared" si="2"/>
        <v>3177.87938398357</v>
      </c>
      <c r="CF4" s="103">
        <f t="shared" si="2"/>
        <v>549763.18083773</v>
      </c>
      <c r="CG4" s="103">
        <f t="shared" si="2"/>
        <v>546687.813691939</v>
      </c>
      <c r="CH4" s="103">
        <f t="shared" si="2"/>
        <v>3075.36714579055</v>
      </c>
      <c r="CI4" s="103">
        <f t="shared" si="2"/>
        <v>549763.18083773</v>
      </c>
      <c r="CJ4" s="103">
        <f t="shared" ref="CJ4:CQ4" si="3">CJ5+CJ511+CJ539+CJ601+CJ607+CJ620</f>
        <v>549763.18083773</v>
      </c>
      <c r="CK4" s="103">
        <f t="shared" si="3"/>
        <v>0</v>
      </c>
      <c r="CL4" s="103">
        <f t="shared" si="3"/>
        <v>549763.18083773</v>
      </c>
      <c r="CM4" s="103">
        <f t="shared" si="3"/>
        <v>549763.18083773</v>
      </c>
      <c r="CN4" s="103">
        <f t="shared" si="3"/>
        <v>0</v>
      </c>
      <c r="CO4" s="103">
        <f t="shared" si="3"/>
        <v>549763.18083773</v>
      </c>
      <c r="CP4" s="103">
        <f t="shared" si="3"/>
        <v>549763.18083773</v>
      </c>
      <c r="CQ4" s="103">
        <f t="shared" si="3"/>
        <v>0</v>
      </c>
    </row>
    <row r="5" s="78" customFormat="1" ht="24" customHeight="1" spans="1:95">
      <c r="A5" s="104"/>
      <c r="B5" s="105" t="s">
        <v>794</v>
      </c>
      <c r="C5" s="106">
        <v>1.1</v>
      </c>
      <c r="D5" s="104" t="s">
        <v>214</v>
      </c>
      <c r="E5" s="105"/>
      <c r="F5" s="105"/>
      <c r="G5" s="104"/>
      <c r="H5" s="107">
        <f t="shared" ref="H5:I8" si="4">X5+AA5+AD5+AG5+AJ5+AM5+AP5+AS5+AV5+AY5+BB5+BE5</f>
        <v>5385380.84672987</v>
      </c>
      <c r="I5" s="107">
        <f t="shared" si="4"/>
        <v>2526733.19233091</v>
      </c>
      <c r="J5" s="107">
        <f t="shared" ref="J5:J68" si="5">Z5+AC5+AF5+AI5+AL5+AO5+AR5+AU5+AX5+BA5+BD5+BG5</f>
        <v>2858647.65439896</v>
      </c>
      <c r="K5" s="107"/>
      <c r="L5" s="149"/>
      <c r="M5" s="149"/>
      <c r="N5" s="107"/>
      <c r="O5" s="149"/>
      <c r="P5" s="107"/>
      <c r="Q5" s="107"/>
      <c r="R5" s="107"/>
      <c r="S5" s="107"/>
      <c r="T5" s="107"/>
      <c r="U5" s="107"/>
      <c r="V5" s="107"/>
      <c r="W5" s="107"/>
      <c r="X5" s="107">
        <f>VLOOKUP($C5,'1 预算编制表单'!$C:$BJ,27,FALSE)</f>
        <v>448781.737227489</v>
      </c>
      <c r="Y5" s="107">
        <f t="shared" ref="Y5:BG5" si="6">Y6+Y180+Y431</f>
        <v>145937.066285167</v>
      </c>
      <c r="Z5" s="107">
        <f t="shared" si="6"/>
        <v>302844.670942322</v>
      </c>
      <c r="AA5" s="107">
        <f>VLOOKUP($C5,'1 预算编制表单'!$C:$BJ,30,FALSE)</f>
        <v>448781.737227489</v>
      </c>
      <c r="AB5" s="107">
        <f t="shared" si="6"/>
        <v>134914.532565407</v>
      </c>
      <c r="AC5" s="107">
        <f t="shared" si="6"/>
        <v>313867.204662082</v>
      </c>
      <c r="AD5" s="107">
        <f>VLOOKUP($C5,'1 预算编制表单'!$C:$BJ,33,FALSE)</f>
        <v>448781.737227489</v>
      </c>
      <c r="AE5" s="107">
        <f t="shared" si="6"/>
        <v>176074.301401446</v>
      </c>
      <c r="AF5" s="107">
        <f t="shared" si="6"/>
        <v>272707.435826043</v>
      </c>
      <c r="AG5" s="107">
        <f>VLOOKUP($C5,'1 预算编制表单'!$C:$BJ,36,FALSE)</f>
        <v>448781.737227489</v>
      </c>
      <c r="AH5" s="107">
        <f t="shared" si="6"/>
        <v>196216.376750673</v>
      </c>
      <c r="AI5" s="107">
        <f t="shared" si="6"/>
        <v>252565.360476816</v>
      </c>
      <c r="AJ5" s="107">
        <f>VLOOKUP($C5,'1 预算编制表单'!$C:$BJ,39,FALSE)</f>
        <v>448781.737227489</v>
      </c>
      <c r="AK5" s="107">
        <f t="shared" si="6"/>
        <v>185397.531401446</v>
      </c>
      <c r="AL5" s="107">
        <f t="shared" si="6"/>
        <v>263384.205826043</v>
      </c>
      <c r="AM5" s="107">
        <f>VLOOKUP($C5,'1 预算编制表单'!$C:$BJ,42,FALSE)</f>
        <v>448781.737227489</v>
      </c>
      <c r="AN5" s="107">
        <f t="shared" si="6"/>
        <v>196055.753714472</v>
      </c>
      <c r="AO5" s="107">
        <f t="shared" si="6"/>
        <v>252725.983513017</v>
      </c>
      <c r="AP5" s="107">
        <f>VLOOKUP($C5,'1 预算编制表单'!$C:$BJ,45,FALSE)</f>
        <v>448781.737227489</v>
      </c>
      <c r="AQ5" s="107">
        <f t="shared" si="6"/>
        <v>188580.666943968</v>
      </c>
      <c r="AR5" s="107">
        <f t="shared" si="6"/>
        <v>260201.070283521</v>
      </c>
      <c r="AS5" s="107">
        <f>VLOOKUP($C5,'1 预算编制表单'!$C:$BJ,48,FALSE)</f>
        <v>448781.737227489</v>
      </c>
      <c r="AT5" s="107">
        <f t="shared" si="6"/>
        <v>189813.037474111</v>
      </c>
      <c r="AU5" s="107">
        <f t="shared" si="6"/>
        <v>258968.699753378</v>
      </c>
      <c r="AV5" s="107">
        <f>VLOOKUP($C5,'1 预算编制表单'!$C:$BJ,51,FALSE)</f>
        <v>448781.737227489</v>
      </c>
      <c r="AW5" s="107">
        <f t="shared" si="6"/>
        <v>230814.263780738</v>
      </c>
      <c r="AX5" s="107">
        <f t="shared" si="6"/>
        <v>217967.473446751</v>
      </c>
      <c r="AY5" s="107">
        <f>VLOOKUP($C5,'1 预算编制表单'!$C:$BJ,54,FALSE)</f>
        <v>448781.737227489</v>
      </c>
      <c r="AZ5" s="107">
        <f t="shared" si="6"/>
        <v>292630.8454912</v>
      </c>
      <c r="BA5" s="107">
        <f t="shared" si="6"/>
        <v>156150.891736289</v>
      </c>
      <c r="BB5" s="107">
        <f>VLOOKUP($C5,'1 预算编制表单'!$C:$BJ,57,FALSE)</f>
        <v>448781.737227489</v>
      </c>
      <c r="BC5" s="107">
        <f t="shared" si="6"/>
        <v>297667.97103108</v>
      </c>
      <c r="BD5" s="107">
        <f t="shared" si="6"/>
        <v>151113.766196409</v>
      </c>
      <c r="BE5" s="107">
        <f>VLOOKUP($C5,'1 预算编制表单'!$C:$BJ,60,FALSE)</f>
        <v>448781.737227489</v>
      </c>
      <c r="BF5" s="107">
        <f t="shared" si="6"/>
        <v>292630.8454912</v>
      </c>
      <c r="BG5" s="107">
        <f t="shared" si="6"/>
        <v>156150.891736289</v>
      </c>
      <c r="BH5" s="107">
        <f>VLOOKUP($C5,'1 预算编制表单'!$C:$BJ,27,FALSE)</f>
        <v>448781.737227489</v>
      </c>
      <c r="BI5" s="107">
        <f t="shared" ref="BI5:BM5" si="7">BI6+BI180+BI431</f>
        <v>305641.521488818</v>
      </c>
      <c r="BJ5" s="107">
        <f t="shared" si="7"/>
        <v>143140.215738671</v>
      </c>
      <c r="BK5" s="107">
        <f>VLOOKUP($C5,'1 预算编制表单'!$C:$BJ,30,FALSE)</f>
        <v>448781.737227489</v>
      </c>
      <c r="BL5" s="107">
        <f t="shared" si="7"/>
        <v>319493.80043127</v>
      </c>
      <c r="BM5" s="107">
        <f t="shared" si="7"/>
        <v>129287.936796219</v>
      </c>
      <c r="BN5" s="107">
        <f>VLOOKUP($C5,'1 预算编制表单'!$C:$BJ,33,FALSE)</f>
        <v>448781.737227489</v>
      </c>
      <c r="BO5" s="107">
        <f t="shared" ref="BO5:BS5" si="8">BO6+BO180+BO431</f>
        <v>305641.521488818</v>
      </c>
      <c r="BP5" s="107">
        <f t="shared" si="8"/>
        <v>143140.215738671</v>
      </c>
      <c r="BQ5" s="107">
        <f>VLOOKUP($C5,'1 预算编制表单'!$C:$BJ,36,FALSE)</f>
        <v>448781.737227489</v>
      </c>
      <c r="BR5" s="107">
        <f t="shared" si="8"/>
        <v>310258.947802968</v>
      </c>
      <c r="BS5" s="107">
        <f t="shared" si="8"/>
        <v>138522.789424521</v>
      </c>
      <c r="BT5" s="107">
        <f>VLOOKUP($C5,'1 预算编制表单'!$C:$BJ,39,FALSE)</f>
        <v>448781.737227489</v>
      </c>
      <c r="BU5" s="107">
        <f t="shared" ref="BU5:BY5" si="9">BU6+BU180+BU431</f>
        <v>305641.521488818</v>
      </c>
      <c r="BV5" s="107">
        <f t="shared" si="9"/>
        <v>143140.215738671</v>
      </c>
      <c r="BW5" s="107">
        <f>VLOOKUP($C5,'1 预算编制表单'!$C:$BJ,42,FALSE)</f>
        <v>448781.737227489</v>
      </c>
      <c r="BX5" s="107">
        <f t="shared" si="9"/>
        <v>310258.947802968</v>
      </c>
      <c r="BY5" s="107">
        <f t="shared" si="9"/>
        <v>138522.789424521</v>
      </c>
      <c r="BZ5" s="107">
        <f>VLOOKUP($C5,'1 预算编制表单'!$C:$BJ,45,FALSE)</f>
        <v>448781.737227489</v>
      </c>
      <c r="CA5" s="107">
        <f t="shared" ref="CA5:CE5" si="10">CA6+CA180+CA431</f>
        <v>317795.220118955</v>
      </c>
      <c r="CB5" s="107">
        <f t="shared" si="10"/>
        <v>130986.517108534</v>
      </c>
      <c r="CC5" s="107">
        <f>VLOOKUP($C5,'1 预算编制表单'!$C:$BJ,48,FALSE)</f>
        <v>448781.737227489</v>
      </c>
      <c r="CD5" s="107">
        <f t="shared" si="10"/>
        <v>445603.857843505</v>
      </c>
      <c r="CE5" s="107">
        <f t="shared" si="10"/>
        <v>3177.87938398357</v>
      </c>
      <c r="CF5" s="107">
        <f>VLOOKUP($C5,'1 预算编制表单'!$C:$BJ,51,FALSE)</f>
        <v>448781.737227489</v>
      </c>
      <c r="CG5" s="107">
        <f t="shared" ref="CG5:CK5" si="11">CG6+CG180+CG431</f>
        <v>445706.370081698</v>
      </c>
      <c r="CH5" s="107">
        <f t="shared" si="11"/>
        <v>3075.36714579055</v>
      </c>
      <c r="CI5" s="107">
        <f>VLOOKUP($C5,'1 预算编制表单'!$C:$BJ,54,FALSE)</f>
        <v>448781.737227489</v>
      </c>
      <c r="CJ5" s="107">
        <f t="shared" si="11"/>
        <v>448781.737227489</v>
      </c>
      <c r="CK5" s="107">
        <f t="shared" si="11"/>
        <v>0</v>
      </c>
      <c r="CL5" s="107">
        <f>VLOOKUP($C5,'1 预算编制表单'!$C:$BJ,57,FALSE)</f>
        <v>448781.737227489</v>
      </c>
      <c r="CM5" s="107">
        <f t="shared" ref="CM5:CQ5" si="12">CM6+CM180+CM431</f>
        <v>448781.737227489</v>
      </c>
      <c r="CN5" s="107">
        <f t="shared" si="12"/>
        <v>0</v>
      </c>
      <c r="CO5" s="107">
        <f>VLOOKUP($C5,'1 预算编制表单'!$C:$BJ,60,FALSE)</f>
        <v>448781.737227489</v>
      </c>
      <c r="CP5" s="107">
        <f t="shared" si="12"/>
        <v>448781.737227489</v>
      </c>
      <c r="CQ5" s="107">
        <f t="shared" si="12"/>
        <v>0</v>
      </c>
    </row>
    <row r="6" s="78" customFormat="1" ht="24" customHeight="1" outlineLevel="1" spans="1:95">
      <c r="A6" s="22">
        <f>IF(C6&lt;&gt;"",ROW(),"")</f>
        <v>6</v>
      </c>
      <c r="B6" s="108" t="s">
        <v>794</v>
      </c>
      <c r="C6" s="109" t="s">
        <v>218</v>
      </c>
      <c r="D6" s="22" t="s">
        <v>219</v>
      </c>
      <c r="E6" s="108"/>
      <c r="F6" s="108"/>
      <c r="G6" s="108"/>
      <c r="H6" s="110">
        <f t="shared" si="4"/>
        <v>4870454.40438186</v>
      </c>
      <c r="I6" s="110">
        <f t="shared" si="4"/>
        <v>2726219.66841377</v>
      </c>
      <c r="J6" s="110">
        <f t="shared" si="5"/>
        <v>2144234.73596809</v>
      </c>
      <c r="K6" s="110"/>
      <c r="L6" s="150"/>
      <c r="M6" s="150"/>
      <c r="N6" s="110"/>
      <c r="O6" s="150"/>
      <c r="P6" s="110"/>
      <c r="Q6" s="110"/>
      <c r="R6" s="110"/>
      <c r="S6" s="110"/>
      <c r="T6" s="110"/>
      <c r="U6" s="110"/>
      <c r="V6" s="110"/>
      <c r="W6" s="110"/>
      <c r="X6" s="110">
        <f>VLOOKUP($C6,'1 预算编制表单'!$C:$BJ,27,FALSE)</f>
        <v>405871.200365155</v>
      </c>
      <c r="Y6" s="110">
        <f>X6-Z6</f>
        <v>201466.282862182</v>
      </c>
      <c r="Z6" s="110">
        <f>Z7+Z26+Z45+Z73+Z98+Z117+Z142+Z161</f>
        <v>204404.917502973</v>
      </c>
      <c r="AA6" s="110">
        <f>VLOOKUP($C6,'1 预算编制表单'!$C:$BJ,30,FALSE)</f>
        <v>405871.200365155</v>
      </c>
      <c r="AB6" s="110">
        <f>AA6-AC6</f>
        <v>221247.403910858</v>
      </c>
      <c r="AC6" s="110">
        <f>AC7+AC26+AC45+AC73+AC98+AC117+AC142+AC161</f>
        <v>184623.796454297</v>
      </c>
      <c r="AD6" s="110">
        <f>VLOOKUP($C6,'1 预算编制表单'!$C:$BJ,33,FALSE)</f>
        <v>405871.200365155</v>
      </c>
      <c r="AE6" s="110">
        <f>AD6-AF6</f>
        <v>201466.282862182</v>
      </c>
      <c r="AF6" s="110">
        <f>AF7+AF26+AF45+AF73+AF98+AF117+AF142+AF161</f>
        <v>204404.917502973</v>
      </c>
      <c r="AG6" s="110">
        <f>VLOOKUP($C6,'1 预算编制表单'!$C:$BJ,36,FALSE)</f>
        <v>405871.200365155</v>
      </c>
      <c r="AH6" s="110">
        <f>AG6-AI6</f>
        <v>208059.989878407</v>
      </c>
      <c r="AI6" s="110">
        <f>AI7+AI26+AI45+AI73+AI98+AI117+AI142+AI161</f>
        <v>197811.210486748</v>
      </c>
      <c r="AJ6" s="110">
        <f>VLOOKUP($C6,'1 预算编制表单'!$C:$BJ,39,FALSE)</f>
        <v>405871.200365155</v>
      </c>
      <c r="AK6" s="110">
        <f>AJ6-AL6</f>
        <v>201466.282862182</v>
      </c>
      <c r="AL6" s="110">
        <f>AL7+AL26+AL45+AL73+AL98+AL117+AL142+AL161</f>
        <v>204404.917502973</v>
      </c>
      <c r="AM6" s="110">
        <f>VLOOKUP($C6,'1 预算编制表单'!$C:$BJ,42,FALSE)</f>
        <v>405871.200365155</v>
      </c>
      <c r="AN6" s="110">
        <f>AM6-AO6</f>
        <v>208059.989878407</v>
      </c>
      <c r="AO6" s="110">
        <f>AO7+AO26+AO45+AO73+AO98+AO117+AO142+AO161</f>
        <v>197811.210486748</v>
      </c>
      <c r="AP6" s="110">
        <f>VLOOKUP($C6,'1 预算编制表单'!$C:$BJ,45,FALSE)</f>
        <v>405871.200365155</v>
      </c>
      <c r="AQ6" s="110">
        <f>AP6-AR6</f>
        <v>201492.548252059</v>
      </c>
      <c r="AR6" s="110">
        <f>AR7+AR26+AR45+AR73+AR98+AR117+AR142+AR161</f>
        <v>204378.652113096</v>
      </c>
      <c r="AS6" s="110">
        <f>VLOOKUP($C6,'1 预算编制表单'!$C:$BJ,48,FALSE)</f>
        <v>405871.200365155</v>
      </c>
      <c r="AT6" s="110">
        <f>AS6-AU6</f>
        <v>202724.918782202</v>
      </c>
      <c r="AU6" s="110">
        <f>AU7+AU26+AU45+AU73+AU98+AU117+AU142+AU161</f>
        <v>203146.281582953</v>
      </c>
      <c r="AV6" s="110">
        <f>VLOOKUP($C6,'1 预算编制表单'!$C:$BJ,51,FALSE)</f>
        <v>405871.200365155</v>
      </c>
      <c r="AW6" s="110">
        <f>AV6-AX6</f>
        <v>241925.421922041</v>
      </c>
      <c r="AX6" s="110">
        <f>AX7+AX26+AX45+AX73+AX98+AX117+AX142+AX161</f>
        <v>163945.778443114</v>
      </c>
      <c r="AY6" s="110">
        <f>VLOOKUP($C6,'1 预算编制表单'!$C:$BJ,54,FALSE)</f>
        <v>405871.200365155</v>
      </c>
      <c r="AZ6" s="110">
        <f>AY6-BA6</f>
        <v>278062.562640604</v>
      </c>
      <c r="BA6" s="110">
        <f>BA7+BA26+BA45+BA73+BA98+BA117+BA142+BA161</f>
        <v>127808.637724551</v>
      </c>
      <c r="BB6" s="110">
        <f>VLOOKUP($C6,'1 预算编制表单'!$C:$BJ,57,FALSE)</f>
        <v>405871.200365155</v>
      </c>
      <c r="BC6" s="110">
        <f>BB6-BD6</f>
        <v>282185.421922041</v>
      </c>
      <c r="BD6" s="110">
        <f>BD7+BD26+BD45+BD73+BD98+BD117+BD142+BD161</f>
        <v>123685.778443114</v>
      </c>
      <c r="BE6" s="110">
        <f>VLOOKUP($C6,'1 预算编制表单'!$C:$BJ,60,FALSE)</f>
        <v>405871.200365155</v>
      </c>
      <c r="BF6" s="110">
        <f>BE6-BG6</f>
        <v>278062.562640604</v>
      </c>
      <c r="BG6" s="110">
        <f>BG7+BG26+BG45+BG73+BG98+BG117+BG142+BG161</f>
        <v>127808.637724551</v>
      </c>
      <c r="BH6" s="110">
        <f>VLOOKUP($C6,'1 预算编制表单'!$C:$BJ,27,FALSE)</f>
        <v>405871.200365155</v>
      </c>
      <c r="BI6" s="110">
        <f t="shared" ref="BI6:BI8" si="13">BH6-BJ6</f>
        <v>278062.562640604</v>
      </c>
      <c r="BJ6" s="110">
        <f>BJ7+BJ26+BJ45+BJ73+BJ98+BJ117+BJ142+BJ161</f>
        <v>127808.637724551</v>
      </c>
      <c r="BK6" s="110">
        <f>VLOOKUP($C6,'1 预算编制表单'!$C:$BJ,30,FALSE)</f>
        <v>405871.200365155</v>
      </c>
      <c r="BL6" s="110">
        <f t="shared" ref="BL6:BL8" si="14">BK6-BM6</f>
        <v>290431.140484915</v>
      </c>
      <c r="BM6" s="110">
        <f>BM7+BM26+BM45+BM73+BM98+BM117+BM142+BM161</f>
        <v>115440.05988024</v>
      </c>
      <c r="BN6" s="110">
        <f>VLOOKUP($C6,'1 预算编制表单'!$C:$BJ,33,FALSE)</f>
        <v>405871.200365155</v>
      </c>
      <c r="BO6" s="110">
        <f t="shared" ref="BO6:BO8" si="15">BN6-BP6</f>
        <v>278062.562640604</v>
      </c>
      <c r="BP6" s="110">
        <f>BP7+BP26+BP45+BP73+BP98+BP117+BP142+BP161</f>
        <v>127808.637724551</v>
      </c>
      <c r="BQ6" s="110">
        <f>VLOOKUP($C6,'1 预算编制表单'!$C:$BJ,36,FALSE)</f>
        <v>405871.200365155</v>
      </c>
      <c r="BR6" s="110">
        <f t="shared" ref="BR6:BR8" si="16">BQ6-BS6</f>
        <v>282185.421922041</v>
      </c>
      <c r="BS6" s="110">
        <f>BS7+BS26+BS45+BS73+BS98+BS117+BS142+BS161</f>
        <v>123685.778443114</v>
      </c>
      <c r="BT6" s="110">
        <f>VLOOKUP($C6,'1 预算编制表单'!$C:$BJ,39,FALSE)</f>
        <v>405871.200365155</v>
      </c>
      <c r="BU6" s="110">
        <f t="shared" ref="BU6:BU8" si="17">BT6-BV6</f>
        <v>278062.562640604</v>
      </c>
      <c r="BV6" s="110">
        <f>BV7+BV26+BV45+BV73+BV98+BV117+BV142+BV161</f>
        <v>127808.637724551</v>
      </c>
      <c r="BW6" s="110">
        <f>VLOOKUP($C6,'1 预算编制表单'!$C:$BJ,42,FALSE)</f>
        <v>405871.200365155</v>
      </c>
      <c r="BX6" s="110">
        <f t="shared" ref="BX6:BX8" si="18">BW6-BY6</f>
        <v>282185.421922041</v>
      </c>
      <c r="BY6" s="110">
        <f>BY7+BY26+BY45+BY73+BY98+BY117+BY142+BY161</f>
        <v>123685.778443114</v>
      </c>
      <c r="BZ6" s="110">
        <f>VLOOKUP($C6,'1 预算编制表单'!$C:$BJ,45,FALSE)</f>
        <v>405871.200365155</v>
      </c>
      <c r="CA6" s="110">
        <f t="shared" ref="CA6:CA8" si="19">BZ6-CB6</f>
        <v>278062.562640604</v>
      </c>
      <c r="CB6" s="110">
        <f>CB7+CB26+CB45+CB73+CB98+CB117+CB142+CB161</f>
        <v>127808.637724551</v>
      </c>
      <c r="CC6" s="110">
        <f>VLOOKUP($C6,'1 预算编制表单'!$C:$BJ,48,FALSE)</f>
        <v>405871.200365155</v>
      </c>
      <c r="CD6" s="110">
        <f t="shared" ref="CD6:CD8" si="20">CC6-CE6</f>
        <v>405871.200365155</v>
      </c>
      <c r="CE6" s="110">
        <f>CE7+CE26+CE45+CE73+CE98+CE117+CE142+CE161</f>
        <v>0</v>
      </c>
      <c r="CF6" s="110">
        <f>VLOOKUP($C6,'1 预算编制表单'!$C:$BJ,51,FALSE)</f>
        <v>405871.200365155</v>
      </c>
      <c r="CG6" s="110">
        <f t="shared" ref="CG6:CG8" si="21">CF6-CH6</f>
        <v>405871.200365155</v>
      </c>
      <c r="CH6" s="110">
        <f>CH7+CH26+CH45+CH73+CH98+CH117+CH142+CH161</f>
        <v>0</v>
      </c>
      <c r="CI6" s="110">
        <f>VLOOKUP($C6,'1 预算编制表单'!$C:$BJ,54,FALSE)</f>
        <v>405871.200365155</v>
      </c>
      <c r="CJ6" s="110">
        <f t="shared" ref="CJ6:CJ8" si="22">CI6-CK6</f>
        <v>405871.200365155</v>
      </c>
      <c r="CK6" s="110">
        <f>CK7+CK26+CK45+CK73+CK98+CK117+CK142+CK161</f>
        <v>0</v>
      </c>
      <c r="CL6" s="110">
        <f>VLOOKUP($C6,'1 预算编制表单'!$C:$BJ,57,FALSE)</f>
        <v>405871.200365155</v>
      </c>
      <c r="CM6" s="110">
        <f t="shared" ref="CM6:CM8" si="23">CL6-CN6</f>
        <v>405871.200365155</v>
      </c>
      <c r="CN6" s="110">
        <f>CN7+CN26+CN45+CN73+CN98+CN117+CN142+CN161</f>
        <v>0</v>
      </c>
      <c r="CO6" s="110">
        <f>VLOOKUP($C6,'1 预算编制表单'!$C:$BJ,60,FALSE)</f>
        <v>405871.200365155</v>
      </c>
      <c r="CP6" s="110">
        <f t="shared" ref="CP6:CP8" si="24">CO6-CQ6</f>
        <v>405871.200365155</v>
      </c>
      <c r="CQ6" s="110">
        <f>CQ7+CQ26+CQ45+CQ73+CQ98+CQ117+CQ142+CQ161</f>
        <v>0</v>
      </c>
    </row>
    <row r="7" s="78" customFormat="1" ht="24" customHeight="1" outlineLevel="2" spans="1:95">
      <c r="A7" s="111"/>
      <c r="B7" s="112" t="s">
        <v>794</v>
      </c>
      <c r="C7" s="113" t="s">
        <v>797</v>
      </c>
      <c r="D7" s="111" t="s">
        <v>798</v>
      </c>
      <c r="E7" s="112"/>
      <c r="F7" s="112"/>
      <c r="G7" s="112"/>
      <c r="H7" s="114">
        <f t="shared" si="4"/>
        <v>2086810.74626866</v>
      </c>
      <c r="I7" s="114">
        <f t="shared" si="4"/>
        <v>263465.301030098</v>
      </c>
      <c r="J7" s="114">
        <f t="shared" si="5"/>
        <v>1823345.44523856</v>
      </c>
      <c r="K7" s="114"/>
      <c r="L7" s="151"/>
      <c r="M7" s="151"/>
      <c r="N7" s="114"/>
      <c r="O7" s="151"/>
      <c r="P7" s="114"/>
      <c r="Q7" s="114"/>
      <c r="R7" s="114"/>
      <c r="S7" s="114"/>
      <c r="T7" s="114"/>
      <c r="U7" s="114"/>
      <c r="V7" s="114"/>
      <c r="W7" s="114"/>
      <c r="X7" s="114">
        <f>VLOOKUP($C7,'1 预算编制表单'!$C:$BJ,27,FALSE)</f>
        <v>173900.895522388</v>
      </c>
      <c r="Y7" s="114">
        <f>X7-Z7</f>
        <v>5460.33996683199</v>
      </c>
      <c r="Z7" s="114">
        <f>Z8+Z14+Z20</f>
        <v>168440.555555556</v>
      </c>
      <c r="AA7" s="114">
        <f>VLOOKUP($C7,'1 预算编制表单'!$C:$BJ,30,FALSE)</f>
        <v>173900.895522388</v>
      </c>
      <c r="AB7" s="114">
        <f>AA7-AC7</f>
        <v>21761.038891564</v>
      </c>
      <c r="AC7" s="114">
        <f>AC8+AC14+AC20</f>
        <v>152139.856630824</v>
      </c>
      <c r="AD7" s="114">
        <f>VLOOKUP($C7,'1 预算编制表单'!$C:$BJ,33,FALSE)</f>
        <v>173900.895522388</v>
      </c>
      <c r="AE7" s="114">
        <f>AD7-AF7</f>
        <v>5460.33996683199</v>
      </c>
      <c r="AF7" s="114">
        <f>AF8+AF14+AF20</f>
        <v>168440.555555556</v>
      </c>
      <c r="AG7" s="114">
        <f>VLOOKUP($C7,'1 预算编制表单'!$C:$BJ,36,FALSE)</f>
        <v>173900.895522388</v>
      </c>
      <c r="AH7" s="114">
        <f>AG7-AI7</f>
        <v>10893.906275076</v>
      </c>
      <c r="AI7" s="114">
        <f>AI8+AI14+AI20</f>
        <v>163006.989247312</v>
      </c>
      <c r="AJ7" s="114">
        <f>VLOOKUP($C7,'1 预算编制表单'!$C:$BJ,39,FALSE)</f>
        <v>173900.895522388</v>
      </c>
      <c r="AK7" s="114">
        <f>AJ7-AL7</f>
        <v>5460.33996683199</v>
      </c>
      <c r="AL7" s="114">
        <f>AL8+AL14+AL20</f>
        <v>168440.555555556</v>
      </c>
      <c r="AM7" s="114">
        <f>VLOOKUP($C7,'1 预算编制表单'!$C:$BJ,42,FALSE)</f>
        <v>173900.895522388</v>
      </c>
      <c r="AN7" s="114">
        <f>AM7-AO7</f>
        <v>10893.906275076</v>
      </c>
      <c r="AO7" s="114">
        <f>AO8+AO14+AO20</f>
        <v>163006.989247312</v>
      </c>
      <c r="AP7" s="114">
        <f>VLOOKUP($C7,'1 预算编制表单'!$C:$BJ,45,FALSE)</f>
        <v>173900.895522388</v>
      </c>
      <c r="AQ7" s="114">
        <f>AP7-AR7</f>
        <v>5460.33996683199</v>
      </c>
      <c r="AR7" s="114">
        <f>AR8+AR14+AR20</f>
        <v>168440.555555556</v>
      </c>
      <c r="AS7" s="114">
        <f>VLOOKUP($C7,'1 预算编制表单'!$C:$BJ,48,FALSE)</f>
        <v>173900.895522388</v>
      </c>
      <c r="AT7" s="114">
        <f>AS7-AU7</f>
        <v>5460.33996683199</v>
      </c>
      <c r="AU7" s="114">
        <f>AU8+AU14+AU20</f>
        <v>168440.555555556</v>
      </c>
      <c r="AV7" s="114">
        <f>VLOOKUP($C7,'1 预算编制表单'!$C:$BJ,51,FALSE)</f>
        <v>173900.895522388</v>
      </c>
      <c r="AW7" s="114">
        <f>AV7-AX7</f>
        <v>50215.117079274</v>
      </c>
      <c r="AX7" s="114">
        <f>AX8+AX14+AX20</f>
        <v>123685.778443114</v>
      </c>
      <c r="AY7" s="114">
        <f>VLOOKUP($C7,'1 预算编制表单'!$C:$BJ,54,FALSE)</f>
        <v>173900.895522388</v>
      </c>
      <c r="AZ7" s="114">
        <f>AY7-BA7</f>
        <v>46092.257797837</v>
      </c>
      <c r="BA7" s="114">
        <f>BA8+BA14+BA20</f>
        <v>127808.637724551</v>
      </c>
      <c r="BB7" s="114">
        <f>VLOOKUP($C7,'1 预算编制表单'!$C:$BJ,57,FALSE)</f>
        <v>173900.895522388</v>
      </c>
      <c r="BC7" s="114">
        <f>BB7-BD7</f>
        <v>50215.117079274</v>
      </c>
      <c r="BD7" s="114">
        <f>BD8+BD14+BD20</f>
        <v>123685.778443114</v>
      </c>
      <c r="BE7" s="114">
        <f>VLOOKUP($C7,'1 预算编制表单'!$C:$BJ,60,FALSE)</f>
        <v>173900.895522388</v>
      </c>
      <c r="BF7" s="114">
        <f>BE7-BG7</f>
        <v>46092.257797837</v>
      </c>
      <c r="BG7" s="114">
        <f>BG8+BG14+BG20</f>
        <v>127808.637724551</v>
      </c>
      <c r="BH7" s="114">
        <f>VLOOKUP($C7,'1 预算编制表单'!$C:$BJ,27,FALSE)</f>
        <v>173900.895522388</v>
      </c>
      <c r="BI7" s="114">
        <f t="shared" si="13"/>
        <v>46092.2577978371</v>
      </c>
      <c r="BJ7" s="114">
        <f>BJ8+BJ14+BJ20</f>
        <v>127808.637724551</v>
      </c>
      <c r="BK7" s="114">
        <f>VLOOKUP($C7,'1 预算编制表单'!$C:$BJ,30,FALSE)</f>
        <v>173900.895522388</v>
      </c>
      <c r="BL7" s="114">
        <f t="shared" si="14"/>
        <v>58460.8356421485</v>
      </c>
      <c r="BM7" s="114">
        <f>BM8+BM14+BM20</f>
        <v>115440.05988024</v>
      </c>
      <c r="BN7" s="114">
        <f>VLOOKUP($C7,'1 预算编制表单'!$C:$BJ,33,FALSE)</f>
        <v>173900.895522388</v>
      </c>
      <c r="BO7" s="114">
        <f t="shared" si="15"/>
        <v>46092.2577978371</v>
      </c>
      <c r="BP7" s="114">
        <f>BP8+BP14+BP20</f>
        <v>127808.637724551</v>
      </c>
      <c r="BQ7" s="114">
        <f>VLOOKUP($C7,'1 预算编制表单'!$C:$BJ,36,FALSE)</f>
        <v>173900.895522388</v>
      </c>
      <c r="BR7" s="114">
        <f t="shared" si="16"/>
        <v>50215.1170792742</v>
      </c>
      <c r="BS7" s="114">
        <f>BS8+BS14+BS20</f>
        <v>123685.778443114</v>
      </c>
      <c r="BT7" s="114">
        <f>VLOOKUP($C7,'1 预算编制表单'!$C:$BJ,39,FALSE)</f>
        <v>173900.895522388</v>
      </c>
      <c r="BU7" s="114">
        <f t="shared" si="17"/>
        <v>46092.2577978371</v>
      </c>
      <c r="BV7" s="114">
        <f>BV8+BV14+BV20</f>
        <v>127808.637724551</v>
      </c>
      <c r="BW7" s="114">
        <f>VLOOKUP($C7,'1 预算编制表单'!$C:$BJ,42,FALSE)</f>
        <v>173900.895522388</v>
      </c>
      <c r="BX7" s="114">
        <f t="shared" si="18"/>
        <v>50215.1170792742</v>
      </c>
      <c r="BY7" s="114">
        <f>BY8+BY14+BY20</f>
        <v>123685.778443114</v>
      </c>
      <c r="BZ7" s="114">
        <f>VLOOKUP($C7,'1 预算编制表单'!$C:$BJ,45,FALSE)</f>
        <v>173900.895522388</v>
      </c>
      <c r="CA7" s="114">
        <f t="shared" si="19"/>
        <v>46092.2577978371</v>
      </c>
      <c r="CB7" s="114">
        <f>CB8+CB14+CB20</f>
        <v>127808.637724551</v>
      </c>
      <c r="CC7" s="114">
        <f>VLOOKUP($C7,'1 预算编制表单'!$C:$BJ,48,FALSE)</f>
        <v>173900.895522388</v>
      </c>
      <c r="CD7" s="114">
        <f t="shared" si="20"/>
        <v>173900.895522388</v>
      </c>
      <c r="CE7" s="114">
        <f>CE8+CE14+CE20</f>
        <v>0</v>
      </c>
      <c r="CF7" s="114">
        <f>VLOOKUP($C7,'1 预算编制表单'!$C:$BJ,51,FALSE)</f>
        <v>173900.895522388</v>
      </c>
      <c r="CG7" s="114">
        <f t="shared" si="21"/>
        <v>173900.895522388</v>
      </c>
      <c r="CH7" s="114">
        <f>CH8+CH14+CH20</f>
        <v>0</v>
      </c>
      <c r="CI7" s="114">
        <f>VLOOKUP($C7,'1 预算编制表单'!$C:$BJ,54,FALSE)</f>
        <v>173900.895522388</v>
      </c>
      <c r="CJ7" s="114">
        <f t="shared" si="22"/>
        <v>173900.895522388</v>
      </c>
      <c r="CK7" s="114">
        <f>CK8+CK14+CK20</f>
        <v>0</v>
      </c>
      <c r="CL7" s="114">
        <f>VLOOKUP($C7,'1 预算编制表单'!$C:$BJ,57,FALSE)</f>
        <v>173900.895522388</v>
      </c>
      <c r="CM7" s="114">
        <f t="shared" si="23"/>
        <v>173900.895522388</v>
      </c>
      <c r="CN7" s="114">
        <f>CN8+CN14+CN20</f>
        <v>0</v>
      </c>
      <c r="CO7" s="114">
        <f>VLOOKUP($C7,'1 预算编制表单'!$C:$BJ,60,FALSE)</f>
        <v>173900.895522388</v>
      </c>
      <c r="CP7" s="114">
        <f t="shared" si="24"/>
        <v>173900.895522388</v>
      </c>
      <c r="CQ7" s="114">
        <f>CQ8+CQ14+CQ20</f>
        <v>0</v>
      </c>
    </row>
    <row r="8" s="78" customFormat="1" ht="24" customHeight="1" outlineLevel="3" spans="1:95">
      <c r="A8" s="115"/>
      <c r="B8" s="116" t="s">
        <v>799</v>
      </c>
      <c r="C8" s="117" t="s">
        <v>108</v>
      </c>
      <c r="D8" s="115" t="s">
        <v>109</v>
      </c>
      <c r="E8" s="116"/>
      <c r="F8" s="116"/>
      <c r="G8" s="116"/>
      <c r="H8" s="118">
        <f t="shared" si="4"/>
        <v>0</v>
      </c>
      <c r="I8" s="118">
        <f t="shared" si="4"/>
        <v>0</v>
      </c>
      <c r="J8" s="118">
        <f t="shared" si="5"/>
        <v>0</v>
      </c>
      <c r="K8" s="118"/>
      <c r="L8" s="152"/>
      <c r="M8" s="152"/>
      <c r="N8" s="118"/>
      <c r="O8" s="152"/>
      <c r="P8" s="118"/>
      <c r="Q8" s="118"/>
      <c r="R8" s="118"/>
      <c r="S8" s="118"/>
      <c r="T8" s="118"/>
      <c r="U8" s="118"/>
      <c r="V8" s="118"/>
      <c r="W8" s="118"/>
      <c r="X8" s="118">
        <f>VLOOKUP($C8,'1 预算编制表单'!$C:$BJ,27,FALSE)</f>
        <v>0</v>
      </c>
      <c r="Y8" s="118">
        <f>X8-Z8</f>
        <v>0</v>
      </c>
      <c r="Z8" s="118">
        <f>SUM(Z9:Z13)</f>
        <v>0</v>
      </c>
      <c r="AA8" s="118">
        <f>VLOOKUP($C8,'1 预算编制表单'!$C:$BJ,30,FALSE)</f>
        <v>0</v>
      </c>
      <c r="AB8" s="118">
        <f>AA8-AC8</f>
        <v>0</v>
      </c>
      <c r="AC8" s="118">
        <f>SUM(AC9:AC13)</f>
        <v>0</v>
      </c>
      <c r="AD8" s="118">
        <f>VLOOKUP($C8,'1 预算编制表单'!$C:$BJ,33,FALSE)</f>
        <v>0</v>
      </c>
      <c r="AE8" s="118">
        <f>AD8-AF8</f>
        <v>0</v>
      </c>
      <c r="AF8" s="118">
        <f>SUM(AF9:AF13)</f>
        <v>0</v>
      </c>
      <c r="AG8" s="118">
        <f>VLOOKUP($C8,'1 预算编制表单'!$C:$BJ,36,FALSE)</f>
        <v>0</v>
      </c>
      <c r="AH8" s="118">
        <f>AG8-AI8</f>
        <v>0</v>
      </c>
      <c r="AI8" s="118">
        <f>SUM(AI9:AI13)</f>
        <v>0</v>
      </c>
      <c r="AJ8" s="118">
        <f>VLOOKUP($C8,'1 预算编制表单'!$C:$BJ,39,FALSE)</f>
        <v>0</v>
      </c>
      <c r="AK8" s="118">
        <f>AJ8-AL8</f>
        <v>0</v>
      </c>
      <c r="AL8" s="118">
        <f>SUM(AL9:AL13)</f>
        <v>0</v>
      </c>
      <c r="AM8" s="118">
        <f>VLOOKUP($C8,'1 预算编制表单'!$C:$BJ,42,FALSE)</f>
        <v>0</v>
      </c>
      <c r="AN8" s="118">
        <f>AM8-AO8</f>
        <v>0</v>
      </c>
      <c r="AO8" s="118">
        <f>SUM(AO9:AO13)</f>
        <v>0</v>
      </c>
      <c r="AP8" s="118">
        <f>VLOOKUP($C8,'1 预算编制表单'!$C:$BJ,45,FALSE)</f>
        <v>0</v>
      </c>
      <c r="AQ8" s="118">
        <f>AP8-AR8</f>
        <v>0</v>
      </c>
      <c r="AR8" s="118">
        <f>SUM(AR9:AR13)</f>
        <v>0</v>
      </c>
      <c r="AS8" s="118">
        <f>VLOOKUP($C8,'1 预算编制表单'!$C:$BJ,48,FALSE)</f>
        <v>0</v>
      </c>
      <c r="AT8" s="118">
        <f>AS8-AU8</f>
        <v>0</v>
      </c>
      <c r="AU8" s="118">
        <f>SUM(AU9:AU13)</f>
        <v>0</v>
      </c>
      <c r="AV8" s="118">
        <f>VLOOKUP($C8,'1 预算编制表单'!$C:$BJ,51,FALSE)</f>
        <v>0</v>
      </c>
      <c r="AW8" s="118">
        <f>AV8-AX8</f>
        <v>0</v>
      </c>
      <c r="AX8" s="118">
        <f>SUM(AX9:AX13)</f>
        <v>0</v>
      </c>
      <c r="AY8" s="118">
        <f>VLOOKUP($C8,'1 预算编制表单'!$C:$BJ,54,FALSE)</f>
        <v>0</v>
      </c>
      <c r="AZ8" s="118">
        <f>AY8-BA8</f>
        <v>0</v>
      </c>
      <c r="BA8" s="118">
        <f>SUM(BA9:BA13)</f>
        <v>0</v>
      </c>
      <c r="BB8" s="118">
        <f>VLOOKUP($C8,'1 预算编制表单'!$C:$BJ,57,FALSE)</f>
        <v>0</v>
      </c>
      <c r="BC8" s="118">
        <f>BB8-BD8</f>
        <v>0</v>
      </c>
      <c r="BD8" s="118">
        <f>SUM(BD9:BD13)</f>
        <v>0</v>
      </c>
      <c r="BE8" s="118">
        <f>VLOOKUP($C8,'1 预算编制表单'!$C:$BJ,60,FALSE)</f>
        <v>0</v>
      </c>
      <c r="BF8" s="118">
        <f>BE8-BG8</f>
        <v>0</v>
      </c>
      <c r="BG8" s="118">
        <f>SUM(BG9:BG13)</f>
        <v>0</v>
      </c>
      <c r="BH8" s="118">
        <f>VLOOKUP($C8,'1 预算编制表单'!$C:$BJ,27,FALSE)</f>
        <v>0</v>
      </c>
      <c r="BI8" s="118">
        <f t="shared" si="13"/>
        <v>0</v>
      </c>
      <c r="BJ8" s="118">
        <f>SUM(BJ9:BJ13)</f>
        <v>0</v>
      </c>
      <c r="BK8" s="118">
        <f>VLOOKUP($C8,'1 预算编制表单'!$C:$BJ,30,FALSE)</f>
        <v>0</v>
      </c>
      <c r="BL8" s="118">
        <f t="shared" si="14"/>
        <v>0</v>
      </c>
      <c r="BM8" s="118">
        <f>SUM(BM9:BM13)</f>
        <v>0</v>
      </c>
      <c r="BN8" s="118">
        <f>VLOOKUP($C8,'1 预算编制表单'!$C:$BJ,33,FALSE)</f>
        <v>0</v>
      </c>
      <c r="BO8" s="118">
        <f t="shared" si="15"/>
        <v>0</v>
      </c>
      <c r="BP8" s="118">
        <f>SUM(BP9:BP13)</f>
        <v>0</v>
      </c>
      <c r="BQ8" s="118">
        <f>VLOOKUP($C8,'1 预算编制表单'!$C:$BJ,36,FALSE)</f>
        <v>0</v>
      </c>
      <c r="BR8" s="118">
        <f t="shared" si="16"/>
        <v>0</v>
      </c>
      <c r="BS8" s="118">
        <f>SUM(BS9:BS13)</f>
        <v>0</v>
      </c>
      <c r="BT8" s="118">
        <f>VLOOKUP($C8,'1 预算编制表单'!$C:$BJ,39,FALSE)</f>
        <v>0</v>
      </c>
      <c r="BU8" s="118">
        <f t="shared" si="17"/>
        <v>0</v>
      </c>
      <c r="BV8" s="118">
        <f>SUM(BV9:BV13)</f>
        <v>0</v>
      </c>
      <c r="BW8" s="118">
        <f>VLOOKUP($C8,'1 预算编制表单'!$C:$BJ,42,FALSE)</f>
        <v>0</v>
      </c>
      <c r="BX8" s="118">
        <f t="shared" si="18"/>
        <v>0</v>
      </c>
      <c r="BY8" s="118">
        <f>SUM(BY9:BY13)</f>
        <v>0</v>
      </c>
      <c r="BZ8" s="118">
        <f>VLOOKUP($C8,'1 预算编制表单'!$C:$BJ,45,FALSE)</f>
        <v>0</v>
      </c>
      <c r="CA8" s="118">
        <f t="shared" si="19"/>
        <v>0</v>
      </c>
      <c r="CB8" s="118">
        <f>SUM(CB9:CB13)</f>
        <v>0</v>
      </c>
      <c r="CC8" s="118">
        <f>VLOOKUP($C8,'1 预算编制表单'!$C:$BJ,48,FALSE)</f>
        <v>0</v>
      </c>
      <c r="CD8" s="118">
        <f t="shared" si="20"/>
        <v>0</v>
      </c>
      <c r="CE8" s="118">
        <f>SUM(CE9:CE13)</f>
        <v>0</v>
      </c>
      <c r="CF8" s="118">
        <f>VLOOKUP($C8,'1 预算编制表单'!$C:$BJ,51,FALSE)</f>
        <v>0</v>
      </c>
      <c r="CG8" s="118">
        <f t="shared" si="21"/>
        <v>0</v>
      </c>
      <c r="CH8" s="118">
        <f>SUM(CH9:CH13)</f>
        <v>0</v>
      </c>
      <c r="CI8" s="118">
        <f>VLOOKUP($C8,'1 预算编制表单'!$C:$BJ,54,FALSE)</f>
        <v>0</v>
      </c>
      <c r="CJ8" s="118">
        <f t="shared" si="22"/>
        <v>0</v>
      </c>
      <c r="CK8" s="118">
        <f>SUM(CK9:CK13)</f>
        <v>0</v>
      </c>
      <c r="CL8" s="118">
        <f>VLOOKUP($C8,'1 预算编制表单'!$C:$BJ,57,FALSE)</f>
        <v>0</v>
      </c>
      <c r="CM8" s="118">
        <f t="shared" si="23"/>
        <v>0</v>
      </c>
      <c r="CN8" s="118">
        <f>SUM(CN9:CN13)</f>
        <v>0</v>
      </c>
      <c r="CO8" s="118">
        <f>VLOOKUP($C8,'1 预算编制表单'!$C:$BJ,60,FALSE)</f>
        <v>0</v>
      </c>
      <c r="CP8" s="118">
        <f t="shared" si="24"/>
        <v>0</v>
      </c>
      <c r="CQ8" s="118">
        <f>SUM(CQ9:CQ13)</f>
        <v>0</v>
      </c>
    </row>
    <row r="9" s="78" customFormat="1" ht="24" customHeight="1" outlineLevel="4" spans="1:95">
      <c r="A9" s="119"/>
      <c r="B9" s="120"/>
      <c r="C9" s="121"/>
      <c r="D9" s="119"/>
      <c r="E9" s="120"/>
      <c r="F9" s="120"/>
      <c r="G9" s="120"/>
      <c r="H9" s="122"/>
      <c r="I9" s="122"/>
      <c r="J9" s="122">
        <f t="shared" si="5"/>
        <v>0</v>
      </c>
      <c r="K9" s="122">
        <v>1</v>
      </c>
      <c r="L9" s="153"/>
      <c r="M9" s="154">
        <f>IFERROR(VLOOKUP($L9,'2-2 引出数据_合同数据仓库'!$B$2:$BP$1000,3,FALSE),0)</f>
        <v>0</v>
      </c>
      <c r="N9" s="122"/>
      <c r="O9" s="154">
        <f>IFERROR(VLOOKUP((LEFT(VLOOKUP($L9,'2-2 引出数据_合同数据仓库'!$B$2:$BP$1000,64,FALSE),15)&amp;(RIGHT(VLOOKUP($L9,'2-2 引出数据_合同数据仓库'!$B$2:$BP$1000,64,FALSE),4)+1)),'2-2 引出数据_合同数据仓库'!$B$2:$BP$1000,3,FALSE),0)</f>
        <v>0</v>
      </c>
      <c r="P9" s="122"/>
      <c r="Q9" s="122">
        <f>IFERROR(VLOOKUP($L9,'2-2 引出数据_合同数据仓库'!$B$2:$BP$1000,28,FALSE),0)</f>
        <v>0</v>
      </c>
      <c r="R9" s="122">
        <f>IFERROR(VLOOKUP($L9,'2-2 引出数据_合同数据仓库'!$B$2:$BP$1000,29,FALSE),0)</f>
        <v>0</v>
      </c>
      <c r="S9" s="122">
        <f>IFERROR(VLOOKUP($L9,'2-2 引出数据_合同数据仓库'!$B$2:$BP$1000,4,FALSE),0)</f>
        <v>0</v>
      </c>
      <c r="T9" s="122"/>
      <c r="U9" s="122">
        <f>IFERROR(VLOOKUP($L9,'2-2 引出数据_合同数据仓库'!$B$2:$BP$1000,15,FALSE),0)</f>
        <v>0</v>
      </c>
      <c r="V9" s="122">
        <f t="shared" ref="V9:V12" si="25">U9/(S9-R9+1)*365</f>
        <v>0</v>
      </c>
      <c r="W9" s="122"/>
      <c r="X9" s="161">
        <v>45658</v>
      </c>
      <c r="Y9" s="161">
        <f t="shared" ref="Y9:Y12" si="26">X9+30</f>
        <v>45688</v>
      </c>
      <c r="Z9" s="165">
        <f t="shared" ref="Z9:Z12" si="27">IFERROR(IF(($R9-Y9)&gt;=0,0,IF(($S9-X9)&lt;0,0,IF(AND(($S9-Y9)&gt;0,(X9-$R9)&gt;0),$V9/365*(Y9-X9+1),IF(AND(($S9-Y9)&lt;=0,(X9-$R9)&gt;0),$V9/365*($S9-X9+1),$V9/365*(Y9-$R9+1))))),0)</f>
        <v>0</v>
      </c>
      <c r="AA9" s="161">
        <f t="shared" ref="AA9:AA12" si="28">Y9+1</f>
        <v>45689</v>
      </c>
      <c r="AB9" s="161">
        <f t="shared" ref="AB9:AB12" si="29">AA9+27</f>
        <v>45716</v>
      </c>
      <c r="AC9" s="165">
        <f t="shared" ref="AC9:AC12" si="30">IFERROR(IF(($R9-AB9)&gt;=0,0,IF(($S9-AA9)&lt;0,0,IF(AND(($S9-AB9)&gt;0,(AA9-$R9)&gt;0),$V9/365*(AB9-AA9+1),IF(AND(($S9-AB9)&lt;=0,(AA9-$R9)&gt;0),$V9/365*($S9-AA9+1),$V9/365*(AB9-$R9+1))))),0)</f>
        <v>0</v>
      </c>
      <c r="AD9" s="161">
        <f t="shared" ref="AD9:AD12" si="31">AB9+1</f>
        <v>45717</v>
      </c>
      <c r="AE9" s="161">
        <f t="shared" ref="AE9:AE12" si="32">AD9+30</f>
        <v>45747</v>
      </c>
      <c r="AF9" s="165">
        <f t="shared" ref="AF9:AF12" si="33">IFERROR(IF(($R9-AE9)&gt;=0,0,IF(($S9-AD9)&lt;0,0,IF(AND(($S9-AE9)&gt;0,(AD9-$R9)&gt;0),$V9/365*(AE9-AD9+1),IF(AND(($S9-AE9)&lt;=0,(AD9-$R9)&gt;0),$V9/365*($S9-AD9+1),$V9/365*(AE9-$R9+1))))),0)</f>
        <v>0</v>
      </c>
      <c r="AG9" s="161">
        <f t="shared" ref="AG9:AG12" si="34">AE9+1</f>
        <v>45748</v>
      </c>
      <c r="AH9" s="161">
        <f t="shared" ref="AH9:AH12" si="35">AG9+29</f>
        <v>45777</v>
      </c>
      <c r="AI9" s="165">
        <f t="shared" ref="AI9:AI12" si="36">IFERROR(IF(($R9-AH9)&gt;=0,0,IF(($S9-AG9)&lt;0,0,IF(AND(($S9-AH9)&gt;0,(AG9-$R9)&gt;0),$V9/365*(AH9-AG9+1),IF(AND(($S9-AH9)&lt;=0,(AG9-$R9)&gt;0),$V9/365*($S9-AG9+1),$V9/365*(AH9-$R9+1))))),0)</f>
        <v>0</v>
      </c>
      <c r="AJ9" s="161">
        <f t="shared" ref="AJ9:AJ12" si="37">AH9+1</f>
        <v>45778</v>
      </c>
      <c r="AK9" s="161">
        <f t="shared" ref="AK9:AK12" si="38">AJ9+30</f>
        <v>45808</v>
      </c>
      <c r="AL9" s="165">
        <f t="shared" ref="AL9:AL12" si="39">IFERROR(IF(($R9-AK9)&gt;=0,0,IF(($S9-AJ9)&lt;0,0,IF(AND(($S9-AK9)&gt;0,(AJ9-$R9)&gt;0),$V9/365*(AK9-AJ9+1),IF(AND(($S9-AK9)&lt;=0,(AJ9-$R9)&gt;0),$V9/365*($S9-AJ9+1),$V9/365*(AK9-$R9+1))))),0)</f>
        <v>0</v>
      </c>
      <c r="AM9" s="161">
        <f t="shared" ref="AM9:AM12" si="40">AK9+1</f>
        <v>45809</v>
      </c>
      <c r="AN9" s="161">
        <f t="shared" ref="AN9:AN12" si="41">AM9+29</f>
        <v>45838</v>
      </c>
      <c r="AO9" s="165">
        <f t="shared" ref="AO9:AO12" si="42">IFERROR(IF(($R9-AN9)&gt;=0,0,IF(($S9-AM9)&lt;0,0,IF(AND(($S9-AN9)&gt;0,(AM9-$R9)&gt;0),$V9/365*(AN9-AM9+1),IF(AND(($S9-AN9)&lt;=0,(AM9-$R9)&gt;0),$V9/365*($S9-AM9+1),$V9/365*(AN9-$R9+1))))),0)</f>
        <v>0</v>
      </c>
      <c r="AP9" s="161">
        <f t="shared" ref="AP9:AP12" si="43">AN9+1</f>
        <v>45839</v>
      </c>
      <c r="AQ9" s="161">
        <f t="shared" ref="AQ9:AQ12" si="44">AP9+30</f>
        <v>45869</v>
      </c>
      <c r="AR9" s="165">
        <f t="shared" ref="AR9:AR12" si="45">IFERROR(IF(($R9-AQ9)&gt;=0,0,IF(($S9-AP9)&lt;0,0,IF(AND(($S9-AQ9)&gt;0,(AP9-$R9)&gt;0),$V9/365*(AQ9-AP9+1),IF(AND(($S9-AQ9)&lt;=0,(AP9-$R9)&gt;0),$V9/365*($S9-AP9+1),$V9/365*(AQ9-$R9+1))))),0)</f>
        <v>0</v>
      </c>
      <c r="AS9" s="161">
        <f t="shared" ref="AS9:AS12" si="46">AQ9+1</f>
        <v>45870</v>
      </c>
      <c r="AT9" s="161">
        <f t="shared" ref="AT9:AT12" si="47">AS9+30</f>
        <v>45900</v>
      </c>
      <c r="AU9" s="165">
        <f t="shared" ref="AU9:AU12" si="48">IFERROR(IF(($R9-AT9)&gt;=0,0,IF(($S9-AS9)&lt;0,0,IF(AND(($S9-AT9)&gt;0,(AS9-$R9)&gt;0),$V9/365*(AT9-AS9+1),IF(AND(($S9-AT9)&lt;=0,(AS9-$R9)&gt;0),$V9/365*($S9-AS9+1),$V9/365*(AT9-$R9+1))))),0)</f>
        <v>0</v>
      </c>
      <c r="AV9" s="161">
        <f t="shared" ref="AV9:AV12" si="49">AT9+1</f>
        <v>45901</v>
      </c>
      <c r="AW9" s="161">
        <f t="shared" ref="AW9:AW12" si="50">AV9+29</f>
        <v>45930</v>
      </c>
      <c r="AX9" s="165">
        <f t="shared" ref="AX9:AX12" si="51">IFERROR(IF(($R9-AW9)&gt;=0,0,IF(($S9-AV9)&lt;0,0,IF(AND(($S9-AW9)&gt;0,(AV9-$R9)&gt;0),$V9/365*(AW9-AV9+1),IF(AND(($S9-AW9)&lt;=0,(AV9-$R9)&gt;0),$V9/365*($S9-AV9+1),$V9/365*(AW9-$R9+1))))),0)</f>
        <v>0</v>
      </c>
      <c r="AY9" s="161">
        <f t="shared" ref="AY9:AY12" si="52">AW9+1</f>
        <v>45931</v>
      </c>
      <c r="AZ9" s="161">
        <f t="shared" ref="AZ9:AZ12" si="53">AY9+30</f>
        <v>45961</v>
      </c>
      <c r="BA9" s="165">
        <f t="shared" ref="BA9:BA12" si="54">IFERROR(IF(($R9-AZ9)&gt;=0,0,IF(($S9-AY9)&lt;0,0,IF(AND(($S9-AZ9)&gt;0,(AY9-$R9)&gt;0),$V9/365*(AZ9-AY9+1),IF(AND(($S9-AZ9)&lt;=0,(AY9-$R9)&gt;0),$V9/365*($S9-AY9+1),$V9/365*(AZ9-$R9+1))))),0)</f>
        <v>0</v>
      </c>
      <c r="BB9" s="161">
        <f t="shared" ref="BB9:BB12" si="55">AZ9+1</f>
        <v>45962</v>
      </c>
      <c r="BC9" s="161">
        <f t="shared" ref="BC9:BC12" si="56">BB9+29</f>
        <v>45991</v>
      </c>
      <c r="BD9" s="165">
        <f t="shared" ref="BD9:BD12" si="57">IFERROR(IF(($R9-BC9)&gt;=0,0,IF(($S9-BB9)&lt;0,0,IF(AND(($S9-BC9)&gt;0,(BB9-$R9)&gt;0),$V9/365*(BC9-BB9+1),IF(AND(($S9-BC9)&lt;=0,(BB9-$R9)&gt;0),$V9/365*($S9-BB9+1),$V9/365*(BC9-$R9+1))))),0)</f>
        <v>0</v>
      </c>
      <c r="BE9" s="161">
        <f t="shared" ref="BE9:BE12" si="58">BC9+1</f>
        <v>45992</v>
      </c>
      <c r="BF9" s="161">
        <f t="shared" ref="BF9:BF12" si="59">BE9+30</f>
        <v>46022</v>
      </c>
      <c r="BG9" s="165">
        <f t="shared" ref="BG9:BG12" si="60">IFERROR(IF(($R9-BF9)&gt;=0,0,IF(($S9-BE9)&lt;0,0,IF(AND(($S9-BF9)&gt;0,(BE9-$R9)&gt;0),$V9/365*(BF9-BE9+1),IF(AND(($S9-BF9)&lt;=0,(BE9-$R9)&gt;0),$V9/365*($S9-BE9+1),$V9/365*(BF9-$R9+1))))),0)</f>
        <v>0</v>
      </c>
      <c r="BH9" s="161">
        <v>46023</v>
      </c>
      <c r="BI9" s="161">
        <f t="shared" ref="BI9:BI12" si="61">BH9+30</f>
        <v>46053</v>
      </c>
      <c r="BJ9" s="165">
        <f t="shared" ref="BJ9:BJ12" si="62">IFERROR(IF(($R9-BI9)&gt;=0,0,IF(($S9-BH9)&lt;0,0,IF(AND(($S9-BI9)&gt;0,(BH9-$R9)&gt;0),$V9/365*(BI9-BH9+1),IF(AND(($S9-BI9)&lt;=0,(BH9-$R9)&gt;0),$V9/365*($S9-BH9+1),$V9/365*(BI9-$R9+1))))),0)</f>
        <v>0</v>
      </c>
      <c r="BK9" s="161">
        <f t="shared" ref="BK9:BK12" si="63">BI9+1</f>
        <v>46054</v>
      </c>
      <c r="BL9" s="161">
        <f t="shared" ref="BL9:BL12" si="64">BK9+27</f>
        <v>46081</v>
      </c>
      <c r="BM9" s="165">
        <f t="shared" ref="BM9:BM12" si="65">IFERROR(IF(($R9-BL9)&gt;=0,0,IF(($S9-BK9)&lt;0,0,IF(AND(($S9-BL9)&gt;0,(BK9-$R9)&gt;0),$V9/365*(BL9-BK9+1),IF(AND(($S9-BL9)&lt;=0,(BK9-$R9)&gt;0),$V9/365*($S9-BK9+1),$V9/365*(BL9-$R9+1))))),0)</f>
        <v>0</v>
      </c>
      <c r="BN9" s="161">
        <f t="shared" ref="BN9:BN12" si="66">BL9+1</f>
        <v>46082</v>
      </c>
      <c r="BO9" s="161">
        <f t="shared" ref="BO9:BO12" si="67">BN9+30</f>
        <v>46112</v>
      </c>
      <c r="BP9" s="165">
        <f t="shared" ref="BP9:BP12" si="68">IFERROR(IF(($R9-BO9)&gt;=0,0,IF(($S9-BN9)&lt;0,0,IF(AND(($S9-BO9)&gt;0,(BN9-$R9)&gt;0),$V9/365*(BO9-BN9+1),IF(AND(($S9-BO9)&lt;=0,(BN9-$R9)&gt;0),$V9/365*($S9-BN9+1),$V9/365*(BO9-$R9+1))))),0)</f>
        <v>0</v>
      </c>
      <c r="BQ9" s="161">
        <f t="shared" ref="BQ9:BQ12" si="69">BO9+1</f>
        <v>46113</v>
      </c>
      <c r="BR9" s="161">
        <f t="shared" ref="BR9:BR12" si="70">BQ9+29</f>
        <v>46142</v>
      </c>
      <c r="BS9" s="165">
        <f t="shared" ref="BS9:BS12" si="71">IFERROR(IF(($R9-BR9)&gt;=0,0,IF(($S9-BQ9)&lt;0,0,IF(AND(($S9-BR9)&gt;0,(BQ9-$R9)&gt;0),$V9/365*(BR9-BQ9+1),IF(AND(($S9-BR9)&lt;=0,(BQ9-$R9)&gt;0),$V9/365*($S9-BQ9+1),$V9/365*(BR9-$R9+1))))),0)</f>
        <v>0</v>
      </c>
      <c r="BT9" s="161">
        <f t="shared" ref="BT9:BT12" si="72">BR9+1</f>
        <v>46143</v>
      </c>
      <c r="BU9" s="161">
        <f t="shared" ref="BU9:BU12" si="73">BT9+30</f>
        <v>46173</v>
      </c>
      <c r="BV9" s="165">
        <f t="shared" ref="BV9:BV12" si="74">IFERROR(IF(($R9-BU9)&gt;=0,0,IF(($S9-BT9)&lt;0,0,IF(AND(($S9-BU9)&gt;0,(BT9-$R9)&gt;0),$V9/365*(BU9-BT9+1),IF(AND(($S9-BU9)&lt;=0,(BT9-$R9)&gt;0),$V9/365*($S9-BT9+1),$V9/365*(BU9-$R9+1))))),0)</f>
        <v>0</v>
      </c>
      <c r="BW9" s="161">
        <f t="shared" ref="BW9:BW12" si="75">BU9+1</f>
        <v>46174</v>
      </c>
      <c r="BX9" s="161">
        <f t="shared" ref="BX9:BX12" si="76">BW9+29</f>
        <v>46203</v>
      </c>
      <c r="BY9" s="165">
        <f t="shared" ref="BY9:BY12" si="77">IFERROR(IF(($R9-BX9)&gt;=0,0,IF(($S9-BW9)&lt;0,0,IF(AND(($S9-BX9)&gt;0,(BW9-$R9)&gt;0),$V9/365*(BX9-BW9+1),IF(AND(($S9-BX9)&lt;=0,(BW9-$R9)&gt;0),$V9/365*($S9-BW9+1),$V9/365*(BX9-$R9+1))))),0)</f>
        <v>0</v>
      </c>
      <c r="BZ9" s="161">
        <f t="shared" ref="BZ9:BZ12" si="78">BX9+1</f>
        <v>46204</v>
      </c>
      <c r="CA9" s="161">
        <f t="shared" ref="CA9:CA12" si="79">BZ9+30</f>
        <v>46234</v>
      </c>
      <c r="CB9" s="165">
        <f t="shared" ref="CB9:CB12" si="80">IFERROR(IF(($R9-CA9)&gt;=0,0,IF(($S9-BZ9)&lt;0,0,IF(AND(($S9-CA9)&gt;0,(BZ9-$R9)&gt;0),$V9/365*(CA9-BZ9+1),IF(AND(($S9-CA9)&lt;=0,(BZ9-$R9)&gt;0),$V9/365*($S9-BZ9+1),$V9/365*(CA9-$R9+1))))),0)</f>
        <v>0</v>
      </c>
      <c r="CC9" s="161">
        <f t="shared" ref="CC9:CC12" si="81">CA9+1</f>
        <v>46235</v>
      </c>
      <c r="CD9" s="161">
        <f t="shared" ref="CD9:CD12" si="82">CC9+30</f>
        <v>46265</v>
      </c>
      <c r="CE9" s="165">
        <f t="shared" ref="CE9:CE12" si="83">IFERROR(IF(($R9-CD9)&gt;=0,0,IF(($S9-CC9)&lt;0,0,IF(AND(($S9-CD9)&gt;0,(CC9-$R9)&gt;0),$V9/365*(CD9-CC9+1),IF(AND(($S9-CD9)&lt;=0,(CC9-$R9)&gt;0),$V9/365*($S9-CC9+1),$V9/365*(CD9-$R9+1))))),0)</f>
        <v>0</v>
      </c>
      <c r="CF9" s="161">
        <f t="shared" ref="CF9:CF12" si="84">CD9+1</f>
        <v>46266</v>
      </c>
      <c r="CG9" s="161">
        <f t="shared" ref="CG9:CG12" si="85">CF9+29</f>
        <v>46295</v>
      </c>
      <c r="CH9" s="165">
        <f t="shared" ref="CH9:CH12" si="86">IFERROR(IF(($R9-CG9)&gt;=0,0,IF(($S9-CF9)&lt;0,0,IF(AND(($S9-CG9)&gt;0,(CF9-$R9)&gt;0),$V9/365*(CG9-CF9+1),IF(AND(($S9-CG9)&lt;=0,(CF9-$R9)&gt;0),$V9/365*($S9-CF9+1),$V9/365*(CG9-$R9+1))))),0)</f>
        <v>0</v>
      </c>
      <c r="CI9" s="161">
        <f t="shared" ref="CI9:CI12" si="87">CG9+1</f>
        <v>46296</v>
      </c>
      <c r="CJ9" s="161">
        <f t="shared" ref="CJ9:CJ12" si="88">CI9+30</f>
        <v>46326</v>
      </c>
      <c r="CK9" s="165">
        <f t="shared" ref="CK9:CK12" si="89">IFERROR(IF(($R9-CJ9)&gt;=0,0,IF(($S9-CI9)&lt;0,0,IF(AND(($S9-CJ9)&gt;0,(CI9-$R9)&gt;0),$V9/365*(CJ9-CI9+1),IF(AND(($S9-CJ9)&lt;=0,(CI9-$R9)&gt;0),$V9/365*($S9-CI9+1),$V9/365*(CJ9-$R9+1))))),0)</f>
        <v>0</v>
      </c>
      <c r="CL9" s="161">
        <f t="shared" ref="CL9:CL12" si="90">CJ9+1</f>
        <v>46327</v>
      </c>
      <c r="CM9" s="161">
        <f t="shared" ref="CM9:CM12" si="91">CL9+29</f>
        <v>46356</v>
      </c>
      <c r="CN9" s="165">
        <f t="shared" ref="CN9:CN12" si="92">IFERROR(IF(($R9-CM9)&gt;=0,0,IF(($S9-CL9)&lt;0,0,IF(AND(($S9-CM9)&gt;0,(CL9-$R9)&gt;0),$V9/365*(CM9-CL9+1),IF(AND(($S9-CM9)&lt;=0,(CL9-$R9)&gt;0),$V9/365*($S9-CL9+1),$V9/365*(CM9-$R9+1))))),0)</f>
        <v>0</v>
      </c>
      <c r="CO9" s="161">
        <f t="shared" ref="CO9:CO12" si="93">CM9+1</f>
        <v>46357</v>
      </c>
      <c r="CP9" s="161">
        <f t="shared" ref="CP9:CP12" si="94">CO9+30</f>
        <v>46387</v>
      </c>
      <c r="CQ9" s="165">
        <f t="shared" ref="CQ9:CQ12" si="95">IFERROR(IF(($R9-CP9)&gt;=0,0,IF(($S9-CO9)&lt;0,0,IF(AND(($S9-CP9)&gt;0,(CO9-$R9)&gt;0),$V9/365*(CP9-CO9+1),IF(AND(($S9-CP9)&lt;=0,(CO9-$R9)&gt;0),$V9/365*($S9-CO9+1),$V9/365*(CP9-$R9+1))))),0)</f>
        <v>0</v>
      </c>
    </row>
    <row r="10" s="78" customFormat="1" ht="24" customHeight="1" outlineLevel="4" spans="1:95">
      <c r="A10" s="119"/>
      <c r="B10" s="120"/>
      <c r="C10" s="121"/>
      <c r="D10" s="119"/>
      <c r="E10" s="120"/>
      <c r="F10" s="120"/>
      <c r="G10" s="120"/>
      <c r="H10" s="122"/>
      <c r="I10" s="122"/>
      <c r="J10" s="122">
        <f t="shared" si="5"/>
        <v>0</v>
      </c>
      <c r="K10" s="122">
        <f>K9+1</f>
        <v>2</v>
      </c>
      <c r="L10" s="153"/>
      <c r="M10" s="154">
        <f>IFERROR(VLOOKUP($L10,'2-2 引出数据_合同数据仓库'!$B$2:$BP$1000,3,FALSE),0)</f>
        <v>0</v>
      </c>
      <c r="N10" s="122"/>
      <c r="O10" s="154">
        <f>IFERROR(VLOOKUP((LEFT(VLOOKUP($L10,'2-2 引出数据_合同数据仓库'!$B$2:$BP$1000,64,FALSE),15)&amp;(RIGHT(VLOOKUP($L10,'2-2 引出数据_合同数据仓库'!$B$2:$BP$1000,64,FALSE),4)+1)),'2-2 引出数据_合同数据仓库'!$B$2:$BP$1000,3,FALSE),0)</f>
        <v>0</v>
      </c>
      <c r="P10" s="122"/>
      <c r="Q10" s="122">
        <f>IFERROR(VLOOKUP($L10,'2-2 引出数据_合同数据仓库'!$B$2:$BP$1000,28,FALSE),0)</f>
        <v>0</v>
      </c>
      <c r="R10" s="122">
        <f>IFERROR(VLOOKUP($L10,'2-2 引出数据_合同数据仓库'!$B$2:$BP$1000,29,FALSE),0)</f>
        <v>0</v>
      </c>
      <c r="S10" s="122">
        <f>IFERROR(VLOOKUP($L10,'2-2 引出数据_合同数据仓库'!$B$2:$BP$1000,4,FALSE),0)</f>
        <v>0</v>
      </c>
      <c r="T10" s="122"/>
      <c r="U10" s="122">
        <f>IFERROR(VLOOKUP($L10,'2-2 引出数据_合同数据仓库'!$B$2:$BP$1000,15,FALSE),0)</f>
        <v>0</v>
      </c>
      <c r="V10" s="122">
        <f t="shared" si="25"/>
        <v>0</v>
      </c>
      <c r="W10" s="122"/>
      <c r="X10" s="161">
        <v>45658</v>
      </c>
      <c r="Y10" s="161">
        <f t="shared" si="26"/>
        <v>45688</v>
      </c>
      <c r="Z10" s="165">
        <f t="shared" si="27"/>
        <v>0</v>
      </c>
      <c r="AA10" s="161">
        <f t="shared" si="28"/>
        <v>45689</v>
      </c>
      <c r="AB10" s="161">
        <f t="shared" si="29"/>
        <v>45716</v>
      </c>
      <c r="AC10" s="165">
        <f t="shared" si="30"/>
        <v>0</v>
      </c>
      <c r="AD10" s="161">
        <f t="shared" si="31"/>
        <v>45717</v>
      </c>
      <c r="AE10" s="161">
        <f t="shared" si="32"/>
        <v>45747</v>
      </c>
      <c r="AF10" s="165">
        <f t="shared" si="33"/>
        <v>0</v>
      </c>
      <c r="AG10" s="161">
        <f t="shared" si="34"/>
        <v>45748</v>
      </c>
      <c r="AH10" s="161">
        <f t="shared" si="35"/>
        <v>45777</v>
      </c>
      <c r="AI10" s="165">
        <f t="shared" si="36"/>
        <v>0</v>
      </c>
      <c r="AJ10" s="161">
        <f t="shared" si="37"/>
        <v>45778</v>
      </c>
      <c r="AK10" s="161">
        <f t="shared" si="38"/>
        <v>45808</v>
      </c>
      <c r="AL10" s="165">
        <f t="shared" si="39"/>
        <v>0</v>
      </c>
      <c r="AM10" s="161">
        <f t="shared" si="40"/>
        <v>45809</v>
      </c>
      <c r="AN10" s="161">
        <f t="shared" si="41"/>
        <v>45838</v>
      </c>
      <c r="AO10" s="165">
        <f t="shared" si="42"/>
        <v>0</v>
      </c>
      <c r="AP10" s="161">
        <f t="shared" si="43"/>
        <v>45839</v>
      </c>
      <c r="AQ10" s="161">
        <f t="shared" si="44"/>
        <v>45869</v>
      </c>
      <c r="AR10" s="165">
        <f t="shared" si="45"/>
        <v>0</v>
      </c>
      <c r="AS10" s="161">
        <f t="shared" si="46"/>
        <v>45870</v>
      </c>
      <c r="AT10" s="161">
        <f t="shared" si="47"/>
        <v>45900</v>
      </c>
      <c r="AU10" s="165">
        <f t="shared" si="48"/>
        <v>0</v>
      </c>
      <c r="AV10" s="161">
        <f t="shared" si="49"/>
        <v>45901</v>
      </c>
      <c r="AW10" s="161">
        <f t="shared" si="50"/>
        <v>45930</v>
      </c>
      <c r="AX10" s="165">
        <f t="shared" si="51"/>
        <v>0</v>
      </c>
      <c r="AY10" s="161">
        <f t="shared" si="52"/>
        <v>45931</v>
      </c>
      <c r="AZ10" s="161">
        <f t="shared" si="53"/>
        <v>45961</v>
      </c>
      <c r="BA10" s="165">
        <f t="shared" si="54"/>
        <v>0</v>
      </c>
      <c r="BB10" s="161">
        <f t="shared" si="55"/>
        <v>45962</v>
      </c>
      <c r="BC10" s="161">
        <f t="shared" si="56"/>
        <v>45991</v>
      </c>
      <c r="BD10" s="165">
        <f t="shared" si="57"/>
        <v>0</v>
      </c>
      <c r="BE10" s="161">
        <f t="shared" si="58"/>
        <v>45992</v>
      </c>
      <c r="BF10" s="161">
        <f t="shared" si="59"/>
        <v>46022</v>
      </c>
      <c r="BG10" s="165">
        <f t="shared" si="60"/>
        <v>0</v>
      </c>
      <c r="BH10" s="161">
        <v>46023</v>
      </c>
      <c r="BI10" s="161">
        <f t="shared" si="61"/>
        <v>46053</v>
      </c>
      <c r="BJ10" s="165">
        <f t="shared" si="62"/>
        <v>0</v>
      </c>
      <c r="BK10" s="161">
        <f t="shared" si="63"/>
        <v>46054</v>
      </c>
      <c r="BL10" s="161">
        <f t="shared" si="64"/>
        <v>46081</v>
      </c>
      <c r="BM10" s="165">
        <f t="shared" si="65"/>
        <v>0</v>
      </c>
      <c r="BN10" s="161">
        <f t="shared" si="66"/>
        <v>46082</v>
      </c>
      <c r="BO10" s="161">
        <f t="shared" si="67"/>
        <v>46112</v>
      </c>
      <c r="BP10" s="165">
        <f t="shared" si="68"/>
        <v>0</v>
      </c>
      <c r="BQ10" s="161">
        <f t="shared" si="69"/>
        <v>46113</v>
      </c>
      <c r="BR10" s="161">
        <f t="shared" si="70"/>
        <v>46142</v>
      </c>
      <c r="BS10" s="165">
        <f t="shared" si="71"/>
        <v>0</v>
      </c>
      <c r="BT10" s="161">
        <f t="shared" si="72"/>
        <v>46143</v>
      </c>
      <c r="BU10" s="161">
        <f t="shared" si="73"/>
        <v>46173</v>
      </c>
      <c r="BV10" s="165">
        <f t="shared" si="74"/>
        <v>0</v>
      </c>
      <c r="BW10" s="161">
        <f t="shared" si="75"/>
        <v>46174</v>
      </c>
      <c r="BX10" s="161">
        <f t="shared" si="76"/>
        <v>46203</v>
      </c>
      <c r="BY10" s="165">
        <f t="shared" si="77"/>
        <v>0</v>
      </c>
      <c r="BZ10" s="161">
        <f t="shared" si="78"/>
        <v>46204</v>
      </c>
      <c r="CA10" s="161">
        <f t="shared" si="79"/>
        <v>46234</v>
      </c>
      <c r="CB10" s="165">
        <f t="shared" si="80"/>
        <v>0</v>
      </c>
      <c r="CC10" s="161">
        <f t="shared" si="81"/>
        <v>46235</v>
      </c>
      <c r="CD10" s="161">
        <f t="shared" si="82"/>
        <v>46265</v>
      </c>
      <c r="CE10" s="165">
        <f t="shared" si="83"/>
        <v>0</v>
      </c>
      <c r="CF10" s="161">
        <f t="shared" si="84"/>
        <v>46266</v>
      </c>
      <c r="CG10" s="161">
        <f t="shared" si="85"/>
        <v>46295</v>
      </c>
      <c r="CH10" s="165">
        <f t="shared" si="86"/>
        <v>0</v>
      </c>
      <c r="CI10" s="161">
        <f t="shared" si="87"/>
        <v>46296</v>
      </c>
      <c r="CJ10" s="161">
        <f t="shared" si="88"/>
        <v>46326</v>
      </c>
      <c r="CK10" s="165">
        <f t="shared" si="89"/>
        <v>0</v>
      </c>
      <c r="CL10" s="161">
        <f t="shared" si="90"/>
        <v>46327</v>
      </c>
      <c r="CM10" s="161">
        <f t="shared" si="91"/>
        <v>46356</v>
      </c>
      <c r="CN10" s="165">
        <f t="shared" si="92"/>
        <v>0</v>
      </c>
      <c r="CO10" s="161">
        <f t="shared" si="93"/>
        <v>46357</v>
      </c>
      <c r="CP10" s="161">
        <f t="shared" si="94"/>
        <v>46387</v>
      </c>
      <c r="CQ10" s="165">
        <f t="shared" si="95"/>
        <v>0</v>
      </c>
    </row>
    <row r="11" s="78" customFormat="1" ht="24" customHeight="1" outlineLevel="4" spans="1:95">
      <c r="A11" s="119"/>
      <c r="B11" s="120"/>
      <c r="C11" s="121"/>
      <c r="D11" s="119"/>
      <c r="E11" s="120"/>
      <c r="F11" s="120"/>
      <c r="G11" s="120"/>
      <c r="H11" s="122"/>
      <c r="I11" s="122"/>
      <c r="J11" s="122">
        <f t="shared" si="5"/>
        <v>0</v>
      </c>
      <c r="K11" s="122">
        <f t="shared" ref="K11:K18" si="96">K10+1</f>
        <v>3</v>
      </c>
      <c r="L11" s="153"/>
      <c r="M11" s="154">
        <f>IFERROR(VLOOKUP($L11,'2-2 引出数据_合同数据仓库'!$B$2:$BP$1000,3,FALSE),0)</f>
        <v>0</v>
      </c>
      <c r="N11" s="122"/>
      <c r="O11" s="154">
        <f>IFERROR(VLOOKUP((LEFT(VLOOKUP($L11,'2-2 引出数据_合同数据仓库'!$B$2:$BP$1000,64,FALSE),15)&amp;(RIGHT(VLOOKUP($L11,'2-2 引出数据_合同数据仓库'!$B$2:$BP$1000,64,FALSE),4)+1)),'2-2 引出数据_合同数据仓库'!$B$2:$BP$1000,3,FALSE),0)</f>
        <v>0</v>
      </c>
      <c r="P11" s="122"/>
      <c r="Q11" s="122">
        <f>IFERROR(VLOOKUP($L11,'2-2 引出数据_合同数据仓库'!$B$2:$BP$1000,28,FALSE),0)</f>
        <v>0</v>
      </c>
      <c r="R11" s="122">
        <f>IFERROR(VLOOKUP($L11,'2-2 引出数据_合同数据仓库'!$B$2:$BP$1000,29,FALSE),0)</f>
        <v>0</v>
      </c>
      <c r="S11" s="122">
        <f>IFERROR(VLOOKUP($L11,'2-2 引出数据_合同数据仓库'!$B$2:$BP$1000,4,FALSE),0)</f>
        <v>0</v>
      </c>
      <c r="T11" s="122"/>
      <c r="U11" s="122">
        <f>IFERROR(VLOOKUP($L11,'2-2 引出数据_合同数据仓库'!$B$2:$BP$1000,15,FALSE),0)</f>
        <v>0</v>
      </c>
      <c r="V11" s="122">
        <f t="shared" si="25"/>
        <v>0</v>
      </c>
      <c r="W11" s="122"/>
      <c r="X11" s="161">
        <v>45658</v>
      </c>
      <c r="Y11" s="161">
        <f t="shared" si="26"/>
        <v>45688</v>
      </c>
      <c r="Z11" s="165">
        <f t="shared" si="27"/>
        <v>0</v>
      </c>
      <c r="AA11" s="161">
        <f t="shared" si="28"/>
        <v>45689</v>
      </c>
      <c r="AB11" s="161">
        <f t="shared" si="29"/>
        <v>45716</v>
      </c>
      <c r="AC11" s="165">
        <f t="shared" si="30"/>
        <v>0</v>
      </c>
      <c r="AD11" s="161">
        <f t="shared" si="31"/>
        <v>45717</v>
      </c>
      <c r="AE11" s="161">
        <f t="shared" si="32"/>
        <v>45747</v>
      </c>
      <c r="AF11" s="165">
        <f t="shared" si="33"/>
        <v>0</v>
      </c>
      <c r="AG11" s="161">
        <f t="shared" si="34"/>
        <v>45748</v>
      </c>
      <c r="AH11" s="161">
        <f t="shared" si="35"/>
        <v>45777</v>
      </c>
      <c r="AI11" s="165">
        <f t="shared" si="36"/>
        <v>0</v>
      </c>
      <c r="AJ11" s="161">
        <f t="shared" si="37"/>
        <v>45778</v>
      </c>
      <c r="AK11" s="161">
        <f t="shared" si="38"/>
        <v>45808</v>
      </c>
      <c r="AL11" s="165">
        <f t="shared" si="39"/>
        <v>0</v>
      </c>
      <c r="AM11" s="161">
        <f t="shared" si="40"/>
        <v>45809</v>
      </c>
      <c r="AN11" s="161">
        <f t="shared" si="41"/>
        <v>45838</v>
      </c>
      <c r="AO11" s="165">
        <f t="shared" si="42"/>
        <v>0</v>
      </c>
      <c r="AP11" s="161">
        <f t="shared" si="43"/>
        <v>45839</v>
      </c>
      <c r="AQ11" s="161">
        <f t="shared" si="44"/>
        <v>45869</v>
      </c>
      <c r="AR11" s="165">
        <f t="shared" si="45"/>
        <v>0</v>
      </c>
      <c r="AS11" s="161">
        <f t="shared" si="46"/>
        <v>45870</v>
      </c>
      <c r="AT11" s="161">
        <f t="shared" si="47"/>
        <v>45900</v>
      </c>
      <c r="AU11" s="165">
        <f t="shared" si="48"/>
        <v>0</v>
      </c>
      <c r="AV11" s="161">
        <f t="shared" si="49"/>
        <v>45901</v>
      </c>
      <c r="AW11" s="161">
        <f t="shared" si="50"/>
        <v>45930</v>
      </c>
      <c r="AX11" s="165">
        <f t="shared" si="51"/>
        <v>0</v>
      </c>
      <c r="AY11" s="161">
        <f t="shared" si="52"/>
        <v>45931</v>
      </c>
      <c r="AZ11" s="161">
        <f t="shared" si="53"/>
        <v>45961</v>
      </c>
      <c r="BA11" s="165">
        <f t="shared" si="54"/>
        <v>0</v>
      </c>
      <c r="BB11" s="161">
        <f t="shared" si="55"/>
        <v>45962</v>
      </c>
      <c r="BC11" s="161">
        <f t="shared" si="56"/>
        <v>45991</v>
      </c>
      <c r="BD11" s="165">
        <f t="shared" si="57"/>
        <v>0</v>
      </c>
      <c r="BE11" s="161">
        <f t="shared" si="58"/>
        <v>45992</v>
      </c>
      <c r="BF11" s="161">
        <f t="shared" si="59"/>
        <v>46022</v>
      </c>
      <c r="BG11" s="165">
        <f t="shared" si="60"/>
        <v>0</v>
      </c>
      <c r="BH11" s="161">
        <v>46023</v>
      </c>
      <c r="BI11" s="161">
        <f t="shared" si="61"/>
        <v>46053</v>
      </c>
      <c r="BJ11" s="165">
        <f t="shared" si="62"/>
        <v>0</v>
      </c>
      <c r="BK11" s="161">
        <f t="shared" si="63"/>
        <v>46054</v>
      </c>
      <c r="BL11" s="161">
        <f t="shared" si="64"/>
        <v>46081</v>
      </c>
      <c r="BM11" s="165">
        <f t="shared" si="65"/>
        <v>0</v>
      </c>
      <c r="BN11" s="161">
        <f t="shared" si="66"/>
        <v>46082</v>
      </c>
      <c r="BO11" s="161">
        <f t="shared" si="67"/>
        <v>46112</v>
      </c>
      <c r="BP11" s="165">
        <f t="shared" si="68"/>
        <v>0</v>
      </c>
      <c r="BQ11" s="161">
        <f t="shared" si="69"/>
        <v>46113</v>
      </c>
      <c r="BR11" s="161">
        <f t="shared" si="70"/>
        <v>46142</v>
      </c>
      <c r="BS11" s="165">
        <f t="shared" si="71"/>
        <v>0</v>
      </c>
      <c r="BT11" s="161">
        <f t="shared" si="72"/>
        <v>46143</v>
      </c>
      <c r="BU11" s="161">
        <f t="shared" si="73"/>
        <v>46173</v>
      </c>
      <c r="BV11" s="165">
        <f t="shared" si="74"/>
        <v>0</v>
      </c>
      <c r="BW11" s="161">
        <f t="shared" si="75"/>
        <v>46174</v>
      </c>
      <c r="BX11" s="161">
        <f t="shared" si="76"/>
        <v>46203</v>
      </c>
      <c r="BY11" s="165">
        <f t="shared" si="77"/>
        <v>0</v>
      </c>
      <c r="BZ11" s="161">
        <f t="shared" si="78"/>
        <v>46204</v>
      </c>
      <c r="CA11" s="161">
        <f t="shared" si="79"/>
        <v>46234</v>
      </c>
      <c r="CB11" s="165">
        <f t="shared" si="80"/>
        <v>0</v>
      </c>
      <c r="CC11" s="161">
        <f t="shared" si="81"/>
        <v>46235</v>
      </c>
      <c r="CD11" s="161">
        <f t="shared" si="82"/>
        <v>46265</v>
      </c>
      <c r="CE11" s="165">
        <f t="shared" si="83"/>
        <v>0</v>
      </c>
      <c r="CF11" s="161">
        <f t="shared" si="84"/>
        <v>46266</v>
      </c>
      <c r="CG11" s="161">
        <f t="shared" si="85"/>
        <v>46295</v>
      </c>
      <c r="CH11" s="165">
        <f t="shared" si="86"/>
        <v>0</v>
      </c>
      <c r="CI11" s="161">
        <f t="shared" si="87"/>
        <v>46296</v>
      </c>
      <c r="CJ11" s="161">
        <f t="shared" si="88"/>
        <v>46326</v>
      </c>
      <c r="CK11" s="165">
        <f t="shared" si="89"/>
        <v>0</v>
      </c>
      <c r="CL11" s="161">
        <f t="shared" si="90"/>
        <v>46327</v>
      </c>
      <c r="CM11" s="161">
        <f t="shared" si="91"/>
        <v>46356</v>
      </c>
      <c r="CN11" s="165">
        <f t="shared" si="92"/>
        <v>0</v>
      </c>
      <c r="CO11" s="161">
        <f t="shared" si="93"/>
        <v>46357</v>
      </c>
      <c r="CP11" s="161">
        <f t="shared" si="94"/>
        <v>46387</v>
      </c>
      <c r="CQ11" s="165">
        <f t="shared" si="95"/>
        <v>0</v>
      </c>
    </row>
    <row r="12" s="78" customFormat="1" ht="24" customHeight="1" outlineLevel="4" spans="1:95">
      <c r="A12" s="119"/>
      <c r="B12" s="120"/>
      <c r="C12" s="121"/>
      <c r="D12" s="119"/>
      <c r="E12" s="120"/>
      <c r="F12" s="120"/>
      <c r="G12" s="120"/>
      <c r="H12" s="122"/>
      <c r="I12" s="122"/>
      <c r="J12" s="122">
        <f t="shared" si="5"/>
        <v>0</v>
      </c>
      <c r="K12" s="122">
        <f t="shared" si="96"/>
        <v>4</v>
      </c>
      <c r="L12" s="153"/>
      <c r="M12" s="154">
        <f>IFERROR(VLOOKUP($L12,'2-2 引出数据_合同数据仓库'!$B$2:$BP$1000,3,FALSE),0)</f>
        <v>0</v>
      </c>
      <c r="N12" s="122"/>
      <c r="O12" s="154">
        <f>IFERROR(VLOOKUP((LEFT(VLOOKUP($L12,'2-2 引出数据_合同数据仓库'!$B$2:$BP$1000,64,FALSE),15)&amp;(RIGHT(VLOOKUP($L12,'2-2 引出数据_合同数据仓库'!$B$2:$BP$1000,64,FALSE),4)+1)),'2-2 引出数据_合同数据仓库'!$B$2:$BP$1000,3,FALSE),0)</f>
        <v>0</v>
      </c>
      <c r="P12" s="122"/>
      <c r="Q12" s="122">
        <f>IFERROR(VLOOKUP($L12,'2-2 引出数据_合同数据仓库'!$B$2:$BP$1000,28,FALSE),0)</f>
        <v>0</v>
      </c>
      <c r="R12" s="122">
        <f>IFERROR(VLOOKUP($L12,'2-2 引出数据_合同数据仓库'!$B$2:$BP$1000,29,FALSE),0)</f>
        <v>0</v>
      </c>
      <c r="S12" s="122">
        <f>IFERROR(VLOOKUP($L12,'2-2 引出数据_合同数据仓库'!$B$2:$BP$1000,4,FALSE),0)</f>
        <v>0</v>
      </c>
      <c r="T12" s="122"/>
      <c r="U12" s="122">
        <f>IFERROR(VLOOKUP($L12,'2-2 引出数据_合同数据仓库'!$B$2:$BP$1000,15,FALSE),0)</f>
        <v>0</v>
      </c>
      <c r="V12" s="122">
        <f t="shared" si="25"/>
        <v>0</v>
      </c>
      <c r="W12" s="122"/>
      <c r="X12" s="161">
        <v>45658</v>
      </c>
      <c r="Y12" s="161">
        <f t="shared" si="26"/>
        <v>45688</v>
      </c>
      <c r="Z12" s="165">
        <f t="shared" si="27"/>
        <v>0</v>
      </c>
      <c r="AA12" s="161">
        <f t="shared" si="28"/>
        <v>45689</v>
      </c>
      <c r="AB12" s="161">
        <f t="shared" si="29"/>
        <v>45716</v>
      </c>
      <c r="AC12" s="165">
        <f t="shared" si="30"/>
        <v>0</v>
      </c>
      <c r="AD12" s="161">
        <f t="shared" si="31"/>
        <v>45717</v>
      </c>
      <c r="AE12" s="161">
        <f t="shared" si="32"/>
        <v>45747</v>
      </c>
      <c r="AF12" s="165">
        <f t="shared" si="33"/>
        <v>0</v>
      </c>
      <c r="AG12" s="161">
        <f t="shared" si="34"/>
        <v>45748</v>
      </c>
      <c r="AH12" s="161">
        <f t="shared" si="35"/>
        <v>45777</v>
      </c>
      <c r="AI12" s="165">
        <f t="shared" si="36"/>
        <v>0</v>
      </c>
      <c r="AJ12" s="161">
        <f t="shared" si="37"/>
        <v>45778</v>
      </c>
      <c r="AK12" s="161">
        <f t="shared" si="38"/>
        <v>45808</v>
      </c>
      <c r="AL12" s="165">
        <f t="shared" si="39"/>
        <v>0</v>
      </c>
      <c r="AM12" s="161">
        <f t="shared" si="40"/>
        <v>45809</v>
      </c>
      <c r="AN12" s="161">
        <f t="shared" si="41"/>
        <v>45838</v>
      </c>
      <c r="AO12" s="165">
        <f t="shared" si="42"/>
        <v>0</v>
      </c>
      <c r="AP12" s="161">
        <f t="shared" si="43"/>
        <v>45839</v>
      </c>
      <c r="AQ12" s="161">
        <f t="shared" si="44"/>
        <v>45869</v>
      </c>
      <c r="AR12" s="165">
        <f t="shared" si="45"/>
        <v>0</v>
      </c>
      <c r="AS12" s="161">
        <f t="shared" si="46"/>
        <v>45870</v>
      </c>
      <c r="AT12" s="161">
        <f t="shared" si="47"/>
        <v>45900</v>
      </c>
      <c r="AU12" s="165">
        <f t="shared" si="48"/>
        <v>0</v>
      </c>
      <c r="AV12" s="161">
        <f t="shared" si="49"/>
        <v>45901</v>
      </c>
      <c r="AW12" s="161">
        <f t="shared" si="50"/>
        <v>45930</v>
      </c>
      <c r="AX12" s="165">
        <f t="shared" si="51"/>
        <v>0</v>
      </c>
      <c r="AY12" s="161">
        <f t="shared" si="52"/>
        <v>45931</v>
      </c>
      <c r="AZ12" s="161">
        <f t="shared" si="53"/>
        <v>45961</v>
      </c>
      <c r="BA12" s="165">
        <f t="shared" si="54"/>
        <v>0</v>
      </c>
      <c r="BB12" s="161">
        <f t="shared" si="55"/>
        <v>45962</v>
      </c>
      <c r="BC12" s="161">
        <f t="shared" si="56"/>
        <v>45991</v>
      </c>
      <c r="BD12" s="165">
        <f t="shared" si="57"/>
        <v>0</v>
      </c>
      <c r="BE12" s="161">
        <f t="shared" si="58"/>
        <v>45992</v>
      </c>
      <c r="BF12" s="161">
        <f t="shared" si="59"/>
        <v>46022</v>
      </c>
      <c r="BG12" s="165">
        <f t="shared" si="60"/>
        <v>0</v>
      </c>
      <c r="BH12" s="161">
        <v>46023</v>
      </c>
      <c r="BI12" s="161">
        <f t="shared" si="61"/>
        <v>46053</v>
      </c>
      <c r="BJ12" s="165">
        <f t="shared" si="62"/>
        <v>0</v>
      </c>
      <c r="BK12" s="161">
        <f t="shared" si="63"/>
        <v>46054</v>
      </c>
      <c r="BL12" s="161">
        <f t="shared" si="64"/>
        <v>46081</v>
      </c>
      <c r="BM12" s="165">
        <f t="shared" si="65"/>
        <v>0</v>
      </c>
      <c r="BN12" s="161">
        <f t="shared" si="66"/>
        <v>46082</v>
      </c>
      <c r="BO12" s="161">
        <f t="shared" si="67"/>
        <v>46112</v>
      </c>
      <c r="BP12" s="165">
        <f t="shared" si="68"/>
        <v>0</v>
      </c>
      <c r="BQ12" s="161">
        <f t="shared" si="69"/>
        <v>46113</v>
      </c>
      <c r="BR12" s="161">
        <f t="shared" si="70"/>
        <v>46142</v>
      </c>
      <c r="BS12" s="165">
        <f t="shared" si="71"/>
        <v>0</v>
      </c>
      <c r="BT12" s="161">
        <f t="shared" si="72"/>
        <v>46143</v>
      </c>
      <c r="BU12" s="161">
        <f t="shared" si="73"/>
        <v>46173</v>
      </c>
      <c r="BV12" s="165">
        <f t="shared" si="74"/>
        <v>0</v>
      </c>
      <c r="BW12" s="161">
        <f t="shared" si="75"/>
        <v>46174</v>
      </c>
      <c r="BX12" s="161">
        <f t="shared" si="76"/>
        <v>46203</v>
      </c>
      <c r="BY12" s="165">
        <f t="shared" si="77"/>
        <v>0</v>
      </c>
      <c r="BZ12" s="161">
        <f t="shared" si="78"/>
        <v>46204</v>
      </c>
      <c r="CA12" s="161">
        <f t="shared" si="79"/>
        <v>46234</v>
      </c>
      <c r="CB12" s="165">
        <f t="shared" si="80"/>
        <v>0</v>
      </c>
      <c r="CC12" s="161">
        <f t="shared" si="81"/>
        <v>46235</v>
      </c>
      <c r="CD12" s="161">
        <f t="shared" si="82"/>
        <v>46265</v>
      </c>
      <c r="CE12" s="165">
        <f t="shared" si="83"/>
        <v>0</v>
      </c>
      <c r="CF12" s="161">
        <f t="shared" si="84"/>
        <v>46266</v>
      </c>
      <c r="CG12" s="161">
        <f t="shared" si="85"/>
        <v>46295</v>
      </c>
      <c r="CH12" s="165">
        <f t="shared" si="86"/>
        <v>0</v>
      </c>
      <c r="CI12" s="161">
        <f t="shared" si="87"/>
        <v>46296</v>
      </c>
      <c r="CJ12" s="161">
        <f t="shared" si="88"/>
        <v>46326</v>
      </c>
      <c r="CK12" s="165">
        <f t="shared" si="89"/>
        <v>0</v>
      </c>
      <c r="CL12" s="161">
        <f t="shared" si="90"/>
        <v>46327</v>
      </c>
      <c r="CM12" s="161">
        <f t="shared" si="91"/>
        <v>46356</v>
      </c>
      <c r="CN12" s="165">
        <f t="shared" si="92"/>
        <v>0</v>
      </c>
      <c r="CO12" s="161">
        <f t="shared" si="93"/>
        <v>46357</v>
      </c>
      <c r="CP12" s="161">
        <f t="shared" si="94"/>
        <v>46387</v>
      </c>
      <c r="CQ12" s="165">
        <f t="shared" si="95"/>
        <v>0</v>
      </c>
    </row>
    <row r="13" s="78" customFormat="1" ht="24" customHeight="1" outlineLevel="4" spans="1:95">
      <c r="A13" s="123" t="s">
        <v>2826</v>
      </c>
      <c r="B13" s="124"/>
      <c r="C13" s="124"/>
      <c r="D13" s="124"/>
      <c r="E13" s="124"/>
      <c r="F13" s="124"/>
      <c r="G13" s="125"/>
      <c r="H13" s="126"/>
      <c r="I13" s="126"/>
      <c r="J13" s="126"/>
      <c r="K13" s="126"/>
      <c r="L13" s="155"/>
      <c r="M13" s="155"/>
      <c r="N13" s="126"/>
      <c r="O13" s="155"/>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6"/>
      <c r="CP13" s="126"/>
      <c r="CQ13" s="126"/>
    </row>
    <row r="14" s="78" customFormat="1" ht="24" customHeight="1" outlineLevel="3" spans="1:95">
      <c r="A14" s="115"/>
      <c r="B14" s="116" t="s">
        <v>799</v>
      </c>
      <c r="C14" s="117" t="s">
        <v>67</v>
      </c>
      <c r="D14" s="115" t="s">
        <v>68</v>
      </c>
      <c r="E14" s="116"/>
      <c r="F14" s="116"/>
      <c r="G14" s="116"/>
      <c r="H14" s="118">
        <f>X14+AA14+AD14+AG14+AJ14+AM14+AP14+AS14+AV14+AY14+BB14+BE14</f>
        <v>0</v>
      </c>
      <c r="I14" s="118">
        <f>Y14+AB14+AE14+AH14+AK14+AN14+AQ14+AT14+AW14+AZ14+BC14+BF14</f>
        <v>0</v>
      </c>
      <c r="J14" s="118">
        <f t="shared" si="5"/>
        <v>0</v>
      </c>
      <c r="K14" s="118"/>
      <c r="L14" s="152"/>
      <c r="M14" s="152"/>
      <c r="N14" s="118"/>
      <c r="O14" s="152"/>
      <c r="P14" s="118"/>
      <c r="Q14" s="118"/>
      <c r="R14" s="118"/>
      <c r="S14" s="118"/>
      <c r="T14" s="118"/>
      <c r="U14" s="118"/>
      <c r="V14" s="118"/>
      <c r="W14" s="118"/>
      <c r="X14" s="118">
        <f>VLOOKUP($C14,'1 预算编制表单'!$C:$BJ,27,FALSE)</f>
        <v>0</v>
      </c>
      <c r="Y14" s="118">
        <f>X14-Z14</f>
        <v>0</v>
      </c>
      <c r="Z14" s="118">
        <f>SUM(Z15:Z19)</f>
        <v>0</v>
      </c>
      <c r="AA14" s="118">
        <f>VLOOKUP($C14,'1 预算编制表单'!$C:$BJ,30,FALSE)</f>
        <v>0</v>
      </c>
      <c r="AB14" s="118">
        <f>AA14-AC14</f>
        <v>0</v>
      </c>
      <c r="AC14" s="118">
        <f>SUM(AC15:AC19)</f>
        <v>0</v>
      </c>
      <c r="AD14" s="118">
        <f>VLOOKUP($C14,'1 预算编制表单'!$C:$BJ,33,FALSE)</f>
        <v>0</v>
      </c>
      <c r="AE14" s="118">
        <f>AD14-AF14</f>
        <v>0</v>
      </c>
      <c r="AF14" s="118">
        <f>SUM(AF15:AF19)</f>
        <v>0</v>
      </c>
      <c r="AG14" s="118">
        <f>VLOOKUP($C14,'1 预算编制表单'!$C:$BJ,36,FALSE)</f>
        <v>0</v>
      </c>
      <c r="AH14" s="118">
        <f>AG14-AI14</f>
        <v>0</v>
      </c>
      <c r="AI14" s="118">
        <f>SUM(AI15:AI19)</f>
        <v>0</v>
      </c>
      <c r="AJ14" s="118">
        <f>VLOOKUP($C14,'1 预算编制表单'!$C:$BJ,39,FALSE)</f>
        <v>0</v>
      </c>
      <c r="AK14" s="118">
        <f>AJ14-AL14</f>
        <v>0</v>
      </c>
      <c r="AL14" s="118">
        <f>SUM(AL15:AL19)</f>
        <v>0</v>
      </c>
      <c r="AM14" s="118">
        <f>VLOOKUP($C14,'1 预算编制表单'!$C:$BJ,42,FALSE)</f>
        <v>0</v>
      </c>
      <c r="AN14" s="118">
        <f>AM14-AO14</f>
        <v>0</v>
      </c>
      <c r="AO14" s="118">
        <f>SUM(AO15:AO19)</f>
        <v>0</v>
      </c>
      <c r="AP14" s="118">
        <f>VLOOKUP($C14,'1 预算编制表单'!$C:$BJ,45,FALSE)</f>
        <v>0</v>
      </c>
      <c r="AQ14" s="118">
        <f>AP14-AR14</f>
        <v>0</v>
      </c>
      <c r="AR14" s="118">
        <f>SUM(AR15:AR19)</f>
        <v>0</v>
      </c>
      <c r="AS14" s="118">
        <f>VLOOKUP($C14,'1 预算编制表单'!$C:$BJ,48,FALSE)</f>
        <v>0</v>
      </c>
      <c r="AT14" s="118">
        <f>AS14-AU14</f>
        <v>0</v>
      </c>
      <c r="AU14" s="118">
        <f>SUM(AU15:AU19)</f>
        <v>0</v>
      </c>
      <c r="AV14" s="118">
        <f>VLOOKUP($C14,'1 预算编制表单'!$C:$BJ,51,FALSE)</f>
        <v>0</v>
      </c>
      <c r="AW14" s="118">
        <f>AV14-AX14</f>
        <v>0</v>
      </c>
      <c r="AX14" s="118">
        <f>SUM(AX15:AX19)</f>
        <v>0</v>
      </c>
      <c r="AY14" s="118">
        <f>VLOOKUP($C14,'1 预算编制表单'!$C:$BJ,54,FALSE)</f>
        <v>0</v>
      </c>
      <c r="AZ14" s="118">
        <f>AY14-BA14</f>
        <v>0</v>
      </c>
      <c r="BA14" s="118">
        <f>SUM(BA15:BA19)</f>
        <v>0</v>
      </c>
      <c r="BB14" s="118">
        <f>VLOOKUP($C14,'1 预算编制表单'!$C:$BJ,57,FALSE)</f>
        <v>0</v>
      </c>
      <c r="BC14" s="118">
        <f>BB14-BD14</f>
        <v>0</v>
      </c>
      <c r="BD14" s="118">
        <f>SUM(BD15:BD19)</f>
        <v>0</v>
      </c>
      <c r="BE14" s="118">
        <f>VLOOKUP($C14,'1 预算编制表单'!$C:$BJ,60,FALSE)</f>
        <v>0</v>
      </c>
      <c r="BF14" s="118">
        <f>BE14-BG14</f>
        <v>0</v>
      </c>
      <c r="BG14" s="118">
        <f>SUM(BG15:BG19)</f>
        <v>0</v>
      </c>
      <c r="BH14" s="118">
        <f>VLOOKUP($C14,'1 预算编制表单'!$C:$BJ,27,FALSE)</f>
        <v>0</v>
      </c>
      <c r="BI14" s="118">
        <f>BH14-BJ14</f>
        <v>0</v>
      </c>
      <c r="BJ14" s="118">
        <f>SUM(BJ15:BJ19)</f>
        <v>0</v>
      </c>
      <c r="BK14" s="118">
        <f>VLOOKUP($C14,'1 预算编制表单'!$C:$BJ,30,FALSE)</f>
        <v>0</v>
      </c>
      <c r="BL14" s="118">
        <f>BK14-BM14</f>
        <v>0</v>
      </c>
      <c r="BM14" s="118">
        <f>SUM(BM15:BM19)</f>
        <v>0</v>
      </c>
      <c r="BN14" s="118">
        <f>VLOOKUP($C14,'1 预算编制表单'!$C:$BJ,33,FALSE)</f>
        <v>0</v>
      </c>
      <c r="BO14" s="118">
        <f>BN14-BP14</f>
        <v>0</v>
      </c>
      <c r="BP14" s="118">
        <f>SUM(BP15:BP19)</f>
        <v>0</v>
      </c>
      <c r="BQ14" s="118">
        <f>VLOOKUP($C14,'1 预算编制表单'!$C:$BJ,36,FALSE)</f>
        <v>0</v>
      </c>
      <c r="BR14" s="118">
        <f>BQ14-BS14</f>
        <v>0</v>
      </c>
      <c r="BS14" s="118">
        <f>SUM(BS15:BS19)</f>
        <v>0</v>
      </c>
      <c r="BT14" s="118">
        <f>VLOOKUP($C14,'1 预算编制表单'!$C:$BJ,39,FALSE)</f>
        <v>0</v>
      </c>
      <c r="BU14" s="118">
        <f>BT14-BV14</f>
        <v>0</v>
      </c>
      <c r="BV14" s="118">
        <f>SUM(BV15:BV19)</f>
        <v>0</v>
      </c>
      <c r="BW14" s="118">
        <f>VLOOKUP($C14,'1 预算编制表单'!$C:$BJ,42,FALSE)</f>
        <v>0</v>
      </c>
      <c r="BX14" s="118">
        <f>BW14-BY14</f>
        <v>0</v>
      </c>
      <c r="BY14" s="118">
        <f>SUM(BY15:BY19)</f>
        <v>0</v>
      </c>
      <c r="BZ14" s="118">
        <f>VLOOKUP($C14,'1 预算编制表单'!$C:$BJ,45,FALSE)</f>
        <v>0</v>
      </c>
      <c r="CA14" s="118">
        <f>BZ14-CB14</f>
        <v>0</v>
      </c>
      <c r="CB14" s="118">
        <f>SUM(CB15:CB19)</f>
        <v>0</v>
      </c>
      <c r="CC14" s="118">
        <f>VLOOKUP($C14,'1 预算编制表单'!$C:$BJ,48,FALSE)</f>
        <v>0</v>
      </c>
      <c r="CD14" s="118">
        <f>CC14-CE14</f>
        <v>0</v>
      </c>
      <c r="CE14" s="118">
        <f>SUM(CE15:CE19)</f>
        <v>0</v>
      </c>
      <c r="CF14" s="118">
        <f>VLOOKUP($C14,'1 预算编制表单'!$C:$BJ,51,FALSE)</f>
        <v>0</v>
      </c>
      <c r="CG14" s="118">
        <f>CF14-CH14</f>
        <v>0</v>
      </c>
      <c r="CH14" s="118">
        <f>SUM(CH15:CH19)</f>
        <v>0</v>
      </c>
      <c r="CI14" s="118">
        <f>VLOOKUP($C14,'1 预算编制表单'!$C:$BJ,54,FALSE)</f>
        <v>0</v>
      </c>
      <c r="CJ14" s="118">
        <f>CI14-CK14</f>
        <v>0</v>
      </c>
      <c r="CK14" s="118">
        <f>SUM(CK15:CK19)</f>
        <v>0</v>
      </c>
      <c r="CL14" s="118">
        <f>VLOOKUP($C14,'1 预算编制表单'!$C:$BJ,57,FALSE)</f>
        <v>0</v>
      </c>
      <c r="CM14" s="118">
        <f>CL14-CN14</f>
        <v>0</v>
      </c>
      <c r="CN14" s="118">
        <f>SUM(CN15:CN19)</f>
        <v>0</v>
      </c>
      <c r="CO14" s="118">
        <f>VLOOKUP($C14,'1 预算编制表单'!$C:$BJ,60,FALSE)</f>
        <v>0</v>
      </c>
      <c r="CP14" s="118">
        <f>CO14-CQ14</f>
        <v>0</v>
      </c>
      <c r="CQ14" s="118">
        <f>SUM(CQ15:CQ19)</f>
        <v>0</v>
      </c>
    </row>
    <row r="15" s="78" customFormat="1" ht="24" customHeight="1" outlineLevel="4" spans="1:95">
      <c r="A15" s="119"/>
      <c r="B15" s="120"/>
      <c r="C15" s="121" t="s">
        <v>112</v>
      </c>
      <c r="D15" s="127" t="s">
        <v>2827</v>
      </c>
      <c r="E15" s="120"/>
      <c r="F15" s="120"/>
      <c r="G15" s="120"/>
      <c r="H15" s="122"/>
      <c r="I15" s="122"/>
      <c r="J15" s="122">
        <f t="shared" si="5"/>
        <v>0</v>
      </c>
      <c r="K15" s="156">
        <v>1</v>
      </c>
      <c r="L15" s="153"/>
      <c r="M15" s="157"/>
      <c r="N15" s="122"/>
      <c r="O15" s="154"/>
      <c r="P15" s="122"/>
      <c r="Q15" s="122"/>
      <c r="R15" s="122"/>
      <c r="S15" s="122"/>
      <c r="T15" s="122"/>
      <c r="U15" s="122"/>
      <c r="V15" s="122"/>
      <c r="W15" s="122"/>
      <c r="X15" s="161"/>
      <c r="Y15" s="161"/>
      <c r="Z15" s="156">
        <f>报销单计算表!B20</f>
        <v>0</v>
      </c>
      <c r="AA15" s="161"/>
      <c r="AB15" s="161"/>
      <c r="AC15" s="156">
        <f>报销单计算表!C20</f>
        <v>0</v>
      </c>
      <c r="AD15" s="161"/>
      <c r="AE15" s="161"/>
      <c r="AF15" s="156">
        <f>报销单计算表!D20</f>
        <v>0</v>
      </c>
      <c r="AG15" s="161"/>
      <c r="AH15" s="166"/>
      <c r="AI15" s="156">
        <f>报销单计算表!E20</f>
        <v>0</v>
      </c>
      <c r="AJ15" s="166"/>
      <c r="AK15" s="166"/>
      <c r="AL15" s="156">
        <f>报销单计算表!F20</f>
        <v>0</v>
      </c>
      <c r="AM15" s="166"/>
      <c r="AN15" s="166"/>
      <c r="AO15" s="156">
        <f>报销单计算表!G20</f>
        <v>0</v>
      </c>
      <c r="AP15" s="166"/>
      <c r="AQ15" s="166"/>
      <c r="AR15" s="156">
        <f>报销单计算表!H20</f>
        <v>0</v>
      </c>
      <c r="AS15" s="166"/>
      <c r="AT15" s="166"/>
      <c r="AU15" s="156">
        <f>报销单计算表!I20</f>
        <v>0</v>
      </c>
      <c r="AV15" s="166"/>
      <c r="AW15" s="166"/>
      <c r="AX15" s="156">
        <f>报销单计算表!J20</f>
        <v>0</v>
      </c>
      <c r="AY15" s="161"/>
      <c r="AZ15" s="166"/>
      <c r="BA15" s="156">
        <f>报销单计算表!K20</f>
        <v>0</v>
      </c>
      <c r="BB15" s="166"/>
      <c r="BC15" s="166"/>
      <c r="BD15" s="156">
        <f>报销单计算表!L20</f>
        <v>0</v>
      </c>
      <c r="BE15" s="166"/>
      <c r="BF15" s="166"/>
      <c r="BG15" s="156">
        <f>报销单计算表!M20</f>
        <v>0</v>
      </c>
      <c r="BH15" s="161">
        <v>46023</v>
      </c>
      <c r="BI15" s="161">
        <v>46053</v>
      </c>
      <c r="BJ15" s="170">
        <v>0</v>
      </c>
      <c r="BK15" s="161">
        <v>46054</v>
      </c>
      <c r="BL15" s="161">
        <v>46081</v>
      </c>
      <c r="BM15" s="170">
        <v>0</v>
      </c>
      <c r="BN15" s="161">
        <v>46082</v>
      </c>
      <c r="BO15" s="161">
        <v>46112</v>
      </c>
      <c r="BP15" s="170">
        <v>0</v>
      </c>
      <c r="BQ15" s="161">
        <v>46113</v>
      </c>
      <c r="BR15" s="161">
        <v>46142</v>
      </c>
      <c r="BS15" s="170">
        <v>0</v>
      </c>
      <c r="BT15" s="161">
        <v>46143</v>
      </c>
      <c r="BU15" s="161">
        <v>46173</v>
      </c>
      <c r="BV15" s="170">
        <v>0</v>
      </c>
      <c r="BW15" s="161">
        <v>46174</v>
      </c>
      <c r="BX15" s="161">
        <v>46203</v>
      </c>
      <c r="BY15" s="170">
        <v>0</v>
      </c>
      <c r="BZ15" s="161">
        <v>46204</v>
      </c>
      <c r="CA15" s="161">
        <v>46234</v>
      </c>
      <c r="CB15" s="170">
        <v>0</v>
      </c>
      <c r="CC15" s="161">
        <v>46235</v>
      </c>
      <c r="CD15" s="161">
        <v>46265</v>
      </c>
      <c r="CE15" s="170">
        <v>0</v>
      </c>
      <c r="CF15" s="161">
        <v>46266</v>
      </c>
      <c r="CG15" s="161">
        <v>46295</v>
      </c>
      <c r="CH15" s="170">
        <v>0</v>
      </c>
      <c r="CI15" s="161">
        <v>46296</v>
      </c>
      <c r="CJ15" s="161">
        <v>46326</v>
      </c>
      <c r="CK15" s="170">
        <v>0</v>
      </c>
      <c r="CL15" s="161">
        <v>46327</v>
      </c>
      <c r="CM15" s="161">
        <v>46356</v>
      </c>
      <c r="CN15" s="170">
        <v>0</v>
      </c>
      <c r="CO15" s="161">
        <v>46357</v>
      </c>
      <c r="CP15" s="161">
        <v>46387</v>
      </c>
      <c r="CQ15" s="170">
        <v>0</v>
      </c>
    </row>
    <row r="16" s="78" customFormat="1" ht="24" customHeight="1" outlineLevel="4" spans="1:95">
      <c r="A16" s="119"/>
      <c r="B16" s="120"/>
      <c r="C16" s="121"/>
      <c r="D16" s="119"/>
      <c r="E16" s="120"/>
      <c r="F16" s="120"/>
      <c r="G16" s="120"/>
      <c r="H16" s="122"/>
      <c r="I16" s="122"/>
      <c r="J16" s="122">
        <f t="shared" si="5"/>
        <v>0</v>
      </c>
      <c r="K16" s="122">
        <f t="shared" si="96"/>
        <v>2</v>
      </c>
      <c r="L16" s="153"/>
      <c r="M16" s="154">
        <f>IFERROR(VLOOKUP($L16,'2-2 引出数据_合同数据仓库'!$B$2:$BP$1000,3,FALSE),0)</f>
        <v>0</v>
      </c>
      <c r="N16" s="122"/>
      <c r="O16" s="154">
        <f>IFERROR(VLOOKUP((LEFT(VLOOKUP($L16,'2-2 引出数据_合同数据仓库'!$B$2:$BP$1000,64,FALSE),15)&amp;(RIGHT(VLOOKUP($L16,'2-2 引出数据_合同数据仓库'!$B$2:$BP$1000,64,FALSE),4)+1)),'2-2 引出数据_合同数据仓库'!$B$2:$BP$1000,3,FALSE),0)</f>
        <v>0</v>
      </c>
      <c r="P16" s="122"/>
      <c r="Q16" s="122">
        <f>IFERROR(VLOOKUP($L16,'2-2 引出数据_合同数据仓库'!$B$2:$BP$1000,28,FALSE),0)</f>
        <v>0</v>
      </c>
      <c r="R16" s="122">
        <f>IFERROR(VLOOKUP($L16,'2-2 引出数据_合同数据仓库'!$B$2:$BP$1000,29,FALSE),0)</f>
        <v>0</v>
      </c>
      <c r="S16" s="122">
        <f>IFERROR(VLOOKUP($L16,'2-2 引出数据_合同数据仓库'!$B$2:$BP$1000,4,FALSE),0)</f>
        <v>0</v>
      </c>
      <c r="T16" s="122"/>
      <c r="U16" s="122">
        <f>IFERROR(VLOOKUP($L16,'2-2 引出数据_合同数据仓库'!$B$2:$BP$1000,15,FALSE),0)</f>
        <v>0</v>
      </c>
      <c r="V16" s="122">
        <f t="shared" ref="V16:V18" si="97">U16/(S16-R16+1)*365</f>
        <v>0</v>
      </c>
      <c r="W16" s="122"/>
      <c r="X16" s="161">
        <v>45658</v>
      </c>
      <c r="Y16" s="161">
        <f t="shared" ref="Y16:Y18" si="98">X16+30</f>
        <v>45688</v>
      </c>
      <c r="Z16" s="165">
        <f t="shared" ref="Z16:Z18" si="99">IFERROR(IF(($R16-Y16)&gt;=0,0,IF(($S16-X16)&lt;0,0,IF(AND(($S16-Y16)&gt;0,(X16-$R16)&gt;0),$V16/365*(Y16-X16+1),IF(AND(($S16-Y16)&lt;=0,(X16-$R16)&gt;0),$V16/365*($S16-X16+1),$V16/365*(Y16-$R16+1))))),0)</f>
        <v>0</v>
      </c>
      <c r="AA16" s="161">
        <f t="shared" ref="AA16:AA18" si="100">Y16+1</f>
        <v>45689</v>
      </c>
      <c r="AB16" s="161">
        <f t="shared" ref="AB16:AB18" si="101">AA16+27</f>
        <v>45716</v>
      </c>
      <c r="AC16" s="165">
        <f t="shared" ref="AC16:AC18" si="102">IFERROR(IF(($R16-AB16)&gt;=0,0,IF(($S16-AA16)&lt;0,0,IF(AND(($S16-AB16)&gt;0,(AA16-$R16)&gt;0),$V16/365*(AB16-AA16+1),IF(AND(($S16-AB16)&lt;=0,(AA16-$R16)&gt;0),$V16/365*($S16-AA16+1),$V16/365*(AB16-$R16+1))))),0)</f>
        <v>0</v>
      </c>
      <c r="AD16" s="161">
        <f t="shared" ref="AD16:AD18" si="103">AB16+1</f>
        <v>45717</v>
      </c>
      <c r="AE16" s="161">
        <f t="shared" ref="AE16:AE18" si="104">AD16+30</f>
        <v>45747</v>
      </c>
      <c r="AF16" s="165">
        <f t="shared" ref="AF16:AF18" si="105">IFERROR(IF(($R16-AE16)&gt;=0,0,IF(($S16-AD16)&lt;0,0,IF(AND(($S16-AE16)&gt;0,(AD16-$R16)&gt;0),$V16/365*(AE16-AD16+1),IF(AND(($S16-AE16)&lt;=0,(AD16-$R16)&gt;0),$V16/365*($S16-AD16+1),$V16/365*(AE16-$R16+1))))),0)</f>
        <v>0</v>
      </c>
      <c r="AG16" s="161">
        <f t="shared" ref="AG16:AG18" si="106">AE16+1</f>
        <v>45748</v>
      </c>
      <c r="AH16" s="161">
        <f t="shared" ref="AH16:AH18" si="107">AG16+29</f>
        <v>45777</v>
      </c>
      <c r="AI16" s="165">
        <f t="shared" ref="AI16:AI18" si="108">IFERROR(IF(($R16-AH16)&gt;=0,0,IF(($S16-AG16)&lt;0,0,IF(AND(($S16-AH16)&gt;0,(AG16-$R16)&gt;0),$V16/365*(AH16-AG16+1),IF(AND(($S16-AH16)&lt;=0,(AG16-$R16)&gt;0),$V16/365*($S16-AG16+1),$V16/365*(AH16-$R16+1))))),0)</f>
        <v>0</v>
      </c>
      <c r="AJ16" s="161">
        <f t="shared" ref="AJ16:AJ18" si="109">AH16+1</f>
        <v>45778</v>
      </c>
      <c r="AK16" s="161">
        <f t="shared" ref="AK16:AK18" si="110">AJ16+30</f>
        <v>45808</v>
      </c>
      <c r="AL16" s="165">
        <f t="shared" ref="AL16:AL18" si="111">IFERROR(IF(($R16-AK16)&gt;=0,0,IF(($S16-AJ16)&lt;0,0,IF(AND(($S16-AK16)&gt;0,(AJ16-$R16)&gt;0),$V16/365*(AK16-AJ16+1),IF(AND(($S16-AK16)&lt;=0,(AJ16-$R16)&gt;0),$V16/365*($S16-AJ16+1),$V16/365*(AK16-$R16+1))))),0)</f>
        <v>0</v>
      </c>
      <c r="AM16" s="161">
        <f t="shared" ref="AM16:AM18" si="112">AK16+1</f>
        <v>45809</v>
      </c>
      <c r="AN16" s="161">
        <f t="shared" ref="AN16:AN18" si="113">AM16+29</f>
        <v>45838</v>
      </c>
      <c r="AO16" s="165">
        <f t="shared" ref="AO16:AO18" si="114">IFERROR(IF(($R16-AN16)&gt;=0,0,IF(($S16-AM16)&lt;0,0,IF(AND(($S16-AN16)&gt;0,(AM16-$R16)&gt;0),$V16/365*(AN16-AM16+1),IF(AND(($S16-AN16)&lt;=0,(AM16-$R16)&gt;0),$V16/365*($S16-AM16+1),$V16/365*(AN16-$R16+1))))),0)</f>
        <v>0</v>
      </c>
      <c r="AP16" s="161">
        <f t="shared" ref="AP16:AP18" si="115">AN16+1</f>
        <v>45839</v>
      </c>
      <c r="AQ16" s="161">
        <f t="shared" ref="AQ16:AQ18" si="116">AP16+30</f>
        <v>45869</v>
      </c>
      <c r="AR16" s="165">
        <f t="shared" ref="AR16:AR18" si="117">IFERROR(IF(($R16-AQ16)&gt;=0,0,IF(($S16-AP16)&lt;0,0,IF(AND(($S16-AQ16)&gt;0,(AP16-$R16)&gt;0),$V16/365*(AQ16-AP16+1),IF(AND(($S16-AQ16)&lt;=0,(AP16-$R16)&gt;0),$V16/365*($S16-AP16+1),$V16/365*(AQ16-$R16+1))))),0)</f>
        <v>0</v>
      </c>
      <c r="AS16" s="161">
        <f t="shared" ref="AS16:AS18" si="118">AQ16+1</f>
        <v>45870</v>
      </c>
      <c r="AT16" s="161">
        <f t="shared" ref="AT16:AT18" si="119">AS16+30</f>
        <v>45900</v>
      </c>
      <c r="AU16" s="165">
        <f t="shared" ref="AU16:AU18" si="120">IFERROR(IF(($R16-AT16)&gt;=0,0,IF(($S16-AS16)&lt;0,0,IF(AND(($S16-AT16)&gt;0,(AS16-$R16)&gt;0),$V16/365*(AT16-AS16+1),IF(AND(($S16-AT16)&lt;=0,(AS16-$R16)&gt;0),$V16/365*($S16-AS16+1),$V16/365*(AT16-$R16+1))))),0)</f>
        <v>0</v>
      </c>
      <c r="AV16" s="161">
        <f t="shared" ref="AV16:AV18" si="121">AT16+1</f>
        <v>45901</v>
      </c>
      <c r="AW16" s="161">
        <f t="shared" ref="AW16:AW18" si="122">AV16+29</f>
        <v>45930</v>
      </c>
      <c r="AX16" s="165">
        <f t="shared" ref="AX16:AX18" si="123">IFERROR(IF(($R16-AW16)&gt;=0,0,IF(($S16-AV16)&lt;0,0,IF(AND(($S16-AW16)&gt;0,(AV16-$R16)&gt;0),$V16/365*(AW16-AV16+1),IF(AND(($S16-AW16)&lt;=0,(AV16-$R16)&gt;0),$V16/365*($S16-AV16+1),$V16/365*(AW16-$R16+1))))),0)</f>
        <v>0</v>
      </c>
      <c r="AY16" s="161">
        <f t="shared" ref="AY16:AY18" si="124">AW16+1</f>
        <v>45931</v>
      </c>
      <c r="AZ16" s="161">
        <f t="shared" ref="AZ16:AZ18" si="125">AY16+30</f>
        <v>45961</v>
      </c>
      <c r="BA16" s="165">
        <f t="shared" ref="BA16:BA18" si="126">IFERROR(IF(($R16-AZ16)&gt;=0,0,IF(($S16-AY16)&lt;0,0,IF(AND(($S16-AZ16)&gt;0,(AY16-$R16)&gt;0),$V16/365*(AZ16-AY16+1),IF(AND(($S16-AZ16)&lt;=0,(AY16-$R16)&gt;0),$V16/365*($S16-AY16+1),$V16/365*(AZ16-$R16+1))))),0)</f>
        <v>0</v>
      </c>
      <c r="BB16" s="161">
        <f t="shared" ref="BB16:BB18" si="127">AZ16+1</f>
        <v>45962</v>
      </c>
      <c r="BC16" s="161">
        <f t="shared" ref="BC16:BC18" si="128">BB16+29</f>
        <v>45991</v>
      </c>
      <c r="BD16" s="165">
        <f t="shared" ref="BD16:BD18" si="129">IFERROR(IF(($R16-BC16)&gt;=0,0,IF(($S16-BB16)&lt;0,0,IF(AND(($S16-BC16)&gt;0,(BB16-$R16)&gt;0),$V16/365*(BC16-BB16+1),IF(AND(($S16-BC16)&lt;=0,(BB16-$R16)&gt;0),$V16/365*($S16-BB16+1),$V16/365*(BC16-$R16+1))))),0)</f>
        <v>0</v>
      </c>
      <c r="BE16" s="161">
        <f t="shared" ref="BE16:BE18" si="130">BC16+1</f>
        <v>45992</v>
      </c>
      <c r="BF16" s="161">
        <f t="shared" ref="BF16:BF18" si="131">BE16+30</f>
        <v>46022</v>
      </c>
      <c r="BG16" s="165">
        <f t="shared" ref="BG16:BG18" si="132">IFERROR(IF(($R16-BF16)&gt;=0,0,IF(($S16-BE16)&lt;0,0,IF(AND(($S16-BF16)&gt;0,(BE16-$R16)&gt;0),$V16/365*(BF16-BE16+1),IF(AND(($S16-BF16)&lt;=0,(BE16-$R16)&gt;0),$V16/365*($S16-BE16+1),$V16/365*(BF16-$R16+1))))),0)</f>
        <v>0</v>
      </c>
      <c r="BH16" s="161">
        <v>46023</v>
      </c>
      <c r="BI16" s="161">
        <f t="shared" ref="BI16:BI18" si="133">BH16+30</f>
        <v>46053</v>
      </c>
      <c r="BJ16" s="165">
        <f t="shared" ref="BJ16:BJ18" si="134">IFERROR(IF(($R16-BI16)&gt;=0,0,IF(($S16-BH16)&lt;0,0,IF(AND(($S16-BI16)&gt;0,(BH16-$R16)&gt;0),$V16/365*(BI16-BH16+1),IF(AND(($S16-BI16)&lt;=0,(BH16-$R16)&gt;0),$V16/365*($S16-BH16+1),$V16/365*(BI16-$R16+1))))),0)</f>
        <v>0</v>
      </c>
      <c r="BK16" s="161">
        <f t="shared" ref="BK16:BK18" si="135">BI16+1</f>
        <v>46054</v>
      </c>
      <c r="BL16" s="161">
        <f t="shared" ref="BL16:BL18" si="136">BK16+27</f>
        <v>46081</v>
      </c>
      <c r="BM16" s="165">
        <f t="shared" ref="BM16:BM18" si="137">IFERROR(IF(($R16-BL16)&gt;=0,0,IF(($S16-BK16)&lt;0,0,IF(AND(($S16-BL16)&gt;0,(BK16-$R16)&gt;0),$V16/365*(BL16-BK16+1),IF(AND(($S16-BL16)&lt;=0,(BK16-$R16)&gt;0),$V16/365*($S16-BK16+1),$V16/365*(BL16-$R16+1))))),0)</f>
        <v>0</v>
      </c>
      <c r="BN16" s="161">
        <f t="shared" ref="BN16:BN18" si="138">BL16+1</f>
        <v>46082</v>
      </c>
      <c r="BO16" s="161">
        <f t="shared" ref="BO16:BO18" si="139">BN16+30</f>
        <v>46112</v>
      </c>
      <c r="BP16" s="165">
        <f t="shared" ref="BP16:BP18" si="140">IFERROR(IF(($R16-BO16)&gt;=0,0,IF(($S16-BN16)&lt;0,0,IF(AND(($S16-BO16)&gt;0,(BN16-$R16)&gt;0),$V16/365*(BO16-BN16+1),IF(AND(($S16-BO16)&lt;=0,(BN16-$R16)&gt;0),$V16/365*($S16-BN16+1),$V16/365*(BO16-$R16+1))))),0)</f>
        <v>0</v>
      </c>
      <c r="BQ16" s="161">
        <f t="shared" ref="BQ16:BQ18" si="141">BO16+1</f>
        <v>46113</v>
      </c>
      <c r="BR16" s="161">
        <f t="shared" ref="BR16:BR18" si="142">BQ16+29</f>
        <v>46142</v>
      </c>
      <c r="BS16" s="165">
        <f t="shared" ref="BS16:BS18" si="143">IFERROR(IF(($R16-BR16)&gt;=0,0,IF(($S16-BQ16)&lt;0,0,IF(AND(($S16-BR16)&gt;0,(BQ16-$R16)&gt;0),$V16/365*(BR16-BQ16+1),IF(AND(($S16-BR16)&lt;=0,(BQ16-$R16)&gt;0),$V16/365*($S16-BQ16+1),$V16/365*(BR16-$R16+1))))),0)</f>
        <v>0</v>
      </c>
      <c r="BT16" s="161">
        <f t="shared" ref="BT16:BT18" si="144">BR16+1</f>
        <v>46143</v>
      </c>
      <c r="BU16" s="161">
        <f t="shared" ref="BU16:BU18" si="145">BT16+30</f>
        <v>46173</v>
      </c>
      <c r="BV16" s="165">
        <f t="shared" ref="BV16:BV18" si="146">IFERROR(IF(($R16-BU16)&gt;=0,0,IF(($S16-BT16)&lt;0,0,IF(AND(($S16-BU16)&gt;0,(BT16-$R16)&gt;0),$V16/365*(BU16-BT16+1),IF(AND(($S16-BU16)&lt;=0,(BT16-$R16)&gt;0),$V16/365*($S16-BT16+1),$V16/365*(BU16-$R16+1))))),0)</f>
        <v>0</v>
      </c>
      <c r="BW16" s="161">
        <f t="shared" ref="BW16:BW18" si="147">BU16+1</f>
        <v>46174</v>
      </c>
      <c r="BX16" s="161">
        <f t="shared" ref="BX16:BX18" si="148">BW16+29</f>
        <v>46203</v>
      </c>
      <c r="BY16" s="165">
        <f t="shared" ref="BY16:BY18" si="149">IFERROR(IF(($R16-BX16)&gt;=0,0,IF(($S16-BW16)&lt;0,0,IF(AND(($S16-BX16)&gt;0,(BW16-$R16)&gt;0),$V16/365*(BX16-BW16+1),IF(AND(($S16-BX16)&lt;=0,(BW16-$R16)&gt;0),$V16/365*($S16-BW16+1),$V16/365*(BX16-$R16+1))))),0)</f>
        <v>0</v>
      </c>
      <c r="BZ16" s="161">
        <f t="shared" ref="BZ16:BZ18" si="150">BX16+1</f>
        <v>46204</v>
      </c>
      <c r="CA16" s="161">
        <f t="shared" ref="CA16:CA18" si="151">BZ16+30</f>
        <v>46234</v>
      </c>
      <c r="CB16" s="165">
        <f t="shared" ref="CB16:CB18" si="152">IFERROR(IF(($R16-CA16)&gt;=0,0,IF(($S16-BZ16)&lt;0,0,IF(AND(($S16-CA16)&gt;0,(BZ16-$R16)&gt;0),$V16/365*(CA16-BZ16+1),IF(AND(($S16-CA16)&lt;=0,(BZ16-$R16)&gt;0),$V16/365*($S16-BZ16+1),$V16/365*(CA16-$R16+1))))),0)</f>
        <v>0</v>
      </c>
      <c r="CC16" s="161">
        <f t="shared" ref="CC16:CC18" si="153">CA16+1</f>
        <v>46235</v>
      </c>
      <c r="CD16" s="161">
        <f t="shared" ref="CD16:CD18" si="154">CC16+30</f>
        <v>46265</v>
      </c>
      <c r="CE16" s="165">
        <f t="shared" ref="CE16:CE18" si="155">IFERROR(IF(($R16-CD16)&gt;=0,0,IF(($S16-CC16)&lt;0,0,IF(AND(($S16-CD16)&gt;0,(CC16-$R16)&gt;0),$V16/365*(CD16-CC16+1),IF(AND(($S16-CD16)&lt;=0,(CC16-$R16)&gt;0),$V16/365*($S16-CC16+1),$V16/365*(CD16-$R16+1))))),0)</f>
        <v>0</v>
      </c>
      <c r="CF16" s="161">
        <f t="shared" ref="CF16:CF18" si="156">CD16+1</f>
        <v>46266</v>
      </c>
      <c r="CG16" s="161">
        <f t="shared" ref="CG16:CG18" si="157">CF16+29</f>
        <v>46295</v>
      </c>
      <c r="CH16" s="165">
        <f t="shared" ref="CH16:CH18" si="158">IFERROR(IF(($R16-CG16)&gt;=0,0,IF(($S16-CF16)&lt;0,0,IF(AND(($S16-CG16)&gt;0,(CF16-$R16)&gt;0),$V16/365*(CG16-CF16+1),IF(AND(($S16-CG16)&lt;=0,(CF16-$R16)&gt;0),$V16/365*($S16-CF16+1),$V16/365*(CG16-$R16+1))))),0)</f>
        <v>0</v>
      </c>
      <c r="CI16" s="161">
        <f t="shared" ref="CI16:CI18" si="159">CG16+1</f>
        <v>46296</v>
      </c>
      <c r="CJ16" s="161">
        <f t="shared" ref="CJ16:CJ18" si="160">CI16+30</f>
        <v>46326</v>
      </c>
      <c r="CK16" s="165">
        <f t="shared" ref="CK16:CK18" si="161">IFERROR(IF(($R16-CJ16)&gt;=0,0,IF(($S16-CI16)&lt;0,0,IF(AND(($S16-CJ16)&gt;0,(CI16-$R16)&gt;0),$V16/365*(CJ16-CI16+1),IF(AND(($S16-CJ16)&lt;=0,(CI16-$R16)&gt;0),$V16/365*($S16-CI16+1),$V16/365*(CJ16-$R16+1))))),0)</f>
        <v>0</v>
      </c>
      <c r="CL16" s="161">
        <f t="shared" ref="CL16:CL18" si="162">CJ16+1</f>
        <v>46327</v>
      </c>
      <c r="CM16" s="161">
        <f t="shared" ref="CM16:CM18" si="163">CL16+29</f>
        <v>46356</v>
      </c>
      <c r="CN16" s="165">
        <f t="shared" ref="CN16:CN18" si="164">IFERROR(IF(($R16-CM16)&gt;=0,0,IF(($S16-CL16)&lt;0,0,IF(AND(($S16-CM16)&gt;0,(CL16-$R16)&gt;0),$V16/365*(CM16-CL16+1),IF(AND(($S16-CM16)&lt;=0,(CL16-$R16)&gt;0),$V16/365*($S16-CL16+1),$V16/365*(CM16-$R16+1))))),0)</f>
        <v>0</v>
      </c>
      <c r="CO16" s="161">
        <f t="shared" ref="CO16:CO18" si="165">CM16+1</f>
        <v>46357</v>
      </c>
      <c r="CP16" s="161">
        <f t="shared" ref="CP16:CP18" si="166">CO16+30</f>
        <v>46387</v>
      </c>
      <c r="CQ16" s="165">
        <f t="shared" ref="CQ16:CQ18" si="167">IFERROR(IF(($R16-CP16)&gt;=0,0,IF(($S16-CO16)&lt;0,0,IF(AND(($S16-CP16)&gt;0,(CO16-$R16)&gt;0),$V16/365*(CP16-CO16+1),IF(AND(($S16-CP16)&lt;=0,(CO16-$R16)&gt;0),$V16/365*($S16-CO16+1),$V16/365*(CP16-$R16+1))))),0)</f>
        <v>0</v>
      </c>
    </row>
    <row r="17" s="78" customFormat="1" ht="24" customHeight="1" outlineLevel="4" spans="1:95">
      <c r="A17" s="119"/>
      <c r="B17" s="120"/>
      <c r="C17" s="121"/>
      <c r="D17" s="119"/>
      <c r="E17" s="120"/>
      <c r="F17" s="120"/>
      <c r="G17" s="120"/>
      <c r="H17" s="122"/>
      <c r="I17" s="122"/>
      <c r="J17" s="122">
        <f t="shared" si="5"/>
        <v>0</v>
      </c>
      <c r="K17" s="122">
        <f t="shared" si="96"/>
        <v>3</v>
      </c>
      <c r="L17" s="153"/>
      <c r="M17" s="154">
        <f>IFERROR(VLOOKUP($L17,'2-2 引出数据_合同数据仓库'!$B$2:$BP$1000,3,FALSE),0)</f>
        <v>0</v>
      </c>
      <c r="N17" s="122"/>
      <c r="O17" s="154">
        <f>IFERROR(VLOOKUP((LEFT(VLOOKUP(#REF!,'2-2 引出数据_合同数据仓库'!$B$2:$BP$1000,64,FALSE),15)&amp;(RIGHT(VLOOKUP(L17,'2-2 引出数据_合同数据仓库'!$B$2:$BP$1000,64,FALSE),4)+1)),'2-2 引出数据_合同数据仓库'!$B$2:$BP$1000,3,FALSE),0)</f>
        <v>0</v>
      </c>
      <c r="P17" s="122"/>
      <c r="Q17" s="122">
        <f>IFERROR(VLOOKUP($L$17,'2-2 引出数据_合同数据仓库'!$B$2:$BP$1000,28,FALSE),0)</f>
        <v>0</v>
      </c>
      <c r="R17" s="122">
        <f>IFERROR(VLOOKUP($L$17,'2-2 引出数据_合同数据仓库'!$B$2:$BP$1000,28,FALSE),0)</f>
        <v>0</v>
      </c>
      <c r="S17" s="122">
        <f>IFERROR(VLOOKUP($L$17,'2-2 引出数据_合同数据仓库'!$B$2:$BP$1000,28,FALSE),0)</f>
        <v>0</v>
      </c>
      <c r="T17" s="122"/>
      <c r="U17" s="122">
        <f>IFERROR(VLOOKUP($L$17,'2-2 引出数据_合同数据仓库'!$B$2:$BP$1000,15,FALSE),0)</f>
        <v>0</v>
      </c>
      <c r="V17" s="122">
        <f>IFERROR(VLOOKUP($L$17,'2-2 引出数据_合同数据仓库'!$B$2:$BP$1000,15,FALSE),0)</f>
        <v>0</v>
      </c>
      <c r="W17" s="122"/>
      <c r="X17" s="161">
        <v>45658</v>
      </c>
      <c r="Y17" s="161">
        <f t="shared" si="98"/>
        <v>45688</v>
      </c>
      <c r="Z17" s="165">
        <f t="shared" si="99"/>
        <v>0</v>
      </c>
      <c r="AA17" s="161">
        <f t="shared" si="100"/>
        <v>45689</v>
      </c>
      <c r="AB17" s="161">
        <f t="shared" si="101"/>
        <v>45716</v>
      </c>
      <c r="AC17" s="165">
        <f t="shared" si="102"/>
        <v>0</v>
      </c>
      <c r="AD17" s="161">
        <f t="shared" si="103"/>
        <v>45717</v>
      </c>
      <c r="AE17" s="161">
        <f t="shared" si="104"/>
        <v>45747</v>
      </c>
      <c r="AF17" s="165">
        <f t="shared" si="105"/>
        <v>0</v>
      </c>
      <c r="AG17" s="161">
        <f t="shared" si="106"/>
        <v>45748</v>
      </c>
      <c r="AH17" s="161">
        <f t="shared" si="107"/>
        <v>45777</v>
      </c>
      <c r="AI17" s="165">
        <f t="shared" si="108"/>
        <v>0</v>
      </c>
      <c r="AJ17" s="161">
        <f t="shared" si="109"/>
        <v>45778</v>
      </c>
      <c r="AK17" s="161">
        <f t="shared" si="110"/>
        <v>45808</v>
      </c>
      <c r="AL17" s="165">
        <f t="shared" si="111"/>
        <v>0</v>
      </c>
      <c r="AM17" s="161">
        <f t="shared" si="112"/>
        <v>45809</v>
      </c>
      <c r="AN17" s="161">
        <f t="shared" si="113"/>
        <v>45838</v>
      </c>
      <c r="AO17" s="165">
        <f t="shared" si="114"/>
        <v>0</v>
      </c>
      <c r="AP17" s="161">
        <f t="shared" si="115"/>
        <v>45839</v>
      </c>
      <c r="AQ17" s="161">
        <f t="shared" si="116"/>
        <v>45869</v>
      </c>
      <c r="AR17" s="165">
        <f t="shared" si="117"/>
        <v>0</v>
      </c>
      <c r="AS17" s="161">
        <f t="shared" si="118"/>
        <v>45870</v>
      </c>
      <c r="AT17" s="161">
        <f t="shared" si="119"/>
        <v>45900</v>
      </c>
      <c r="AU17" s="165">
        <f t="shared" si="120"/>
        <v>0</v>
      </c>
      <c r="AV17" s="161">
        <f t="shared" si="121"/>
        <v>45901</v>
      </c>
      <c r="AW17" s="161">
        <f t="shared" si="122"/>
        <v>45930</v>
      </c>
      <c r="AX17" s="165">
        <f t="shared" si="123"/>
        <v>0</v>
      </c>
      <c r="AY17" s="161">
        <f t="shared" si="124"/>
        <v>45931</v>
      </c>
      <c r="AZ17" s="161">
        <f t="shared" si="125"/>
        <v>45961</v>
      </c>
      <c r="BA17" s="165">
        <f t="shared" si="126"/>
        <v>0</v>
      </c>
      <c r="BB17" s="161">
        <f t="shared" si="127"/>
        <v>45962</v>
      </c>
      <c r="BC17" s="161">
        <f t="shared" si="128"/>
        <v>45991</v>
      </c>
      <c r="BD17" s="165">
        <f t="shared" si="129"/>
        <v>0</v>
      </c>
      <c r="BE17" s="161">
        <f t="shared" si="130"/>
        <v>45992</v>
      </c>
      <c r="BF17" s="161">
        <f t="shared" si="131"/>
        <v>46022</v>
      </c>
      <c r="BG17" s="165">
        <f t="shared" si="132"/>
        <v>0</v>
      </c>
      <c r="BH17" s="161">
        <v>46023</v>
      </c>
      <c r="BI17" s="161">
        <f t="shared" si="133"/>
        <v>46053</v>
      </c>
      <c r="BJ17" s="165">
        <f t="shared" si="134"/>
        <v>0</v>
      </c>
      <c r="BK17" s="161">
        <f t="shared" si="135"/>
        <v>46054</v>
      </c>
      <c r="BL17" s="161">
        <f t="shared" si="136"/>
        <v>46081</v>
      </c>
      <c r="BM17" s="165">
        <f t="shared" si="137"/>
        <v>0</v>
      </c>
      <c r="BN17" s="161">
        <f t="shared" si="138"/>
        <v>46082</v>
      </c>
      <c r="BO17" s="161">
        <f t="shared" si="139"/>
        <v>46112</v>
      </c>
      <c r="BP17" s="165">
        <f t="shared" si="140"/>
        <v>0</v>
      </c>
      <c r="BQ17" s="161">
        <f t="shared" si="141"/>
        <v>46113</v>
      </c>
      <c r="BR17" s="161">
        <f t="shared" si="142"/>
        <v>46142</v>
      </c>
      <c r="BS17" s="165">
        <f t="shared" si="143"/>
        <v>0</v>
      </c>
      <c r="BT17" s="161">
        <f t="shared" si="144"/>
        <v>46143</v>
      </c>
      <c r="BU17" s="161">
        <f t="shared" si="145"/>
        <v>46173</v>
      </c>
      <c r="BV17" s="165">
        <f t="shared" si="146"/>
        <v>0</v>
      </c>
      <c r="BW17" s="161">
        <f t="shared" si="147"/>
        <v>46174</v>
      </c>
      <c r="BX17" s="161">
        <f t="shared" si="148"/>
        <v>46203</v>
      </c>
      <c r="BY17" s="165">
        <f t="shared" si="149"/>
        <v>0</v>
      </c>
      <c r="BZ17" s="161">
        <f t="shared" si="150"/>
        <v>46204</v>
      </c>
      <c r="CA17" s="161">
        <f t="shared" si="151"/>
        <v>46234</v>
      </c>
      <c r="CB17" s="165">
        <f t="shared" si="152"/>
        <v>0</v>
      </c>
      <c r="CC17" s="161">
        <f t="shared" si="153"/>
        <v>46235</v>
      </c>
      <c r="CD17" s="161">
        <f t="shared" si="154"/>
        <v>46265</v>
      </c>
      <c r="CE17" s="165">
        <f t="shared" si="155"/>
        <v>0</v>
      </c>
      <c r="CF17" s="161">
        <f t="shared" si="156"/>
        <v>46266</v>
      </c>
      <c r="CG17" s="161">
        <f t="shared" si="157"/>
        <v>46295</v>
      </c>
      <c r="CH17" s="165">
        <f t="shared" si="158"/>
        <v>0</v>
      </c>
      <c r="CI17" s="161">
        <f t="shared" si="159"/>
        <v>46296</v>
      </c>
      <c r="CJ17" s="161">
        <f t="shared" si="160"/>
        <v>46326</v>
      </c>
      <c r="CK17" s="165">
        <f t="shared" si="161"/>
        <v>0</v>
      </c>
      <c r="CL17" s="161">
        <f t="shared" si="162"/>
        <v>46327</v>
      </c>
      <c r="CM17" s="161">
        <f t="shared" si="163"/>
        <v>46356</v>
      </c>
      <c r="CN17" s="165">
        <f t="shared" si="164"/>
        <v>0</v>
      </c>
      <c r="CO17" s="161">
        <f t="shared" si="165"/>
        <v>46357</v>
      </c>
      <c r="CP17" s="161">
        <f t="shared" si="166"/>
        <v>46387</v>
      </c>
      <c r="CQ17" s="165">
        <f t="shared" si="167"/>
        <v>0</v>
      </c>
    </row>
    <row r="18" s="78" customFormat="1" ht="24" customHeight="1" outlineLevel="4" spans="1:95">
      <c r="A18" s="119"/>
      <c r="B18" s="120"/>
      <c r="C18" s="121"/>
      <c r="D18" s="119"/>
      <c r="E18" s="120"/>
      <c r="F18" s="120"/>
      <c r="G18" s="120"/>
      <c r="H18" s="122"/>
      <c r="I18" s="122"/>
      <c r="J18" s="122">
        <f t="shared" si="5"/>
        <v>0</v>
      </c>
      <c r="K18" s="122">
        <f t="shared" si="96"/>
        <v>4</v>
      </c>
      <c r="L18" s="153"/>
      <c r="M18" s="154">
        <f>IFERROR(VLOOKUP($L18,'2-2 引出数据_合同数据仓库'!$B$2:$BP$1000,3,FALSE),0)</f>
        <v>0</v>
      </c>
      <c r="N18" s="122"/>
      <c r="O18" s="154">
        <f>IFERROR(VLOOKUP((LEFT(VLOOKUP($L18,'2-2 引出数据_合同数据仓库'!$B$2:$BP$1000,64,FALSE),15)&amp;(RIGHT(VLOOKUP($L18,'2-2 引出数据_合同数据仓库'!$B$2:$BP$1000,64,FALSE),4)+1)),'2-2 引出数据_合同数据仓库'!$B$2:$BP$1000,3,FALSE),0)</f>
        <v>0</v>
      </c>
      <c r="P18" s="122"/>
      <c r="Q18" s="122">
        <f>IFERROR(VLOOKUP($L18,'2-2 引出数据_合同数据仓库'!$B$2:$BP$1000,28,FALSE),0)</f>
        <v>0</v>
      </c>
      <c r="R18" s="122">
        <f>IFERROR(VLOOKUP($L18,'2-2 引出数据_合同数据仓库'!$B$2:$BP$1000,29,FALSE),0)</f>
        <v>0</v>
      </c>
      <c r="S18" s="122">
        <f>IFERROR(VLOOKUP($L18,'2-2 引出数据_合同数据仓库'!$B$2:$BP$1000,4,FALSE),0)</f>
        <v>0</v>
      </c>
      <c r="T18" s="122"/>
      <c r="U18" s="122">
        <f>IFERROR(VLOOKUP($L18,'2-2 引出数据_合同数据仓库'!$B$2:$BP$1000,15,FALSE),0)</f>
        <v>0</v>
      </c>
      <c r="V18" s="122">
        <f t="shared" si="97"/>
        <v>0</v>
      </c>
      <c r="W18" s="122"/>
      <c r="X18" s="161">
        <v>45658</v>
      </c>
      <c r="Y18" s="161">
        <f t="shared" si="98"/>
        <v>45688</v>
      </c>
      <c r="Z18" s="165">
        <f t="shared" si="99"/>
        <v>0</v>
      </c>
      <c r="AA18" s="161">
        <f t="shared" si="100"/>
        <v>45689</v>
      </c>
      <c r="AB18" s="161">
        <f t="shared" si="101"/>
        <v>45716</v>
      </c>
      <c r="AC18" s="165">
        <f t="shared" si="102"/>
        <v>0</v>
      </c>
      <c r="AD18" s="161">
        <f t="shared" si="103"/>
        <v>45717</v>
      </c>
      <c r="AE18" s="161">
        <f t="shared" si="104"/>
        <v>45747</v>
      </c>
      <c r="AF18" s="165">
        <f t="shared" si="105"/>
        <v>0</v>
      </c>
      <c r="AG18" s="161">
        <f t="shared" si="106"/>
        <v>45748</v>
      </c>
      <c r="AH18" s="161">
        <f t="shared" si="107"/>
        <v>45777</v>
      </c>
      <c r="AI18" s="165">
        <f t="shared" si="108"/>
        <v>0</v>
      </c>
      <c r="AJ18" s="161">
        <f t="shared" si="109"/>
        <v>45778</v>
      </c>
      <c r="AK18" s="161">
        <f t="shared" si="110"/>
        <v>45808</v>
      </c>
      <c r="AL18" s="165">
        <f t="shared" si="111"/>
        <v>0</v>
      </c>
      <c r="AM18" s="161">
        <f t="shared" si="112"/>
        <v>45809</v>
      </c>
      <c r="AN18" s="161">
        <f t="shared" si="113"/>
        <v>45838</v>
      </c>
      <c r="AO18" s="165">
        <f t="shared" si="114"/>
        <v>0</v>
      </c>
      <c r="AP18" s="161">
        <f t="shared" si="115"/>
        <v>45839</v>
      </c>
      <c r="AQ18" s="161">
        <f t="shared" si="116"/>
        <v>45869</v>
      </c>
      <c r="AR18" s="165">
        <f t="shared" si="117"/>
        <v>0</v>
      </c>
      <c r="AS18" s="161">
        <f t="shared" si="118"/>
        <v>45870</v>
      </c>
      <c r="AT18" s="161">
        <f t="shared" si="119"/>
        <v>45900</v>
      </c>
      <c r="AU18" s="165">
        <f t="shared" si="120"/>
        <v>0</v>
      </c>
      <c r="AV18" s="161">
        <f t="shared" si="121"/>
        <v>45901</v>
      </c>
      <c r="AW18" s="161">
        <f t="shared" si="122"/>
        <v>45930</v>
      </c>
      <c r="AX18" s="165">
        <f t="shared" si="123"/>
        <v>0</v>
      </c>
      <c r="AY18" s="161">
        <f t="shared" si="124"/>
        <v>45931</v>
      </c>
      <c r="AZ18" s="161">
        <f t="shared" si="125"/>
        <v>45961</v>
      </c>
      <c r="BA18" s="165">
        <f t="shared" si="126"/>
        <v>0</v>
      </c>
      <c r="BB18" s="161">
        <f t="shared" si="127"/>
        <v>45962</v>
      </c>
      <c r="BC18" s="161">
        <f t="shared" si="128"/>
        <v>45991</v>
      </c>
      <c r="BD18" s="165">
        <f t="shared" si="129"/>
        <v>0</v>
      </c>
      <c r="BE18" s="161">
        <f t="shared" si="130"/>
        <v>45992</v>
      </c>
      <c r="BF18" s="161">
        <f t="shared" si="131"/>
        <v>46022</v>
      </c>
      <c r="BG18" s="165">
        <f t="shared" si="132"/>
        <v>0</v>
      </c>
      <c r="BH18" s="161">
        <v>46023</v>
      </c>
      <c r="BI18" s="161">
        <f t="shared" si="133"/>
        <v>46053</v>
      </c>
      <c r="BJ18" s="165">
        <f t="shared" si="134"/>
        <v>0</v>
      </c>
      <c r="BK18" s="161">
        <f t="shared" si="135"/>
        <v>46054</v>
      </c>
      <c r="BL18" s="161">
        <f t="shared" si="136"/>
        <v>46081</v>
      </c>
      <c r="BM18" s="165">
        <f t="shared" si="137"/>
        <v>0</v>
      </c>
      <c r="BN18" s="161">
        <f t="shared" si="138"/>
        <v>46082</v>
      </c>
      <c r="BO18" s="161">
        <f t="shared" si="139"/>
        <v>46112</v>
      </c>
      <c r="BP18" s="165">
        <f t="shared" si="140"/>
        <v>0</v>
      </c>
      <c r="BQ18" s="161">
        <f t="shared" si="141"/>
        <v>46113</v>
      </c>
      <c r="BR18" s="161">
        <f t="shared" si="142"/>
        <v>46142</v>
      </c>
      <c r="BS18" s="165">
        <f t="shared" si="143"/>
        <v>0</v>
      </c>
      <c r="BT18" s="161">
        <f t="shared" si="144"/>
        <v>46143</v>
      </c>
      <c r="BU18" s="161">
        <f t="shared" si="145"/>
        <v>46173</v>
      </c>
      <c r="BV18" s="165">
        <f t="shared" si="146"/>
        <v>0</v>
      </c>
      <c r="BW18" s="161">
        <f t="shared" si="147"/>
        <v>46174</v>
      </c>
      <c r="BX18" s="161">
        <f t="shared" si="148"/>
        <v>46203</v>
      </c>
      <c r="BY18" s="165">
        <f t="shared" si="149"/>
        <v>0</v>
      </c>
      <c r="BZ18" s="161">
        <f t="shared" si="150"/>
        <v>46204</v>
      </c>
      <c r="CA18" s="161">
        <f t="shared" si="151"/>
        <v>46234</v>
      </c>
      <c r="CB18" s="165">
        <f t="shared" si="152"/>
        <v>0</v>
      </c>
      <c r="CC18" s="161">
        <f t="shared" si="153"/>
        <v>46235</v>
      </c>
      <c r="CD18" s="161">
        <f t="shared" si="154"/>
        <v>46265</v>
      </c>
      <c r="CE18" s="165">
        <f t="shared" si="155"/>
        <v>0</v>
      </c>
      <c r="CF18" s="161">
        <f t="shared" si="156"/>
        <v>46266</v>
      </c>
      <c r="CG18" s="161">
        <f t="shared" si="157"/>
        <v>46295</v>
      </c>
      <c r="CH18" s="165">
        <f t="shared" si="158"/>
        <v>0</v>
      </c>
      <c r="CI18" s="161">
        <f t="shared" si="159"/>
        <v>46296</v>
      </c>
      <c r="CJ18" s="161">
        <f t="shared" si="160"/>
        <v>46326</v>
      </c>
      <c r="CK18" s="165">
        <f t="shared" si="161"/>
        <v>0</v>
      </c>
      <c r="CL18" s="161">
        <f t="shared" si="162"/>
        <v>46327</v>
      </c>
      <c r="CM18" s="161">
        <f t="shared" si="163"/>
        <v>46356</v>
      </c>
      <c r="CN18" s="165">
        <f t="shared" si="164"/>
        <v>0</v>
      </c>
      <c r="CO18" s="161">
        <f t="shared" si="165"/>
        <v>46357</v>
      </c>
      <c r="CP18" s="161">
        <f t="shared" si="166"/>
        <v>46387</v>
      </c>
      <c r="CQ18" s="165">
        <f t="shared" si="167"/>
        <v>0</v>
      </c>
    </row>
    <row r="19" s="78" customFormat="1" ht="24" customHeight="1" outlineLevel="4" spans="1:95">
      <c r="A19" s="123" t="s">
        <v>2826</v>
      </c>
      <c r="B19" s="124"/>
      <c r="C19" s="124"/>
      <c r="D19" s="124"/>
      <c r="E19" s="124"/>
      <c r="F19" s="124"/>
      <c r="G19" s="125"/>
      <c r="H19" s="126"/>
      <c r="I19" s="126"/>
      <c r="J19" s="126"/>
      <c r="K19" s="126"/>
      <c r="L19" s="155"/>
      <c r="M19" s="155"/>
      <c r="N19" s="126"/>
      <c r="O19" s="155"/>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126"/>
      <c r="CQ19" s="126"/>
    </row>
    <row r="20" s="78" customFormat="1" ht="24" customHeight="1" outlineLevel="3" spans="1:95">
      <c r="A20" s="115"/>
      <c r="B20" s="116" t="s">
        <v>799</v>
      </c>
      <c r="C20" s="117" t="s">
        <v>18</v>
      </c>
      <c r="D20" s="115" t="s">
        <v>19</v>
      </c>
      <c r="E20" s="116"/>
      <c r="F20" s="116"/>
      <c r="G20" s="116"/>
      <c r="H20" s="118">
        <f>X20+AA20+AD20+AG20+AJ20+AM20+AP20+AS20+AV20+AY20+BB20+BE20</f>
        <v>2086810.74626866</v>
      </c>
      <c r="I20" s="118">
        <f>Y20+AB20+AE20+AH20+AK20+AN20+AQ20+AT20+AW20+AZ20+BC20+BF20</f>
        <v>263465.301030101</v>
      </c>
      <c r="J20" s="118">
        <f t="shared" si="5"/>
        <v>1823345.44523856</v>
      </c>
      <c r="K20" s="118"/>
      <c r="L20" s="152"/>
      <c r="M20" s="152"/>
      <c r="N20" s="118"/>
      <c r="O20" s="152"/>
      <c r="P20" s="118"/>
      <c r="Q20" s="118"/>
      <c r="R20" s="118"/>
      <c r="S20" s="118"/>
      <c r="T20" s="118"/>
      <c r="U20" s="118"/>
      <c r="V20" s="118"/>
      <c r="W20" s="118"/>
      <c r="X20" s="118">
        <f>VLOOKUP($C20,'1 预算编制表单'!$C:$BJ,27,FALSE)</f>
        <v>173900.895522388</v>
      </c>
      <c r="Y20" s="118">
        <f>X20-Z20</f>
        <v>5460.33996683243</v>
      </c>
      <c r="Z20" s="118">
        <f>SUM(Z21:Z25)</f>
        <v>168440.555555556</v>
      </c>
      <c r="AA20" s="118">
        <f>VLOOKUP($C20,'1 预算编制表单'!$C:$BJ,30,FALSE)</f>
        <v>173900.895522388</v>
      </c>
      <c r="AB20" s="118">
        <f>AA20-AC20</f>
        <v>21761.0388915636</v>
      </c>
      <c r="AC20" s="118">
        <f>SUM(AC21:AC25)</f>
        <v>152139.856630824</v>
      </c>
      <c r="AD20" s="118">
        <f>VLOOKUP($C20,'1 预算编制表单'!$C:$BJ,33,FALSE)</f>
        <v>173900.895522388</v>
      </c>
      <c r="AE20" s="118">
        <f>AD20-AF20</f>
        <v>5460.33996683243</v>
      </c>
      <c r="AF20" s="118">
        <f>SUM(AF21:AF25)</f>
        <v>168440.555555556</v>
      </c>
      <c r="AG20" s="118">
        <f>VLOOKUP($C20,'1 预算编制表单'!$C:$BJ,36,FALSE)</f>
        <v>173900.895522388</v>
      </c>
      <c r="AH20" s="118">
        <f>AG20-AI20</f>
        <v>10893.9062750762</v>
      </c>
      <c r="AI20" s="118">
        <f>SUM(AI21:AI25)</f>
        <v>163006.989247312</v>
      </c>
      <c r="AJ20" s="118">
        <f>VLOOKUP($C20,'1 预算编制表单'!$C:$BJ,39,FALSE)</f>
        <v>173900.895522388</v>
      </c>
      <c r="AK20" s="118">
        <f>AJ20-AL20</f>
        <v>5460.33996683243</v>
      </c>
      <c r="AL20" s="118">
        <f>SUM(AL21:AL25)</f>
        <v>168440.555555556</v>
      </c>
      <c r="AM20" s="118">
        <f>VLOOKUP($C20,'1 预算编制表单'!$C:$BJ,42,FALSE)</f>
        <v>173900.895522388</v>
      </c>
      <c r="AN20" s="118">
        <f>AM20-AO20</f>
        <v>10893.9062750762</v>
      </c>
      <c r="AO20" s="118">
        <f>SUM(AO21:AO25)</f>
        <v>163006.989247312</v>
      </c>
      <c r="AP20" s="118">
        <f>VLOOKUP($C20,'1 预算编制表单'!$C:$BJ,45,FALSE)</f>
        <v>173900.895522388</v>
      </c>
      <c r="AQ20" s="118">
        <f>AP20-AR20</f>
        <v>5460.33996683243</v>
      </c>
      <c r="AR20" s="118">
        <f>SUM(AR21:AR25)</f>
        <v>168440.555555556</v>
      </c>
      <c r="AS20" s="118">
        <f>VLOOKUP($C20,'1 预算编制表单'!$C:$BJ,48,FALSE)</f>
        <v>173900.895522388</v>
      </c>
      <c r="AT20" s="118">
        <f>AS20-AU20</f>
        <v>5460.33996683243</v>
      </c>
      <c r="AU20" s="118">
        <f>SUM(AU21:AU25)</f>
        <v>168440.555555556</v>
      </c>
      <c r="AV20" s="118">
        <f>VLOOKUP($C20,'1 预算编制表单'!$C:$BJ,51,FALSE)</f>
        <v>173900.895522388</v>
      </c>
      <c r="AW20" s="118">
        <f>AV20-AX20</f>
        <v>50215.1170792742</v>
      </c>
      <c r="AX20" s="118">
        <f>SUM(AX21:AX25)</f>
        <v>123685.778443114</v>
      </c>
      <c r="AY20" s="118">
        <f>VLOOKUP($C20,'1 预算编制表单'!$C:$BJ,54,FALSE)</f>
        <v>173900.895522388</v>
      </c>
      <c r="AZ20" s="118">
        <f>AY20-BA20</f>
        <v>46092.2577978371</v>
      </c>
      <c r="BA20" s="118">
        <f>SUM(BA21:BA25)</f>
        <v>127808.637724551</v>
      </c>
      <c r="BB20" s="118">
        <f>VLOOKUP($C20,'1 预算编制表单'!$C:$BJ,57,FALSE)</f>
        <v>173900.895522388</v>
      </c>
      <c r="BC20" s="118">
        <f>BB20-BD20</f>
        <v>50215.1170792742</v>
      </c>
      <c r="BD20" s="118">
        <f>SUM(BD21:BD25)</f>
        <v>123685.778443114</v>
      </c>
      <c r="BE20" s="118">
        <f>VLOOKUP($C20,'1 预算编制表单'!$C:$BJ,60,FALSE)</f>
        <v>173900.895522388</v>
      </c>
      <c r="BF20" s="118">
        <f>BE20-BG20</f>
        <v>46092.2577978371</v>
      </c>
      <c r="BG20" s="118">
        <f>SUM(BG21:BG25)</f>
        <v>127808.637724551</v>
      </c>
      <c r="BH20" s="118">
        <f>VLOOKUP($C20,'1 预算编制表单'!$C:$BJ,27,FALSE)</f>
        <v>173900.895522388</v>
      </c>
      <c r="BI20" s="118">
        <f>BH20-BJ20</f>
        <v>46092.2577978371</v>
      </c>
      <c r="BJ20" s="118">
        <f>SUM(BJ21:BJ25)</f>
        <v>127808.637724551</v>
      </c>
      <c r="BK20" s="118">
        <f>VLOOKUP($C20,'1 预算编制表单'!$C:$BJ,30,FALSE)</f>
        <v>173900.895522388</v>
      </c>
      <c r="BL20" s="118">
        <f>BK20-BM20</f>
        <v>58460.8356421485</v>
      </c>
      <c r="BM20" s="118">
        <f>SUM(BM21:BM25)</f>
        <v>115440.05988024</v>
      </c>
      <c r="BN20" s="118">
        <f>VLOOKUP($C20,'1 预算编制表单'!$C:$BJ,33,FALSE)</f>
        <v>173900.895522388</v>
      </c>
      <c r="BO20" s="118">
        <f>BN20-BP20</f>
        <v>46092.2577978371</v>
      </c>
      <c r="BP20" s="118">
        <f>SUM(BP21:BP25)</f>
        <v>127808.637724551</v>
      </c>
      <c r="BQ20" s="118">
        <f>VLOOKUP($C20,'1 预算编制表单'!$C:$BJ,36,FALSE)</f>
        <v>173900.895522388</v>
      </c>
      <c r="BR20" s="118">
        <f>BQ20-BS20</f>
        <v>50215.1170792742</v>
      </c>
      <c r="BS20" s="118">
        <f>SUM(BS21:BS25)</f>
        <v>123685.778443114</v>
      </c>
      <c r="BT20" s="118">
        <f>VLOOKUP($C20,'1 预算编制表单'!$C:$BJ,39,FALSE)</f>
        <v>173900.895522388</v>
      </c>
      <c r="BU20" s="118">
        <f>BT20-BV20</f>
        <v>46092.2577978371</v>
      </c>
      <c r="BV20" s="118">
        <f>SUM(BV21:BV25)</f>
        <v>127808.637724551</v>
      </c>
      <c r="BW20" s="118">
        <f>VLOOKUP($C20,'1 预算编制表单'!$C:$BJ,42,FALSE)</f>
        <v>173900.895522388</v>
      </c>
      <c r="BX20" s="118">
        <f>BW20-BY20</f>
        <v>50215.1170792742</v>
      </c>
      <c r="BY20" s="118">
        <f>SUM(BY21:BY25)</f>
        <v>123685.778443114</v>
      </c>
      <c r="BZ20" s="118">
        <f>VLOOKUP($C20,'1 预算编制表单'!$C:$BJ,45,FALSE)</f>
        <v>173900.895522388</v>
      </c>
      <c r="CA20" s="118">
        <f>BZ20-CB20</f>
        <v>46092.2577978371</v>
      </c>
      <c r="CB20" s="118">
        <f>SUM(CB21:CB25)</f>
        <v>127808.637724551</v>
      </c>
      <c r="CC20" s="118">
        <f>VLOOKUP($C20,'1 预算编制表单'!$C:$BJ,48,FALSE)</f>
        <v>173900.895522388</v>
      </c>
      <c r="CD20" s="118">
        <f>CC20-CE20</f>
        <v>173900.895522388</v>
      </c>
      <c r="CE20" s="118">
        <f>SUM(CE21:CE25)</f>
        <v>0</v>
      </c>
      <c r="CF20" s="118">
        <f>VLOOKUP($C20,'1 预算编制表单'!$C:$BJ,51,FALSE)</f>
        <v>173900.895522388</v>
      </c>
      <c r="CG20" s="118">
        <f>CF20-CH20</f>
        <v>173900.895522388</v>
      </c>
      <c r="CH20" s="118">
        <f>SUM(CH21:CH25)</f>
        <v>0</v>
      </c>
      <c r="CI20" s="118">
        <f>VLOOKUP($C20,'1 预算编制表单'!$C:$BJ,54,FALSE)</f>
        <v>173900.895522388</v>
      </c>
      <c r="CJ20" s="118">
        <f>CI20-CK20</f>
        <v>173900.895522388</v>
      </c>
      <c r="CK20" s="118">
        <f>SUM(CK21:CK25)</f>
        <v>0</v>
      </c>
      <c r="CL20" s="118">
        <f>VLOOKUP($C20,'1 预算编制表单'!$C:$BJ,57,FALSE)</f>
        <v>173900.895522388</v>
      </c>
      <c r="CM20" s="118">
        <f>CL20-CN20</f>
        <v>173900.895522388</v>
      </c>
      <c r="CN20" s="118">
        <f>SUM(CN21:CN25)</f>
        <v>0</v>
      </c>
      <c r="CO20" s="118">
        <f>VLOOKUP($C20,'1 预算编制表单'!$C:$BJ,60,FALSE)</f>
        <v>173900.895522388</v>
      </c>
      <c r="CP20" s="118">
        <f>CO20-CQ20</f>
        <v>173900.895522388</v>
      </c>
      <c r="CQ20" s="118">
        <f>SUM(CQ21:CQ25)</f>
        <v>0</v>
      </c>
    </row>
    <row r="21" s="78" customFormat="1" ht="24" customHeight="1" outlineLevel="4" spans="1:95">
      <c r="A21" s="119"/>
      <c r="B21" s="120"/>
      <c r="C21" s="121"/>
      <c r="D21" s="119"/>
      <c r="E21" s="120"/>
      <c r="F21" s="120"/>
      <c r="G21" s="120"/>
      <c r="H21" s="122"/>
      <c r="I21" s="122"/>
      <c r="J21" s="122">
        <f t="shared" si="5"/>
        <v>1320356.61290323</v>
      </c>
      <c r="K21" s="122">
        <v>1</v>
      </c>
      <c r="L21" s="158" t="s">
        <v>2828</v>
      </c>
      <c r="M21" s="154" t="str">
        <f>IFERROR(VLOOKUP($L21,'2-2 引出数据_合同数据仓库'!$B$2:$BP$1000,3,FALSE),0)</f>
        <v>深圳住宅一片区翠堤湾花园保安服务外包项目合同（2024.11.26-2025.8.31）</v>
      </c>
      <c r="N21" s="122"/>
      <c r="O21" s="154">
        <f>IFERROR(VLOOKUP((LEFT(VLOOKUP($L21,'2-2 引出数据_合同数据仓库'!$B$2:$BP$1000,64,FALSE),15)&amp;(RIGHT(VLOOKUP($L21,'2-2 引出数据_合同数据仓库'!$B$2:$BP$1000,64,FALSE),4)+1)),'2-2 引出数据_合同数据仓库'!$B$2:$BP$1000,3,FALSE),0)</f>
        <v>0</v>
      </c>
      <c r="P21" s="122"/>
      <c r="Q21" s="122" t="str">
        <f>IFERROR(VLOOKUP($L21,'2-2 引出数据_合同数据仓库'!$B$2:$BP$1000,28,FALSE),0)</f>
        <v>2024-11-25</v>
      </c>
      <c r="R21" s="122" t="str">
        <f>IFERROR(VLOOKUP($L21,'2-2 引出数据_合同数据仓库'!$B$2:$BP$1000,29,FALSE),0)</f>
        <v>2024-11-26</v>
      </c>
      <c r="S21" s="122" t="str">
        <f>IFERROR(VLOOKUP($L21,'2-2 引出数据_合同数据仓库'!$B$2:$BP$1000,4,FALSE),0)</f>
        <v>2025-08-31</v>
      </c>
      <c r="T21" s="122"/>
      <c r="U21" s="122">
        <f>IFERROR(VLOOKUP($L21,'2-2 引出数据_合同数据仓库'!$B$2:$BP$1000,15,FALSE),0)</f>
        <v>1515965</v>
      </c>
      <c r="V21" s="122">
        <f t="shared" ref="V21:V24" si="168">U21/(S21-R21+1)*365</f>
        <v>1983251.70250896</v>
      </c>
      <c r="W21" s="122"/>
      <c r="X21" s="161">
        <v>45658</v>
      </c>
      <c r="Y21" s="161">
        <f t="shared" ref="Y21:Y24" si="169">X21+30</f>
        <v>45688</v>
      </c>
      <c r="Z21" s="165">
        <f t="shared" ref="Z21:Z24" si="170">IFERROR(IF(($R21-Y21)&gt;=0,0,IF(($S21-X21)&lt;0,0,IF(AND(($S21-Y21)&gt;0,(X21-$R21)&gt;0),$V21/365*(Y21-X21+1),IF(AND(($S21-Y21)&lt;=0,(X21-$R21)&gt;0),$V21/365*($S21-X21+1),$V21/365*(Y21-$R21+1))))),0)</f>
        <v>168440.555555556</v>
      </c>
      <c r="AA21" s="161">
        <f t="shared" ref="AA21:AA24" si="171">Y21+1</f>
        <v>45689</v>
      </c>
      <c r="AB21" s="161">
        <f t="shared" ref="AB21:AB24" si="172">AA21+27</f>
        <v>45716</v>
      </c>
      <c r="AC21" s="165">
        <f t="shared" ref="AC21:AC24" si="173">IFERROR(IF(($R21-AB21)&gt;=0,0,IF(($S21-AA21)&lt;0,0,IF(AND(($S21-AB21)&gt;0,(AA21-$R21)&gt;0),$V21/365*(AB21-AA21+1),IF(AND(($S21-AB21)&lt;=0,(AA21-$R21)&gt;0),$V21/365*($S21-AA21+1),$V21/365*(AB21-$R21+1))))),0)</f>
        <v>152139.856630824</v>
      </c>
      <c r="AD21" s="161">
        <f t="shared" ref="AD21:AD24" si="174">AB21+1</f>
        <v>45717</v>
      </c>
      <c r="AE21" s="161">
        <f t="shared" ref="AE21:AE24" si="175">AD21+30</f>
        <v>45747</v>
      </c>
      <c r="AF21" s="165">
        <f t="shared" ref="AF21:AF24" si="176">IFERROR(IF(($R21-AE21)&gt;=0,0,IF(($S21-AD21)&lt;0,0,IF(AND(($S21-AE21)&gt;0,(AD21-$R21)&gt;0),$V21/365*(AE21-AD21+1),IF(AND(($S21-AE21)&lt;=0,(AD21-$R21)&gt;0),$V21/365*($S21-AD21+1),$V21/365*(AE21-$R21+1))))),0)</f>
        <v>168440.555555556</v>
      </c>
      <c r="AG21" s="161">
        <f t="shared" ref="AG21:AG24" si="177">AE21+1</f>
        <v>45748</v>
      </c>
      <c r="AH21" s="161">
        <f t="shared" ref="AH21:AH24" si="178">AG21+29</f>
        <v>45777</v>
      </c>
      <c r="AI21" s="165">
        <f t="shared" ref="AI21:AI24" si="179">IFERROR(IF(($R21-AH21)&gt;=0,0,IF(($S21-AG21)&lt;0,0,IF(AND(($S21-AH21)&gt;0,(AG21-$R21)&gt;0),$V21/365*(AH21-AG21+1),IF(AND(($S21-AH21)&lt;=0,(AG21-$R21)&gt;0),$V21/365*($S21-AG21+1),$V21/365*(AH21-$R21+1))))),0)</f>
        <v>163006.989247312</v>
      </c>
      <c r="AJ21" s="161">
        <f t="shared" ref="AJ21:AJ24" si="180">AH21+1</f>
        <v>45778</v>
      </c>
      <c r="AK21" s="161">
        <f t="shared" ref="AK21:AK24" si="181">AJ21+30</f>
        <v>45808</v>
      </c>
      <c r="AL21" s="165">
        <f t="shared" ref="AL21:AL24" si="182">IFERROR(IF(($R21-AK21)&gt;=0,0,IF(($S21-AJ21)&lt;0,0,IF(AND(($S21-AK21)&gt;0,(AJ21-$R21)&gt;0),$V21/365*(AK21-AJ21+1),IF(AND(($S21-AK21)&lt;=0,(AJ21-$R21)&gt;0),$V21/365*($S21-AJ21+1),$V21/365*(AK21-$R21+1))))),0)</f>
        <v>168440.555555556</v>
      </c>
      <c r="AM21" s="161">
        <f t="shared" ref="AM21:AM24" si="183">AK21+1</f>
        <v>45809</v>
      </c>
      <c r="AN21" s="161">
        <f t="shared" ref="AN21:AN24" si="184">AM21+29</f>
        <v>45838</v>
      </c>
      <c r="AO21" s="165">
        <f t="shared" ref="AO21:AO24" si="185">IFERROR(IF(($R21-AN21)&gt;=0,0,IF(($S21-AM21)&lt;0,0,IF(AND(($S21-AN21)&gt;0,(AM21-$R21)&gt;0),$V21/365*(AN21-AM21+1),IF(AND(($S21-AN21)&lt;=0,(AM21-$R21)&gt;0),$V21/365*($S21-AM21+1),$V21/365*(AN21-$R21+1))))),0)</f>
        <v>163006.989247312</v>
      </c>
      <c r="AP21" s="161">
        <f t="shared" ref="AP21:AP24" si="186">AN21+1</f>
        <v>45839</v>
      </c>
      <c r="AQ21" s="161">
        <f t="shared" ref="AQ21:AQ24" si="187">AP21+30</f>
        <v>45869</v>
      </c>
      <c r="AR21" s="165">
        <f t="shared" ref="AR21:AR24" si="188">IFERROR(IF(($R21-AQ21)&gt;=0,0,IF(($S21-AP21)&lt;0,0,IF(AND(($S21-AQ21)&gt;0,(AP21-$R21)&gt;0),$V21/365*(AQ21-AP21+1),IF(AND(($S21-AQ21)&lt;=0,(AP21-$R21)&gt;0),$V21/365*($S21-AP21+1),$V21/365*(AQ21-$R21+1))))),0)</f>
        <v>168440.555555556</v>
      </c>
      <c r="AS21" s="161">
        <f t="shared" ref="AS21:AS24" si="189">AQ21+1</f>
        <v>45870</v>
      </c>
      <c r="AT21" s="161">
        <f t="shared" ref="AT21:AT24" si="190">AS21+30</f>
        <v>45900</v>
      </c>
      <c r="AU21" s="165">
        <f t="shared" ref="AU21:AU24" si="191">IFERROR(IF(($R21-AT21)&gt;=0,0,IF(($S21-AS21)&lt;0,0,IF(AND(($S21-AT21)&gt;0,(AS21-$R21)&gt;0),$V21/365*(AT21-AS21+1),IF(AND(($S21-AT21)&lt;=0,(AS21-$R21)&gt;0),$V21/365*($S21-AS21+1),$V21/365*(AT21-$R21+1))))),0)</f>
        <v>168440.555555556</v>
      </c>
      <c r="AV21" s="161">
        <f t="shared" ref="AV21:AV24" si="192">AT21+1</f>
        <v>45901</v>
      </c>
      <c r="AW21" s="161">
        <f t="shared" ref="AW21:AW24" si="193">AV21+29</f>
        <v>45930</v>
      </c>
      <c r="AX21" s="165">
        <f t="shared" ref="AX21:AX24" si="194">IFERROR(IF(($R21-AW21)&gt;=0,0,IF(($S21-AV21)&lt;0,0,IF(AND(($S21-AW21)&gt;0,(AV21-$R21)&gt;0),$V21/365*(AW21-AV21+1),IF(AND(($S21-AW21)&lt;=0,(AV21-$R21)&gt;0),$V21/365*($S21-AV21+1),$V21/365*(AW21-$R21+1))))),0)</f>
        <v>0</v>
      </c>
      <c r="AY21" s="161">
        <f t="shared" ref="AY21:AY24" si="195">AW21+1</f>
        <v>45931</v>
      </c>
      <c r="AZ21" s="161">
        <f t="shared" ref="AZ21:AZ24" si="196">AY21+30</f>
        <v>45961</v>
      </c>
      <c r="BA21" s="165">
        <f t="shared" ref="BA21:BA24" si="197">IFERROR(IF(($R21-AZ21)&gt;=0,0,IF(($S21-AY21)&lt;0,0,IF(AND(($S21-AZ21)&gt;0,(AY21-$R21)&gt;0),$V21/365*(AZ21-AY21+1),IF(AND(($S21-AZ21)&lt;=0,(AY21-$R21)&gt;0),$V21/365*($S21-AY21+1),$V21/365*(AZ21-$R21+1))))),0)</f>
        <v>0</v>
      </c>
      <c r="BB21" s="161">
        <f t="shared" ref="BB21:BB24" si="198">AZ21+1</f>
        <v>45962</v>
      </c>
      <c r="BC21" s="161">
        <f t="shared" ref="BC21:BC24" si="199">BB21+29</f>
        <v>45991</v>
      </c>
      <c r="BD21" s="165">
        <f t="shared" ref="BD21:BD24" si="200">IFERROR(IF(($R21-BC21)&gt;=0,0,IF(($S21-BB21)&lt;0,0,IF(AND(($S21-BC21)&gt;0,(BB21-$R21)&gt;0),$V21/365*(BC21-BB21+1),IF(AND(($S21-BC21)&lt;=0,(BB21-$R21)&gt;0),$V21/365*($S21-BB21+1),$V21/365*(BC21-$R21+1))))),0)</f>
        <v>0</v>
      </c>
      <c r="BE21" s="161">
        <f t="shared" ref="BE21:BE24" si="201">BC21+1</f>
        <v>45992</v>
      </c>
      <c r="BF21" s="161">
        <f t="shared" ref="BF21:BF24" si="202">BE21+30</f>
        <v>46022</v>
      </c>
      <c r="BG21" s="165">
        <f t="shared" ref="BG21:BG24" si="203">IFERROR(IF(($R21-BF21)&gt;=0,0,IF(($S21-BE21)&lt;0,0,IF(AND(($S21-BF21)&gt;0,(BE21-$R21)&gt;0),$V21/365*(BF21-BE21+1),IF(AND(($S21-BF21)&lt;=0,(BE21-$R21)&gt;0),$V21/365*($S21-BE21+1),$V21/365*(BF21-$R21+1))))),0)</f>
        <v>0</v>
      </c>
      <c r="BH21" s="161">
        <v>46023</v>
      </c>
      <c r="BI21" s="161">
        <f t="shared" ref="BI21:BI24" si="204">BH21+30</f>
        <v>46053</v>
      </c>
      <c r="BJ21" s="165">
        <f t="shared" ref="BJ21:BJ24" si="205">IFERROR(IF(($R21-BI21)&gt;=0,0,IF(($S21-BH21)&lt;0,0,IF(AND(($S21-BI21)&gt;0,(BH21-$R21)&gt;0),$V21/365*(BI21-BH21+1),IF(AND(($S21-BI21)&lt;=0,(BH21-$R21)&gt;0),$V21/365*($S21-BH21+1),$V21/365*(BI21-$R21+1))))),0)</f>
        <v>0</v>
      </c>
      <c r="BK21" s="161">
        <f t="shared" ref="BK21:BK24" si="206">BI21+1</f>
        <v>46054</v>
      </c>
      <c r="BL21" s="161">
        <f t="shared" ref="BL21:BL24" si="207">BK21+27</f>
        <v>46081</v>
      </c>
      <c r="BM21" s="165">
        <f t="shared" ref="BM21:BM24" si="208">IFERROR(IF(($R21-BL21)&gt;=0,0,IF(($S21-BK21)&lt;0,0,IF(AND(($S21-BL21)&gt;0,(BK21-$R21)&gt;0),$V21/365*(BL21-BK21+1),IF(AND(($S21-BL21)&lt;=0,(BK21-$R21)&gt;0),$V21/365*($S21-BK21+1),$V21/365*(BL21-$R21+1))))),0)</f>
        <v>0</v>
      </c>
      <c r="BN21" s="161">
        <f t="shared" ref="BN21:BN24" si="209">BL21+1</f>
        <v>46082</v>
      </c>
      <c r="BO21" s="161">
        <f t="shared" ref="BO21:BO24" si="210">BN21+30</f>
        <v>46112</v>
      </c>
      <c r="BP21" s="165">
        <f t="shared" ref="BP21:BP24" si="211">IFERROR(IF(($R21-BO21)&gt;=0,0,IF(($S21-BN21)&lt;0,0,IF(AND(($S21-BO21)&gt;0,(BN21-$R21)&gt;0),$V21/365*(BO21-BN21+1),IF(AND(($S21-BO21)&lt;=0,(BN21-$R21)&gt;0),$V21/365*($S21-BN21+1),$V21/365*(BO21-$R21+1))))),0)</f>
        <v>0</v>
      </c>
      <c r="BQ21" s="161">
        <f t="shared" ref="BQ21:BQ24" si="212">BO21+1</f>
        <v>46113</v>
      </c>
      <c r="BR21" s="161">
        <f t="shared" ref="BR21:BR24" si="213">BQ21+29</f>
        <v>46142</v>
      </c>
      <c r="BS21" s="165">
        <f t="shared" ref="BS21:BS24" si="214">IFERROR(IF(($R21-BR21)&gt;=0,0,IF(($S21-BQ21)&lt;0,0,IF(AND(($S21-BR21)&gt;0,(BQ21-$R21)&gt;0),$V21/365*(BR21-BQ21+1),IF(AND(($S21-BR21)&lt;=0,(BQ21-$R21)&gt;0),$V21/365*($S21-BQ21+1),$V21/365*(BR21-$R21+1))))),0)</f>
        <v>0</v>
      </c>
      <c r="BT21" s="161">
        <f t="shared" ref="BT21:BT24" si="215">BR21+1</f>
        <v>46143</v>
      </c>
      <c r="BU21" s="161">
        <f t="shared" ref="BU21:BU24" si="216">BT21+30</f>
        <v>46173</v>
      </c>
      <c r="BV21" s="165">
        <f t="shared" ref="BV21:BV24" si="217">IFERROR(IF(($R21-BU21)&gt;=0,0,IF(($S21-BT21)&lt;0,0,IF(AND(($S21-BU21)&gt;0,(BT21-$R21)&gt;0),$V21/365*(BU21-BT21+1),IF(AND(($S21-BU21)&lt;=0,(BT21-$R21)&gt;0),$V21/365*($S21-BT21+1),$V21/365*(BU21-$R21+1))))),0)</f>
        <v>0</v>
      </c>
      <c r="BW21" s="161">
        <f t="shared" ref="BW21:BW24" si="218">BU21+1</f>
        <v>46174</v>
      </c>
      <c r="BX21" s="161">
        <f t="shared" ref="BX21:BX24" si="219">BW21+29</f>
        <v>46203</v>
      </c>
      <c r="BY21" s="165">
        <f t="shared" ref="BY21:BY24" si="220">IFERROR(IF(($R21-BX21)&gt;=0,0,IF(($S21-BW21)&lt;0,0,IF(AND(($S21-BX21)&gt;0,(BW21-$R21)&gt;0),$V21/365*(BX21-BW21+1),IF(AND(($S21-BX21)&lt;=0,(BW21-$R21)&gt;0),$V21/365*($S21-BW21+1),$V21/365*(BX21-$R21+1))))),0)</f>
        <v>0</v>
      </c>
      <c r="BZ21" s="161">
        <f t="shared" ref="BZ21:BZ24" si="221">BX21+1</f>
        <v>46204</v>
      </c>
      <c r="CA21" s="161">
        <f t="shared" ref="CA21:CA24" si="222">BZ21+30</f>
        <v>46234</v>
      </c>
      <c r="CB21" s="165">
        <f t="shared" ref="CB21:CB24" si="223">IFERROR(IF(($R21-CA21)&gt;=0,0,IF(($S21-BZ21)&lt;0,0,IF(AND(($S21-CA21)&gt;0,(BZ21-$R21)&gt;0),$V21/365*(CA21-BZ21+1),IF(AND(($S21-CA21)&lt;=0,(BZ21-$R21)&gt;0),$V21/365*($S21-BZ21+1),$V21/365*(CA21-$R21+1))))),0)</f>
        <v>0</v>
      </c>
      <c r="CC21" s="161">
        <f t="shared" ref="CC21:CC24" si="224">CA21+1</f>
        <v>46235</v>
      </c>
      <c r="CD21" s="161">
        <f t="shared" ref="CD21:CD24" si="225">CC21+30</f>
        <v>46265</v>
      </c>
      <c r="CE21" s="165">
        <f t="shared" ref="CE21:CE24" si="226">IFERROR(IF(($R21-CD21)&gt;=0,0,IF(($S21-CC21)&lt;0,0,IF(AND(($S21-CD21)&gt;0,(CC21-$R21)&gt;0),$V21/365*(CD21-CC21+1),IF(AND(($S21-CD21)&lt;=0,(CC21-$R21)&gt;0),$V21/365*($S21-CC21+1),$V21/365*(CD21-$R21+1))))),0)</f>
        <v>0</v>
      </c>
      <c r="CF21" s="161">
        <f t="shared" ref="CF21:CF24" si="227">CD21+1</f>
        <v>46266</v>
      </c>
      <c r="CG21" s="161">
        <f t="shared" ref="CG21:CG24" si="228">CF21+29</f>
        <v>46295</v>
      </c>
      <c r="CH21" s="165">
        <f t="shared" ref="CH21:CH24" si="229">IFERROR(IF(($R21-CG21)&gt;=0,0,IF(($S21-CF21)&lt;0,0,IF(AND(($S21-CG21)&gt;0,(CF21-$R21)&gt;0),$V21/365*(CG21-CF21+1),IF(AND(($S21-CG21)&lt;=0,(CF21-$R21)&gt;0),$V21/365*($S21-CF21+1),$V21/365*(CG21-$R21+1))))),0)</f>
        <v>0</v>
      </c>
      <c r="CI21" s="161">
        <f t="shared" ref="CI21:CI24" si="230">CG21+1</f>
        <v>46296</v>
      </c>
      <c r="CJ21" s="161">
        <f t="shared" ref="CJ21:CJ24" si="231">CI21+30</f>
        <v>46326</v>
      </c>
      <c r="CK21" s="165">
        <f t="shared" ref="CK21:CK24" si="232">IFERROR(IF(($R21-CJ21)&gt;=0,0,IF(($S21-CI21)&lt;0,0,IF(AND(($S21-CJ21)&gt;0,(CI21-$R21)&gt;0),$V21/365*(CJ21-CI21+1),IF(AND(($S21-CJ21)&lt;=0,(CI21-$R21)&gt;0),$V21/365*($S21-CI21+1),$V21/365*(CJ21-$R21+1))))),0)</f>
        <v>0</v>
      </c>
      <c r="CL21" s="161">
        <f t="shared" ref="CL21:CL24" si="233">CJ21+1</f>
        <v>46327</v>
      </c>
      <c r="CM21" s="161">
        <f t="shared" ref="CM21:CM24" si="234">CL21+29</f>
        <v>46356</v>
      </c>
      <c r="CN21" s="165">
        <f t="shared" ref="CN21:CN24" si="235">IFERROR(IF(($R21-CM21)&gt;=0,0,IF(($S21-CL21)&lt;0,0,IF(AND(($S21-CM21)&gt;0,(CL21-$R21)&gt;0),$V21/365*(CM21-CL21+1),IF(AND(($S21-CM21)&lt;=0,(CL21-$R21)&gt;0),$V21/365*($S21-CL21+1),$V21/365*(CM21-$R21+1))))),0)</f>
        <v>0</v>
      </c>
      <c r="CO21" s="161">
        <f t="shared" ref="CO21:CO24" si="236">CM21+1</f>
        <v>46357</v>
      </c>
      <c r="CP21" s="161">
        <f t="shared" ref="CP21:CP24" si="237">CO21+30</f>
        <v>46387</v>
      </c>
      <c r="CQ21" s="165">
        <f t="shared" ref="CQ21:CQ24" si="238">IFERROR(IF(($R21-CP21)&gt;=0,0,IF(($S21-CO21)&lt;0,0,IF(AND(($S21-CP21)&gt;0,(CO21-$R21)&gt;0),$V21/365*(CP21-CO21+1),IF(AND(($S21-CP21)&lt;=0,(CO21-$R21)&gt;0),$V21/365*($S21-CO21+1),$V21/365*(CP21-$R21+1))))),0)</f>
        <v>0</v>
      </c>
    </row>
    <row r="22" s="78" customFormat="1" ht="24" customHeight="1" outlineLevel="4" spans="1:95">
      <c r="A22" s="119"/>
      <c r="B22" s="120"/>
      <c r="C22" s="121"/>
      <c r="D22" s="119"/>
      <c r="E22" s="120"/>
      <c r="F22" s="120"/>
      <c r="G22" s="120"/>
      <c r="H22" s="122"/>
      <c r="I22" s="122"/>
      <c r="J22" s="122">
        <f t="shared" si="5"/>
        <v>502988.832335329</v>
      </c>
      <c r="K22" s="122">
        <f t="shared" ref="K22:K24" si="239">K21+1</f>
        <v>2</v>
      </c>
      <c r="L22" s="158" t="s">
        <v>2829</v>
      </c>
      <c r="M22" s="154" t="str">
        <f>IFERROR(VLOOKUP($L22,'2-2 引出数据_合同数据仓库'!$B$2:$BP$1000,3,FALSE),0)</f>
        <v>深圳住宅一片区翠堤湾花园保安服务外包项目合同（2025.9.1-2026.7.31)</v>
      </c>
      <c r="N22" s="122"/>
      <c r="O22" s="154">
        <f>IFERROR(VLOOKUP((LEFT(VLOOKUP($L22,'2-2 引出数据_合同数据仓库'!$B$2:$BP$1000,64,FALSE),15)&amp;(RIGHT(VLOOKUP($L22,'2-2 引出数据_合同数据仓库'!$B$2:$BP$1000,64,FALSE),4)+1)),'2-2 引出数据_合同数据仓库'!$B$2:$BP$1000,3,FALSE),0)</f>
        <v>0</v>
      </c>
      <c r="P22" s="122"/>
      <c r="Q22" s="122" t="str">
        <f>IFERROR(VLOOKUP($L22,'2-2 引出数据_合同数据仓库'!$B$2:$BP$1000,28,FALSE),0)</f>
        <v>2025-08-31</v>
      </c>
      <c r="R22" s="122" t="str">
        <f>IFERROR(VLOOKUP($L22,'2-2 引出数据_合同数据仓库'!$B$2:$BP$1000,29,FALSE),0)</f>
        <v>2025-09-01</v>
      </c>
      <c r="S22" s="122" t="str">
        <f>IFERROR(VLOOKUP($L22,'2-2 引出数据_合同数据仓库'!$B$2:$BP$1000,4,FALSE),0)</f>
        <v>2026-07-31</v>
      </c>
      <c r="T22" s="122"/>
      <c r="U22" s="122">
        <f>IFERROR(VLOOKUP($L22,'2-2 引出数据_合同数据仓库'!$B$2:$BP$1000,15,FALSE),0)</f>
        <v>1377035</v>
      </c>
      <c r="V22" s="122">
        <f t="shared" si="168"/>
        <v>1504843.63772455</v>
      </c>
      <c r="W22" s="122"/>
      <c r="X22" s="161">
        <v>45658</v>
      </c>
      <c r="Y22" s="161">
        <f t="shared" si="169"/>
        <v>45688</v>
      </c>
      <c r="Z22" s="165">
        <f t="shared" si="170"/>
        <v>0</v>
      </c>
      <c r="AA22" s="161">
        <f t="shared" si="171"/>
        <v>45689</v>
      </c>
      <c r="AB22" s="161">
        <f t="shared" si="172"/>
        <v>45716</v>
      </c>
      <c r="AC22" s="165">
        <f t="shared" si="173"/>
        <v>0</v>
      </c>
      <c r="AD22" s="161">
        <f t="shared" si="174"/>
        <v>45717</v>
      </c>
      <c r="AE22" s="161">
        <f t="shared" si="175"/>
        <v>45747</v>
      </c>
      <c r="AF22" s="165">
        <f t="shared" si="176"/>
        <v>0</v>
      </c>
      <c r="AG22" s="161">
        <f t="shared" si="177"/>
        <v>45748</v>
      </c>
      <c r="AH22" s="161">
        <f t="shared" si="178"/>
        <v>45777</v>
      </c>
      <c r="AI22" s="165">
        <f t="shared" si="179"/>
        <v>0</v>
      </c>
      <c r="AJ22" s="161">
        <f t="shared" si="180"/>
        <v>45778</v>
      </c>
      <c r="AK22" s="161">
        <f t="shared" si="181"/>
        <v>45808</v>
      </c>
      <c r="AL22" s="165">
        <f t="shared" si="182"/>
        <v>0</v>
      </c>
      <c r="AM22" s="161">
        <f t="shared" si="183"/>
        <v>45809</v>
      </c>
      <c r="AN22" s="161">
        <f t="shared" si="184"/>
        <v>45838</v>
      </c>
      <c r="AO22" s="165">
        <f t="shared" si="185"/>
        <v>0</v>
      </c>
      <c r="AP22" s="161">
        <f t="shared" si="186"/>
        <v>45839</v>
      </c>
      <c r="AQ22" s="161">
        <f t="shared" si="187"/>
        <v>45869</v>
      </c>
      <c r="AR22" s="165">
        <f t="shared" si="188"/>
        <v>0</v>
      </c>
      <c r="AS22" s="161">
        <f t="shared" si="189"/>
        <v>45870</v>
      </c>
      <c r="AT22" s="161">
        <f t="shared" si="190"/>
        <v>45900</v>
      </c>
      <c r="AU22" s="165">
        <f t="shared" si="191"/>
        <v>0</v>
      </c>
      <c r="AV22" s="161">
        <f t="shared" si="192"/>
        <v>45901</v>
      </c>
      <c r="AW22" s="161">
        <f t="shared" si="193"/>
        <v>45930</v>
      </c>
      <c r="AX22" s="165">
        <f t="shared" si="194"/>
        <v>123685.778443114</v>
      </c>
      <c r="AY22" s="161">
        <f t="shared" si="195"/>
        <v>45931</v>
      </c>
      <c r="AZ22" s="161">
        <f t="shared" si="196"/>
        <v>45961</v>
      </c>
      <c r="BA22" s="165">
        <f t="shared" si="197"/>
        <v>127808.637724551</v>
      </c>
      <c r="BB22" s="161">
        <f t="shared" si="198"/>
        <v>45962</v>
      </c>
      <c r="BC22" s="161">
        <f t="shared" si="199"/>
        <v>45991</v>
      </c>
      <c r="BD22" s="165">
        <f t="shared" si="200"/>
        <v>123685.778443114</v>
      </c>
      <c r="BE22" s="161">
        <f t="shared" si="201"/>
        <v>45992</v>
      </c>
      <c r="BF22" s="161">
        <f t="shared" si="202"/>
        <v>46022</v>
      </c>
      <c r="BG22" s="165">
        <f t="shared" si="203"/>
        <v>127808.637724551</v>
      </c>
      <c r="BH22" s="161">
        <v>46023</v>
      </c>
      <c r="BI22" s="161">
        <f t="shared" si="204"/>
        <v>46053</v>
      </c>
      <c r="BJ22" s="165">
        <f t="shared" si="205"/>
        <v>127808.637724551</v>
      </c>
      <c r="BK22" s="161">
        <f t="shared" si="206"/>
        <v>46054</v>
      </c>
      <c r="BL22" s="161">
        <f t="shared" si="207"/>
        <v>46081</v>
      </c>
      <c r="BM22" s="165">
        <f t="shared" si="208"/>
        <v>115440.05988024</v>
      </c>
      <c r="BN22" s="161">
        <f t="shared" si="209"/>
        <v>46082</v>
      </c>
      <c r="BO22" s="161">
        <f t="shared" si="210"/>
        <v>46112</v>
      </c>
      <c r="BP22" s="165">
        <f t="shared" si="211"/>
        <v>127808.637724551</v>
      </c>
      <c r="BQ22" s="161">
        <f t="shared" si="212"/>
        <v>46113</v>
      </c>
      <c r="BR22" s="161">
        <f t="shared" si="213"/>
        <v>46142</v>
      </c>
      <c r="BS22" s="165">
        <f t="shared" si="214"/>
        <v>123685.778443114</v>
      </c>
      <c r="BT22" s="161">
        <f t="shared" si="215"/>
        <v>46143</v>
      </c>
      <c r="BU22" s="161">
        <f t="shared" si="216"/>
        <v>46173</v>
      </c>
      <c r="BV22" s="165">
        <f t="shared" si="217"/>
        <v>127808.637724551</v>
      </c>
      <c r="BW22" s="161">
        <f t="shared" si="218"/>
        <v>46174</v>
      </c>
      <c r="BX22" s="161">
        <f t="shared" si="219"/>
        <v>46203</v>
      </c>
      <c r="BY22" s="165">
        <f t="shared" si="220"/>
        <v>123685.778443114</v>
      </c>
      <c r="BZ22" s="161">
        <f t="shared" si="221"/>
        <v>46204</v>
      </c>
      <c r="CA22" s="161">
        <f t="shared" si="222"/>
        <v>46234</v>
      </c>
      <c r="CB22" s="165">
        <f t="shared" si="223"/>
        <v>127808.637724551</v>
      </c>
      <c r="CC22" s="161">
        <f t="shared" si="224"/>
        <v>46235</v>
      </c>
      <c r="CD22" s="161">
        <f t="shared" si="225"/>
        <v>46265</v>
      </c>
      <c r="CE22" s="165">
        <f t="shared" si="226"/>
        <v>0</v>
      </c>
      <c r="CF22" s="161">
        <f t="shared" si="227"/>
        <v>46266</v>
      </c>
      <c r="CG22" s="161">
        <f t="shared" si="228"/>
        <v>46295</v>
      </c>
      <c r="CH22" s="165">
        <f t="shared" si="229"/>
        <v>0</v>
      </c>
      <c r="CI22" s="161">
        <f t="shared" si="230"/>
        <v>46296</v>
      </c>
      <c r="CJ22" s="161">
        <f t="shared" si="231"/>
        <v>46326</v>
      </c>
      <c r="CK22" s="165">
        <f t="shared" si="232"/>
        <v>0</v>
      </c>
      <c r="CL22" s="161">
        <f t="shared" si="233"/>
        <v>46327</v>
      </c>
      <c r="CM22" s="161">
        <f t="shared" si="234"/>
        <v>46356</v>
      </c>
      <c r="CN22" s="165">
        <f t="shared" si="235"/>
        <v>0</v>
      </c>
      <c r="CO22" s="161">
        <f t="shared" si="236"/>
        <v>46357</v>
      </c>
      <c r="CP22" s="161">
        <f t="shared" si="237"/>
        <v>46387</v>
      </c>
      <c r="CQ22" s="165">
        <f t="shared" si="238"/>
        <v>0</v>
      </c>
    </row>
    <row r="23" s="78" customFormat="1" ht="24" customHeight="1" outlineLevel="4" spans="1:95">
      <c r="A23" s="119"/>
      <c r="B23" s="120"/>
      <c r="C23" s="121"/>
      <c r="D23" s="119"/>
      <c r="E23" s="120"/>
      <c r="F23" s="120"/>
      <c r="G23" s="120"/>
      <c r="H23" s="122"/>
      <c r="I23" s="122"/>
      <c r="J23" s="122">
        <f t="shared" si="5"/>
        <v>0</v>
      </c>
      <c r="K23" s="122">
        <f t="shared" si="239"/>
        <v>3</v>
      </c>
      <c r="L23" s="153" t="s">
        <v>2830</v>
      </c>
      <c r="M23" s="154" t="str">
        <f>IFERROR(VLOOKUP($L23,'2-2 引出数据_合同数据仓库'!$B$2:$BP$1000,3,FALSE),0)</f>
        <v>安保服务合同书</v>
      </c>
      <c r="N23" s="122"/>
      <c r="O23" s="154">
        <f>IFERROR(VLOOKUP((LEFT(VLOOKUP($L23,'2-2 引出数据_合同数据仓库'!$B$2:$BP$1000,64,FALSE),15)&amp;(RIGHT(VLOOKUP($L23,'2-2 引出数据_合同数据仓库'!$B$2:$BP$1000,64,FALSE),4)+1)),'2-2 引出数据_合同数据仓库'!$B$2:$BP$1000,3,FALSE),0)</f>
        <v>0</v>
      </c>
      <c r="P23" s="122"/>
      <c r="Q23" s="122" t="str">
        <f>IFERROR(VLOOKUP($L23,'2-2 引出数据_合同数据仓库'!$B$2:$BP$1000,28,FALSE),0)</f>
        <v>2023-11-25</v>
      </c>
      <c r="R23" s="122" t="str">
        <f>IFERROR(VLOOKUP($L23,'2-2 引出数据_合同数据仓库'!$B$2:$BP$1000,29,FALSE),0)</f>
        <v>2023-11-26</v>
      </c>
      <c r="S23" s="122" t="str">
        <f>IFERROR(VLOOKUP($L23,'2-2 引出数据_合同数据仓库'!$B$2:$BP$1000,4,FALSE),0)</f>
        <v>2024-11-25</v>
      </c>
      <c r="T23" s="122"/>
      <c r="U23" s="122">
        <f>IFERROR(VLOOKUP($L23,'2-2 引出数据_合同数据仓库'!$B$2:$BP$1000,15,FALSE),0)</f>
        <v>2178520</v>
      </c>
      <c r="V23" s="122">
        <f t="shared" si="168"/>
        <v>2172567.75956284</v>
      </c>
      <c r="W23" s="122"/>
      <c r="X23" s="161">
        <v>45658</v>
      </c>
      <c r="Y23" s="161">
        <f t="shared" si="169"/>
        <v>45688</v>
      </c>
      <c r="Z23" s="165">
        <f t="shared" si="170"/>
        <v>0</v>
      </c>
      <c r="AA23" s="161">
        <f t="shared" si="171"/>
        <v>45689</v>
      </c>
      <c r="AB23" s="161">
        <f t="shared" si="172"/>
        <v>45716</v>
      </c>
      <c r="AC23" s="165">
        <f t="shared" si="173"/>
        <v>0</v>
      </c>
      <c r="AD23" s="161">
        <f t="shared" si="174"/>
        <v>45717</v>
      </c>
      <c r="AE23" s="161">
        <f t="shared" si="175"/>
        <v>45747</v>
      </c>
      <c r="AF23" s="165">
        <f t="shared" si="176"/>
        <v>0</v>
      </c>
      <c r="AG23" s="161">
        <f t="shared" si="177"/>
        <v>45748</v>
      </c>
      <c r="AH23" s="161">
        <f t="shared" si="178"/>
        <v>45777</v>
      </c>
      <c r="AI23" s="165">
        <f t="shared" si="179"/>
        <v>0</v>
      </c>
      <c r="AJ23" s="161">
        <f t="shared" si="180"/>
        <v>45778</v>
      </c>
      <c r="AK23" s="161">
        <f t="shared" si="181"/>
        <v>45808</v>
      </c>
      <c r="AL23" s="165">
        <f t="shared" si="182"/>
        <v>0</v>
      </c>
      <c r="AM23" s="161">
        <f t="shared" si="183"/>
        <v>45809</v>
      </c>
      <c r="AN23" s="161">
        <f t="shared" si="184"/>
        <v>45838</v>
      </c>
      <c r="AO23" s="165">
        <f t="shared" si="185"/>
        <v>0</v>
      </c>
      <c r="AP23" s="161">
        <f t="shared" si="186"/>
        <v>45839</v>
      </c>
      <c r="AQ23" s="161">
        <f t="shared" si="187"/>
        <v>45869</v>
      </c>
      <c r="AR23" s="165">
        <f t="shared" si="188"/>
        <v>0</v>
      </c>
      <c r="AS23" s="161">
        <f t="shared" si="189"/>
        <v>45870</v>
      </c>
      <c r="AT23" s="161">
        <f t="shared" si="190"/>
        <v>45900</v>
      </c>
      <c r="AU23" s="165">
        <f t="shared" si="191"/>
        <v>0</v>
      </c>
      <c r="AV23" s="161">
        <f t="shared" si="192"/>
        <v>45901</v>
      </c>
      <c r="AW23" s="161">
        <f t="shared" si="193"/>
        <v>45930</v>
      </c>
      <c r="AX23" s="165">
        <f t="shared" si="194"/>
        <v>0</v>
      </c>
      <c r="AY23" s="161">
        <f t="shared" si="195"/>
        <v>45931</v>
      </c>
      <c r="AZ23" s="161">
        <f t="shared" si="196"/>
        <v>45961</v>
      </c>
      <c r="BA23" s="165">
        <f t="shared" si="197"/>
        <v>0</v>
      </c>
      <c r="BB23" s="161">
        <f t="shared" si="198"/>
        <v>45962</v>
      </c>
      <c r="BC23" s="161">
        <f t="shared" si="199"/>
        <v>45991</v>
      </c>
      <c r="BD23" s="165">
        <f t="shared" si="200"/>
        <v>0</v>
      </c>
      <c r="BE23" s="161">
        <f t="shared" si="201"/>
        <v>45992</v>
      </c>
      <c r="BF23" s="161">
        <f t="shared" si="202"/>
        <v>46022</v>
      </c>
      <c r="BG23" s="165">
        <f t="shared" si="203"/>
        <v>0</v>
      </c>
      <c r="BH23" s="161">
        <v>46023</v>
      </c>
      <c r="BI23" s="161">
        <f t="shared" si="204"/>
        <v>46053</v>
      </c>
      <c r="BJ23" s="165">
        <f t="shared" si="205"/>
        <v>0</v>
      </c>
      <c r="BK23" s="161">
        <f t="shared" si="206"/>
        <v>46054</v>
      </c>
      <c r="BL23" s="161">
        <f t="shared" si="207"/>
        <v>46081</v>
      </c>
      <c r="BM23" s="165">
        <f t="shared" si="208"/>
        <v>0</v>
      </c>
      <c r="BN23" s="161">
        <f t="shared" si="209"/>
        <v>46082</v>
      </c>
      <c r="BO23" s="161">
        <f t="shared" si="210"/>
        <v>46112</v>
      </c>
      <c r="BP23" s="165">
        <f t="shared" si="211"/>
        <v>0</v>
      </c>
      <c r="BQ23" s="161">
        <f t="shared" si="212"/>
        <v>46113</v>
      </c>
      <c r="BR23" s="161">
        <f t="shared" si="213"/>
        <v>46142</v>
      </c>
      <c r="BS23" s="165">
        <f t="shared" si="214"/>
        <v>0</v>
      </c>
      <c r="BT23" s="161">
        <f t="shared" si="215"/>
        <v>46143</v>
      </c>
      <c r="BU23" s="161">
        <f t="shared" si="216"/>
        <v>46173</v>
      </c>
      <c r="BV23" s="165">
        <f t="shared" si="217"/>
        <v>0</v>
      </c>
      <c r="BW23" s="161">
        <f t="shared" si="218"/>
        <v>46174</v>
      </c>
      <c r="BX23" s="161">
        <f t="shared" si="219"/>
        <v>46203</v>
      </c>
      <c r="BY23" s="165">
        <f t="shared" si="220"/>
        <v>0</v>
      </c>
      <c r="BZ23" s="161">
        <f t="shared" si="221"/>
        <v>46204</v>
      </c>
      <c r="CA23" s="161">
        <f t="shared" si="222"/>
        <v>46234</v>
      </c>
      <c r="CB23" s="165">
        <f t="shared" si="223"/>
        <v>0</v>
      </c>
      <c r="CC23" s="161">
        <f t="shared" si="224"/>
        <v>46235</v>
      </c>
      <c r="CD23" s="161">
        <f t="shared" si="225"/>
        <v>46265</v>
      </c>
      <c r="CE23" s="165">
        <f t="shared" si="226"/>
        <v>0</v>
      </c>
      <c r="CF23" s="161">
        <f t="shared" si="227"/>
        <v>46266</v>
      </c>
      <c r="CG23" s="161">
        <f t="shared" si="228"/>
        <v>46295</v>
      </c>
      <c r="CH23" s="165">
        <f t="shared" si="229"/>
        <v>0</v>
      </c>
      <c r="CI23" s="161">
        <f t="shared" si="230"/>
        <v>46296</v>
      </c>
      <c r="CJ23" s="161">
        <f t="shared" si="231"/>
        <v>46326</v>
      </c>
      <c r="CK23" s="165">
        <f t="shared" si="232"/>
        <v>0</v>
      </c>
      <c r="CL23" s="161">
        <f t="shared" si="233"/>
        <v>46327</v>
      </c>
      <c r="CM23" s="161">
        <f t="shared" si="234"/>
        <v>46356</v>
      </c>
      <c r="CN23" s="165">
        <f t="shared" si="235"/>
        <v>0</v>
      </c>
      <c r="CO23" s="161">
        <f t="shared" si="236"/>
        <v>46357</v>
      </c>
      <c r="CP23" s="161">
        <f t="shared" si="237"/>
        <v>46387</v>
      </c>
      <c r="CQ23" s="165">
        <f t="shared" si="238"/>
        <v>0</v>
      </c>
    </row>
    <row r="24" s="78" customFormat="1" ht="24" customHeight="1" outlineLevel="4" spans="1:95">
      <c r="A24" s="119"/>
      <c r="B24" s="120"/>
      <c r="C24" s="121"/>
      <c r="D24" s="119"/>
      <c r="E24" s="120"/>
      <c r="F24" s="120"/>
      <c r="G24" s="120"/>
      <c r="H24" s="122"/>
      <c r="I24" s="122"/>
      <c r="J24" s="122">
        <f t="shared" si="5"/>
        <v>0</v>
      </c>
      <c r="K24" s="122">
        <f t="shared" si="239"/>
        <v>4</v>
      </c>
      <c r="L24" s="153"/>
      <c r="M24" s="154">
        <f>IFERROR(VLOOKUP($L24,'2-2 引出数据_合同数据仓库'!$B$2:$BP$1000,3,FALSE),0)</f>
        <v>0</v>
      </c>
      <c r="N24" s="122"/>
      <c r="O24" s="154">
        <f>IFERROR(VLOOKUP((LEFT(VLOOKUP($L24,'2-2 引出数据_合同数据仓库'!$B$2:$BP$1000,64,FALSE),15)&amp;(RIGHT(VLOOKUP($L24,'2-2 引出数据_合同数据仓库'!$B$2:$BP$1000,64,FALSE),4)+1)),'2-2 引出数据_合同数据仓库'!$B$2:$BP$1000,3,FALSE),0)</f>
        <v>0</v>
      </c>
      <c r="P24" s="122"/>
      <c r="Q24" s="122">
        <f>IFERROR(VLOOKUP($L24,'2-2 引出数据_合同数据仓库'!$B$2:$BP$1000,28,FALSE),0)</f>
        <v>0</v>
      </c>
      <c r="R24" s="122">
        <f>IFERROR(VLOOKUP($L24,'2-2 引出数据_合同数据仓库'!$B$2:$BP$1000,29,FALSE),0)</f>
        <v>0</v>
      </c>
      <c r="S24" s="122">
        <f>IFERROR(VLOOKUP($L24,'2-2 引出数据_合同数据仓库'!$B$2:$BP$1000,4,FALSE),0)</f>
        <v>0</v>
      </c>
      <c r="T24" s="122"/>
      <c r="U24" s="122">
        <f>IFERROR(VLOOKUP($L24,'2-2 引出数据_合同数据仓库'!$B$2:$BP$1000,15,FALSE),0)</f>
        <v>0</v>
      </c>
      <c r="V24" s="122">
        <f t="shared" si="168"/>
        <v>0</v>
      </c>
      <c r="W24" s="122"/>
      <c r="X24" s="161">
        <v>45658</v>
      </c>
      <c r="Y24" s="161">
        <f t="shared" si="169"/>
        <v>45688</v>
      </c>
      <c r="Z24" s="165">
        <f t="shared" si="170"/>
        <v>0</v>
      </c>
      <c r="AA24" s="161">
        <f t="shared" si="171"/>
        <v>45689</v>
      </c>
      <c r="AB24" s="161">
        <f t="shared" si="172"/>
        <v>45716</v>
      </c>
      <c r="AC24" s="165">
        <f t="shared" si="173"/>
        <v>0</v>
      </c>
      <c r="AD24" s="161">
        <f t="shared" si="174"/>
        <v>45717</v>
      </c>
      <c r="AE24" s="161">
        <f t="shared" si="175"/>
        <v>45747</v>
      </c>
      <c r="AF24" s="165">
        <f t="shared" si="176"/>
        <v>0</v>
      </c>
      <c r="AG24" s="161">
        <f t="shared" si="177"/>
        <v>45748</v>
      </c>
      <c r="AH24" s="161">
        <f t="shared" si="178"/>
        <v>45777</v>
      </c>
      <c r="AI24" s="165">
        <f t="shared" si="179"/>
        <v>0</v>
      </c>
      <c r="AJ24" s="161">
        <f t="shared" si="180"/>
        <v>45778</v>
      </c>
      <c r="AK24" s="161">
        <f t="shared" si="181"/>
        <v>45808</v>
      </c>
      <c r="AL24" s="165">
        <f t="shared" si="182"/>
        <v>0</v>
      </c>
      <c r="AM24" s="161">
        <f t="shared" si="183"/>
        <v>45809</v>
      </c>
      <c r="AN24" s="161">
        <f t="shared" si="184"/>
        <v>45838</v>
      </c>
      <c r="AO24" s="165">
        <f t="shared" si="185"/>
        <v>0</v>
      </c>
      <c r="AP24" s="161">
        <f t="shared" si="186"/>
        <v>45839</v>
      </c>
      <c r="AQ24" s="161">
        <f t="shared" si="187"/>
        <v>45869</v>
      </c>
      <c r="AR24" s="165">
        <f t="shared" si="188"/>
        <v>0</v>
      </c>
      <c r="AS24" s="161">
        <f t="shared" si="189"/>
        <v>45870</v>
      </c>
      <c r="AT24" s="161">
        <f t="shared" si="190"/>
        <v>45900</v>
      </c>
      <c r="AU24" s="165">
        <f t="shared" si="191"/>
        <v>0</v>
      </c>
      <c r="AV24" s="161">
        <f t="shared" si="192"/>
        <v>45901</v>
      </c>
      <c r="AW24" s="161">
        <f t="shared" si="193"/>
        <v>45930</v>
      </c>
      <c r="AX24" s="165">
        <f t="shared" si="194"/>
        <v>0</v>
      </c>
      <c r="AY24" s="161">
        <f t="shared" si="195"/>
        <v>45931</v>
      </c>
      <c r="AZ24" s="161">
        <f t="shared" si="196"/>
        <v>45961</v>
      </c>
      <c r="BA24" s="165">
        <f t="shared" si="197"/>
        <v>0</v>
      </c>
      <c r="BB24" s="161">
        <f t="shared" si="198"/>
        <v>45962</v>
      </c>
      <c r="BC24" s="161">
        <f t="shared" si="199"/>
        <v>45991</v>
      </c>
      <c r="BD24" s="165">
        <f t="shared" si="200"/>
        <v>0</v>
      </c>
      <c r="BE24" s="161">
        <f t="shared" si="201"/>
        <v>45992</v>
      </c>
      <c r="BF24" s="161">
        <f t="shared" si="202"/>
        <v>46022</v>
      </c>
      <c r="BG24" s="165">
        <f t="shared" si="203"/>
        <v>0</v>
      </c>
      <c r="BH24" s="161">
        <v>46023</v>
      </c>
      <c r="BI24" s="161">
        <f t="shared" si="204"/>
        <v>46053</v>
      </c>
      <c r="BJ24" s="165">
        <f t="shared" si="205"/>
        <v>0</v>
      </c>
      <c r="BK24" s="161">
        <f t="shared" si="206"/>
        <v>46054</v>
      </c>
      <c r="BL24" s="161">
        <f t="shared" si="207"/>
        <v>46081</v>
      </c>
      <c r="BM24" s="165">
        <f t="shared" si="208"/>
        <v>0</v>
      </c>
      <c r="BN24" s="161">
        <f t="shared" si="209"/>
        <v>46082</v>
      </c>
      <c r="BO24" s="161">
        <f t="shared" si="210"/>
        <v>46112</v>
      </c>
      <c r="BP24" s="165">
        <f t="shared" si="211"/>
        <v>0</v>
      </c>
      <c r="BQ24" s="161">
        <f t="shared" si="212"/>
        <v>46113</v>
      </c>
      <c r="BR24" s="161">
        <f t="shared" si="213"/>
        <v>46142</v>
      </c>
      <c r="BS24" s="165">
        <f t="shared" si="214"/>
        <v>0</v>
      </c>
      <c r="BT24" s="161">
        <f t="shared" si="215"/>
        <v>46143</v>
      </c>
      <c r="BU24" s="161">
        <f t="shared" si="216"/>
        <v>46173</v>
      </c>
      <c r="BV24" s="165">
        <f t="shared" si="217"/>
        <v>0</v>
      </c>
      <c r="BW24" s="161">
        <f t="shared" si="218"/>
        <v>46174</v>
      </c>
      <c r="BX24" s="161">
        <f t="shared" si="219"/>
        <v>46203</v>
      </c>
      <c r="BY24" s="165">
        <f t="shared" si="220"/>
        <v>0</v>
      </c>
      <c r="BZ24" s="161">
        <f t="shared" si="221"/>
        <v>46204</v>
      </c>
      <c r="CA24" s="161">
        <f t="shared" si="222"/>
        <v>46234</v>
      </c>
      <c r="CB24" s="165">
        <f t="shared" si="223"/>
        <v>0</v>
      </c>
      <c r="CC24" s="161">
        <f t="shared" si="224"/>
        <v>46235</v>
      </c>
      <c r="CD24" s="161">
        <f t="shared" si="225"/>
        <v>46265</v>
      </c>
      <c r="CE24" s="165">
        <f t="shared" si="226"/>
        <v>0</v>
      </c>
      <c r="CF24" s="161">
        <f t="shared" si="227"/>
        <v>46266</v>
      </c>
      <c r="CG24" s="161">
        <f t="shared" si="228"/>
        <v>46295</v>
      </c>
      <c r="CH24" s="165">
        <f t="shared" si="229"/>
        <v>0</v>
      </c>
      <c r="CI24" s="161">
        <f t="shared" si="230"/>
        <v>46296</v>
      </c>
      <c r="CJ24" s="161">
        <f t="shared" si="231"/>
        <v>46326</v>
      </c>
      <c r="CK24" s="165">
        <f t="shared" si="232"/>
        <v>0</v>
      </c>
      <c r="CL24" s="161">
        <f t="shared" si="233"/>
        <v>46327</v>
      </c>
      <c r="CM24" s="161">
        <f t="shared" si="234"/>
        <v>46356</v>
      </c>
      <c r="CN24" s="165">
        <f t="shared" si="235"/>
        <v>0</v>
      </c>
      <c r="CO24" s="161">
        <f t="shared" si="236"/>
        <v>46357</v>
      </c>
      <c r="CP24" s="161">
        <f t="shared" si="237"/>
        <v>46387</v>
      </c>
      <c r="CQ24" s="165">
        <f t="shared" si="238"/>
        <v>0</v>
      </c>
    </row>
    <row r="25" s="78" customFormat="1" ht="24" customHeight="1" outlineLevel="4" spans="1:95">
      <c r="A25" s="123" t="s">
        <v>2826</v>
      </c>
      <c r="B25" s="124"/>
      <c r="C25" s="124"/>
      <c r="D25" s="124"/>
      <c r="E25" s="124"/>
      <c r="F25" s="124"/>
      <c r="G25" s="125"/>
      <c r="H25" s="126"/>
      <c r="I25" s="126"/>
      <c r="J25" s="126"/>
      <c r="K25" s="126"/>
      <c r="L25" s="155"/>
      <c r="M25" s="155"/>
      <c r="N25" s="126"/>
      <c r="O25" s="155"/>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6"/>
      <c r="CP25" s="126"/>
      <c r="CQ25" s="126"/>
    </row>
    <row r="26" s="78" customFormat="1" ht="24" customHeight="1" outlineLevel="2" spans="1:95">
      <c r="A26" s="111"/>
      <c r="B26" s="112" t="s">
        <v>794</v>
      </c>
      <c r="C26" s="113" t="s">
        <v>838</v>
      </c>
      <c r="D26" s="111" t="s">
        <v>839</v>
      </c>
      <c r="E26" s="112"/>
      <c r="F26" s="112"/>
      <c r="G26" s="112"/>
      <c r="H26" s="114">
        <f>X26+AA26+AD26+AG26+AJ26+AM26+AP26+AS26+AV26+AY26+BB26+BE26</f>
        <v>0</v>
      </c>
      <c r="I26" s="114">
        <f>Y26+AB26+AE26+AH26+AK26+AN26+AQ26+AT26+AW26+AZ26+BC26+BF26</f>
        <v>0</v>
      </c>
      <c r="J26" s="114">
        <f t="shared" si="5"/>
        <v>0</v>
      </c>
      <c r="K26" s="114"/>
      <c r="L26" s="151"/>
      <c r="M26" s="151"/>
      <c r="N26" s="114"/>
      <c r="O26" s="151"/>
      <c r="P26" s="114"/>
      <c r="Q26" s="114"/>
      <c r="R26" s="114"/>
      <c r="S26" s="114"/>
      <c r="T26" s="114"/>
      <c r="U26" s="114"/>
      <c r="V26" s="114"/>
      <c r="W26" s="114"/>
      <c r="X26" s="114">
        <f>VLOOKUP($C26,'1 预算编制表单'!$C:$BJ,27,FALSE)</f>
        <v>0</v>
      </c>
      <c r="Y26" s="114">
        <f>X26-Z26</f>
        <v>0</v>
      </c>
      <c r="Z26" s="114">
        <f>Z27+Z33+Z39</f>
        <v>0</v>
      </c>
      <c r="AA26" s="114">
        <f>VLOOKUP($C26,'1 预算编制表单'!$C:$BJ,30,FALSE)</f>
        <v>0</v>
      </c>
      <c r="AB26" s="114">
        <f>AA26-AC26</f>
        <v>0</v>
      </c>
      <c r="AC26" s="114">
        <f>AC27+AC33+AC39</f>
        <v>0</v>
      </c>
      <c r="AD26" s="114">
        <f>VLOOKUP($C26,'1 预算编制表单'!$C:$BJ,33,FALSE)</f>
        <v>0</v>
      </c>
      <c r="AE26" s="114">
        <f>AD26-AF26</f>
        <v>0</v>
      </c>
      <c r="AF26" s="114">
        <f>AF27+AF33+AF39</f>
        <v>0</v>
      </c>
      <c r="AG26" s="114">
        <f>VLOOKUP($C26,'1 预算编制表单'!$C:$BJ,36,FALSE)</f>
        <v>0</v>
      </c>
      <c r="AH26" s="114">
        <f>AG26-AI26</f>
        <v>0</v>
      </c>
      <c r="AI26" s="114">
        <f>AI27+AI33+AI39</f>
        <v>0</v>
      </c>
      <c r="AJ26" s="114">
        <f>VLOOKUP($C26,'1 预算编制表单'!$C:$BJ,39,FALSE)</f>
        <v>0</v>
      </c>
      <c r="AK26" s="114">
        <f>AJ26-AL26</f>
        <v>0</v>
      </c>
      <c r="AL26" s="114">
        <f>AL27+AL33+AL39</f>
        <v>0</v>
      </c>
      <c r="AM26" s="114">
        <f>VLOOKUP($C26,'1 预算编制表单'!$C:$BJ,42,FALSE)</f>
        <v>0</v>
      </c>
      <c r="AN26" s="114">
        <f>AM26-AO26</f>
        <v>0</v>
      </c>
      <c r="AO26" s="114">
        <f>AO27+AO33+AO39</f>
        <v>0</v>
      </c>
      <c r="AP26" s="114">
        <f>VLOOKUP($C26,'1 预算编制表单'!$C:$BJ,45,FALSE)</f>
        <v>0</v>
      </c>
      <c r="AQ26" s="114">
        <f>AP26-AR26</f>
        <v>0</v>
      </c>
      <c r="AR26" s="114">
        <f>AR27+AR33+AR39</f>
        <v>0</v>
      </c>
      <c r="AS26" s="114">
        <f>VLOOKUP($C26,'1 预算编制表单'!$C:$BJ,48,FALSE)</f>
        <v>0</v>
      </c>
      <c r="AT26" s="114">
        <f>AS26-AU26</f>
        <v>0</v>
      </c>
      <c r="AU26" s="114">
        <f>AU27+AU33+AU39</f>
        <v>0</v>
      </c>
      <c r="AV26" s="114">
        <f>VLOOKUP($C26,'1 预算编制表单'!$C:$BJ,51,FALSE)</f>
        <v>0</v>
      </c>
      <c r="AW26" s="114">
        <f>AV26-AX26</f>
        <v>0</v>
      </c>
      <c r="AX26" s="114">
        <f>AX27+AX33+AX39</f>
        <v>0</v>
      </c>
      <c r="AY26" s="114">
        <f>VLOOKUP($C26,'1 预算编制表单'!$C:$BJ,54,FALSE)</f>
        <v>0</v>
      </c>
      <c r="AZ26" s="114">
        <f>AY26-BA26</f>
        <v>0</v>
      </c>
      <c r="BA26" s="114">
        <f>BA27+BA33+BA39</f>
        <v>0</v>
      </c>
      <c r="BB26" s="114">
        <f>VLOOKUP($C26,'1 预算编制表单'!$C:$BJ,57,FALSE)</f>
        <v>0</v>
      </c>
      <c r="BC26" s="114">
        <f>BB26-BD26</f>
        <v>0</v>
      </c>
      <c r="BD26" s="114">
        <f>BD27+BD33+BD39</f>
        <v>0</v>
      </c>
      <c r="BE26" s="114">
        <f>VLOOKUP($C26,'1 预算编制表单'!$C:$BJ,60,FALSE)</f>
        <v>0</v>
      </c>
      <c r="BF26" s="114">
        <f>BE26-BG26</f>
        <v>0</v>
      </c>
      <c r="BG26" s="114">
        <f>BG27+BG33+BG39</f>
        <v>0</v>
      </c>
      <c r="BH26" s="114">
        <f>VLOOKUP($C26,'1 预算编制表单'!$C:$BJ,27,FALSE)</f>
        <v>0</v>
      </c>
      <c r="BI26" s="114">
        <f>BH26-BJ26</f>
        <v>0</v>
      </c>
      <c r="BJ26" s="114">
        <f>BJ27+BJ33+BJ39</f>
        <v>0</v>
      </c>
      <c r="BK26" s="114">
        <f>VLOOKUP($C26,'1 预算编制表单'!$C:$BJ,30,FALSE)</f>
        <v>0</v>
      </c>
      <c r="BL26" s="114">
        <f>BK26-BM26</f>
        <v>0</v>
      </c>
      <c r="BM26" s="114">
        <f>BM27+BM33+BM39</f>
        <v>0</v>
      </c>
      <c r="BN26" s="114">
        <f>VLOOKUP($C26,'1 预算编制表单'!$C:$BJ,33,FALSE)</f>
        <v>0</v>
      </c>
      <c r="BO26" s="114">
        <f>BN26-BP26</f>
        <v>0</v>
      </c>
      <c r="BP26" s="114">
        <f>BP27+BP33+BP39</f>
        <v>0</v>
      </c>
      <c r="BQ26" s="114">
        <f>VLOOKUP($C26,'1 预算编制表单'!$C:$BJ,36,FALSE)</f>
        <v>0</v>
      </c>
      <c r="BR26" s="114">
        <f>BQ26-BS26</f>
        <v>0</v>
      </c>
      <c r="BS26" s="114">
        <f>BS27+BS33+BS39</f>
        <v>0</v>
      </c>
      <c r="BT26" s="114">
        <f>VLOOKUP($C26,'1 预算编制表单'!$C:$BJ,39,FALSE)</f>
        <v>0</v>
      </c>
      <c r="BU26" s="114">
        <f>BT26-BV26</f>
        <v>0</v>
      </c>
      <c r="BV26" s="114">
        <f>BV27+BV33+BV39</f>
        <v>0</v>
      </c>
      <c r="BW26" s="114">
        <f>VLOOKUP($C26,'1 预算编制表单'!$C:$BJ,42,FALSE)</f>
        <v>0</v>
      </c>
      <c r="BX26" s="114">
        <f>BW26-BY26</f>
        <v>0</v>
      </c>
      <c r="BY26" s="114">
        <f>BY27+BY33+BY39</f>
        <v>0</v>
      </c>
      <c r="BZ26" s="114">
        <f>VLOOKUP($C26,'1 预算编制表单'!$C:$BJ,45,FALSE)</f>
        <v>0</v>
      </c>
      <c r="CA26" s="114">
        <f>BZ26-CB26</f>
        <v>0</v>
      </c>
      <c r="CB26" s="114">
        <f>CB27+CB33+CB39</f>
        <v>0</v>
      </c>
      <c r="CC26" s="114">
        <f>VLOOKUP($C26,'1 预算编制表单'!$C:$BJ,48,FALSE)</f>
        <v>0</v>
      </c>
      <c r="CD26" s="114">
        <f>CC26-CE26</f>
        <v>0</v>
      </c>
      <c r="CE26" s="114">
        <f>CE27+CE33+CE39</f>
        <v>0</v>
      </c>
      <c r="CF26" s="114">
        <f>VLOOKUP($C26,'1 预算编制表单'!$C:$BJ,51,FALSE)</f>
        <v>0</v>
      </c>
      <c r="CG26" s="114">
        <f>CF26-CH26</f>
        <v>0</v>
      </c>
      <c r="CH26" s="114">
        <f>CH27+CH33+CH39</f>
        <v>0</v>
      </c>
      <c r="CI26" s="114">
        <f>VLOOKUP($C26,'1 预算编制表单'!$C:$BJ,54,FALSE)</f>
        <v>0</v>
      </c>
      <c r="CJ26" s="114">
        <f>CI26-CK26</f>
        <v>0</v>
      </c>
      <c r="CK26" s="114">
        <f>CK27+CK33+CK39</f>
        <v>0</v>
      </c>
      <c r="CL26" s="114">
        <f>VLOOKUP($C26,'1 预算编制表单'!$C:$BJ,57,FALSE)</f>
        <v>0</v>
      </c>
      <c r="CM26" s="114">
        <f>CL26-CN26</f>
        <v>0</v>
      </c>
      <c r="CN26" s="114">
        <f>CN27+CN33+CN39</f>
        <v>0</v>
      </c>
      <c r="CO26" s="114">
        <f>VLOOKUP($C26,'1 预算编制表单'!$C:$BJ,60,FALSE)</f>
        <v>0</v>
      </c>
      <c r="CP26" s="114">
        <f>CO26-CQ26</f>
        <v>0</v>
      </c>
      <c r="CQ26" s="114">
        <f>CQ27+CQ33+CQ39</f>
        <v>0</v>
      </c>
    </row>
    <row r="27" s="78" customFormat="1" ht="24" customHeight="1" outlineLevel="3" spans="1:95">
      <c r="A27" s="115"/>
      <c r="B27" s="116" t="s">
        <v>799</v>
      </c>
      <c r="C27" s="117" t="s">
        <v>112</v>
      </c>
      <c r="D27" s="115" t="s">
        <v>109</v>
      </c>
      <c r="E27" s="116"/>
      <c r="F27" s="116"/>
      <c r="G27" s="116"/>
      <c r="H27" s="118">
        <f>X27+AA27+AD27+AG27+AJ27+AM27+AP27+AS27+AV27+AY27+BB27+BE27</f>
        <v>0</v>
      </c>
      <c r="I27" s="118">
        <f>Y27+AB27+AE27+AH27+AK27+AN27+AQ27+AT27+AW27+AZ27+BC27+BF27</f>
        <v>0</v>
      </c>
      <c r="J27" s="118">
        <f t="shared" si="5"/>
        <v>0</v>
      </c>
      <c r="K27" s="118"/>
      <c r="L27" s="152"/>
      <c r="M27" s="152"/>
      <c r="N27" s="118"/>
      <c r="O27" s="152"/>
      <c r="P27" s="118"/>
      <c r="Q27" s="118"/>
      <c r="R27" s="118"/>
      <c r="S27" s="118"/>
      <c r="T27" s="118"/>
      <c r="U27" s="118"/>
      <c r="V27" s="118"/>
      <c r="W27" s="118"/>
      <c r="X27" s="118">
        <f>VLOOKUP($C27,'1 预算编制表单'!$C:$BJ,27,FALSE)</f>
        <v>0</v>
      </c>
      <c r="Y27" s="118">
        <f>X27-Z27</f>
        <v>0</v>
      </c>
      <c r="Z27" s="118">
        <f>SUM(Z28:Z32)</f>
        <v>0</v>
      </c>
      <c r="AA27" s="118">
        <f>VLOOKUP($C27,'1 预算编制表单'!$C:$BJ,30,FALSE)</f>
        <v>0</v>
      </c>
      <c r="AB27" s="118">
        <f>AA27-AC27</f>
        <v>0</v>
      </c>
      <c r="AC27" s="118">
        <f>SUM(AC28:AC32)</f>
        <v>0</v>
      </c>
      <c r="AD27" s="118">
        <f>VLOOKUP($C27,'1 预算编制表单'!$C:$BJ,33,FALSE)</f>
        <v>0</v>
      </c>
      <c r="AE27" s="118">
        <f>AD27-AF27</f>
        <v>0</v>
      </c>
      <c r="AF27" s="118">
        <f>SUM(AF28:AF32)</f>
        <v>0</v>
      </c>
      <c r="AG27" s="118">
        <f>VLOOKUP($C27,'1 预算编制表单'!$C:$BJ,36,FALSE)</f>
        <v>0</v>
      </c>
      <c r="AH27" s="118">
        <f>AG27-AI27</f>
        <v>0</v>
      </c>
      <c r="AI27" s="118">
        <f>SUM(AI28:AI32)</f>
        <v>0</v>
      </c>
      <c r="AJ27" s="118">
        <f>VLOOKUP($C27,'1 预算编制表单'!$C:$BJ,39,FALSE)</f>
        <v>0</v>
      </c>
      <c r="AK27" s="118">
        <f>AJ27-AL27</f>
        <v>0</v>
      </c>
      <c r="AL27" s="118">
        <f>SUM(AL28:AL32)</f>
        <v>0</v>
      </c>
      <c r="AM27" s="118">
        <f>VLOOKUP($C27,'1 预算编制表单'!$C:$BJ,42,FALSE)</f>
        <v>0</v>
      </c>
      <c r="AN27" s="118">
        <f>AM27-AO27</f>
        <v>0</v>
      </c>
      <c r="AO27" s="118">
        <f>SUM(AO28:AO32)</f>
        <v>0</v>
      </c>
      <c r="AP27" s="118">
        <f>VLOOKUP($C27,'1 预算编制表单'!$C:$BJ,45,FALSE)</f>
        <v>0</v>
      </c>
      <c r="AQ27" s="118">
        <f>AP27-AR27</f>
        <v>0</v>
      </c>
      <c r="AR27" s="118">
        <f>SUM(AR28:AR32)</f>
        <v>0</v>
      </c>
      <c r="AS27" s="118">
        <f>VLOOKUP($C27,'1 预算编制表单'!$C:$BJ,48,FALSE)</f>
        <v>0</v>
      </c>
      <c r="AT27" s="118">
        <f>AS27-AU27</f>
        <v>0</v>
      </c>
      <c r="AU27" s="118">
        <f>SUM(AU28:AU32)</f>
        <v>0</v>
      </c>
      <c r="AV27" s="118">
        <f>VLOOKUP($C27,'1 预算编制表单'!$C:$BJ,51,FALSE)</f>
        <v>0</v>
      </c>
      <c r="AW27" s="118">
        <f>AV27-AX27</f>
        <v>0</v>
      </c>
      <c r="AX27" s="118">
        <f>SUM(AX28:AX32)</f>
        <v>0</v>
      </c>
      <c r="AY27" s="118">
        <f>VLOOKUP($C27,'1 预算编制表单'!$C:$BJ,54,FALSE)</f>
        <v>0</v>
      </c>
      <c r="AZ27" s="118">
        <f>AY27-BA27</f>
        <v>0</v>
      </c>
      <c r="BA27" s="118">
        <f>SUM(BA28:BA32)</f>
        <v>0</v>
      </c>
      <c r="BB27" s="118">
        <f>VLOOKUP($C27,'1 预算编制表单'!$C:$BJ,57,FALSE)</f>
        <v>0</v>
      </c>
      <c r="BC27" s="118">
        <f>BB27-BD27</f>
        <v>0</v>
      </c>
      <c r="BD27" s="118">
        <f>SUM(BD28:BD32)</f>
        <v>0</v>
      </c>
      <c r="BE27" s="118">
        <f>VLOOKUP($C27,'1 预算编制表单'!$C:$BJ,60,FALSE)</f>
        <v>0</v>
      </c>
      <c r="BF27" s="118">
        <f>BE27-BG27</f>
        <v>0</v>
      </c>
      <c r="BG27" s="118">
        <f>SUM(BG28:BG32)</f>
        <v>0</v>
      </c>
      <c r="BH27" s="118">
        <f>VLOOKUP($C27,'1 预算编制表单'!$C:$BJ,27,FALSE)</f>
        <v>0</v>
      </c>
      <c r="BI27" s="118">
        <f>BH27-BJ27</f>
        <v>0</v>
      </c>
      <c r="BJ27" s="118">
        <f>SUM(BJ28:BJ32)</f>
        <v>0</v>
      </c>
      <c r="BK27" s="118">
        <f>VLOOKUP($C27,'1 预算编制表单'!$C:$BJ,30,FALSE)</f>
        <v>0</v>
      </c>
      <c r="BL27" s="118">
        <f>BK27-BM27</f>
        <v>0</v>
      </c>
      <c r="BM27" s="118">
        <f>SUM(BM28:BM32)</f>
        <v>0</v>
      </c>
      <c r="BN27" s="118">
        <f>VLOOKUP($C27,'1 预算编制表单'!$C:$BJ,33,FALSE)</f>
        <v>0</v>
      </c>
      <c r="BO27" s="118">
        <f>BN27-BP27</f>
        <v>0</v>
      </c>
      <c r="BP27" s="118">
        <f>SUM(BP28:BP32)</f>
        <v>0</v>
      </c>
      <c r="BQ27" s="118">
        <f>VLOOKUP($C27,'1 预算编制表单'!$C:$BJ,36,FALSE)</f>
        <v>0</v>
      </c>
      <c r="BR27" s="118">
        <f>BQ27-BS27</f>
        <v>0</v>
      </c>
      <c r="BS27" s="118">
        <f>SUM(BS28:BS32)</f>
        <v>0</v>
      </c>
      <c r="BT27" s="118">
        <f>VLOOKUP($C27,'1 预算编制表单'!$C:$BJ,39,FALSE)</f>
        <v>0</v>
      </c>
      <c r="BU27" s="118">
        <f>BT27-BV27</f>
        <v>0</v>
      </c>
      <c r="BV27" s="118">
        <f>SUM(BV28:BV32)</f>
        <v>0</v>
      </c>
      <c r="BW27" s="118">
        <f>VLOOKUP($C27,'1 预算编制表单'!$C:$BJ,42,FALSE)</f>
        <v>0</v>
      </c>
      <c r="BX27" s="118">
        <f>BW27-BY27</f>
        <v>0</v>
      </c>
      <c r="BY27" s="118">
        <f>SUM(BY28:BY32)</f>
        <v>0</v>
      </c>
      <c r="BZ27" s="118">
        <f>VLOOKUP($C27,'1 预算编制表单'!$C:$BJ,45,FALSE)</f>
        <v>0</v>
      </c>
      <c r="CA27" s="118">
        <f>BZ27-CB27</f>
        <v>0</v>
      </c>
      <c r="CB27" s="118">
        <f>SUM(CB28:CB32)</f>
        <v>0</v>
      </c>
      <c r="CC27" s="118">
        <f>VLOOKUP($C27,'1 预算编制表单'!$C:$BJ,48,FALSE)</f>
        <v>0</v>
      </c>
      <c r="CD27" s="118">
        <f>CC27-CE27</f>
        <v>0</v>
      </c>
      <c r="CE27" s="118">
        <f>SUM(CE28:CE32)</f>
        <v>0</v>
      </c>
      <c r="CF27" s="118">
        <f>VLOOKUP($C27,'1 预算编制表单'!$C:$BJ,51,FALSE)</f>
        <v>0</v>
      </c>
      <c r="CG27" s="118">
        <f>CF27-CH27</f>
        <v>0</v>
      </c>
      <c r="CH27" s="118">
        <f>SUM(CH28:CH32)</f>
        <v>0</v>
      </c>
      <c r="CI27" s="118">
        <f>VLOOKUP($C27,'1 预算编制表单'!$C:$BJ,54,FALSE)</f>
        <v>0</v>
      </c>
      <c r="CJ27" s="118">
        <f>CI27-CK27</f>
        <v>0</v>
      </c>
      <c r="CK27" s="118">
        <f>SUM(CK28:CK32)</f>
        <v>0</v>
      </c>
      <c r="CL27" s="118">
        <f>VLOOKUP($C27,'1 预算编制表单'!$C:$BJ,57,FALSE)</f>
        <v>0</v>
      </c>
      <c r="CM27" s="118">
        <f>CL27-CN27</f>
        <v>0</v>
      </c>
      <c r="CN27" s="118">
        <f>SUM(CN28:CN32)</f>
        <v>0</v>
      </c>
      <c r="CO27" s="118">
        <f>VLOOKUP($C27,'1 预算编制表单'!$C:$BJ,60,FALSE)</f>
        <v>0</v>
      </c>
      <c r="CP27" s="118">
        <f>CO27-CQ27</f>
        <v>0</v>
      </c>
      <c r="CQ27" s="118">
        <f>SUM(CQ28:CQ32)</f>
        <v>0</v>
      </c>
    </row>
    <row r="28" s="78" customFormat="1" ht="24" customHeight="1" outlineLevel="4" spans="1:95">
      <c r="A28" s="119"/>
      <c r="B28" s="120"/>
      <c r="C28" s="121"/>
      <c r="D28" s="119"/>
      <c r="E28" s="120"/>
      <c r="F28" s="120"/>
      <c r="G28" s="120"/>
      <c r="H28" s="122"/>
      <c r="I28" s="122"/>
      <c r="J28" s="122">
        <f t="shared" si="5"/>
        <v>0</v>
      </c>
      <c r="K28" s="122">
        <v>1</v>
      </c>
      <c r="L28" s="153"/>
      <c r="M28" s="154">
        <f>IFERROR(VLOOKUP($L28,'2-2 引出数据_合同数据仓库'!$B$2:$BP$1000,3,FALSE),0)</f>
        <v>0</v>
      </c>
      <c r="N28" s="122"/>
      <c r="O28" s="154">
        <f>IFERROR(VLOOKUP((LEFT(VLOOKUP($L28,'2-2 引出数据_合同数据仓库'!$B$2:$BP$1000,64,FALSE),15)&amp;(RIGHT(VLOOKUP($L28,'2-2 引出数据_合同数据仓库'!$B$2:$BP$1000,64,FALSE),4)+1)),'2-2 引出数据_合同数据仓库'!$B$2:$BP$1000,3,FALSE),0)</f>
        <v>0</v>
      </c>
      <c r="P28" s="122"/>
      <c r="Q28" s="122">
        <f>IFERROR(VLOOKUP($L28,'2-2 引出数据_合同数据仓库'!$B$2:$BP$1000,28,FALSE),0)</f>
        <v>0</v>
      </c>
      <c r="R28" s="122">
        <f>IFERROR(VLOOKUP($L28,'2-2 引出数据_合同数据仓库'!$B$2:$BP$1000,29,FALSE),0)</f>
        <v>0</v>
      </c>
      <c r="S28" s="122">
        <f>IFERROR(VLOOKUP($L28,'2-2 引出数据_合同数据仓库'!$B$2:$BP$1000,4,FALSE),0)</f>
        <v>0</v>
      </c>
      <c r="T28" s="122"/>
      <c r="U28" s="122">
        <f>IFERROR(VLOOKUP($L28,'2-2 引出数据_合同数据仓库'!$B$2:$BP$1000,15,FALSE),0)</f>
        <v>0</v>
      </c>
      <c r="V28" s="122">
        <f t="shared" ref="V28:V31" si="240">U28/(S28-R28+1)*365</f>
        <v>0</v>
      </c>
      <c r="W28" s="122"/>
      <c r="X28" s="161">
        <v>45658</v>
      </c>
      <c r="Y28" s="161">
        <f t="shared" ref="Y28:Y31" si="241">X28+30</f>
        <v>45688</v>
      </c>
      <c r="Z28" s="165">
        <f t="shared" ref="Z28:Z31" si="242">IFERROR(IF(($R28-Y28)&gt;=0,0,IF(($S28-X28)&lt;0,0,IF(AND(($S28-Y28)&gt;0,(X28-$R28)&gt;0),$V28/365*(Y28-X28+1),IF(AND(($S28-Y28)&lt;=0,(X28-$R28)&gt;0),$V28/365*($S28-X28+1),$V28/365*(Y28-$R28+1))))),0)</f>
        <v>0</v>
      </c>
      <c r="AA28" s="161">
        <f t="shared" ref="AA28:AA31" si="243">Y28+1</f>
        <v>45689</v>
      </c>
      <c r="AB28" s="161">
        <f t="shared" ref="AB28:AB31" si="244">AA28+27</f>
        <v>45716</v>
      </c>
      <c r="AC28" s="165">
        <f t="shared" ref="AC28:AC31" si="245">IFERROR(IF(($R28-AB28)&gt;=0,0,IF(($S28-AA28)&lt;0,0,IF(AND(($S28-AB28)&gt;0,(AA28-$R28)&gt;0),$V28/365*(AB28-AA28+1),IF(AND(($S28-AB28)&lt;=0,(AA28-$R28)&gt;0),$V28/365*($S28-AA28+1),$V28/365*(AB28-$R28+1))))),0)</f>
        <v>0</v>
      </c>
      <c r="AD28" s="161">
        <f t="shared" ref="AD28:AD31" si="246">AB28+1</f>
        <v>45717</v>
      </c>
      <c r="AE28" s="161">
        <f t="shared" ref="AE28:AE31" si="247">AD28+30</f>
        <v>45747</v>
      </c>
      <c r="AF28" s="165">
        <f t="shared" ref="AF28:AF31" si="248">IFERROR(IF(($R28-AE28)&gt;=0,0,IF(($S28-AD28)&lt;0,0,IF(AND(($S28-AE28)&gt;0,(AD28-$R28)&gt;0),$V28/365*(AE28-AD28+1),IF(AND(($S28-AE28)&lt;=0,(AD28-$R28)&gt;0),$V28/365*($S28-AD28+1),$V28/365*(AE28-$R28+1))))),0)</f>
        <v>0</v>
      </c>
      <c r="AG28" s="161">
        <f t="shared" ref="AG28:AG31" si="249">AE28+1</f>
        <v>45748</v>
      </c>
      <c r="AH28" s="161">
        <f t="shared" ref="AH28:AH31" si="250">AG28+29</f>
        <v>45777</v>
      </c>
      <c r="AI28" s="165">
        <f t="shared" ref="AI28:AI31" si="251">IFERROR(IF(($R28-AH28)&gt;=0,0,IF(($S28-AG28)&lt;0,0,IF(AND(($S28-AH28)&gt;0,(AG28-$R28)&gt;0),$V28/365*(AH28-AG28+1),IF(AND(($S28-AH28)&lt;=0,(AG28-$R28)&gt;0),$V28/365*($S28-AG28+1),$V28/365*(AH28-$R28+1))))),0)</f>
        <v>0</v>
      </c>
      <c r="AJ28" s="161">
        <f t="shared" ref="AJ28:AJ31" si="252">AH28+1</f>
        <v>45778</v>
      </c>
      <c r="AK28" s="161">
        <f t="shared" ref="AK28:AK31" si="253">AJ28+30</f>
        <v>45808</v>
      </c>
      <c r="AL28" s="165">
        <f t="shared" ref="AL28:AL31" si="254">IFERROR(IF(($R28-AK28)&gt;=0,0,IF(($S28-AJ28)&lt;0,0,IF(AND(($S28-AK28)&gt;0,(AJ28-$R28)&gt;0),$V28/365*(AK28-AJ28+1),IF(AND(($S28-AK28)&lt;=0,(AJ28-$R28)&gt;0),$V28/365*($S28-AJ28+1),$V28/365*(AK28-$R28+1))))),0)</f>
        <v>0</v>
      </c>
      <c r="AM28" s="161">
        <f t="shared" ref="AM28:AM31" si="255">AK28+1</f>
        <v>45809</v>
      </c>
      <c r="AN28" s="161">
        <f t="shared" ref="AN28:AN31" si="256">AM28+29</f>
        <v>45838</v>
      </c>
      <c r="AO28" s="165">
        <f t="shared" ref="AO28:AO31" si="257">IFERROR(IF(($R28-AN28)&gt;=0,0,IF(($S28-AM28)&lt;0,0,IF(AND(($S28-AN28)&gt;0,(AM28-$R28)&gt;0),$V28/365*(AN28-AM28+1),IF(AND(($S28-AN28)&lt;=0,(AM28-$R28)&gt;0),$V28/365*($S28-AM28+1),$V28/365*(AN28-$R28+1))))),0)</f>
        <v>0</v>
      </c>
      <c r="AP28" s="161">
        <f t="shared" ref="AP28:AP31" si="258">AN28+1</f>
        <v>45839</v>
      </c>
      <c r="AQ28" s="161">
        <f t="shared" ref="AQ28:AQ31" si="259">AP28+30</f>
        <v>45869</v>
      </c>
      <c r="AR28" s="165">
        <f t="shared" ref="AR28:AR31" si="260">IFERROR(IF(($R28-AQ28)&gt;=0,0,IF(($S28-AP28)&lt;0,0,IF(AND(($S28-AQ28)&gt;0,(AP28-$R28)&gt;0),$V28/365*(AQ28-AP28+1),IF(AND(($S28-AQ28)&lt;=0,(AP28-$R28)&gt;0),$V28/365*($S28-AP28+1),$V28/365*(AQ28-$R28+1))))),0)</f>
        <v>0</v>
      </c>
      <c r="AS28" s="161">
        <f t="shared" ref="AS28:AS31" si="261">AQ28+1</f>
        <v>45870</v>
      </c>
      <c r="AT28" s="161">
        <f t="shared" ref="AT28:AT31" si="262">AS28+30</f>
        <v>45900</v>
      </c>
      <c r="AU28" s="165">
        <f t="shared" ref="AU28:AU31" si="263">IFERROR(IF(($R28-AT28)&gt;=0,0,IF(($S28-AS28)&lt;0,0,IF(AND(($S28-AT28)&gt;0,(AS28-$R28)&gt;0),$V28/365*(AT28-AS28+1),IF(AND(($S28-AT28)&lt;=0,(AS28-$R28)&gt;0),$V28/365*($S28-AS28+1),$V28/365*(AT28-$R28+1))))),0)</f>
        <v>0</v>
      </c>
      <c r="AV28" s="161">
        <f t="shared" ref="AV28:AV31" si="264">AT28+1</f>
        <v>45901</v>
      </c>
      <c r="AW28" s="161">
        <f t="shared" ref="AW28:AW31" si="265">AV28+29</f>
        <v>45930</v>
      </c>
      <c r="AX28" s="165">
        <f t="shared" ref="AX28:AX31" si="266">IFERROR(IF(($R28-AW28)&gt;=0,0,IF(($S28-AV28)&lt;0,0,IF(AND(($S28-AW28)&gt;0,(AV28-$R28)&gt;0),$V28/365*(AW28-AV28+1),IF(AND(($S28-AW28)&lt;=0,(AV28-$R28)&gt;0),$V28/365*($S28-AV28+1),$V28/365*(AW28-$R28+1))))),0)</f>
        <v>0</v>
      </c>
      <c r="AY28" s="161">
        <f t="shared" ref="AY28:AY31" si="267">AW28+1</f>
        <v>45931</v>
      </c>
      <c r="AZ28" s="161">
        <f t="shared" ref="AZ28:AZ31" si="268">AY28+30</f>
        <v>45961</v>
      </c>
      <c r="BA28" s="165">
        <f t="shared" ref="BA28:BA31" si="269">IFERROR(IF(($R28-AZ28)&gt;=0,0,IF(($S28-AY28)&lt;0,0,IF(AND(($S28-AZ28)&gt;0,(AY28-$R28)&gt;0),$V28/365*(AZ28-AY28+1),IF(AND(($S28-AZ28)&lt;=0,(AY28-$R28)&gt;0),$V28/365*($S28-AY28+1),$V28/365*(AZ28-$R28+1))))),0)</f>
        <v>0</v>
      </c>
      <c r="BB28" s="161">
        <f t="shared" ref="BB28:BB31" si="270">AZ28+1</f>
        <v>45962</v>
      </c>
      <c r="BC28" s="161">
        <f t="shared" ref="BC28:BC31" si="271">BB28+29</f>
        <v>45991</v>
      </c>
      <c r="BD28" s="165">
        <f t="shared" ref="BD28:BD31" si="272">IFERROR(IF(($R28-BC28)&gt;=0,0,IF(($S28-BB28)&lt;0,0,IF(AND(($S28-BC28)&gt;0,(BB28-$R28)&gt;0),$V28/365*(BC28-BB28+1),IF(AND(($S28-BC28)&lt;=0,(BB28-$R28)&gt;0),$V28/365*($S28-BB28+1),$V28/365*(BC28-$R28+1))))),0)</f>
        <v>0</v>
      </c>
      <c r="BE28" s="161">
        <f t="shared" ref="BE28:BE31" si="273">BC28+1</f>
        <v>45992</v>
      </c>
      <c r="BF28" s="161">
        <f t="shared" ref="BF28:BF31" si="274">BE28+30</f>
        <v>46022</v>
      </c>
      <c r="BG28" s="165">
        <f t="shared" ref="BG28:BG31" si="275">IFERROR(IF(($R28-BF28)&gt;=0,0,IF(($S28-BE28)&lt;0,0,IF(AND(($S28-BF28)&gt;0,(BE28-$R28)&gt;0),$V28/365*(BF28-BE28+1),IF(AND(($S28-BF28)&lt;=0,(BE28-$R28)&gt;0),$V28/365*($S28-BE28+1),$V28/365*(BF28-$R28+1))))),0)</f>
        <v>0</v>
      </c>
      <c r="BH28" s="161">
        <v>46023</v>
      </c>
      <c r="BI28" s="161">
        <f t="shared" ref="BI28:BI31" si="276">BH28+30</f>
        <v>46053</v>
      </c>
      <c r="BJ28" s="165">
        <f t="shared" ref="BJ28:BJ31" si="277">IFERROR(IF(($R28-BI28)&gt;=0,0,IF(($S28-BH28)&lt;0,0,IF(AND(($S28-BI28)&gt;0,(BH28-$R28)&gt;0),$V28/365*(BI28-BH28+1),IF(AND(($S28-BI28)&lt;=0,(BH28-$R28)&gt;0),$V28/365*($S28-BH28+1),$V28/365*(BI28-$R28+1))))),0)</f>
        <v>0</v>
      </c>
      <c r="BK28" s="161">
        <f t="shared" ref="BK28:BK31" si="278">BI28+1</f>
        <v>46054</v>
      </c>
      <c r="BL28" s="161">
        <f t="shared" ref="BL28:BL31" si="279">BK28+27</f>
        <v>46081</v>
      </c>
      <c r="BM28" s="165">
        <f t="shared" ref="BM28:BM31" si="280">IFERROR(IF(($R28-BL28)&gt;=0,0,IF(($S28-BK28)&lt;0,0,IF(AND(($S28-BL28)&gt;0,(BK28-$R28)&gt;0),$V28/365*(BL28-BK28+1),IF(AND(($S28-BL28)&lt;=0,(BK28-$R28)&gt;0),$V28/365*($S28-BK28+1),$V28/365*(BL28-$R28+1))))),0)</f>
        <v>0</v>
      </c>
      <c r="BN28" s="161">
        <f t="shared" ref="BN28:BN31" si="281">BL28+1</f>
        <v>46082</v>
      </c>
      <c r="BO28" s="161">
        <f t="shared" ref="BO28:BO31" si="282">BN28+30</f>
        <v>46112</v>
      </c>
      <c r="BP28" s="165">
        <f t="shared" ref="BP28:BP31" si="283">IFERROR(IF(($R28-BO28)&gt;=0,0,IF(($S28-BN28)&lt;0,0,IF(AND(($S28-BO28)&gt;0,(BN28-$R28)&gt;0),$V28/365*(BO28-BN28+1),IF(AND(($S28-BO28)&lt;=0,(BN28-$R28)&gt;0),$V28/365*($S28-BN28+1),$V28/365*(BO28-$R28+1))))),0)</f>
        <v>0</v>
      </c>
      <c r="BQ28" s="161">
        <f t="shared" ref="BQ28:BQ31" si="284">BO28+1</f>
        <v>46113</v>
      </c>
      <c r="BR28" s="161">
        <f t="shared" ref="BR28:BR31" si="285">BQ28+29</f>
        <v>46142</v>
      </c>
      <c r="BS28" s="165">
        <f t="shared" ref="BS28:BS31" si="286">IFERROR(IF(($R28-BR28)&gt;=0,0,IF(($S28-BQ28)&lt;0,0,IF(AND(($S28-BR28)&gt;0,(BQ28-$R28)&gt;0),$V28/365*(BR28-BQ28+1),IF(AND(($S28-BR28)&lt;=0,(BQ28-$R28)&gt;0),$V28/365*($S28-BQ28+1),$V28/365*(BR28-$R28+1))))),0)</f>
        <v>0</v>
      </c>
      <c r="BT28" s="161">
        <f t="shared" ref="BT28:BT31" si="287">BR28+1</f>
        <v>46143</v>
      </c>
      <c r="BU28" s="161">
        <f t="shared" ref="BU28:BU31" si="288">BT28+30</f>
        <v>46173</v>
      </c>
      <c r="BV28" s="165">
        <f t="shared" ref="BV28:BV31" si="289">IFERROR(IF(($R28-BU28)&gt;=0,0,IF(($S28-BT28)&lt;0,0,IF(AND(($S28-BU28)&gt;0,(BT28-$R28)&gt;0),$V28/365*(BU28-BT28+1),IF(AND(($S28-BU28)&lt;=0,(BT28-$R28)&gt;0),$V28/365*($S28-BT28+1),$V28/365*(BU28-$R28+1))))),0)</f>
        <v>0</v>
      </c>
      <c r="BW28" s="161">
        <f t="shared" ref="BW28:BW31" si="290">BU28+1</f>
        <v>46174</v>
      </c>
      <c r="BX28" s="161">
        <f t="shared" ref="BX28:BX31" si="291">BW28+29</f>
        <v>46203</v>
      </c>
      <c r="BY28" s="165">
        <f t="shared" ref="BY28:BY31" si="292">IFERROR(IF(($R28-BX28)&gt;=0,0,IF(($S28-BW28)&lt;0,0,IF(AND(($S28-BX28)&gt;0,(BW28-$R28)&gt;0),$V28/365*(BX28-BW28+1),IF(AND(($S28-BX28)&lt;=0,(BW28-$R28)&gt;0),$V28/365*($S28-BW28+1),$V28/365*(BX28-$R28+1))))),0)</f>
        <v>0</v>
      </c>
      <c r="BZ28" s="161">
        <f t="shared" ref="BZ28:BZ31" si="293">BX28+1</f>
        <v>46204</v>
      </c>
      <c r="CA28" s="161">
        <f t="shared" ref="CA28:CA31" si="294">BZ28+30</f>
        <v>46234</v>
      </c>
      <c r="CB28" s="165">
        <f t="shared" ref="CB28:CB31" si="295">IFERROR(IF(($R28-CA28)&gt;=0,0,IF(($S28-BZ28)&lt;0,0,IF(AND(($S28-CA28)&gt;0,(BZ28-$R28)&gt;0),$V28/365*(CA28-BZ28+1),IF(AND(($S28-CA28)&lt;=0,(BZ28-$R28)&gt;0),$V28/365*($S28-BZ28+1),$V28/365*(CA28-$R28+1))))),0)</f>
        <v>0</v>
      </c>
      <c r="CC28" s="161">
        <f t="shared" ref="CC28:CC31" si="296">CA28+1</f>
        <v>46235</v>
      </c>
      <c r="CD28" s="161">
        <f t="shared" ref="CD28:CD31" si="297">CC28+30</f>
        <v>46265</v>
      </c>
      <c r="CE28" s="165">
        <f t="shared" ref="CE28:CE31" si="298">IFERROR(IF(($R28-CD28)&gt;=0,0,IF(($S28-CC28)&lt;0,0,IF(AND(($S28-CD28)&gt;0,(CC28-$R28)&gt;0),$V28/365*(CD28-CC28+1),IF(AND(($S28-CD28)&lt;=0,(CC28-$R28)&gt;0),$V28/365*($S28-CC28+1),$V28/365*(CD28-$R28+1))))),0)</f>
        <v>0</v>
      </c>
      <c r="CF28" s="161">
        <f t="shared" ref="CF28:CF31" si="299">CD28+1</f>
        <v>46266</v>
      </c>
      <c r="CG28" s="161">
        <f t="shared" ref="CG28:CG31" si="300">CF28+29</f>
        <v>46295</v>
      </c>
      <c r="CH28" s="165">
        <f t="shared" ref="CH28:CH31" si="301">IFERROR(IF(($R28-CG28)&gt;=0,0,IF(($S28-CF28)&lt;0,0,IF(AND(($S28-CG28)&gt;0,(CF28-$R28)&gt;0),$V28/365*(CG28-CF28+1),IF(AND(($S28-CG28)&lt;=0,(CF28-$R28)&gt;0),$V28/365*($S28-CF28+1),$V28/365*(CG28-$R28+1))))),0)</f>
        <v>0</v>
      </c>
      <c r="CI28" s="161">
        <f t="shared" ref="CI28:CI31" si="302">CG28+1</f>
        <v>46296</v>
      </c>
      <c r="CJ28" s="161">
        <f t="shared" ref="CJ28:CJ31" si="303">CI28+30</f>
        <v>46326</v>
      </c>
      <c r="CK28" s="165">
        <f t="shared" ref="CK28:CK31" si="304">IFERROR(IF(($R28-CJ28)&gt;=0,0,IF(($S28-CI28)&lt;0,0,IF(AND(($S28-CJ28)&gt;0,(CI28-$R28)&gt;0),$V28/365*(CJ28-CI28+1),IF(AND(($S28-CJ28)&lt;=0,(CI28-$R28)&gt;0),$V28/365*($S28-CI28+1),$V28/365*(CJ28-$R28+1))))),0)</f>
        <v>0</v>
      </c>
      <c r="CL28" s="161">
        <f t="shared" ref="CL28:CL31" si="305">CJ28+1</f>
        <v>46327</v>
      </c>
      <c r="CM28" s="161">
        <f t="shared" ref="CM28:CM31" si="306">CL28+29</f>
        <v>46356</v>
      </c>
      <c r="CN28" s="165">
        <f t="shared" ref="CN28:CN31" si="307">IFERROR(IF(($R28-CM28)&gt;=0,0,IF(($S28-CL28)&lt;0,0,IF(AND(($S28-CM28)&gt;0,(CL28-$R28)&gt;0),$V28/365*(CM28-CL28+1),IF(AND(($S28-CM28)&lt;=0,(CL28-$R28)&gt;0),$V28/365*($S28-CL28+1),$V28/365*(CM28-$R28+1))))),0)</f>
        <v>0</v>
      </c>
      <c r="CO28" s="161">
        <f t="shared" ref="CO28:CO31" si="308">CM28+1</f>
        <v>46357</v>
      </c>
      <c r="CP28" s="161">
        <f t="shared" ref="CP28:CP31" si="309">CO28+30</f>
        <v>46387</v>
      </c>
      <c r="CQ28" s="165">
        <f t="shared" ref="CQ28:CQ31" si="310">IFERROR(IF(($R28-CP28)&gt;=0,0,IF(($S28-CO28)&lt;0,0,IF(AND(($S28-CP28)&gt;0,(CO28-$R28)&gt;0),$V28/365*(CP28-CO28+1),IF(AND(($S28-CP28)&lt;=0,(CO28-$R28)&gt;0),$V28/365*($S28-CO28+1),$V28/365*(CP28-$R28+1))))),0)</f>
        <v>0</v>
      </c>
    </row>
    <row r="29" s="78" customFormat="1" ht="24" customHeight="1" outlineLevel="4" spans="1:95">
      <c r="A29" s="119"/>
      <c r="B29" s="120"/>
      <c r="C29" s="121"/>
      <c r="D29" s="119"/>
      <c r="E29" s="120"/>
      <c r="F29" s="120"/>
      <c r="G29" s="120"/>
      <c r="H29" s="122"/>
      <c r="I29" s="122"/>
      <c r="J29" s="122">
        <f t="shared" si="5"/>
        <v>0</v>
      </c>
      <c r="K29" s="122">
        <f t="shared" ref="K29:K31" si="311">K28+1</f>
        <v>2</v>
      </c>
      <c r="L29" s="153"/>
      <c r="M29" s="154">
        <f>IFERROR(VLOOKUP($L29,'2-2 引出数据_合同数据仓库'!$B$2:$BP$1000,3,FALSE),0)</f>
        <v>0</v>
      </c>
      <c r="N29" s="122"/>
      <c r="O29" s="154">
        <f>IFERROR(VLOOKUP((LEFT(VLOOKUP($L29,'2-2 引出数据_合同数据仓库'!$B$2:$BP$1000,64,FALSE),15)&amp;(RIGHT(VLOOKUP($L29,'2-2 引出数据_合同数据仓库'!$B$2:$BP$1000,64,FALSE),4)+1)),'2-2 引出数据_合同数据仓库'!$B$2:$BP$1000,3,FALSE),0)</f>
        <v>0</v>
      </c>
      <c r="P29" s="122"/>
      <c r="Q29" s="122">
        <f>IFERROR(VLOOKUP($L29,'2-2 引出数据_合同数据仓库'!$B$2:$BP$1000,28,FALSE),0)</f>
        <v>0</v>
      </c>
      <c r="R29" s="122">
        <f>IFERROR(VLOOKUP($L29,'2-2 引出数据_合同数据仓库'!$B$2:$BP$1000,29,FALSE),0)</f>
        <v>0</v>
      </c>
      <c r="S29" s="122">
        <f>IFERROR(VLOOKUP($L29,'2-2 引出数据_合同数据仓库'!$B$2:$BP$1000,4,FALSE),0)</f>
        <v>0</v>
      </c>
      <c r="T29" s="122"/>
      <c r="U29" s="122">
        <f>IFERROR(VLOOKUP($L29,'2-2 引出数据_合同数据仓库'!$B$2:$BP$1000,15,FALSE),0)</f>
        <v>0</v>
      </c>
      <c r="V29" s="122">
        <f t="shared" si="240"/>
        <v>0</v>
      </c>
      <c r="W29" s="122"/>
      <c r="X29" s="161">
        <v>45658</v>
      </c>
      <c r="Y29" s="161">
        <f t="shared" si="241"/>
        <v>45688</v>
      </c>
      <c r="Z29" s="165">
        <f t="shared" si="242"/>
        <v>0</v>
      </c>
      <c r="AA29" s="161">
        <f t="shared" si="243"/>
        <v>45689</v>
      </c>
      <c r="AB29" s="161">
        <f t="shared" si="244"/>
        <v>45716</v>
      </c>
      <c r="AC29" s="165">
        <f t="shared" si="245"/>
        <v>0</v>
      </c>
      <c r="AD29" s="161">
        <f t="shared" si="246"/>
        <v>45717</v>
      </c>
      <c r="AE29" s="161">
        <f t="shared" si="247"/>
        <v>45747</v>
      </c>
      <c r="AF29" s="165">
        <f t="shared" si="248"/>
        <v>0</v>
      </c>
      <c r="AG29" s="161">
        <f t="shared" si="249"/>
        <v>45748</v>
      </c>
      <c r="AH29" s="161">
        <f t="shared" si="250"/>
        <v>45777</v>
      </c>
      <c r="AI29" s="165">
        <f t="shared" si="251"/>
        <v>0</v>
      </c>
      <c r="AJ29" s="161">
        <f t="shared" si="252"/>
        <v>45778</v>
      </c>
      <c r="AK29" s="161">
        <f t="shared" si="253"/>
        <v>45808</v>
      </c>
      <c r="AL29" s="165">
        <f t="shared" si="254"/>
        <v>0</v>
      </c>
      <c r="AM29" s="161">
        <f t="shared" si="255"/>
        <v>45809</v>
      </c>
      <c r="AN29" s="161">
        <f t="shared" si="256"/>
        <v>45838</v>
      </c>
      <c r="AO29" s="165">
        <f t="shared" si="257"/>
        <v>0</v>
      </c>
      <c r="AP29" s="161">
        <f t="shared" si="258"/>
        <v>45839</v>
      </c>
      <c r="AQ29" s="161">
        <f t="shared" si="259"/>
        <v>45869</v>
      </c>
      <c r="AR29" s="165">
        <f t="shared" si="260"/>
        <v>0</v>
      </c>
      <c r="AS29" s="161">
        <f t="shared" si="261"/>
        <v>45870</v>
      </c>
      <c r="AT29" s="161">
        <f t="shared" si="262"/>
        <v>45900</v>
      </c>
      <c r="AU29" s="165">
        <f t="shared" si="263"/>
        <v>0</v>
      </c>
      <c r="AV29" s="161">
        <f t="shared" si="264"/>
        <v>45901</v>
      </c>
      <c r="AW29" s="161">
        <f t="shared" si="265"/>
        <v>45930</v>
      </c>
      <c r="AX29" s="165">
        <f t="shared" si="266"/>
        <v>0</v>
      </c>
      <c r="AY29" s="161">
        <f t="shared" si="267"/>
        <v>45931</v>
      </c>
      <c r="AZ29" s="161">
        <f t="shared" si="268"/>
        <v>45961</v>
      </c>
      <c r="BA29" s="165">
        <f t="shared" si="269"/>
        <v>0</v>
      </c>
      <c r="BB29" s="161">
        <f t="shared" si="270"/>
        <v>45962</v>
      </c>
      <c r="BC29" s="161">
        <f t="shared" si="271"/>
        <v>45991</v>
      </c>
      <c r="BD29" s="165">
        <f t="shared" si="272"/>
        <v>0</v>
      </c>
      <c r="BE29" s="161">
        <f t="shared" si="273"/>
        <v>45992</v>
      </c>
      <c r="BF29" s="161">
        <f t="shared" si="274"/>
        <v>46022</v>
      </c>
      <c r="BG29" s="165">
        <f t="shared" si="275"/>
        <v>0</v>
      </c>
      <c r="BH29" s="161">
        <v>46023</v>
      </c>
      <c r="BI29" s="161">
        <f t="shared" si="276"/>
        <v>46053</v>
      </c>
      <c r="BJ29" s="165">
        <f t="shared" si="277"/>
        <v>0</v>
      </c>
      <c r="BK29" s="161">
        <f t="shared" si="278"/>
        <v>46054</v>
      </c>
      <c r="BL29" s="161">
        <f t="shared" si="279"/>
        <v>46081</v>
      </c>
      <c r="BM29" s="165">
        <f t="shared" si="280"/>
        <v>0</v>
      </c>
      <c r="BN29" s="161">
        <f t="shared" si="281"/>
        <v>46082</v>
      </c>
      <c r="BO29" s="161">
        <f t="shared" si="282"/>
        <v>46112</v>
      </c>
      <c r="BP29" s="165">
        <f t="shared" si="283"/>
        <v>0</v>
      </c>
      <c r="BQ29" s="161">
        <f t="shared" si="284"/>
        <v>46113</v>
      </c>
      <c r="BR29" s="161">
        <f t="shared" si="285"/>
        <v>46142</v>
      </c>
      <c r="BS29" s="165">
        <f t="shared" si="286"/>
        <v>0</v>
      </c>
      <c r="BT29" s="161">
        <f t="shared" si="287"/>
        <v>46143</v>
      </c>
      <c r="BU29" s="161">
        <f t="shared" si="288"/>
        <v>46173</v>
      </c>
      <c r="BV29" s="165">
        <f t="shared" si="289"/>
        <v>0</v>
      </c>
      <c r="BW29" s="161">
        <f t="shared" si="290"/>
        <v>46174</v>
      </c>
      <c r="BX29" s="161">
        <f t="shared" si="291"/>
        <v>46203</v>
      </c>
      <c r="BY29" s="165">
        <f t="shared" si="292"/>
        <v>0</v>
      </c>
      <c r="BZ29" s="161">
        <f t="shared" si="293"/>
        <v>46204</v>
      </c>
      <c r="CA29" s="161">
        <f t="shared" si="294"/>
        <v>46234</v>
      </c>
      <c r="CB29" s="165">
        <f t="shared" si="295"/>
        <v>0</v>
      </c>
      <c r="CC29" s="161">
        <f t="shared" si="296"/>
        <v>46235</v>
      </c>
      <c r="CD29" s="161">
        <f t="shared" si="297"/>
        <v>46265</v>
      </c>
      <c r="CE29" s="165">
        <f t="shared" si="298"/>
        <v>0</v>
      </c>
      <c r="CF29" s="161">
        <f t="shared" si="299"/>
        <v>46266</v>
      </c>
      <c r="CG29" s="161">
        <f t="shared" si="300"/>
        <v>46295</v>
      </c>
      <c r="CH29" s="165">
        <f t="shared" si="301"/>
        <v>0</v>
      </c>
      <c r="CI29" s="161">
        <f t="shared" si="302"/>
        <v>46296</v>
      </c>
      <c r="CJ29" s="161">
        <f t="shared" si="303"/>
        <v>46326</v>
      </c>
      <c r="CK29" s="165">
        <f t="shared" si="304"/>
        <v>0</v>
      </c>
      <c r="CL29" s="161">
        <f t="shared" si="305"/>
        <v>46327</v>
      </c>
      <c r="CM29" s="161">
        <f t="shared" si="306"/>
        <v>46356</v>
      </c>
      <c r="CN29" s="165">
        <f t="shared" si="307"/>
        <v>0</v>
      </c>
      <c r="CO29" s="161">
        <f t="shared" si="308"/>
        <v>46357</v>
      </c>
      <c r="CP29" s="161">
        <f t="shared" si="309"/>
        <v>46387</v>
      </c>
      <c r="CQ29" s="165">
        <f t="shared" si="310"/>
        <v>0</v>
      </c>
    </row>
    <row r="30" s="78" customFormat="1" ht="24" customHeight="1" outlineLevel="4" spans="1:95">
      <c r="A30" s="119"/>
      <c r="B30" s="120"/>
      <c r="C30" s="121"/>
      <c r="D30" s="119"/>
      <c r="E30" s="120"/>
      <c r="F30" s="120"/>
      <c r="G30" s="120"/>
      <c r="H30" s="122"/>
      <c r="I30" s="122"/>
      <c r="J30" s="122">
        <f t="shared" si="5"/>
        <v>0</v>
      </c>
      <c r="K30" s="122">
        <f t="shared" si="311"/>
        <v>3</v>
      </c>
      <c r="L30" s="153"/>
      <c r="M30" s="154">
        <f>IFERROR(VLOOKUP($L30,'2-2 引出数据_合同数据仓库'!$B$2:$BP$1000,3,FALSE),0)</f>
        <v>0</v>
      </c>
      <c r="N30" s="122"/>
      <c r="O30" s="154">
        <f>IFERROR(VLOOKUP((LEFT(VLOOKUP($L30,'2-2 引出数据_合同数据仓库'!$B$2:$BP$1000,64,FALSE),15)&amp;(RIGHT(VLOOKUP($L30,'2-2 引出数据_合同数据仓库'!$B$2:$BP$1000,64,FALSE),4)+1)),'2-2 引出数据_合同数据仓库'!$B$2:$BP$1000,3,FALSE),0)</f>
        <v>0</v>
      </c>
      <c r="P30" s="122"/>
      <c r="Q30" s="122">
        <f>IFERROR(VLOOKUP($L30,'2-2 引出数据_合同数据仓库'!$B$2:$BP$1000,28,FALSE),0)</f>
        <v>0</v>
      </c>
      <c r="R30" s="122">
        <f>IFERROR(VLOOKUP($L30,'2-2 引出数据_合同数据仓库'!$B$2:$BP$1000,29,FALSE),0)</f>
        <v>0</v>
      </c>
      <c r="S30" s="122">
        <f>IFERROR(VLOOKUP($L30,'2-2 引出数据_合同数据仓库'!$B$2:$BP$1000,4,FALSE),0)</f>
        <v>0</v>
      </c>
      <c r="T30" s="122"/>
      <c r="U30" s="122">
        <f>IFERROR(VLOOKUP($L30,'2-2 引出数据_合同数据仓库'!$B$2:$BP$1000,15,FALSE),0)</f>
        <v>0</v>
      </c>
      <c r="V30" s="122">
        <f t="shared" si="240"/>
        <v>0</v>
      </c>
      <c r="W30" s="122"/>
      <c r="X30" s="161">
        <v>45658</v>
      </c>
      <c r="Y30" s="161">
        <f t="shared" si="241"/>
        <v>45688</v>
      </c>
      <c r="Z30" s="165">
        <f t="shared" si="242"/>
        <v>0</v>
      </c>
      <c r="AA30" s="161">
        <f t="shared" si="243"/>
        <v>45689</v>
      </c>
      <c r="AB30" s="161">
        <f t="shared" si="244"/>
        <v>45716</v>
      </c>
      <c r="AC30" s="165">
        <f t="shared" si="245"/>
        <v>0</v>
      </c>
      <c r="AD30" s="161">
        <f t="shared" si="246"/>
        <v>45717</v>
      </c>
      <c r="AE30" s="161">
        <f t="shared" si="247"/>
        <v>45747</v>
      </c>
      <c r="AF30" s="165">
        <f t="shared" si="248"/>
        <v>0</v>
      </c>
      <c r="AG30" s="161">
        <f t="shared" si="249"/>
        <v>45748</v>
      </c>
      <c r="AH30" s="161">
        <f t="shared" si="250"/>
        <v>45777</v>
      </c>
      <c r="AI30" s="165">
        <f t="shared" si="251"/>
        <v>0</v>
      </c>
      <c r="AJ30" s="161">
        <f t="shared" si="252"/>
        <v>45778</v>
      </c>
      <c r="AK30" s="161">
        <f t="shared" si="253"/>
        <v>45808</v>
      </c>
      <c r="AL30" s="165">
        <f t="shared" si="254"/>
        <v>0</v>
      </c>
      <c r="AM30" s="161">
        <f t="shared" si="255"/>
        <v>45809</v>
      </c>
      <c r="AN30" s="161">
        <f t="shared" si="256"/>
        <v>45838</v>
      </c>
      <c r="AO30" s="165">
        <f t="shared" si="257"/>
        <v>0</v>
      </c>
      <c r="AP30" s="161">
        <f t="shared" si="258"/>
        <v>45839</v>
      </c>
      <c r="AQ30" s="161">
        <f t="shared" si="259"/>
        <v>45869</v>
      </c>
      <c r="AR30" s="165">
        <f t="shared" si="260"/>
        <v>0</v>
      </c>
      <c r="AS30" s="161">
        <f t="shared" si="261"/>
        <v>45870</v>
      </c>
      <c r="AT30" s="161">
        <f t="shared" si="262"/>
        <v>45900</v>
      </c>
      <c r="AU30" s="165">
        <f t="shared" si="263"/>
        <v>0</v>
      </c>
      <c r="AV30" s="161">
        <f t="shared" si="264"/>
        <v>45901</v>
      </c>
      <c r="AW30" s="161">
        <f t="shared" si="265"/>
        <v>45930</v>
      </c>
      <c r="AX30" s="165">
        <f t="shared" si="266"/>
        <v>0</v>
      </c>
      <c r="AY30" s="161">
        <f t="shared" si="267"/>
        <v>45931</v>
      </c>
      <c r="AZ30" s="161">
        <f t="shared" si="268"/>
        <v>45961</v>
      </c>
      <c r="BA30" s="165">
        <f t="shared" si="269"/>
        <v>0</v>
      </c>
      <c r="BB30" s="161">
        <f t="shared" si="270"/>
        <v>45962</v>
      </c>
      <c r="BC30" s="161">
        <f t="shared" si="271"/>
        <v>45991</v>
      </c>
      <c r="BD30" s="165">
        <f t="shared" si="272"/>
        <v>0</v>
      </c>
      <c r="BE30" s="161">
        <f t="shared" si="273"/>
        <v>45992</v>
      </c>
      <c r="BF30" s="161">
        <f t="shared" si="274"/>
        <v>46022</v>
      </c>
      <c r="BG30" s="165">
        <f t="shared" si="275"/>
        <v>0</v>
      </c>
      <c r="BH30" s="161">
        <v>46023</v>
      </c>
      <c r="BI30" s="161">
        <f t="shared" si="276"/>
        <v>46053</v>
      </c>
      <c r="BJ30" s="165">
        <f t="shared" si="277"/>
        <v>0</v>
      </c>
      <c r="BK30" s="161">
        <f t="shared" si="278"/>
        <v>46054</v>
      </c>
      <c r="BL30" s="161">
        <f t="shared" si="279"/>
        <v>46081</v>
      </c>
      <c r="BM30" s="165">
        <f t="shared" si="280"/>
        <v>0</v>
      </c>
      <c r="BN30" s="161">
        <f t="shared" si="281"/>
        <v>46082</v>
      </c>
      <c r="BO30" s="161">
        <f t="shared" si="282"/>
        <v>46112</v>
      </c>
      <c r="BP30" s="165">
        <f t="shared" si="283"/>
        <v>0</v>
      </c>
      <c r="BQ30" s="161">
        <f t="shared" si="284"/>
        <v>46113</v>
      </c>
      <c r="BR30" s="161">
        <f t="shared" si="285"/>
        <v>46142</v>
      </c>
      <c r="BS30" s="165">
        <f t="shared" si="286"/>
        <v>0</v>
      </c>
      <c r="BT30" s="161">
        <f t="shared" si="287"/>
        <v>46143</v>
      </c>
      <c r="BU30" s="161">
        <f t="shared" si="288"/>
        <v>46173</v>
      </c>
      <c r="BV30" s="165">
        <f t="shared" si="289"/>
        <v>0</v>
      </c>
      <c r="BW30" s="161">
        <f t="shared" si="290"/>
        <v>46174</v>
      </c>
      <c r="BX30" s="161">
        <f t="shared" si="291"/>
        <v>46203</v>
      </c>
      <c r="BY30" s="165">
        <f t="shared" si="292"/>
        <v>0</v>
      </c>
      <c r="BZ30" s="161">
        <f t="shared" si="293"/>
        <v>46204</v>
      </c>
      <c r="CA30" s="161">
        <f t="shared" si="294"/>
        <v>46234</v>
      </c>
      <c r="CB30" s="165">
        <f t="shared" si="295"/>
        <v>0</v>
      </c>
      <c r="CC30" s="161">
        <f t="shared" si="296"/>
        <v>46235</v>
      </c>
      <c r="CD30" s="161">
        <f t="shared" si="297"/>
        <v>46265</v>
      </c>
      <c r="CE30" s="165">
        <f t="shared" si="298"/>
        <v>0</v>
      </c>
      <c r="CF30" s="161">
        <f t="shared" si="299"/>
        <v>46266</v>
      </c>
      <c r="CG30" s="161">
        <f t="shared" si="300"/>
        <v>46295</v>
      </c>
      <c r="CH30" s="165">
        <f t="shared" si="301"/>
        <v>0</v>
      </c>
      <c r="CI30" s="161">
        <f t="shared" si="302"/>
        <v>46296</v>
      </c>
      <c r="CJ30" s="161">
        <f t="shared" si="303"/>
        <v>46326</v>
      </c>
      <c r="CK30" s="165">
        <f t="shared" si="304"/>
        <v>0</v>
      </c>
      <c r="CL30" s="161">
        <f t="shared" si="305"/>
        <v>46327</v>
      </c>
      <c r="CM30" s="161">
        <f t="shared" si="306"/>
        <v>46356</v>
      </c>
      <c r="CN30" s="165">
        <f t="shared" si="307"/>
        <v>0</v>
      </c>
      <c r="CO30" s="161">
        <f t="shared" si="308"/>
        <v>46357</v>
      </c>
      <c r="CP30" s="161">
        <f t="shared" si="309"/>
        <v>46387</v>
      </c>
      <c r="CQ30" s="165">
        <f t="shared" si="310"/>
        <v>0</v>
      </c>
    </row>
    <row r="31" s="78" customFormat="1" ht="24" customHeight="1" outlineLevel="4" spans="1:95">
      <c r="A31" s="119"/>
      <c r="B31" s="120"/>
      <c r="C31" s="121"/>
      <c r="D31" s="119"/>
      <c r="E31" s="120"/>
      <c r="F31" s="120"/>
      <c r="G31" s="120"/>
      <c r="H31" s="122"/>
      <c r="I31" s="122"/>
      <c r="J31" s="122">
        <f t="shared" si="5"/>
        <v>0</v>
      </c>
      <c r="K31" s="122">
        <f t="shared" si="311"/>
        <v>4</v>
      </c>
      <c r="L31" s="153"/>
      <c r="M31" s="154">
        <f>IFERROR(VLOOKUP($L31,'2-2 引出数据_合同数据仓库'!$B$2:$BP$1000,3,FALSE),0)</f>
        <v>0</v>
      </c>
      <c r="N31" s="122"/>
      <c r="O31" s="154">
        <f>IFERROR(VLOOKUP((LEFT(VLOOKUP($L31,'2-2 引出数据_合同数据仓库'!$B$2:$BP$1000,64,FALSE),15)&amp;(RIGHT(VLOOKUP($L31,'2-2 引出数据_合同数据仓库'!$B$2:$BP$1000,64,FALSE),4)+1)),'2-2 引出数据_合同数据仓库'!$B$2:$BP$1000,3,FALSE),0)</f>
        <v>0</v>
      </c>
      <c r="P31" s="122"/>
      <c r="Q31" s="122">
        <f>IFERROR(VLOOKUP($L31,'2-2 引出数据_合同数据仓库'!$B$2:$BP$1000,28,FALSE),0)</f>
        <v>0</v>
      </c>
      <c r="R31" s="122">
        <f>IFERROR(VLOOKUP($L31,'2-2 引出数据_合同数据仓库'!$B$2:$BP$1000,29,FALSE),0)</f>
        <v>0</v>
      </c>
      <c r="S31" s="122">
        <f>IFERROR(VLOOKUP($L31,'2-2 引出数据_合同数据仓库'!$B$2:$BP$1000,4,FALSE),0)</f>
        <v>0</v>
      </c>
      <c r="T31" s="122"/>
      <c r="U31" s="122">
        <f>IFERROR(VLOOKUP($L31,'2-2 引出数据_合同数据仓库'!$B$2:$BP$1000,15,FALSE),0)</f>
        <v>0</v>
      </c>
      <c r="V31" s="122">
        <f t="shared" si="240"/>
        <v>0</v>
      </c>
      <c r="W31" s="122"/>
      <c r="X31" s="161">
        <v>45658</v>
      </c>
      <c r="Y31" s="161">
        <f t="shared" si="241"/>
        <v>45688</v>
      </c>
      <c r="Z31" s="165">
        <f t="shared" si="242"/>
        <v>0</v>
      </c>
      <c r="AA31" s="161">
        <f t="shared" si="243"/>
        <v>45689</v>
      </c>
      <c r="AB31" s="161">
        <f t="shared" si="244"/>
        <v>45716</v>
      </c>
      <c r="AC31" s="165">
        <f t="shared" si="245"/>
        <v>0</v>
      </c>
      <c r="AD31" s="161">
        <f t="shared" si="246"/>
        <v>45717</v>
      </c>
      <c r="AE31" s="161">
        <f t="shared" si="247"/>
        <v>45747</v>
      </c>
      <c r="AF31" s="165">
        <f t="shared" si="248"/>
        <v>0</v>
      </c>
      <c r="AG31" s="161">
        <f t="shared" si="249"/>
        <v>45748</v>
      </c>
      <c r="AH31" s="161">
        <f t="shared" si="250"/>
        <v>45777</v>
      </c>
      <c r="AI31" s="165">
        <f t="shared" si="251"/>
        <v>0</v>
      </c>
      <c r="AJ31" s="161">
        <f t="shared" si="252"/>
        <v>45778</v>
      </c>
      <c r="AK31" s="161">
        <f t="shared" si="253"/>
        <v>45808</v>
      </c>
      <c r="AL31" s="165">
        <f t="shared" si="254"/>
        <v>0</v>
      </c>
      <c r="AM31" s="161">
        <f t="shared" si="255"/>
        <v>45809</v>
      </c>
      <c r="AN31" s="161">
        <f t="shared" si="256"/>
        <v>45838</v>
      </c>
      <c r="AO31" s="165">
        <f t="shared" si="257"/>
        <v>0</v>
      </c>
      <c r="AP31" s="161">
        <f t="shared" si="258"/>
        <v>45839</v>
      </c>
      <c r="AQ31" s="161">
        <f t="shared" si="259"/>
        <v>45869</v>
      </c>
      <c r="AR31" s="165">
        <f t="shared" si="260"/>
        <v>0</v>
      </c>
      <c r="AS31" s="161">
        <f t="shared" si="261"/>
        <v>45870</v>
      </c>
      <c r="AT31" s="161">
        <f t="shared" si="262"/>
        <v>45900</v>
      </c>
      <c r="AU31" s="165">
        <f t="shared" si="263"/>
        <v>0</v>
      </c>
      <c r="AV31" s="161">
        <f t="shared" si="264"/>
        <v>45901</v>
      </c>
      <c r="AW31" s="161">
        <f t="shared" si="265"/>
        <v>45930</v>
      </c>
      <c r="AX31" s="165">
        <f t="shared" si="266"/>
        <v>0</v>
      </c>
      <c r="AY31" s="161">
        <f t="shared" si="267"/>
        <v>45931</v>
      </c>
      <c r="AZ31" s="161">
        <f t="shared" si="268"/>
        <v>45961</v>
      </c>
      <c r="BA31" s="165">
        <f t="shared" si="269"/>
        <v>0</v>
      </c>
      <c r="BB31" s="161">
        <f t="shared" si="270"/>
        <v>45962</v>
      </c>
      <c r="BC31" s="161">
        <f t="shared" si="271"/>
        <v>45991</v>
      </c>
      <c r="BD31" s="165">
        <f t="shared" si="272"/>
        <v>0</v>
      </c>
      <c r="BE31" s="161">
        <f t="shared" si="273"/>
        <v>45992</v>
      </c>
      <c r="BF31" s="161">
        <f t="shared" si="274"/>
        <v>46022</v>
      </c>
      <c r="BG31" s="165">
        <f t="shared" si="275"/>
        <v>0</v>
      </c>
      <c r="BH31" s="161">
        <v>46023</v>
      </c>
      <c r="BI31" s="161">
        <f t="shared" si="276"/>
        <v>46053</v>
      </c>
      <c r="BJ31" s="165">
        <f t="shared" si="277"/>
        <v>0</v>
      </c>
      <c r="BK31" s="161">
        <f t="shared" si="278"/>
        <v>46054</v>
      </c>
      <c r="BL31" s="161">
        <f t="shared" si="279"/>
        <v>46081</v>
      </c>
      <c r="BM31" s="165">
        <f t="shared" si="280"/>
        <v>0</v>
      </c>
      <c r="BN31" s="161">
        <f t="shared" si="281"/>
        <v>46082</v>
      </c>
      <c r="BO31" s="161">
        <f t="shared" si="282"/>
        <v>46112</v>
      </c>
      <c r="BP31" s="165">
        <f t="shared" si="283"/>
        <v>0</v>
      </c>
      <c r="BQ31" s="161">
        <f t="shared" si="284"/>
        <v>46113</v>
      </c>
      <c r="BR31" s="161">
        <f t="shared" si="285"/>
        <v>46142</v>
      </c>
      <c r="BS31" s="165">
        <f t="shared" si="286"/>
        <v>0</v>
      </c>
      <c r="BT31" s="161">
        <f t="shared" si="287"/>
        <v>46143</v>
      </c>
      <c r="BU31" s="161">
        <f t="shared" si="288"/>
        <v>46173</v>
      </c>
      <c r="BV31" s="165">
        <f t="shared" si="289"/>
        <v>0</v>
      </c>
      <c r="BW31" s="161">
        <f t="shared" si="290"/>
        <v>46174</v>
      </c>
      <c r="BX31" s="161">
        <f t="shared" si="291"/>
        <v>46203</v>
      </c>
      <c r="BY31" s="165">
        <f t="shared" si="292"/>
        <v>0</v>
      </c>
      <c r="BZ31" s="161">
        <f t="shared" si="293"/>
        <v>46204</v>
      </c>
      <c r="CA31" s="161">
        <f t="shared" si="294"/>
        <v>46234</v>
      </c>
      <c r="CB31" s="165">
        <f t="shared" si="295"/>
        <v>0</v>
      </c>
      <c r="CC31" s="161">
        <f t="shared" si="296"/>
        <v>46235</v>
      </c>
      <c r="CD31" s="161">
        <f t="shared" si="297"/>
        <v>46265</v>
      </c>
      <c r="CE31" s="165">
        <f t="shared" si="298"/>
        <v>0</v>
      </c>
      <c r="CF31" s="161">
        <f t="shared" si="299"/>
        <v>46266</v>
      </c>
      <c r="CG31" s="161">
        <f t="shared" si="300"/>
        <v>46295</v>
      </c>
      <c r="CH31" s="165">
        <f t="shared" si="301"/>
        <v>0</v>
      </c>
      <c r="CI31" s="161">
        <f t="shared" si="302"/>
        <v>46296</v>
      </c>
      <c r="CJ31" s="161">
        <f t="shared" si="303"/>
        <v>46326</v>
      </c>
      <c r="CK31" s="165">
        <f t="shared" si="304"/>
        <v>0</v>
      </c>
      <c r="CL31" s="161">
        <f t="shared" si="305"/>
        <v>46327</v>
      </c>
      <c r="CM31" s="161">
        <f t="shared" si="306"/>
        <v>46356</v>
      </c>
      <c r="CN31" s="165">
        <f t="shared" si="307"/>
        <v>0</v>
      </c>
      <c r="CO31" s="161">
        <f t="shared" si="308"/>
        <v>46357</v>
      </c>
      <c r="CP31" s="161">
        <f t="shared" si="309"/>
        <v>46387</v>
      </c>
      <c r="CQ31" s="165">
        <f t="shared" si="310"/>
        <v>0</v>
      </c>
    </row>
    <row r="32" s="78" customFormat="1" ht="24" customHeight="1" outlineLevel="4" spans="1:95">
      <c r="A32" s="123" t="s">
        <v>2826</v>
      </c>
      <c r="B32" s="124"/>
      <c r="C32" s="124"/>
      <c r="D32" s="124"/>
      <c r="E32" s="124"/>
      <c r="F32" s="124"/>
      <c r="G32" s="125"/>
      <c r="H32" s="126"/>
      <c r="I32" s="126"/>
      <c r="J32" s="126"/>
      <c r="K32" s="126"/>
      <c r="L32" s="155"/>
      <c r="M32" s="155"/>
      <c r="N32" s="126"/>
      <c r="O32" s="155"/>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c r="CH32" s="126"/>
      <c r="CI32" s="126"/>
      <c r="CJ32" s="126"/>
      <c r="CK32" s="126"/>
      <c r="CL32" s="126"/>
      <c r="CM32" s="126"/>
      <c r="CN32" s="126"/>
      <c r="CO32" s="126"/>
      <c r="CP32" s="126"/>
      <c r="CQ32" s="126"/>
    </row>
    <row r="33" s="78" customFormat="1" ht="24" customHeight="1" outlineLevel="3" spans="1:95">
      <c r="A33" s="115"/>
      <c r="B33" s="116" t="s">
        <v>799</v>
      </c>
      <c r="C33" s="117" t="s">
        <v>69</v>
      </c>
      <c r="D33" s="115" t="s">
        <v>68</v>
      </c>
      <c r="E33" s="116"/>
      <c r="F33" s="116"/>
      <c r="G33" s="116"/>
      <c r="H33" s="118">
        <f>X33+AA33+AD33+AG33+AJ33+AM33+AP33+AS33+AV33+AY33+BB33+BE33</f>
        <v>0</v>
      </c>
      <c r="I33" s="118">
        <f>Y33+AB33+AE33+AH33+AK33+AN33+AQ33+AT33+AW33+AZ33+BC33+BF33</f>
        <v>0</v>
      </c>
      <c r="J33" s="118">
        <f t="shared" si="5"/>
        <v>0</v>
      </c>
      <c r="K33" s="118"/>
      <c r="L33" s="152"/>
      <c r="M33" s="152"/>
      <c r="N33" s="118"/>
      <c r="O33" s="152"/>
      <c r="P33" s="118"/>
      <c r="Q33" s="118"/>
      <c r="R33" s="118"/>
      <c r="S33" s="118"/>
      <c r="T33" s="118"/>
      <c r="U33" s="118"/>
      <c r="V33" s="118"/>
      <c r="W33" s="118"/>
      <c r="X33" s="118">
        <f>VLOOKUP($C33,'1 预算编制表单'!$C:$BJ,27,FALSE)</f>
        <v>0</v>
      </c>
      <c r="Y33" s="118">
        <f>X33-Z33</f>
        <v>0</v>
      </c>
      <c r="Z33" s="118">
        <f>SUM(Z34:Z38)</f>
        <v>0</v>
      </c>
      <c r="AA33" s="118">
        <f>VLOOKUP($C33,'1 预算编制表单'!$C:$BJ,30,FALSE)</f>
        <v>0</v>
      </c>
      <c r="AB33" s="118">
        <f>AA33-AC33</f>
        <v>0</v>
      </c>
      <c r="AC33" s="118">
        <f>SUM(AC34:AC38)</f>
        <v>0</v>
      </c>
      <c r="AD33" s="118">
        <f>VLOOKUP($C33,'1 预算编制表单'!$C:$BJ,33,FALSE)</f>
        <v>0</v>
      </c>
      <c r="AE33" s="118">
        <f>AD33-AF33</f>
        <v>0</v>
      </c>
      <c r="AF33" s="118">
        <f>SUM(AF34:AF38)</f>
        <v>0</v>
      </c>
      <c r="AG33" s="118">
        <f>VLOOKUP($C33,'1 预算编制表单'!$C:$BJ,36,FALSE)</f>
        <v>0</v>
      </c>
      <c r="AH33" s="118">
        <f>AG33-AI33</f>
        <v>0</v>
      </c>
      <c r="AI33" s="118">
        <f>SUM(AI34:AI38)</f>
        <v>0</v>
      </c>
      <c r="AJ33" s="118">
        <f>VLOOKUP($C33,'1 预算编制表单'!$C:$BJ,39,FALSE)</f>
        <v>0</v>
      </c>
      <c r="AK33" s="118">
        <f>AJ33-AL33</f>
        <v>0</v>
      </c>
      <c r="AL33" s="118">
        <f>SUM(AL34:AL38)</f>
        <v>0</v>
      </c>
      <c r="AM33" s="118">
        <f>VLOOKUP($C33,'1 预算编制表单'!$C:$BJ,42,FALSE)</f>
        <v>0</v>
      </c>
      <c r="AN33" s="118">
        <f>AM33-AO33</f>
        <v>0</v>
      </c>
      <c r="AO33" s="118">
        <f>SUM(AO34:AO38)</f>
        <v>0</v>
      </c>
      <c r="AP33" s="118">
        <f>VLOOKUP($C33,'1 预算编制表单'!$C:$BJ,45,FALSE)</f>
        <v>0</v>
      </c>
      <c r="AQ33" s="118">
        <f>AP33-AR33</f>
        <v>0</v>
      </c>
      <c r="AR33" s="118">
        <f>SUM(AR34:AR38)</f>
        <v>0</v>
      </c>
      <c r="AS33" s="118">
        <f>VLOOKUP($C33,'1 预算编制表单'!$C:$BJ,48,FALSE)</f>
        <v>0</v>
      </c>
      <c r="AT33" s="118">
        <f>AS33-AU33</f>
        <v>0</v>
      </c>
      <c r="AU33" s="118">
        <f>SUM(AU34:AU38)</f>
        <v>0</v>
      </c>
      <c r="AV33" s="118">
        <f>VLOOKUP($C33,'1 预算编制表单'!$C:$BJ,51,FALSE)</f>
        <v>0</v>
      </c>
      <c r="AW33" s="118">
        <f>AV33-AX33</f>
        <v>0</v>
      </c>
      <c r="AX33" s="118">
        <f>SUM(AX34:AX38)</f>
        <v>0</v>
      </c>
      <c r="AY33" s="118">
        <f>VLOOKUP($C33,'1 预算编制表单'!$C:$BJ,54,FALSE)</f>
        <v>0</v>
      </c>
      <c r="AZ33" s="118">
        <f>AY33-BA33</f>
        <v>0</v>
      </c>
      <c r="BA33" s="118">
        <f>SUM(BA34:BA38)</f>
        <v>0</v>
      </c>
      <c r="BB33" s="118">
        <f>VLOOKUP($C33,'1 预算编制表单'!$C:$BJ,57,FALSE)</f>
        <v>0</v>
      </c>
      <c r="BC33" s="118">
        <f>BB33-BD33</f>
        <v>0</v>
      </c>
      <c r="BD33" s="118">
        <f>SUM(BD34:BD38)</f>
        <v>0</v>
      </c>
      <c r="BE33" s="118">
        <f>VLOOKUP($C33,'1 预算编制表单'!$C:$BJ,60,FALSE)</f>
        <v>0</v>
      </c>
      <c r="BF33" s="118">
        <f>BE33-BG33</f>
        <v>0</v>
      </c>
      <c r="BG33" s="118">
        <f>SUM(BG34:BG38)</f>
        <v>0</v>
      </c>
      <c r="BH33" s="118">
        <f>VLOOKUP($C33,'1 预算编制表单'!$C:$BJ,27,FALSE)</f>
        <v>0</v>
      </c>
      <c r="BI33" s="118">
        <f>BH33-BJ33</f>
        <v>0</v>
      </c>
      <c r="BJ33" s="118">
        <f>SUM(BJ34:BJ38)</f>
        <v>0</v>
      </c>
      <c r="BK33" s="118">
        <f>VLOOKUP($C33,'1 预算编制表单'!$C:$BJ,30,FALSE)</f>
        <v>0</v>
      </c>
      <c r="BL33" s="118">
        <f>BK33-BM33</f>
        <v>0</v>
      </c>
      <c r="BM33" s="118">
        <f>SUM(BM34:BM38)</f>
        <v>0</v>
      </c>
      <c r="BN33" s="118">
        <f>VLOOKUP($C33,'1 预算编制表单'!$C:$BJ,33,FALSE)</f>
        <v>0</v>
      </c>
      <c r="BO33" s="118">
        <f>BN33-BP33</f>
        <v>0</v>
      </c>
      <c r="BP33" s="118">
        <f>SUM(BP34:BP38)</f>
        <v>0</v>
      </c>
      <c r="BQ33" s="118">
        <f>VLOOKUP($C33,'1 预算编制表单'!$C:$BJ,36,FALSE)</f>
        <v>0</v>
      </c>
      <c r="BR33" s="118">
        <f>BQ33-BS33</f>
        <v>0</v>
      </c>
      <c r="BS33" s="118">
        <f>SUM(BS34:BS38)</f>
        <v>0</v>
      </c>
      <c r="BT33" s="118">
        <f>VLOOKUP($C33,'1 预算编制表单'!$C:$BJ,39,FALSE)</f>
        <v>0</v>
      </c>
      <c r="BU33" s="118">
        <f>BT33-BV33</f>
        <v>0</v>
      </c>
      <c r="BV33" s="118">
        <f>SUM(BV34:BV38)</f>
        <v>0</v>
      </c>
      <c r="BW33" s="118">
        <f>VLOOKUP($C33,'1 预算编制表单'!$C:$BJ,42,FALSE)</f>
        <v>0</v>
      </c>
      <c r="BX33" s="118">
        <f>BW33-BY33</f>
        <v>0</v>
      </c>
      <c r="BY33" s="118">
        <f>SUM(BY34:BY38)</f>
        <v>0</v>
      </c>
      <c r="BZ33" s="118">
        <f>VLOOKUP($C33,'1 预算编制表单'!$C:$BJ,45,FALSE)</f>
        <v>0</v>
      </c>
      <c r="CA33" s="118">
        <f>BZ33-CB33</f>
        <v>0</v>
      </c>
      <c r="CB33" s="118">
        <f>SUM(CB34:CB38)</f>
        <v>0</v>
      </c>
      <c r="CC33" s="118">
        <f>VLOOKUP($C33,'1 预算编制表单'!$C:$BJ,48,FALSE)</f>
        <v>0</v>
      </c>
      <c r="CD33" s="118">
        <f>CC33-CE33</f>
        <v>0</v>
      </c>
      <c r="CE33" s="118">
        <f>SUM(CE34:CE38)</f>
        <v>0</v>
      </c>
      <c r="CF33" s="118">
        <f>VLOOKUP($C33,'1 预算编制表单'!$C:$BJ,51,FALSE)</f>
        <v>0</v>
      </c>
      <c r="CG33" s="118">
        <f>CF33-CH33</f>
        <v>0</v>
      </c>
      <c r="CH33" s="118">
        <f>SUM(CH34:CH38)</f>
        <v>0</v>
      </c>
      <c r="CI33" s="118">
        <f>VLOOKUP($C33,'1 预算编制表单'!$C:$BJ,54,FALSE)</f>
        <v>0</v>
      </c>
      <c r="CJ33" s="118">
        <f>CI33-CK33</f>
        <v>0</v>
      </c>
      <c r="CK33" s="118">
        <f>SUM(CK34:CK38)</f>
        <v>0</v>
      </c>
      <c r="CL33" s="118">
        <f>VLOOKUP($C33,'1 预算编制表单'!$C:$BJ,57,FALSE)</f>
        <v>0</v>
      </c>
      <c r="CM33" s="118">
        <f>CL33-CN33</f>
        <v>0</v>
      </c>
      <c r="CN33" s="118">
        <f>SUM(CN34:CN38)</f>
        <v>0</v>
      </c>
      <c r="CO33" s="118">
        <f>VLOOKUP($C33,'1 预算编制表单'!$C:$BJ,60,FALSE)</f>
        <v>0</v>
      </c>
      <c r="CP33" s="118">
        <f>CO33-CQ33</f>
        <v>0</v>
      </c>
      <c r="CQ33" s="118">
        <f>SUM(CQ34:CQ38)</f>
        <v>0</v>
      </c>
    </row>
    <row r="34" s="78" customFormat="1" ht="24" customHeight="1" outlineLevel="4" spans="1:95">
      <c r="A34" s="119"/>
      <c r="B34" s="120"/>
      <c r="C34" s="121" t="s">
        <v>862</v>
      </c>
      <c r="D34" s="128" t="s">
        <v>2827</v>
      </c>
      <c r="E34" s="120"/>
      <c r="F34" s="120"/>
      <c r="G34" s="120"/>
      <c r="H34" s="122"/>
      <c r="I34" s="122"/>
      <c r="J34" s="122">
        <f t="shared" si="5"/>
        <v>0</v>
      </c>
      <c r="K34" s="156"/>
      <c r="L34" s="159"/>
      <c r="M34" s="157"/>
      <c r="N34" s="122"/>
      <c r="O34" s="154"/>
      <c r="P34" s="122"/>
      <c r="Q34" s="122"/>
      <c r="R34" s="122"/>
      <c r="S34" s="122"/>
      <c r="T34" s="122"/>
      <c r="U34" s="122"/>
      <c r="V34" s="122"/>
      <c r="W34" s="122"/>
      <c r="X34" s="161"/>
      <c r="Y34" s="161"/>
      <c r="Z34" s="156">
        <f>报销单计算表!B21</f>
        <v>0</v>
      </c>
      <c r="AA34" s="161"/>
      <c r="AB34" s="161"/>
      <c r="AC34" s="156">
        <f>报销单计算表!C21</f>
        <v>0</v>
      </c>
      <c r="AD34" s="161"/>
      <c r="AE34" s="161"/>
      <c r="AF34" s="156">
        <f>报销单计算表!D21</f>
        <v>0</v>
      </c>
      <c r="AG34" s="161"/>
      <c r="AH34" s="166"/>
      <c r="AI34" s="156">
        <f>报销单计算表!E21</f>
        <v>0</v>
      </c>
      <c r="AJ34" s="166"/>
      <c r="AK34" s="166"/>
      <c r="AL34" s="156">
        <f>报销单计算表!F21</f>
        <v>0</v>
      </c>
      <c r="AM34" s="166"/>
      <c r="AN34" s="166"/>
      <c r="AO34" s="156">
        <f>报销单计算表!G21</f>
        <v>0</v>
      </c>
      <c r="AP34" s="166"/>
      <c r="AQ34" s="166"/>
      <c r="AR34" s="156">
        <f>报销单计算表!H21</f>
        <v>0</v>
      </c>
      <c r="AS34" s="166"/>
      <c r="AT34" s="166"/>
      <c r="AU34" s="156">
        <f>报销单计算表!I21</f>
        <v>0</v>
      </c>
      <c r="AV34" s="166"/>
      <c r="AW34" s="166"/>
      <c r="AX34" s="156">
        <f>报销单计算表!J21</f>
        <v>0</v>
      </c>
      <c r="AY34" s="161"/>
      <c r="AZ34" s="166"/>
      <c r="BA34" s="156">
        <f>报销单计算表!K21</f>
        <v>0</v>
      </c>
      <c r="BB34" s="166"/>
      <c r="BC34" s="166"/>
      <c r="BD34" s="156">
        <f>报销单计算表!L21</f>
        <v>0</v>
      </c>
      <c r="BE34" s="166"/>
      <c r="BF34" s="166"/>
      <c r="BG34" s="156">
        <f>报销单计算表!M21</f>
        <v>0</v>
      </c>
      <c r="BH34" s="161">
        <v>46023</v>
      </c>
      <c r="BI34" s="161">
        <f t="shared" ref="BI34" si="312">BH34+30</f>
        <v>46053</v>
      </c>
      <c r="BJ34" s="170">
        <f t="shared" ref="BJ34" si="313">IFERROR(IF(($R34-BI34)&gt;=0,0,IF(($S34-BH34)&lt;0,0,IF(AND(($S34-BI34)&gt;0,(BH34-$R34)&gt;0),$V34/365*(BI34-BH34+1),IF(AND(($S34-BI34)&lt;=0,(BH34-$R34)&gt;0),$V34/365*($S34-BH34+1),$V34/365*(BI34-$R34+1))))),0)</f>
        <v>0</v>
      </c>
      <c r="BK34" s="161">
        <f t="shared" ref="BK34" si="314">BI34+1</f>
        <v>46054</v>
      </c>
      <c r="BL34" s="161">
        <f t="shared" ref="BL34" si="315">BK34+27</f>
        <v>46081</v>
      </c>
      <c r="BM34" s="170">
        <f t="shared" ref="BM34" si="316">IFERROR(IF(($R34-BL34)&gt;=0,0,IF(($S34-BK34)&lt;0,0,IF(AND(($S34-BL34)&gt;0,(BK34-$R34)&gt;0),$V34/365*(BL34-BK34+1),IF(AND(($S34-BL34)&lt;=0,(BK34-$R34)&gt;0),$V34/365*($S34-BK34+1),$V34/365*(BL34-$R34+1))))),0)</f>
        <v>0</v>
      </c>
      <c r="BN34" s="161">
        <f t="shared" ref="BN34" si="317">BL34+1</f>
        <v>46082</v>
      </c>
      <c r="BO34" s="161">
        <f t="shared" ref="BO34" si="318">BN34+30</f>
        <v>46112</v>
      </c>
      <c r="BP34" s="170">
        <f t="shared" ref="BP34" si="319">IFERROR(IF(($R34-BO34)&gt;=0,0,IF(($S34-BN34)&lt;0,0,IF(AND(($S34-BO34)&gt;0,(BN34-$R34)&gt;0),$V34/365*(BO34-BN34+1),IF(AND(($S34-BO34)&lt;=0,(BN34-$R34)&gt;0),$V34/365*($S34-BN34+1),$V34/365*(BO34-$R34+1))))),0)</f>
        <v>0</v>
      </c>
      <c r="BQ34" s="161">
        <f t="shared" ref="BQ34" si="320">BO34+1</f>
        <v>46113</v>
      </c>
      <c r="BR34" s="161">
        <f t="shared" ref="BR34" si="321">BQ34+29</f>
        <v>46142</v>
      </c>
      <c r="BS34" s="170">
        <f t="shared" ref="BS34" si="322">IFERROR(IF(($R34-BR34)&gt;=0,0,IF(($S34-BQ34)&lt;0,0,IF(AND(($S34-BR34)&gt;0,(BQ34-$R34)&gt;0),$V34/365*(BR34-BQ34+1),IF(AND(($S34-BR34)&lt;=0,(BQ34-$R34)&gt;0),$V34/365*($S34-BQ34+1),$V34/365*(BR34-$R34+1))))),0)</f>
        <v>0</v>
      </c>
      <c r="BT34" s="161">
        <f t="shared" ref="BT34" si="323">BR34+1</f>
        <v>46143</v>
      </c>
      <c r="BU34" s="161">
        <f t="shared" ref="BU34" si="324">BT34+30</f>
        <v>46173</v>
      </c>
      <c r="BV34" s="170">
        <f t="shared" ref="BV34" si="325">IFERROR(IF(($R34-BU34)&gt;=0,0,IF(($S34-BT34)&lt;0,0,IF(AND(($S34-BU34)&gt;0,(BT34-$R34)&gt;0),$V34/365*(BU34-BT34+1),IF(AND(($S34-BU34)&lt;=0,(BT34-$R34)&gt;0),$V34/365*($S34-BT34+1),$V34/365*(BU34-$R34+1))))),0)</f>
        <v>0</v>
      </c>
      <c r="BW34" s="161">
        <f t="shared" ref="BW34" si="326">BU34+1</f>
        <v>46174</v>
      </c>
      <c r="BX34" s="161">
        <f t="shared" ref="BX34" si="327">BW34+29</f>
        <v>46203</v>
      </c>
      <c r="BY34" s="170">
        <f t="shared" ref="BY34" si="328">IFERROR(IF(($R34-BX34)&gt;=0,0,IF(($S34-BW34)&lt;0,0,IF(AND(($S34-BX34)&gt;0,(BW34-$R34)&gt;0),$V34/365*(BX34-BW34+1),IF(AND(($S34-BX34)&lt;=0,(BW34-$R34)&gt;0),$V34/365*($S34-BW34+1),$V34/365*(BX34-$R34+1))))),0)</f>
        <v>0</v>
      </c>
      <c r="BZ34" s="161">
        <f t="shared" ref="BZ34" si="329">BX34+1</f>
        <v>46204</v>
      </c>
      <c r="CA34" s="161">
        <f t="shared" ref="CA34" si="330">BZ34+30</f>
        <v>46234</v>
      </c>
      <c r="CB34" s="170">
        <f t="shared" ref="CB34" si="331">IFERROR(IF(($R34-CA34)&gt;=0,0,IF(($S34-BZ34)&lt;0,0,IF(AND(($S34-CA34)&gt;0,(BZ34-$R34)&gt;0),$V34/365*(CA34-BZ34+1),IF(AND(($S34-CA34)&lt;=0,(BZ34-$R34)&gt;0),$V34/365*($S34-BZ34+1),$V34/365*(CA34-$R34+1))))),0)</f>
        <v>0</v>
      </c>
      <c r="CC34" s="161">
        <f t="shared" ref="CC34" si="332">CA34+1</f>
        <v>46235</v>
      </c>
      <c r="CD34" s="161">
        <f t="shared" ref="CD34" si="333">CC34+30</f>
        <v>46265</v>
      </c>
      <c r="CE34" s="170">
        <f t="shared" ref="CE34" si="334">IFERROR(IF(($R34-CD34)&gt;=0,0,IF(($S34-CC34)&lt;0,0,IF(AND(($S34-CD34)&gt;0,(CC34-$R34)&gt;0),$V34/365*(CD34-CC34+1),IF(AND(($S34-CD34)&lt;=0,(CC34-$R34)&gt;0),$V34/365*($S34-CC34+1),$V34/365*(CD34-$R34+1))))),0)</f>
        <v>0</v>
      </c>
      <c r="CF34" s="161">
        <f t="shared" ref="CF34" si="335">CD34+1</f>
        <v>46266</v>
      </c>
      <c r="CG34" s="161">
        <f t="shared" ref="CG34" si="336">CF34+29</f>
        <v>46295</v>
      </c>
      <c r="CH34" s="170">
        <f t="shared" ref="CH34" si="337">IFERROR(IF(($R34-CG34)&gt;=0,0,IF(($S34-CF34)&lt;0,0,IF(AND(($S34-CG34)&gt;0,(CF34-$R34)&gt;0),$V34/365*(CG34-CF34+1),IF(AND(($S34-CG34)&lt;=0,(CF34-$R34)&gt;0),$V34/365*($S34-CF34+1),$V34/365*(CG34-$R34+1))))),0)</f>
        <v>0</v>
      </c>
      <c r="CI34" s="161">
        <f t="shared" ref="CI34" si="338">CG34+1</f>
        <v>46296</v>
      </c>
      <c r="CJ34" s="161">
        <f t="shared" ref="CJ34" si="339">CI34+30</f>
        <v>46326</v>
      </c>
      <c r="CK34" s="170">
        <f t="shared" ref="CK34" si="340">IFERROR(IF(($R34-CJ34)&gt;=0,0,IF(($S34-CI34)&lt;0,0,IF(AND(($S34-CJ34)&gt;0,(CI34-$R34)&gt;0),$V34/365*(CJ34-CI34+1),IF(AND(($S34-CJ34)&lt;=0,(CI34-$R34)&gt;0),$V34/365*($S34-CI34+1),$V34/365*(CJ34-$R34+1))))),0)</f>
        <v>0</v>
      </c>
      <c r="CL34" s="161">
        <f t="shared" ref="CL34" si="341">CJ34+1</f>
        <v>46327</v>
      </c>
      <c r="CM34" s="161">
        <f t="shared" ref="CM34" si="342">CL34+29</f>
        <v>46356</v>
      </c>
      <c r="CN34" s="170">
        <f t="shared" ref="CN34" si="343">IFERROR(IF(($R34-CM34)&gt;=0,0,IF(($S34-CL34)&lt;0,0,IF(AND(($S34-CM34)&gt;0,(CL34-$R34)&gt;0),$V34/365*(CM34-CL34+1),IF(AND(($S34-CM34)&lt;=0,(CL34-$R34)&gt;0),$V34/365*($S34-CL34+1),$V34/365*(CM34-$R34+1))))),0)</f>
        <v>0</v>
      </c>
      <c r="CO34" s="161">
        <f t="shared" ref="CO34" si="344">CM34+1</f>
        <v>46357</v>
      </c>
      <c r="CP34" s="161">
        <f t="shared" ref="CP34" si="345">CO34+30</f>
        <v>46387</v>
      </c>
      <c r="CQ34" s="170">
        <f t="shared" ref="CQ34" si="346">IFERROR(IF(($R34-CP34)&gt;=0,0,IF(($S34-CO34)&lt;0,0,IF(AND(($S34-CP34)&gt;0,(CO34-$R34)&gt;0),$V34/365*(CP34-CO34+1),IF(AND(($S34-CP34)&lt;=0,(CO34-$R34)&gt;0),$V34/365*($S34-CO34+1),$V34/365*(CP34-$R34+1))))),0)</f>
        <v>0</v>
      </c>
    </row>
    <row r="35" s="78" customFormat="1" ht="24" customHeight="1" outlineLevel="4" spans="1:95">
      <c r="A35" s="119"/>
      <c r="B35" s="120"/>
      <c r="C35" s="121"/>
      <c r="D35" s="119"/>
      <c r="E35" s="120"/>
      <c r="F35" s="120"/>
      <c r="G35" s="120"/>
      <c r="H35" s="122"/>
      <c r="I35" s="122"/>
      <c r="J35" s="122">
        <f t="shared" si="5"/>
        <v>0</v>
      </c>
      <c r="K35" s="122">
        <f t="shared" ref="K35:K37" si="347">K34+1</f>
        <v>1</v>
      </c>
      <c r="L35" s="153"/>
      <c r="M35" s="154">
        <f>IFERROR(VLOOKUP($L35,'2-2 引出数据_合同数据仓库'!$B$2:$BP$1000,3,FALSE),0)</f>
        <v>0</v>
      </c>
      <c r="N35" s="122"/>
      <c r="O35" s="154">
        <f>IFERROR(VLOOKUP((LEFT(VLOOKUP($L35,'2-2 引出数据_合同数据仓库'!$B$2:$BP$1000,64,FALSE),15)&amp;(RIGHT(VLOOKUP($L35,'2-2 引出数据_合同数据仓库'!$B$2:$BP$1000,64,FALSE),4)+1)),'2-2 引出数据_合同数据仓库'!$B$2:$BP$1000,3,FALSE),0)</f>
        <v>0</v>
      </c>
      <c r="P35" s="122"/>
      <c r="Q35" s="122">
        <f>IFERROR(VLOOKUP($L35,'2-2 引出数据_合同数据仓库'!$B$2:$BP$1000,28,FALSE),0)</f>
        <v>0</v>
      </c>
      <c r="R35" s="122">
        <f>IFERROR(VLOOKUP($L35,'2-2 引出数据_合同数据仓库'!$B$2:$BP$1000,29,FALSE),0)</f>
        <v>0</v>
      </c>
      <c r="S35" s="122">
        <f>IFERROR(VLOOKUP($L35,'2-2 引出数据_合同数据仓库'!$B$2:$BP$1000,4,FALSE),0)</f>
        <v>0</v>
      </c>
      <c r="T35" s="122"/>
      <c r="U35" s="122">
        <f>IFERROR(VLOOKUP($L35,'2-2 引出数据_合同数据仓库'!$B$2:$BP$1000,15,FALSE),0)</f>
        <v>0</v>
      </c>
      <c r="V35" s="122">
        <f t="shared" ref="V35:V37" si="348">U35/(S35-R35+1)*365</f>
        <v>0</v>
      </c>
      <c r="W35" s="122"/>
      <c r="X35" s="161">
        <v>45658</v>
      </c>
      <c r="Y35" s="161">
        <f t="shared" ref="Y35:Y37" si="349">X35+30</f>
        <v>45688</v>
      </c>
      <c r="Z35" s="165">
        <f t="shared" ref="Z35:Z37" si="350">IFERROR(IF(($R35-Y35)&gt;=0,0,IF(($S35-X35)&lt;0,0,IF(AND(($S35-Y35)&gt;0,(X35-$R35)&gt;0),$V35/365*(Y35-X35+1),IF(AND(($S35-Y35)&lt;=0,(X35-$R35)&gt;0),$V35/365*($S35-X35+1),$V35/365*(Y35-$R35+1))))),0)</f>
        <v>0</v>
      </c>
      <c r="AA35" s="161">
        <f t="shared" ref="AA35:AA37" si="351">Y35+1</f>
        <v>45689</v>
      </c>
      <c r="AB35" s="161">
        <f t="shared" ref="AB35:AB37" si="352">AA35+27</f>
        <v>45716</v>
      </c>
      <c r="AC35" s="165">
        <f t="shared" ref="AC35:AC37" si="353">IFERROR(IF(($R35-AB35)&gt;=0,0,IF(($S35-AA35)&lt;0,0,IF(AND(($S35-AB35)&gt;0,(AA35-$R35)&gt;0),$V35/365*(AB35-AA35+1),IF(AND(($S35-AB35)&lt;=0,(AA35-$R35)&gt;0),$V35/365*($S35-AA35+1),$V35/365*(AB35-$R35+1))))),0)</f>
        <v>0</v>
      </c>
      <c r="AD35" s="161">
        <f t="shared" ref="AD35:AD37" si="354">AB35+1</f>
        <v>45717</v>
      </c>
      <c r="AE35" s="161">
        <f t="shared" ref="AE35:AE37" si="355">AD35+30</f>
        <v>45747</v>
      </c>
      <c r="AF35" s="165">
        <f t="shared" ref="AF35:AF37" si="356">IFERROR(IF(($R35-AE35)&gt;=0,0,IF(($S35-AD35)&lt;0,0,IF(AND(($S35-AE35)&gt;0,(AD35-$R35)&gt;0),$V35/365*(AE35-AD35+1),IF(AND(($S35-AE35)&lt;=0,(AD35-$R35)&gt;0),$V35/365*($S35-AD35+1),$V35/365*(AE35-$R35+1))))),0)</f>
        <v>0</v>
      </c>
      <c r="AG35" s="161">
        <f t="shared" ref="AG35:AG37" si="357">AE35+1</f>
        <v>45748</v>
      </c>
      <c r="AH35" s="161">
        <f t="shared" ref="AH35:AH37" si="358">AG35+29</f>
        <v>45777</v>
      </c>
      <c r="AI35" s="165">
        <f t="shared" ref="AI35:AI37" si="359">IFERROR(IF(($R35-AH35)&gt;=0,0,IF(($S35-AG35)&lt;0,0,IF(AND(($S35-AH35)&gt;0,(AG35-$R35)&gt;0),$V35/365*(AH35-AG35+1),IF(AND(($S35-AH35)&lt;=0,(AG35-$R35)&gt;0),$V35/365*($S35-AG35+1),$V35/365*(AH35-$R35+1))))),0)</f>
        <v>0</v>
      </c>
      <c r="AJ35" s="161">
        <f t="shared" ref="AJ35:AJ37" si="360">AH35+1</f>
        <v>45778</v>
      </c>
      <c r="AK35" s="161">
        <f t="shared" ref="AK35:AK37" si="361">AJ35+30</f>
        <v>45808</v>
      </c>
      <c r="AL35" s="165">
        <f t="shared" ref="AL35:AL37" si="362">IFERROR(IF(($R35-AK35)&gt;=0,0,IF(($S35-AJ35)&lt;0,0,IF(AND(($S35-AK35)&gt;0,(AJ35-$R35)&gt;0),$V35/365*(AK35-AJ35+1),IF(AND(($S35-AK35)&lt;=0,(AJ35-$R35)&gt;0),$V35/365*($S35-AJ35+1),$V35/365*(AK35-$R35+1))))),0)</f>
        <v>0</v>
      </c>
      <c r="AM35" s="161">
        <f t="shared" ref="AM35:AM37" si="363">AK35+1</f>
        <v>45809</v>
      </c>
      <c r="AN35" s="161">
        <f t="shared" ref="AN35:AN37" si="364">AM35+29</f>
        <v>45838</v>
      </c>
      <c r="AO35" s="165">
        <f t="shared" ref="AO35:AO37" si="365">IFERROR(IF(($R35-AN35)&gt;=0,0,IF(($S35-AM35)&lt;0,0,IF(AND(($S35-AN35)&gt;0,(AM35-$R35)&gt;0),$V35/365*(AN35-AM35+1),IF(AND(($S35-AN35)&lt;=0,(AM35-$R35)&gt;0),$V35/365*($S35-AM35+1),$V35/365*(AN35-$R35+1))))),0)</f>
        <v>0</v>
      </c>
      <c r="AP35" s="161">
        <f t="shared" ref="AP35:AP37" si="366">AN35+1</f>
        <v>45839</v>
      </c>
      <c r="AQ35" s="161">
        <f t="shared" ref="AQ35:AQ37" si="367">AP35+30</f>
        <v>45869</v>
      </c>
      <c r="AR35" s="165">
        <f t="shared" ref="AR35:AR37" si="368">IFERROR(IF(($R35-AQ35)&gt;=0,0,IF(($S35-AP35)&lt;0,0,IF(AND(($S35-AQ35)&gt;0,(AP35-$R35)&gt;0),$V35/365*(AQ35-AP35+1),IF(AND(($S35-AQ35)&lt;=0,(AP35-$R35)&gt;0),$V35/365*($S35-AP35+1),$V35/365*(AQ35-$R35+1))))),0)</f>
        <v>0</v>
      </c>
      <c r="AS35" s="161">
        <f t="shared" ref="AS35:AS37" si="369">AQ35+1</f>
        <v>45870</v>
      </c>
      <c r="AT35" s="161">
        <f t="shared" ref="AT35:AT37" si="370">AS35+30</f>
        <v>45900</v>
      </c>
      <c r="AU35" s="165">
        <f t="shared" ref="AU35:AU37" si="371">IFERROR(IF(($R35-AT35)&gt;=0,0,IF(($S35-AS35)&lt;0,0,IF(AND(($S35-AT35)&gt;0,(AS35-$R35)&gt;0),$V35/365*(AT35-AS35+1),IF(AND(($S35-AT35)&lt;=0,(AS35-$R35)&gt;0),$V35/365*($S35-AS35+1),$V35/365*(AT35-$R35+1))))),0)</f>
        <v>0</v>
      </c>
      <c r="AV35" s="161">
        <f t="shared" ref="AV35:AV37" si="372">AT35+1</f>
        <v>45901</v>
      </c>
      <c r="AW35" s="161">
        <f t="shared" ref="AW35:AW37" si="373">AV35+29</f>
        <v>45930</v>
      </c>
      <c r="AX35" s="165">
        <f t="shared" ref="AX35:AX37" si="374">IFERROR(IF(($R35-AW35)&gt;=0,0,IF(($S35-AV35)&lt;0,0,IF(AND(($S35-AW35)&gt;0,(AV35-$R35)&gt;0),$V35/365*(AW35-AV35+1),IF(AND(($S35-AW35)&lt;=0,(AV35-$R35)&gt;0),$V35/365*($S35-AV35+1),$V35/365*(AW35-$R35+1))))),0)</f>
        <v>0</v>
      </c>
      <c r="AY35" s="161">
        <f t="shared" ref="AY35:AY37" si="375">AW35+1</f>
        <v>45931</v>
      </c>
      <c r="AZ35" s="161">
        <f t="shared" ref="AZ35:AZ37" si="376">AY35+30</f>
        <v>45961</v>
      </c>
      <c r="BA35" s="165">
        <f t="shared" ref="BA35:BA37" si="377">IFERROR(IF(($R35-AZ35)&gt;=0,0,IF(($S35-AY35)&lt;0,0,IF(AND(($S35-AZ35)&gt;0,(AY35-$R35)&gt;0),$V35/365*(AZ35-AY35+1),IF(AND(($S35-AZ35)&lt;=0,(AY35-$R35)&gt;0),$V35/365*($S35-AY35+1),$V35/365*(AZ35-$R35+1))))),0)</f>
        <v>0</v>
      </c>
      <c r="BB35" s="161">
        <f t="shared" ref="BB35:BB37" si="378">AZ35+1</f>
        <v>45962</v>
      </c>
      <c r="BC35" s="161">
        <f t="shared" ref="BC35:BC37" si="379">BB35+29</f>
        <v>45991</v>
      </c>
      <c r="BD35" s="165">
        <f t="shared" ref="BD35:BD37" si="380">IFERROR(IF(($R35-BC35)&gt;=0,0,IF(($S35-BB35)&lt;0,0,IF(AND(($S35-BC35)&gt;0,(BB35-$R35)&gt;0),$V35/365*(BC35-BB35+1),IF(AND(($S35-BC35)&lt;=0,(BB35-$R35)&gt;0),$V35/365*($S35-BB35+1),$V35/365*(BC35-$R35+1))))),0)</f>
        <v>0</v>
      </c>
      <c r="BE35" s="161">
        <f t="shared" ref="BE35:BE37" si="381">BC35+1</f>
        <v>45992</v>
      </c>
      <c r="BF35" s="161">
        <f t="shared" ref="BF35:BF37" si="382">BE35+30</f>
        <v>46022</v>
      </c>
      <c r="BG35" s="165">
        <f t="shared" ref="BG35:BG37" si="383">IFERROR(IF(($R35-BF35)&gt;=0,0,IF(($S35-BE35)&lt;0,0,IF(AND(($S35-BF35)&gt;0,(BE35-$R35)&gt;0),$V35/365*(BF35-BE35+1),IF(AND(($S35-BF35)&lt;=0,(BE35-$R35)&gt;0),$V35/365*($S35-BE35+1),$V35/365*(BF35-$R35+1))))),0)</f>
        <v>0</v>
      </c>
      <c r="BH35" s="161">
        <v>46023</v>
      </c>
      <c r="BI35" s="161">
        <f t="shared" ref="BI35:BI37" si="384">BH35+30</f>
        <v>46053</v>
      </c>
      <c r="BJ35" s="165">
        <f t="shared" ref="BJ35:BJ37" si="385">IFERROR(IF(($R35-BI35)&gt;=0,0,IF(($S35-BH35)&lt;0,0,IF(AND(($S35-BI35)&gt;0,(BH35-$R35)&gt;0),$V35/365*(BI35-BH35+1),IF(AND(($S35-BI35)&lt;=0,(BH35-$R35)&gt;0),$V35/365*($S35-BH35+1),$V35/365*(BI35-$R35+1))))),0)</f>
        <v>0</v>
      </c>
      <c r="BK35" s="161">
        <f t="shared" ref="BK35:BK37" si="386">BI35+1</f>
        <v>46054</v>
      </c>
      <c r="BL35" s="161">
        <f t="shared" ref="BL35:BL37" si="387">BK35+27</f>
        <v>46081</v>
      </c>
      <c r="BM35" s="165">
        <f t="shared" ref="BM35:BM37" si="388">IFERROR(IF(($R35-BL35)&gt;=0,0,IF(($S35-BK35)&lt;0,0,IF(AND(($S35-BL35)&gt;0,(BK35-$R35)&gt;0),$V35/365*(BL35-BK35+1),IF(AND(($S35-BL35)&lt;=0,(BK35-$R35)&gt;0),$V35/365*($S35-BK35+1),$V35/365*(BL35-$R35+1))))),0)</f>
        <v>0</v>
      </c>
      <c r="BN35" s="161">
        <f t="shared" ref="BN35:BN37" si="389">BL35+1</f>
        <v>46082</v>
      </c>
      <c r="BO35" s="161">
        <f t="shared" ref="BO35:BO37" si="390">BN35+30</f>
        <v>46112</v>
      </c>
      <c r="BP35" s="165">
        <f t="shared" ref="BP35:BP37" si="391">IFERROR(IF(($R35-BO35)&gt;=0,0,IF(($S35-BN35)&lt;0,0,IF(AND(($S35-BO35)&gt;0,(BN35-$R35)&gt;0),$V35/365*(BO35-BN35+1),IF(AND(($S35-BO35)&lt;=0,(BN35-$R35)&gt;0),$V35/365*($S35-BN35+1),$V35/365*(BO35-$R35+1))))),0)</f>
        <v>0</v>
      </c>
      <c r="BQ35" s="161">
        <f t="shared" ref="BQ35:BQ37" si="392">BO35+1</f>
        <v>46113</v>
      </c>
      <c r="BR35" s="161">
        <f t="shared" ref="BR35:BR37" si="393">BQ35+29</f>
        <v>46142</v>
      </c>
      <c r="BS35" s="165">
        <f t="shared" ref="BS35:BS37" si="394">IFERROR(IF(($R35-BR35)&gt;=0,0,IF(($S35-BQ35)&lt;0,0,IF(AND(($S35-BR35)&gt;0,(BQ35-$R35)&gt;0),$V35/365*(BR35-BQ35+1),IF(AND(($S35-BR35)&lt;=0,(BQ35-$R35)&gt;0),$V35/365*($S35-BQ35+1),$V35/365*(BR35-$R35+1))))),0)</f>
        <v>0</v>
      </c>
      <c r="BT35" s="161">
        <f t="shared" ref="BT35:BT37" si="395">BR35+1</f>
        <v>46143</v>
      </c>
      <c r="BU35" s="161">
        <f t="shared" ref="BU35:BU37" si="396">BT35+30</f>
        <v>46173</v>
      </c>
      <c r="BV35" s="165">
        <f t="shared" ref="BV35:BV37" si="397">IFERROR(IF(($R35-BU35)&gt;=0,0,IF(($S35-BT35)&lt;0,0,IF(AND(($S35-BU35)&gt;0,(BT35-$R35)&gt;0),$V35/365*(BU35-BT35+1),IF(AND(($S35-BU35)&lt;=0,(BT35-$R35)&gt;0),$V35/365*($S35-BT35+1),$V35/365*(BU35-$R35+1))))),0)</f>
        <v>0</v>
      </c>
      <c r="BW35" s="161">
        <f t="shared" ref="BW35:BW37" si="398">BU35+1</f>
        <v>46174</v>
      </c>
      <c r="BX35" s="161">
        <f t="shared" ref="BX35:BX37" si="399">BW35+29</f>
        <v>46203</v>
      </c>
      <c r="BY35" s="165">
        <f t="shared" ref="BY35:BY37" si="400">IFERROR(IF(($R35-BX35)&gt;=0,0,IF(($S35-BW35)&lt;0,0,IF(AND(($S35-BX35)&gt;0,(BW35-$R35)&gt;0),$V35/365*(BX35-BW35+1),IF(AND(($S35-BX35)&lt;=0,(BW35-$R35)&gt;0),$V35/365*($S35-BW35+1),$V35/365*(BX35-$R35+1))))),0)</f>
        <v>0</v>
      </c>
      <c r="BZ35" s="161">
        <f t="shared" ref="BZ35:BZ37" si="401">BX35+1</f>
        <v>46204</v>
      </c>
      <c r="CA35" s="161">
        <f t="shared" ref="CA35:CA37" si="402">BZ35+30</f>
        <v>46234</v>
      </c>
      <c r="CB35" s="165">
        <f t="shared" ref="CB35:CB37" si="403">IFERROR(IF(($R35-CA35)&gt;=0,0,IF(($S35-BZ35)&lt;0,0,IF(AND(($S35-CA35)&gt;0,(BZ35-$R35)&gt;0),$V35/365*(CA35-BZ35+1),IF(AND(($S35-CA35)&lt;=0,(BZ35-$R35)&gt;0),$V35/365*($S35-BZ35+1),$V35/365*(CA35-$R35+1))))),0)</f>
        <v>0</v>
      </c>
      <c r="CC35" s="161">
        <f t="shared" ref="CC35:CC37" si="404">CA35+1</f>
        <v>46235</v>
      </c>
      <c r="CD35" s="161">
        <f t="shared" ref="CD35:CD37" si="405">CC35+30</f>
        <v>46265</v>
      </c>
      <c r="CE35" s="165">
        <f t="shared" ref="CE35:CE37" si="406">IFERROR(IF(($R35-CD35)&gt;=0,0,IF(($S35-CC35)&lt;0,0,IF(AND(($S35-CD35)&gt;0,(CC35-$R35)&gt;0),$V35/365*(CD35-CC35+1),IF(AND(($S35-CD35)&lt;=0,(CC35-$R35)&gt;0),$V35/365*($S35-CC35+1),$V35/365*(CD35-$R35+1))))),0)</f>
        <v>0</v>
      </c>
      <c r="CF35" s="161">
        <f t="shared" ref="CF35:CF37" si="407">CD35+1</f>
        <v>46266</v>
      </c>
      <c r="CG35" s="161">
        <f t="shared" ref="CG35:CG37" si="408">CF35+29</f>
        <v>46295</v>
      </c>
      <c r="CH35" s="165">
        <f t="shared" ref="CH35:CH37" si="409">IFERROR(IF(($R35-CG35)&gt;=0,0,IF(($S35-CF35)&lt;0,0,IF(AND(($S35-CG35)&gt;0,(CF35-$R35)&gt;0),$V35/365*(CG35-CF35+1),IF(AND(($S35-CG35)&lt;=0,(CF35-$R35)&gt;0),$V35/365*($S35-CF35+1),$V35/365*(CG35-$R35+1))))),0)</f>
        <v>0</v>
      </c>
      <c r="CI35" s="161">
        <f t="shared" ref="CI35:CI37" si="410">CG35+1</f>
        <v>46296</v>
      </c>
      <c r="CJ35" s="161">
        <f t="shared" ref="CJ35:CJ37" si="411">CI35+30</f>
        <v>46326</v>
      </c>
      <c r="CK35" s="165">
        <f t="shared" ref="CK35:CK37" si="412">IFERROR(IF(($R35-CJ35)&gt;=0,0,IF(($S35-CI35)&lt;0,0,IF(AND(($S35-CJ35)&gt;0,(CI35-$R35)&gt;0),$V35/365*(CJ35-CI35+1),IF(AND(($S35-CJ35)&lt;=0,(CI35-$R35)&gt;0),$V35/365*($S35-CI35+1),$V35/365*(CJ35-$R35+1))))),0)</f>
        <v>0</v>
      </c>
      <c r="CL35" s="161">
        <f t="shared" ref="CL35:CL37" si="413">CJ35+1</f>
        <v>46327</v>
      </c>
      <c r="CM35" s="161">
        <f t="shared" ref="CM35:CM37" si="414">CL35+29</f>
        <v>46356</v>
      </c>
      <c r="CN35" s="165">
        <f t="shared" ref="CN35:CN37" si="415">IFERROR(IF(($R35-CM35)&gt;=0,0,IF(($S35-CL35)&lt;0,0,IF(AND(($S35-CM35)&gt;0,(CL35-$R35)&gt;0),$V35/365*(CM35-CL35+1),IF(AND(($S35-CM35)&lt;=0,(CL35-$R35)&gt;0),$V35/365*($S35-CL35+1),$V35/365*(CM35-$R35+1))))),0)</f>
        <v>0</v>
      </c>
      <c r="CO35" s="161">
        <f t="shared" ref="CO35:CO37" si="416">CM35+1</f>
        <v>46357</v>
      </c>
      <c r="CP35" s="161">
        <f t="shared" ref="CP35:CP37" si="417">CO35+30</f>
        <v>46387</v>
      </c>
      <c r="CQ35" s="165">
        <f t="shared" ref="CQ35:CQ37" si="418">IFERROR(IF(($R35-CP35)&gt;=0,0,IF(($S35-CO35)&lt;0,0,IF(AND(($S35-CP35)&gt;0,(CO35-$R35)&gt;0),$V35/365*(CP35-CO35+1),IF(AND(($S35-CP35)&lt;=0,(CO35-$R35)&gt;0),$V35/365*($S35-CO35+1),$V35/365*(CP35-$R35+1))))),0)</f>
        <v>0</v>
      </c>
    </row>
    <row r="36" s="78" customFormat="1" ht="24" customHeight="1" outlineLevel="4" spans="1:95">
      <c r="A36" s="119"/>
      <c r="B36" s="120"/>
      <c r="C36" s="121"/>
      <c r="D36" s="119"/>
      <c r="E36" s="120"/>
      <c r="F36" s="120"/>
      <c r="G36" s="120"/>
      <c r="H36" s="122"/>
      <c r="I36" s="122"/>
      <c r="J36" s="122">
        <f t="shared" si="5"/>
        <v>0</v>
      </c>
      <c r="K36" s="122">
        <f t="shared" si="347"/>
        <v>2</v>
      </c>
      <c r="L36" s="153"/>
      <c r="M36" s="154">
        <f>IFERROR(VLOOKUP($L36,'2-2 引出数据_合同数据仓库'!$B$2:$BP$1000,3,FALSE),0)</f>
        <v>0</v>
      </c>
      <c r="N36" s="122"/>
      <c r="O36" s="154">
        <f>IFERROR(VLOOKUP((LEFT(VLOOKUP($L36,'2-2 引出数据_合同数据仓库'!$B$2:$BP$1000,64,FALSE),15)&amp;(RIGHT(VLOOKUP($L36,'2-2 引出数据_合同数据仓库'!$B$2:$BP$1000,64,FALSE),4)+1)),'2-2 引出数据_合同数据仓库'!$B$2:$BP$1000,3,FALSE),0)</f>
        <v>0</v>
      </c>
      <c r="P36" s="122"/>
      <c r="Q36" s="122">
        <f>IFERROR(VLOOKUP($L36,'2-2 引出数据_合同数据仓库'!$B$2:$BP$1000,28,FALSE),0)</f>
        <v>0</v>
      </c>
      <c r="R36" s="122">
        <f>IFERROR(VLOOKUP($L36,'2-2 引出数据_合同数据仓库'!$B$2:$BP$1000,29,FALSE),0)</f>
        <v>0</v>
      </c>
      <c r="S36" s="122">
        <f>IFERROR(VLOOKUP($L36,'2-2 引出数据_合同数据仓库'!$B$2:$BP$1000,4,FALSE),0)</f>
        <v>0</v>
      </c>
      <c r="T36" s="122"/>
      <c r="U36" s="122">
        <f>IFERROR(VLOOKUP($L36,'2-2 引出数据_合同数据仓库'!$B$2:$BP$1000,15,FALSE),0)</f>
        <v>0</v>
      </c>
      <c r="V36" s="122">
        <f t="shared" si="348"/>
        <v>0</v>
      </c>
      <c r="W36" s="122"/>
      <c r="X36" s="161">
        <v>45658</v>
      </c>
      <c r="Y36" s="161">
        <f t="shared" si="349"/>
        <v>45688</v>
      </c>
      <c r="Z36" s="165">
        <f t="shared" si="350"/>
        <v>0</v>
      </c>
      <c r="AA36" s="161">
        <f t="shared" si="351"/>
        <v>45689</v>
      </c>
      <c r="AB36" s="161">
        <f t="shared" si="352"/>
        <v>45716</v>
      </c>
      <c r="AC36" s="165">
        <f t="shared" si="353"/>
        <v>0</v>
      </c>
      <c r="AD36" s="161">
        <f t="shared" si="354"/>
        <v>45717</v>
      </c>
      <c r="AE36" s="161">
        <f t="shared" si="355"/>
        <v>45747</v>
      </c>
      <c r="AF36" s="165">
        <f t="shared" si="356"/>
        <v>0</v>
      </c>
      <c r="AG36" s="161">
        <f t="shared" si="357"/>
        <v>45748</v>
      </c>
      <c r="AH36" s="161">
        <f t="shared" si="358"/>
        <v>45777</v>
      </c>
      <c r="AI36" s="165">
        <f t="shared" si="359"/>
        <v>0</v>
      </c>
      <c r="AJ36" s="161">
        <f t="shared" si="360"/>
        <v>45778</v>
      </c>
      <c r="AK36" s="161">
        <f t="shared" si="361"/>
        <v>45808</v>
      </c>
      <c r="AL36" s="165">
        <f t="shared" si="362"/>
        <v>0</v>
      </c>
      <c r="AM36" s="161">
        <f t="shared" si="363"/>
        <v>45809</v>
      </c>
      <c r="AN36" s="161">
        <f t="shared" si="364"/>
        <v>45838</v>
      </c>
      <c r="AO36" s="165">
        <f t="shared" si="365"/>
        <v>0</v>
      </c>
      <c r="AP36" s="161">
        <f t="shared" si="366"/>
        <v>45839</v>
      </c>
      <c r="AQ36" s="161">
        <f t="shared" si="367"/>
        <v>45869</v>
      </c>
      <c r="AR36" s="165">
        <f t="shared" si="368"/>
        <v>0</v>
      </c>
      <c r="AS36" s="161">
        <f t="shared" si="369"/>
        <v>45870</v>
      </c>
      <c r="AT36" s="161">
        <f t="shared" si="370"/>
        <v>45900</v>
      </c>
      <c r="AU36" s="165">
        <f t="shared" si="371"/>
        <v>0</v>
      </c>
      <c r="AV36" s="161">
        <f t="shared" si="372"/>
        <v>45901</v>
      </c>
      <c r="AW36" s="161">
        <f t="shared" si="373"/>
        <v>45930</v>
      </c>
      <c r="AX36" s="165">
        <f t="shared" si="374"/>
        <v>0</v>
      </c>
      <c r="AY36" s="161">
        <f t="shared" si="375"/>
        <v>45931</v>
      </c>
      <c r="AZ36" s="161">
        <f t="shared" si="376"/>
        <v>45961</v>
      </c>
      <c r="BA36" s="165">
        <f t="shared" si="377"/>
        <v>0</v>
      </c>
      <c r="BB36" s="161">
        <f t="shared" si="378"/>
        <v>45962</v>
      </c>
      <c r="BC36" s="161">
        <f t="shared" si="379"/>
        <v>45991</v>
      </c>
      <c r="BD36" s="165">
        <f t="shared" si="380"/>
        <v>0</v>
      </c>
      <c r="BE36" s="161">
        <f t="shared" si="381"/>
        <v>45992</v>
      </c>
      <c r="BF36" s="161">
        <f t="shared" si="382"/>
        <v>46022</v>
      </c>
      <c r="BG36" s="165">
        <f t="shared" si="383"/>
        <v>0</v>
      </c>
      <c r="BH36" s="161">
        <v>46023</v>
      </c>
      <c r="BI36" s="161">
        <f t="shared" si="384"/>
        <v>46053</v>
      </c>
      <c r="BJ36" s="165">
        <f t="shared" si="385"/>
        <v>0</v>
      </c>
      <c r="BK36" s="161">
        <f t="shared" si="386"/>
        <v>46054</v>
      </c>
      <c r="BL36" s="161">
        <f t="shared" si="387"/>
        <v>46081</v>
      </c>
      <c r="BM36" s="165">
        <f t="shared" si="388"/>
        <v>0</v>
      </c>
      <c r="BN36" s="161">
        <f t="shared" si="389"/>
        <v>46082</v>
      </c>
      <c r="BO36" s="161">
        <f t="shared" si="390"/>
        <v>46112</v>
      </c>
      <c r="BP36" s="165">
        <f t="shared" si="391"/>
        <v>0</v>
      </c>
      <c r="BQ36" s="161">
        <f t="shared" si="392"/>
        <v>46113</v>
      </c>
      <c r="BR36" s="161">
        <f t="shared" si="393"/>
        <v>46142</v>
      </c>
      <c r="BS36" s="165">
        <f t="shared" si="394"/>
        <v>0</v>
      </c>
      <c r="BT36" s="161">
        <f t="shared" si="395"/>
        <v>46143</v>
      </c>
      <c r="BU36" s="161">
        <f t="shared" si="396"/>
        <v>46173</v>
      </c>
      <c r="BV36" s="165">
        <f t="shared" si="397"/>
        <v>0</v>
      </c>
      <c r="BW36" s="161">
        <f t="shared" si="398"/>
        <v>46174</v>
      </c>
      <c r="BX36" s="161">
        <f t="shared" si="399"/>
        <v>46203</v>
      </c>
      <c r="BY36" s="165">
        <f t="shared" si="400"/>
        <v>0</v>
      </c>
      <c r="BZ36" s="161">
        <f t="shared" si="401"/>
        <v>46204</v>
      </c>
      <c r="CA36" s="161">
        <f t="shared" si="402"/>
        <v>46234</v>
      </c>
      <c r="CB36" s="165">
        <f t="shared" si="403"/>
        <v>0</v>
      </c>
      <c r="CC36" s="161">
        <f t="shared" si="404"/>
        <v>46235</v>
      </c>
      <c r="CD36" s="161">
        <f t="shared" si="405"/>
        <v>46265</v>
      </c>
      <c r="CE36" s="165">
        <f t="shared" si="406"/>
        <v>0</v>
      </c>
      <c r="CF36" s="161">
        <f t="shared" si="407"/>
        <v>46266</v>
      </c>
      <c r="CG36" s="161">
        <f t="shared" si="408"/>
        <v>46295</v>
      </c>
      <c r="CH36" s="165">
        <f t="shared" si="409"/>
        <v>0</v>
      </c>
      <c r="CI36" s="161">
        <f t="shared" si="410"/>
        <v>46296</v>
      </c>
      <c r="CJ36" s="161">
        <f t="shared" si="411"/>
        <v>46326</v>
      </c>
      <c r="CK36" s="165">
        <f t="shared" si="412"/>
        <v>0</v>
      </c>
      <c r="CL36" s="161">
        <f t="shared" si="413"/>
        <v>46327</v>
      </c>
      <c r="CM36" s="161">
        <f t="shared" si="414"/>
        <v>46356</v>
      </c>
      <c r="CN36" s="165">
        <f t="shared" si="415"/>
        <v>0</v>
      </c>
      <c r="CO36" s="161">
        <f t="shared" si="416"/>
        <v>46357</v>
      </c>
      <c r="CP36" s="161">
        <f t="shared" si="417"/>
        <v>46387</v>
      </c>
      <c r="CQ36" s="165">
        <f t="shared" si="418"/>
        <v>0</v>
      </c>
    </row>
    <row r="37" s="78" customFormat="1" ht="24" customHeight="1" outlineLevel="4" spans="1:95">
      <c r="A37" s="119"/>
      <c r="B37" s="120"/>
      <c r="C37" s="121"/>
      <c r="D37" s="119"/>
      <c r="E37" s="120"/>
      <c r="F37" s="120"/>
      <c r="G37" s="120"/>
      <c r="H37" s="122"/>
      <c r="I37" s="122"/>
      <c r="J37" s="122">
        <f t="shared" si="5"/>
        <v>0</v>
      </c>
      <c r="K37" s="122">
        <f t="shared" si="347"/>
        <v>3</v>
      </c>
      <c r="L37" s="153"/>
      <c r="M37" s="154">
        <f>IFERROR(VLOOKUP($L37,'2-2 引出数据_合同数据仓库'!$B$2:$BP$1000,3,FALSE),0)</f>
        <v>0</v>
      </c>
      <c r="N37" s="122"/>
      <c r="O37" s="154">
        <f>IFERROR(VLOOKUP((LEFT(VLOOKUP($L37,'2-2 引出数据_合同数据仓库'!$B$2:$BP$1000,64,FALSE),15)&amp;(RIGHT(VLOOKUP($L37,'2-2 引出数据_合同数据仓库'!$B$2:$BP$1000,64,FALSE),4)+1)),'2-2 引出数据_合同数据仓库'!$B$2:$BP$1000,3,FALSE),0)</f>
        <v>0</v>
      </c>
      <c r="P37" s="122"/>
      <c r="Q37" s="122">
        <f>IFERROR(VLOOKUP($L37,'2-2 引出数据_合同数据仓库'!$B$2:$BP$1000,28,FALSE),0)</f>
        <v>0</v>
      </c>
      <c r="R37" s="122">
        <f>IFERROR(VLOOKUP($L37,'2-2 引出数据_合同数据仓库'!$B$2:$BP$1000,29,FALSE),0)</f>
        <v>0</v>
      </c>
      <c r="S37" s="122">
        <f>IFERROR(VLOOKUP($L37,'2-2 引出数据_合同数据仓库'!$B$2:$BP$1000,4,FALSE),0)</f>
        <v>0</v>
      </c>
      <c r="T37" s="122"/>
      <c r="U37" s="122">
        <f>IFERROR(VLOOKUP($L37,'2-2 引出数据_合同数据仓库'!$B$2:$BP$1000,15,FALSE),0)</f>
        <v>0</v>
      </c>
      <c r="V37" s="122">
        <f t="shared" si="348"/>
        <v>0</v>
      </c>
      <c r="W37" s="122"/>
      <c r="X37" s="161">
        <v>45658</v>
      </c>
      <c r="Y37" s="161">
        <f t="shared" si="349"/>
        <v>45688</v>
      </c>
      <c r="Z37" s="165">
        <f t="shared" si="350"/>
        <v>0</v>
      </c>
      <c r="AA37" s="161">
        <f t="shared" si="351"/>
        <v>45689</v>
      </c>
      <c r="AB37" s="161">
        <f t="shared" si="352"/>
        <v>45716</v>
      </c>
      <c r="AC37" s="165">
        <f t="shared" si="353"/>
        <v>0</v>
      </c>
      <c r="AD37" s="161">
        <f t="shared" si="354"/>
        <v>45717</v>
      </c>
      <c r="AE37" s="161">
        <f t="shared" si="355"/>
        <v>45747</v>
      </c>
      <c r="AF37" s="165">
        <f t="shared" si="356"/>
        <v>0</v>
      </c>
      <c r="AG37" s="161">
        <f t="shared" si="357"/>
        <v>45748</v>
      </c>
      <c r="AH37" s="161">
        <f t="shared" si="358"/>
        <v>45777</v>
      </c>
      <c r="AI37" s="165">
        <f t="shared" si="359"/>
        <v>0</v>
      </c>
      <c r="AJ37" s="161">
        <f t="shared" si="360"/>
        <v>45778</v>
      </c>
      <c r="AK37" s="161">
        <f t="shared" si="361"/>
        <v>45808</v>
      </c>
      <c r="AL37" s="165">
        <f t="shared" si="362"/>
        <v>0</v>
      </c>
      <c r="AM37" s="161">
        <f t="shared" si="363"/>
        <v>45809</v>
      </c>
      <c r="AN37" s="161">
        <f t="shared" si="364"/>
        <v>45838</v>
      </c>
      <c r="AO37" s="165">
        <f t="shared" si="365"/>
        <v>0</v>
      </c>
      <c r="AP37" s="161">
        <f t="shared" si="366"/>
        <v>45839</v>
      </c>
      <c r="AQ37" s="161">
        <f t="shared" si="367"/>
        <v>45869</v>
      </c>
      <c r="AR37" s="165">
        <f t="shared" si="368"/>
        <v>0</v>
      </c>
      <c r="AS37" s="161">
        <f t="shared" si="369"/>
        <v>45870</v>
      </c>
      <c r="AT37" s="161">
        <f t="shared" si="370"/>
        <v>45900</v>
      </c>
      <c r="AU37" s="165">
        <f t="shared" si="371"/>
        <v>0</v>
      </c>
      <c r="AV37" s="161">
        <f t="shared" si="372"/>
        <v>45901</v>
      </c>
      <c r="AW37" s="161">
        <f t="shared" si="373"/>
        <v>45930</v>
      </c>
      <c r="AX37" s="165">
        <f t="shared" si="374"/>
        <v>0</v>
      </c>
      <c r="AY37" s="161">
        <f t="shared" si="375"/>
        <v>45931</v>
      </c>
      <c r="AZ37" s="161">
        <f t="shared" si="376"/>
        <v>45961</v>
      </c>
      <c r="BA37" s="165">
        <f t="shared" si="377"/>
        <v>0</v>
      </c>
      <c r="BB37" s="161">
        <f t="shared" si="378"/>
        <v>45962</v>
      </c>
      <c r="BC37" s="161">
        <f t="shared" si="379"/>
        <v>45991</v>
      </c>
      <c r="BD37" s="165">
        <f t="shared" si="380"/>
        <v>0</v>
      </c>
      <c r="BE37" s="161">
        <f t="shared" si="381"/>
        <v>45992</v>
      </c>
      <c r="BF37" s="161">
        <f t="shared" si="382"/>
        <v>46022</v>
      </c>
      <c r="BG37" s="165">
        <f t="shared" si="383"/>
        <v>0</v>
      </c>
      <c r="BH37" s="161">
        <v>46023</v>
      </c>
      <c r="BI37" s="161">
        <f t="shared" si="384"/>
        <v>46053</v>
      </c>
      <c r="BJ37" s="165">
        <f t="shared" si="385"/>
        <v>0</v>
      </c>
      <c r="BK37" s="161">
        <f t="shared" si="386"/>
        <v>46054</v>
      </c>
      <c r="BL37" s="161">
        <f t="shared" si="387"/>
        <v>46081</v>
      </c>
      <c r="BM37" s="165">
        <f t="shared" si="388"/>
        <v>0</v>
      </c>
      <c r="BN37" s="161">
        <f t="shared" si="389"/>
        <v>46082</v>
      </c>
      <c r="BO37" s="161">
        <f t="shared" si="390"/>
        <v>46112</v>
      </c>
      <c r="BP37" s="165">
        <f t="shared" si="391"/>
        <v>0</v>
      </c>
      <c r="BQ37" s="161">
        <f t="shared" si="392"/>
        <v>46113</v>
      </c>
      <c r="BR37" s="161">
        <f t="shared" si="393"/>
        <v>46142</v>
      </c>
      <c r="BS37" s="165">
        <f t="shared" si="394"/>
        <v>0</v>
      </c>
      <c r="BT37" s="161">
        <f t="shared" si="395"/>
        <v>46143</v>
      </c>
      <c r="BU37" s="161">
        <f t="shared" si="396"/>
        <v>46173</v>
      </c>
      <c r="BV37" s="165">
        <f t="shared" si="397"/>
        <v>0</v>
      </c>
      <c r="BW37" s="161">
        <f t="shared" si="398"/>
        <v>46174</v>
      </c>
      <c r="BX37" s="161">
        <f t="shared" si="399"/>
        <v>46203</v>
      </c>
      <c r="BY37" s="165">
        <f t="shared" si="400"/>
        <v>0</v>
      </c>
      <c r="BZ37" s="161">
        <f t="shared" si="401"/>
        <v>46204</v>
      </c>
      <c r="CA37" s="161">
        <f t="shared" si="402"/>
        <v>46234</v>
      </c>
      <c r="CB37" s="165">
        <f t="shared" si="403"/>
        <v>0</v>
      </c>
      <c r="CC37" s="161">
        <f t="shared" si="404"/>
        <v>46235</v>
      </c>
      <c r="CD37" s="161">
        <f t="shared" si="405"/>
        <v>46265</v>
      </c>
      <c r="CE37" s="165">
        <f t="shared" si="406"/>
        <v>0</v>
      </c>
      <c r="CF37" s="161">
        <f t="shared" si="407"/>
        <v>46266</v>
      </c>
      <c r="CG37" s="161">
        <f t="shared" si="408"/>
        <v>46295</v>
      </c>
      <c r="CH37" s="165">
        <f t="shared" si="409"/>
        <v>0</v>
      </c>
      <c r="CI37" s="161">
        <f t="shared" si="410"/>
        <v>46296</v>
      </c>
      <c r="CJ37" s="161">
        <f t="shared" si="411"/>
        <v>46326</v>
      </c>
      <c r="CK37" s="165">
        <f t="shared" si="412"/>
        <v>0</v>
      </c>
      <c r="CL37" s="161">
        <f t="shared" si="413"/>
        <v>46327</v>
      </c>
      <c r="CM37" s="161">
        <f t="shared" si="414"/>
        <v>46356</v>
      </c>
      <c r="CN37" s="165">
        <f t="shared" si="415"/>
        <v>0</v>
      </c>
      <c r="CO37" s="161">
        <f t="shared" si="416"/>
        <v>46357</v>
      </c>
      <c r="CP37" s="161">
        <f t="shared" si="417"/>
        <v>46387</v>
      </c>
      <c r="CQ37" s="165">
        <f t="shared" si="418"/>
        <v>0</v>
      </c>
    </row>
    <row r="38" s="78" customFormat="1" ht="24" customHeight="1" outlineLevel="4" spans="1:95">
      <c r="A38" s="123" t="s">
        <v>2826</v>
      </c>
      <c r="B38" s="124"/>
      <c r="C38" s="124"/>
      <c r="D38" s="124"/>
      <c r="E38" s="124"/>
      <c r="F38" s="124"/>
      <c r="G38" s="125"/>
      <c r="H38" s="126"/>
      <c r="I38" s="126"/>
      <c r="J38" s="126"/>
      <c r="K38" s="126"/>
      <c r="L38" s="155"/>
      <c r="M38" s="155"/>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6"/>
      <c r="CP38" s="126"/>
      <c r="CQ38" s="126"/>
    </row>
    <row r="39" s="78" customFormat="1" ht="24" customHeight="1" outlineLevel="3" spans="1:95">
      <c r="A39" s="115"/>
      <c r="B39" s="116" t="s">
        <v>799</v>
      </c>
      <c r="C39" s="117" t="s">
        <v>871</v>
      </c>
      <c r="D39" s="115" t="s">
        <v>19</v>
      </c>
      <c r="E39" s="116"/>
      <c r="F39" s="116"/>
      <c r="G39" s="116"/>
      <c r="H39" s="118">
        <f>X39+AA39+AD39+AG39+AJ39+AM39+AP39+AS39+AV39+AY39+BB39+BE39</f>
        <v>0</v>
      </c>
      <c r="I39" s="118">
        <f>Y39+AB39+AE39+AH39+AK39+AN39+AQ39+AT39+AW39+AZ39+BC39+BF39</f>
        <v>0</v>
      </c>
      <c r="J39" s="118">
        <f t="shared" si="5"/>
        <v>0</v>
      </c>
      <c r="K39" s="118"/>
      <c r="L39" s="152"/>
      <c r="M39" s="152"/>
      <c r="N39" s="118"/>
      <c r="O39" s="118"/>
      <c r="P39" s="118"/>
      <c r="Q39" s="118"/>
      <c r="R39" s="118"/>
      <c r="S39" s="118"/>
      <c r="T39" s="118"/>
      <c r="U39" s="118"/>
      <c r="V39" s="118"/>
      <c r="W39" s="118"/>
      <c r="X39" s="118">
        <f>VLOOKUP($C39,'1 预算编制表单'!$C:$BJ,27,FALSE)</f>
        <v>0</v>
      </c>
      <c r="Y39" s="118">
        <f>X39-Z39</f>
        <v>0</v>
      </c>
      <c r="Z39" s="118">
        <f>SUM(Z40:Z44)</f>
        <v>0</v>
      </c>
      <c r="AA39" s="118">
        <f>VLOOKUP($C39,'1 预算编制表单'!$C:$BJ,30,FALSE)</f>
        <v>0</v>
      </c>
      <c r="AB39" s="118">
        <f>AA39-AC39</f>
        <v>0</v>
      </c>
      <c r="AC39" s="118">
        <f>SUM(AC40:AC44)</f>
        <v>0</v>
      </c>
      <c r="AD39" s="118">
        <f>VLOOKUP($C39,'1 预算编制表单'!$C:$BJ,33,FALSE)</f>
        <v>0</v>
      </c>
      <c r="AE39" s="118">
        <f>AD39-AF39</f>
        <v>0</v>
      </c>
      <c r="AF39" s="118">
        <f>SUM(AF40:AF44)</f>
        <v>0</v>
      </c>
      <c r="AG39" s="118">
        <f>VLOOKUP($C39,'1 预算编制表单'!$C:$BJ,36,FALSE)</f>
        <v>0</v>
      </c>
      <c r="AH39" s="118">
        <f>AG39-AI39</f>
        <v>0</v>
      </c>
      <c r="AI39" s="118">
        <f>SUM(AI40:AI44)</f>
        <v>0</v>
      </c>
      <c r="AJ39" s="118">
        <f>VLOOKUP($C39,'1 预算编制表单'!$C:$BJ,39,FALSE)</f>
        <v>0</v>
      </c>
      <c r="AK39" s="118">
        <f>AJ39-AL39</f>
        <v>0</v>
      </c>
      <c r="AL39" s="118">
        <f>SUM(AL40:AL44)</f>
        <v>0</v>
      </c>
      <c r="AM39" s="118">
        <f>VLOOKUP($C39,'1 预算编制表单'!$C:$BJ,42,FALSE)</f>
        <v>0</v>
      </c>
      <c r="AN39" s="118">
        <f>AM39-AO39</f>
        <v>0</v>
      </c>
      <c r="AO39" s="118">
        <f>SUM(AO40:AO44)</f>
        <v>0</v>
      </c>
      <c r="AP39" s="118">
        <f>VLOOKUP($C39,'1 预算编制表单'!$C:$BJ,45,FALSE)</f>
        <v>0</v>
      </c>
      <c r="AQ39" s="118">
        <f>AP39-AR39</f>
        <v>0</v>
      </c>
      <c r="AR39" s="118">
        <f>SUM(AR40:AR44)</f>
        <v>0</v>
      </c>
      <c r="AS39" s="118">
        <f>VLOOKUP($C39,'1 预算编制表单'!$C:$BJ,48,FALSE)</f>
        <v>0</v>
      </c>
      <c r="AT39" s="118">
        <f>AS39-AU39</f>
        <v>0</v>
      </c>
      <c r="AU39" s="118">
        <f>SUM(AU40:AU44)</f>
        <v>0</v>
      </c>
      <c r="AV39" s="118">
        <f>VLOOKUP($C39,'1 预算编制表单'!$C:$BJ,51,FALSE)</f>
        <v>0</v>
      </c>
      <c r="AW39" s="118">
        <f>AV39-AX39</f>
        <v>0</v>
      </c>
      <c r="AX39" s="118">
        <f>SUM(AX40:AX44)</f>
        <v>0</v>
      </c>
      <c r="AY39" s="118">
        <f>VLOOKUP($C39,'1 预算编制表单'!$C:$BJ,54,FALSE)</f>
        <v>0</v>
      </c>
      <c r="AZ39" s="118">
        <f>AY39-BA39</f>
        <v>0</v>
      </c>
      <c r="BA39" s="118">
        <f>SUM(BA40:BA44)</f>
        <v>0</v>
      </c>
      <c r="BB39" s="118">
        <f>VLOOKUP($C39,'1 预算编制表单'!$C:$BJ,57,FALSE)</f>
        <v>0</v>
      </c>
      <c r="BC39" s="118">
        <f>BB39-BD39</f>
        <v>0</v>
      </c>
      <c r="BD39" s="118">
        <f>SUM(BD40:BD44)</f>
        <v>0</v>
      </c>
      <c r="BE39" s="118">
        <f>VLOOKUP($C39,'1 预算编制表单'!$C:$BJ,60,FALSE)</f>
        <v>0</v>
      </c>
      <c r="BF39" s="118">
        <f>BE39-BG39</f>
        <v>0</v>
      </c>
      <c r="BG39" s="118">
        <f>SUM(BG40:BG44)</f>
        <v>0</v>
      </c>
      <c r="BH39" s="118">
        <f>VLOOKUP($C39,'1 预算编制表单'!$C:$BJ,27,FALSE)</f>
        <v>0</v>
      </c>
      <c r="BI39" s="118">
        <f>BH39-BJ39</f>
        <v>0</v>
      </c>
      <c r="BJ39" s="118">
        <f>SUM(BJ40:BJ44)</f>
        <v>0</v>
      </c>
      <c r="BK39" s="118">
        <f>VLOOKUP($C39,'1 预算编制表单'!$C:$BJ,30,FALSE)</f>
        <v>0</v>
      </c>
      <c r="BL39" s="118">
        <f>BK39-BM39</f>
        <v>0</v>
      </c>
      <c r="BM39" s="118">
        <f>SUM(BM40:BM44)</f>
        <v>0</v>
      </c>
      <c r="BN39" s="118">
        <f>VLOOKUP($C39,'1 预算编制表单'!$C:$BJ,33,FALSE)</f>
        <v>0</v>
      </c>
      <c r="BO39" s="118">
        <f>BN39-BP39</f>
        <v>0</v>
      </c>
      <c r="BP39" s="118">
        <f>SUM(BP40:BP44)</f>
        <v>0</v>
      </c>
      <c r="BQ39" s="118">
        <f>VLOOKUP($C39,'1 预算编制表单'!$C:$BJ,36,FALSE)</f>
        <v>0</v>
      </c>
      <c r="BR39" s="118">
        <f>BQ39-BS39</f>
        <v>0</v>
      </c>
      <c r="BS39" s="118">
        <f>SUM(BS40:BS44)</f>
        <v>0</v>
      </c>
      <c r="BT39" s="118">
        <f>VLOOKUP($C39,'1 预算编制表单'!$C:$BJ,39,FALSE)</f>
        <v>0</v>
      </c>
      <c r="BU39" s="118">
        <f>BT39-BV39</f>
        <v>0</v>
      </c>
      <c r="BV39" s="118">
        <f>SUM(BV40:BV44)</f>
        <v>0</v>
      </c>
      <c r="BW39" s="118">
        <f>VLOOKUP($C39,'1 预算编制表单'!$C:$BJ,42,FALSE)</f>
        <v>0</v>
      </c>
      <c r="BX39" s="118">
        <f>BW39-BY39</f>
        <v>0</v>
      </c>
      <c r="BY39" s="118">
        <f>SUM(BY40:BY44)</f>
        <v>0</v>
      </c>
      <c r="BZ39" s="118">
        <f>VLOOKUP($C39,'1 预算编制表单'!$C:$BJ,45,FALSE)</f>
        <v>0</v>
      </c>
      <c r="CA39" s="118">
        <f>BZ39-CB39</f>
        <v>0</v>
      </c>
      <c r="CB39" s="118">
        <f>SUM(CB40:CB44)</f>
        <v>0</v>
      </c>
      <c r="CC39" s="118">
        <f>VLOOKUP($C39,'1 预算编制表单'!$C:$BJ,48,FALSE)</f>
        <v>0</v>
      </c>
      <c r="CD39" s="118">
        <f>CC39-CE39</f>
        <v>0</v>
      </c>
      <c r="CE39" s="118">
        <f>SUM(CE40:CE44)</f>
        <v>0</v>
      </c>
      <c r="CF39" s="118">
        <f>VLOOKUP($C39,'1 预算编制表单'!$C:$BJ,51,FALSE)</f>
        <v>0</v>
      </c>
      <c r="CG39" s="118">
        <f>CF39-CH39</f>
        <v>0</v>
      </c>
      <c r="CH39" s="118">
        <f>SUM(CH40:CH44)</f>
        <v>0</v>
      </c>
      <c r="CI39" s="118">
        <f>VLOOKUP($C39,'1 预算编制表单'!$C:$BJ,54,FALSE)</f>
        <v>0</v>
      </c>
      <c r="CJ39" s="118">
        <f>CI39-CK39</f>
        <v>0</v>
      </c>
      <c r="CK39" s="118">
        <f>SUM(CK40:CK44)</f>
        <v>0</v>
      </c>
      <c r="CL39" s="118">
        <f>VLOOKUP($C39,'1 预算编制表单'!$C:$BJ,57,FALSE)</f>
        <v>0</v>
      </c>
      <c r="CM39" s="118">
        <f>CL39-CN39</f>
        <v>0</v>
      </c>
      <c r="CN39" s="118">
        <f>SUM(CN40:CN44)</f>
        <v>0</v>
      </c>
      <c r="CO39" s="118">
        <f>VLOOKUP($C39,'1 预算编制表单'!$C:$BJ,60,FALSE)</f>
        <v>0</v>
      </c>
      <c r="CP39" s="118">
        <f>CO39-CQ39</f>
        <v>0</v>
      </c>
      <c r="CQ39" s="118">
        <f>SUM(CQ40:CQ44)</f>
        <v>0</v>
      </c>
    </row>
    <row r="40" s="78" customFormat="1" ht="24" customHeight="1" outlineLevel="4" spans="1:95">
      <c r="A40" s="119"/>
      <c r="B40" s="120"/>
      <c r="C40" s="121"/>
      <c r="D40" s="119"/>
      <c r="E40" s="120"/>
      <c r="F40" s="120"/>
      <c r="G40" s="120"/>
      <c r="H40" s="122"/>
      <c r="I40" s="122"/>
      <c r="J40" s="122">
        <f t="shared" si="5"/>
        <v>0</v>
      </c>
      <c r="K40" s="122">
        <v>1</v>
      </c>
      <c r="L40" s="153"/>
      <c r="M40" s="154">
        <f>IFERROR(VLOOKUP($L40,'2-2 引出数据_合同数据仓库'!$B$2:$BP$1000,3,FALSE),0)</f>
        <v>0</v>
      </c>
      <c r="N40" s="122"/>
      <c r="O40" s="154">
        <f>IFERROR(VLOOKUP((LEFT(VLOOKUP($L40,'2-2 引出数据_合同数据仓库'!$B$2:$BP$1000,64,FALSE),15)&amp;(RIGHT(VLOOKUP($L40,'2-2 引出数据_合同数据仓库'!$B$2:$BP$1000,64,FALSE),4)+1)),'2-2 引出数据_合同数据仓库'!$B$2:$BP$1000,3,FALSE),0)</f>
        <v>0</v>
      </c>
      <c r="P40" s="122"/>
      <c r="Q40" s="122">
        <f>IFERROR(VLOOKUP($L40,'2-2 引出数据_合同数据仓库'!$B$2:$BP$1000,28,FALSE),0)</f>
        <v>0</v>
      </c>
      <c r="R40" s="122">
        <f>IFERROR(VLOOKUP($L40,'2-2 引出数据_合同数据仓库'!$B$2:$BP$1000,29,FALSE),0)</f>
        <v>0</v>
      </c>
      <c r="S40" s="122">
        <f>IFERROR(VLOOKUP($L40,'2-2 引出数据_合同数据仓库'!$B$2:$BP$1000,4,FALSE),0)</f>
        <v>0</v>
      </c>
      <c r="T40" s="122"/>
      <c r="U40" s="122">
        <f>IFERROR(VLOOKUP($L40,'2-2 引出数据_合同数据仓库'!$B$2:$BP$1000,15,FALSE),0)</f>
        <v>0</v>
      </c>
      <c r="V40" s="122">
        <f t="shared" ref="V40:V43" si="419">U40/(S40-R40+1)*365</f>
        <v>0</v>
      </c>
      <c r="W40" s="122"/>
      <c r="X40" s="161">
        <v>45658</v>
      </c>
      <c r="Y40" s="161">
        <f t="shared" ref="Y40:Y43" si="420">X40+30</f>
        <v>45688</v>
      </c>
      <c r="Z40" s="165">
        <f t="shared" ref="Z40:Z43" si="421">IFERROR(IF(($R40-Y40)&gt;=0,0,IF(($S40-X40)&lt;0,0,IF(AND(($S40-Y40)&gt;0,(X40-$R40)&gt;0),$V40/365*(Y40-X40+1),IF(AND(($S40-Y40)&lt;=0,(X40-$R40)&gt;0),$V40/365*($S40-X40+1),$V40/365*(Y40-$R40+1))))),0)</f>
        <v>0</v>
      </c>
      <c r="AA40" s="161">
        <f t="shared" ref="AA40:AA43" si="422">Y40+1</f>
        <v>45689</v>
      </c>
      <c r="AB40" s="161">
        <f t="shared" ref="AB40:AB43" si="423">AA40+27</f>
        <v>45716</v>
      </c>
      <c r="AC40" s="165">
        <f t="shared" ref="AC40:AC43" si="424">IFERROR(IF(($R40-AB40)&gt;=0,0,IF(($S40-AA40)&lt;0,0,IF(AND(($S40-AB40)&gt;0,(AA40-$R40)&gt;0),$V40/365*(AB40-AA40+1),IF(AND(($S40-AB40)&lt;=0,(AA40-$R40)&gt;0),$V40/365*($S40-AA40+1),$V40/365*(AB40-$R40+1))))),0)</f>
        <v>0</v>
      </c>
      <c r="AD40" s="161">
        <f t="shared" ref="AD40:AD43" si="425">AB40+1</f>
        <v>45717</v>
      </c>
      <c r="AE40" s="161">
        <f t="shared" ref="AE40:AE43" si="426">AD40+30</f>
        <v>45747</v>
      </c>
      <c r="AF40" s="165">
        <f t="shared" ref="AF40:AF43" si="427">IFERROR(IF(($R40-AE40)&gt;=0,0,IF(($S40-AD40)&lt;0,0,IF(AND(($S40-AE40)&gt;0,(AD40-$R40)&gt;0),$V40/365*(AE40-AD40+1),IF(AND(($S40-AE40)&lt;=0,(AD40-$R40)&gt;0),$V40/365*($S40-AD40+1),$V40/365*(AE40-$R40+1))))),0)</f>
        <v>0</v>
      </c>
      <c r="AG40" s="161">
        <f t="shared" ref="AG40:AG43" si="428">AE40+1</f>
        <v>45748</v>
      </c>
      <c r="AH40" s="161">
        <f t="shared" ref="AH40:AH43" si="429">AG40+29</f>
        <v>45777</v>
      </c>
      <c r="AI40" s="165">
        <f t="shared" ref="AI40:AI43" si="430">IFERROR(IF(($R40-AH40)&gt;=0,0,IF(($S40-AG40)&lt;0,0,IF(AND(($S40-AH40)&gt;0,(AG40-$R40)&gt;0),$V40/365*(AH40-AG40+1),IF(AND(($S40-AH40)&lt;=0,(AG40-$R40)&gt;0),$V40/365*($S40-AG40+1),$V40/365*(AH40-$R40+1))))),0)</f>
        <v>0</v>
      </c>
      <c r="AJ40" s="161">
        <f t="shared" ref="AJ40:AJ43" si="431">AH40+1</f>
        <v>45778</v>
      </c>
      <c r="AK40" s="161">
        <f t="shared" ref="AK40:AK43" si="432">AJ40+30</f>
        <v>45808</v>
      </c>
      <c r="AL40" s="165">
        <f t="shared" ref="AL40:AL43" si="433">IFERROR(IF(($R40-AK40)&gt;=0,0,IF(($S40-AJ40)&lt;0,0,IF(AND(($S40-AK40)&gt;0,(AJ40-$R40)&gt;0),$V40/365*(AK40-AJ40+1),IF(AND(($S40-AK40)&lt;=0,(AJ40-$R40)&gt;0),$V40/365*($S40-AJ40+1),$V40/365*(AK40-$R40+1))))),0)</f>
        <v>0</v>
      </c>
      <c r="AM40" s="161">
        <f t="shared" ref="AM40:AM43" si="434">AK40+1</f>
        <v>45809</v>
      </c>
      <c r="AN40" s="161">
        <f t="shared" ref="AN40:AN43" si="435">AM40+29</f>
        <v>45838</v>
      </c>
      <c r="AO40" s="165">
        <f t="shared" ref="AO40:AO43" si="436">IFERROR(IF(($R40-AN40)&gt;=0,0,IF(($S40-AM40)&lt;0,0,IF(AND(($S40-AN40)&gt;0,(AM40-$R40)&gt;0),$V40/365*(AN40-AM40+1),IF(AND(($S40-AN40)&lt;=0,(AM40-$R40)&gt;0),$V40/365*($S40-AM40+1),$V40/365*(AN40-$R40+1))))),0)</f>
        <v>0</v>
      </c>
      <c r="AP40" s="161">
        <f t="shared" ref="AP40:AP43" si="437">AN40+1</f>
        <v>45839</v>
      </c>
      <c r="AQ40" s="161">
        <f t="shared" ref="AQ40:AQ43" si="438">AP40+30</f>
        <v>45869</v>
      </c>
      <c r="AR40" s="165">
        <f t="shared" ref="AR40:AR43" si="439">IFERROR(IF(($R40-AQ40)&gt;=0,0,IF(($S40-AP40)&lt;0,0,IF(AND(($S40-AQ40)&gt;0,(AP40-$R40)&gt;0),$V40/365*(AQ40-AP40+1),IF(AND(($S40-AQ40)&lt;=0,(AP40-$R40)&gt;0),$V40/365*($S40-AP40+1),$V40/365*(AQ40-$R40+1))))),0)</f>
        <v>0</v>
      </c>
      <c r="AS40" s="161">
        <f t="shared" ref="AS40:AS43" si="440">AQ40+1</f>
        <v>45870</v>
      </c>
      <c r="AT40" s="161">
        <f t="shared" ref="AT40:AT43" si="441">AS40+30</f>
        <v>45900</v>
      </c>
      <c r="AU40" s="165">
        <f t="shared" ref="AU40:AU43" si="442">IFERROR(IF(($R40-AT40)&gt;=0,0,IF(($S40-AS40)&lt;0,0,IF(AND(($S40-AT40)&gt;0,(AS40-$R40)&gt;0),$V40/365*(AT40-AS40+1),IF(AND(($S40-AT40)&lt;=0,(AS40-$R40)&gt;0),$V40/365*($S40-AS40+1),$V40/365*(AT40-$R40+1))))),0)</f>
        <v>0</v>
      </c>
      <c r="AV40" s="161">
        <f t="shared" ref="AV40:AV43" si="443">AT40+1</f>
        <v>45901</v>
      </c>
      <c r="AW40" s="161">
        <f t="shared" ref="AW40:AW43" si="444">AV40+29</f>
        <v>45930</v>
      </c>
      <c r="AX40" s="165">
        <f t="shared" ref="AX40:AX43" si="445">IFERROR(IF(($R40-AW40)&gt;=0,0,IF(($S40-AV40)&lt;0,0,IF(AND(($S40-AW40)&gt;0,(AV40-$R40)&gt;0),$V40/365*(AW40-AV40+1),IF(AND(($S40-AW40)&lt;=0,(AV40-$R40)&gt;0),$V40/365*($S40-AV40+1),$V40/365*(AW40-$R40+1))))),0)</f>
        <v>0</v>
      </c>
      <c r="AY40" s="161">
        <f t="shared" ref="AY40:AY43" si="446">AW40+1</f>
        <v>45931</v>
      </c>
      <c r="AZ40" s="161">
        <f t="shared" ref="AZ40:AZ43" si="447">AY40+30</f>
        <v>45961</v>
      </c>
      <c r="BA40" s="165">
        <f t="shared" ref="BA40:BA43" si="448">IFERROR(IF(($R40-AZ40)&gt;=0,0,IF(($S40-AY40)&lt;0,0,IF(AND(($S40-AZ40)&gt;0,(AY40-$R40)&gt;0),$V40/365*(AZ40-AY40+1),IF(AND(($S40-AZ40)&lt;=0,(AY40-$R40)&gt;0),$V40/365*($S40-AY40+1),$V40/365*(AZ40-$R40+1))))),0)</f>
        <v>0</v>
      </c>
      <c r="BB40" s="161">
        <f t="shared" ref="BB40:BB43" si="449">AZ40+1</f>
        <v>45962</v>
      </c>
      <c r="BC40" s="161">
        <f t="shared" ref="BC40:BC43" si="450">BB40+29</f>
        <v>45991</v>
      </c>
      <c r="BD40" s="165">
        <f t="shared" ref="BD40:BD43" si="451">IFERROR(IF(($R40-BC40)&gt;=0,0,IF(($S40-BB40)&lt;0,0,IF(AND(($S40-BC40)&gt;0,(BB40-$R40)&gt;0),$V40/365*(BC40-BB40+1),IF(AND(($S40-BC40)&lt;=0,(BB40-$R40)&gt;0),$V40/365*($S40-BB40+1),$V40/365*(BC40-$R40+1))))),0)</f>
        <v>0</v>
      </c>
      <c r="BE40" s="161">
        <f t="shared" ref="BE40:BE43" si="452">BC40+1</f>
        <v>45992</v>
      </c>
      <c r="BF40" s="161">
        <f t="shared" ref="BF40:BF43" si="453">BE40+30</f>
        <v>46022</v>
      </c>
      <c r="BG40" s="165">
        <f t="shared" ref="BG40:BG43" si="454">IFERROR(IF(($R40-BF40)&gt;=0,0,IF(($S40-BE40)&lt;0,0,IF(AND(($S40-BF40)&gt;0,(BE40-$R40)&gt;0),$V40/365*(BF40-BE40+1),IF(AND(($S40-BF40)&lt;=0,(BE40-$R40)&gt;0),$V40/365*($S40-BE40+1),$V40/365*(BF40-$R40+1))))),0)</f>
        <v>0</v>
      </c>
      <c r="BH40" s="161">
        <v>46023</v>
      </c>
      <c r="BI40" s="161">
        <f t="shared" ref="BI40:BI43" si="455">BH40+30</f>
        <v>46053</v>
      </c>
      <c r="BJ40" s="165">
        <f t="shared" ref="BJ40:BJ43" si="456">IFERROR(IF(($R40-BI40)&gt;=0,0,IF(($S40-BH40)&lt;0,0,IF(AND(($S40-BI40)&gt;0,(BH40-$R40)&gt;0),$V40/365*(BI40-BH40+1),IF(AND(($S40-BI40)&lt;=0,(BH40-$R40)&gt;0),$V40/365*($S40-BH40+1),$V40/365*(BI40-$R40+1))))),0)</f>
        <v>0</v>
      </c>
      <c r="BK40" s="161">
        <f t="shared" ref="BK40:BK43" si="457">BI40+1</f>
        <v>46054</v>
      </c>
      <c r="BL40" s="161">
        <f t="shared" ref="BL40:BL43" si="458">BK40+27</f>
        <v>46081</v>
      </c>
      <c r="BM40" s="165">
        <f t="shared" ref="BM40:BM43" si="459">IFERROR(IF(($R40-BL40)&gt;=0,0,IF(($S40-BK40)&lt;0,0,IF(AND(($S40-BL40)&gt;0,(BK40-$R40)&gt;0),$V40/365*(BL40-BK40+1),IF(AND(($S40-BL40)&lt;=0,(BK40-$R40)&gt;0),$V40/365*($S40-BK40+1),$V40/365*(BL40-$R40+1))))),0)</f>
        <v>0</v>
      </c>
      <c r="BN40" s="161">
        <f t="shared" ref="BN40:BN43" si="460">BL40+1</f>
        <v>46082</v>
      </c>
      <c r="BO40" s="161">
        <f t="shared" ref="BO40:BO43" si="461">BN40+30</f>
        <v>46112</v>
      </c>
      <c r="BP40" s="165">
        <f t="shared" ref="BP40:BP43" si="462">IFERROR(IF(($R40-BO40)&gt;=0,0,IF(($S40-BN40)&lt;0,0,IF(AND(($S40-BO40)&gt;0,(BN40-$R40)&gt;0),$V40/365*(BO40-BN40+1),IF(AND(($S40-BO40)&lt;=0,(BN40-$R40)&gt;0),$V40/365*($S40-BN40+1),$V40/365*(BO40-$R40+1))))),0)</f>
        <v>0</v>
      </c>
      <c r="BQ40" s="161">
        <f t="shared" ref="BQ40:BQ43" si="463">BO40+1</f>
        <v>46113</v>
      </c>
      <c r="BR40" s="161">
        <f t="shared" ref="BR40:BR43" si="464">BQ40+29</f>
        <v>46142</v>
      </c>
      <c r="BS40" s="165">
        <f t="shared" ref="BS40:BS43" si="465">IFERROR(IF(($R40-BR40)&gt;=0,0,IF(($S40-BQ40)&lt;0,0,IF(AND(($S40-BR40)&gt;0,(BQ40-$R40)&gt;0),$V40/365*(BR40-BQ40+1),IF(AND(($S40-BR40)&lt;=0,(BQ40-$R40)&gt;0),$V40/365*($S40-BQ40+1),$V40/365*(BR40-$R40+1))))),0)</f>
        <v>0</v>
      </c>
      <c r="BT40" s="161">
        <f t="shared" ref="BT40:BT43" si="466">BR40+1</f>
        <v>46143</v>
      </c>
      <c r="BU40" s="161">
        <f t="shared" ref="BU40:BU43" si="467">BT40+30</f>
        <v>46173</v>
      </c>
      <c r="BV40" s="165">
        <f t="shared" ref="BV40:BV43" si="468">IFERROR(IF(($R40-BU40)&gt;=0,0,IF(($S40-BT40)&lt;0,0,IF(AND(($S40-BU40)&gt;0,(BT40-$R40)&gt;0),$V40/365*(BU40-BT40+1),IF(AND(($S40-BU40)&lt;=0,(BT40-$R40)&gt;0),$V40/365*($S40-BT40+1),$V40/365*(BU40-$R40+1))))),0)</f>
        <v>0</v>
      </c>
      <c r="BW40" s="161">
        <f t="shared" ref="BW40:BW43" si="469">BU40+1</f>
        <v>46174</v>
      </c>
      <c r="BX40" s="161">
        <f t="shared" ref="BX40:BX43" si="470">BW40+29</f>
        <v>46203</v>
      </c>
      <c r="BY40" s="165">
        <f t="shared" ref="BY40:BY43" si="471">IFERROR(IF(($R40-BX40)&gt;=0,0,IF(($S40-BW40)&lt;0,0,IF(AND(($S40-BX40)&gt;0,(BW40-$R40)&gt;0),$V40/365*(BX40-BW40+1),IF(AND(($S40-BX40)&lt;=0,(BW40-$R40)&gt;0),$V40/365*($S40-BW40+1),$V40/365*(BX40-$R40+1))))),0)</f>
        <v>0</v>
      </c>
      <c r="BZ40" s="161">
        <f t="shared" ref="BZ40:BZ43" si="472">BX40+1</f>
        <v>46204</v>
      </c>
      <c r="CA40" s="161">
        <f t="shared" ref="CA40:CA43" si="473">BZ40+30</f>
        <v>46234</v>
      </c>
      <c r="CB40" s="165">
        <f t="shared" ref="CB40:CB43" si="474">IFERROR(IF(($R40-CA40)&gt;=0,0,IF(($S40-BZ40)&lt;0,0,IF(AND(($S40-CA40)&gt;0,(BZ40-$R40)&gt;0),$V40/365*(CA40-BZ40+1),IF(AND(($S40-CA40)&lt;=0,(BZ40-$R40)&gt;0),$V40/365*($S40-BZ40+1),$V40/365*(CA40-$R40+1))))),0)</f>
        <v>0</v>
      </c>
      <c r="CC40" s="161">
        <f t="shared" ref="CC40:CC43" si="475">CA40+1</f>
        <v>46235</v>
      </c>
      <c r="CD40" s="161">
        <f t="shared" ref="CD40:CD43" si="476">CC40+30</f>
        <v>46265</v>
      </c>
      <c r="CE40" s="165">
        <f t="shared" ref="CE40:CE43" si="477">IFERROR(IF(($R40-CD40)&gt;=0,0,IF(($S40-CC40)&lt;0,0,IF(AND(($S40-CD40)&gt;0,(CC40-$R40)&gt;0),$V40/365*(CD40-CC40+1),IF(AND(($S40-CD40)&lt;=0,(CC40-$R40)&gt;0),$V40/365*($S40-CC40+1),$V40/365*(CD40-$R40+1))))),0)</f>
        <v>0</v>
      </c>
      <c r="CF40" s="161">
        <f t="shared" ref="CF40:CF43" si="478">CD40+1</f>
        <v>46266</v>
      </c>
      <c r="CG40" s="161">
        <f t="shared" ref="CG40:CG43" si="479">CF40+29</f>
        <v>46295</v>
      </c>
      <c r="CH40" s="165">
        <f t="shared" ref="CH40:CH43" si="480">IFERROR(IF(($R40-CG40)&gt;=0,0,IF(($S40-CF40)&lt;0,0,IF(AND(($S40-CG40)&gt;0,(CF40-$R40)&gt;0),$V40/365*(CG40-CF40+1),IF(AND(($S40-CG40)&lt;=0,(CF40-$R40)&gt;0),$V40/365*($S40-CF40+1),$V40/365*(CG40-$R40+1))))),0)</f>
        <v>0</v>
      </c>
      <c r="CI40" s="161">
        <f t="shared" ref="CI40:CI43" si="481">CG40+1</f>
        <v>46296</v>
      </c>
      <c r="CJ40" s="161">
        <f t="shared" ref="CJ40:CJ43" si="482">CI40+30</f>
        <v>46326</v>
      </c>
      <c r="CK40" s="165">
        <f t="shared" ref="CK40:CK43" si="483">IFERROR(IF(($R40-CJ40)&gt;=0,0,IF(($S40-CI40)&lt;0,0,IF(AND(($S40-CJ40)&gt;0,(CI40-$R40)&gt;0),$V40/365*(CJ40-CI40+1),IF(AND(($S40-CJ40)&lt;=0,(CI40-$R40)&gt;0),$V40/365*($S40-CI40+1),$V40/365*(CJ40-$R40+1))))),0)</f>
        <v>0</v>
      </c>
      <c r="CL40" s="161">
        <f t="shared" ref="CL40:CL43" si="484">CJ40+1</f>
        <v>46327</v>
      </c>
      <c r="CM40" s="161">
        <f t="shared" ref="CM40:CM43" si="485">CL40+29</f>
        <v>46356</v>
      </c>
      <c r="CN40" s="165">
        <f t="shared" ref="CN40:CN43" si="486">IFERROR(IF(($R40-CM40)&gt;=0,0,IF(($S40-CL40)&lt;0,0,IF(AND(($S40-CM40)&gt;0,(CL40-$R40)&gt;0),$V40/365*(CM40-CL40+1),IF(AND(($S40-CM40)&lt;=0,(CL40-$R40)&gt;0),$V40/365*($S40-CL40+1),$V40/365*(CM40-$R40+1))))),0)</f>
        <v>0</v>
      </c>
      <c r="CO40" s="161">
        <f t="shared" ref="CO40:CO43" si="487">CM40+1</f>
        <v>46357</v>
      </c>
      <c r="CP40" s="161">
        <f t="shared" ref="CP40:CP43" si="488">CO40+30</f>
        <v>46387</v>
      </c>
      <c r="CQ40" s="165">
        <f t="shared" ref="CQ40:CQ43" si="489">IFERROR(IF(($R40-CP40)&gt;=0,0,IF(($S40-CO40)&lt;0,0,IF(AND(($S40-CP40)&gt;0,(CO40-$R40)&gt;0),$V40/365*(CP40-CO40+1),IF(AND(($S40-CP40)&lt;=0,(CO40-$R40)&gt;0),$V40/365*($S40-CO40+1),$V40/365*(CP40-$R40+1))))),0)</f>
        <v>0</v>
      </c>
    </row>
    <row r="41" s="78" customFormat="1" ht="24" customHeight="1" outlineLevel="4" spans="1:95">
      <c r="A41" s="119"/>
      <c r="B41" s="120"/>
      <c r="C41" s="121"/>
      <c r="D41" s="119"/>
      <c r="E41" s="120"/>
      <c r="F41" s="120"/>
      <c r="G41" s="120"/>
      <c r="H41" s="122"/>
      <c r="I41" s="122"/>
      <c r="J41" s="122">
        <f t="shared" si="5"/>
        <v>0</v>
      </c>
      <c r="K41" s="122">
        <f t="shared" ref="K41:K43" si="490">K40+1</f>
        <v>2</v>
      </c>
      <c r="L41" s="153"/>
      <c r="M41" s="154">
        <f>IFERROR(VLOOKUP($L41,'2-2 引出数据_合同数据仓库'!$B$2:$BP$1000,3,FALSE),0)</f>
        <v>0</v>
      </c>
      <c r="N41" s="122"/>
      <c r="O41" s="154">
        <f>IFERROR(VLOOKUP((LEFT(VLOOKUP($L41,'2-2 引出数据_合同数据仓库'!$B$2:$BP$1000,64,FALSE),15)&amp;(RIGHT(VLOOKUP($L41,'2-2 引出数据_合同数据仓库'!$B$2:$BP$1000,64,FALSE),4)+1)),'2-2 引出数据_合同数据仓库'!$B$2:$BP$1000,3,FALSE),0)</f>
        <v>0</v>
      </c>
      <c r="P41" s="122"/>
      <c r="Q41" s="122">
        <f>IFERROR(VLOOKUP($L41,'2-2 引出数据_合同数据仓库'!$B$2:$BP$1000,28,FALSE),0)</f>
        <v>0</v>
      </c>
      <c r="R41" s="122">
        <f>IFERROR(VLOOKUP($L41,'2-2 引出数据_合同数据仓库'!$B$2:$BP$1000,29,FALSE),0)</f>
        <v>0</v>
      </c>
      <c r="S41" s="122">
        <f>IFERROR(VLOOKUP($L41,'2-2 引出数据_合同数据仓库'!$B$2:$BP$1000,4,FALSE),0)</f>
        <v>0</v>
      </c>
      <c r="T41" s="122"/>
      <c r="U41" s="122">
        <f>IFERROR(VLOOKUP($L41,'2-2 引出数据_合同数据仓库'!$B$2:$BP$1000,15,FALSE),0)</f>
        <v>0</v>
      </c>
      <c r="V41" s="122">
        <f t="shared" si="419"/>
        <v>0</v>
      </c>
      <c r="W41" s="122"/>
      <c r="X41" s="161">
        <v>45658</v>
      </c>
      <c r="Y41" s="161">
        <f t="shared" si="420"/>
        <v>45688</v>
      </c>
      <c r="Z41" s="165">
        <f t="shared" si="421"/>
        <v>0</v>
      </c>
      <c r="AA41" s="161">
        <f t="shared" si="422"/>
        <v>45689</v>
      </c>
      <c r="AB41" s="161">
        <f t="shared" si="423"/>
        <v>45716</v>
      </c>
      <c r="AC41" s="165">
        <f t="shared" si="424"/>
        <v>0</v>
      </c>
      <c r="AD41" s="161">
        <f t="shared" si="425"/>
        <v>45717</v>
      </c>
      <c r="AE41" s="161">
        <f t="shared" si="426"/>
        <v>45747</v>
      </c>
      <c r="AF41" s="165">
        <f t="shared" si="427"/>
        <v>0</v>
      </c>
      <c r="AG41" s="161">
        <f t="shared" si="428"/>
        <v>45748</v>
      </c>
      <c r="AH41" s="161">
        <f t="shared" si="429"/>
        <v>45777</v>
      </c>
      <c r="AI41" s="165">
        <f t="shared" si="430"/>
        <v>0</v>
      </c>
      <c r="AJ41" s="161">
        <f t="shared" si="431"/>
        <v>45778</v>
      </c>
      <c r="AK41" s="161">
        <f t="shared" si="432"/>
        <v>45808</v>
      </c>
      <c r="AL41" s="165">
        <f t="shared" si="433"/>
        <v>0</v>
      </c>
      <c r="AM41" s="161">
        <f t="shared" si="434"/>
        <v>45809</v>
      </c>
      <c r="AN41" s="161">
        <f t="shared" si="435"/>
        <v>45838</v>
      </c>
      <c r="AO41" s="165">
        <f t="shared" si="436"/>
        <v>0</v>
      </c>
      <c r="AP41" s="161">
        <f t="shared" si="437"/>
        <v>45839</v>
      </c>
      <c r="AQ41" s="161">
        <f t="shared" si="438"/>
        <v>45869</v>
      </c>
      <c r="AR41" s="165">
        <f t="shared" si="439"/>
        <v>0</v>
      </c>
      <c r="AS41" s="161">
        <f t="shared" si="440"/>
        <v>45870</v>
      </c>
      <c r="AT41" s="161">
        <f t="shared" si="441"/>
        <v>45900</v>
      </c>
      <c r="AU41" s="165">
        <f t="shared" si="442"/>
        <v>0</v>
      </c>
      <c r="AV41" s="161">
        <f t="shared" si="443"/>
        <v>45901</v>
      </c>
      <c r="AW41" s="161">
        <f t="shared" si="444"/>
        <v>45930</v>
      </c>
      <c r="AX41" s="165">
        <f t="shared" si="445"/>
        <v>0</v>
      </c>
      <c r="AY41" s="161">
        <f t="shared" si="446"/>
        <v>45931</v>
      </c>
      <c r="AZ41" s="161">
        <f t="shared" si="447"/>
        <v>45961</v>
      </c>
      <c r="BA41" s="165">
        <f t="shared" si="448"/>
        <v>0</v>
      </c>
      <c r="BB41" s="161">
        <f t="shared" si="449"/>
        <v>45962</v>
      </c>
      <c r="BC41" s="161">
        <f t="shared" si="450"/>
        <v>45991</v>
      </c>
      <c r="BD41" s="165">
        <f t="shared" si="451"/>
        <v>0</v>
      </c>
      <c r="BE41" s="161">
        <f t="shared" si="452"/>
        <v>45992</v>
      </c>
      <c r="BF41" s="161">
        <f t="shared" si="453"/>
        <v>46022</v>
      </c>
      <c r="BG41" s="165">
        <f t="shared" si="454"/>
        <v>0</v>
      </c>
      <c r="BH41" s="161">
        <v>46023</v>
      </c>
      <c r="BI41" s="161">
        <f t="shared" si="455"/>
        <v>46053</v>
      </c>
      <c r="BJ41" s="165">
        <f t="shared" si="456"/>
        <v>0</v>
      </c>
      <c r="BK41" s="161">
        <f t="shared" si="457"/>
        <v>46054</v>
      </c>
      <c r="BL41" s="161">
        <f t="shared" si="458"/>
        <v>46081</v>
      </c>
      <c r="BM41" s="165">
        <f t="shared" si="459"/>
        <v>0</v>
      </c>
      <c r="BN41" s="161">
        <f t="shared" si="460"/>
        <v>46082</v>
      </c>
      <c r="BO41" s="161">
        <f t="shared" si="461"/>
        <v>46112</v>
      </c>
      <c r="BP41" s="165">
        <f t="shared" si="462"/>
        <v>0</v>
      </c>
      <c r="BQ41" s="161">
        <f t="shared" si="463"/>
        <v>46113</v>
      </c>
      <c r="BR41" s="161">
        <f t="shared" si="464"/>
        <v>46142</v>
      </c>
      <c r="BS41" s="165">
        <f t="shared" si="465"/>
        <v>0</v>
      </c>
      <c r="BT41" s="161">
        <f t="shared" si="466"/>
        <v>46143</v>
      </c>
      <c r="BU41" s="161">
        <f t="shared" si="467"/>
        <v>46173</v>
      </c>
      <c r="BV41" s="165">
        <f t="shared" si="468"/>
        <v>0</v>
      </c>
      <c r="BW41" s="161">
        <f t="shared" si="469"/>
        <v>46174</v>
      </c>
      <c r="BX41" s="161">
        <f t="shared" si="470"/>
        <v>46203</v>
      </c>
      <c r="BY41" s="165">
        <f t="shared" si="471"/>
        <v>0</v>
      </c>
      <c r="BZ41" s="161">
        <f t="shared" si="472"/>
        <v>46204</v>
      </c>
      <c r="CA41" s="161">
        <f t="shared" si="473"/>
        <v>46234</v>
      </c>
      <c r="CB41" s="165">
        <f t="shared" si="474"/>
        <v>0</v>
      </c>
      <c r="CC41" s="161">
        <f t="shared" si="475"/>
        <v>46235</v>
      </c>
      <c r="CD41" s="161">
        <f t="shared" si="476"/>
        <v>46265</v>
      </c>
      <c r="CE41" s="165">
        <f t="shared" si="477"/>
        <v>0</v>
      </c>
      <c r="CF41" s="161">
        <f t="shared" si="478"/>
        <v>46266</v>
      </c>
      <c r="CG41" s="161">
        <f t="shared" si="479"/>
        <v>46295</v>
      </c>
      <c r="CH41" s="165">
        <f t="shared" si="480"/>
        <v>0</v>
      </c>
      <c r="CI41" s="161">
        <f t="shared" si="481"/>
        <v>46296</v>
      </c>
      <c r="CJ41" s="161">
        <f t="shared" si="482"/>
        <v>46326</v>
      </c>
      <c r="CK41" s="165">
        <f t="shared" si="483"/>
        <v>0</v>
      </c>
      <c r="CL41" s="161">
        <f t="shared" si="484"/>
        <v>46327</v>
      </c>
      <c r="CM41" s="161">
        <f t="shared" si="485"/>
        <v>46356</v>
      </c>
      <c r="CN41" s="165">
        <f t="shared" si="486"/>
        <v>0</v>
      </c>
      <c r="CO41" s="161">
        <f t="shared" si="487"/>
        <v>46357</v>
      </c>
      <c r="CP41" s="161">
        <f t="shared" si="488"/>
        <v>46387</v>
      </c>
      <c r="CQ41" s="165">
        <f t="shared" si="489"/>
        <v>0</v>
      </c>
    </row>
    <row r="42" s="78" customFormat="1" ht="24" customHeight="1" outlineLevel="4" spans="1:95">
      <c r="A42" s="119"/>
      <c r="B42" s="120"/>
      <c r="C42" s="121"/>
      <c r="D42" s="119"/>
      <c r="E42" s="120"/>
      <c r="F42" s="120"/>
      <c r="G42" s="120"/>
      <c r="H42" s="122"/>
      <c r="I42" s="122"/>
      <c r="J42" s="122">
        <f t="shared" si="5"/>
        <v>0</v>
      </c>
      <c r="K42" s="122">
        <f t="shared" si="490"/>
        <v>3</v>
      </c>
      <c r="L42" s="153"/>
      <c r="M42" s="154">
        <f>IFERROR(VLOOKUP($L42,'2-2 引出数据_合同数据仓库'!$B$2:$BP$1000,3,FALSE),0)</f>
        <v>0</v>
      </c>
      <c r="N42" s="122"/>
      <c r="O42" s="154">
        <f>IFERROR(VLOOKUP((LEFT(VLOOKUP($L42,'2-2 引出数据_合同数据仓库'!$B$2:$BP$1000,64,FALSE),15)&amp;(RIGHT(VLOOKUP($L42,'2-2 引出数据_合同数据仓库'!$B$2:$BP$1000,64,FALSE),4)+1)),'2-2 引出数据_合同数据仓库'!$B$2:$BP$1000,3,FALSE),0)</f>
        <v>0</v>
      </c>
      <c r="P42" s="122"/>
      <c r="Q42" s="122">
        <f>IFERROR(VLOOKUP($L42,'2-2 引出数据_合同数据仓库'!$B$2:$BP$1000,28,FALSE),0)</f>
        <v>0</v>
      </c>
      <c r="R42" s="122">
        <f>IFERROR(VLOOKUP($L42,'2-2 引出数据_合同数据仓库'!$B$2:$BP$1000,29,FALSE),0)</f>
        <v>0</v>
      </c>
      <c r="S42" s="122">
        <f>IFERROR(VLOOKUP($L42,'2-2 引出数据_合同数据仓库'!$B$2:$BP$1000,4,FALSE),0)</f>
        <v>0</v>
      </c>
      <c r="T42" s="122"/>
      <c r="U42" s="122">
        <f>IFERROR(VLOOKUP($L42,'2-2 引出数据_合同数据仓库'!$B$2:$BP$1000,15,FALSE),0)</f>
        <v>0</v>
      </c>
      <c r="V42" s="122">
        <f t="shared" si="419"/>
        <v>0</v>
      </c>
      <c r="W42" s="122"/>
      <c r="X42" s="161">
        <v>45658</v>
      </c>
      <c r="Y42" s="161">
        <f t="shared" si="420"/>
        <v>45688</v>
      </c>
      <c r="Z42" s="165">
        <f t="shared" si="421"/>
        <v>0</v>
      </c>
      <c r="AA42" s="161">
        <f t="shared" si="422"/>
        <v>45689</v>
      </c>
      <c r="AB42" s="161">
        <f t="shared" si="423"/>
        <v>45716</v>
      </c>
      <c r="AC42" s="165">
        <f t="shared" si="424"/>
        <v>0</v>
      </c>
      <c r="AD42" s="161">
        <f t="shared" si="425"/>
        <v>45717</v>
      </c>
      <c r="AE42" s="161">
        <f t="shared" si="426"/>
        <v>45747</v>
      </c>
      <c r="AF42" s="165">
        <f t="shared" si="427"/>
        <v>0</v>
      </c>
      <c r="AG42" s="161">
        <f t="shared" si="428"/>
        <v>45748</v>
      </c>
      <c r="AH42" s="161">
        <f t="shared" si="429"/>
        <v>45777</v>
      </c>
      <c r="AI42" s="165">
        <f t="shared" si="430"/>
        <v>0</v>
      </c>
      <c r="AJ42" s="161">
        <f t="shared" si="431"/>
        <v>45778</v>
      </c>
      <c r="AK42" s="161">
        <f t="shared" si="432"/>
        <v>45808</v>
      </c>
      <c r="AL42" s="165">
        <f t="shared" si="433"/>
        <v>0</v>
      </c>
      <c r="AM42" s="161">
        <f t="shared" si="434"/>
        <v>45809</v>
      </c>
      <c r="AN42" s="161">
        <f t="shared" si="435"/>
        <v>45838</v>
      </c>
      <c r="AO42" s="165">
        <f t="shared" si="436"/>
        <v>0</v>
      </c>
      <c r="AP42" s="161">
        <f t="shared" si="437"/>
        <v>45839</v>
      </c>
      <c r="AQ42" s="161">
        <f t="shared" si="438"/>
        <v>45869</v>
      </c>
      <c r="AR42" s="165">
        <f t="shared" si="439"/>
        <v>0</v>
      </c>
      <c r="AS42" s="161">
        <f t="shared" si="440"/>
        <v>45870</v>
      </c>
      <c r="AT42" s="161">
        <f t="shared" si="441"/>
        <v>45900</v>
      </c>
      <c r="AU42" s="165">
        <f t="shared" si="442"/>
        <v>0</v>
      </c>
      <c r="AV42" s="161">
        <f t="shared" si="443"/>
        <v>45901</v>
      </c>
      <c r="AW42" s="161">
        <f t="shared" si="444"/>
        <v>45930</v>
      </c>
      <c r="AX42" s="165">
        <f t="shared" si="445"/>
        <v>0</v>
      </c>
      <c r="AY42" s="161">
        <f t="shared" si="446"/>
        <v>45931</v>
      </c>
      <c r="AZ42" s="161">
        <f t="shared" si="447"/>
        <v>45961</v>
      </c>
      <c r="BA42" s="165">
        <f t="shared" si="448"/>
        <v>0</v>
      </c>
      <c r="BB42" s="161">
        <f t="shared" si="449"/>
        <v>45962</v>
      </c>
      <c r="BC42" s="161">
        <f t="shared" si="450"/>
        <v>45991</v>
      </c>
      <c r="BD42" s="165">
        <f t="shared" si="451"/>
        <v>0</v>
      </c>
      <c r="BE42" s="161">
        <f t="shared" si="452"/>
        <v>45992</v>
      </c>
      <c r="BF42" s="161">
        <f t="shared" si="453"/>
        <v>46022</v>
      </c>
      <c r="BG42" s="165">
        <f t="shared" si="454"/>
        <v>0</v>
      </c>
      <c r="BH42" s="161">
        <v>46023</v>
      </c>
      <c r="BI42" s="161">
        <f t="shared" si="455"/>
        <v>46053</v>
      </c>
      <c r="BJ42" s="165">
        <f t="shared" si="456"/>
        <v>0</v>
      </c>
      <c r="BK42" s="161">
        <f t="shared" si="457"/>
        <v>46054</v>
      </c>
      <c r="BL42" s="161">
        <f t="shared" si="458"/>
        <v>46081</v>
      </c>
      <c r="BM42" s="165">
        <f t="shared" si="459"/>
        <v>0</v>
      </c>
      <c r="BN42" s="161">
        <f t="shared" si="460"/>
        <v>46082</v>
      </c>
      <c r="BO42" s="161">
        <f t="shared" si="461"/>
        <v>46112</v>
      </c>
      <c r="BP42" s="165">
        <f t="shared" si="462"/>
        <v>0</v>
      </c>
      <c r="BQ42" s="161">
        <f t="shared" si="463"/>
        <v>46113</v>
      </c>
      <c r="BR42" s="161">
        <f t="shared" si="464"/>
        <v>46142</v>
      </c>
      <c r="BS42" s="165">
        <f t="shared" si="465"/>
        <v>0</v>
      </c>
      <c r="BT42" s="161">
        <f t="shared" si="466"/>
        <v>46143</v>
      </c>
      <c r="BU42" s="161">
        <f t="shared" si="467"/>
        <v>46173</v>
      </c>
      <c r="BV42" s="165">
        <f t="shared" si="468"/>
        <v>0</v>
      </c>
      <c r="BW42" s="161">
        <f t="shared" si="469"/>
        <v>46174</v>
      </c>
      <c r="BX42" s="161">
        <f t="shared" si="470"/>
        <v>46203</v>
      </c>
      <c r="BY42" s="165">
        <f t="shared" si="471"/>
        <v>0</v>
      </c>
      <c r="BZ42" s="161">
        <f t="shared" si="472"/>
        <v>46204</v>
      </c>
      <c r="CA42" s="161">
        <f t="shared" si="473"/>
        <v>46234</v>
      </c>
      <c r="CB42" s="165">
        <f t="shared" si="474"/>
        <v>0</v>
      </c>
      <c r="CC42" s="161">
        <f t="shared" si="475"/>
        <v>46235</v>
      </c>
      <c r="CD42" s="161">
        <f t="shared" si="476"/>
        <v>46265</v>
      </c>
      <c r="CE42" s="165">
        <f t="shared" si="477"/>
        <v>0</v>
      </c>
      <c r="CF42" s="161">
        <f t="shared" si="478"/>
        <v>46266</v>
      </c>
      <c r="CG42" s="161">
        <f t="shared" si="479"/>
        <v>46295</v>
      </c>
      <c r="CH42" s="165">
        <f t="shared" si="480"/>
        <v>0</v>
      </c>
      <c r="CI42" s="161">
        <f t="shared" si="481"/>
        <v>46296</v>
      </c>
      <c r="CJ42" s="161">
        <f t="shared" si="482"/>
        <v>46326</v>
      </c>
      <c r="CK42" s="165">
        <f t="shared" si="483"/>
        <v>0</v>
      </c>
      <c r="CL42" s="161">
        <f t="shared" si="484"/>
        <v>46327</v>
      </c>
      <c r="CM42" s="161">
        <f t="shared" si="485"/>
        <v>46356</v>
      </c>
      <c r="CN42" s="165">
        <f t="shared" si="486"/>
        <v>0</v>
      </c>
      <c r="CO42" s="161">
        <f t="shared" si="487"/>
        <v>46357</v>
      </c>
      <c r="CP42" s="161">
        <f t="shared" si="488"/>
        <v>46387</v>
      </c>
      <c r="CQ42" s="165">
        <f t="shared" si="489"/>
        <v>0</v>
      </c>
    </row>
    <row r="43" s="78" customFormat="1" ht="24" customHeight="1" outlineLevel="4" spans="1:95">
      <c r="A43" s="119"/>
      <c r="B43" s="120"/>
      <c r="C43" s="121"/>
      <c r="D43" s="119"/>
      <c r="E43" s="120"/>
      <c r="F43" s="120"/>
      <c r="G43" s="120"/>
      <c r="H43" s="122"/>
      <c r="I43" s="122"/>
      <c r="J43" s="122">
        <f t="shared" si="5"/>
        <v>0</v>
      </c>
      <c r="K43" s="122">
        <f t="shared" si="490"/>
        <v>4</v>
      </c>
      <c r="L43" s="153"/>
      <c r="M43" s="154">
        <f>IFERROR(VLOOKUP($L43,'2-2 引出数据_合同数据仓库'!$B$2:$BP$1000,3,FALSE),0)</f>
        <v>0</v>
      </c>
      <c r="N43" s="122"/>
      <c r="O43" s="154">
        <f>IFERROR(VLOOKUP((LEFT(VLOOKUP($L43,'2-2 引出数据_合同数据仓库'!$B$2:$BP$1000,64,FALSE),15)&amp;(RIGHT(VLOOKUP($L43,'2-2 引出数据_合同数据仓库'!$B$2:$BP$1000,64,FALSE),4)+1)),'2-2 引出数据_合同数据仓库'!$B$2:$BP$1000,3,FALSE),0)</f>
        <v>0</v>
      </c>
      <c r="P43" s="122"/>
      <c r="Q43" s="122">
        <f>IFERROR(VLOOKUP($L43,'2-2 引出数据_合同数据仓库'!$B$2:$BP$1000,28,FALSE),0)</f>
        <v>0</v>
      </c>
      <c r="R43" s="122">
        <f>IFERROR(VLOOKUP($L43,'2-2 引出数据_合同数据仓库'!$B$2:$BP$1000,29,FALSE),0)</f>
        <v>0</v>
      </c>
      <c r="S43" s="122">
        <f>IFERROR(VLOOKUP($L43,'2-2 引出数据_合同数据仓库'!$B$2:$BP$1000,4,FALSE),0)</f>
        <v>0</v>
      </c>
      <c r="T43" s="122"/>
      <c r="U43" s="122">
        <f>IFERROR(VLOOKUP($L43,'2-2 引出数据_合同数据仓库'!$B$2:$BP$1000,15,FALSE),0)</f>
        <v>0</v>
      </c>
      <c r="V43" s="122">
        <f t="shared" si="419"/>
        <v>0</v>
      </c>
      <c r="W43" s="122"/>
      <c r="X43" s="161">
        <v>45658</v>
      </c>
      <c r="Y43" s="161">
        <f t="shared" si="420"/>
        <v>45688</v>
      </c>
      <c r="Z43" s="165">
        <f t="shared" si="421"/>
        <v>0</v>
      </c>
      <c r="AA43" s="161">
        <f t="shared" si="422"/>
        <v>45689</v>
      </c>
      <c r="AB43" s="161">
        <f t="shared" si="423"/>
        <v>45716</v>
      </c>
      <c r="AC43" s="165">
        <f t="shared" si="424"/>
        <v>0</v>
      </c>
      <c r="AD43" s="161">
        <f t="shared" si="425"/>
        <v>45717</v>
      </c>
      <c r="AE43" s="161">
        <f t="shared" si="426"/>
        <v>45747</v>
      </c>
      <c r="AF43" s="165">
        <f t="shared" si="427"/>
        <v>0</v>
      </c>
      <c r="AG43" s="161">
        <f t="shared" si="428"/>
        <v>45748</v>
      </c>
      <c r="AH43" s="161">
        <f t="shared" si="429"/>
        <v>45777</v>
      </c>
      <c r="AI43" s="165">
        <f t="shared" si="430"/>
        <v>0</v>
      </c>
      <c r="AJ43" s="161">
        <f t="shared" si="431"/>
        <v>45778</v>
      </c>
      <c r="AK43" s="161">
        <f t="shared" si="432"/>
        <v>45808</v>
      </c>
      <c r="AL43" s="165">
        <f t="shared" si="433"/>
        <v>0</v>
      </c>
      <c r="AM43" s="161">
        <f t="shared" si="434"/>
        <v>45809</v>
      </c>
      <c r="AN43" s="161">
        <f t="shared" si="435"/>
        <v>45838</v>
      </c>
      <c r="AO43" s="165">
        <f t="shared" si="436"/>
        <v>0</v>
      </c>
      <c r="AP43" s="161">
        <f t="shared" si="437"/>
        <v>45839</v>
      </c>
      <c r="AQ43" s="161">
        <f t="shared" si="438"/>
        <v>45869</v>
      </c>
      <c r="AR43" s="165">
        <f t="shared" si="439"/>
        <v>0</v>
      </c>
      <c r="AS43" s="161">
        <f t="shared" si="440"/>
        <v>45870</v>
      </c>
      <c r="AT43" s="161">
        <f t="shared" si="441"/>
        <v>45900</v>
      </c>
      <c r="AU43" s="165">
        <f t="shared" si="442"/>
        <v>0</v>
      </c>
      <c r="AV43" s="161">
        <f t="shared" si="443"/>
        <v>45901</v>
      </c>
      <c r="AW43" s="161">
        <f t="shared" si="444"/>
        <v>45930</v>
      </c>
      <c r="AX43" s="165">
        <f t="shared" si="445"/>
        <v>0</v>
      </c>
      <c r="AY43" s="161">
        <f t="shared" si="446"/>
        <v>45931</v>
      </c>
      <c r="AZ43" s="161">
        <f t="shared" si="447"/>
        <v>45961</v>
      </c>
      <c r="BA43" s="165">
        <f t="shared" si="448"/>
        <v>0</v>
      </c>
      <c r="BB43" s="161">
        <f t="shared" si="449"/>
        <v>45962</v>
      </c>
      <c r="BC43" s="161">
        <f t="shared" si="450"/>
        <v>45991</v>
      </c>
      <c r="BD43" s="165">
        <f t="shared" si="451"/>
        <v>0</v>
      </c>
      <c r="BE43" s="161">
        <f t="shared" si="452"/>
        <v>45992</v>
      </c>
      <c r="BF43" s="161">
        <f t="shared" si="453"/>
        <v>46022</v>
      </c>
      <c r="BG43" s="165">
        <f t="shared" si="454"/>
        <v>0</v>
      </c>
      <c r="BH43" s="161">
        <v>46023</v>
      </c>
      <c r="BI43" s="161">
        <f t="shared" si="455"/>
        <v>46053</v>
      </c>
      <c r="BJ43" s="165">
        <f t="shared" si="456"/>
        <v>0</v>
      </c>
      <c r="BK43" s="161">
        <f t="shared" si="457"/>
        <v>46054</v>
      </c>
      <c r="BL43" s="161">
        <f t="shared" si="458"/>
        <v>46081</v>
      </c>
      <c r="BM43" s="165">
        <f t="shared" si="459"/>
        <v>0</v>
      </c>
      <c r="BN43" s="161">
        <f t="shared" si="460"/>
        <v>46082</v>
      </c>
      <c r="BO43" s="161">
        <f t="shared" si="461"/>
        <v>46112</v>
      </c>
      <c r="BP43" s="165">
        <f t="shared" si="462"/>
        <v>0</v>
      </c>
      <c r="BQ43" s="161">
        <f t="shared" si="463"/>
        <v>46113</v>
      </c>
      <c r="BR43" s="161">
        <f t="shared" si="464"/>
        <v>46142</v>
      </c>
      <c r="BS43" s="165">
        <f t="shared" si="465"/>
        <v>0</v>
      </c>
      <c r="BT43" s="161">
        <f t="shared" si="466"/>
        <v>46143</v>
      </c>
      <c r="BU43" s="161">
        <f t="shared" si="467"/>
        <v>46173</v>
      </c>
      <c r="BV43" s="165">
        <f t="shared" si="468"/>
        <v>0</v>
      </c>
      <c r="BW43" s="161">
        <f t="shared" si="469"/>
        <v>46174</v>
      </c>
      <c r="BX43" s="161">
        <f t="shared" si="470"/>
        <v>46203</v>
      </c>
      <c r="BY43" s="165">
        <f t="shared" si="471"/>
        <v>0</v>
      </c>
      <c r="BZ43" s="161">
        <f t="shared" si="472"/>
        <v>46204</v>
      </c>
      <c r="CA43" s="161">
        <f t="shared" si="473"/>
        <v>46234</v>
      </c>
      <c r="CB43" s="165">
        <f t="shared" si="474"/>
        <v>0</v>
      </c>
      <c r="CC43" s="161">
        <f t="shared" si="475"/>
        <v>46235</v>
      </c>
      <c r="CD43" s="161">
        <f t="shared" si="476"/>
        <v>46265</v>
      </c>
      <c r="CE43" s="165">
        <f t="shared" si="477"/>
        <v>0</v>
      </c>
      <c r="CF43" s="161">
        <f t="shared" si="478"/>
        <v>46266</v>
      </c>
      <c r="CG43" s="161">
        <f t="shared" si="479"/>
        <v>46295</v>
      </c>
      <c r="CH43" s="165">
        <f t="shared" si="480"/>
        <v>0</v>
      </c>
      <c r="CI43" s="161">
        <f t="shared" si="481"/>
        <v>46296</v>
      </c>
      <c r="CJ43" s="161">
        <f t="shared" si="482"/>
        <v>46326</v>
      </c>
      <c r="CK43" s="165">
        <f t="shared" si="483"/>
        <v>0</v>
      </c>
      <c r="CL43" s="161">
        <f t="shared" si="484"/>
        <v>46327</v>
      </c>
      <c r="CM43" s="161">
        <f t="shared" si="485"/>
        <v>46356</v>
      </c>
      <c r="CN43" s="165">
        <f t="shared" si="486"/>
        <v>0</v>
      </c>
      <c r="CO43" s="161">
        <f t="shared" si="487"/>
        <v>46357</v>
      </c>
      <c r="CP43" s="161">
        <f t="shared" si="488"/>
        <v>46387</v>
      </c>
      <c r="CQ43" s="165">
        <f t="shared" si="489"/>
        <v>0</v>
      </c>
    </row>
    <row r="44" s="78" customFormat="1" ht="24" customHeight="1" outlineLevel="4" spans="1:95">
      <c r="A44" s="123" t="s">
        <v>2826</v>
      </c>
      <c r="B44" s="124"/>
      <c r="C44" s="124"/>
      <c r="D44" s="124"/>
      <c r="E44" s="124"/>
      <c r="F44" s="124"/>
      <c r="G44" s="125"/>
      <c r="H44" s="126"/>
      <c r="I44" s="126"/>
      <c r="J44" s="126"/>
      <c r="K44" s="126"/>
      <c r="L44" s="155"/>
      <c r="M44" s="155"/>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6"/>
      <c r="CP44" s="126"/>
      <c r="CQ44" s="126"/>
    </row>
    <row r="45" s="78" customFormat="1" ht="24" customHeight="1" outlineLevel="2" spans="1:95">
      <c r="A45" s="111"/>
      <c r="B45" s="112" t="s">
        <v>794</v>
      </c>
      <c r="C45" s="113" t="s">
        <v>882</v>
      </c>
      <c r="D45" s="111" t="s">
        <v>883</v>
      </c>
      <c r="E45" s="112"/>
      <c r="F45" s="112"/>
      <c r="G45" s="112"/>
      <c r="H45" s="114">
        <f>X45+AA45+AD45+AG45+AJ45+AM45+AP45+AS45+AV45+AY45+BB45+BE45</f>
        <v>458021.698113208</v>
      </c>
      <c r="I45" s="114">
        <f>Y45+AB45+AE45+AH45+AK45+AN45+AQ45+AT45+AW45+AZ45+BC45+BF45</f>
        <v>137802.174825536</v>
      </c>
      <c r="J45" s="114">
        <f t="shared" si="5"/>
        <v>320219.523287671</v>
      </c>
      <c r="K45" s="114"/>
      <c r="L45" s="151"/>
      <c r="M45" s="151"/>
      <c r="N45" s="114"/>
      <c r="O45" s="114"/>
      <c r="P45" s="114"/>
      <c r="Q45" s="114"/>
      <c r="R45" s="114"/>
      <c r="S45" s="114"/>
      <c r="T45" s="114"/>
      <c r="U45" s="114"/>
      <c r="V45" s="114"/>
      <c r="W45" s="114"/>
      <c r="X45" s="114">
        <f>VLOOKUP($C45,'1 预算编制表单'!$C:$BJ,27,FALSE)</f>
        <v>38168.4748427673</v>
      </c>
      <c r="Y45" s="114">
        <f>X45-Z45</f>
        <v>2305.8912811235</v>
      </c>
      <c r="Z45" s="114">
        <f>Z46+Z52+Z58+Z67</f>
        <v>35862.5835616438</v>
      </c>
      <c r="AA45" s="114">
        <f>VLOOKUP($C45,'1 预算编制表单'!$C:$BJ,30,FALSE)</f>
        <v>38168.4748427673</v>
      </c>
      <c r="AB45" s="114">
        <f>AA45-AC45</f>
        <v>5776.4638838632</v>
      </c>
      <c r="AC45" s="114">
        <f>AC46+AC52+AC58+AC67</f>
        <v>32392.0109589041</v>
      </c>
      <c r="AD45" s="114">
        <f>VLOOKUP($C45,'1 预算编制表单'!$C:$BJ,33,FALSE)</f>
        <v>38168.4748427673</v>
      </c>
      <c r="AE45" s="114">
        <f>AD45-AF45</f>
        <v>2305.8912811235</v>
      </c>
      <c r="AF45" s="114">
        <f>AF46+AF52+AF58+AF67</f>
        <v>35862.5835616438</v>
      </c>
      <c r="AG45" s="114">
        <f>VLOOKUP($C45,'1 预算编制表单'!$C:$BJ,36,FALSE)</f>
        <v>38168.4748427673</v>
      </c>
      <c r="AH45" s="114">
        <f>AG45-AI45</f>
        <v>3462.74881537</v>
      </c>
      <c r="AI45" s="114">
        <f>AI46+AI52+AI58+AI67</f>
        <v>34705.7260273973</v>
      </c>
      <c r="AJ45" s="114">
        <f>VLOOKUP($C45,'1 预算编制表单'!$C:$BJ,39,FALSE)</f>
        <v>38168.4748427673</v>
      </c>
      <c r="AK45" s="114">
        <f>AJ45-AL45</f>
        <v>2305.8912811235</v>
      </c>
      <c r="AL45" s="114">
        <f>AL46+AL52+AL58+AL67</f>
        <v>35862.5835616438</v>
      </c>
      <c r="AM45" s="114">
        <f>VLOOKUP($C45,'1 预算编制表单'!$C:$BJ,42,FALSE)</f>
        <v>38168.4748427673</v>
      </c>
      <c r="AN45" s="114">
        <f>AM45-AO45</f>
        <v>3462.74881537</v>
      </c>
      <c r="AO45" s="114">
        <f>AO46+AO52+AO58+AO67</f>
        <v>34705.7260273973</v>
      </c>
      <c r="AP45" s="114">
        <f>VLOOKUP($C45,'1 预算编制表单'!$C:$BJ,45,FALSE)</f>
        <v>38168.4748427673</v>
      </c>
      <c r="AQ45" s="114">
        <f>AP45-AR45</f>
        <v>2305.8912811235</v>
      </c>
      <c r="AR45" s="114">
        <f>AR46+AR52+AR58+AR67</f>
        <v>35862.5835616438</v>
      </c>
      <c r="AS45" s="114">
        <f>VLOOKUP($C45,'1 预算编制表单'!$C:$BJ,48,FALSE)</f>
        <v>38168.4748427673</v>
      </c>
      <c r="AT45" s="114">
        <f>AS45-AU45</f>
        <v>3462.74881537</v>
      </c>
      <c r="AU45" s="114">
        <f>AU46+AU52+AU58+AU67</f>
        <v>34705.7260273973</v>
      </c>
      <c r="AV45" s="114">
        <f>VLOOKUP($C45,'1 预算编制表单'!$C:$BJ,51,FALSE)</f>
        <v>38168.4748427673</v>
      </c>
      <c r="AW45" s="114">
        <f>AV45-AX45</f>
        <v>-2091.5251572327</v>
      </c>
      <c r="AX45" s="114">
        <f>AX46+AX52+AX58+AX67</f>
        <v>40260</v>
      </c>
      <c r="AY45" s="114">
        <f>VLOOKUP($C45,'1 预算编制表单'!$C:$BJ,54,FALSE)</f>
        <v>38168.4748427673</v>
      </c>
      <c r="AZ45" s="114">
        <f>AY45-BA45</f>
        <v>38168.4748427673</v>
      </c>
      <c r="BA45" s="114">
        <f>BA46+BA52+BA58+BA67</f>
        <v>0</v>
      </c>
      <c r="BB45" s="114">
        <f>VLOOKUP($C45,'1 预算编制表单'!$C:$BJ,57,FALSE)</f>
        <v>38168.4748427673</v>
      </c>
      <c r="BC45" s="114">
        <f>BB45-BD45</f>
        <v>38168.4748427673</v>
      </c>
      <c r="BD45" s="114">
        <f>BD46+BD52+BD58+BD67</f>
        <v>0</v>
      </c>
      <c r="BE45" s="114">
        <f>VLOOKUP($C45,'1 预算编制表单'!$C:$BJ,60,FALSE)</f>
        <v>38168.4748427673</v>
      </c>
      <c r="BF45" s="114">
        <f>BE45-BG45</f>
        <v>38168.4748427673</v>
      </c>
      <c r="BG45" s="114">
        <f>BG46+BG52+BG58+BG67</f>
        <v>0</v>
      </c>
      <c r="BH45" s="114">
        <f>VLOOKUP($C45,'1 预算编制表单'!$C:$BJ,27,FALSE)</f>
        <v>38168.4748427673</v>
      </c>
      <c r="BI45" s="114">
        <f>BH45-BJ45</f>
        <v>38168.4748427673</v>
      </c>
      <c r="BJ45" s="114">
        <f>BJ46+BJ52+BJ58+BJ67</f>
        <v>0</v>
      </c>
      <c r="BK45" s="114">
        <f>VLOOKUP($C45,'1 预算编制表单'!$C:$BJ,30,FALSE)</f>
        <v>38168.4748427673</v>
      </c>
      <c r="BL45" s="114">
        <f>BK45-BM45</f>
        <v>38168.4748427673</v>
      </c>
      <c r="BM45" s="114">
        <f>BM46+BM52+BM58+BM67</f>
        <v>0</v>
      </c>
      <c r="BN45" s="114">
        <f>VLOOKUP($C45,'1 预算编制表单'!$C:$BJ,33,FALSE)</f>
        <v>38168.4748427673</v>
      </c>
      <c r="BO45" s="114">
        <f>BN45-BP45</f>
        <v>38168.4748427673</v>
      </c>
      <c r="BP45" s="114">
        <f>BP46+BP52+BP58+BP67</f>
        <v>0</v>
      </c>
      <c r="BQ45" s="114">
        <f>VLOOKUP($C45,'1 预算编制表单'!$C:$BJ,36,FALSE)</f>
        <v>38168.4748427673</v>
      </c>
      <c r="BR45" s="114">
        <f>BQ45-BS45</f>
        <v>38168.4748427673</v>
      </c>
      <c r="BS45" s="114">
        <f>BS46+BS52+BS58+BS67</f>
        <v>0</v>
      </c>
      <c r="BT45" s="114">
        <f>VLOOKUP($C45,'1 预算编制表单'!$C:$BJ,39,FALSE)</f>
        <v>38168.4748427673</v>
      </c>
      <c r="BU45" s="114">
        <f>BT45-BV45</f>
        <v>38168.4748427673</v>
      </c>
      <c r="BV45" s="114">
        <f>BV46+BV52+BV58+BV67</f>
        <v>0</v>
      </c>
      <c r="BW45" s="114">
        <f>VLOOKUP($C45,'1 预算编制表单'!$C:$BJ,42,FALSE)</f>
        <v>38168.4748427673</v>
      </c>
      <c r="BX45" s="114">
        <f>BW45-BY45</f>
        <v>38168.4748427673</v>
      </c>
      <c r="BY45" s="114">
        <f>BY46+BY52+BY58+BY67</f>
        <v>0</v>
      </c>
      <c r="BZ45" s="114">
        <f>VLOOKUP($C45,'1 预算编制表单'!$C:$BJ,45,FALSE)</f>
        <v>38168.4748427673</v>
      </c>
      <c r="CA45" s="114">
        <f>BZ45-CB45</f>
        <v>38168.4748427673</v>
      </c>
      <c r="CB45" s="114">
        <f>CB46+CB52+CB58+CB67</f>
        <v>0</v>
      </c>
      <c r="CC45" s="114">
        <f>VLOOKUP($C45,'1 预算编制表单'!$C:$BJ,48,FALSE)</f>
        <v>38168.4748427673</v>
      </c>
      <c r="CD45" s="114">
        <f>CC45-CE45</f>
        <v>38168.4748427673</v>
      </c>
      <c r="CE45" s="114">
        <f>CE46+CE52+CE58+CE67</f>
        <v>0</v>
      </c>
      <c r="CF45" s="114">
        <f>VLOOKUP($C45,'1 预算编制表单'!$C:$BJ,51,FALSE)</f>
        <v>38168.4748427673</v>
      </c>
      <c r="CG45" s="114">
        <f>CF45-CH45</f>
        <v>38168.4748427673</v>
      </c>
      <c r="CH45" s="114">
        <f>CH46+CH52+CH58+CH67</f>
        <v>0</v>
      </c>
      <c r="CI45" s="114">
        <f>VLOOKUP($C45,'1 预算编制表单'!$C:$BJ,54,FALSE)</f>
        <v>38168.4748427673</v>
      </c>
      <c r="CJ45" s="114">
        <f>CI45-CK45</f>
        <v>38168.4748427673</v>
      </c>
      <c r="CK45" s="114">
        <f>CK46+CK52+CK58+CK67</f>
        <v>0</v>
      </c>
      <c r="CL45" s="114">
        <f>VLOOKUP($C45,'1 预算编制表单'!$C:$BJ,57,FALSE)</f>
        <v>38168.4748427673</v>
      </c>
      <c r="CM45" s="114">
        <f>CL45-CN45</f>
        <v>38168.4748427673</v>
      </c>
      <c r="CN45" s="114">
        <f>CN46+CN52+CN58+CN67</f>
        <v>0</v>
      </c>
      <c r="CO45" s="114">
        <f>VLOOKUP($C45,'1 预算编制表单'!$C:$BJ,60,FALSE)</f>
        <v>38168.4748427673</v>
      </c>
      <c r="CP45" s="114">
        <f>CO45-CQ45</f>
        <v>38168.4748427673</v>
      </c>
      <c r="CQ45" s="114">
        <f>CQ46+CQ52+CQ58+CQ67</f>
        <v>0</v>
      </c>
    </row>
    <row r="46" s="78" customFormat="1" ht="24" customHeight="1" outlineLevel="3" spans="1:95">
      <c r="A46" s="115"/>
      <c r="B46" s="116" t="s">
        <v>799</v>
      </c>
      <c r="C46" s="117" t="s">
        <v>115</v>
      </c>
      <c r="D46" s="115" t="s">
        <v>109</v>
      </c>
      <c r="E46" s="116"/>
      <c r="F46" s="116"/>
      <c r="G46" s="116"/>
      <c r="H46" s="118">
        <f>X46+AA46+AD46+AG46+AJ46+AM46+AP46+AS46+AV46+AY46+BB46+BE46</f>
        <v>0</v>
      </c>
      <c r="I46" s="118">
        <f>Y46+AB46+AE46+AH46+AK46+AN46+AQ46+AT46+AW46+AZ46+BC46+BF46</f>
        <v>0</v>
      </c>
      <c r="J46" s="118">
        <f t="shared" si="5"/>
        <v>0</v>
      </c>
      <c r="K46" s="118"/>
      <c r="L46" s="152"/>
      <c r="M46" s="152"/>
      <c r="N46" s="118"/>
      <c r="O46" s="118"/>
      <c r="P46" s="118"/>
      <c r="Q46" s="118"/>
      <c r="R46" s="118"/>
      <c r="S46" s="118"/>
      <c r="T46" s="118"/>
      <c r="U46" s="118"/>
      <c r="V46" s="118"/>
      <c r="W46" s="118"/>
      <c r="X46" s="118">
        <f>VLOOKUP($C46,'1 预算编制表单'!$C:$BJ,27,FALSE)</f>
        <v>0</v>
      </c>
      <c r="Y46" s="118">
        <f>X46-Z46</f>
        <v>0</v>
      </c>
      <c r="Z46" s="118">
        <f>SUM(Z47:Z51)</f>
        <v>0</v>
      </c>
      <c r="AA46" s="118">
        <f>VLOOKUP($C46,'1 预算编制表单'!$C:$BJ,30,FALSE)</f>
        <v>0</v>
      </c>
      <c r="AB46" s="118">
        <f>AA46-AC46</f>
        <v>0</v>
      </c>
      <c r="AC46" s="118">
        <f>SUM(AC47:AC51)</f>
        <v>0</v>
      </c>
      <c r="AD46" s="118">
        <f>VLOOKUP($C46,'1 预算编制表单'!$C:$BJ,33,FALSE)</f>
        <v>0</v>
      </c>
      <c r="AE46" s="118">
        <f>AD46-AF46</f>
        <v>0</v>
      </c>
      <c r="AF46" s="118">
        <f>SUM(AF47:AF51)</f>
        <v>0</v>
      </c>
      <c r="AG46" s="118">
        <f>VLOOKUP($C46,'1 预算编制表单'!$C:$BJ,36,FALSE)</f>
        <v>0</v>
      </c>
      <c r="AH46" s="118">
        <f>AG46-AI46</f>
        <v>0</v>
      </c>
      <c r="AI46" s="118">
        <f>SUM(AI47:AI51)</f>
        <v>0</v>
      </c>
      <c r="AJ46" s="118">
        <f>VLOOKUP($C46,'1 预算编制表单'!$C:$BJ,39,FALSE)</f>
        <v>0</v>
      </c>
      <c r="AK46" s="118">
        <f>AJ46-AL46</f>
        <v>0</v>
      </c>
      <c r="AL46" s="118">
        <f>SUM(AL47:AL51)</f>
        <v>0</v>
      </c>
      <c r="AM46" s="118">
        <f>VLOOKUP($C46,'1 预算编制表单'!$C:$BJ,42,FALSE)</f>
        <v>0</v>
      </c>
      <c r="AN46" s="118">
        <f>AM46-AO46</f>
        <v>0</v>
      </c>
      <c r="AO46" s="118">
        <f>SUM(AO47:AO51)</f>
        <v>0</v>
      </c>
      <c r="AP46" s="118">
        <f>VLOOKUP($C46,'1 预算编制表单'!$C:$BJ,45,FALSE)</f>
        <v>0</v>
      </c>
      <c r="AQ46" s="118">
        <f>AP46-AR46</f>
        <v>0</v>
      </c>
      <c r="AR46" s="118">
        <f>SUM(AR47:AR51)</f>
        <v>0</v>
      </c>
      <c r="AS46" s="118">
        <f>VLOOKUP($C46,'1 预算编制表单'!$C:$BJ,48,FALSE)</f>
        <v>0</v>
      </c>
      <c r="AT46" s="118">
        <f>AS46-AU46</f>
        <v>0</v>
      </c>
      <c r="AU46" s="118">
        <f>SUM(AU47:AU51)</f>
        <v>0</v>
      </c>
      <c r="AV46" s="118">
        <f>VLOOKUP($C46,'1 预算编制表单'!$C:$BJ,51,FALSE)</f>
        <v>0</v>
      </c>
      <c r="AW46" s="118">
        <f>AV46-AX46</f>
        <v>0</v>
      </c>
      <c r="AX46" s="118">
        <f>SUM(AX47:AX51)</f>
        <v>0</v>
      </c>
      <c r="AY46" s="118">
        <f>VLOOKUP($C46,'1 预算编制表单'!$C:$BJ,54,FALSE)</f>
        <v>0</v>
      </c>
      <c r="AZ46" s="118">
        <f>AY46-BA46</f>
        <v>0</v>
      </c>
      <c r="BA46" s="118">
        <f>SUM(BA47:BA51)</f>
        <v>0</v>
      </c>
      <c r="BB46" s="118">
        <f>VLOOKUP($C46,'1 预算编制表单'!$C:$BJ,57,FALSE)</f>
        <v>0</v>
      </c>
      <c r="BC46" s="118">
        <f>BB46-BD46</f>
        <v>0</v>
      </c>
      <c r="BD46" s="118">
        <f>SUM(BD47:BD51)</f>
        <v>0</v>
      </c>
      <c r="BE46" s="118">
        <f>VLOOKUP($C46,'1 预算编制表单'!$C:$BJ,60,FALSE)</f>
        <v>0</v>
      </c>
      <c r="BF46" s="118">
        <f>BE46-BG46</f>
        <v>0</v>
      </c>
      <c r="BG46" s="118">
        <f>SUM(BG47:BG51)</f>
        <v>0</v>
      </c>
      <c r="BH46" s="118">
        <f>VLOOKUP($C46,'1 预算编制表单'!$C:$BJ,27,FALSE)</f>
        <v>0</v>
      </c>
      <c r="BI46" s="118">
        <f>BH46-BJ46</f>
        <v>0</v>
      </c>
      <c r="BJ46" s="118">
        <f>SUM(BJ47:BJ51)</f>
        <v>0</v>
      </c>
      <c r="BK46" s="118">
        <f>VLOOKUP($C46,'1 预算编制表单'!$C:$BJ,30,FALSE)</f>
        <v>0</v>
      </c>
      <c r="BL46" s="118">
        <f>BK46-BM46</f>
        <v>0</v>
      </c>
      <c r="BM46" s="118">
        <f>SUM(BM47:BM51)</f>
        <v>0</v>
      </c>
      <c r="BN46" s="118">
        <f>VLOOKUP($C46,'1 预算编制表单'!$C:$BJ,33,FALSE)</f>
        <v>0</v>
      </c>
      <c r="BO46" s="118">
        <f>BN46-BP46</f>
        <v>0</v>
      </c>
      <c r="BP46" s="118">
        <f>SUM(BP47:BP51)</f>
        <v>0</v>
      </c>
      <c r="BQ46" s="118">
        <f>VLOOKUP($C46,'1 预算编制表单'!$C:$BJ,36,FALSE)</f>
        <v>0</v>
      </c>
      <c r="BR46" s="118">
        <f>BQ46-BS46</f>
        <v>0</v>
      </c>
      <c r="BS46" s="118">
        <f>SUM(BS47:BS51)</f>
        <v>0</v>
      </c>
      <c r="BT46" s="118">
        <f>VLOOKUP($C46,'1 预算编制表单'!$C:$BJ,39,FALSE)</f>
        <v>0</v>
      </c>
      <c r="BU46" s="118">
        <f>BT46-BV46</f>
        <v>0</v>
      </c>
      <c r="BV46" s="118">
        <f>SUM(BV47:BV51)</f>
        <v>0</v>
      </c>
      <c r="BW46" s="118">
        <f>VLOOKUP($C46,'1 预算编制表单'!$C:$BJ,42,FALSE)</f>
        <v>0</v>
      </c>
      <c r="BX46" s="118">
        <f>BW46-BY46</f>
        <v>0</v>
      </c>
      <c r="BY46" s="118">
        <f>SUM(BY47:BY51)</f>
        <v>0</v>
      </c>
      <c r="BZ46" s="118">
        <f>VLOOKUP($C46,'1 预算编制表单'!$C:$BJ,45,FALSE)</f>
        <v>0</v>
      </c>
      <c r="CA46" s="118">
        <f>BZ46-CB46</f>
        <v>0</v>
      </c>
      <c r="CB46" s="118">
        <f>SUM(CB47:CB51)</f>
        <v>0</v>
      </c>
      <c r="CC46" s="118">
        <f>VLOOKUP($C46,'1 预算编制表单'!$C:$BJ,48,FALSE)</f>
        <v>0</v>
      </c>
      <c r="CD46" s="118">
        <f>CC46-CE46</f>
        <v>0</v>
      </c>
      <c r="CE46" s="118">
        <f>SUM(CE47:CE51)</f>
        <v>0</v>
      </c>
      <c r="CF46" s="118">
        <f>VLOOKUP($C46,'1 预算编制表单'!$C:$BJ,51,FALSE)</f>
        <v>0</v>
      </c>
      <c r="CG46" s="118">
        <f>CF46-CH46</f>
        <v>0</v>
      </c>
      <c r="CH46" s="118">
        <f>SUM(CH47:CH51)</f>
        <v>0</v>
      </c>
      <c r="CI46" s="118">
        <f>VLOOKUP($C46,'1 预算编制表单'!$C:$BJ,54,FALSE)</f>
        <v>0</v>
      </c>
      <c r="CJ46" s="118">
        <f>CI46-CK46</f>
        <v>0</v>
      </c>
      <c r="CK46" s="118">
        <f>SUM(CK47:CK51)</f>
        <v>0</v>
      </c>
      <c r="CL46" s="118">
        <f>VLOOKUP($C46,'1 预算编制表单'!$C:$BJ,57,FALSE)</f>
        <v>0</v>
      </c>
      <c r="CM46" s="118">
        <f>CL46-CN46</f>
        <v>0</v>
      </c>
      <c r="CN46" s="118">
        <f>SUM(CN47:CN51)</f>
        <v>0</v>
      </c>
      <c r="CO46" s="118">
        <f>VLOOKUP($C46,'1 预算编制表单'!$C:$BJ,60,FALSE)</f>
        <v>0</v>
      </c>
      <c r="CP46" s="118">
        <f>CO46-CQ46</f>
        <v>0</v>
      </c>
      <c r="CQ46" s="118">
        <f>SUM(CQ47:CQ51)</f>
        <v>0</v>
      </c>
    </row>
    <row r="47" s="78" customFormat="1" ht="24" customHeight="1" outlineLevel="4" spans="1:95">
      <c r="A47" s="119"/>
      <c r="B47" s="120"/>
      <c r="C47" s="121"/>
      <c r="D47" s="119"/>
      <c r="E47" s="120"/>
      <c r="F47" s="120"/>
      <c r="G47" s="120"/>
      <c r="H47" s="122"/>
      <c r="I47" s="122"/>
      <c r="J47" s="122">
        <f t="shared" si="5"/>
        <v>0</v>
      </c>
      <c r="K47" s="122">
        <v>1</v>
      </c>
      <c r="L47" s="153"/>
      <c r="M47" s="154">
        <f>IFERROR(VLOOKUP($L47,'2-2 引出数据_合同数据仓库'!$B$2:$BP$1000,3,FALSE),0)</f>
        <v>0</v>
      </c>
      <c r="N47" s="122"/>
      <c r="O47" s="154">
        <f>IFERROR(VLOOKUP((LEFT(VLOOKUP($L47,'2-2 引出数据_合同数据仓库'!$B$2:$BP$1000,64,FALSE),15)&amp;(RIGHT(VLOOKUP($L47,'2-2 引出数据_合同数据仓库'!$B$2:$BP$1000,64,FALSE),4)+1)),'2-2 引出数据_合同数据仓库'!$B$2:$BP$1000,3,FALSE),0)</f>
        <v>0</v>
      </c>
      <c r="P47" s="122"/>
      <c r="Q47" s="122">
        <f>IFERROR(VLOOKUP($L47,'2-2 引出数据_合同数据仓库'!$B$2:$BP$1000,28,FALSE),0)</f>
        <v>0</v>
      </c>
      <c r="R47" s="122">
        <f>IFERROR(VLOOKUP($L47,'2-2 引出数据_合同数据仓库'!$B$2:$BP$1000,29,FALSE),0)</f>
        <v>0</v>
      </c>
      <c r="S47" s="122">
        <f>IFERROR(VLOOKUP($L47,'2-2 引出数据_合同数据仓库'!$B$2:$BP$1000,4,FALSE),0)</f>
        <v>0</v>
      </c>
      <c r="T47" s="122"/>
      <c r="U47" s="122">
        <f>IFERROR(VLOOKUP($L47,'2-2 引出数据_合同数据仓库'!$B$2:$BP$1000,15,FALSE),0)</f>
        <v>0</v>
      </c>
      <c r="V47" s="122">
        <f t="shared" ref="V47:V50" si="491">U47/(S47-R47+1)*365</f>
        <v>0</v>
      </c>
      <c r="W47" s="122"/>
      <c r="X47" s="161">
        <v>45658</v>
      </c>
      <c r="Y47" s="161">
        <f t="shared" ref="Y47:Y50" si="492">X47+30</f>
        <v>45688</v>
      </c>
      <c r="Z47" s="165">
        <f t="shared" ref="Z47:Z50" si="493">IFERROR(IF(($R47-Y47)&gt;=0,0,IF(($S47-X47)&lt;0,0,IF(AND(($S47-Y47)&gt;0,(X47-$R47)&gt;0),$V47/365*(Y47-X47+1),IF(AND(($S47-Y47)&lt;=0,(X47-$R47)&gt;0),$V47/365*($S47-X47+1),$V47/365*(Y47-$R47+1))))),0)</f>
        <v>0</v>
      </c>
      <c r="AA47" s="161">
        <f t="shared" ref="AA47:AA50" si="494">Y47+1</f>
        <v>45689</v>
      </c>
      <c r="AB47" s="161">
        <f t="shared" ref="AB47:AB50" si="495">AA47+27</f>
        <v>45716</v>
      </c>
      <c r="AC47" s="165">
        <f t="shared" ref="AC47:AC50" si="496">IFERROR(IF(($R47-AB47)&gt;=0,0,IF(($S47-AA47)&lt;0,0,IF(AND(($S47-AB47)&gt;0,(AA47-$R47)&gt;0),$V47/365*(AB47-AA47+1),IF(AND(($S47-AB47)&lt;=0,(AA47-$R47)&gt;0),$V47/365*($S47-AA47+1),$V47/365*(AB47-$R47+1))))),0)</f>
        <v>0</v>
      </c>
      <c r="AD47" s="161">
        <f t="shared" ref="AD47:AD50" si="497">AB47+1</f>
        <v>45717</v>
      </c>
      <c r="AE47" s="161">
        <f t="shared" ref="AE47:AE50" si="498">AD47+30</f>
        <v>45747</v>
      </c>
      <c r="AF47" s="165">
        <f t="shared" ref="AF47:AF50" si="499">IFERROR(IF(($R47-AE47)&gt;=0,0,IF(($S47-AD47)&lt;0,0,IF(AND(($S47-AE47)&gt;0,(AD47-$R47)&gt;0),$V47/365*(AE47-AD47+1),IF(AND(($S47-AE47)&lt;=0,(AD47-$R47)&gt;0),$V47/365*($S47-AD47+1),$V47/365*(AE47-$R47+1))))),0)</f>
        <v>0</v>
      </c>
      <c r="AG47" s="161">
        <f t="shared" ref="AG47:AG50" si="500">AE47+1</f>
        <v>45748</v>
      </c>
      <c r="AH47" s="161">
        <f t="shared" ref="AH47:AH50" si="501">AG47+29</f>
        <v>45777</v>
      </c>
      <c r="AI47" s="165">
        <f t="shared" ref="AI47:AI50" si="502">IFERROR(IF(($R47-AH47)&gt;=0,0,IF(($S47-AG47)&lt;0,0,IF(AND(($S47-AH47)&gt;0,(AG47-$R47)&gt;0),$V47/365*(AH47-AG47+1),IF(AND(($S47-AH47)&lt;=0,(AG47-$R47)&gt;0),$V47/365*($S47-AG47+1),$V47/365*(AH47-$R47+1))))),0)</f>
        <v>0</v>
      </c>
      <c r="AJ47" s="161">
        <f t="shared" ref="AJ47:AJ50" si="503">AH47+1</f>
        <v>45778</v>
      </c>
      <c r="AK47" s="161">
        <f t="shared" ref="AK47:AK50" si="504">AJ47+30</f>
        <v>45808</v>
      </c>
      <c r="AL47" s="165">
        <f t="shared" ref="AL47:AL50" si="505">IFERROR(IF(($R47-AK47)&gt;=0,0,IF(($S47-AJ47)&lt;0,0,IF(AND(($S47-AK47)&gt;0,(AJ47-$R47)&gt;0),$V47/365*(AK47-AJ47+1),IF(AND(($S47-AK47)&lt;=0,(AJ47-$R47)&gt;0),$V47/365*($S47-AJ47+1),$V47/365*(AK47-$R47+1))))),0)</f>
        <v>0</v>
      </c>
      <c r="AM47" s="161">
        <f t="shared" ref="AM47:AM50" si="506">AK47+1</f>
        <v>45809</v>
      </c>
      <c r="AN47" s="161">
        <f t="shared" ref="AN47:AN50" si="507">AM47+29</f>
        <v>45838</v>
      </c>
      <c r="AO47" s="165">
        <f t="shared" ref="AO47:AO50" si="508">IFERROR(IF(($R47-AN47)&gt;=0,0,IF(($S47-AM47)&lt;0,0,IF(AND(($S47-AN47)&gt;0,(AM47-$R47)&gt;0),$V47/365*(AN47-AM47+1),IF(AND(($S47-AN47)&lt;=0,(AM47-$R47)&gt;0),$V47/365*($S47-AM47+1),$V47/365*(AN47-$R47+1))))),0)</f>
        <v>0</v>
      </c>
      <c r="AP47" s="161">
        <f t="shared" ref="AP47:AP50" si="509">AN47+1</f>
        <v>45839</v>
      </c>
      <c r="AQ47" s="161">
        <f t="shared" ref="AQ47:AQ50" si="510">AP47+30</f>
        <v>45869</v>
      </c>
      <c r="AR47" s="165">
        <f t="shared" ref="AR47:AR50" si="511">IFERROR(IF(($R47-AQ47)&gt;=0,0,IF(($S47-AP47)&lt;0,0,IF(AND(($S47-AQ47)&gt;0,(AP47-$R47)&gt;0),$V47/365*(AQ47-AP47+1),IF(AND(($S47-AQ47)&lt;=0,(AP47-$R47)&gt;0),$V47/365*($S47-AP47+1),$V47/365*(AQ47-$R47+1))))),0)</f>
        <v>0</v>
      </c>
      <c r="AS47" s="161">
        <f t="shared" ref="AS47:AS50" si="512">AQ47+1</f>
        <v>45870</v>
      </c>
      <c r="AT47" s="161">
        <f t="shared" ref="AT47:AT50" si="513">AS47+30</f>
        <v>45900</v>
      </c>
      <c r="AU47" s="165">
        <f t="shared" ref="AU47:AU50" si="514">IFERROR(IF(($R47-AT47)&gt;=0,0,IF(($S47-AS47)&lt;0,0,IF(AND(($S47-AT47)&gt;0,(AS47-$R47)&gt;0),$V47/365*(AT47-AS47+1),IF(AND(($S47-AT47)&lt;=0,(AS47-$R47)&gt;0),$V47/365*($S47-AS47+1),$V47/365*(AT47-$R47+1))))),0)</f>
        <v>0</v>
      </c>
      <c r="AV47" s="161">
        <f t="shared" ref="AV47:AV50" si="515">AT47+1</f>
        <v>45901</v>
      </c>
      <c r="AW47" s="161">
        <f t="shared" ref="AW47:AW50" si="516">AV47+29</f>
        <v>45930</v>
      </c>
      <c r="AX47" s="165">
        <f t="shared" ref="AX47:AX50" si="517">IFERROR(IF(($R47-AW47)&gt;=0,0,IF(($S47-AV47)&lt;0,0,IF(AND(($S47-AW47)&gt;0,(AV47-$R47)&gt;0),$V47/365*(AW47-AV47+1),IF(AND(($S47-AW47)&lt;=0,(AV47-$R47)&gt;0),$V47/365*($S47-AV47+1),$V47/365*(AW47-$R47+1))))),0)</f>
        <v>0</v>
      </c>
      <c r="AY47" s="161">
        <f t="shared" ref="AY47:AY50" si="518">AW47+1</f>
        <v>45931</v>
      </c>
      <c r="AZ47" s="161">
        <f t="shared" ref="AZ47:AZ50" si="519">AY47+30</f>
        <v>45961</v>
      </c>
      <c r="BA47" s="165">
        <f t="shared" ref="BA47:BA50" si="520">IFERROR(IF(($R47-AZ47)&gt;=0,0,IF(($S47-AY47)&lt;0,0,IF(AND(($S47-AZ47)&gt;0,(AY47-$R47)&gt;0),$V47/365*(AZ47-AY47+1),IF(AND(($S47-AZ47)&lt;=0,(AY47-$R47)&gt;0),$V47/365*($S47-AY47+1),$V47/365*(AZ47-$R47+1))))),0)</f>
        <v>0</v>
      </c>
      <c r="BB47" s="161">
        <f t="shared" ref="BB47:BB50" si="521">AZ47+1</f>
        <v>45962</v>
      </c>
      <c r="BC47" s="161">
        <f t="shared" ref="BC47:BC50" si="522">BB47+29</f>
        <v>45991</v>
      </c>
      <c r="BD47" s="165">
        <f t="shared" ref="BD47:BD50" si="523">IFERROR(IF(($R47-BC47)&gt;=0,0,IF(($S47-BB47)&lt;0,0,IF(AND(($S47-BC47)&gt;0,(BB47-$R47)&gt;0),$V47/365*(BC47-BB47+1),IF(AND(($S47-BC47)&lt;=0,(BB47-$R47)&gt;0),$V47/365*($S47-BB47+1),$V47/365*(BC47-$R47+1))))),0)</f>
        <v>0</v>
      </c>
      <c r="BE47" s="161">
        <f t="shared" ref="BE47:BE50" si="524">BC47+1</f>
        <v>45992</v>
      </c>
      <c r="BF47" s="161">
        <f t="shared" ref="BF47:BF50" si="525">BE47+30</f>
        <v>46022</v>
      </c>
      <c r="BG47" s="165">
        <f t="shared" ref="BG47:BG50" si="526">IFERROR(IF(($R47-BF47)&gt;=0,0,IF(($S47-BE47)&lt;0,0,IF(AND(($S47-BF47)&gt;0,(BE47-$R47)&gt;0),$V47/365*(BF47-BE47+1),IF(AND(($S47-BF47)&lt;=0,(BE47-$R47)&gt;0),$V47/365*($S47-BE47+1),$V47/365*(BF47-$R47+1))))),0)</f>
        <v>0</v>
      </c>
      <c r="BH47" s="161">
        <v>46023</v>
      </c>
      <c r="BI47" s="161">
        <f t="shared" ref="BI47:BI50" si="527">BH47+30</f>
        <v>46053</v>
      </c>
      <c r="BJ47" s="165">
        <f t="shared" ref="BJ47:BJ50" si="528">IFERROR(IF(($R47-BI47)&gt;=0,0,IF(($S47-BH47)&lt;0,0,IF(AND(($S47-BI47)&gt;0,(BH47-$R47)&gt;0),$V47/365*(BI47-BH47+1),IF(AND(($S47-BI47)&lt;=0,(BH47-$R47)&gt;0),$V47/365*($S47-BH47+1),$V47/365*(BI47-$R47+1))))),0)</f>
        <v>0</v>
      </c>
      <c r="BK47" s="161">
        <f t="shared" ref="BK47:BK50" si="529">BI47+1</f>
        <v>46054</v>
      </c>
      <c r="BL47" s="161">
        <f t="shared" ref="BL47:BL50" si="530">BK47+27</f>
        <v>46081</v>
      </c>
      <c r="BM47" s="165">
        <f t="shared" ref="BM47:BM50" si="531">IFERROR(IF(($R47-BL47)&gt;=0,0,IF(($S47-BK47)&lt;0,0,IF(AND(($S47-BL47)&gt;0,(BK47-$R47)&gt;0),$V47/365*(BL47-BK47+1),IF(AND(($S47-BL47)&lt;=0,(BK47-$R47)&gt;0),$V47/365*($S47-BK47+1),$V47/365*(BL47-$R47+1))))),0)</f>
        <v>0</v>
      </c>
      <c r="BN47" s="161">
        <f t="shared" ref="BN47:BN50" si="532">BL47+1</f>
        <v>46082</v>
      </c>
      <c r="BO47" s="161">
        <f t="shared" ref="BO47:BO50" si="533">BN47+30</f>
        <v>46112</v>
      </c>
      <c r="BP47" s="165">
        <f t="shared" ref="BP47:BP50" si="534">IFERROR(IF(($R47-BO47)&gt;=0,0,IF(($S47-BN47)&lt;0,0,IF(AND(($S47-BO47)&gt;0,(BN47-$R47)&gt;0),$V47/365*(BO47-BN47+1),IF(AND(($S47-BO47)&lt;=0,(BN47-$R47)&gt;0),$V47/365*($S47-BN47+1),$V47/365*(BO47-$R47+1))))),0)</f>
        <v>0</v>
      </c>
      <c r="BQ47" s="161">
        <f t="shared" ref="BQ47:BQ50" si="535">BO47+1</f>
        <v>46113</v>
      </c>
      <c r="BR47" s="161">
        <f t="shared" ref="BR47:BR50" si="536">BQ47+29</f>
        <v>46142</v>
      </c>
      <c r="BS47" s="165">
        <f t="shared" ref="BS47:BS50" si="537">IFERROR(IF(($R47-BR47)&gt;=0,0,IF(($S47-BQ47)&lt;0,0,IF(AND(($S47-BR47)&gt;0,(BQ47-$R47)&gt;0),$V47/365*(BR47-BQ47+1),IF(AND(($S47-BR47)&lt;=0,(BQ47-$R47)&gt;0),$V47/365*($S47-BQ47+1),$V47/365*(BR47-$R47+1))))),0)</f>
        <v>0</v>
      </c>
      <c r="BT47" s="161">
        <f t="shared" ref="BT47:BT50" si="538">BR47+1</f>
        <v>46143</v>
      </c>
      <c r="BU47" s="161">
        <f t="shared" ref="BU47:BU50" si="539">BT47+30</f>
        <v>46173</v>
      </c>
      <c r="BV47" s="165">
        <f t="shared" ref="BV47:BV50" si="540">IFERROR(IF(($R47-BU47)&gt;=0,0,IF(($S47-BT47)&lt;0,0,IF(AND(($S47-BU47)&gt;0,(BT47-$R47)&gt;0),$V47/365*(BU47-BT47+1),IF(AND(($S47-BU47)&lt;=0,(BT47-$R47)&gt;0),$V47/365*($S47-BT47+1),$V47/365*(BU47-$R47+1))))),0)</f>
        <v>0</v>
      </c>
      <c r="BW47" s="161">
        <f t="shared" ref="BW47:BW50" si="541">BU47+1</f>
        <v>46174</v>
      </c>
      <c r="BX47" s="161">
        <f t="shared" ref="BX47:BX50" si="542">BW47+29</f>
        <v>46203</v>
      </c>
      <c r="BY47" s="165">
        <f t="shared" ref="BY47:BY50" si="543">IFERROR(IF(($R47-BX47)&gt;=0,0,IF(($S47-BW47)&lt;0,0,IF(AND(($S47-BX47)&gt;0,(BW47-$R47)&gt;0),$V47/365*(BX47-BW47+1),IF(AND(($S47-BX47)&lt;=0,(BW47-$R47)&gt;0),$V47/365*($S47-BW47+1),$V47/365*(BX47-$R47+1))))),0)</f>
        <v>0</v>
      </c>
      <c r="BZ47" s="161">
        <f t="shared" ref="BZ47:BZ50" si="544">BX47+1</f>
        <v>46204</v>
      </c>
      <c r="CA47" s="161">
        <f t="shared" ref="CA47:CA50" si="545">BZ47+30</f>
        <v>46234</v>
      </c>
      <c r="CB47" s="165">
        <f t="shared" ref="CB47:CB50" si="546">IFERROR(IF(($R47-CA47)&gt;=0,0,IF(($S47-BZ47)&lt;0,0,IF(AND(($S47-CA47)&gt;0,(BZ47-$R47)&gt;0),$V47/365*(CA47-BZ47+1),IF(AND(($S47-CA47)&lt;=0,(BZ47-$R47)&gt;0),$V47/365*($S47-BZ47+1),$V47/365*(CA47-$R47+1))))),0)</f>
        <v>0</v>
      </c>
      <c r="CC47" s="161">
        <f t="shared" ref="CC47:CC50" si="547">CA47+1</f>
        <v>46235</v>
      </c>
      <c r="CD47" s="161">
        <f t="shared" ref="CD47:CD50" si="548">CC47+30</f>
        <v>46265</v>
      </c>
      <c r="CE47" s="165">
        <f t="shared" ref="CE47:CE50" si="549">IFERROR(IF(($R47-CD47)&gt;=0,0,IF(($S47-CC47)&lt;0,0,IF(AND(($S47-CD47)&gt;0,(CC47-$R47)&gt;0),$V47/365*(CD47-CC47+1),IF(AND(($S47-CD47)&lt;=0,(CC47-$R47)&gt;0),$V47/365*($S47-CC47+1),$V47/365*(CD47-$R47+1))))),0)</f>
        <v>0</v>
      </c>
      <c r="CF47" s="161">
        <f t="shared" ref="CF47:CF50" si="550">CD47+1</f>
        <v>46266</v>
      </c>
      <c r="CG47" s="161">
        <f t="shared" ref="CG47:CG50" si="551">CF47+29</f>
        <v>46295</v>
      </c>
      <c r="CH47" s="165">
        <f t="shared" ref="CH47:CH50" si="552">IFERROR(IF(($R47-CG47)&gt;=0,0,IF(($S47-CF47)&lt;0,0,IF(AND(($S47-CG47)&gt;0,(CF47-$R47)&gt;0),$V47/365*(CG47-CF47+1),IF(AND(($S47-CG47)&lt;=0,(CF47-$R47)&gt;0),$V47/365*($S47-CF47+1),$V47/365*(CG47-$R47+1))))),0)</f>
        <v>0</v>
      </c>
      <c r="CI47" s="161">
        <f t="shared" ref="CI47:CI50" si="553">CG47+1</f>
        <v>46296</v>
      </c>
      <c r="CJ47" s="161">
        <f t="shared" ref="CJ47:CJ50" si="554">CI47+30</f>
        <v>46326</v>
      </c>
      <c r="CK47" s="165">
        <f t="shared" ref="CK47:CK50" si="555">IFERROR(IF(($R47-CJ47)&gt;=0,0,IF(($S47-CI47)&lt;0,0,IF(AND(($S47-CJ47)&gt;0,(CI47-$R47)&gt;0),$V47/365*(CJ47-CI47+1),IF(AND(($S47-CJ47)&lt;=0,(CI47-$R47)&gt;0),$V47/365*($S47-CI47+1),$V47/365*(CJ47-$R47+1))))),0)</f>
        <v>0</v>
      </c>
      <c r="CL47" s="161">
        <f t="shared" ref="CL47:CL50" si="556">CJ47+1</f>
        <v>46327</v>
      </c>
      <c r="CM47" s="161">
        <f t="shared" ref="CM47:CM50" si="557">CL47+29</f>
        <v>46356</v>
      </c>
      <c r="CN47" s="165">
        <f t="shared" ref="CN47:CN50" si="558">IFERROR(IF(($R47-CM47)&gt;=0,0,IF(($S47-CL47)&lt;0,0,IF(AND(($S47-CM47)&gt;0,(CL47-$R47)&gt;0),$V47/365*(CM47-CL47+1),IF(AND(($S47-CM47)&lt;=0,(CL47-$R47)&gt;0),$V47/365*($S47-CL47+1),$V47/365*(CM47-$R47+1))))),0)</f>
        <v>0</v>
      </c>
      <c r="CO47" s="161">
        <f t="shared" ref="CO47:CO50" si="559">CM47+1</f>
        <v>46357</v>
      </c>
      <c r="CP47" s="161">
        <f t="shared" ref="CP47:CP50" si="560">CO47+30</f>
        <v>46387</v>
      </c>
      <c r="CQ47" s="165">
        <f t="shared" ref="CQ47:CQ50" si="561">IFERROR(IF(($R47-CP47)&gt;=0,0,IF(($S47-CO47)&lt;0,0,IF(AND(($S47-CP47)&gt;0,(CO47-$R47)&gt;0),$V47/365*(CP47-CO47+1),IF(AND(($S47-CP47)&lt;=0,(CO47-$R47)&gt;0),$V47/365*($S47-CO47+1),$V47/365*(CP47-$R47+1))))),0)</f>
        <v>0</v>
      </c>
    </row>
    <row r="48" s="78" customFormat="1" ht="24" customHeight="1" outlineLevel="4" spans="1:95">
      <c r="A48" s="119"/>
      <c r="B48" s="120"/>
      <c r="C48" s="121"/>
      <c r="D48" s="119"/>
      <c r="E48" s="120"/>
      <c r="F48" s="120"/>
      <c r="G48" s="120"/>
      <c r="H48" s="122"/>
      <c r="I48" s="122"/>
      <c r="J48" s="122">
        <f t="shared" si="5"/>
        <v>0</v>
      </c>
      <c r="K48" s="122">
        <f t="shared" ref="K48:K50" si="562">K47+1</f>
        <v>2</v>
      </c>
      <c r="L48" s="153"/>
      <c r="M48" s="154">
        <f>IFERROR(VLOOKUP($L48,'2-2 引出数据_合同数据仓库'!$B$2:$BP$1000,3,FALSE),0)</f>
        <v>0</v>
      </c>
      <c r="N48" s="122"/>
      <c r="O48" s="154">
        <f>IFERROR(VLOOKUP((LEFT(VLOOKUP($L48,'2-2 引出数据_合同数据仓库'!$B$2:$BP$1000,64,FALSE),15)&amp;(RIGHT(VLOOKUP($L48,'2-2 引出数据_合同数据仓库'!$B$2:$BP$1000,64,FALSE),4)+1)),'2-2 引出数据_合同数据仓库'!$B$2:$BP$1000,3,FALSE),0)</f>
        <v>0</v>
      </c>
      <c r="P48" s="122"/>
      <c r="Q48" s="122">
        <f>IFERROR(VLOOKUP($L48,'2-2 引出数据_合同数据仓库'!$B$2:$BP$1000,28,FALSE),0)</f>
        <v>0</v>
      </c>
      <c r="R48" s="122">
        <f>IFERROR(VLOOKUP($L48,'2-2 引出数据_合同数据仓库'!$B$2:$BP$1000,29,FALSE),0)</f>
        <v>0</v>
      </c>
      <c r="S48" s="122">
        <f>IFERROR(VLOOKUP($L48,'2-2 引出数据_合同数据仓库'!$B$2:$BP$1000,4,FALSE),0)</f>
        <v>0</v>
      </c>
      <c r="T48" s="122"/>
      <c r="U48" s="122">
        <f>IFERROR(VLOOKUP($L48,'2-2 引出数据_合同数据仓库'!$B$2:$BP$1000,15,FALSE),0)</f>
        <v>0</v>
      </c>
      <c r="V48" s="122">
        <f t="shared" si="491"/>
        <v>0</v>
      </c>
      <c r="W48" s="122"/>
      <c r="X48" s="161">
        <v>45658</v>
      </c>
      <c r="Y48" s="161">
        <f t="shared" si="492"/>
        <v>45688</v>
      </c>
      <c r="Z48" s="165">
        <f t="shared" si="493"/>
        <v>0</v>
      </c>
      <c r="AA48" s="161">
        <f t="shared" si="494"/>
        <v>45689</v>
      </c>
      <c r="AB48" s="161">
        <f t="shared" si="495"/>
        <v>45716</v>
      </c>
      <c r="AC48" s="165">
        <f t="shared" si="496"/>
        <v>0</v>
      </c>
      <c r="AD48" s="161">
        <f t="shared" si="497"/>
        <v>45717</v>
      </c>
      <c r="AE48" s="161">
        <f t="shared" si="498"/>
        <v>45747</v>
      </c>
      <c r="AF48" s="165">
        <f t="shared" si="499"/>
        <v>0</v>
      </c>
      <c r="AG48" s="161">
        <f t="shared" si="500"/>
        <v>45748</v>
      </c>
      <c r="AH48" s="161">
        <f t="shared" si="501"/>
        <v>45777</v>
      </c>
      <c r="AI48" s="165">
        <f t="shared" si="502"/>
        <v>0</v>
      </c>
      <c r="AJ48" s="161">
        <f t="shared" si="503"/>
        <v>45778</v>
      </c>
      <c r="AK48" s="161">
        <f t="shared" si="504"/>
        <v>45808</v>
      </c>
      <c r="AL48" s="165">
        <f t="shared" si="505"/>
        <v>0</v>
      </c>
      <c r="AM48" s="161">
        <f t="shared" si="506"/>
        <v>45809</v>
      </c>
      <c r="AN48" s="161">
        <f t="shared" si="507"/>
        <v>45838</v>
      </c>
      <c r="AO48" s="165">
        <f t="shared" si="508"/>
        <v>0</v>
      </c>
      <c r="AP48" s="161">
        <f t="shared" si="509"/>
        <v>45839</v>
      </c>
      <c r="AQ48" s="161">
        <f t="shared" si="510"/>
        <v>45869</v>
      </c>
      <c r="AR48" s="165">
        <f t="shared" si="511"/>
        <v>0</v>
      </c>
      <c r="AS48" s="161">
        <f t="shared" si="512"/>
        <v>45870</v>
      </c>
      <c r="AT48" s="161">
        <f t="shared" si="513"/>
        <v>45900</v>
      </c>
      <c r="AU48" s="165">
        <f t="shared" si="514"/>
        <v>0</v>
      </c>
      <c r="AV48" s="161">
        <f t="shared" si="515"/>
        <v>45901</v>
      </c>
      <c r="AW48" s="161">
        <f t="shared" si="516"/>
        <v>45930</v>
      </c>
      <c r="AX48" s="165">
        <f t="shared" si="517"/>
        <v>0</v>
      </c>
      <c r="AY48" s="161">
        <f t="shared" si="518"/>
        <v>45931</v>
      </c>
      <c r="AZ48" s="161">
        <f t="shared" si="519"/>
        <v>45961</v>
      </c>
      <c r="BA48" s="165">
        <f t="shared" si="520"/>
        <v>0</v>
      </c>
      <c r="BB48" s="161">
        <f t="shared" si="521"/>
        <v>45962</v>
      </c>
      <c r="BC48" s="161">
        <f t="shared" si="522"/>
        <v>45991</v>
      </c>
      <c r="BD48" s="165">
        <f t="shared" si="523"/>
        <v>0</v>
      </c>
      <c r="BE48" s="161">
        <f t="shared" si="524"/>
        <v>45992</v>
      </c>
      <c r="BF48" s="161">
        <f t="shared" si="525"/>
        <v>46022</v>
      </c>
      <c r="BG48" s="165">
        <f t="shared" si="526"/>
        <v>0</v>
      </c>
      <c r="BH48" s="161">
        <v>46023</v>
      </c>
      <c r="BI48" s="161">
        <f t="shared" si="527"/>
        <v>46053</v>
      </c>
      <c r="BJ48" s="165">
        <f t="shared" si="528"/>
        <v>0</v>
      </c>
      <c r="BK48" s="161">
        <f t="shared" si="529"/>
        <v>46054</v>
      </c>
      <c r="BL48" s="161">
        <f t="shared" si="530"/>
        <v>46081</v>
      </c>
      <c r="BM48" s="165">
        <f t="shared" si="531"/>
        <v>0</v>
      </c>
      <c r="BN48" s="161">
        <f t="shared" si="532"/>
        <v>46082</v>
      </c>
      <c r="BO48" s="161">
        <f t="shared" si="533"/>
        <v>46112</v>
      </c>
      <c r="BP48" s="165">
        <f t="shared" si="534"/>
        <v>0</v>
      </c>
      <c r="BQ48" s="161">
        <f t="shared" si="535"/>
        <v>46113</v>
      </c>
      <c r="BR48" s="161">
        <f t="shared" si="536"/>
        <v>46142</v>
      </c>
      <c r="BS48" s="165">
        <f t="shared" si="537"/>
        <v>0</v>
      </c>
      <c r="BT48" s="161">
        <f t="shared" si="538"/>
        <v>46143</v>
      </c>
      <c r="BU48" s="161">
        <f t="shared" si="539"/>
        <v>46173</v>
      </c>
      <c r="BV48" s="165">
        <f t="shared" si="540"/>
        <v>0</v>
      </c>
      <c r="BW48" s="161">
        <f t="shared" si="541"/>
        <v>46174</v>
      </c>
      <c r="BX48" s="161">
        <f t="shared" si="542"/>
        <v>46203</v>
      </c>
      <c r="BY48" s="165">
        <f t="shared" si="543"/>
        <v>0</v>
      </c>
      <c r="BZ48" s="161">
        <f t="shared" si="544"/>
        <v>46204</v>
      </c>
      <c r="CA48" s="161">
        <f t="shared" si="545"/>
        <v>46234</v>
      </c>
      <c r="CB48" s="165">
        <f t="shared" si="546"/>
        <v>0</v>
      </c>
      <c r="CC48" s="161">
        <f t="shared" si="547"/>
        <v>46235</v>
      </c>
      <c r="CD48" s="161">
        <f t="shared" si="548"/>
        <v>46265</v>
      </c>
      <c r="CE48" s="165">
        <f t="shared" si="549"/>
        <v>0</v>
      </c>
      <c r="CF48" s="161">
        <f t="shared" si="550"/>
        <v>46266</v>
      </c>
      <c r="CG48" s="161">
        <f t="shared" si="551"/>
        <v>46295</v>
      </c>
      <c r="CH48" s="165">
        <f t="shared" si="552"/>
        <v>0</v>
      </c>
      <c r="CI48" s="161">
        <f t="shared" si="553"/>
        <v>46296</v>
      </c>
      <c r="CJ48" s="161">
        <f t="shared" si="554"/>
        <v>46326</v>
      </c>
      <c r="CK48" s="165">
        <f t="shared" si="555"/>
        <v>0</v>
      </c>
      <c r="CL48" s="161">
        <f t="shared" si="556"/>
        <v>46327</v>
      </c>
      <c r="CM48" s="161">
        <f t="shared" si="557"/>
        <v>46356</v>
      </c>
      <c r="CN48" s="165">
        <f t="shared" si="558"/>
        <v>0</v>
      </c>
      <c r="CO48" s="161">
        <f t="shared" si="559"/>
        <v>46357</v>
      </c>
      <c r="CP48" s="161">
        <f t="shared" si="560"/>
        <v>46387</v>
      </c>
      <c r="CQ48" s="165">
        <f t="shared" si="561"/>
        <v>0</v>
      </c>
    </row>
    <row r="49" s="78" customFormat="1" ht="24" customHeight="1" outlineLevel="4" spans="1:95">
      <c r="A49" s="119"/>
      <c r="B49" s="120"/>
      <c r="C49" s="121"/>
      <c r="D49" s="119"/>
      <c r="E49" s="120"/>
      <c r="F49" s="120"/>
      <c r="G49" s="120"/>
      <c r="H49" s="122"/>
      <c r="I49" s="122"/>
      <c r="J49" s="122">
        <f t="shared" si="5"/>
        <v>0</v>
      </c>
      <c r="K49" s="122">
        <f t="shared" si="562"/>
        <v>3</v>
      </c>
      <c r="L49" s="153"/>
      <c r="M49" s="154">
        <f>IFERROR(VLOOKUP($L49,'2-2 引出数据_合同数据仓库'!$B$2:$BP$1000,3,FALSE),0)</f>
        <v>0</v>
      </c>
      <c r="N49" s="122"/>
      <c r="O49" s="154">
        <f>IFERROR(VLOOKUP((LEFT(VLOOKUP($L49,'2-2 引出数据_合同数据仓库'!$B$2:$BP$1000,64,FALSE),15)&amp;(RIGHT(VLOOKUP($L49,'2-2 引出数据_合同数据仓库'!$B$2:$BP$1000,64,FALSE),4)+1)),'2-2 引出数据_合同数据仓库'!$B$2:$BP$1000,3,FALSE),0)</f>
        <v>0</v>
      </c>
      <c r="P49" s="122"/>
      <c r="Q49" s="122">
        <f>IFERROR(VLOOKUP($L49,'2-2 引出数据_合同数据仓库'!$B$2:$BP$1000,28,FALSE),0)</f>
        <v>0</v>
      </c>
      <c r="R49" s="122">
        <f>IFERROR(VLOOKUP($L49,'2-2 引出数据_合同数据仓库'!$B$2:$BP$1000,29,FALSE),0)</f>
        <v>0</v>
      </c>
      <c r="S49" s="122">
        <f>IFERROR(VLOOKUP($L49,'2-2 引出数据_合同数据仓库'!$B$2:$BP$1000,4,FALSE),0)</f>
        <v>0</v>
      </c>
      <c r="T49" s="122"/>
      <c r="U49" s="122">
        <f>IFERROR(VLOOKUP($L49,'2-2 引出数据_合同数据仓库'!$B$2:$BP$1000,15,FALSE),0)</f>
        <v>0</v>
      </c>
      <c r="V49" s="122">
        <f t="shared" si="491"/>
        <v>0</v>
      </c>
      <c r="W49" s="122"/>
      <c r="X49" s="161">
        <v>45658</v>
      </c>
      <c r="Y49" s="161">
        <f t="shared" si="492"/>
        <v>45688</v>
      </c>
      <c r="Z49" s="165">
        <f t="shared" si="493"/>
        <v>0</v>
      </c>
      <c r="AA49" s="161">
        <f t="shared" si="494"/>
        <v>45689</v>
      </c>
      <c r="AB49" s="161">
        <f t="shared" si="495"/>
        <v>45716</v>
      </c>
      <c r="AC49" s="165">
        <f t="shared" si="496"/>
        <v>0</v>
      </c>
      <c r="AD49" s="161">
        <f t="shared" si="497"/>
        <v>45717</v>
      </c>
      <c r="AE49" s="161">
        <f t="shared" si="498"/>
        <v>45747</v>
      </c>
      <c r="AF49" s="165">
        <f t="shared" si="499"/>
        <v>0</v>
      </c>
      <c r="AG49" s="161">
        <f t="shared" si="500"/>
        <v>45748</v>
      </c>
      <c r="AH49" s="161">
        <f t="shared" si="501"/>
        <v>45777</v>
      </c>
      <c r="AI49" s="165">
        <f t="shared" si="502"/>
        <v>0</v>
      </c>
      <c r="AJ49" s="161">
        <f t="shared" si="503"/>
        <v>45778</v>
      </c>
      <c r="AK49" s="161">
        <f t="shared" si="504"/>
        <v>45808</v>
      </c>
      <c r="AL49" s="165">
        <f t="shared" si="505"/>
        <v>0</v>
      </c>
      <c r="AM49" s="161">
        <f t="shared" si="506"/>
        <v>45809</v>
      </c>
      <c r="AN49" s="161">
        <f t="shared" si="507"/>
        <v>45838</v>
      </c>
      <c r="AO49" s="165">
        <f t="shared" si="508"/>
        <v>0</v>
      </c>
      <c r="AP49" s="161">
        <f t="shared" si="509"/>
        <v>45839</v>
      </c>
      <c r="AQ49" s="161">
        <f t="shared" si="510"/>
        <v>45869</v>
      </c>
      <c r="AR49" s="165">
        <f t="shared" si="511"/>
        <v>0</v>
      </c>
      <c r="AS49" s="161">
        <f t="shared" si="512"/>
        <v>45870</v>
      </c>
      <c r="AT49" s="161">
        <f t="shared" si="513"/>
        <v>45900</v>
      </c>
      <c r="AU49" s="165">
        <f t="shared" si="514"/>
        <v>0</v>
      </c>
      <c r="AV49" s="161">
        <f t="shared" si="515"/>
        <v>45901</v>
      </c>
      <c r="AW49" s="161">
        <f t="shared" si="516"/>
        <v>45930</v>
      </c>
      <c r="AX49" s="165">
        <f t="shared" si="517"/>
        <v>0</v>
      </c>
      <c r="AY49" s="161">
        <f t="shared" si="518"/>
        <v>45931</v>
      </c>
      <c r="AZ49" s="161">
        <f t="shared" si="519"/>
        <v>45961</v>
      </c>
      <c r="BA49" s="165">
        <f t="shared" si="520"/>
        <v>0</v>
      </c>
      <c r="BB49" s="161">
        <f t="shared" si="521"/>
        <v>45962</v>
      </c>
      <c r="BC49" s="161">
        <f t="shared" si="522"/>
        <v>45991</v>
      </c>
      <c r="BD49" s="165">
        <f t="shared" si="523"/>
        <v>0</v>
      </c>
      <c r="BE49" s="161">
        <f t="shared" si="524"/>
        <v>45992</v>
      </c>
      <c r="BF49" s="161">
        <f t="shared" si="525"/>
        <v>46022</v>
      </c>
      <c r="BG49" s="165">
        <f t="shared" si="526"/>
        <v>0</v>
      </c>
      <c r="BH49" s="161">
        <v>46023</v>
      </c>
      <c r="BI49" s="161">
        <f t="shared" si="527"/>
        <v>46053</v>
      </c>
      <c r="BJ49" s="165">
        <f t="shared" si="528"/>
        <v>0</v>
      </c>
      <c r="BK49" s="161">
        <f t="shared" si="529"/>
        <v>46054</v>
      </c>
      <c r="BL49" s="161">
        <f t="shared" si="530"/>
        <v>46081</v>
      </c>
      <c r="BM49" s="165">
        <f t="shared" si="531"/>
        <v>0</v>
      </c>
      <c r="BN49" s="161">
        <f t="shared" si="532"/>
        <v>46082</v>
      </c>
      <c r="BO49" s="161">
        <f t="shared" si="533"/>
        <v>46112</v>
      </c>
      <c r="BP49" s="165">
        <f t="shared" si="534"/>
        <v>0</v>
      </c>
      <c r="BQ49" s="161">
        <f t="shared" si="535"/>
        <v>46113</v>
      </c>
      <c r="BR49" s="161">
        <f t="shared" si="536"/>
        <v>46142</v>
      </c>
      <c r="BS49" s="165">
        <f t="shared" si="537"/>
        <v>0</v>
      </c>
      <c r="BT49" s="161">
        <f t="shared" si="538"/>
        <v>46143</v>
      </c>
      <c r="BU49" s="161">
        <f t="shared" si="539"/>
        <v>46173</v>
      </c>
      <c r="BV49" s="165">
        <f t="shared" si="540"/>
        <v>0</v>
      </c>
      <c r="BW49" s="161">
        <f t="shared" si="541"/>
        <v>46174</v>
      </c>
      <c r="BX49" s="161">
        <f t="shared" si="542"/>
        <v>46203</v>
      </c>
      <c r="BY49" s="165">
        <f t="shared" si="543"/>
        <v>0</v>
      </c>
      <c r="BZ49" s="161">
        <f t="shared" si="544"/>
        <v>46204</v>
      </c>
      <c r="CA49" s="161">
        <f t="shared" si="545"/>
        <v>46234</v>
      </c>
      <c r="CB49" s="165">
        <f t="shared" si="546"/>
        <v>0</v>
      </c>
      <c r="CC49" s="161">
        <f t="shared" si="547"/>
        <v>46235</v>
      </c>
      <c r="CD49" s="161">
        <f t="shared" si="548"/>
        <v>46265</v>
      </c>
      <c r="CE49" s="165">
        <f t="shared" si="549"/>
        <v>0</v>
      </c>
      <c r="CF49" s="161">
        <f t="shared" si="550"/>
        <v>46266</v>
      </c>
      <c r="CG49" s="161">
        <f t="shared" si="551"/>
        <v>46295</v>
      </c>
      <c r="CH49" s="165">
        <f t="shared" si="552"/>
        <v>0</v>
      </c>
      <c r="CI49" s="161">
        <f t="shared" si="553"/>
        <v>46296</v>
      </c>
      <c r="CJ49" s="161">
        <f t="shared" si="554"/>
        <v>46326</v>
      </c>
      <c r="CK49" s="165">
        <f t="shared" si="555"/>
        <v>0</v>
      </c>
      <c r="CL49" s="161">
        <f t="shared" si="556"/>
        <v>46327</v>
      </c>
      <c r="CM49" s="161">
        <f t="shared" si="557"/>
        <v>46356</v>
      </c>
      <c r="CN49" s="165">
        <f t="shared" si="558"/>
        <v>0</v>
      </c>
      <c r="CO49" s="161">
        <f t="shared" si="559"/>
        <v>46357</v>
      </c>
      <c r="CP49" s="161">
        <f t="shared" si="560"/>
        <v>46387</v>
      </c>
      <c r="CQ49" s="165">
        <f t="shared" si="561"/>
        <v>0</v>
      </c>
    </row>
    <row r="50" s="78" customFormat="1" ht="24" customHeight="1" outlineLevel="4" spans="1:95">
      <c r="A50" s="119"/>
      <c r="B50" s="120"/>
      <c r="C50" s="121"/>
      <c r="D50" s="119"/>
      <c r="E50" s="120"/>
      <c r="F50" s="120"/>
      <c r="G50" s="120"/>
      <c r="H50" s="122"/>
      <c r="I50" s="122"/>
      <c r="J50" s="122">
        <f t="shared" si="5"/>
        <v>0</v>
      </c>
      <c r="K50" s="122">
        <f t="shared" si="562"/>
        <v>4</v>
      </c>
      <c r="L50" s="153"/>
      <c r="M50" s="154">
        <f>IFERROR(VLOOKUP($L50,'2-2 引出数据_合同数据仓库'!$B$2:$BP$1000,3,FALSE),0)</f>
        <v>0</v>
      </c>
      <c r="N50" s="122"/>
      <c r="O50" s="154">
        <f>IFERROR(VLOOKUP((LEFT(VLOOKUP($L50,'2-2 引出数据_合同数据仓库'!$B$2:$BP$1000,64,FALSE),15)&amp;(RIGHT(VLOOKUP($L50,'2-2 引出数据_合同数据仓库'!$B$2:$BP$1000,64,FALSE),4)+1)),'2-2 引出数据_合同数据仓库'!$B$2:$BP$1000,3,FALSE),0)</f>
        <v>0</v>
      </c>
      <c r="P50" s="122"/>
      <c r="Q50" s="122">
        <f>IFERROR(VLOOKUP($L50,'2-2 引出数据_合同数据仓库'!$B$2:$BP$1000,28,FALSE),0)</f>
        <v>0</v>
      </c>
      <c r="R50" s="122">
        <f>IFERROR(VLOOKUP($L50,'2-2 引出数据_合同数据仓库'!$B$2:$BP$1000,29,FALSE),0)</f>
        <v>0</v>
      </c>
      <c r="S50" s="122">
        <f>IFERROR(VLOOKUP($L50,'2-2 引出数据_合同数据仓库'!$B$2:$BP$1000,4,FALSE),0)</f>
        <v>0</v>
      </c>
      <c r="T50" s="122"/>
      <c r="U50" s="122">
        <f>IFERROR(VLOOKUP($L50,'2-2 引出数据_合同数据仓库'!$B$2:$BP$1000,15,FALSE),0)</f>
        <v>0</v>
      </c>
      <c r="V50" s="122">
        <f t="shared" si="491"/>
        <v>0</v>
      </c>
      <c r="W50" s="122"/>
      <c r="X50" s="161">
        <v>45658</v>
      </c>
      <c r="Y50" s="161">
        <f t="shared" si="492"/>
        <v>45688</v>
      </c>
      <c r="Z50" s="165">
        <f t="shared" si="493"/>
        <v>0</v>
      </c>
      <c r="AA50" s="161">
        <f t="shared" si="494"/>
        <v>45689</v>
      </c>
      <c r="AB50" s="161">
        <f t="shared" si="495"/>
        <v>45716</v>
      </c>
      <c r="AC50" s="165">
        <f t="shared" si="496"/>
        <v>0</v>
      </c>
      <c r="AD50" s="161">
        <f t="shared" si="497"/>
        <v>45717</v>
      </c>
      <c r="AE50" s="161">
        <f t="shared" si="498"/>
        <v>45747</v>
      </c>
      <c r="AF50" s="165">
        <f t="shared" si="499"/>
        <v>0</v>
      </c>
      <c r="AG50" s="161">
        <f t="shared" si="500"/>
        <v>45748</v>
      </c>
      <c r="AH50" s="161">
        <f t="shared" si="501"/>
        <v>45777</v>
      </c>
      <c r="AI50" s="165">
        <f t="shared" si="502"/>
        <v>0</v>
      </c>
      <c r="AJ50" s="161">
        <f t="shared" si="503"/>
        <v>45778</v>
      </c>
      <c r="AK50" s="161">
        <f t="shared" si="504"/>
        <v>45808</v>
      </c>
      <c r="AL50" s="165">
        <f t="shared" si="505"/>
        <v>0</v>
      </c>
      <c r="AM50" s="161">
        <f t="shared" si="506"/>
        <v>45809</v>
      </c>
      <c r="AN50" s="161">
        <f t="shared" si="507"/>
        <v>45838</v>
      </c>
      <c r="AO50" s="165">
        <f t="shared" si="508"/>
        <v>0</v>
      </c>
      <c r="AP50" s="161">
        <f t="shared" si="509"/>
        <v>45839</v>
      </c>
      <c r="AQ50" s="161">
        <f t="shared" si="510"/>
        <v>45869</v>
      </c>
      <c r="AR50" s="165">
        <f t="shared" si="511"/>
        <v>0</v>
      </c>
      <c r="AS50" s="161">
        <f t="shared" si="512"/>
        <v>45870</v>
      </c>
      <c r="AT50" s="161">
        <f t="shared" si="513"/>
        <v>45900</v>
      </c>
      <c r="AU50" s="165">
        <f t="shared" si="514"/>
        <v>0</v>
      </c>
      <c r="AV50" s="161">
        <f t="shared" si="515"/>
        <v>45901</v>
      </c>
      <c r="AW50" s="161">
        <f t="shared" si="516"/>
        <v>45930</v>
      </c>
      <c r="AX50" s="165">
        <f t="shared" si="517"/>
        <v>0</v>
      </c>
      <c r="AY50" s="161">
        <f t="shared" si="518"/>
        <v>45931</v>
      </c>
      <c r="AZ50" s="161">
        <f t="shared" si="519"/>
        <v>45961</v>
      </c>
      <c r="BA50" s="165">
        <f t="shared" si="520"/>
        <v>0</v>
      </c>
      <c r="BB50" s="161">
        <f t="shared" si="521"/>
        <v>45962</v>
      </c>
      <c r="BC50" s="161">
        <f t="shared" si="522"/>
        <v>45991</v>
      </c>
      <c r="BD50" s="165">
        <f t="shared" si="523"/>
        <v>0</v>
      </c>
      <c r="BE50" s="161">
        <f t="shared" si="524"/>
        <v>45992</v>
      </c>
      <c r="BF50" s="161">
        <f t="shared" si="525"/>
        <v>46022</v>
      </c>
      <c r="BG50" s="165">
        <f t="shared" si="526"/>
        <v>0</v>
      </c>
      <c r="BH50" s="161">
        <v>46023</v>
      </c>
      <c r="BI50" s="161">
        <f t="shared" si="527"/>
        <v>46053</v>
      </c>
      <c r="BJ50" s="165">
        <f t="shared" si="528"/>
        <v>0</v>
      </c>
      <c r="BK50" s="161">
        <f t="shared" si="529"/>
        <v>46054</v>
      </c>
      <c r="BL50" s="161">
        <f t="shared" si="530"/>
        <v>46081</v>
      </c>
      <c r="BM50" s="165">
        <f t="shared" si="531"/>
        <v>0</v>
      </c>
      <c r="BN50" s="161">
        <f t="shared" si="532"/>
        <v>46082</v>
      </c>
      <c r="BO50" s="161">
        <f t="shared" si="533"/>
        <v>46112</v>
      </c>
      <c r="BP50" s="165">
        <f t="shared" si="534"/>
        <v>0</v>
      </c>
      <c r="BQ50" s="161">
        <f t="shared" si="535"/>
        <v>46113</v>
      </c>
      <c r="BR50" s="161">
        <f t="shared" si="536"/>
        <v>46142</v>
      </c>
      <c r="BS50" s="165">
        <f t="shared" si="537"/>
        <v>0</v>
      </c>
      <c r="BT50" s="161">
        <f t="shared" si="538"/>
        <v>46143</v>
      </c>
      <c r="BU50" s="161">
        <f t="shared" si="539"/>
        <v>46173</v>
      </c>
      <c r="BV50" s="165">
        <f t="shared" si="540"/>
        <v>0</v>
      </c>
      <c r="BW50" s="161">
        <f t="shared" si="541"/>
        <v>46174</v>
      </c>
      <c r="BX50" s="161">
        <f t="shared" si="542"/>
        <v>46203</v>
      </c>
      <c r="BY50" s="165">
        <f t="shared" si="543"/>
        <v>0</v>
      </c>
      <c r="BZ50" s="161">
        <f t="shared" si="544"/>
        <v>46204</v>
      </c>
      <c r="CA50" s="161">
        <f t="shared" si="545"/>
        <v>46234</v>
      </c>
      <c r="CB50" s="165">
        <f t="shared" si="546"/>
        <v>0</v>
      </c>
      <c r="CC50" s="161">
        <f t="shared" si="547"/>
        <v>46235</v>
      </c>
      <c r="CD50" s="161">
        <f t="shared" si="548"/>
        <v>46265</v>
      </c>
      <c r="CE50" s="165">
        <f t="shared" si="549"/>
        <v>0</v>
      </c>
      <c r="CF50" s="161">
        <f t="shared" si="550"/>
        <v>46266</v>
      </c>
      <c r="CG50" s="161">
        <f t="shared" si="551"/>
        <v>46295</v>
      </c>
      <c r="CH50" s="165">
        <f t="shared" si="552"/>
        <v>0</v>
      </c>
      <c r="CI50" s="161">
        <f t="shared" si="553"/>
        <v>46296</v>
      </c>
      <c r="CJ50" s="161">
        <f t="shared" si="554"/>
        <v>46326</v>
      </c>
      <c r="CK50" s="165">
        <f t="shared" si="555"/>
        <v>0</v>
      </c>
      <c r="CL50" s="161">
        <f t="shared" si="556"/>
        <v>46327</v>
      </c>
      <c r="CM50" s="161">
        <f t="shared" si="557"/>
        <v>46356</v>
      </c>
      <c r="CN50" s="165">
        <f t="shared" si="558"/>
        <v>0</v>
      </c>
      <c r="CO50" s="161">
        <f t="shared" si="559"/>
        <v>46357</v>
      </c>
      <c r="CP50" s="161">
        <f t="shared" si="560"/>
        <v>46387</v>
      </c>
      <c r="CQ50" s="165">
        <f t="shared" si="561"/>
        <v>0</v>
      </c>
    </row>
    <row r="51" s="78" customFormat="1" ht="24" customHeight="1" outlineLevel="4" spans="1:95">
      <c r="A51" s="123" t="s">
        <v>2826</v>
      </c>
      <c r="B51" s="124"/>
      <c r="C51" s="124"/>
      <c r="D51" s="124"/>
      <c r="E51" s="124"/>
      <c r="F51" s="124"/>
      <c r="G51" s="125"/>
      <c r="H51" s="126"/>
      <c r="I51" s="126"/>
      <c r="J51" s="126"/>
      <c r="K51" s="126"/>
      <c r="L51" s="155"/>
      <c r="M51" s="155"/>
      <c r="N51" s="126"/>
      <c r="O51" s="126"/>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c r="CH51" s="126"/>
      <c r="CI51" s="126"/>
      <c r="CJ51" s="126"/>
      <c r="CK51" s="126"/>
      <c r="CL51" s="126"/>
      <c r="CM51" s="126"/>
      <c r="CN51" s="126"/>
      <c r="CO51" s="126"/>
      <c r="CP51" s="126"/>
      <c r="CQ51" s="126"/>
    </row>
    <row r="52" ht="24" customHeight="1" outlineLevel="3" spans="1:95">
      <c r="A52" s="115"/>
      <c r="B52" s="116" t="s">
        <v>799</v>
      </c>
      <c r="C52" s="117" t="s">
        <v>70</v>
      </c>
      <c r="D52" s="115" t="s">
        <v>68</v>
      </c>
      <c r="E52" s="116"/>
      <c r="F52" s="116"/>
      <c r="G52" s="116"/>
      <c r="H52" s="118">
        <f>X52+AA52+AD52+AG52+AJ52+AM52+AP52+AS52+AV52+AY52+BB52+BE52</f>
        <v>0</v>
      </c>
      <c r="I52" s="118">
        <f>Y52+AB52+AE52+AH52+AK52+AN52+AQ52+AT52+AW52+AZ52+BC52+BF52</f>
        <v>0</v>
      </c>
      <c r="J52" s="118">
        <f t="shared" si="5"/>
        <v>0</v>
      </c>
      <c r="K52" s="118"/>
      <c r="L52" s="152"/>
      <c r="M52" s="152"/>
      <c r="N52" s="118"/>
      <c r="O52" s="118"/>
      <c r="P52" s="118"/>
      <c r="Q52" s="118"/>
      <c r="R52" s="118"/>
      <c r="S52" s="118"/>
      <c r="T52" s="118"/>
      <c r="U52" s="118"/>
      <c r="V52" s="118"/>
      <c r="W52" s="118"/>
      <c r="X52" s="118">
        <f>VLOOKUP($C52,'1 预算编制表单'!$C:$BJ,27,FALSE)</f>
        <v>0</v>
      </c>
      <c r="Y52" s="118">
        <f>X52-Z52</f>
        <v>0</v>
      </c>
      <c r="Z52" s="118">
        <f>SUM(Z53:Z57)</f>
        <v>0</v>
      </c>
      <c r="AA52" s="118">
        <f>VLOOKUP($C52,'1 预算编制表单'!$C:$BJ,30,FALSE)</f>
        <v>0</v>
      </c>
      <c r="AB52" s="118">
        <f>AA52-AC52</f>
        <v>0</v>
      </c>
      <c r="AC52" s="118">
        <f>SUM(AC53:AC57)</f>
        <v>0</v>
      </c>
      <c r="AD52" s="118">
        <f>VLOOKUP($C52,'1 预算编制表单'!$C:$BJ,33,FALSE)</f>
        <v>0</v>
      </c>
      <c r="AE52" s="118">
        <f>AD52-AF52</f>
        <v>0</v>
      </c>
      <c r="AF52" s="118">
        <f>SUM(AF53:AF57)</f>
        <v>0</v>
      </c>
      <c r="AG52" s="118">
        <f>VLOOKUP($C52,'1 预算编制表单'!$C:$BJ,36,FALSE)</f>
        <v>0</v>
      </c>
      <c r="AH52" s="118">
        <f>AG52-AI52</f>
        <v>0</v>
      </c>
      <c r="AI52" s="118">
        <f>SUM(AI53:AI57)</f>
        <v>0</v>
      </c>
      <c r="AJ52" s="118">
        <f>VLOOKUP($C52,'1 预算编制表单'!$C:$BJ,39,FALSE)</f>
        <v>0</v>
      </c>
      <c r="AK52" s="118">
        <f>AJ52-AL52</f>
        <v>0</v>
      </c>
      <c r="AL52" s="118">
        <f>SUM(AL53:AL57)</f>
        <v>0</v>
      </c>
      <c r="AM52" s="118">
        <f>VLOOKUP($C52,'1 预算编制表单'!$C:$BJ,42,FALSE)</f>
        <v>0</v>
      </c>
      <c r="AN52" s="118">
        <f>AM52-AO52</f>
        <v>0</v>
      </c>
      <c r="AO52" s="118">
        <f>SUM(AO53:AO57)</f>
        <v>0</v>
      </c>
      <c r="AP52" s="118">
        <f>VLOOKUP($C52,'1 预算编制表单'!$C:$BJ,45,FALSE)</f>
        <v>0</v>
      </c>
      <c r="AQ52" s="118">
        <f>AP52-AR52</f>
        <v>0</v>
      </c>
      <c r="AR52" s="118">
        <f>SUM(AR53:AR57)</f>
        <v>0</v>
      </c>
      <c r="AS52" s="118">
        <f>VLOOKUP($C52,'1 预算编制表单'!$C:$BJ,48,FALSE)</f>
        <v>0</v>
      </c>
      <c r="AT52" s="118">
        <f>AS52-AU52</f>
        <v>0</v>
      </c>
      <c r="AU52" s="118">
        <f>SUM(AU53:AU57)</f>
        <v>0</v>
      </c>
      <c r="AV52" s="118">
        <f>VLOOKUP($C52,'1 预算编制表单'!$C:$BJ,51,FALSE)</f>
        <v>0</v>
      </c>
      <c r="AW52" s="118">
        <f>AV52-AX52</f>
        <v>0</v>
      </c>
      <c r="AX52" s="118">
        <f>SUM(AX53:AX57)</f>
        <v>0</v>
      </c>
      <c r="AY52" s="118">
        <f>VLOOKUP($C52,'1 预算编制表单'!$C:$BJ,54,FALSE)</f>
        <v>0</v>
      </c>
      <c r="AZ52" s="118">
        <f>AY52-BA52</f>
        <v>0</v>
      </c>
      <c r="BA52" s="118">
        <f>SUM(BA53:BA57)</f>
        <v>0</v>
      </c>
      <c r="BB52" s="118">
        <f>VLOOKUP($C52,'1 预算编制表单'!$C:$BJ,57,FALSE)</f>
        <v>0</v>
      </c>
      <c r="BC52" s="118">
        <f>BB52-BD52</f>
        <v>0</v>
      </c>
      <c r="BD52" s="118">
        <f>SUM(BD53:BD57)</f>
        <v>0</v>
      </c>
      <c r="BE52" s="118">
        <f>VLOOKUP($C52,'1 预算编制表单'!$C:$BJ,60,FALSE)</f>
        <v>0</v>
      </c>
      <c r="BF52" s="118">
        <f>BE52-BG52</f>
        <v>0</v>
      </c>
      <c r="BG52" s="118">
        <f>SUM(BG53:BG57)</f>
        <v>0</v>
      </c>
      <c r="BH52" s="118">
        <f>VLOOKUP($C52,'1 预算编制表单'!$C:$BJ,27,FALSE)</f>
        <v>0</v>
      </c>
      <c r="BI52" s="118">
        <f>BH52-BJ52</f>
        <v>0</v>
      </c>
      <c r="BJ52" s="118">
        <f>SUM(BJ53:BJ57)</f>
        <v>0</v>
      </c>
      <c r="BK52" s="118">
        <f>VLOOKUP($C52,'1 预算编制表单'!$C:$BJ,30,FALSE)</f>
        <v>0</v>
      </c>
      <c r="BL52" s="118">
        <f>BK52-BM52</f>
        <v>0</v>
      </c>
      <c r="BM52" s="118">
        <f>SUM(BM53:BM57)</f>
        <v>0</v>
      </c>
      <c r="BN52" s="118">
        <f>VLOOKUP($C52,'1 预算编制表单'!$C:$BJ,33,FALSE)</f>
        <v>0</v>
      </c>
      <c r="BO52" s="118">
        <f>BN52-BP52</f>
        <v>0</v>
      </c>
      <c r="BP52" s="118">
        <f>SUM(BP53:BP57)</f>
        <v>0</v>
      </c>
      <c r="BQ52" s="118">
        <f>VLOOKUP($C52,'1 预算编制表单'!$C:$BJ,36,FALSE)</f>
        <v>0</v>
      </c>
      <c r="BR52" s="118">
        <f>BQ52-BS52</f>
        <v>0</v>
      </c>
      <c r="BS52" s="118">
        <f>SUM(BS53:BS57)</f>
        <v>0</v>
      </c>
      <c r="BT52" s="118">
        <f>VLOOKUP($C52,'1 预算编制表单'!$C:$BJ,39,FALSE)</f>
        <v>0</v>
      </c>
      <c r="BU52" s="118">
        <f>BT52-BV52</f>
        <v>0</v>
      </c>
      <c r="BV52" s="118">
        <f>SUM(BV53:BV57)</f>
        <v>0</v>
      </c>
      <c r="BW52" s="118">
        <f>VLOOKUP($C52,'1 预算编制表单'!$C:$BJ,42,FALSE)</f>
        <v>0</v>
      </c>
      <c r="BX52" s="118">
        <f>BW52-BY52</f>
        <v>0</v>
      </c>
      <c r="BY52" s="118">
        <f>SUM(BY53:BY57)</f>
        <v>0</v>
      </c>
      <c r="BZ52" s="118">
        <f>VLOOKUP($C52,'1 预算编制表单'!$C:$BJ,45,FALSE)</f>
        <v>0</v>
      </c>
      <c r="CA52" s="118">
        <f>BZ52-CB52</f>
        <v>0</v>
      </c>
      <c r="CB52" s="118">
        <f>SUM(CB53:CB57)</f>
        <v>0</v>
      </c>
      <c r="CC52" s="118">
        <f>VLOOKUP($C52,'1 预算编制表单'!$C:$BJ,48,FALSE)</f>
        <v>0</v>
      </c>
      <c r="CD52" s="118">
        <f>CC52-CE52</f>
        <v>0</v>
      </c>
      <c r="CE52" s="118">
        <f>SUM(CE53:CE57)</f>
        <v>0</v>
      </c>
      <c r="CF52" s="118">
        <f>VLOOKUP($C52,'1 预算编制表单'!$C:$BJ,51,FALSE)</f>
        <v>0</v>
      </c>
      <c r="CG52" s="118">
        <f>CF52-CH52</f>
        <v>0</v>
      </c>
      <c r="CH52" s="118">
        <f>SUM(CH53:CH57)</f>
        <v>0</v>
      </c>
      <c r="CI52" s="118">
        <f>VLOOKUP($C52,'1 预算编制表单'!$C:$BJ,54,FALSE)</f>
        <v>0</v>
      </c>
      <c r="CJ52" s="118">
        <f>CI52-CK52</f>
        <v>0</v>
      </c>
      <c r="CK52" s="118">
        <f>SUM(CK53:CK57)</f>
        <v>0</v>
      </c>
      <c r="CL52" s="118">
        <f>VLOOKUP($C52,'1 预算编制表单'!$C:$BJ,57,FALSE)</f>
        <v>0</v>
      </c>
      <c r="CM52" s="118">
        <f>CL52-CN52</f>
        <v>0</v>
      </c>
      <c r="CN52" s="118">
        <f>SUM(CN53:CN57)</f>
        <v>0</v>
      </c>
      <c r="CO52" s="118">
        <f>VLOOKUP($C52,'1 预算编制表单'!$C:$BJ,60,FALSE)</f>
        <v>0</v>
      </c>
      <c r="CP52" s="118">
        <f>CO52-CQ52</f>
        <v>0</v>
      </c>
      <c r="CQ52" s="118">
        <f>SUM(CQ53:CQ57)</f>
        <v>0</v>
      </c>
    </row>
    <row r="53" s="79" customFormat="1" ht="24" customHeight="1" outlineLevel="4" spans="1:95">
      <c r="A53" s="128"/>
      <c r="B53" s="129"/>
      <c r="C53" s="130" t="s">
        <v>913</v>
      </c>
      <c r="D53" s="128" t="s">
        <v>2827</v>
      </c>
      <c r="E53" s="129"/>
      <c r="F53" s="129"/>
      <c r="G53" s="129"/>
      <c r="H53" s="131"/>
      <c r="I53" s="131"/>
      <c r="J53" s="131">
        <f t="shared" si="5"/>
        <v>0</v>
      </c>
      <c r="K53" s="131"/>
      <c r="L53" s="159"/>
      <c r="M53" s="159"/>
      <c r="N53" s="131"/>
      <c r="O53" s="159"/>
      <c r="P53" s="131"/>
      <c r="Q53" s="131"/>
      <c r="R53" s="131"/>
      <c r="S53" s="131"/>
      <c r="T53" s="131"/>
      <c r="U53" s="131"/>
      <c r="V53" s="131"/>
      <c r="W53" s="131"/>
      <c r="X53" s="162"/>
      <c r="Y53" s="162"/>
      <c r="Z53" s="131">
        <f>报销单计算表!B25</f>
        <v>0</v>
      </c>
      <c r="AA53" s="162"/>
      <c r="AB53" s="162"/>
      <c r="AC53" s="131">
        <f>报销单计算表!C25</f>
        <v>0</v>
      </c>
      <c r="AD53" s="162"/>
      <c r="AE53" s="162"/>
      <c r="AF53" s="131">
        <f>报销单计算表!D25</f>
        <v>0</v>
      </c>
      <c r="AG53" s="162"/>
      <c r="AH53" s="162"/>
      <c r="AI53" s="131">
        <f>报销单计算表!E25</f>
        <v>0</v>
      </c>
      <c r="AJ53" s="162"/>
      <c r="AK53" s="162"/>
      <c r="AL53" s="131">
        <f>报销单计算表!F25</f>
        <v>0</v>
      </c>
      <c r="AM53" s="162"/>
      <c r="AN53" s="162"/>
      <c r="AO53" s="131">
        <f>报销单计算表!G25</f>
        <v>0</v>
      </c>
      <c r="AP53" s="162"/>
      <c r="AQ53" s="162"/>
      <c r="AR53" s="131">
        <f>报销单计算表!H25</f>
        <v>0</v>
      </c>
      <c r="AS53" s="162"/>
      <c r="AT53" s="162"/>
      <c r="AU53" s="131">
        <f>报销单计算表!I25</f>
        <v>0</v>
      </c>
      <c r="AV53" s="162"/>
      <c r="AW53" s="162"/>
      <c r="AX53" s="131">
        <f>报销单计算表!J25</f>
        <v>0</v>
      </c>
      <c r="AY53" s="162"/>
      <c r="AZ53" s="162"/>
      <c r="BA53" s="131">
        <f>报销单计算表!K25</f>
        <v>0</v>
      </c>
      <c r="BB53" s="162"/>
      <c r="BC53" s="162"/>
      <c r="BD53" s="131">
        <f>报销单计算表!L25</f>
        <v>0</v>
      </c>
      <c r="BE53" s="162"/>
      <c r="BF53" s="162"/>
      <c r="BG53" s="131">
        <f>报销单计算表!M25</f>
        <v>0</v>
      </c>
      <c r="BH53" s="162">
        <v>46023</v>
      </c>
      <c r="BI53" s="162">
        <f t="shared" ref="BI53" si="563">BH53+30</f>
        <v>46053</v>
      </c>
      <c r="BJ53" s="131">
        <f t="shared" ref="BJ53" si="564">IFERROR(IF(($R53-BI53)&gt;=0,0,IF(($S53-BH53)&lt;0,0,IF(AND(($S53-BI53)&gt;0,(BH53-$R53)&gt;0),$V53/365*(BI53-BH53+1),IF(AND(($S53-BI53)&lt;=0,(BH53-$R53)&gt;0),$V53/365*($S53-BH53+1),$V53/365*(BI53-$R53+1))))),0)</f>
        <v>0</v>
      </c>
      <c r="BK53" s="162">
        <f t="shared" ref="BK53" si="565">BI53+1</f>
        <v>46054</v>
      </c>
      <c r="BL53" s="162">
        <f t="shared" ref="BL53" si="566">BK53+27</f>
        <v>46081</v>
      </c>
      <c r="BM53" s="131">
        <f t="shared" ref="BM53" si="567">IFERROR(IF(($R53-BL53)&gt;=0,0,IF(($S53-BK53)&lt;0,0,IF(AND(($S53-BL53)&gt;0,(BK53-$R53)&gt;0),$V53/365*(BL53-BK53+1),IF(AND(($S53-BL53)&lt;=0,(BK53-$R53)&gt;0),$V53/365*($S53-BK53+1),$V53/365*(BL53-$R53+1))))),0)</f>
        <v>0</v>
      </c>
      <c r="BN53" s="162">
        <f t="shared" ref="BN53" si="568">BL53+1</f>
        <v>46082</v>
      </c>
      <c r="BO53" s="162">
        <f t="shared" ref="BO53" si="569">BN53+30</f>
        <v>46112</v>
      </c>
      <c r="BP53" s="131">
        <f t="shared" ref="BP53" si="570">IFERROR(IF(($R53-BO53)&gt;=0,0,IF(($S53-BN53)&lt;0,0,IF(AND(($S53-BO53)&gt;0,(BN53-$R53)&gt;0),$V53/365*(BO53-BN53+1),IF(AND(($S53-BO53)&lt;=0,(BN53-$R53)&gt;0),$V53/365*($S53-BN53+1),$V53/365*(BO53-$R53+1))))),0)</f>
        <v>0</v>
      </c>
      <c r="BQ53" s="162">
        <f t="shared" ref="BQ53" si="571">BO53+1</f>
        <v>46113</v>
      </c>
      <c r="BR53" s="162">
        <f t="shared" ref="BR53" si="572">BQ53+29</f>
        <v>46142</v>
      </c>
      <c r="BS53" s="131">
        <f t="shared" ref="BS53" si="573">IFERROR(IF(($R53-BR53)&gt;=0,0,IF(($S53-BQ53)&lt;0,0,IF(AND(($S53-BR53)&gt;0,(BQ53-$R53)&gt;0),$V53/365*(BR53-BQ53+1),IF(AND(($S53-BR53)&lt;=0,(BQ53-$R53)&gt;0),$V53/365*($S53-BQ53+1),$V53/365*(BR53-$R53+1))))),0)</f>
        <v>0</v>
      </c>
      <c r="BT53" s="162">
        <f t="shared" ref="BT53" si="574">BR53+1</f>
        <v>46143</v>
      </c>
      <c r="BU53" s="162">
        <f t="shared" ref="BU53" si="575">BT53+30</f>
        <v>46173</v>
      </c>
      <c r="BV53" s="131">
        <f t="shared" ref="BV53" si="576">IFERROR(IF(($R53-BU53)&gt;=0,0,IF(($S53-BT53)&lt;0,0,IF(AND(($S53-BU53)&gt;0,(BT53-$R53)&gt;0),$V53/365*(BU53-BT53+1),IF(AND(($S53-BU53)&lt;=0,(BT53-$R53)&gt;0),$V53/365*($S53-BT53+1),$V53/365*(BU53-$R53+1))))),0)</f>
        <v>0</v>
      </c>
      <c r="BW53" s="162">
        <f t="shared" ref="BW53" si="577">BU53+1</f>
        <v>46174</v>
      </c>
      <c r="BX53" s="162">
        <f t="shared" ref="BX53" si="578">BW53+29</f>
        <v>46203</v>
      </c>
      <c r="BY53" s="131">
        <f t="shared" ref="BY53" si="579">IFERROR(IF(($R53-BX53)&gt;=0,0,IF(($S53-BW53)&lt;0,0,IF(AND(($S53-BX53)&gt;0,(BW53-$R53)&gt;0),$V53/365*(BX53-BW53+1),IF(AND(($S53-BX53)&lt;=0,(BW53-$R53)&gt;0),$V53/365*($S53-BW53+1),$V53/365*(BX53-$R53+1))))),0)</f>
        <v>0</v>
      </c>
      <c r="BZ53" s="162">
        <f t="shared" ref="BZ53" si="580">BX53+1</f>
        <v>46204</v>
      </c>
      <c r="CA53" s="162">
        <f t="shared" ref="CA53" si="581">BZ53+30</f>
        <v>46234</v>
      </c>
      <c r="CB53" s="131">
        <f t="shared" ref="CB53" si="582">IFERROR(IF(($R53-CA53)&gt;=0,0,IF(($S53-BZ53)&lt;0,0,IF(AND(($S53-CA53)&gt;0,(BZ53-$R53)&gt;0),$V53/365*(CA53-BZ53+1),IF(AND(($S53-CA53)&lt;=0,(BZ53-$R53)&gt;0),$V53/365*($S53-BZ53+1),$V53/365*(CA53-$R53+1))))),0)</f>
        <v>0</v>
      </c>
      <c r="CC53" s="162">
        <f t="shared" ref="CC53" si="583">CA53+1</f>
        <v>46235</v>
      </c>
      <c r="CD53" s="162">
        <f t="shared" ref="CD53" si="584">CC53+30</f>
        <v>46265</v>
      </c>
      <c r="CE53" s="131">
        <f t="shared" ref="CE53" si="585">IFERROR(IF(($R53-CD53)&gt;=0,0,IF(($S53-CC53)&lt;0,0,IF(AND(($S53-CD53)&gt;0,(CC53-$R53)&gt;0),$V53/365*(CD53-CC53+1),IF(AND(($S53-CD53)&lt;=0,(CC53-$R53)&gt;0),$V53/365*($S53-CC53+1),$V53/365*(CD53-$R53+1))))),0)</f>
        <v>0</v>
      </c>
      <c r="CF53" s="162">
        <f t="shared" ref="CF53" si="586">CD53+1</f>
        <v>46266</v>
      </c>
      <c r="CG53" s="162">
        <f t="shared" ref="CG53" si="587">CF53+29</f>
        <v>46295</v>
      </c>
      <c r="CH53" s="131">
        <f t="shared" ref="CH53" si="588">IFERROR(IF(($R53-CG53)&gt;=0,0,IF(($S53-CF53)&lt;0,0,IF(AND(($S53-CG53)&gt;0,(CF53-$R53)&gt;0),$V53/365*(CG53-CF53+1),IF(AND(($S53-CG53)&lt;=0,(CF53-$R53)&gt;0),$V53/365*($S53-CF53+1),$V53/365*(CG53-$R53+1))))),0)</f>
        <v>0</v>
      </c>
      <c r="CI53" s="162">
        <f t="shared" ref="CI53" si="589">CG53+1</f>
        <v>46296</v>
      </c>
      <c r="CJ53" s="162">
        <f t="shared" ref="CJ53" si="590">CI53+30</f>
        <v>46326</v>
      </c>
      <c r="CK53" s="131">
        <f t="shared" ref="CK53" si="591">IFERROR(IF(($R53-CJ53)&gt;=0,0,IF(($S53-CI53)&lt;0,0,IF(AND(($S53-CJ53)&gt;0,(CI53-$R53)&gt;0),$V53/365*(CJ53-CI53+1),IF(AND(($S53-CJ53)&lt;=0,(CI53-$R53)&gt;0),$V53/365*($S53-CI53+1),$V53/365*(CJ53-$R53+1))))),0)</f>
        <v>0</v>
      </c>
      <c r="CL53" s="162">
        <f t="shared" ref="CL53" si="592">CJ53+1</f>
        <v>46327</v>
      </c>
      <c r="CM53" s="162">
        <f t="shared" ref="CM53" si="593">CL53+29</f>
        <v>46356</v>
      </c>
      <c r="CN53" s="131">
        <f t="shared" ref="CN53" si="594">IFERROR(IF(($R53-CM53)&gt;=0,0,IF(($S53-CL53)&lt;0,0,IF(AND(($S53-CM53)&gt;0,(CL53-$R53)&gt;0),$V53/365*(CM53-CL53+1),IF(AND(($S53-CM53)&lt;=0,(CL53-$R53)&gt;0),$V53/365*($S53-CL53+1),$V53/365*(CM53-$R53+1))))),0)</f>
        <v>0</v>
      </c>
      <c r="CO53" s="162">
        <f t="shared" ref="CO53" si="595">CM53+1</f>
        <v>46357</v>
      </c>
      <c r="CP53" s="162">
        <f t="shared" ref="CP53" si="596">CO53+30</f>
        <v>46387</v>
      </c>
      <c r="CQ53" s="131">
        <f t="shared" ref="CQ53" si="597">IFERROR(IF(($R53-CP53)&gt;=0,0,IF(($S53-CO53)&lt;0,0,IF(AND(($S53-CP53)&gt;0,(CO53-$R53)&gt;0),$V53/365*(CP53-CO53+1),IF(AND(($S53-CP53)&lt;=0,(CO53-$R53)&gt;0),$V53/365*($S53-CO53+1),$V53/365*(CP53-$R53+1))))),0)</f>
        <v>0</v>
      </c>
    </row>
    <row r="54" s="78" customFormat="1" ht="24" customHeight="1" outlineLevel="4" spans="1:95">
      <c r="A54" s="119"/>
      <c r="B54" s="120"/>
      <c r="C54" s="121"/>
      <c r="D54" s="119"/>
      <c r="E54" s="120"/>
      <c r="F54" s="120"/>
      <c r="G54" s="120"/>
      <c r="H54" s="122"/>
      <c r="I54" s="122"/>
      <c r="J54" s="122">
        <f t="shared" si="5"/>
        <v>0</v>
      </c>
      <c r="K54" s="122">
        <f t="shared" ref="K54:K56" si="598">K53+1</f>
        <v>1</v>
      </c>
      <c r="L54" s="153"/>
      <c r="M54" s="154">
        <f>IFERROR(VLOOKUP($L54,'2-2 引出数据_合同数据仓库'!$B$2:$BP$1000,3,FALSE),0)</f>
        <v>0</v>
      </c>
      <c r="N54" s="122"/>
      <c r="O54" s="154">
        <f>IFERROR(VLOOKUP((LEFT(VLOOKUP($L54,'2-2 引出数据_合同数据仓库'!$B$2:$BP$1000,64,FALSE),15)&amp;(RIGHT(VLOOKUP($L54,'2-2 引出数据_合同数据仓库'!$B$2:$BP$1000,64,FALSE),4)+1)),'2-2 引出数据_合同数据仓库'!$B$2:$BP$1000,3,FALSE),0)</f>
        <v>0</v>
      </c>
      <c r="P54" s="122"/>
      <c r="Q54" s="122">
        <f>IFERROR(VLOOKUP($L54,'2-2 引出数据_合同数据仓库'!$B$2:$BP$1000,28,FALSE),0)</f>
        <v>0</v>
      </c>
      <c r="R54" s="122">
        <f>IFERROR(VLOOKUP($L54,'2-2 引出数据_合同数据仓库'!$B$2:$BP$1000,29,FALSE),0)</f>
        <v>0</v>
      </c>
      <c r="S54" s="122">
        <f>IFERROR(VLOOKUP($L54,'2-2 引出数据_合同数据仓库'!$B$2:$BP$1000,4,FALSE),0)</f>
        <v>0</v>
      </c>
      <c r="T54" s="122"/>
      <c r="U54" s="122">
        <f>IFERROR(VLOOKUP($L54,'2-2 引出数据_合同数据仓库'!$B$2:$BP$1000,15,FALSE),0)</f>
        <v>0</v>
      </c>
      <c r="V54" s="122">
        <f t="shared" ref="V54:V56" si="599">U54/(S54-R54+1)*365</f>
        <v>0</v>
      </c>
      <c r="W54" s="122"/>
      <c r="X54" s="161">
        <v>45658</v>
      </c>
      <c r="Y54" s="161">
        <f t="shared" ref="Y54:Y56" si="600">X54+30</f>
        <v>45688</v>
      </c>
      <c r="Z54" s="165">
        <f t="shared" ref="Z54:Z56" si="601">IFERROR(IF(($R54-Y54)&gt;=0,0,IF(($S54-X54)&lt;0,0,IF(AND(($S54-Y54)&gt;0,(X54-$R54)&gt;0),$V54/365*(Y54-X54+1),IF(AND(($S54-Y54)&lt;=0,(X54-$R54)&gt;0),$V54/365*($S54-X54+1),$V54/365*(Y54-$R54+1))))),0)</f>
        <v>0</v>
      </c>
      <c r="AA54" s="161">
        <f t="shared" ref="AA54:AA56" si="602">Y54+1</f>
        <v>45689</v>
      </c>
      <c r="AB54" s="161">
        <f t="shared" ref="AB54:AB56" si="603">AA54+27</f>
        <v>45716</v>
      </c>
      <c r="AC54" s="165">
        <f t="shared" ref="AC54:AC56" si="604">IFERROR(IF(($R54-AB54)&gt;=0,0,IF(($S54-AA54)&lt;0,0,IF(AND(($S54-AB54)&gt;0,(AA54-$R54)&gt;0),$V54/365*(AB54-AA54+1),IF(AND(($S54-AB54)&lt;=0,(AA54-$R54)&gt;0),$V54/365*($S54-AA54+1),$V54/365*(AB54-$R54+1))))),0)</f>
        <v>0</v>
      </c>
      <c r="AD54" s="161">
        <f t="shared" ref="AD54:AD56" si="605">AB54+1</f>
        <v>45717</v>
      </c>
      <c r="AE54" s="161">
        <f t="shared" ref="AE54:AE56" si="606">AD54+30</f>
        <v>45747</v>
      </c>
      <c r="AF54" s="165">
        <f t="shared" ref="AF54:AF56" si="607">IFERROR(IF(($R54-AE54)&gt;=0,0,IF(($S54-AD54)&lt;0,0,IF(AND(($S54-AE54)&gt;0,(AD54-$R54)&gt;0),$V54/365*(AE54-AD54+1),IF(AND(($S54-AE54)&lt;=0,(AD54-$R54)&gt;0),$V54/365*($S54-AD54+1),$V54/365*(AE54-$R54+1))))),0)</f>
        <v>0</v>
      </c>
      <c r="AG54" s="161">
        <f t="shared" ref="AG54:AG56" si="608">AE54+1</f>
        <v>45748</v>
      </c>
      <c r="AH54" s="161">
        <f t="shared" ref="AH54:AH56" si="609">AG54+29</f>
        <v>45777</v>
      </c>
      <c r="AI54" s="165">
        <f t="shared" ref="AI54:AI56" si="610">IFERROR(IF(($R54-AH54)&gt;=0,0,IF(($S54-AG54)&lt;0,0,IF(AND(($S54-AH54)&gt;0,(AG54-$R54)&gt;0),$V54/365*(AH54-AG54+1),IF(AND(($S54-AH54)&lt;=0,(AG54-$R54)&gt;0),$V54/365*($S54-AG54+1),$V54/365*(AH54-$R54+1))))),0)</f>
        <v>0</v>
      </c>
      <c r="AJ54" s="161">
        <f t="shared" ref="AJ54:AJ56" si="611">AH54+1</f>
        <v>45778</v>
      </c>
      <c r="AK54" s="161">
        <f t="shared" ref="AK54:AK56" si="612">AJ54+30</f>
        <v>45808</v>
      </c>
      <c r="AL54" s="165">
        <f t="shared" ref="AL54:AL56" si="613">IFERROR(IF(($R54-AK54)&gt;=0,0,IF(($S54-AJ54)&lt;0,0,IF(AND(($S54-AK54)&gt;0,(AJ54-$R54)&gt;0),$V54/365*(AK54-AJ54+1),IF(AND(($S54-AK54)&lt;=0,(AJ54-$R54)&gt;0),$V54/365*($S54-AJ54+1),$V54/365*(AK54-$R54+1))))),0)</f>
        <v>0</v>
      </c>
      <c r="AM54" s="161">
        <f t="shared" ref="AM54:AM56" si="614">AK54+1</f>
        <v>45809</v>
      </c>
      <c r="AN54" s="161">
        <f t="shared" ref="AN54:AN56" si="615">AM54+29</f>
        <v>45838</v>
      </c>
      <c r="AO54" s="165">
        <f t="shared" ref="AO54:AO56" si="616">IFERROR(IF(($R54-AN54)&gt;=0,0,IF(($S54-AM54)&lt;0,0,IF(AND(($S54-AN54)&gt;0,(AM54-$R54)&gt;0),$V54/365*(AN54-AM54+1),IF(AND(($S54-AN54)&lt;=0,(AM54-$R54)&gt;0),$V54/365*($S54-AM54+1),$V54/365*(AN54-$R54+1))))),0)</f>
        <v>0</v>
      </c>
      <c r="AP54" s="161">
        <f t="shared" ref="AP54:AP56" si="617">AN54+1</f>
        <v>45839</v>
      </c>
      <c r="AQ54" s="161">
        <f t="shared" ref="AQ54:AQ56" si="618">AP54+30</f>
        <v>45869</v>
      </c>
      <c r="AR54" s="165">
        <f t="shared" ref="AR54:AR56" si="619">IFERROR(IF(($R54-AQ54)&gt;=0,0,IF(($S54-AP54)&lt;0,0,IF(AND(($S54-AQ54)&gt;0,(AP54-$R54)&gt;0),$V54/365*(AQ54-AP54+1),IF(AND(($S54-AQ54)&lt;=0,(AP54-$R54)&gt;0),$V54/365*($S54-AP54+1),$V54/365*(AQ54-$R54+1))))),0)</f>
        <v>0</v>
      </c>
      <c r="AS54" s="161">
        <f t="shared" ref="AS54:AS56" si="620">AQ54+1</f>
        <v>45870</v>
      </c>
      <c r="AT54" s="161">
        <f t="shared" ref="AT54:AT56" si="621">AS54+30</f>
        <v>45900</v>
      </c>
      <c r="AU54" s="165">
        <f t="shared" ref="AU54:AU56" si="622">IFERROR(IF(($R54-AT54)&gt;=0,0,IF(($S54-AS54)&lt;0,0,IF(AND(($S54-AT54)&gt;0,(AS54-$R54)&gt;0),$V54/365*(AT54-AS54+1),IF(AND(($S54-AT54)&lt;=0,(AS54-$R54)&gt;0),$V54/365*($S54-AS54+1),$V54/365*(AT54-$R54+1))))),0)</f>
        <v>0</v>
      </c>
      <c r="AV54" s="161">
        <f t="shared" ref="AV54:AV56" si="623">AT54+1</f>
        <v>45901</v>
      </c>
      <c r="AW54" s="161">
        <f t="shared" ref="AW54:AW56" si="624">AV54+29</f>
        <v>45930</v>
      </c>
      <c r="AX54" s="165">
        <f t="shared" ref="AX54:AX56" si="625">IFERROR(IF(($R54-AW54)&gt;=0,0,IF(($S54-AV54)&lt;0,0,IF(AND(($S54-AW54)&gt;0,(AV54-$R54)&gt;0),$V54/365*(AW54-AV54+1),IF(AND(($S54-AW54)&lt;=0,(AV54-$R54)&gt;0),$V54/365*($S54-AV54+1),$V54/365*(AW54-$R54+1))))),0)</f>
        <v>0</v>
      </c>
      <c r="AY54" s="161">
        <f t="shared" ref="AY54:AY56" si="626">AW54+1</f>
        <v>45931</v>
      </c>
      <c r="AZ54" s="161">
        <f t="shared" ref="AZ54:AZ56" si="627">AY54+30</f>
        <v>45961</v>
      </c>
      <c r="BA54" s="165">
        <f t="shared" ref="BA54:BA56" si="628">IFERROR(IF(($R54-AZ54)&gt;=0,0,IF(($S54-AY54)&lt;0,0,IF(AND(($S54-AZ54)&gt;0,(AY54-$R54)&gt;0),$V54/365*(AZ54-AY54+1),IF(AND(($S54-AZ54)&lt;=0,(AY54-$R54)&gt;0),$V54/365*($S54-AY54+1),$V54/365*(AZ54-$R54+1))))),0)</f>
        <v>0</v>
      </c>
      <c r="BB54" s="161">
        <f t="shared" ref="BB54:BB56" si="629">AZ54+1</f>
        <v>45962</v>
      </c>
      <c r="BC54" s="161">
        <f t="shared" ref="BC54:BC56" si="630">BB54+29</f>
        <v>45991</v>
      </c>
      <c r="BD54" s="165">
        <f t="shared" ref="BD54:BD56" si="631">IFERROR(IF(($R54-BC54)&gt;=0,0,IF(($S54-BB54)&lt;0,0,IF(AND(($S54-BC54)&gt;0,(BB54-$R54)&gt;0),$V54/365*(BC54-BB54+1),IF(AND(($S54-BC54)&lt;=0,(BB54-$R54)&gt;0),$V54/365*($S54-BB54+1),$V54/365*(BC54-$R54+1))))),0)</f>
        <v>0</v>
      </c>
      <c r="BE54" s="161">
        <f t="shared" ref="BE54:BE56" si="632">BC54+1</f>
        <v>45992</v>
      </c>
      <c r="BF54" s="161">
        <f t="shared" ref="BF54:BF56" si="633">BE54+30</f>
        <v>46022</v>
      </c>
      <c r="BG54" s="165">
        <f t="shared" ref="BG54:BG56" si="634">IFERROR(IF(($R54-BF54)&gt;=0,0,IF(($S54-BE54)&lt;0,0,IF(AND(($S54-BF54)&gt;0,(BE54-$R54)&gt;0),$V54/365*(BF54-BE54+1),IF(AND(($S54-BF54)&lt;=0,(BE54-$R54)&gt;0),$V54/365*($S54-BE54+1),$V54/365*(BF54-$R54+1))))),0)</f>
        <v>0</v>
      </c>
      <c r="BH54" s="161">
        <v>46023</v>
      </c>
      <c r="BI54" s="161">
        <f t="shared" ref="BI54:BI56" si="635">BH54+30</f>
        <v>46053</v>
      </c>
      <c r="BJ54" s="165">
        <f t="shared" ref="BJ54:BJ56" si="636">IFERROR(IF(($R54-BI54)&gt;=0,0,IF(($S54-BH54)&lt;0,0,IF(AND(($S54-BI54)&gt;0,(BH54-$R54)&gt;0),$V54/365*(BI54-BH54+1),IF(AND(($S54-BI54)&lt;=0,(BH54-$R54)&gt;0),$V54/365*($S54-BH54+1),$V54/365*(BI54-$R54+1))))),0)</f>
        <v>0</v>
      </c>
      <c r="BK54" s="161">
        <f t="shared" ref="BK54:BK56" si="637">BI54+1</f>
        <v>46054</v>
      </c>
      <c r="BL54" s="161">
        <f t="shared" ref="BL54:BL56" si="638">BK54+27</f>
        <v>46081</v>
      </c>
      <c r="BM54" s="165">
        <f t="shared" ref="BM54:BM56" si="639">IFERROR(IF(($R54-BL54)&gt;=0,0,IF(($S54-BK54)&lt;0,0,IF(AND(($S54-BL54)&gt;0,(BK54-$R54)&gt;0),$V54/365*(BL54-BK54+1),IF(AND(($S54-BL54)&lt;=0,(BK54-$R54)&gt;0),$V54/365*($S54-BK54+1),$V54/365*(BL54-$R54+1))))),0)</f>
        <v>0</v>
      </c>
      <c r="BN54" s="161">
        <f t="shared" ref="BN54:BN56" si="640">BL54+1</f>
        <v>46082</v>
      </c>
      <c r="BO54" s="161">
        <f t="shared" ref="BO54:BO56" si="641">BN54+30</f>
        <v>46112</v>
      </c>
      <c r="BP54" s="165">
        <f t="shared" ref="BP54:BP56" si="642">IFERROR(IF(($R54-BO54)&gt;=0,0,IF(($S54-BN54)&lt;0,0,IF(AND(($S54-BO54)&gt;0,(BN54-$R54)&gt;0),$V54/365*(BO54-BN54+1),IF(AND(($S54-BO54)&lt;=0,(BN54-$R54)&gt;0),$V54/365*($S54-BN54+1),$V54/365*(BO54-$R54+1))))),0)</f>
        <v>0</v>
      </c>
      <c r="BQ54" s="161">
        <f t="shared" ref="BQ54:BQ56" si="643">BO54+1</f>
        <v>46113</v>
      </c>
      <c r="BR54" s="161">
        <f t="shared" ref="BR54:BR56" si="644">BQ54+29</f>
        <v>46142</v>
      </c>
      <c r="BS54" s="165">
        <f t="shared" ref="BS54:BS56" si="645">IFERROR(IF(($R54-BR54)&gt;=0,0,IF(($S54-BQ54)&lt;0,0,IF(AND(($S54-BR54)&gt;0,(BQ54-$R54)&gt;0),$V54/365*(BR54-BQ54+1),IF(AND(($S54-BR54)&lt;=0,(BQ54-$R54)&gt;0),$V54/365*($S54-BQ54+1),$V54/365*(BR54-$R54+1))))),0)</f>
        <v>0</v>
      </c>
      <c r="BT54" s="161">
        <f t="shared" ref="BT54:BT56" si="646">BR54+1</f>
        <v>46143</v>
      </c>
      <c r="BU54" s="161">
        <f t="shared" ref="BU54:BU56" si="647">BT54+30</f>
        <v>46173</v>
      </c>
      <c r="BV54" s="165">
        <f t="shared" ref="BV54:BV56" si="648">IFERROR(IF(($R54-BU54)&gt;=0,0,IF(($S54-BT54)&lt;0,0,IF(AND(($S54-BU54)&gt;0,(BT54-$R54)&gt;0),$V54/365*(BU54-BT54+1),IF(AND(($S54-BU54)&lt;=0,(BT54-$R54)&gt;0),$V54/365*($S54-BT54+1),$V54/365*(BU54-$R54+1))))),0)</f>
        <v>0</v>
      </c>
      <c r="BW54" s="161">
        <f t="shared" ref="BW54:BW56" si="649">BU54+1</f>
        <v>46174</v>
      </c>
      <c r="BX54" s="161">
        <f t="shared" ref="BX54:BX56" si="650">BW54+29</f>
        <v>46203</v>
      </c>
      <c r="BY54" s="165">
        <f t="shared" ref="BY54:BY56" si="651">IFERROR(IF(($R54-BX54)&gt;=0,0,IF(($S54-BW54)&lt;0,0,IF(AND(($S54-BX54)&gt;0,(BW54-$R54)&gt;0),$V54/365*(BX54-BW54+1),IF(AND(($S54-BX54)&lt;=0,(BW54-$R54)&gt;0),$V54/365*($S54-BW54+1),$V54/365*(BX54-$R54+1))))),0)</f>
        <v>0</v>
      </c>
      <c r="BZ54" s="161">
        <f t="shared" ref="BZ54:BZ56" si="652">BX54+1</f>
        <v>46204</v>
      </c>
      <c r="CA54" s="161">
        <f t="shared" ref="CA54:CA56" si="653">BZ54+30</f>
        <v>46234</v>
      </c>
      <c r="CB54" s="165">
        <f t="shared" ref="CB54:CB56" si="654">IFERROR(IF(($R54-CA54)&gt;=0,0,IF(($S54-BZ54)&lt;0,0,IF(AND(($S54-CA54)&gt;0,(BZ54-$R54)&gt;0),$V54/365*(CA54-BZ54+1),IF(AND(($S54-CA54)&lt;=0,(BZ54-$R54)&gt;0),$V54/365*($S54-BZ54+1),$V54/365*(CA54-$R54+1))))),0)</f>
        <v>0</v>
      </c>
      <c r="CC54" s="161">
        <f t="shared" ref="CC54:CC56" si="655">CA54+1</f>
        <v>46235</v>
      </c>
      <c r="CD54" s="161">
        <f t="shared" ref="CD54:CD56" si="656">CC54+30</f>
        <v>46265</v>
      </c>
      <c r="CE54" s="165">
        <f t="shared" ref="CE54:CE56" si="657">IFERROR(IF(($R54-CD54)&gt;=0,0,IF(($S54-CC54)&lt;0,0,IF(AND(($S54-CD54)&gt;0,(CC54-$R54)&gt;0),$V54/365*(CD54-CC54+1),IF(AND(($S54-CD54)&lt;=0,(CC54-$R54)&gt;0),$V54/365*($S54-CC54+1),$V54/365*(CD54-$R54+1))))),0)</f>
        <v>0</v>
      </c>
      <c r="CF54" s="161">
        <f t="shared" ref="CF54:CF56" si="658">CD54+1</f>
        <v>46266</v>
      </c>
      <c r="CG54" s="161">
        <f t="shared" ref="CG54:CG56" si="659">CF54+29</f>
        <v>46295</v>
      </c>
      <c r="CH54" s="165">
        <f t="shared" ref="CH54:CH56" si="660">IFERROR(IF(($R54-CG54)&gt;=0,0,IF(($S54-CF54)&lt;0,0,IF(AND(($S54-CG54)&gt;0,(CF54-$R54)&gt;0),$V54/365*(CG54-CF54+1),IF(AND(($S54-CG54)&lt;=0,(CF54-$R54)&gt;0),$V54/365*($S54-CF54+1),$V54/365*(CG54-$R54+1))))),0)</f>
        <v>0</v>
      </c>
      <c r="CI54" s="161">
        <f t="shared" ref="CI54:CI56" si="661">CG54+1</f>
        <v>46296</v>
      </c>
      <c r="CJ54" s="161">
        <f t="shared" ref="CJ54:CJ56" si="662">CI54+30</f>
        <v>46326</v>
      </c>
      <c r="CK54" s="165">
        <f t="shared" ref="CK54:CK56" si="663">IFERROR(IF(($R54-CJ54)&gt;=0,0,IF(($S54-CI54)&lt;0,0,IF(AND(($S54-CJ54)&gt;0,(CI54-$R54)&gt;0),$V54/365*(CJ54-CI54+1),IF(AND(($S54-CJ54)&lt;=0,(CI54-$R54)&gt;0),$V54/365*($S54-CI54+1),$V54/365*(CJ54-$R54+1))))),0)</f>
        <v>0</v>
      </c>
      <c r="CL54" s="161">
        <f t="shared" ref="CL54:CL56" si="664">CJ54+1</f>
        <v>46327</v>
      </c>
      <c r="CM54" s="161">
        <f t="shared" ref="CM54:CM56" si="665">CL54+29</f>
        <v>46356</v>
      </c>
      <c r="CN54" s="165">
        <f t="shared" ref="CN54:CN56" si="666">IFERROR(IF(($R54-CM54)&gt;=0,0,IF(($S54-CL54)&lt;0,0,IF(AND(($S54-CM54)&gt;0,(CL54-$R54)&gt;0),$V54/365*(CM54-CL54+1),IF(AND(($S54-CM54)&lt;=0,(CL54-$R54)&gt;0),$V54/365*($S54-CL54+1),$V54/365*(CM54-$R54+1))))),0)</f>
        <v>0</v>
      </c>
      <c r="CO54" s="161">
        <f t="shared" ref="CO54:CO56" si="667">CM54+1</f>
        <v>46357</v>
      </c>
      <c r="CP54" s="161">
        <f t="shared" ref="CP54:CP56" si="668">CO54+30</f>
        <v>46387</v>
      </c>
      <c r="CQ54" s="165">
        <f t="shared" ref="CQ54:CQ56" si="669">IFERROR(IF(($R54-CP54)&gt;=0,0,IF(($S54-CO54)&lt;0,0,IF(AND(($S54-CP54)&gt;0,(CO54-$R54)&gt;0),$V54/365*(CP54-CO54+1),IF(AND(($S54-CP54)&lt;=0,(CO54-$R54)&gt;0),$V54/365*($S54-CO54+1),$V54/365*(CP54-$R54+1))))),0)</f>
        <v>0</v>
      </c>
    </row>
    <row r="55" s="78" customFormat="1" ht="24" customHeight="1" outlineLevel="4" spans="1:95">
      <c r="A55" s="119"/>
      <c r="B55" s="120"/>
      <c r="C55" s="121"/>
      <c r="D55" s="119"/>
      <c r="E55" s="120"/>
      <c r="F55" s="120"/>
      <c r="G55" s="120"/>
      <c r="H55" s="122"/>
      <c r="I55" s="122"/>
      <c r="J55" s="122">
        <f t="shared" si="5"/>
        <v>0</v>
      </c>
      <c r="K55" s="122">
        <f t="shared" si="598"/>
        <v>2</v>
      </c>
      <c r="L55" s="153"/>
      <c r="M55" s="154">
        <f>IFERROR(VLOOKUP($L55,'2-2 引出数据_合同数据仓库'!$B$2:$BP$1000,3,FALSE),0)</f>
        <v>0</v>
      </c>
      <c r="N55" s="122"/>
      <c r="O55" s="154">
        <f>IFERROR(VLOOKUP((LEFT(VLOOKUP($L55,'2-2 引出数据_合同数据仓库'!$B$2:$BP$1000,64,FALSE),15)&amp;(RIGHT(VLOOKUP($L55,'2-2 引出数据_合同数据仓库'!$B$2:$BP$1000,64,FALSE),4)+1)),'2-2 引出数据_合同数据仓库'!$B$2:$BP$1000,3,FALSE),0)</f>
        <v>0</v>
      </c>
      <c r="P55" s="122"/>
      <c r="Q55" s="122">
        <f>IFERROR(VLOOKUP($L55,'2-2 引出数据_合同数据仓库'!$B$2:$BP$1000,28,FALSE),0)</f>
        <v>0</v>
      </c>
      <c r="R55" s="122">
        <f>IFERROR(VLOOKUP($L55,'2-2 引出数据_合同数据仓库'!$B$2:$BP$1000,29,FALSE),0)</f>
        <v>0</v>
      </c>
      <c r="S55" s="122">
        <f>IFERROR(VLOOKUP($L55,'2-2 引出数据_合同数据仓库'!$B$2:$BP$1000,4,FALSE),0)</f>
        <v>0</v>
      </c>
      <c r="T55" s="122"/>
      <c r="U55" s="122">
        <f>IFERROR(VLOOKUP($L55,'2-2 引出数据_合同数据仓库'!$B$2:$BP$1000,15,FALSE),0)</f>
        <v>0</v>
      </c>
      <c r="V55" s="122">
        <f t="shared" si="599"/>
        <v>0</v>
      </c>
      <c r="W55" s="122"/>
      <c r="X55" s="161">
        <v>45658</v>
      </c>
      <c r="Y55" s="161">
        <f t="shared" si="600"/>
        <v>45688</v>
      </c>
      <c r="Z55" s="165">
        <f t="shared" si="601"/>
        <v>0</v>
      </c>
      <c r="AA55" s="161">
        <f t="shared" si="602"/>
        <v>45689</v>
      </c>
      <c r="AB55" s="161">
        <f t="shared" si="603"/>
        <v>45716</v>
      </c>
      <c r="AC55" s="165">
        <f t="shared" si="604"/>
        <v>0</v>
      </c>
      <c r="AD55" s="161">
        <f t="shared" si="605"/>
        <v>45717</v>
      </c>
      <c r="AE55" s="161">
        <f t="shared" si="606"/>
        <v>45747</v>
      </c>
      <c r="AF55" s="165">
        <f t="shared" si="607"/>
        <v>0</v>
      </c>
      <c r="AG55" s="161">
        <f t="shared" si="608"/>
        <v>45748</v>
      </c>
      <c r="AH55" s="161">
        <f t="shared" si="609"/>
        <v>45777</v>
      </c>
      <c r="AI55" s="165">
        <f t="shared" si="610"/>
        <v>0</v>
      </c>
      <c r="AJ55" s="161">
        <f t="shared" si="611"/>
        <v>45778</v>
      </c>
      <c r="AK55" s="161">
        <f t="shared" si="612"/>
        <v>45808</v>
      </c>
      <c r="AL55" s="165">
        <f t="shared" si="613"/>
        <v>0</v>
      </c>
      <c r="AM55" s="161">
        <f t="shared" si="614"/>
        <v>45809</v>
      </c>
      <c r="AN55" s="161">
        <f t="shared" si="615"/>
        <v>45838</v>
      </c>
      <c r="AO55" s="165">
        <f t="shared" si="616"/>
        <v>0</v>
      </c>
      <c r="AP55" s="161">
        <f t="shared" si="617"/>
        <v>45839</v>
      </c>
      <c r="AQ55" s="161">
        <f t="shared" si="618"/>
        <v>45869</v>
      </c>
      <c r="AR55" s="165">
        <f t="shared" si="619"/>
        <v>0</v>
      </c>
      <c r="AS55" s="161">
        <f t="shared" si="620"/>
        <v>45870</v>
      </c>
      <c r="AT55" s="161">
        <f t="shared" si="621"/>
        <v>45900</v>
      </c>
      <c r="AU55" s="165">
        <f t="shared" si="622"/>
        <v>0</v>
      </c>
      <c r="AV55" s="161">
        <f t="shared" si="623"/>
        <v>45901</v>
      </c>
      <c r="AW55" s="161">
        <f t="shared" si="624"/>
        <v>45930</v>
      </c>
      <c r="AX55" s="165">
        <f t="shared" si="625"/>
        <v>0</v>
      </c>
      <c r="AY55" s="161">
        <f t="shared" si="626"/>
        <v>45931</v>
      </c>
      <c r="AZ55" s="161">
        <f t="shared" si="627"/>
        <v>45961</v>
      </c>
      <c r="BA55" s="165">
        <f t="shared" si="628"/>
        <v>0</v>
      </c>
      <c r="BB55" s="161">
        <f t="shared" si="629"/>
        <v>45962</v>
      </c>
      <c r="BC55" s="161">
        <f t="shared" si="630"/>
        <v>45991</v>
      </c>
      <c r="BD55" s="165">
        <f t="shared" si="631"/>
        <v>0</v>
      </c>
      <c r="BE55" s="161">
        <f t="shared" si="632"/>
        <v>45992</v>
      </c>
      <c r="BF55" s="161">
        <f t="shared" si="633"/>
        <v>46022</v>
      </c>
      <c r="BG55" s="165">
        <f t="shared" si="634"/>
        <v>0</v>
      </c>
      <c r="BH55" s="161">
        <v>46023</v>
      </c>
      <c r="BI55" s="161">
        <f t="shared" si="635"/>
        <v>46053</v>
      </c>
      <c r="BJ55" s="165">
        <f t="shared" si="636"/>
        <v>0</v>
      </c>
      <c r="BK55" s="161">
        <f t="shared" si="637"/>
        <v>46054</v>
      </c>
      <c r="BL55" s="161">
        <f t="shared" si="638"/>
        <v>46081</v>
      </c>
      <c r="BM55" s="165">
        <f t="shared" si="639"/>
        <v>0</v>
      </c>
      <c r="BN55" s="161">
        <f t="shared" si="640"/>
        <v>46082</v>
      </c>
      <c r="BO55" s="161">
        <f t="shared" si="641"/>
        <v>46112</v>
      </c>
      <c r="BP55" s="165">
        <f t="shared" si="642"/>
        <v>0</v>
      </c>
      <c r="BQ55" s="161">
        <f t="shared" si="643"/>
        <v>46113</v>
      </c>
      <c r="BR55" s="161">
        <f t="shared" si="644"/>
        <v>46142</v>
      </c>
      <c r="BS55" s="165">
        <f t="shared" si="645"/>
        <v>0</v>
      </c>
      <c r="BT55" s="161">
        <f t="shared" si="646"/>
        <v>46143</v>
      </c>
      <c r="BU55" s="161">
        <f t="shared" si="647"/>
        <v>46173</v>
      </c>
      <c r="BV55" s="165">
        <f t="shared" si="648"/>
        <v>0</v>
      </c>
      <c r="BW55" s="161">
        <f t="shared" si="649"/>
        <v>46174</v>
      </c>
      <c r="BX55" s="161">
        <f t="shared" si="650"/>
        <v>46203</v>
      </c>
      <c r="BY55" s="165">
        <f t="shared" si="651"/>
        <v>0</v>
      </c>
      <c r="BZ55" s="161">
        <f t="shared" si="652"/>
        <v>46204</v>
      </c>
      <c r="CA55" s="161">
        <f t="shared" si="653"/>
        <v>46234</v>
      </c>
      <c r="CB55" s="165">
        <f t="shared" si="654"/>
        <v>0</v>
      </c>
      <c r="CC55" s="161">
        <f t="shared" si="655"/>
        <v>46235</v>
      </c>
      <c r="CD55" s="161">
        <f t="shared" si="656"/>
        <v>46265</v>
      </c>
      <c r="CE55" s="165">
        <f t="shared" si="657"/>
        <v>0</v>
      </c>
      <c r="CF55" s="161">
        <f t="shared" si="658"/>
        <v>46266</v>
      </c>
      <c r="CG55" s="161">
        <f t="shared" si="659"/>
        <v>46295</v>
      </c>
      <c r="CH55" s="165">
        <f t="shared" si="660"/>
        <v>0</v>
      </c>
      <c r="CI55" s="161">
        <f t="shared" si="661"/>
        <v>46296</v>
      </c>
      <c r="CJ55" s="161">
        <f t="shared" si="662"/>
        <v>46326</v>
      </c>
      <c r="CK55" s="165">
        <f t="shared" si="663"/>
        <v>0</v>
      </c>
      <c r="CL55" s="161">
        <f t="shared" si="664"/>
        <v>46327</v>
      </c>
      <c r="CM55" s="161">
        <f t="shared" si="665"/>
        <v>46356</v>
      </c>
      <c r="CN55" s="165">
        <f t="shared" si="666"/>
        <v>0</v>
      </c>
      <c r="CO55" s="161">
        <f t="shared" si="667"/>
        <v>46357</v>
      </c>
      <c r="CP55" s="161">
        <f t="shared" si="668"/>
        <v>46387</v>
      </c>
      <c r="CQ55" s="165">
        <f t="shared" si="669"/>
        <v>0</v>
      </c>
    </row>
    <row r="56" s="78" customFormat="1" ht="24" customHeight="1" outlineLevel="4" spans="1:95">
      <c r="A56" s="119"/>
      <c r="B56" s="120"/>
      <c r="C56" s="121"/>
      <c r="D56" s="119"/>
      <c r="E56" s="120"/>
      <c r="F56" s="120"/>
      <c r="G56" s="120"/>
      <c r="H56" s="122"/>
      <c r="I56" s="122"/>
      <c r="J56" s="122">
        <f t="shared" si="5"/>
        <v>0</v>
      </c>
      <c r="K56" s="122">
        <f t="shared" si="598"/>
        <v>3</v>
      </c>
      <c r="L56" s="153"/>
      <c r="M56" s="154">
        <f>IFERROR(VLOOKUP($L56,'2-2 引出数据_合同数据仓库'!$B$2:$BP$1000,3,FALSE),0)</f>
        <v>0</v>
      </c>
      <c r="N56" s="122"/>
      <c r="O56" s="154">
        <f>IFERROR(VLOOKUP((LEFT(VLOOKUP($L56,'2-2 引出数据_合同数据仓库'!$B$2:$BP$1000,64,FALSE),15)&amp;(RIGHT(VLOOKUP($L56,'2-2 引出数据_合同数据仓库'!$B$2:$BP$1000,64,FALSE),4)+1)),'2-2 引出数据_合同数据仓库'!$B$2:$BP$1000,3,FALSE),0)</f>
        <v>0</v>
      </c>
      <c r="P56" s="122"/>
      <c r="Q56" s="122">
        <f>IFERROR(VLOOKUP($L56,'2-2 引出数据_合同数据仓库'!$B$2:$BP$1000,28,FALSE),0)</f>
        <v>0</v>
      </c>
      <c r="R56" s="122">
        <f>IFERROR(VLOOKUP($L56,'2-2 引出数据_合同数据仓库'!$B$2:$BP$1000,29,FALSE),0)</f>
        <v>0</v>
      </c>
      <c r="S56" s="122">
        <f>IFERROR(VLOOKUP($L56,'2-2 引出数据_合同数据仓库'!$B$2:$BP$1000,4,FALSE),0)</f>
        <v>0</v>
      </c>
      <c r="T56" s="122"/>
      <c r="U56" s="122">
        <f>IFERROR(VLOOKUP($L56,'2-2 引出数据_合同数据仓库'!$B$2:$BP$1000,15,FALSE),0)</f>
        <v>0</v>
      </c>
      <c r="V56" s="122">
        <f t="shared" si="599"/>
        <v>0</v>
      </c>
      <c r="W56" s="122"/>
      <c r="X56" s="161">
        <v>45658</v>
      </c>
      <c r="Y56" s="161">
        <f t="shared" si="600"/>
        <v>45688</v>
      </c>
      <c r="Z56" s="165">
        <f t="shared" si="601"/>
        <v>0</v>
      </c>
      <c r="AA56" s="161">
        <f t="shared" si="602"/>
        <v>45689</v>
      </c>
      <c r="AB56" s="161">
        <f t="shared" si="603"/>
        <v>45716</v>
      </c>
      <c r="AC56" s="165">
        <f t="shared" si="604"/>
        <v>0</v>
      </c>
      <c r="AD56" s="161">
        <f t="shared" si="605"/>
        <v>45717</v>
      </c>
      <c r="AE56" s="161">
        <f t="shared" si="606"/>
        <v>45747</v>
      </c>
      <c r="AF56" s="165">
        <f t="shared" si="607"/>
        <v>0</v>
      </c>
      <c r="AG56" s="161">
        <f t="shared" si="608"/>
        <v>45748</v>
      </c>
      <c r="AH56" s="161">
        <f t="shared" si="609"/>
        <v>45777</v>
      </c>
      <c r="AI56" s="165">
        <f t="shared" si="610"/>
        <v>0</v>
      </c>
      <c r="AJ56" s="161">
        <f t="shared" si="611"/>
        <v>45778</v>
      </c>
      <c r="AK56" s="161">
        <f t="shared" si="612"/>
        <v>45808</v>
      </c>
      <c r="AL56" s="165">
        <f t="shared" si="613"/>
        <v>0</v>
      </c>
      <c r="AM56" s="161">
        <f t="shared" si="614"/>
        <v>45809</v>
      </c>
      <c r="AN56" s="161">
        <f t="shared" si="615"/>
        <v>45838</v>
      </c>
      <c r="AO56" s="165">
        <f t="shared" si="616"/>
        <v>0</v>
      </c>
      <c r="AP56" s="161">
        <f t="shared" si="617"/>
        <v>45839</v>
      </c>
      <c r="AQ56" s="161">
        <f t="shared" si="618"/>
        <v>45869</v>
      </c>
      <c r="AR56" s="165">
        <f t="shared" si="619"/>
        <v>0</v>
      </c>
      <c r="AS56" s="161">
        <f t="shared" si="620"/>
        <v>45870</v>
      </c>
      <c r="AT56" s="161">
        <f t="shared" si="621"/>
        <v>45900</v>
      </c>
      <c r="AU56" s="165">
        <f t="shared" si="622"/>
        <v>0</v>
      </c>
      <c r="AV56" s="161">
        <f t="shared" si="623"/>
        <v>45901</v>
      </c>
      <c r="AW56" s="161">
        <f t="shared" si="624"/>
        <v>45930</v>
      </c>
      <c r="AX56" s="165">
        <f t="shared" si="625"/>
        <v>0</v>
      </c>
      <c r="AY56" s="161">
        <f t="shared" si="626"/>
        <v>45931</v>
      </c>
      <c r="AZ56" s="161">
        <f t="shared" si="627"/>
        <v>45961</v>
      </c>
      <c r="BA56" s="165">
        <f t="shared" si="628"/>
        <v>0</v>
      </c>
      <c r="BB56" s="161">
        <f t="shared" si="629"/>
        <v>45962</v>
      </c>
      <c r="BC56" s="161">
        <f t="shared" si="630"/>
        <v>45991</v>
      </c>
      <c r="BD56" s="165">
        <f t="shared" si="631"/>
        <v>0</v>
      </c>
      <c r="BE56" s="161">
        <f t="shared" si="632"/>
        <v>45992</v>
      </c>
      <c r="BF56" s="161">
        <f t="shared" si="633"/>
        <v>46022</v>
      </c>
      <c r="BG56" s="165">
        <f t="shared" si="634"/>
        <v>0</v>
      </c>
      <c r="BH56" s="161">
        <v>46023</v>
      </c>
      <c r="BI56" s="161">
        <f t="shared" si="635"/>
        <v>46053</v>
      </c>
      <c r="BJ56" s="165">
        <f t="shared" si="636"/>
        <v>0</v>
      </c>
      <c r="BK56" s="161">
        <f t="shared" si="637"/>
        <v>46054</v>
      </c>
      <c r="BL56" s="161">
        <f t="shared" si="638"/>
        <v>46081</v>
      </c>
      <c r="BM56" s="165">
        <f t="shared" si="639"/>
        <v>0</v>
      </c>
      <c r="BN56" s="161">
        <f t="shared" si="640"/>
        <v>46082</v>
      </c>
      <c r="BO56" s="161">
        <f t="shared" si="641"/>
        <v>46112</v>
      </c>
      <c r="BP56" s="165">
        <f t="shared" si="642"/>
        <v>0</v>
      </c>
      <c r="BQ56" s="161">
        <f t="shared" si="643"/>
        <v>46113</v>
      </c>
      <c r="BR56" s="161">
        <f t="shared" si="644"/>
        <v>46142</v>
      </c>
      <c r="BS56" s="165">
        <f t="shared" si="645"/>
        <v>0</v>
      </c>
      <c r="BT56" s="161">
        <f t="shared" si="646"/>
        <v>46143</v>
      </c>
      <c r="BU56" s="161">
        <f t="shared" si="647"/>
        <v>46173</v>
      </c>
      <c r="BV56" s="165">
        <f t="shared" si="648"/>
        <v>0</v>
      </c>
      <c r="BW56" s="161">
        <f t="shared" si="649"/>
        <v>46174</v>
      </c>
      <c r="BX56" s="161">
        <f t="shared" si="650"/>
        <v>46203</v>
      </c>
      <c r="BY56" s="165">
        <f t="shared" si="651"/>
        <v>0</v>
      </c>
      <c r="BZ56" s="161">
        <f t="shared" si="652"/>
        <v>46204</v>
      </c>
      <c r="CA56" s="161">
        <f t="shared" si="653"/>
        <v>46234</v>
      </c>
      <c r="CB56" s="165">
        <f t="shared" si="654"/>
        <v>0</v>
      </c>
      <c r="CC56" s="161">
        <f t="shared" si="655"/>
        <v>46235</v>
      </c>
      <c r="CD56" s="161">
        <f t="shared" si="656"/>
        <v>46265</v>
      </c>
      <c r="CE56" s="165">
        <f t="shared" si="657"/>
        <v>0</v>
      </c>
      <c r="CF56" s="161">
        <f t="shared" si="658"/>
        <v>46266</v>
      </c>
      <c r="CG56" s="161">
        <f t="shared" si="659"/>
        <v>46295</v>
      </c>
      <c r="CH56" s="165">
        <f t="shared" si="660"/>
        <v>0</v>
      </c>
      <c r="CI56" s="161">
        <f t="shared" si="661"/>
        <v>46296</v>
      </c>
      <c r="CJ56" s="161">
        <f t="shared" si="662"/>
        <v>46326</v>
      </c>
      <c r="CK56" s="165">
        <f t="shared" si="663"/>
        <v>0</v>
      </c>
      <c r="CL56" s="161">
        <f t="shared" si="664"/>
        <v>46327</v>
      </c>
      <c r="CM56" s="161">
        <f t="shared" si="665"/>
        <v>46356</v>
      </c>
      <c r="CN56" s="165">
        <f t="shared" si="666"/>
        <v>0</v>
      </c>
      <c r="CO56" s="161">
        <f t="shared" si="667"/>
        <v>46357</v>
      </c>
      <c r="CP56" s="161">
        <f t="shared" si="668"/>
        <v>46387</v>
      </c>
      <c r="CQ56" s="165">
        <f t="shared" si="669"/>
        <v>0</v>
      </c>
    </row>
    <row r="57" s="78" customFormat="1" ht="24" customHeight="1" outlineLevel="4" spans="1:95">
      <c r="A57" s="123" t="s">
        <v>2826</v>
      </c>
      <c r="B57" s="124"/>
      <c r="C57" s="124"/>
      <c r="D57" s="124"/>
      <c r="E57" s="124"/>
      <c r="F57" s="124"/>
      <c r="G57" s="125"/>
      <c r="H57" s="126"/>
      <c r="I57" s="126"/>
      <c r="J57" s="126"/>
      <c r="K57" s="126"/>
      <c r="L57" s="155"/>
      <c r="M57" s="155"/>
      <c r="N57" s="126"/>
      <c r="O57" s="126"/>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6"/>
      <c r="CP57" s="126"/>
      <c r="CQ57" s="126"/>
    </row>
    <row r="58" ht="24" customHeight="1" outlineLevel="3" spans="1:95">
      <c r="A58" s="115"/>
      <c r="B58" s="116" t="s">
        <v>799</v>
      </c>
      <c r="C58" s="117" t="s">
        <v>14</v>
      </c>
      <c r="D58" s="115" t="s">
        <v>15</v>
      </c>
      <c r="E58" s="116"/>
      <c r="F58" s="116"/>
      <c r="G58" s="116"/>
      <c r="H58" s="118">
        <f>X58+AA58+AD58+AG58+AJ58+AM58+AP58+AS58+AV58+AY58+BB58+BE58</f>
        <v>458021.698113208</v>
      </c>
      <c r="I58" s="118">
        <f>Y58+AB58+AE58+AH58+AK58+AN58+AQ58+AT58+AW58+AZ58+BC58+BF58</f>
        <v>137802.174825536</v>
      </c>
      <c r="J58" s="118">
        <f t="shared" si="5"/>
        <v>320219.523287671</v>
      </c>
      <c r="K58" s="118"/>
      <c r="L58" s="152"/>
      <c r="M58" s="152"/>
      <c r="N58" s="118"/>
      <c r="O58" s="118"/>
      <c r="P58" s="118"/>
      <c r="Q58" s="118"/>
      <c r="R58" s="118"/>
      <c r="S58" s="118"/>
      <c r="T58" s="118"/>
      <c r="U58" s="118"/>
      <c r="V58" s="118"/>
      <c r="W58" s="118"/>
      <c r="X58" s="118">
        <f>VLOOKUP($C58,'1 预算编制表单'!$C:$BJ,27,FALSE)</f>
        <v>38168.4748427673</v>
      </c>
      <c r="Y58" s="118">
        <f>X58-Z58</f>
        <v>2305.89128112346</v>
      </c>
      <c r="Z58" s="118">
        <f>SUM(Z59:Z66)</f>
        <v>35862.5835616438</v>
      </c>
      <c r="AA58" s="118">
        <f>VLOOKUP($C58,'1 预算编制表单'!$C:$BJ,30,FALSE)</f>
        <v>38168.4748427673</v>
      </c>
      <c r="AB58" s="118">
        <f>AA58-AC58</f>
        <v>5776.46388386319</v>
      </c>
      <c r="AC58" s="118">
        <f>SUM(AC59:AC66)</f>
        <v>32392.0109589041</v>
      </c>
      <c r="AD58" s="118">
        <f>VLOOKUP($C58,'1 预算编制表单'!$C:$BJ,33,FALSE)</f>
        <v>38168.4748427673</v>
      </c>
      <c r="AE58" s="118">
        <f>AD58-AF58</f>
        <v>2305.89128112346</v>
      </c>
      <c r="AF58" s="118">
        <f>SUM(AF59:AF66)</f>
        <v>35862.5835616438</v>
      </c>
      <c r="AG58" s="118">
        <f>VLOOKUP($C58,'1 预算编制表单'!$C:$BJ,36,FALSE)</f>
        <v>38168.4748427673</v>
      </c>
      <c r="AH58" s="118">
        <f>AG58-AI58</f>
        <v>3462.74881537003</v>
      </c>
      <c r="AI58" s="118">
        <f>SUM(AI59:AI66)</f>
        <v>34705.7260273973</v>
      </c>
      <c r="AJ58" s="118">
        <f>VLOOKUP($C58,'1 预算编制表单'!$C:$BJ,39,FALSE)</f>
        <v>38168.4748427673</v>
      </c>
      <c r="AK58" s="118">
        <f>AJ58-AL58</f>
        <v>2305.89128112346</v>
      </c>
      <c r="AL58" s="118">
        <f>SUM(AL59:AL66)</f>
        <v>35862.5835616438</v>
      </c>
      <c r="AM58" s="118">
        <f>VLOOKUP($C58,'1 预算编制表单'!$C:$BJ,42,FALSE)</f>
        <v>38168.4748427673</v>
      </c>
      <c r="AN58" s="118">
        <f>AM58-AO58</f>
        <v>3462.74881537003</v>
      </c>
      <c r="AO58" s="118">
        <f>SUM(AO59:AO66)</f>
        <v>34705.7260273973</v>
      </c>
      <c r="AP58" s="118">
        <f>VLOOKUP($C58,'1 预算编制表单'!$C:$BJ,45,FALSE)</f>
        <v>38168.4748427673</v>
      </c>
      <c r="AQ58" s="118">
        <f>AP58-AR58</f>
        <v>2305.89128112346</v>
      </c>
      <c r="AR58" s="118">
        <f>SUM(AR59:AR66)</f>
        <v>35862.5835616438</v>
      </c>
      <c r="AS58" s="118">
        <f>VLOOKUP($C58,'1 预算编制表单'!$C:$BJ,48,FALSE)</f>
        <v>38168.4748427673</v>
      </c>
      <c r="AT58" s="118">
        <f>AS58-AU58</f>
        <v>3462.74881537003</v>
      </c>
      <c r="AU58" s="118">
        <f>SUM(AU59:AU66)</f>
        <v>34705.7260273973</v>
      </c>
      <c r="AV58" s="118">
        <f>VLOOKUP($C58,'1 预算编制表单'!$C:$BJ,51,FALSE)</f>
        <v>38168.4748427673</v>
      </c>
      <c r="AW58" s="118">
        <f>AV58-AX58</f>
        <v>-2091.5251572327</v>
      </c>
      <c r="AX58" s="118">
        <f>SUM(AX59:AX66)</f>
        <v>40260</v>
      </c>
      <c r="AY58" s="118">
        <f>VLOOKUP($C58,'1 预算编制表单'!$C:$BJ,54,FALSE)</f>
        <v>38168.4748427673</v>
      </c>
      <c r="AZ58" s="118">
        <f>AY58-BA58</f>
        <v>38168.4748427673</v>
      </c>
      <c r="BA58" s="118">
        <f>SUM(BA59:BA66)</f>
        <v>0</v>
      </c>
      <c r="BB58" s="118">
        <f>VLOOKUP($C58,'1 预算编制表单'!$C:$BJ,57,FALSE)</f>
        <v>38168.4748427673</v>
      </c>
      <c r="BC58" s="118">
        <f>BB58-BD58</f>
        <v>38168.4748427673</v>
      </c>
      <c r="BD58" s="118">
        <f>SUM(BD59:BD66)</f>
        <v>0</v>
      </c>
      <c r="BE58" s="118">
        <f>VLOOKUP($C58,'1 预算编制表单'!$C:$BJ,60,FALSE)</f>
        <v>38168.4748427673</v>
      </c>
      <c r="BF58" s="118">
        <f>BE58-BG58</f>
        <v>38168.4748427673</v>
      </c>
      <c r="BG58" s="118">
        <f>SUM(BG59:BG66)</f>
        <v>0</v>
      </c>
      <c r="BH58" s="118">
        <f>VLOOKUP($C58,'1 预算编制表单'!$C:$BJ,27,FALSE)</f>
        <v>38168.4748427673</v>
      </c>
      <c r="BI58" s="118">
        <f>BH58-BJ58</f>
        <v>38168.4748427673</v>
      </c>
      <c r="BJ58" s="118">
        <f>SUM(BJ59:BJ66)</f>
        <v>0</v>
      </c>
      <c r="BK58" s="118">
        <f>VLOOKUP($C58,'1 预算编制表单'!$C:$BJ,30,FALSE)</f>
        <v>38168.4748427673</v>
      </c>
      <c r="BL58" s="118">
        <f>BK58-BM58</f>
        <v>38168.4748427673</v>
      </c>
      <c r="BM58" s="118">
        <f>SUM(BM59:BM66)</f>
        <v>0</v>
      </c>
      <c r="BN58" s="118">
        <f>VLOOKUP($C58,'1 预算编制表单'!$C:$BJ,33,FALSE)</f>
        <v>38168.4748427673</v>
      </c>
      <c r="BO58" s="118">
        <f>BN58-BP58</f>
        <v>38168.4748427673</v>
      </c>
      <c r="BP58" s="118">
        <f>SUM(BP59:BP66)</f>
        <v>0</v>
      </c>
      <c r="BQ58" s="118">
        <f>VLOOKUP($C58,'1 预算编制表单'!$C:$BJ,36,FALSE)</f>
        <v>38168.4748427673</v>
      </c>
      <c r="BR58" s="118">
        <f>BQ58-BS58</f>
        <v>38168.4748427673</v>
      </c>
      <c r="BS58" s="118">
        <f>SUM(BS59:BS66)</f>
        <v>0</v>
      </c>
      <c r="BT58" s="118">
        <f>VLOOKUP($C58,'1 预算编制表单'!$C:$BJ,39,FALSE)</f>
        <v>38168.4748427673</v>
      </c>
      <c r="BU58" s="118">
        <f>BT58-BV58</f>
        <v>38168.4748427673</v>
      </c>
      <c r="BV58" s="118">
        <f>SUM(BV59:BV66)</f>
        <v>0</v>
      </c>
      <c r="BW58" s="118">
        <f>VLOOKUP($C58,'1 预算编制表单'!$C:$BJ,42,FALSE)</f>
        <v>38168.4748427673</v>
      </c>
      <c r="BX58" s="118">
        <f>BW58-BY58</f>
        <v>38168.4748427673</v>
      </c>
      <c r="BY58" s="118">
        <f>SUM(BY59:BY66)</f>
        <v>0</v>
      </c>
      <c r="BZ58" s="118">
        <f>VLOOKUP($C58,'1 预算编制表单'!$C:$BJ,45,FALSE)</f>
        <v>38168.4748427673</v>
      </c>
      <c r="CA58" s="118">
        <f>BZ58-CB58</f>
        <v>38168.4748427673</v>
      </c>
      <c r="CB58" s="118">
        <f>SUM(CB59:CB66)</f>
        <v>0</v>
      </c>
      <c r="CC58" s="118">
        <f>VLOOKUP($C58,'1 预算编制表单'!$C:$BJ,48,FALSE)</f>
        <v>38168.4748427673</v>
      </c>
      <c r="CD58" s="118">
        <f>CC58-CE58</f>
        <v>38168.4748427673</v>
      </c>
      <c r="CE58" s="118">
        <f>SUM(CE59:CE66)</f>
        <v>0</v>
      </c>
      <c r="CF58" s="118">
        <f>VLOOKUP($C58,'1 预算编制表单'!$C:$BJ,51,FALSE)</f>
        <v>38168.4748427673</v>
      </c>
      <c r="CG58" s="118">
        <f>CF58-CH58</f>
        <v>38168.4748427673</v>
      </c>
      <c r="CH58" s="118">
        <f>SUM(CH59:CH66)</f>
        <v>0</v>
      </c>
      <c r="CI58" s="118">
        <f>VLOOKUP($C58,'1 预算编制表单'!$C:$BJ,54,FALSE)</f>
        <v>38168.4748427673</v>
      </c>
      <c r="CJ58" s="118">
        <f>CI58-CK58</f>
        <v>38168.4748427673</v>
      </c>
      <c r="CK58" s="118">
        <f>SUM(CK59:CK66)</f>
        <v>0</v>
      </c>
      <c r="CL58" s="118">
        <f>VLOOKUP($C58,'1 预算编制表单'!$C:$BJ,57,FALSE)</f>
        <v>38168.4748427673</v>
      </c>
      <c r="CM58" s="118">
        <f>CL58-CN58</f>
        <v>38168.4748427673</v>
      </c>
      <c r="CN58" s="118">
        <f>SUM(CN59:CN66)</f>
        <v>0</v>
      </c>
      <c r="CO58" s="118">
        <f>VLOOKUP($C58,'1 预算编制表单'!$C:$BJ,60,FALSE)</f>
        <v>38168.4748427673</v>
      </c>
      <c r="CP58" s="118">
        <f>CO58-CQ58</f>
        <v>38168.4748427673</v>
      </c>
      <c r="CQ58" s="118">
        <f>SUM(CQ59:CQ66)</f>
        <v>0</v>
      </c>
    </row>
    <row r="59" s="78" customFormat="1" ht="24" customHeight="1" outlineLevel="4" spans="1:95">
      <c r="A59" s="119"/>
      <c r="B59" s="120"/>
      <c r="C59" s="121"/>
      <c r="D59" s="119"/>
      <c r="E59" s="120"/>
      <c r="F59" s="120"/>
      <c r="G59" s="120"/>
      <c r="H59" s="122"/>
      <c r="I59" s="122"/>
      <c r="J59" s="122">
        <f t="shared" si="5"/>
        <v>40260</v>
      </c>
      <c r="K59" s="122">
        <v>1</v>
      </c>
      <c r="L59" s="158" t="s">
        <v>2831</v>
      </c>
      <c r="M59" s="154" t="str">
        <f>IFERROR(VLOOKUP($L59,'2-2 引出数据_合同数据仓库'!$B$2:$BP$1000,3,FALSE),0)</f>
        <v>深圳住宅一片区翠堤湾花园清洁服务外包项目合同（2025.9.1-2025.9.30））</v>
      </c>
      <c r="N59" s="122"/>
      <c r="O59" s="154">
        <f>IFERROR(VLOOKUP((LEFT(VLOOKUP($L59,'2-2 引出数据_合同数据仓库'!$B$2:$BP$1000,64,FALSE),15)&amp;(RIGHT(VLOOKUP($L59,'2-2 引出数据_合同数据仓库'!$B$2:$BP$1000,64,FALSE),4)+1)),'2-2 引出数据_合同数据仓库'!$B$2:$BP$1000,3,FALSE),0)</f>
        <v>0</v>
      </c>
      <c r="P59" s="122"/>
      <c r="Q59" s="122" t="str">
        <f>IFERROR(VLOOKUP($L59,'2-2 引出数据_合同数据仓库'!$B$2:$BP$1000,28,FALSE),0)</f>
        <v>2025-08-31</v>
      </c>
      <c r="R59" s="122" t="str">
        <f>IFERROR(VLOOKUP($L59,'2-2 引出数据_合同数据仓库'!$B$2:$BP$1000,29,FALSE),0)</f>
        <v>2025-09-01</v>
      </c>
      <c r="S59" s="122" t="str">
        <f>IFERROR(VLOOKUP($L59,'2-2 引出数据_合同数据仓库'!$B$2:$BP$1000,4,FALSE),0)</f>
        <v>2025-09-30</v>
      </c>
      <c r="T59" s="122"/>
      <c r="U59" s="122">
        <f>IFERROR(VLOOKUP($L59,'2-2 引出数据_合同数据仓库'!$B$2:$BP$1000,15,FALSE),0)</f>
        <v>40260</v>
      </c>
      <c r="V59" s="122">
        <f t="shared" ref="V59:V64" si="670">U59/(S59-R59+1)*365</f>
        <v>489830</v>
      </c>
      <c r="W59" s="122"/>
      <c r="X59" s="161">
        <v>45658</v>
      </c>
      <c r="Y59" s="161">
        <f t="shared" ref="Y59:Y64" si="671">X59+30</f>
        <v>45688</v>
      </c>
      <c r="Z59" s="165">
        <f t="shared" ref="Z59:Z64" si="672">IFERROR(IF(($R59-Y59)&gt;=0,0,IF(($S59-X59)&lt;0,0,IF(AND(($S59-Y59)&gt;0,(X59-$R59)&gt;0),$V59/365*(Y59-X59+1),IF(AND(($S59-Y59)&lt;=0,(X59-$R59)&gt;0),$V59/365*($S59-X59+1),$V59/365*(Y59-$R59+1))))),0)</f>
        <v>0</v>
      </c>
      <c r="AA59" s="161">
        <f t="shared" ref="AA59:AA64" si="673">Y59+1</f>
        <v>45689</v>
      </c>
      <c r="AB59" s="161">
        <f t="shared" ref="AB59:AB64" si="674">AA59+27</f>
        <v>45716</v>
      </c>
      <c r="AC59" s="165">
        <f t="shared" ref="AC59:AC64" si="675">IFERROR(IF(($R59-AB59)&gt;=0,0,IF(($S59-AA59)&lt;0,0,IF(AND(($S59-AB59)&gt;0,(AA59-$R59)&gt;0),$V59/365*(AB59-AA59+1),IF(AND(($S59-AB59)&lt;=0,(AA59-$R59)&gt;0),$V59/365*($S59-AA59+1),$V59/365*(AB59-$R59+1))))),0)</f>
        <v>0</v>
      </c>
      <c r="AD59" s="161">
        <f t="shared" ref="AD59:AD64" si="676">AB59+1</f>
        <v>45717</v>
      </c>
      <c r="AE59" s="161">
        <f t="shared" ref="AE59:AE64" si="677">AD59+30</f>
        <v>45747</v>
      </c>
      <c r="AF59" s="165">
        <f t="shared" ref="AF59:AF64" si="678">IFERROR(IF(($R59-AE59)&gt;=0,0,IF(($S59-AD59)&lt;0,0,IF(AND(($S59-AE59)&gt;0,(AD59-$R59)&gt;0),$V59/365*(AE59-AD59+1),IF(AND(($S59-AE59)&lt;=0,(AD59-$R59)&gt;0),$V59/365*($S59-AD59+1),$V59/365*(AE59-$R59+1))))),0)</f>
        <v>0</v>
      </c>
      <c r="AG59" s="161">
        <f t="shared" ref="AG59:AG64" si="679">AE59+1</f>
        <v>45748</v>
      </c>
      <c r="AH59" s="161">
        <f t="shared" ref="AH59:AH64" si="680">AG59+29</f>
        <v>45777</v>
      </c>
      <c r="AI59" s="165">
        <f t="shared" ref="AI59:AI64" si="681">IFERROR(IF(($R59-AH59)&gt;=0,0,IF(($S59-AG59)&lt;0,0,IF(AND(($S59-AH59)&gt;0,(AG59-$R59)&gt;0),$V59/365*(AH59-AG59+1),IF(AND(($S59-AH59)&lt;=0,(AG59-$R59)&gt;0),$V59/365*($S59-AG59+1),$V59/365*(AH59-$R59+1))))),0)</f>
        <v>0</v>
      </c>
      <c r="AJ59" s="161">
        <f t="shared" ref="AJ59:AJ64" si="682">AH59+1</f>
        <v>45778</v>
      </c>
      <c r="AK59" s="161">
        <f t="shared" ref="AK59:AK64" si="683">AJ59+30</f>
        <v>45808</v>
      </c>
      <c r="AL59" s="165">
        <f t="shared" ref="AL59:AL64" si="684">IFERROR(IF(($R59-AK59)&gt;=0,0,IF(($S59-AJ59)&lt;0,0,IF(AND(($S59-AK59)&gt;0,(AJ59-$R59)&gt;0),$V59/365*(AK59-AJ59+1),IF(AND(($S59-AK59)&lt;=0,(AJ59-$R59)&gt;0),$V59/365*($S59-AJ59+1),$V59/365*(AK59-$R59+1))))),0)</f>
        <v>0</v>
      </c>
      <c r="AM59" s="161">
        <f t="shared" ref="AM59:AM64" si="685">AK59+1</f>
        <v>45809</v>
      </c>
      <c r="AN59" s="161">
        <f t="shared" ref="AN59:AN64" si="686">AM59+29</f>
        <v>45838</v>
      </c>
      <c r="AO59" s="165">
        <f t="shared" ref="AO59:AO64" si="687">IFERROR(IF(($R59-AN59)&gt;=0,0,IF(($S59-AM59)&lt;0,0,IF(AND(($S59-AN59)&gt;0,(AM59-$R59)&gt;0),$V59/365*(AN59-AM59+1),IF(AND(($S59-AN59)&lt;=0,(AM59-$R59)&gt;0),$V59/365*($S59-AM59+1),$V59/365*(AN59-$R59+1))))),0)</f>
        <v>0</v>
      </c>
      <c r="AP59" s="161">
        <f t="shared" ref="AP59:AP64" si="688">AN59+1</f>
        <v>45839</v>
      </c>
      <c r="AQ59" s="161">
        <f t="shared" ref="AQ59:AQ64" si="689">AP59+30</f>
        <v>45869</v>
      </c>
      <c r="AR59" s="165">
        <f t="shared" ref="AR59:AR64" si="690">IFERROR(IF(($R59-AQ59)&gt;=0,0,IF(($S59-AP59)&lt;0,0,IF(AND(($S59-AQ59)&gt;0,(AP59-$R59)&gt;0),$V59/365*(AQ59-AP59+1),IF(AND(($S59-AQ59)&lt;=0,(AP59-$R59)&gt;0),$V59/365*($S59-AP59+1),$V59/365*(AQ59-$R59+1))))),0)</f>
        <v>0</v>
      </c>
      <c r="AS59" s="161">
        <f t="shared" ref="AS59:AS64" si="691">AQ59+1</f>
        <v>45870</v>
      </c>
      <c r="AT59" s="161">
        <f t="shared" ref="AT59:AT64" si="692">AS59+30</f>
        <v>45900</v>
      </c>
      <c r="AU59" s="165">
        <f t="shared" ref="AU59:AU64" si="693">IFERROR(IF(($R59-AT59)&gt;=0,0,IF(($S59-AS59)&lt;0,0,IF(AND(($S59-AT59)&gt;0,(AS59-$R59)&gt;0),$V59/365*(AT59-AS59+1),IF(AND(($S59-AT59)&lt;=0,(AS59-$R59)&gt;0),$V59/365*($S59-AS59+1),$V59/365*(AT59-$R59+1))))),0)</f>
        <v>0</v>
      </c>
      <c r="AV59" s="161">
        <f t="shared" ref="AV59:AV64" si="694">AT59+1</f>
        <v>45901</v>
      </c>
      <c r="AW59" s="161">
        <f t="shared" ref="AW59:AW64" si="695">AV59+29</f>
        <v>45930</v>
      </c>
      <c r="AX59" s="165">
        <f t="shared" ref="AX59:AX64" si="696">IFERROR(IF(($R59-AW59)&gt;=0,0,IF(($S59-AV59)&lt;0,0,IF(AND(($S59-AW59)&gt;0,(AV59-$R59)&gt;0),$V59/365*(AW59-AV59+1),IF(AND(($S59-AW59)&lt;=0,(AV59-$R59)&gt;0),$V59/365*($S59-AV59+1),$V59/365*(AW59-$R59+1))))),0)</f>
        <v>40260</v>
      </c>
      <c r="AY59" s="161">
        <f t="shared" ref="AY59:AY64" si="697">AW59+1</f>
        <v>45931</v>
      </c>
      <c r="AZ59" s="161">
        <f t="shared" ref="AZ59:AZ64" si="698">AY59+30</f>
        <v>45961</v>
      </c>
      <c r="BA59" s="165">
        <f t="shared" ref="BA59:BA64" si="699">IFERROR(IF(($R59-AZ59)&gt;=0,0,IF(($S59-AY59)&lt;0,0,IF(AND(($S59-AZ59)&gt;0,(AY59-$R59)&gt;0),$V59/365*(AZ59-AY59+1),IF(AND(($S59-AZ59)&lt;=0,(AY59-$R59)&gt;0),$V59/365*($S59-AY59+1),$V59/365*(AZ59-$R59+1))))),0)</f>
        <v>0</v>
      </c>
      <c r="BB59" s="161">
        <f t="shared" ref="BB59:BB64" si="700">AZ59+1</f>
        <v>45962</v>
      </c>
      <c r="BC59" s="161">
        <f t="shared" ref="BC59:BC64" si="701">BB59+29</f>
        <v>45991</v>
      </c>
      <c r="BD59" s="165">
        <f t="shared" ref="BD59:BD64" si="702">IFERROR(IF(($R59-BC59)&gt;=0,0,IF(($S59-BB59)&lt;0,0,IF(AND(($S59-BC59)&gt;0,(BB59-$R59)&gt;0),$V59/365*(BC59-BB59+1),IF(AND(($S59-BC59)&lt;=0,(BB59-$R59)&gt;0),$V59/365*($S59-BB59+1),$V59/365*(BC59-$R59+1))))),0)</f>
        <v>0</v>
      </c>
      <c r="BE59" s="161">
        <f t="shared" ref="BE59:BE64" si="703">BC59+1</f>
        <v>45992</v>
      </c>
      <c r="BF59" s="161">
        <f t="shared" ref="BF59:BF64" si="704">BE59+30</f>
        <v>46022</v>
      </c>
      <c r="BG59" s="165">
        <f t="shared" ref="BG59:BG64" si="705">IFERROR(IF(($R59-BF59)&gt;=0,0,IF(($S59-BE59)&lt;0,0,IF(AND(($S59-BF59)&gt;0,(BE59-$R59)&gt;0),$V59/365*(BF59-BE59+1),IF(AND(($S59-BF59)&lt;=0,(BE59-$R59)&gt;0),$V59/365*($S59-BE59+1),$V59/365*(BF59-$R59+1))))),0)</f>
        <v>0</v>
      </c>
      <c r="BH59" s="161">
        <v>46023</v>
      </c>
      <c r="BI59" s="161">
        <f t="shared" ref="BI59:BI64" si="706">BH59+30</f>
        <v>46053</v>
      </c>
      <c r="BJ59" s="165">
        <f t="shared" ref="BJ59:BJ64" si="707">IFERROR(IF(($R59-BI59)&gt;=0,0,IF(($S59-BH59)&lt;0,0,IF(AND(($S59-BI59)&gt;0,(BH59-$R59)&gt;0),$V59/365*(BI59-BH59+1),IF(AND(($S59-BI59)&lt;=0,(BH59-$R59)&gt;0),$V59/365*($S59-BH59+1),$V59/365*(BI59-$R59+1))))),0)</f>
        <v>0</v>
      </c>
      <c r="BK59" s="161">
        <f t="shared" ref="BK59:BK64" si="708">BI59+1</f>
        <v>46054</v>
      </c>
      <c r="BL59" s="161">
        <f t="shared" ref="BL59:BL64" si="709">BK59+27</f>
        <v>46081</v>
      </c>
      <c r="BM59" s="165">
        <f t="shared" ref="BM59:BM64" si="710">IFERROR(IF(($R59-BL59)&gt;=0,0,IF(($S59-BK59)&lt;0,0,IF(AND(($S59-BL59)&gt;0,(BK59-$R59)&gt;0),$V59/365*(BL59-BK59+1),IF(AND(($S59-BL59)&lt;=0,(BK59-$R59)&gt;0),$V59/365*($S59-BK59+1),$V59/365*(BL59-$R59+1))))),0)</f>
        <v>0</v>
      </c>
      <c r="BN59" s="161">
        <f t="shared" ref="BN59:BN64" si="711">BL59+1</f>
        <v>46082</v>
      </c>
      <c r="BO59" s="161">
        <f t="shared" ref="BO59:BO64" si="712">BN59+30</f>
        <v>46112</v>
      </c>
      <c r="BP59" s="165">
        <f t="shared" ref="BP59:BP64" si="713">IFERROR(IF(($R59-BO59)&gt;=0,0,IF(($S59-BN59)&lt;0,0,IF(AND(($S59-BO59)&gt;0,(BN59-$R59)&gt;0),$V59/365*(BO59-BN59+1),IF(AND(($S59-BO59)&lt;=0,(BN59-$R59)&gt;0),$V59/365*($S59-BN59+1),$V59/365*(BO59-$R59+1))))),0)</f>
        <v>0</v>
      </c>
      <c r="BQ59" s="161">
        <f t="shared" ref="BQ59:BQ64" si="714">BO59+1</f>
        <v>46113</v>
      </c>
      <c r="BR59" s="161">
        <f t="shared" ref="BR59:BR64" si="715">BQ59+29</f>
        <v>46142</v>
      </c>
      <c r="BS59" s="165">
        <f t="shared" ref="BS59:BS64" si="716">IFERROR(IF(($R59-BR59)&gt;=0,0,IF(($S59-BQ59)&lt;0,0,IF(AND(($S59-BR59)&gt;0,(BQ59-$R59)&gt;0),$V59/365*(BR59-BQ59+1),IF(AND(($S59-BR59)&lt;=0,(BQ59-$R59)&gt;0),$V59/365*($S59-BQ59+1),$V59/365*(BR59-$R59+1))))),0)</f>
        <v>0</v>
      </c>
      <c r="BT59" s="161">
        <f t="shared" ref="BT59:BT64" si="717">BR59+1</f>
        <v>46143</v>
      </c>
      <c r="BU59" s="161">
        <f t="shared" ref="BU59:BU64" si="718">BT59+30</f>
        <v>46173</v>
      </c>
      <c r="BV59" s="165">
        <f t="shared" ref="BV59:BV64" si="719">IFERROR(IF(($R59-BU59)&gt;=0,0,IF(($S59-BT59)&lt;0,0,IF(AND(($S59-BU59)&gt;0,(BT59-$R59)&gt;0),$V59/365*(BU59-BT59+1),IF(AND(($S59-BU59)&lt;=0,(BT59-$R59)&gt;0),$V59/365*($S59-BT59+1),$V59/365*(BU59-$R59+1))))),0)</f>
        <v>0</v>
      </c>
      <c r="BW59" s="161">
        <f t="shared" ref="BW59:BW64" si="720">BU59+1</f>
        <v>46174</v>
      </c>
      <c r="BX59" s="161">
        <f t="shared" ref="BX59:BX64" si="721">BW59+29</f>
        <v>46203</v>
      </c>
      <c r="BY59" s="165">
        <f t="shared" ref="BY59:BY64" si="722">IFERROR(IF(($R59-BX59)&gt;=0,0,IF(($S59-BW59)&lt;0,0,IF(AND(($S59-BX59)&gt;0,(BW59-$R59)&gt;0),$V59/365*(BX59-BW59+1),IF(AND(($S59-BX59)&lt;=0,(BW59-$R59)&gt;0),$V59/365*($S59-BW59+1),$V59/365*(BX59-$R59+1))))),0)</f>
        <v>0</v>
      </c>
      <c r="BZ59" s="161">
        <f t="shared" ref="BZ59:BZ64" si="723">BX59+1</f>
        <v>46204</v>
      </c>
      <c r="CA59" s="161">
        <f t="shared" ref="CA59:CA64" si="724">BZ59+30</f>
        <v>46234</v>
      </c>
      <c r="CB59" s="165">
        <f t="shared" ref="CB59:CB64" si="725">IFERROR(IF(($R59-CA59)&gt;=0,0,IF(($S59-BZ59)&lt;0,0,IF(AND(($S59-CA59)&gt;0,(BZ59-$R59)&gt;0),$V59/365*(CA59-BZ59+1),IF(AND(($S59-CA59)&lt;=0,(BZ59-$R59)&gt;0),$V59/365*($S59-BZ59+1),$V59/365*(CA59-$R59+1))))),0)</f>
        <v>0</v>
      </c>
      <c r="CC59" s="161">
        <f t="shared" ref="CC59:CC64" si="726">CA59+1</f>
        <v>46235</v>
      </c>
      <c r="CD59" s="161">
        <f t="shared" ref="CD59:CD64" si="727">CC59+30</f>
        <v>46265</v>
      </c>
      <c r="CE59" s="165">
        <f t="shared" ref="CE59:CE64" si="728">IFERROR(IF(($R59-CD59)&gt;=0,0,IF(($S59-CC59)&lt;0,0,IF(AND(($S59-CD59)&gt;0,(CC59-$R59)&gt;0),$V59/365*(CD59-CC59+1),IF(AND(($S59-CD59)&lt;=0,(CC59-$R59)&gt;0),$V59/365*($S59-CC59+1),$V59/365*(CD59-$R59+1))))),0)</f>
        <v>0</v>
      </c>
      <c r="CF59" s="161">
        <f t="shared" ref="CF59:CF64" si="729">CD59+1</f>
        <v>46266</v>
      </c>
      <c r="CG59" s="161">
        <f t="shared" ref="CG59:CG64" si="730">CF59+29</f>
        <v>46295</v>
      </c>
      <c r="CH59" s="165">
        <f t="shared" ref="CH59:CH64" si="731">IFERROR(IF(($R59-CG59)&gt;=0,0,IF(($S59-CF59)&lt;0,0,IF(AND(($S59-CG59)&gt;0,(CF59-$R59)&gt;0),$V59/365*(CG59-CF59+1),IF(AND(($S59-CG59)&lt;=0,(CF59-$R59)&gt;0),$V59/365*($S59-CF59+1),$V59/365*(CG59-$R59+1))))),0)</f>
        <v>0</v>
      </c>
      <c r="CI59" s="161">
        <f t="shared" ref="CI59:CI64" si="732">CG59+1</f>
        <v>46296</v>
      </c>
      <c r="CJ59" s="161">
        <f t="shared" ref="CJ59:CJ64" si="733">CI59+30</f>
        <v>46326</v>
      </c>
      <c r="CK59" s="165">
        <f t="shared" ref="CK59:CK64" si="734">IFERROR(IF(($R59-CJ59)&gt;=0,0,IF(($S59-CI59)&lt;0,0,IF(AND(($S59-CJ59)&gt;0,(CI59-$R59)&gt;0),$V59/365*(CJ59-CI59+1),IF(AND(($S59-CJ59)&lt;=0,(CI59-$R59)&gt;0),$V59/365*($S59-CI59+1),$V59/365*(CJ59-$R59+1))))),0)</f>
        <v>0</v>
      </c>
      <c r="CL59" s="161">
        <f t="shared" ref="CL59:CL64" si="735">CJ59+1</f>
        <v>46327</v>
      </c>
      <c r="CM59" s="161">
        <f t="shared" ref="CM59:CM64" si="736">CL59+29</f>
        <v>46356</v>
      </c>
      <c r="CN59" s="165">
        <f t="shared" ref="CN59:CN64" si="737">IFERROR(IF(($R59-CM59)&gt;=0,0,IF(($S59-CL59)&lt;0,0,IF(AND(($S59-CM59)&gt;0,(CL59-$R59)&gt;0),$V59/365*(CM59-CL59+1),IF(AND(($S59-CM59)&lt;=0,(CL59-$R59)&gt;0),$V59/365*($S59-CL59+1),$V59/365*(CM59-$R59+1))))),0)</f>
        <v>0</v>
      </c>
      <c r="CO59" s="161">
        <f t="shared" ref="CO59:CO64" si="738">CM59+1</f>
        <v>46357</v>
      </c>
      <c r="CP59" s="161">
        <f t="shared" ref="CP59:CP64" si="739">CO59+30</f>
        <v>46387</v>
      </c>
      <c r="CQ59" s="165">
        <f t="shared" ref="CQ59:CQ64" si="740">IFERROR(IF(($R59-CP59)&gt;=0,0,IF(($S59-CO59)&lt;0,0,IF(AND(($S59-CP59)&gt;0,(CO59-$R59)&gt;0),$V59/365*(CP59-CO59+1),IF(AND(($S59-CP59)&lt;=0,(CO59-$R59)&gt;0),$V59/365*($S59-CO59+1),$V59/365*(CP59-$R59+1))))),0)</f>
        <v>0</v>
      </c>
    </row>
    <row r="60" s="78" customFormat="1" ht="24" customHeight="1" outlineLevel="4" spans="1:95">
      <c r="A60" s="119"/>
      <c r="B60" s="120"/>
      <c r="C60" s="121"/>
      <c r="D60" s="119"/>
      <c r="E60" s="120"/>
      <c r="F60" s="120"/>
      <c r="G60" s="120"/>
      <c r="H60" s="122"/>
      <c r="I60" s="122"/>
      <c r="J60" s="122">
        <f t="shared" si="5"/>
        <v>279959.523287671</v>
      </c>
      <c r="K60" s="122">
        <f t="shared" ref="K60:K64" si="741">K59+1</f>
        <v>2</v>
      </c>
      <c r="L60" s="158" t="s">
        <v>2832</v>
      </c>
      <c r="M60" s="154" t="str">
        <f>IFERROR(VLOOKUP($L60,'2-2 引出数据_合同数据仓库'!$B$2:$BP$1000,3,FALSE),0)</f>
        <v>清洁服务外包合同</v>
      </c>
      <c r="N60" s="122"/>
      <c r="O60" s="154">
        <f>IFERROR(VLOOKUP((LEFT(VLOOKUP($L60,'2-2 引出数据_合同数据仓库'!$B$2:$BP$1000,64,FALSE),15)&amp;(RIGHT(VLOOKUP($L60,'2-2 引出数据_合同数据仓库'!$B$2:$BP$1000,64,FALSE),4)+1)),'2-2 引出数据_合同数据仓库'!$B$2:$BP$1000,3,FALSE),0)</f>
        <v>0</v>
      </c>
      <c r="P60" s="122"/>
      <c r="Q60" s="122" t="str">
        <f>IFERROR(VLOOKUP($L60,'2-2 引出数据_合同数据仓库'!$B$2:$BP$1000,28,FALSE),0)</f>
        <v>2024-08-31</v>
      </c>
      <c r="R60" s="122" t="str">
        <f>IFERROR(VLOOKUP($L60,'2-2 引出数据_合同数据仓库'!$B$2:$BP$1000,29,FALSE),0)</f>
        <v>2024-09-01</v>
      </c>
      <c r="S60" s="122" t="str">
        <f>IFERROR(VLOOKUP($L60,'2-2 引出数据_合同数据仓库'!$B$2:$BP$1000,4,FALSE),0)</f>
        <v>2025-08-31</v>
      </c>
      <c r="T60" s="122"/>
      <c r="U60" s="122">
        <f>IFERROR(VLOOKUP($L60,'2-2 引出数据_合同数据仓库'!$B$2:$BP$1000,15,FALSE),0)</f>
        <v>422253</v>
      </c>
      <c r="V60" s="122">
        <f t="shared" si="670"/>
        <v>422253</v>
      </c>
      <c r="W60" s="122"/>
      <c r="X60" s="161">
        <v>45659</v>
      </c>
      <c r="Y60" s="161">
        <f t="shared" si="671"/>
        <v>45689</v>
      </c>
      <c r="Z60" s="165">
        <f t="shared" si="672"/>
        <v>35862.5835616438</v>
      </c>
      <c r="AA60" s="161">
        <f t="shared" si="673"/>
        <v>45690</v>
      </c>
      <c r="AB60" s="161">
        <f t="shared" si="674"/>
        <v>45717</v>
      </c>
      <c r="AC60" s="165">
        <f t="shared" si="675"/>
        <v>32392.0109589041</v>
      </c>
      <c r="AD60" s="161">
        <f t="shared" si="676"/>
        <v>45718</v>
      </c>
      <c r="AE60" s="161">
        <f t="shared" si="677"/>
        <v>45748</v>
      </c>
      <c r="AF60" s="165">
        <f t="shared" si="678"/>
        <v>35862.5835616438</v>
      </c>
      <c r="AG60" s="161">
        <f t="shared" si="679"/>
        <v>45749</v>
      </c>
      <c r="AH60" s="161">
        <f t="shared" si="680"/>
        <v>45778</v>
      </c>
      <c r="AI60" s="165">
        <f t="shared" si="681"/>
        <v>34705.7260273973</v>
      </c>
      <c r="AJ60" s="161">
        <f t="shared" si="682"/>
        <v>45779</v>
      </c>
      <c r="AK60" s="161">
        <f t="shared" si="683"/>
        <v>45809</v>
      </c>
      <c r="AL60" s="165">
        <f t="shared" si="684"/>
        <v>35862.5835616438</v>
      </c>
      <c r="AM60" s="161">
        <f t="shared" si="685"/>
        <v>45810</v>
      </c>
      <c r="AN60" s="161">
        <f t="shared" si="686"/>
        <v>45839</v>
      </c>
      <c r="AO60" s="165">
        <f t="shared" si="687"/>
        <v>34705.7260273973</v>
      </c>
      <c r="AP60" s="161">
        <f t="shared" si="688"/>
        <v>45840</v>
      </c>
      <c r="AQ60" s="161">
        <f t="shared" si="689"/>
        <v>45870</v>
      </c>
      <c r="AR60" s="165">
        <f t="shared" si="690"/>
        <v>35862.5835616438</v>
      </c>
      <c r="AS60" s="161">
        <f t="shared" si="691"/>
        <v>45871</v>
      </c>
      <c r="AT60" s="161">
        <f t="shared" si="692"/>
        <v>45901</v>
      </c>
      <c r="AU60" s="165">
        <f t="shared" si="693"/>
        <v>34705.7260273973</v>
      </c>
      <c r="AV60" s="161">
        <f t="shared" si="694"/>
        <v>45902</v>
      </c>
      <c r="AW60" s="161">
        <f t="shared" si="695"/>
        <v>45931</v>
      </c>
      <c r="AX60" s="165">
        <f t="shared" si="696"/>
        <v>0</v>
      </c>
      <c r="AY60" s="161">
        <f t="shared" si="697"/>
        <v>45932</v>
      </c>
      <c r="AZ60" s="161">
        <f t="shared" si="698"/>
        <v>45962</v>
      </c>
      <c r="BA60" s="165">
        <f t="shared" si="699"/>
        <v>0</v>
      </c>
      <c r="BB60" s="161">
        <f t="shared" si="700"/>
        <v>45963</v>
      </c>
      <c r="BC60" s="161">
        <f t="shared" si="701"/>
        <v>45992</v>
      </c>
      <c r="BD60" s="165">
        <f t="shared" si="702"/>
        <v>0</v>
      </c>
      <c r="BE60" s="161">
        <f t="shared" si="703"/>
        <v>45993</v>
      </c>
      <c r="BF60" s="161">
        <f t="shared" si="704"/>
        <v>46023</v>
      </c>
      <c r="BG60" s="165">
        <f t="shared" si="705"/>
        <v>0</v>
      </c>
      <c r="BH60" s="161">
        <v>46024</v>
      </c>
      <c r="BI60" s="161">
        <f t="shared" si="706"/>
        <v>46054</v>
      </c>
      <c r="BJ60" s="165">
        <f t="shared" si="707"/>
        <v>0</v>
      </c>
      <c r="BK60" s="161">
        <f t="shared" si="708"/>
        <v>46055</v>
      </c>
      <c r="BL60" s="161">
        <f t="shared" si="709"/>
        <v>46082</v>
      </c>
      <c r="BM60" s="165">
        <f t="shared" si="710"/>
        <v>0</v>
      </c>
      <c r="BN60" s="161">
        <f t="shared" si="711"/>
        <v>46083</v>
      </c>
      <c r="BO60" s="161">
        <f t="shared" si="712"/>
        <v>46113</v>
      </c>
      <c r="BP60" s="165">
        <f t="shared" si="713"/>
        <v>0</v>
      </c>
      <c r="BQ60" s="161">
        <f t="shared" si="714"/>
        <v>46114</v>
      </c>
      <c r="BR60" s="161">
        <f t="shared" si="715"/>
        <v>46143</v>
      </c>
      <c r="BS60" s="165">
        <f t="shared" si="716"/>
        <v>0</v>
      </c>
      <c r="BT60" s="161">
        <f t="shared" si="717"/>
        <v>46144</v>
      </c>
      <c r="BU60" s="161">
        <f t="shared" si="718"/>
        <v>46174</v>
      </c>
      <c r="BV60" s="165">
        <f t="shared" si="719"/>
        <v>0</v>
      </c>
      <c r="BW60" s="161">
        <f t="shared" si="720"/>
        <v>46175</v>
      </c>
      <c r="BX60" s="161">
        <f t="shared" si="721"/>
        <v>46204</v>
      </c>
      <c r="BY60" s="165">
        <f t="shared" si="722"/>
        <v>0</v>
      </c>
      <c r="BZ60" s="161">
        <f t="shared" si="723"/>
        <v>46205</v>
      </c>
      <c r="CA60" s="161">
        <f t="shared" si="724"/>
        <v>46235</v>
      </c>
      <c r="CB60" s="165">
        <f t="shared" si="725"/>
        <v>0</v>
      </c>
      <c r="CC60" s="161">
        <f t="shared" si="726"/>
        <v>46236</v>
      </c>
      <c r="CD60" s="161">
        <f t="shared" si="727"/>
        <v>46266</v>
      </c>
      <c r="CE60" s="165">
        <f t="shared" si="728"/>
        <v>0</v>
      </c>
      <c r="CF60" s="161">
        <f t="shared" si="729"/>
        <v>46267</v>
      </c>
      <c r="CG60" s="161">
        <f t="shared" si="730"/>
        <v>46296</v>
      </c>
      <c r="CH60" s="165">
        <f t="shared" si="731"/>
        <v>0</v>
      </c>
      <c r="CI60" s="161">
        <f t="shared" si="732"/>
        <v>46297</v>
      </c>
      <c r="CJ60" s="161">
        <f t="shared" si="733"/>
        <v>46327</v>
      </c>
      <c r="CK60" s="165">
        <f t="shared" si="734"/>
        <v>0</v>
      </c>
      <c r="CL60" s="161">
        <f t="shared" si="735"/>
        <v>46328</v>
      </c>
      <c r="CM60" s="161">
        <f t="shared" si="736"/>
        <v>46357</v>
      </c>
      <c r="CN60" s="165">
        <f t="shared" si="737"/>
        <v>0</v>
      </c>
      <c r="CO60" s="161">
        <f t="shared" si="738"/>
        <v>46358</v>
      </c>
      <c r="CP60" s="161">
        <f t="shared" si="739"/>
        <v>46388</v>
      </c>
      <c r="CQ60" s="165">
        <f t="shared" si="740"/>
        <v>0</v>
      </c>
    </row>
    <row r="61" s="78" customFormat="1" ht="24" customHeight="1" outlineLevel="4" spans="1:95">
      <c r="A61" s="119"/>
      <c r="B61" s="120"/>
      <c r="C61" s="121"/>
      <c r="D61" s="119"/>
      <c r="E61" s="120"/>
      <c r="F61" s="120"/>
      <c r="G61" s="120"/>
      <c r="H61" s="122"/>
      <c r="I61" s="122"/>
      <c r="J61" s="122">
        <f t="shared" si="5"/>
        <v>0</v>
      </c>
      <c r="K61" s="122">
        <f t="shared" si="741"/>
        <v>3</v>
      </c>
      <c r="L61" s="153" t="s">
        <v>2833</v>
      </c>
      <c r="M61" s="154" t="str">
        <f>IFERROR(VLOOKUP($L61,'2-2 引出数据_合同数据仓库'!$B$2:$BP$1000,3,FALSE),0)</f>
        <v>清洁承包合同</v>
      </c>
      <c r="N61" s="122"/>
      <c r="O61" s="154">
        <f>IFERROR(VLOOKUP((LEFT(VLOOKUP($L61,'2-2 引出数据_合同数据仓库'!$B$2:$BP$1000,64,FALSE),15)&amp;(RIGHT(VLOOKUP($L61,'2-2 引出数据_合同数据仓库'!$B$2:$BP$1000,64,FALSE),4)+1)),'2-2 引出数据_合同数据仓库'!$B$2:$BP$1000,3,FALSE),0)</f>
        <v>0</v>
      </c>
      <c r="P61" s="122"/>
      <c r="Q61" s="122" t="str">
        <f>IFERROR(VLOOKUP($L61,'2-2 引出数据_合同数据仓库'!$B$2:$BP$1000,28,FALSE),0)</f>
        <v>2023-07-27</v>
      </c>
      <c r="R61" s="122" t="str">
        <f>IFERROR(VLOOKUP($L61,'2-2 引出数据_合同数据仓库'!$B$2:$BP$1000,29,FALSE),0)</f>
        <v>2023-09-01</v>
      </c>
      <c r="S61" s="122" t="str">
        <f>IFERROR(VLOOKUP($L61,'2-2 引出数据_合同数据仓库'!$B$2:$BP$1000,4,FALSE),0)</f>
        <v>2024-08-31</v>
      </c>
      <c r="T61" s="122"/>
      <c r="U61" s="122">
        <f>IFERROR(VLOOKUP($L61,'2-2 引出数据_合同数据仓库'!$B$2:$BP$1000,15,FALSE),0)</f>
        <v>297663</v>
      </c>
      <c r="V61" s="122">
        <f t="shared" si="670"/>
        <v>296849.713114754</v>
      </c>
      <c r="W61" s="122"/>
      <c r="X61" s="161">
        <v>45658</v>
      </c>
      <c r="Y61" s="161">
        <f t="shared" si="671"/>
        <v>45688</v>
      </c>
      <c r="Z61" s="165">
        <f t="shared" si="672"/>
        <v>0</v>
      </c>
      <c r="AA61" s="161">
        <f t="shared" si="673"/>
        <v>45689</v>
      </c>
      <c r="AB61" s="161">
        <f t="shared" si="674"/>
        <v>45716</v>
      </c>
      <c r="AC61" s="165">
        <f t="shared" si="675"/>
        <v>0</v>
      </c>
      <c r="AD61" s="161">
        <f t="shared" si="676"/>
        <v>45717</v>
      </c>
      <c r="AE61" s="161">
        <f t="shared" si="677"/>
        <v>45747</v>
      </c>
      <c r="AF61" s="165">
        <f t="shared" si="678"/>
        <v>0</v>
      </c>
      <c r="AG61" s="161">
        <f t="shared" si="679"/>
        <v>45748</v>
      </c>
      <c r="AH61" s="161">
        <f t="shared" si="680"/>
        <v>45777</v>
      </c>
      <c r="AI61" s="165">
        <f t="shared" si="681"/>
        <v>0</v>
      </c>
      <c r="AJ61" s="161">
        <f t="shared" si="682"/>
        <v>45778</v>
      </c>
      <c r="AK61" s="161">
        <f t="shared" si="683"/>
        <v>45808</v>
      </c>
      <c r="AL61" s="165">
        <f t="shared" si="684"/>
        <v>0</v>
      </c>
      <c r="AM61" s="161">
        <f t="shared" si="685"/>
        <v>45809</v>
      </c>
      <c r="AN61" s="161">
        <f t="shared" si="686"/>
        <v>45838</v>
      </c>
      <c r="AO61" s="165">
        <f t="shared" si="687"/>
        <v>0</v>
      </c>
      <c r="AP61" s="161">
        <f t="shared" si="688"/>
        <v>45839</v>
      </c>
      <c r="AQ61" s="161">
        <f t="shared" si="689"/>
        <v>45869</v>
      </c>
      <c r="AR61" s="165">
        <f t="shared" si="690"/>
        <v>0</v>
      </c>
      <c r="AS61" s="161">
        <f t="shared" si="691"/>
        <v>45870</v>
      </c>
      <c r="AT61" s="161">
        <f t="shared" si="692"/>
        <v>45900</v>
      </c>
      <c r="AU61" s="165">
        <f t="shared" si="693"/>
        <v>0</v>
      </c>
      <c r="AV61" s="161">
        <f t="shared" si="694"/>
        <v>45901</v>
      </c>
      <c r="AW61" s="161">
        <f t="shared" si="695"/>
        <v>45930</v>
      </c>
      <c r="AX61" s="165">
        <f t="shared" si="696"/>
        <v>0</v>
      </c>
      <c r="AY61" s="161">
        <f t="shared" si="697"/>
        <v>45931</v>
      </c>
      <c r="AZ61" s="161">
        <f t="shared" si="698"/>
        <v>45961</v>
      </c>
      <c r="BA61" s="165">
        <f t="shared" si="699"/>
        <v>0</v>
      </c>
      <c r="BB61" s="161">
        <f t="shared" si="700"/>
        <v>45962</v>
      </c>
      <c r="BC61" s="161">
        <f t="shared" si="701"/>
        <v>45991</v>
      </c>
      <c r="BD61" s="165">
        <f t="shared" si="702"/>
        <v>0</v>
      </c>
      <c r="BE61" s="161">
        <f t="shared" si="703"/>
        <v>45992</v>
      </c>
      <c r="BF61" s="161">
        <f t="shared" si="704"/>
        <v>46022</v>
      </c>
      <c r="BG61" s="165">
        <f t="shared" si="705"/>
        <v>0</v>
      </c>
      <c r="BH61" s="161">
        <v>46023</v>
      </c>
      <c r="BI61" s="161">
        <f t="shared" si="706"/>
        <v>46053</v>
      </c>
      <c r="BJ61" s="165">
        <f t="shared" si="707"/>
        <v>0</v>
      </c>
      <c r="BK61" s="161">
        <f t="shared" si="708"/>
        <v>46054</v>
      </c>
      <c r="BL61" s="161">
        <f t="shared" si="709"/>
        <v>46081</v>
      </c>
      <c r="BM61" s="165">
        <f t="shared" si="710"/>
        <v>0</v>
      </c>
      <c r="BN61" s="161">
        <f t="shared" si="711"/>
        <v>46082</v>
      </c>
      <c r="BO61" s="161">
        <f t="shared" si="712"/>
        <v>46112</v>
      </c>
      <c r="BP61" s="165">
        <f t="shared" si="713"/>
        <v>0</v>
      </c>
      <c r="BQ61" s="161">
        <f t="shared" si="714"/>
        <v>46113</v>
      </c>
      <c r="BR61" s="161">
        <f t="shared" si="715"/>
        <v>46142</v>
      </c>
      <c r="BS61" s="165">
        <f t="shared" si="716"/>
        <v>0</v>
      </c>
      <c r="BT61" s="161">
        <f t="shared" si="717"/>
        <v>46143</v>
      </c>
      <c r="BU61" s="161">
        <f t="shared" si="718"/>
        <v>46173</v>
      </c>
      <c r="BV61" s="165">
        <f t="shared" si="719"/>
        <v>0</v>
      </c>
      <c r="BW61" s="161">
        <f t="shared" si="720"/>
        <v>46174</v>
      </c>
      <c r="BX61" s="161">
        <f t="shared" si="721"/>
        <v>46203</v>
      </c>
      <c r="BY61" s="165">
        <f t="shared" si="722"/>
        <v>0</v>
      </c>
      <c r="BZ61" s="161">
        <f t="shared" si="723"/>
        <v>46204</v>
      </c>
      <c r="CA61" s="161">
        <f t="shared" si="724"/>
        <v>46234</v>
      </c>
      <c r="CB61" s="165">
        <f t="shared" si="725"/>
        <v>0</v>
      </c>
      <c r="CC61" s="161">
        <f t="shared" si="726"/>
        <v>46235</v>
      </c>
      <c r="CD61" s="161">
        <f t="shared" si="727"/>
        <v>46265</v>
      </c>
      <c r="CE61" s="165">
        <f t="shared" si="728"/>
        <v>0</v>
      </c>
      <c r="CF61" s="161">
        <f t="shared" si="729"/>
        <v>46266</v>
      </c>
      <c r="CG61" s="161">
        <f t="shared" si="730"/>
        <v>46295</v>
      </c>
      <c r="CH61" s="165">
        <f t="shared" si="731"/>
        <v>0</v>
      </c>
      <c r="CI61" s="161">
        <f t="shared" si="732"/>
        <v>46296</v>
      </c>
      <c r="CJ61" s="161">
        <f t="shared" si="733"/>
        <v>46326</v>
      </c>
      <c r="CK61" s="165">
        <f t="shared" si="734"/>
        <v>0</v>
      </c>
      <c r="CL61" s="161">
        <f t="shared" si="735"/>
        <v>46327</v>
      </c>
      <c r="CM61" s="161">
        <f t="shared" si="736"/>
        <v>46356</v>
      </c>
      <c r="CN61" s="165">
        <f t="shared" si="737"/>
        <v>0</v>
      </c>
      <c r="CO61" s="161">
        <f t="shared" si="738"/>
        <v>46357</v>
      </c>
      <c r="CP61" s="161">
        <f t="shared" si="739"/>
        <v>46387</v>
      </c>
      <c r="CQ61" s="165">
        <f t="shared" si="740"/>
        <v>0</v>
      </c>
    </row>
    <row r="62" s="78" customFormat="1" ht="24" customHeight="1" outlineLevel="4" spans="1:95">
      <c r="A62" s="119"/>
      <c r="B62" s="120"/>
      <c r="C62" s="121"/>
      <c r="D62" s="119"/>
      <c r="E62" s="120"/>
      <c r="F62" s="120"/>
      <c r="G62" s="120"/>
      <c r="H62" s="122"/>
      <c r="I62" s="122"/>
      <c r="J62" s="122">
        <f t="shared" si="5"/>
        <v>0</v>
      </c>
      <c r="K62" s="122">
        <f t="shared" si="741"/>
        <v>4</v>
      </c>
      <c r="L62" s="153" t="s">
        <v>2834</v>
      </c>
      <c r="M62" s="154" t="str">
        <f>IFERROR(VLOOKUP($L62,'2-2 引出数据_合同数据仓库'!$B$2:$BP$1000,3,FALSE),0)</f>
        <v>补充协议书</v>
      </c>
      <c r="N62" s="122"/>
      <c r="O62" s="154">
        <f>IFERROR(VLOOKUP((LEFT(VLOOKUP($L62,'2-2 引出数据_合同数据仓库'!$B$2:$BP$1000,64,FALSE),15)&amp;(RIGHT(VLOOKUP($L62,'2-2 引出数据_合同数据仓库'!$B$2:$BP$1000,64,FALSE),4)+1)),'2-2 引出数据_合同数据仓库'!$B$2:$BP$1000,3,FALSE),0)</f>
        <v>0</v>
      </c>
      <c r="P62" s="122"/>
      <c r="Q62" s="122" t="str">
        <f>IFERROR(VLOOKUP($L62,'2-2 引出数据_合同数据仓库'!$B$2:$BP$1000,28,FALSE),0)</f>
        <v>2023-01-13</v>
      </c>
      <c r="R62" s="122" t="str">
        <f>IFERROR(VLOOKUP($L62,'2-2 引出数据_合同数据仓库'!$B$2:$BP$1000,29,FALSE),0)</f>
        <v>2023-02-01</v>
      </c>
      <c r="S62" s="122" t="str">
        <f>IFERROR(VLOOKUP($L62,'2-2 引出数据_合同数据仓库'!$B$2:$BP$1000,4,FALSE),0)</f>
        <v>2023-09-30</v>
      </c>
      <c r="T62" s="122"/>
      <c r="U62" s="122">
        <f>IFERROR(VLOOKUP($L62,'2-2 引出数据_合同数据仓库'!$B$2:$BP$1000,15,FALSE),0)</f>
        <v>45500</v>
      </c>
      <c r="V62" s="122">
        <f t="shared" si="670"/>
        <v>68626.0330578512</v>
      </c>
      <c r="W62" s="122"/>
      <c r="X62" s="161">
        <v>45658</v>
      </c>
      <c r="Y62" s="161">
        <f t="shared" si="671"/>
        <v>45688</v>
      </c>
      <c r="Z62" s="165">
        <f t="shared" si="672"/>
        <v>0</v>
      </c>
      <c r="AA62" s="161">
        <f t="shared" si="673"/>
        <v>45689</v>
      </c>
      <c r="AB62" s="161">
        <f t="shared" si="674"/>
        <v>45716</v>
      </c>
      <c r="AC62" s="165">
        <f t="shared" si="675"/>
        <v>0</v>
      </c>
      <c r="AD62" s="161">
        <f t="shared" si="676"/>
        <v>45717</v>
      </c>
      <c r="AE62" s="161">
        <f t="shared" si="677"/>
        <v>45747</v>
      </c>
      <c r="AF62" s="165">
        <f t="shared" si="678"/>
        <v>0</v>
      </c>
      <c r="AG62" s="161">
        <f t="shared" si="679"/>
        <v>45748</v>
      </c>
      <c r="AH62" s="161">
        <f t="shared" si="680"/>
        <v>45777</v>
      </c>
      <c r="AI62" s="165">
        <f t="shared" si="681"/>
        <v>0</v>
      </c>
      <c r="AJ62" s="161">
        <f t="shared" si="682"/>
        <v>45778</v>
      </c>
      <c r="AK62" s="161">
        <f t="shared" si="683"/>
        <v>45808</v>
      </c>
      <c r="AL62" s="165">
        <f t="shared" si="684"/>
        <v>0</v>
      </c>
      <c r="AM62" s="161">
        <f t="shared" si="685"/>
        <v>45809</v>
      </c>
      <c r="AN62" s="161">
        <f t="shared" si="686"/>
        <v>45838</v>
      </c>
      <c r="AO62" s="165">
        <f t="shared" si="687"/>
        <v>0</v>
      </c>
      <c r="AP62" s="161">
        <f t="shared" si="688"/>
        <v>45839</v>
      </c>
      <c r="AQ62" s="161">
        <f t="shared" si="689"/>
        <v>45869</v>
      </c>
      <c r="AR62" s="165">
        <f t="shared" si="690"/>
        <v>0</v>
      </c>
      <c r="AS62" s="161">
        <f t="shared" si="691"/>
        <v>45870</v>
      </c>
      <c r="AT62" s="161">
        <f t="shared" si="692"/>
        <v>45900</v>
      </c>
      <c r="AU62" s="165">
        <f t="shared" si="693"/>
        <v>0</v>
      </c>
      <c r="AV62" s="161">
        <f t="shared" si="694"/>
        <v>45901</v>
      </c>
      <c r="AW62" s="161">
        <f t="shared" si="695"/>
        <v>45930</v>
      </c>
      <c r="AX62" s="165">
        <f t="shared" si="696"/>
        <v>0</v>
      </c>
      <c r="AY62" s="161">
        <f t="shared" si="697"/>
        <v>45931</v>
      </c>
      <c r="AZ62" s="161">
        <f t="shared" si="698"/>
        <v>45961</v>
      </c>
      <c r="BA62" s="165">
        <f t="shared" si="699"/>
        <v>0</v>
      </c>
      <c r="BB62" s="161">
        <f t="shared" si="700"/>
        <v>45962</v>
      </c>
      <c r="BC62" s="161">
        <f t="shared" si="701"/>
        <v>45991</v>
      </c>
      <c r="BD62" s="165">
        <f t="shared" si="702"/>
        <v>0</v>
      </c>
      <c r="BE62" s="161">
        <f t="shared" si="703"/>
        <v>45992</v>
      </c>
      <c r="BF62" s="161">
        <f t="shared" si="704"/>
        <v>46022</v>
      </c>
      <c r="BG62" s="165">
        <f t="shared" si="705"/>
        <v>0</v>
      </c>
      <c r="BH62" s="161">
        <v>46023</v>
      </c>
      <c r="BI62" s="161">
        <f t="shared" si="706"/>
        <v>46053</v>
      </c>
      <c r="BJ62" s="165">
        <f t="shared" si="707"/>
        <v>0</v>
      </c>
      <c r="BK62" s="161">
        <f t="shared" si="708"/>
        <v>46054</v>
      </c>
      <c r="BL62" s="161">
        <f t="shared" si="709"/>
        <v>46081</v>
      </c>
      <c r="BM62" s="165">
        <f t="shared" si="710"/>
        <v>0</v>
      </c>
      <c r="BN62" s="161">
        <f t="shared" si="711"/>
        <v>46082</v>
      </c>
      <c r="BO62" s="161">
        <f t="shared" si="712"/>
        <v>46112</v>
      </c>
      <c r="BP62" s="165">
        <f t="shared" si="713"/>
        <v>0</v>
      </c>
      <c r="BQ62" s="161">
        <f t="shared" si="714"/>
        <v>46113</v>
      </c>
      <c r="BR62" s="161">
        <f t="shared" si="715"/>
        <v>46142</v>
      </c>
      <c r="BS62" s="165">
        <f t="shared" si="716"/>
        <v>0</v>
      </c>
      <c r="BT62" s="161">
        <f t="shared" si="717"/>
        <v>46143</v>
      </c>
      <c r="BU62" s="161">
        <f t="shared" si="718"/>
        <v>46173</v>
      </c>
      <c r="BV62" s="165">
        <f t="shared" si="719"/>
        <v>0</v>
      </c>
      <c r="BW62" s="161">
        <f t="shared" si="720"/>
        <v>46174</v>
      </c>
      <c r="BX62" s="161">
        <f t="shared" si="721"/>
        <v>46203</v>
      </c>
      <c r="BY62" s="165">
        <f t="shared" si="722"/>
        <v>0</v>
      </c>
      <c r="BZ62" s="161">
        <f t="shared" si="723"/>
        <v>46204</v>
      </c>
      <c r="CA62" s="161">
        <f t="shared" si="724"/>
        <v>46234</v>
      </c>
      <c r="CB62" s="165">
        <f t="shared" si="725"/>
        <v>0</v>
      </c>
      <c r="CC62" s="161">
        <f t="shared" si="726"/>
        <v>46235</v>
      </c>
      <c r="CD62" s="161">
        <f t="shared" si="727"/>
        <v>46265</v>
      </c>
      <c r="CE62" s="165">
        <f t="shared" si="728"/>
        <v>0</v>
      </c>
      <c r="CF62" s="161">
        <f t="shared" si="729"/>
        <v>46266</v>
      </c>
      <c r="CG62" s="161">
        <f t="shared" si="730"/>
        <v>46295</v>
      </c>
      <c r="CH62" s="165">
        <f t="shared" si="731"/>
        <v>0</v>
      </c>
      <c r="CI62" s="161">
        <f t="shared" si="732"/>
        <v>46296</v>
      </c>
      <c r="CJ62" s="161">
        <f t="shared" si="733"/>
        <v>46326</v>
      </c>
      <c r="CK62" s="165">
        <f t="shared" si="734"/>
        <v>0</v>
      </c>
      <c r="CL62" s="161">
        <f t="shared" si="735"/>
        <v>46327</v>
      </c>
      <c r="CM62" s="161">
        <f t="shared" si="736"/>
        <v>46356</v>
      </c>
      <c r="CN62" s="165">
        <f t="shared" si="737"/>
        <v>0</v>
      </c>
      <c r="CO62" s="161">
        <f t="shared" si="738"/>
        <v>46357</v>
      </c>
      <c r="CP62" s="161">
        <f t="shared" si="739"/>
        <v>46387</v>
      </c>
      <c r="CQ62" s="165">
        <f t="shared" si="740"/>
        <v>0</v>
      </c>
    </row>
    <row r="63" s="78" customFormat="1" ht="24" customHeight="1" outlineLevel="4" spans="1:95">
      <c r="A63" s="132"/>
      <c r="B63" s="133"/>
      <c r="C63" s="134"/>
      <c r="D63" s="135"/>
      <c r="E63" s="133"/>
      <c r="F63" s="133"/>
      <c r="G63" s="136"/>
      <c r="H63" s="122"/>
      <c r="I63" s="122"/>
      <c r="J63" s="122">
        <f t="shared" si="5"/>
        <v>0</v>
      </c>
      <c r="K63" s="122">
        <f t="shared" si="741"/>
        <v>5</v>
      </c>
      <c r="L63" s="153" t="s">
        <v>2835</v>
      </c>
      <c r="M63" s="154" t="str">
        <f>IFERROR(VLOOKUP($L63,'2-2 引出数据_合同数据仓库'!$B$2:$BP$1000,3,FALSE),0)</f>
        <v>清洁服务承包合同</v>
      </c>
      <c r="N63" s="122"/>
      <c r="O63" s="154">
        <f>IFERROR(VLOOKUP((LEFT(VLOOKUP($L63,'2-2 引出数据_合同数据仓库'!$B$2:$BP$1000,64,FALSE),15)&amp;(RIGHT(VLOOKUP($L63,'2-2 引出数据_合同数据仓库'!$B$2:$BP$1000,64,FALSE),4)+1)),'2-2 引出数据_合同数据仓库'!$B$2:$BP$1000,3,FALSE),0)</f>
        <v>0</v>
      </c>
      <c r="P63" s="122"/>
      <c r="Q63" s="122" t="str">
        <f>IFERROR(VLOOKUP($L63,'2-2 引出数据_合同数据仓库'!$B$2:$BP$1000,28,FALSE),0)</f>
        <v>2022-08-30</v>
      </c>
      <c r="R63" s="122" t="str">
        <f>IFERROR(VLOOKUP($L63,'2-2 引出数据_合同数据仓库'!$B$2:$BP$1000,29,FALSE),0)</f>
        <v>2022-09-01</v>
      </c>
      <c r="S63" s="122" t="str">
        <f>IFERROR(VLOOKUP($L63,'2-2 引出数据_合同数据仓库'!$B$2:$BP$1000,4,FALSE),0)</f>
        <v>2023-09-30</v>
      </c>
      <c r="T63" s="122"/>
      <c r="U63" s="122">
        <f>IFERROR(VLOOKUP($L63,'2-2 引出数据_合同数据仓库'!$B$2:$BP$1000,15,FALSE),0)</f>
        <v>195000</v>
      </c>
      <c r="V63" s="122">
        <f t="shared" si="670"/>
        <v>180189.873417722</v>
      </c>
      <c r="W63" s="122"/>
      <c r="X63" s="161">
        <v>45659</v>
      </c>
      <c r="Y63" s="161">
        <f t="shared" si="671"/>
        <v>45689</v>
      </c>
      <c r="Z63" s="165">
        <f t="shared" si="672"/>
        <v>0</v>
      </c>
      <c r="AA63" s="161">
        <f t="shared" si="673"/>
        <v>45690</v>
      </c>
      <c r="AB63" s="161">
        <f t="shared" si="674"/>
        <v>45717</v>
      </c>
      <c r="AC63" s="165">
        <f t="shared" si="675"/>
        <v>0</v>
      </c>
      <c r="AD63" s="161">
        <f t="shared" si="676"/>
        <v>45718</v>
      </c>
      <c r="AE63" s="161">
        <f t="shared" si="677"/>
        <v>45748</v>
      </c>
      <c r="AF63" s="165">
        <f t="shared" si="678"/>
        <v>0</v>
      </c>
      <c r="AG63" s="161">
        <f t="shared" si="679"/>
        <v>45749</v>
      </c>
      <c r="AH63" s="161">
        <f t="shared" si="680"/>
        <v>45778</v>
      </c>
      <c r="AI63" s="165">
        <f t="shared" si="681"/>
        <v>0</v>
      </c>
      <c r="AJ63" s="161">
        <f t="shared" si="682"/>
        <v>45779</v>
      </c>
      <c r="AK63" s="161">
        <f t="shared" si="683"/>
        <v>45809</v>
      </c>
      <c r="AL63" s="165">
        <f t="shared" si="684"/>
        <v>0</v>
      </c>
      <c r="AM63" s="161">
        <f t="shared" si="685"/>
        <v>45810</v>
      </c>
      <c r="AN63" s="161">
        <f t="shared" si="686"/>
        <v>45839</v>
      </c>
      <c r="AO63" s="165">
        <f t="shared" si="687"/>
        <v>0</v>
      </c>
      <c r="AP63" s="161">
        <f t="shared" si="688"/>
        <v>45840</v>
      </c>
      <c r="AQ63" s="161">
        <f t="shared" si="689"/>
        <v>45870</v>
      </c>
      <c r="AR63" s="165">
        <f t="shared" si="690"/>
        <v>0</v>
      </c>
      <c r="AS63" s="161">
        <f t="shared" si="691"/>
        <v>45871</v>
      </c>
      <c r="AT63" s="161">
        <f t="shared" si="692"/>
        <v>45901</v>
      </c>
      <c r="AU63" s="165">
        <f t="shared" si="693"/>
        <v>0</v>
      </c>
      <c r="AV63" s="161">
        <f t="shared" si="694"/>
        <v>45902</v>
      </c>
      <c r="AW63" s="161">
        <f t="shared" si="695"/>
        <v>45931</v>
      </c>
      <c r="AX63" s="165">
        <f t="shared" si="696"/>
        <v>0</v>
      </c>
      <c r="AY63" s="161">
        <f t="shared" si="697"/>
        <v>45932</v>
      </c>
      <c r="AZ63" s="161">
        <f t="shared" si="698"/>
        <v>45962</v>
      </c>
      <c r="BA63" s="165">
        <f t="shared" si="699"/>
        <v>0</v>
      </c>
      <c r="BB63" s="161">
        <f t="shared" si="700"/>
        <v>45963</v>
      </c>
      <c r="BC63" s="161">
        <f t="shared" si="701"/>
        <v>45992</v>
      </c>
      <c r="BD63" s="165">
        <f t="shared" si="702"/>
        <v>0</v>
      </c>
      <c r="BE63" s="161">
        <f t="shared" si="703"/>
        <v>45993</v>
      </c>
      <c r="BF63" s="161">
        <f t="shared" si="704"/>
        <v>46023</v>
      </c>
      <c r="BG63" s="165">
        <f t="shared" si="705"/>
        <v>0</v>
      </c>
      <c r="BH63" s="161">
        <v>46024</v>
      </c>
      <c r="BI63" s="161">
        <f t="shared" si="706"/>
        <v>46054</v>
      </c>
      <c r="BJ63" s="165">
        <f t="shared" si="707"/>
        <v>0</v>
      </c>
      <c r="BK63" s="161">
        <f t="shared" si="708"/>
        <v>46055</v>
      </c>
      <c r="BL63" s="161">
        <f t="shared" si="709"/>
        <v>46082</v>
      </c>
      <c r="BM63" s="165">
        <f t="shared" si="710"/>
        <v>0</v>
      </c>
      <c r="BN63" s="161">
        <f t="shared" si="711"/>
        <v>46083</v>
      </c>
      <c r="BO63" s="161">
        <f t="shared" si="712"/>
        <v>46113</v>
      </c>
      <c r="BP63" s="165">
        <f t="shared" si="713"/>
        <v>0</v>
      </c>
      <c r="BQ63" s="161">
        <f t="shared" si="714"/>
        <v>46114</v>
      </c>
      <c r="BR63" s="161">
        <f t="shared" si="715"/>
        <v>46143</v>
      </c>
      <c r="BS63" s="165">
        <f t="shared" si="716"/>
        <v>0</v>
      </c>
      <c r="BT63" s="161">
        <f t="shared" si="717"/>
        <v>46144</v>
      </c>
      <c r="BU63" s="161">
        <f t="shared" si="718"/>
        <v>46174</v>
      </c>
      <c r="BV63" s="165">
        <f t="shared" si="719"/>
        <v>0</v>
      </c>
      <c r="BW63" s="161">
        <f t="shared" si="720"/>
        <v>46175</v>
      </c>
      <c r="BX63" s="161">
        <f t="shared" si="721"/>
        <v>46204</v>
      </c>
      <c r="BY63" s="165">
        <f t="shared" si="722"/>
        <v>0</v>
      </c>
      <c r="BZ63" s="161">
        <f t="shared" si="723"/>
        <v>46205</v>
      </c>
      <c r="CA63" s="161">
        <f t="shared" si="724"/>
        <v>46235</v>
      </c>
      <c r="CB63" s="165">
        <f t="shared" si="725"/>
        <v>0</v>
      </c>
      <c r="CC63" s="161">
        <f t="shared" si="726"/>
        <v>46236</v>
      </c>
      <c r="CD63" s="161">
        <f t="shared" si="727"/>
        <v>46266</v>
      </c>
      <c r="CE63" s="165">
        <f t="shared" si="728"/>
        <v>0</v>
      </c>
      <c r="CF63" s="161">
        <f t="shared" si="729"/>
        <v>46267</v>
      </c>
      <c r="CG63" s="161">
        <f t="shared" si="730"/>
        <v>46296</v>
      </c>
      <c r="CH63" s="165">
        <f t="shared" si="731"/>
        <v>0</v>
      </c>
      <c r="CI63" s="161">
        <f t="shared" si="732"/>
        <v>46297</v>
      </c>
      <c r="CJ63" s="161">
        <f t="shared" si="733"/>
        <v>46327</v>
      </c>
      <c r="CK63" s="165">
        <f t="shared" si="734"/>
        <v>0</v>
      </c>
      <c r="CL63" s="161">
        <f t="shared" si="735"/>
        <v>46328</v>
      </c>
      <c r="CM63" s="161">
        <f t="shared" si="736"/>
        <v>46357</v>
      </c>
      <c r="CN63" s="165">
        <f t="shared" si="737"/>
        <v>0</v>
      </c>
      <c r="CO63" s="161">
        <f t="shared" si="738"/>
        <v>46358</v>
      </c>
      <c r="CP63" s="161">
        <f t="shared" si="739"/>
        <v>46388</v>
      </c>
      <c r="CQ63" s="165">
        <f t="shared" si="740"/>
        <v>0</v>
      </c>
    </row>
    <row r="64" s="78" customFormat="1" ht="24" customHeight="1" outlineLevel="4" spans="1:95">
      <c r="A64" s="132"/>
      <c r="B64" s="133"/>
      <c r="C64" s="134"/>
      <c r="D64" s="135"/>
      <c r="E64" s="133"/>
      <c r="F64" s="133"/>
      <c r="G64" s="136"/>
      <c r="H64" s="122"/>
      <c r="I64" s="122"/>
      <c r="J64" s="122">
        <f t="shared" si="5"/>
        <v>0</v>
      </c>
      <c r="K64" s="122">
        <f t="shared" si="741"/>
        <v>6</v>
      </c>
      <c r="L64" s="153" t="s">
        <v>2836</v>
      </c>
      <c r="M64" s="154" t="str">
        <f>IFERROR(VLOOKUP($L64,'2-2 引出数据_合同数据仓库'!$B$2:$BP$1000,3,FALSE),0)</f>
        <v>清洁服务承包合同</v>
      </c>
      <c r="N64" s="122"/>
      <c r="O64" s="154">
        <f>IFERROR(VLOOKUP((LEFT(VLOOKUP($L64,'2-2 引出数据_合同数据仓库'!$B$2:$BP$1000,64,FALSE),15)&amp;(RIGHT(VLOOKUP($L64,'2-2 引出数据_合同数据仓库'!$B$2:$BP$1000,64,FALSE),4)+1)),'2-2 引出数据_合同数据仓库'!$B$2:$BP$1000,3,FALSE),0)</f>
        <v>0</v>
      </c>
      <c r="P64" s="122"/>
      <c r="Q64" s="122" t="str">
        <f>IFERROR(VLOOKUP($L64,'2-2 引出数据_合同数据仓库'!$B$2:$BP$1000,28,FALSE),0)</f>
        <v>2022-08-30</v>
      </c>
      <c r="R64" s="122" t="str">
        <f>IFERROR(VLOOKUP($L64,'2-2 引出数据_合同数据仓库'!$B$2:$BP$1000,29,FALSE),0)</f>
        <v>2022-09-01</v>
      </c>
      <c r="S64" s="122" t="str">
        <f>IFERROR(VLOOKUP($L64,'2-2 引出数据_合同数据仓库'!$B$2:$BP$1000,4,FALSE),0)</f>
        <v>2023-09-30</v>
      </c>
      <c r="T64" s="122"/>
      <c r="U64" s="122">
        <f>IFERROR(VLOOKUP($L64,'2-2 引出数据_合同数据仓库'!$B$2:$BP$1000,15,FALSE),0)</f>
        <v>195000</v>
      </c>
      <c r="V64" s="122">
        <f t="shared" si="670"/>
        <v>180189.873417722</v>
      </c>
      <c r="W64" s="122"/>
      <c r="X64" s="161">
        <v>45660</v>
      </c>
      <c r="Y64" s="161">
        <f t="shared" si="671"/>
        <v>45690</v>
      </c>
      <c r="Z64" s="165">
        <f t="shared" si="672"/>
        <v>0</v>
      </c>
      <c r="AA64" s="161">
        <f t="shared" si="673"/>
        <v>45691</v>
      </c>
      <c r="AB64" s="161">
        <f t="shared" si="674"/>
        <v>45718</v>
      </c>
      <c r="AC64" s="165">
        <f t="shared" si="675"/>
        <v>0</v>
      </c>
      <c r="AD64" s="161">
        <f t="shared" si="676"/>
        <v>45719</v>
      </c>
      <c r="AE64" s="161">
        <f t="shared" si="677"/>
        <v>45749</v>
      </c>
      <c r="AF64" s="165">
        <f t="shared" si="678"/>
        <v>0</v>
      </c>
      <c r="AG64" s="161">
        <f t="shared" si="679"/>
        <v>45750</v>
      </c>
      <c r="AH64" s="161">
        <f t="shared" si="680"/>
        <v>45779</v>
      </c>
      <c r="AI64" s="165">
        <f t="shared" si="681"/>
        <v>0</v>
      </c>
      <c r="AJ64" s="161">
        <f t="shared" si="682"/>
        <v>45780</v>
      </c>
      <c r="AK64" s="161">
        <f t="shared" si="683"/>
        <v>45810</v>
      </c>
      <c r="AL64" s="165">
        <f t="shared" si="684"/>
        <v>0</v>
      </c>
      <c r="AM64" s="161">
        <f t="shared" si="685"/>
        <v>45811</v>
      </c>
      <c r="AN64" s="161">
        <f t="shared" si="686"/>
        <v>45840</v>
      </c>
      <c r="AO64" s="165">
        <f t="shared" si="687"/>
        <v>0</v>
      </c>
      <c r="AP64" s="161">
        <f t="shared" si="688"/>
        <v>45841</v>
      </c>
      <c r="AQ64" s="161">
        <f t="shared" si="689"/>
        <v>45871</v>
      </c>
      <c r="AR64" s="165">
        <f t="shared" si="690"/>
        <v>0</v>
      </c>
      <c r="AS64" s="161">
        <f t="shared" si="691"/>
        <v>45872</v>
      </c>
      <c r="AT64" s="161">
        <f t="shared" si="692"/>
        <v>45902</v>
      </c>
      <c r="AU64" s="165">
        <f t="shared" si="693"/>
        <v>0</v>
      </c>
      <c r="AV64" s="161">
        <f t="shared" si="694"/>
        <v>45903</v>
      </c>
      <c r="AW64" s="161">
        <f t="shared" si="695"/>
        <v>45932</v>
      </c>
      <c r="AX64" s="165">
        <f t="shared" si="696"/>
        <v>0</v>
      </c>
      <c r="AY64" s="161">
        <f t="shared" si="697"/>
        <v>45933</v>
      </c>
      <c r="AZ64" s="161">
        <f t="shared" si="698"/>
        <v>45963</v>
      </c>
      <c r="BA64" s="165">
        <f t="shared" si="699"/>
        <v>0</v>
      </c>
      <c r="BB64" s="161">
        <f t="shared" si="700"/>
        <v>45964</v>
      </c>
      <c r="BC64" s="161">
        <f t="shared" si="701"/>
        <v>45993</v>
      </c>
      <c r="BD64" s="165">
        <f t="shared" si="702"/>
        <v>0</v>
      </c>
      <c r="BE64" s="161">
        <f t="shared" si="703"/>
        <v>45994</v>
      </c>
      <c r="BF64" s="161">
        <f t="shared" si="704"/>
        <v>46024</v>
      </c>
      <c r="BG64" s="165">
        <f t="shared" si="705"/>
        <v>0</v>
      </c>
      <c r="BH64" s="161">
        <v>46025</v>
      </c>
      <c r="BI64" s="161">
        <f t="shared" si="706"/>
        <v>46055</v>
      </c>
      <c r="BJ64" s="165">
        <f t="shared" si="707"/>
        <v>0</v>
      </c>
      <c r="BK64" s="161">
        <f t="shared" si="708"/>
        <v>46056</v>
      </c>
      <c r="BL64" s="161">
        <f t="shared" si="709"/>
        <v>46083</v>
      </c>
      <c r="BM64" s="165">
        <f t="shared" si="710"/>
        <v>0</v>
      </c>
      <c r="BN64" s="161">
        <f t="shared" si="711"/>
        <v>46084</v>
      </c>
      <c r="BO64" s="161">
        <f t="shared" si="712"/>
        <v>46114</v>
      </c>
      <c r="BP64" s="165">
        <f t="shared" si="713"/>
        <v>0</v>
      </c>
      <c r="BQ64" s="161">
        <f t="shared" si="714"/>
        <v>46115</v>
      </c>
      <c r="BR64" s="161">
        <f t="shared" si="715"/>
        <v>46144</v>
      </c>
      <c r="BS64" s="165">
        <f t="shared" si="716"/>
        <v>0</v>
      </c>
      <c r="BT64" s="161">
        <f t="shared" si="717"/>
        <v>46145</v>
      </c>
      <c r="BU64" s="161">
        <f t="shared" si="718"/>
        <v>46175</v>
      </c>
      <c r="BV64" s="165">
        <f t="shared" si="719"/>
        <v>0</v>
      </c>
      <c r="BW64" s="161">
        <f t="shared" si="720"/>
        <v>46176</v>
      </c>
      <c r="BX64" s="161">
        <f t="shared" si="721"/>
        <v>46205</v>
      </c>
      <c r="BY64" s="165">
        <f t="shared" si="722"/>
        <v>0</v>
      </c>
      <c r="BZ64" s="161">
        <f t="shared" si="723"/>
        <v>46206</v>
      </c>
      <c r="CA64" s="161">
        <f t="shared" si="724"/>
        <v>46236</v>
      </c>
      <c r="CB64" s="165">
        <f t="shared" si="725"/>
        <v>0</v>
      </c>
      <c r="CC64" s="161">
        <f t="shared" si="726"/>
        <v>46237</v>
      </c>
      <c r="CD64" s="161">
        <f t="shared" si="727"/>
        <v>46267</v>
      </c>
      <c r="CE64" s="165">
        <f t="shared" si="728"/>
        <v>0</v>
      </c>
      <c r="CF64" s="161">
        <f t="shared" si="729"/>
        <v>46268</v>
      </c>
      <c r="CG64" s="161">
        <f t="shared" si="730"/>
        <v>46297</v>
      </c>
      <c r="CH64" s="165">
        <f t="shared" si="731"/>
        <v>0</v>
      </c>
      <c r="CI64" s="161">
        <f t="shared" si="732"/>
        <v>46298</v>
      </c>
      <c r="CJ64" s="161">
        <f t="shared" si="733"/>
        <v>46328</v>
      </c>
      <c r="CK64" s="165">
        <f t="shared" si="734"/>
        <v>0</v>
      </c>
      <c r="CL64" s="161">
        <f t="shared" si="735"/>
        <v>46329</v>
      </c>
      <c r="CM64" s="161">
        <f t="shared" si="736"/>
        <v>46358</v>
      </c>
      <c r="CN64" s="165">
        <f t="shared" si="737"/>
        <v>0</v>
      </c>
      <c r="CO64" s="161">
        <f t="shared" si="738"/>
        <v>46359</v>
      </c>
      <c r="CP64" s="161">
        <f t="shared" si="739"/>
        <v>46389</v>
      </c>
      <c r="CQ64" s="165">
        <f t="shared" si="740"/>
        <v>0</v>
      </c>
    </row>
    <row r="65" s="78" customFormat="1" ht="24" customHeight="1" outlineLevel="4" spans="1:95">
      <c r="A65" s="123"/>
      <c r="B65" s="124"/>
      <c r="C65" s="124"/>
      <c r="D65" s="124"/>
      <c r="E65" s="124"/>
      <c r="F65" s="124"/>
      <c r="G65" s="125"/>
      <c r="H65" s="126"/>
      <c r="I65" s="126"/>
      <c r="J65" s="126"/>
      <c r="K65" s="126"/>
      <c r="L65" s="155"/>
      <c r="M65" s="155"/>
      <c r="N65" s="126"/>
      <c r="O65" s="126"/>
      <c r="P65" s="126"/>
      <c r="Q65" s="126"/>
      <c r="R65" s="126"/>
      <c r="S65" s="126"/>
      <c r="T65" s="126"/>
      <c r="U65" s="126"/>
      <c r="V65" s="126"/>
      <c r="W65" s="126"/>
      <c r="X65" s="126"/>
      <c r="Y65" s="126"/>
      <c r="Z65" s="126"/>
      <c r="AA65" s="126"/>
      <c r="AB65" s="126"/>
      <c r="AC65" s="126"/>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6"/>
      <c r="BZ65" s="126"/>
      <c r="CA65" s="126"/>
      <c r="CB65" s="126"/>
      <c r="CC65" s="126"/>
      <c r="CD65" s="126"/>
      <c r="CE65" s="126"/>
      <c r="CF65" s="126"/>
      <c r="CG65" s="126"/>
      <c r="CH65" s="126"/>
      <c r="CI65" s="126"/>
      <c r="CJ65" s="126"/>
      <c r="CK65" s="126"/>
      <c r="CL65" s="126"/>
      <c r="CM65" s="126"/>
      <c r="CN65" s="126"/>
      <c r="CO65" s="126"/>
      <c r="CP65" s="126"/>
      <c r="CQ65" s="126"/>
    </row>
    <row r="66" s="78" customFormat="1" ht="24" customHeight="1" outlineLevel="4" spans="1:95">
      <c r="A66" s="123" t="s">
        <v>2826</v>
      </c>
      <c r="B66" s="124"/>
      <c r="C66" s="124"/>
      <c r="D66" s="124"/>
      <c r="E66" s="124"/>
      <c r="F66" s="124"/>
      <c r="G66" s="125"/>
      <c r="H66" s="126"/>
      <c r="I66" s="126"/>
      <c r="J66" s="126"/>
      <c r="K66" s="126"/>
      <c r="L66" s="155"/>
      <c r="M66" s="155"/>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6"/>
      <c r="BZ66" s="126"/>
      <c r="CA66" s="126"/>
      <c r="CB66" s="126"/>
      <c r="CC66" s="126"/>
      <c r="CD66" s="126"/>
      <c r="CE66" s="126"/>
      <c r="CF66" s="126"/>
      <c r="CG66" s="126"/>
      <c r="CH66" s="126"/>
      <c r="CI66" s="126"/>
      <c r="CJ66" s="126"/>
      <c r="CK66" s="126"/>
      <c r="CL66" s="126"/>
      <c r="CM66" s="126"/>
      <c r="CN66" s="126"/>
      <c r="CO66" s="126"/>
      <c r="CP66" s="126"/>
      <c r="CQ66" s="126"/>
    </row>
    <row r="67" ht="24" customHeight="1" outlineLevel="3" spans="1:95">
      <c r="A67" s="115"/>
      <c r="B67" s="116" t="s">
        <v>799</v>
      </c>
      <c r="C67" s="117" t="s">
        <v>938</v>
      </c>
      <c r="D67" s="115" t="s">
        <v>939</v>
      </c>
      <c r="E67" s="116"/>
      <c r="F67" s="116"/>
      <c r="G67" s="116"/>
      <c r="H67" s="118">
        <f>X67+AA67+AD67+AG67+AJ67+AM67+AP67+AS67+AV67+AY67+BB67+BE67</f>
        <v>0</v>
      </c>
      <c r="I67" s="118">
        <f>Y67+AB67+AE67+AH67+AK67+AN67+AQ67+AT67+AW67+AZ67+BC67+BF67</f>
        <v>0</v>
      </c>
      <c r="J67" s="118">
        <f>Z67+AC67+AF67+AI67+AL67+AO67+AR67+AU67+AX67+BA67+BD67+BG67</f>
        <v>0</v>
      </c>
      <c r="K67" s="118"/>
      <c r="L67" s="152"/>
      <c r="M67" s="152"/>
      <c r="N67" s="118"/>
      <c r="O67" s="118"/>
      <c r="P67" s="118"/>
      <c r="Q67" s="118"/>
      <c r="R67" s="118"/>
      <c r="S67" s="118"/>
      <c r="T67" s="118"/>
      <c r="U67" s="118"/>
      <c r="V67" s="118"/>
      <c r="W67" s="118"/>
      <c r="X67" s="118">
        <f>VLOOKUP($C67,'1 预算编制表单'!$C:$BJ,27,FALSE)</f>
        <v>0</v>
      </c>
      <c r="Y67" s="118">
        <f>X67-Z67</f>
        <v>0</v>
      </c>
      <c r="Z67" s="118">
        <f>SUM(Z68:Z72)</f>
        <v>0</v>
      </c>
      <c r="AA67" s="118">
        <f>VLOOKUP($C67,'1 预算编制表单'!$C:$BJ,30,FALSE)</f>
        <v>0</v>
      </c>
      <c r="AB67" s="118">
        <f>AA67-AC67</f>
        <v>0</v>
      </c>
      <c r="AC67" s="118">
        <f>SUM(AC68:AC72)</f>
        <v>0</v>
      </c>
      <c r="AD67" s="118">
        <f>VLOOKUP($C67,'1 预算编制表单'!$C:$BJ,33,FALSE)</f>
        <v>0</v>
      </c>
      <c r="AE67" s="118">
        <f>AD67-AF67</f>
        <v>0</v>
      </c>
      <c r="AF67" s="118">
        <f>SUM(AF68:AF72)</f>
        <v>0</v>
      </c>
      <c r="AG67" s="118">
        <f>VLOOKUP($C67,'1 预算编制表单'!$C:$BJ,36,FALSE)</f>
        <v>0</v>
      </c>
      <c r="AH67" s="118">
        <f>AG67-AI67</f>
        <v>0</v>
      </c>
      <c r="AI67" s="118">
        <f>SUM(AI68:AI72)</f>
        <v>0</v>
      </c>
      <c r="AJ67" s="118">
        <f>VLOOKUP($C67,'1 预算编制表单'!$C:$BJ,39,FALSE)</f>
        <v>0</v>
      </c>
      <c r="AK67" s="118">
        <f>AJ67-AL67</f>
        <v>0</v>
      </c>
      <c r="AL67" s="118">
        <f>SUM(AL68:AL72)</f>
        <v>0</v>
      </c>
      <c r="AM67" s="118">
        <f>VLOOKUP($C67,'1 预算编制表单'!$C:$BJ,42,FALSE)</f>
        <v>0</v>
      </c>
      <c r="AN67" s="118">
        <f>AM67-AO67</f>
        <v>0</v>
      </c>
      <c r="AO67" s="118">
        <f>SUM(AO68:AO72)</f>
        <v>0</v>
      </c>
      <c r="AP67" s="118">
        <f>VLOOKUP($C67,'1 预算编制表单'!$C:$BJ,45,FALSE)</f>
        <v>0</v>
      </c>
      <c r="AQ67" s="118">
        <f>AP67-AR67</f>
        <v>0</v>
      </c>
      <c r="AR67" s="118">
        <f>SUM(AR68:AR72)</f>
        <v>0</v>
      </c>
      <c r="AS67" s="118">
        <f>VLOOKUP($C67,'1 预算编制表单'!$C:$BJ,48,FALSE)</f>
        <v>0</v>
      </c>
      <c r="AT67" s="118">
        <f>AS67-AU67</f>
        <v>0</v>
      </c>
      <c r="AU67" s="118">
        <f>SUM(AU68:AU72)</f>
        <v>0</v>
      </c>
      <c r="AV67" s="118">
        <f>VLOOKUP($C67,'1 预算编制表单'!$C:$BJ,51,FALSE)</f>
        <v>0</v>
      </c>
      <c r="AW67" s="118">
        <f>AV67-AX67</f>
        <v>0</v>
      </c>
      <c r="AX67" s="118">
        <f>SUM(AX68:AX72)</f>
        <v>0</v>
      </c>
      <c r="AY67" s="118">
        <f>VLOOKUP($C67,'1 预算编制表单'!$C:$BJ,54,FALSE)</f>
        <v>0</v>
      </c>
      <c r="AZ67" s="118">
        <f>AY67-BA67</f>
        <v>0</v>
      </c>
      <c r="BA67" s="118">
        <f>SUM(BA68:BA72)</f>
        <v>0</v>
      </c>
      <c r="BB67" s="118">
        <f>VLOOKUP($C67,'1 预算编制表单'!$C:$BJ,57,FALSE)</f>
        <v>0</v>
      </c>
      <c r="BC67" s="118">
        <f>BB67-BD67</f>
        <v>0</v>
      </c>
      <c r="BD67" s="118">
        <f>SUM(BD68:BD72)</f>
        <v>0</v>
      </c>
      <c r="BE67" s="118">
        <f>VLOOKUP($C67,'1 预算编制表单'!$C:$BJ,60,FALSE)</f>
        <v>0</v>
      </c>
      <c r="BF67" s="118">
        <f>BE67-BG67</f>
        <v>0</v>
      </c>
      <c r="BG67" s="118">
        <f>SUM(BG68:BG72)</f>
        <v>0</v>
      </c>
      <c r="BH67" s="118">
        <f>VLOOKUP($C67,'1 预算编制表单'!$C:$BJ,27,FALSE)</f>
        <v>0</v>
      </c>
      <c r="BI67" s="118">
        <f>BH67-BJ67</f>
        <v>0</v>
      </c>
      <c r="BJ67" s="118">
        <f>SUM(BJ68:BJ72)</f>
        <v>0</v>
      </c>
      <c r="BK67" s="118">
        <f>VLOOKUP($C67,'1 预算编制表单'!$C:$BJ,30,FALSE)</f>
        <v>0</v>
      </c>
      <c r="BL67" s="118">
        <f>BK67-BM67</f>
        <v>0</v>
      </c>
      <c r="BM67" s="118">
        <f>SUM(BM68:BM72)</f>
        <v>0</v>
      </c>
      <c r="BN67" s="118">
        <f>VLOOKUP($C67,'1 预算编制表单'!$C:$BJ,33,FALSE)</f>
        <v>0</v>
      </c>
      <c r="BO67" s="118">
        <f>BN67-BP67</f>
        <v>0</v>
      </c>
      <c r="BP67" s="118">
        <f>SUM(BP68:BP72)</f>
        <v>0</v>
      </c>
      <c r="BQ67" s="118">
        <f>VLOOKUP($C67,'1 预算编制表单'!$C:$BJ,36,FALSE)</f>
        <v>0</v>
      </c>
      <c r="BR67" s="118">
        <f>BQ67-BS67</f>
        <v>0</v>
      </c>
      <c r="BS67" s="118">
        <f>SUM(BS68:BS72)</f>
        <v>0</v>
      </c>
      <c r="BT67" s="118">
        <f>VLOOKUP($C67,'1 预算编制表单'!$C:$BJ,39,FALSE)</f>
        <v>0</v>
      </c>
      <c r="BU67" s="118">
        <f>BT67-BV67</f>
        <v>0</v>
      </c>
      <c r="BV67" s="118">
        <f>SUM(BV68:BV72)</f>
        <v>0</v>
      </c>
      <c r="BW67" s="118">
        <f>VLOOKUP($C67,'1 预算编制表单'!$C:$BJ,42,FALSE)</f>
        <v>0</v>
      </c>
      <c r="BX67" s="118">
        <f>BW67-BY67</f>
        <v>0</v>
      </c>
      <c r="BY67" s="118">
        <f>SUM(BY68:BY72)</f>
        <v>0</v>
      </c>
      <c r="BZ67" s="118">
        <f>VLOOKUP($C67,'1 预算编制表单'!$C:$BJ,45,FALSE)</f>
        <v>0</v>
      </c>
      <c r="CA67" s="118">
        <f>BZ67-CB67</f>
        <v>0</v>
      </c>
      <c r="CB67" s="118">
        <f>SUM(CB68:CB72)</f>
        <v>0</v>
      </c>
      <c r="CC67" s="118">
        <f>VLOOKUP($C67,'1 预算编制表单'!$C:$BJ,48,FALSE)</f>
        <v>0</v>
      </c>
      <c r="CD67" s="118">
        <f>CC67-CE67</f>
        <v>0</v>
      </c>
      <c r="CE67" s="118">
        <f>SUM(CE68:CE72)</f>
        <v>0</v>
      </c>
      <c r="CF67" s="118">
        <f>VLOOKUP($C67,'1 预算编制表单'!$C:$BJ,51,FALSE)</f>
        <v>0</v>
      </c>
      <c r="CG67" s="118">
        <f>CF67-CH67</f>
        <v>0</v>
      </c>
      <c r="CH67" s="118">
        <f>SUM(CH68:CH72)</f>
        <v>0</v>
      </c>
      <c r="CI67" s="118">
        <f>VLOOKUP($C67,'1 预算编制表单'!$C:$BJ,54,FALSE)</f>
        <v>0</v>
      </c>
      <c r="CJ67" s="118">
        <f>CI67-CK67</f>
        <v>0</v>
      </c>
      <c r="CK67" s="118">
        <f>SUM(CK68:CK72)</f>
        <v>0</v>
      </c>
      <c r="CL67" s="118">
        <f>VLOOKUP($C67,'1 预算编制表单'!$C:$BJ,57,FALSE)</f>
        <v>0</v>
      </c>
      <c r="CM67" s="118">
        <f>CL67-CN67</f>
        <v>0</v>
      </c>
      <c r="CN67" s="118">
        <f>SUM(CN68:CN72)</f>
        <v>0</v>
      </c>
      <c r="CO67" s="118">
        <f>VLOOKUP($C67,'1 预算编制表单'!$C:$BJ,60,FALSE)</f>
        <v>0</v>
      </c>
      <c r="CP67" s="118">
        <f>CO67-CQ67</f>
        <v>0</v>
      </c>
      <c r="CQ67" s="118">
        <f>SUM(CQ68:CQ72)</f>
        <v>0</v>
      </c>
    </row>
    <row r="68" s="78" customFormat="1" ht="24" customHeight="1" outlineLevel="4" spans="1:95">
      <c r="A68" s="119"/>
      <c r="B68" s="120"/>
      <c r="C68" s="121"/>
      <c r="D68" s="119"/>
      <c r="E68" s="120"/>
      <c r="F68" s="120"/>
      <c r="G68" s="120"/>
      <c r="H68" s="122"/>
      <c r="I68" s="122"/>
      <c r="J68" s="122">
        <f>Z68+AC68+AF68+AI68+AL68+AO68+AR68+AU68+AX68+BA68+BD68+BG68</f>
        <v>0</v>
      </c>
      <c r="K68" s="122">
        <v>1</v>
      </c>
      <c r="L68" s="153"/>
      <c r="M68" s="154">
        <f>IFERROR(VLOOKUP($L68,'2-2 引出数据_合同数据仓库'!$B$2:$BP$1000,3,FALSE),0)</f>
        <v>0</v>
      </c>
      <c r="N68" s="122"/>
      <c r="O68" s="154">
        <f>IFERROR(VLOOKUP((LEFT(VLOOKUP($L68,'2-2 引出数据_合同数据仓库'!$B$2:$BP$1000,64,FALSE),15)&amp;(RIGHT(VLOOKUP($L68,'2-2 引出数据_合同数据仓库'!$B$2:$BP$1000,64,FALSE),4)+1)),'2-2 引出数据_合同数据仓库'!$B$2:$BP$1000,3,FALSE),0)</f>
        <v>0</v>
      </c>
      <c r="P68" s="122"/>
      <c r="Q68" s="122">
        <f>IFERROR(VLOOKUP($L68,'2-2 引出数据_合同数据仓库'!$B$2:$BP$1000,28,FALSE),0)</f>
        <v>0</v>
      </c>
      <c r="R68" s="122">
        <f>IFERROR(VLOOKUP($L68,'2-2 引出数据_合同数据仓库'!$B$2:$BP$1000,29,FALSE),0)</f>
        <v>0</v>
      </c>
      <c r="S68" s="122">
        <f>IFERROR(VLOOKUP($L68,'2-2 引出数据_合同数据仓库'!$B$2:$BP$1000,4,FALSE),0)</f>
        <v>0</v>
      </c>
      <c r="T68" s="122"/>
      <c r="U68" s="122">
        <f>IFERROR(VLOOKUP($L68,'2-2 引出数据_合同数据仓库'!$B$2:$BP$1000,15,FALSE),0)</f>
        <v>0</v>
      </c>
      <c r="V68" s="122">
        <f t="shared" ref="V68:V71" si="742">U68/(S68-R68+1)*365</f>
        <v>0</v>
      </c>
      <c r="W68" s="122"/>
      <c r="X68" s="161">
        <v>45658</v>
      </c>
      <c r="Y68" s="161">
        <f t="shared" ref="Y68:Y71" si="743">X68+30</f>
        <v>45688</v>
      </c>
      <c r="Z68" s="165">
        <f t="shared" ref="Z68:Z71" si="744">IFERROR(IF(($R68-Y68)&gt;=0,0,IF(($S68-X68)&lt;0,0,IF(AND(($S68-Y68)&gt;0,(X68-$R68)&gt;0),$V68/365*(Y68-X68+1),IF(AND(($S68-Y68)&lt;=0,(X68-$R68)&gt;0),$V68/365*($S68-X68+1),$V68/365*(Y68-$R68+1))))),0)</f>
        <v>0</v>
      </c>
      <c r="AA68" s="161">
        <f t="shared" ref="AA68:AA71" si="745">Y68+1</f>
        <v>45689</v>
      </c>
      <c r="AB68" s="161">
        <f t="shared" ref="AB68:AB71" si="746">AA68+27</f>
        <v>45716</v>
      </c>
      <c r="AC68" s="165">
        <f t="shared" ref="AC68:AC71" si="747">IFERROR(IF(($R68-AB68)&gt;=0,0,IF(($S68-AA68)&lt;0,0,IF(AND(($S68-AB68)&gt;0,(AA68-$R68)&gt;0),$V68/365*(AB68-AA68+1),IF(AND(($S68-AB68)&lt;=0,(AA68-$R68)&gt;0),$V68/365*($S68-AA68+1),$V68/365*(AB68-$R68+1))))),0)</f>
        <v>0</v>
      </c>
      <c r="AD68" s="161">
        <f t="shared" ref="AD68:AD71" si="748">AB68+1</f>
        <v>45717</v>
      </c>
      <c r="AE68" s="161">
        <f t="shared" ref="AE68:AE71" si="749">AD68+30</f>
        <v>45747</v>
      </c>
      <c r="AF68" s="165">
        <f t="shared" ref="AF68:AF71" si="750">IFERROR(IF(($R68-AE68)&gt;=0,0,IF(($S68-AD68)&lt;0,0,IF(AND(($S68-AE68)&gt;0,(AD68-$R68)&gt;0),$V68/365*(AE68-AD68+1),IF(AND(($S68-AE68)&lt;=0,(AD68-$R68)&gt;0),$V68/365*($S68-AD68+1),$V68/365*(AE68-$R68+1))))),0)</f>
        <v>0</v>
      </c>
      <c r="AG68" s="161">
        <f t="shared" ref="AG68:AG71" si="751">AE68+1</f>
        <v>45748</v>
      </c>
      <c r="AH68" s="161">
        <f t="shared" ref="AH68:AH71" si="752">AG68+29</f>
        <v>45777</v>
      </c>
      <c r="AI68" s="165">
        <f t="shared" ref="AI68:AI71" si="753">IFERROR(IF(($R68-AH68)&gt;=0,0,IF(($S68-AG68)&lt;0,0,IF(AND(($S68-AH68)&gt;0,(AG68-$R68)&gt;0),$V68/365*(AH68-AG68+1),IF(AND(($S68-AH68)&lt;=0,(AG68-$R68)&gt;0),$V68/365*($S68-AG68+1),$V68/365*(AH68-$R68+1))))),0)</f>
        <v>0</v>
      </c>
      <c r="AJ68" s="161">
        <f t="shared" ref="AJ68:AJ71" si="754">AH68+1</f>
        <v>45778</v>
      </c>
      <c r="AK68" s="161">
        <f t="shared" ref="AK68:AK71" si="755">AJ68+30</f>
        <v>45808</v>
      </c>
      <c r="AL68" s="165">
        <f t="shared" ref="AL68:AL71" si="756">IFERROR(IF(($R68-AK68)&gt;=0,0,IF(($S68-AJ68)&lt;0,0,IF(AND(($S68-AK68)&gt;0,(AJ68-$R68)&gt;0),$V68/365*(AK68-AJ68+1),IF(AND(($S68-AK68)&lt;=0,(AJ68-$R68)&gt;0),$V68/365*($S68-AJ68+1),$V68/365*(AK68-$R68+1))))),0)</f>
        <v>0</v>
      </c>
      <c r="AM68" s="161">
        <f t="shared" ref="AM68:AM71" si="757">AK68+1</f>
        <v>45809</v>
      </c>
      <c r="AN68" s="161">
        <f t="shared" ref="AN68:AN71" si="758">AM68+29</f>
        <v>45838</v>
      </c>
      <c r="AO68" s="165">
        <f t="shared" ref="AO68:AO71" si="759">IFERROR(IF(($R68-AN68)&gt;=0,0,IF(($S68-AM68)&lt;0,0,IF(AND(($S68-AN68)&gt;0,(AM68-$R68)&gt;0),$V68/365*(AN68-AM68+1),IF(AND(($S68-AN68)&lt;=0,(AM68-$R68)&gt;0),$V68/365*($S68-AM68+1),$V68/365*(AN68-$R68+1))))),0)</f>
        <v>0</v>
      </c>
      <c r="AP68" s="161">
        <f t="shared" ref="AP68:AP71" si="760">AN68+1</f>
        <v>45839</v>
      </c>
      <c r="AQ68" s="161">
        <f t="shared" ref="AQ68:AQ71" si="761">AP68+30</f>
        <v>45869</v>
      </c>
      <c r="AR68" s="165">
        <f t="shared" ref="AR68:AR71" si="762">IFERROR(IF(($R68-AQ68)&gt;=0,0,IF(($S68-AP68)&lt;0,0,IF(AND(($S68-AQ68)&gt;0,(AP68-$R68)&gt;0),$V68/365*(AQ68-AP68+1),IF(AND(($S68-AQ68)&lt;=0,(AP68-$R68)&gt;0),$V68/365*($S68-AP68+1),$V68/365*(AQ68-$R68+1))))),0)</f>
        <v>0</v>
      </c>
      <c r="AS68" s="161">
        <f t="shared" ref="AS68:AS71" si="763">AQ68+1</f>
        <v>45870</v>
      </c>
      <c r="AT68" s="161">
        <f t="shared" ref="AT68:AT71" si="764">AS68+30</f>
        <v>45900</v>
      </c>
      <c r="AU68" s="165">
        <f t="shared" ref="AU68:AU71" si="765">IFERROR(IF(($R68-AT68)&gt;=0,0,IF(($S68-AS68)&lt;0,0,IF(AND(($S68-AT68)&gt;0,(AS68-$R68)&gt;0),$V68/365*(AT68-AS68+1),IF(AND(($S68-AT68)&lt;=0,(AS68-$R68)&gt;0),$V68/365*($S68-AS68+1),$V68/365*(AT68-$R68+1))))),0)</f>
        <v>0</v>
      </c>
      <c r="AV68" s="161">
        <f t="shared" ref="AV68:AV71" si="766">AT68+1</f>
        <v>45901</v>
      </c>
      <c r="AW68" s="161">
        <f t="shared" ref="AW68:AW71" si="767">AV68+29</f>
        <v>45930</v>
      </c>
      <c r="AX68" s="165">
        <f t="shared" ref="AX68:AX71" si="768">IFERROR(IF(($R68-AW68)&gt;=0,0,IF(($S68-AV68)&lt;0,0,IF(AND(($S68-AW68)&gt;0,(AV68-$R68)&gt;0),$V68/365*(AW68-AV68+1),IF(AND(($S68-AW68)&lt;=0,(AV68-$R68)&gt;0),$V68/365*($S68-AV68+1),$V68/365*(AW68-$R68+1))))),0)</f>
        <v>0</v>
      </c>
      <c r="AY68" s="161">
        <f t="shared" ref="AY68:AY71" si="769">AW68+1</f>
        <v>45931</v>
      </c>
      <c r="AZ68" s="161">
        <f t="shared" ref="AZ68:AZ71" si="770">AY68+30</f>
        <v>45961</v>
      </c>
      <c r="BA68" s="165">
        <f t="shared" ref="BA68:BA71" si="771">IFERROR(IF(($R68-AZ68)&gt;=0,0,IF(($S68-AY68)&lt;0,0,IF(AND(($S68-AZ68)&gt;0,(AY68-$R68)&gt;0),$V68/365*(AZ68-AY68+1),IF(AND(($S68-AZ68)&lt;=0,(AY68-$R68)&gt;0),$V68/365*($S68-AY68+1),$V68/365*(AZ68-$R68+1))))),0)</f>
        <v>0</v>
      </c>
      <c r="BB68" s="161">
        <f t="shared" ref="BB68:BB71" si="772">AZ68+1</f>
        <v>45962</v>
      </c>
      <c r="BC68" s="161">
        <f t="shared" ref="BC68:BC71" si="773">BB68+29</f>
        <v>45991</v>
      </c>
      <c r="BD68" s="165">
        <f t="shared" ref="BD68:BD71" si="774">IFERROR(IF(($R68-BC68)&gt;=0,0,IF(($S68-BB68)&lt;0,0,IF(AND(($S68-BC68)&gt;0,(BB68-$R68)&gt;0),$V68/365*(BC68-BB68+1),IF(AND(($S68-BC68)&lt;=0,(BB68-$R68)&gt;0),$V68/365*($S68-BB68+1),$V68/365*(BC68-$R68+1))))),0)</f>
        <v>0</v>
      </c>
      <c r="BE68" s="161">
        <f t="shared" ref="BE68:BE71" si="775">BC68+1</f>
        <v>45992</v>
      </c>
      <c r="BF68" s="161">
        <f t="shared" ref="BF68:BF71" si="776">BE68+30</f>
        <v>46022</v>
      </c>
      <c r="BG68" s="165">
        <f t="shared" ref="BG68:BG71" si="777">IFERROR(IF(($R68-BF68)&gt;=0,0,IF(($S68-BE68)&lt;0,0,IF(AND(($S68-BF68)&gt;0,(BE68-$R68)&gt;0),$V68/365*(BF68-BE68+1),IF(AND(($S68-BF68)&lt;=0,(BE68-$R68)&gt;0),$V68/365*($S68-BE68+1),$V68/365*(BF68-$R68+1))))),0)</f>
        <v>0</v>
      </c>
      <c r="BH68" s="161">
        <v>46023</v>
      </c>
      <c r="BI68" s="161">
        <f t="shared" ref="BI68:BI71" si="778">BH68+30</f>
        <v>46053</v>
      </c>
      <c r="BJ68" s="165">
        <f t="shared" ref="BJ68:BJ71" si="779">IFERROR(IF(($R68-BI68)&gt;=0,0,IF(($S68-BH68)&lt;0,0,IF(AND(($S68-BI68)&gt;0,(BH68-$R68)&gt;0),$V68/365*(BI68-BH68+1),IF(AND(($S68-BI68)&lt;=0,(BH68-$R68)&gt;0),$V68/365*($S68-BH68+1),$V68/365*(BI68-$R68+1))))),0)</f>
        <v>0</v>
      </c>
      <c r="BK68" s="161">
        <f t="shared" ref="BK68:BK71" si="780">BI68+1</f>
        <v>46054</v>
      </c>
      <c r="BL68" s="161">
        <f t="shared" ref="BL68:BL71" si="781">BK68+27</f>
        <v>46081</v>
      </c>
      <c r="BM68" s="165">
        <f t="shared" ref="BM68:BM71" si="782">IFERROR(IF(($R68-BL68)&gt;=0,0,IF(($S68-BK68)&lt;0,0,IF(AND(($S68-BL68)&gt;0,(BK68-$R68)&gt;0),$V68/365*(BL68-BK68+1),IF(AND(($S68-BL68)&lt;=0,(BK68-$R68)&gt;0),$V68/365*($S68-BK68+1),$V68/365*(BL68-$R68+1))))),0)</f>
        <v>0</v>
      </c>
      <c r="BN68" s="161">
        <f t="shared" ref="BN68:BN71" si="783">BL68+1</f>
        <v>46082</v>
      </c>
      <c r="BO68" s="161">
        <f t="shared" ref="BO68:BO71" si="784">BN68+30</f>
        <v>46112</v>
      </c>
      <c r="BP68" s="165">
        <f t="shared" ref="BP68:BP71" si="785">IFERROR(IF(($R68-BO68)&gt;=0,0,IF(($S68-BN68)&lt;0,0,IF(AND(($S68-BO68)&gt;0,(BN68-$R68)&gt;0),$V68/365*(BO68-BN68+1),IF(AND(($S68-BO68)&lt;=0,(BN68-$R68)&gt;0),$V68/365*($S68-BN68+1),$V68/365*(BO68-$R68+1))))),0)</f>
        <v>0</v>
      </c>
      <c r="BQ68" s="161">
        <f t="shared" ref="BQ68:BQ71" si="786">BO68+1</f>
        <v>46113</v>
      </c>
      <c r="BR68" s="161">
        <f t="shared" ref="BR68:BR71" si="787">BQ68+29</f>
        <v>46142</v>
      </c>
      <c r="BS68" s="165">
        <f t="shared" ref="BS68:BS71" si="788">IFERROR(IF(($R68-BR68)&gt;=0,0,IF(($S68-BQ68)&lt;0,0,IF(AND(($S68-BR68)&gt;0,(BQ68-$R68)&gt;0),$V68/365*(BR68-BQ68+1),IF(AND(($S68-BR68)&lt;=0,(BQ68-$R68)&gt;0),$V68/365*($S68-BQ68+1),$V68/365*(BR68-$R68+1))))),0)</f>
        <v>0</v>
      </c>
      <c r="BT68" s="161">
        <f t="shared" ref="BT68:BT71" si="789">BR68+1</f>
        <v>46143</v>
      </c>
      <c r="BU68" s="161">
        <f t="shared" ref="BU68:BU71" si="790">BT68+30</f>
        <v>46173</v>
      </c>
      <c r="BV68" s="165">
        <f t="shared" ref="BV68:BV71" si="791">IFERROR(IF(($R68-BU68)&gt;=0,0,IF(($S68-BT68)&lt;0,0,IF(AND(($S68-BU68)&gt;0,(BT68-$R68)&gt;0),$V68/365*(BU68-BT68+1),IF(AND(($S68-BU68)&lt;=0,(BT68-$R68)&gt;0),$V68/365*($S68-BT68+1),$V68/365*(BU68-$R68+1))))),0)</f>
        <v>0</v>
      </c>
      <c r="BW68" s="161">
        <f t="shared" ref="BW68:BW71" si="792">BU68+1</f>
        <v>46174</v>
      </c>
      <c r="BX68" s="161">
        <f t="shared" ref="BX68:BX71" si="793">BW68+29</f>
        <v>46203</v>
      </c>
      <c r="BY68" s="165">
        <f t="shared" ref="BY68:BY71" si="794">IFERROR(IF(($R68-BX68)&gt;=0,0,IF(($S68-BW68)&lt;0,0,IF(AND(($S68-BX68)&gt;0,(BW68-$R68)&gt;0),$V68/365*(BX68-BW68+1),IF(AND(($S68-BX68)&lt;=0,(BW68-$R68)&gt;0),$V68/365*($S68-BW68+1),$V68/365*(BX68-$R68+1))))),0)</f>
        <v>0</v>
      </c>
      <c r="BZ68" s="161">
        <f t="shared" ref="BZ68:BZ71" si="795">BX68+1</f>
        <v>46204</v>
      </c>
      <c r="CA68" s="161">
        <f t="shared" ref="CA68:CA71" si="796">BZ68+30</f>
        <v>46234</v>
      </c>
      <c r="CB68" s="165">
        <f t="shared" ref="CB68:CB71" si="797">IFERROR(IF(($R68-CA68)&gt;=0,0,IF(($S68-BZ68)&lt;0,0,IF(AND(($S68-CA68)&gt;0,(BZ68-$R68)&gt;0),$V68/365*(CA68-BZ68+1),IF(AND(($S68-CA68)&lt;=0,(BZ68-$R68)&gt;0),$V68/365*($S68-BZ68+1),$V68/365*(CA68-$R68+1))))),0)</f>
        <v>0</v>
      </c>
      <c r="CC68" s="161">
        <f t="shared" ref="CC68:CC71" si="798">CA68+1</f>
        <v>46235</v>
      </c>
      <c r="CD68" s="161">
        <f t="shared" ref="CD68:CD71" si="799">CC68+30</f>
        <v>46265</v>
      </c>
      <c r="CE68" s="165">
        <f t="shared" ref="CE68:CE71" si="800">IFERROR(IF(($R68-CD68)&gt;=0,0,IF(($S68-CC68)&lt;0,0,IF(AND(($S68-CD68)&gt;0,(CC68-$R68)&gt;0),$V68/365*(CD68-CC68+1),IF(AND(($S68-CD68)&lt;=0,(CC68-$R68)&gt;0),$V68/365*($S68-CC68+1),$V68/365*(CD68-$R68+1))))),0)</f>
        <v>0</v>
      </c>
      <c r="CF68" s="161">
        <f t="shared" ref="CF68:CF71" si="801">CD68+1</f>
        <v>46266</v>
      </c>
      <c r="CG68" s="161">
        <f t="shared" ref="CG68:CG71" si="802">CF68+29</f>
        <v>46295</v>
      </c>
      <c r="CH68" s="165">
        <f t="shared" ref="CH68:CH71" si="803">IFERROR(IF(($R68-CG68)&gt;=0,0,IF(($S68-CF68)&lt;0,0,IF(AND(($S68-CG68)&gt;0,(CF68-$R68)&gt;0),$V68/365*(CG68-CF68+1),IF(AND(($S68-CG68)&lt;=0,(CF68-$R68)&gt;0),$V68/365*($S68-CF68+1),$V68/365*(CG68-$R68+1))))),0)</f>
        <v>0</v>
      </c>
      <c r="CI68" s="161">
        <f t="shared" ref="CI68:CI71" si="804">CG68+1</f>
        <v>46296</v>
      </c>
      <c r="CJ68" s="161">
        <f t="shared" ref="CJ68:CJ71" si="805">CI68+30</f>
        <v>46326</v>
      </c>
      <c r="CK68" s="165">
        <f t="shared" ref="CK68:CK71" si="806">IFERROR(IF(($R68-CJ68)&gt;=0,0,IF(($S68-CI68)&lt;0,0,IF(AND(($S68-CJ68)&gt;0,(CI68-$R68)&gt;0),$V68/365*(CJ68-CI68+1),IF(AND(($S68-CJ68)&lt;=0,(CI68-$R68)&gt;0),$V68/365*($S68-CI68+1),$V68/365*(CJ68-$R68+1))))),0)</f>
        <v>0</v>
      </c>
      <c r="CL68" s="161">
        <f t="shared" ref="CL68:CL71" si="807">CJ68+1</f>
        <v>46327</v>
      </c>
      <c r="CM68" s="161">
        <f t="shared" ref="CM68:CM71" si="808">CL68+29</f>
        <v>46356</v>
      </c>
      <c r="CN68" s="165">
        <f t="shared" ref="CN68:CN71" si="809">IFERROR(IF(($R68-CM68)&gt;=0,0,IF(($S68-CL68)&lt;0,0,IF(AND(($S68-CM68)&gt;0,(CL68-$R68)&gt;0),$V68/365*(CM68-CL68+1),IF(AND(($S68-CM68)&lt;=0,(CL68-$R68)&gt;0),$V68/365*($S68-CL68+1),$V68/365*(CM68-$R68+1))))),0)</f>
        <v>0</v>
      </c>
      <c r="CO68" s="161">
        <f t="shared" ref="CO68:CO71" si="810">CM68+1</f>
        <v>46357</v>
      </c>
      <c r="CP68" s="161">
        <f t="shared" ref="CP68:CP71" si="811">CO68+30</f>
        <v>46387</v>
      </c>
      <c r="CQ68" s="165">
        <f t="shared" ref="CQ68:CQ71" si="812">IFERROR(IF(($R68-CP68)&gt;=0,0,IF(($S68-CO68)&lt;0,0,IF(AND(($S68-CP68)&gt;0,(CO68-$R68)&gt;0),$V68/365*(CP68-CO68+1),IF(AND(($S68-CP68)&lt;=0,(CO68-$R68)&gt;0),$V68/365*($S68-CO68+1),$V68/365*(CP68-$R68+1))))),0)</f>
        <v>0</v>
      </c>
    </row>
    <row r="69" s="78" customFormat="1" ht="24" customHeight="1" outlineLevel="4" spans="1:95">
      <c r="A69" s="119"/>
      <c r="B69" s="120"/>
      <c r="C69" s="121"/>
      <c r="D69" s="119"/>
      <c r="E69" s="120"/>
      <c r="F69" s="120"/>
      <c r="G69" s="120"/>
      <c r="H69" s="122"/>
      <c r="I69" s="122"/>
      <c r="J69" s="122">
        <f>Z69+AC69+AF69+AI69+AL69+AO69+AR69+AU69+AX69+BA69+BD69+BG69</f>
        <v>0</v>
      </c>
      <c r="K69" s="122">
        <f t="shared" ref="K69:K71" si="813">K68+1</f>
        <v>2</v>
      </c>
      <c r="L69" s="153"/>
      <c r="M69" s="154">
        <f>IFERROR(VLOOKUP($L69,'2-2 引出数据_合同数据仓库'!$B$2:$BP$1000,3,FALSE),0)</f>
        <v>0</v>
      </c>
      <c r="N69" s="122"/>
      <c r="O69" s="154">
        <f>IFERROR(VLOOKUP((LEFT(VLOOKUP($L69,'2-2 引出数据_合同数据仓库'!$B$2:$BP$1000,64,FALSE),15)&amp;(RIGHT(VLOOKUP($L69,'2-2 引出数据_合同数据仓库'!$B$2:$BP$1000,64,FALSE),4)+1)),'2-2 引出数据_合同数据仓库'!$B$2:$BP$1000,3,FALSE),0)</f>
        <v>0</v>
      </c>
      <c r="P69" s="122"/>
      <c r="Q69" s="122">
        <f>IFERROR(VLOOKUP($L69,'2-2 引出数据_合同数据仓库'!$B$2:$BP$1000,28,FALSE),0)</f>
        <v>0</v>
      </c>
      <c r="R69" s="122">
        <f>IFERROR(VLOOKUP($L69,'2-2 引出数据_合同数据仓库'!$B$2:$BP$1000,29,FALSE),0)</f>
        <v>0</v>
      </c>
      <c r="S69" s="122">
        <f>IFERROR(VLOOKUP($L69,'2-2 引出数据_合同数据仓库'!$B$2:$BP$1000,4,FALSE),0)</f>
        <v>0</v>
      </c>
      <c r="T69" s="122"/>
      <c r="U69" s="122">
        <f>IFERROR(VLOOKUP($L69,'2-2 引出数据_合同数据仓库'!$B$2:$BP$1000,15,FALSE),0)</f>
        <v>0</v>
      </c>
      <c r="V69" s="122">
        <f t="shared" si="742"/>
        <v>0</v>
      </c>
      <c r="W69" s="122"/>
      <c r="X69" s="161">
        <v>45658</v>
      </c>
      <c r="Y69" s="161">
        <f t="shared" si="743"/>
        <v>45688</v>
      </c>
      <c r="Z69" s="165">
        <f t="shared" si="744"/>
        <v>0</v>
      </c>
      <c r="AA69" s="161">
        <f t="shared" si="745"/>
        <v>45689</v>
      </c>
      <c r="AB69" s="161">
        <f t="shared" si="746"/>
        <v>45716</v>
      </c>
      <c r="AC69" s="165">
        <f t="shared" si="747"/>
        <v>0</v>
      </c>
      <c r="AD69" s="161">
        <f t="shared" si="748"/>
        <v>45717</v>
      </c>
      <c r="AE69" s="161">
        <f t="shared" si="749"/>
        <v>45747</v>
      </c>
      <c r="AF69" s="165">
        <f t="shared" si="750"/>
        <v>0</v>
      </c>
      <c r="AG69" s="161">
        <f t="shared" si="751"/>
        <v>45748</v>
      </c>
      <c r="AH69" s="161">
        <f t="shared" si="752"/>
        <v>45777</v>
      </c>
      <c r="AI69" s="165">
        <f t="shared" si="753"/>
        <v>0</v>
      </c>
      <c r="AJ69" s="161">
        <f t="shared" si="754"/>
        <v>45778</v>
      </c>
      <c r="AK69" s="161">
        <f t="shared" si="755"/>
        <v>45808</v>
      </c>
      <c r="AL69" s="165">
        <f t="shared" si="756"/>
        <v>0</v>
      </c>
      <c r="AM69" s="161">
        <f t="shared" si="757"/>
        <v>45809</v>
      </c>
      <c r="AN69" s="161">
        <f t="shared" si="758"/>
        <v>45838</v>
      </c>
      <c r="AO69" s="165">
        <f t="shared" si="759"/>
        <v>0</v>
      </c>
      <c r="AP69" s="161">
        <f t="shared" si="760"/>
        <v>45839</v>
      </c>
      <c r="AQ69" s="161">
        <f t="shared" si="761"/>
        <v>45869</v>
      </c>
      <c r="AR69" s="165">
        <f t="shared" si="762"/>
        <v>0</v>
      </c>
      <c r="AS69" s="161">
        <f t="shared" si="763"/>
        <v>45870</v>
      </c>
      <c r="AT69" s="161">
        <f t="shared" si="764"/>
        <v>45900</v>
      </c>
      <c r="AU69" s="165">
        <f t="shared" si="765"/>
        <v>0</v>
      </c>
      <c r="AV69" s="161">
        <f t="shared" si="766"/>
        <v>45901</v>
      </c>
      <c r="AW69" s="161">
        <f t="shared" si="767"/>
        <v>45930</v>
      </c>
      <c r="AX69" s="165">
        <f t="shared" si="768"/>
        <v>0</v>
      </c>
      <c r="AY69" s="161">
        <f t="shared" si="769"/>
        <v>45931</v>
      </c>
      <c r="AZ69" s="161">
        <f t="shared" si="770"/>
        <v>45961</v>
      </c>
      <c r="BA69" s="165">
        <f t="shared" si="771"/>
        <v>0</v>
      </c>
      <c r="BB69" s="161">
        <f t="shared" si="772"/>
        <v>45962</v>
      </c>
      <c r="BC69" s="161">
        <f t="shared" si="773"/>
        <v>45991</v>
      </c>
      <c r="BD69" s="165">
        <f t="shared" si="774"/>
        <v>0</v>
      </c>
      <c r="BE69" s="161">
        <f t="shared" si="775"/>
        <v>45992</v>
      </c>
      <c r="BF69" s="161">
        <f t="shared" si="776"/>
        <v>46022</v>
      </c>
      <c r="BG69" s="165">
        <f t="shared" si="777"/>
        <v>0</v>
      </c>
      <c r="BH69" s="161">
        <v>46023</v>
      </c>
      <c r="BI69" s="161">
        <f t="shared" si="778"/>
        <v>46053</v>
      </c>
      <c r="BJ69" s="165">
        <f t="shared" si="779"/>
        <v>0</v>
      </c>
      <c r="BK69" s="161">
        <f t="shared" si="780"/>
        <v>46054</v>
      </c>
      <c r="BL69" s="161">
        <f t="shared" si="781"/>
        <v>46081</v>
      </c>
      <c r="BM69" s="165">
        <f t="shared" si="782"/>
        <v>0</v>
      </c>
      <c r="BN69" s="161">
        <f t="shared" si="783"/>
        <v>46082</v>
      </c>
      <c r="BO69" s="161">
        <f t="shared" si="784"/>
        <v>46112</v>
      </c>
      <c r="BP69" s="165">
        <f t="shared" si="785"/>
        <v>0</v>
      </c>
      <c r="BQ69" s="161">
        <f t="shared" si="786"/>
        <v>46113</v>
      </c>
      <c r="BR69" s="161">
        <f t="shared" si="787"/>
        <v>46142</v>
      </c>
      <c r="BS69" s="165">
        <f t="shared" si="788"/>
        <v>0</v>
      </c>
      <c r="BT69" s="161">
        <f t="shared" si="789"/>
        <v>46143</v>
      </c>
      <c r="BU69" s="161">
        <f t="shared" si="790"/>
        <v>46173</v>
      </c>
      <c r="BV69" s="165">
        <f t="shared" si="791"/>
        <v>0</v>
      </c>
      <c r="BW69" s="161">
        <f t="shared" si="792"/>
        <v>46174</v>
      </c>
      <c r="BX69" s="161">
        <f t="shared" si="793"/>
        <v>46203</v>
      </c>
      <c r="BY69" s="165">
        <f t="shared" si="794"/>
        <v>0</v>
      </c>
      <c r="BZ69" s="161">
        <f t="shared" si="795"/>
        <v>46204</v>
      </c>
      <c r="CA69" s="161">
        <f t="shared" si="796"/>
        <v>46234</v>
      </c>
      <c r="CB69" s="165">
        <f t="shared" si="797"/>
        <v>0</v>
      </c>
      <c r="CC69" s="161">
        <f t="shared" si="798"/>
        <v>46235</v>
      </c>
      <c r="CD69" s="161">
        <f t="shared" si="799"/>
        <v>46265</v>
      </c>
      <c r="CE69" s="165">
        <f t="shared" si="800"/>
        <v>0</v>
      </c>
      <c r="CF69" s="161">
        <f t="shared" si="801"/>
        <v>46266</v>
      </c>
      <c r="CG69" s="161">
        <f t="shared" si="802"/>
        <v>46295</v>
      </c>
      <c r="CH69" s="165">
        <f t="shared" si="803"/>
        <v>0</v>
      </c>
      <c r="CI69" s="161">
        <f t="shared" si="804"/>
        <v>46296</v>
      </c>
      <c r="CJ69" s="161">
        <f t="shared" si="805"/>
        <v>46326</v>
      </c>
      <c r="CK69" s="165">
        <f t="shared" si="806"/>
        <v>0</v>
      </c>
      <c r="CL69" s="161">
        <f t="shared" si="807"/>
        <v>46327</v>
      </c>
      <c r="CM69" s="161">
        <f t="shared" si="808"/>
        <v>46356</v>
      </c>
      <c r="CN69" s="165">
        <f t="shared" si="809"/>
        <v>0</v>
      </c>
      <c r="CO69" s="161">
        <f t="shared" si="810"/>
        <v>46357</v>
      </c>
      <c r="CP69" s="161">
        <f t="shared" si="811"/>
        <v>46387</v>
      </c>
      <c r="CQ69" s="165">
        <f t="shared" si="812"/>
        <v>0</v>
      </c>
    </row>
    <row r="70" s="78" customFormat="1" ht="24" customHeight="1" outlineLevel="4" spans="1:95">
      <c r="A70" s="119"/>
      <c r="B70" s="120"/>
      <c r="C70" s="121"/>
      <c r="D70" s="119"/>
      <c r="E70" s="120"/>
      <c r="F70" s="120"/>
      <c r="G70" s="120"/>
      <c r="H70" s="122"/>
      <c r="I70" s="122"/>
      <c r="J70" s="122">
        <f>Z70+AC70+AF70+AI70+AL70+AO70+AR70+AU70+AX70+BA70+BD70+BG70</f>
        <v>0</v>
      </c>
      <c r="K70" s="122">
        <f t="shared" si="813"/>
        <v>3</v>
      </c>
      <c r="L70" s="153"/>
      <c r="M70" s="154">
        <f>IFERROR(VLOOKUP($L70,'2-2 引出数据_合同数据仓库'!$B$2:$BP$1000,3,FALSE),0)</f>
        <v>0</v>
      </c>
      <c r="N70" s="122"/>
      <c r="O70" s="154">
        <f>IFERROR(VLOOKUP((LEFT(VLOOKUP($L70,'2-2 引出数据_合同数据仓库'!$B$2:$BP$1000,64,FALSE),15)&amp;(RIGHT(VLOOKUP($L70,'2-2 引出数据_合同数据仓库'!$B$2:$BP$1000,64,FALSE),4)+1)),'2-2 引出数据_合同数据仓库'!$B$2:$BP$1000,3,FALSE),0)</f>
        <v>0</v>
      </c>
      <c r="P70" s="122"/>
      <c r="Q70" s="122">
        <f>IFERROR(VLOOKUP($L70,'2-2 引出数据_合同数据仓库'!$B$2:$BP$1000,28,FALSE),0)</f>
        <v>0</v>
      </c>
      <c r="R70" s="122">
        <f>IFERROR(VLOOKUP($L70,'2-2 引出数据_合同数据仓库'!$B$2:$BP$1000,29,FALSE),0)</f>
        <v>0</v>
      </c>
      <c r="S70" s="122">
        <f>IFERROR(VLOOKUP($L70,'2-2 引出数据_合同数据仓库'!$B$2:$BP$1000,4,FALSE),0)</f>
        <v>0</v>
      </c>
      <c r="T70" s="122"/>
      <c r="U70" s="122">
        <f>IFERROR(VLOOKUP($L70,'2-2 引出数据_合同数据仓库'!$B$2:$BP$1000,15,FALSE),0)</f>
        <v>0</v>
      </c>
      <c r="V70" s="122">
        <f t="shared" si="742"/>
        <v>0</v>
      </c>
      <c r="W70" s="122"/>
      <c r="X70" s="161">
        <v>45658</v>
      </c>
      <c r="Y70" s="161">
        <f t="shared" si="743"/>
        <v>45688</v>
      </c>
      <c r="Z70" s="165">
        <f t="shared" si="744"/>
        <v>0</v>
      </c>
      <c r="AA70" s="161">
        <f t="shared" si="745"/>
        <v>45689</v>
      </c>
      <c r="AB70" s="161">
        <f t="shared" si="746"/>
        <v>45716</v>
      </c>
      <c r="AC70" s="165">
        <f t="shared" si="747"/>
        <v>0</v>
      </c>
      <c r="AD70" s="161">
        <f t="shared" si="748"/>
        <v>45717</v>
      </c>
      <c r="AE70" s="161">
        <f t="shared" si="749"/>
        <v>45747</v>
      </c>
      <c r="AF70" s="165">
        <f t="shared" si="750"/>
        <v>0</v>
      </c>
      <c r="AG70" s="161">
        <f t="shared" si="751"/>
        <v>45748</v>
      </c>
      <c r="AH70" s="161">
        <f t="shared" si="752"/>
        <v>45777</v>
      </c>
      <c r="AI70" s="165">
        <f t="shared" si="753"/>
        <v>0</v>
      </c>
      <c r="AJ70" s="161">
        <f t="shared" si="754"/>
        <v>45778</v>
      </c>
      <c r="AK70" s="161">
        <f t="shared" si="755"/>
        <v>45808</v>
      </c>
      <c r="AL70" s="165">
        <f t="shared" si="756"/>
        <v>0</v>
      </c>
      <c r="AM70" s="161">
        <f t="shared" si="757"/>
        <v>45809</v>
      </c>
      <c r="AN70" s="161">
        <f t="shared" si="758"/>
        <v>45838</v>
      </c>
      <c r="AO70" s="165">
        <f t="shared" si="759"/>
        <v>0</v>
      </c>
      <c r="AP70" s="161">
        <f t="shared" si="760"/>
        <v>45839</v>
      </c>
      <c r="AQ70" s="161">
        <f t="shared" si="761"/>
        <v>45869</v>
      </c>
      <c r="AR70" s="165">
        <f t="shared" si="762"/>
        <v>0</v>
      </c>
      <c r="AS70" s="161">
        <f t="shared" si="763"/>
        <v>45870</v>
      </c>
      <c r="AT70" s="161">
        <f t="shared" si="764"/>
        <v>45900</v>
      </c>
      <c r="AU70" s="165">
        <f t="shared" si="765"/>
        <v>0</v>
      </c>
      <c r="AV70" s="161">
        <f t="shared" si="766"/>
        <v>45901</v>
      </c>
      <c r="AW70" s="161">
        <f t="shared" si="767"/>
        <v>45930</v>
      </c>
      <c r="AX70" s="165">
        <f t="shared" si="768"/>
        <v>0</v>
      </c>
      <c r="AY70" s="161">
        <f t="shared" si="769"/>
        <v>45931</v>
      </c>
      <c r="AZ70" s="161">
        <f t="shared" si="770"/>
        <v>45961</v>
      </c>
      <c r="BA70" s="165">
        <f t="shared" si="771"/>
        <v>0</v>
      </c>
      <c r="BB70" s="161">
        <f t="shared" si="772"/>
        <v>45962</v>
      </c>
      <c r="BC70" s="161">
        <f t="shared" si="773"/>
        <v>45991</v>
      </c>
      <c r="BD70" s="165">
        <f t="shared" si="774"/>
        <v>0</v>
      </c>
      <c r="BE70" s="161">
        <f t="shared" si="775"/>
        <v>45992</v>
      </c>
      <c r="BF70" s="161">
        <f t="shared" si="776"/>
        <v>46022</v>
      </c>
      <c r="BG70" s="165">
        <f t="shared" si="777"/>
        <v>0</v>
      </c>
      <c r="BH70" s="161">
        <v>46023</v>
      </c>
      <c r="BI70" s="161">
        <f t="shared" si="778"/>
        <v>46053</v>
      </c>
      <c r="BJ70" s="165">
        <f t="shared" si="779"/>
        <v>0</v>
      </c>
      <c r="BK70" s="161">
        <f t="shared" si="780"/>
        <v>46054</v>
      </c>
      <c r="BL70" s="161">
        <f t="shared" si="781"/>
        <v>46081</v>
      </c>
      <c r="BM70" s="165">
        <f t="shared" si="782"/>
        <v>0</v>
      </c>
      <c r="BN70" s="161">
        <f t="shared" si="783"/>
        <v>46082</v>
      </c>
      <c r="BO70" s="161">
        <f t="shared" si="784"/>
        <v>46112</v>
      </c>
      <c r="BP70" s="165">
        <f t="shared" si="785"/>
        <v>0</v>
      </c>
      <c r="BQ70" s="161">
        <f t="shared" si="786"/>
        <v>46113</v>
      </c>
      <c r="BR70" s="161">
        <f t="shared" si="787"/>
        <v>46142</v>
      </c>
      <c r="BS70" s="165">
        <f t="shared" si="788"/>
        <v>0</v>
      </c>
      <c r="BT70" s="161">
        <f t="shared" si="789"/>
        <v>46143</v>
      </c>
      <c r="BU70" s="161">
        <f t="shared" si="790"/>
        <v>46173</v>
      </c>
      <c r="BV70" s="165">
        <f t="shared" si="791"/>
        <v>0</v>
      </c>
      <c r="BW70" s="161">
        <f t="shared" si="792"/>
        <v>46174</v>
      </c>
      <c r="BX70" s="161">
        <f t="shared" si="793"/>
        <v>46203</v>
      </c>
      <c r="BY70" s="165">
        <f t="shared" si="794"/>
        <v>0</v>
      </c>
      <c r="BZ70" s="161">
        <f t="shared" si="795"/>
        <v>46204</v>
      </c>
      <c r="CA70" s="161">
        <f t="shared" si="796"/>
        <v>46234</v>
      </c>
      <c r="CB70" s="165">
        <f t="shared" si="797"/>
        <v>0</v>
      </c>
      <c r="CC70" s="161">
        <f t="shared" si="798"/>
        <v>46235</v>
      </c>
      <c r="CD70" s="161">
        <f t="shared" si="799"/>
        <v>46265</v>
      </c>
      <c r="CE70" s="165">
        <f t="shared" si="800"/>
        <v>0</v>
      </c>
      <c r="CF70" s="161">
        <f t="shared" si="801"/>
        <v>46266</v>
      </c>
      <c r="CG70" s="161">
        <f t="shared" si="802"/>
        <v>46295</v>
      </c>
      <c r="CH70" s="165">
        <f t="shared" si="803"/>
        <v>0</v>
      </c>
      <c r="CI70" s="161">
        <f t="shared" si="804"/>
        <v>46296</v>
      </c>
      <c r="CJ70" s="161">
        <f t="shared" si="805"/>
        <v>46326</v>
      </c>
      <c r="CK70" s="165">
        <f t="shared" si="806"/>
        <v>0</v>
      </c>
      <c r="CL70" s="161">
        <f t="shared" si="807"/>
        <v>46327</v>
      </c>
      <c r="CM70" s="161">
        <f t="shared" si="808"/>
        <v>46356</v>
      </c>
      <c r="CN70" s="165">
        <f t="shared" si="809"/>
        <v>0</v>
      </c>
      <c r="CO70" s="161">
        <f t="shared" si="810"/>
        <v>46357</v>
      </c>
      <c r="CP70" s="161">
        <f t="shared" si="811"/>
        <v>46387</v>
      </c>
      <c r="CQ70" s="165">
        <f t="shared" si="812"/>
        <v>0</v>
      </c>
    </row>
    <row r="71" s="78" customFormat="1" ht="24" customHeight="1" outlineLevel="4" spans="1:95">
      <c r="A71" s="119"/>
      <c r="B71" s="120"/>
      <c r="C71" s="121"/>
      <c r="D71" s="119"/>
      <c r="E71" s="120"/>
      <c r="F71" s="120"/>
      <c r="G71" s="120"/>
      <c r="H71" s="122"/>
      <c r="I71" s="122"/>
      <c r="J71" s="122">
        <f>Z71+AC71+AF71+AI71+AL71+AO71+AR71+AU71+AX71+BA71+BD71+BG71</f>
        <v>0</v>
      </c>
      <c r="K71" s="122">
        <f t="shared" si="813"/>
        <v>4</v>
      </c>
      <c r="L71" s="153"/>
      <c r="M71" s="154">
        <f>IFERROR(VLOOKUP($L71,'2-2 引出数据_合同数据仓库'!$B$2:$BP$1000,3,FALSE),0)</f>
        <v>0</v>
      </c>
      <c r="N71" s="122"/>
      <c r="O71" s="154">
        <f>IFERROR(VLOOKUP((LEFT(VLOOKUP($L71,'2-2 引出数据_合同数据仓库'!$B$2:$BP$1000,64,FALSE),15)&amp;(RIGHT(VLOOKUP($L71,'2-2 引出数据_合同数据仓库'!$B$2:$BP$1000,64,FALSE),4)+1)),'2-2 引出数据_合同数据仓库'!$B$2:$BP$1000,3,FALSE),0)</f>
        <v>0</v>
      </c>
      <c r="P71" s="122"/>
      <c r="Q71" s="122">
        <f>IFERROR(VLOOKUP($L71,'2-2 引出数据_合同数据仓库'!$B$2:$BP$1000,28,FALSE),0)</f>
        <v>0</v>
      </c>
      <c r="R71" s="122">
        <f>IFERROR(VLOOKUP($L71,'2-2 引出数据_合同数据仓库'!$B$2:$BP$1000,29,FALSE),0)</f>
        <v>0</v>
      </c>
      <c r="S71" s="122">
        <f>IFERROR(VLOOKUP($L71,'2-2 引出数据_合同数据仓库'!$B$2:$BP$1000,4,FALSE),0)</f>
        <v>0</v>
      </c>
      <c r="T71" s="122"/>
      <c r="U71" s="122">
        <f>IFERROR(VLOOKUP($L71,'2-2 引出数据_合同数据仓库'!$B$2:$BP$1000,15,FALSE),0)</f>
        <v>0</v>
      </c>
      <c r="V71" s="122">
        <f t="shared" si="742"/>
        <v>0</v>
      </c>
      <c r="W71" s="122"/>
      <c r="X71" s="161">
        <v>45658</v>
      </c>
      <c r="Y71" s="161">
        <f t="shared" si="743"/>
        <v>45688</v>
      </c>
      <c r="Z71" s="165">
        <f t="shared" si="744"/>
        <v>0</v>
      </c>
      <c r="AA71" s="161">
        <f t="shared" si="745"/>
        <v>45689</v>
      </c>
      <c r="AB71" s="161">
        <f t="shared" si="746"/>
        <v>45716</v>
      </c>
      <c r="AC71" s="165">
        <f t="shared" si="747"/>
        <v>0</v>
      </c>
      <c r="AD71" s="161">
        <f t="shared" si="748"/>
        <v>45717</v>
      </c>
      <c r="AE71" s="161">
        <f t="shared" si="749"/>
        <v>45747</v>
      </c>
      <c r="AF71" s="165">
        <f t="shared" si="750"/>
        <v>0</v>
      </c>
      <c r="AG71" s="161">
        <f t="shared" si="751"/>
        <v>45748</v>
      </c>
      <c r="AH71" s="161">
        <f t="shared" si="752"/>
        <v>45777</v>
      </c>
      <c r="AI71" s="165">
        <f t="shared" si="753"/>
        <v>0</v>
      </c>
      <c r="AJ71" s="161">
        <f t="shared" si="754"/>
        <v>45778</v>
      </c>
      <c r="AK71" s="161">
        <f t="shared" si="755"/>
        <v>45808</v>
      </c>
      <c r="AL71" s="165">
        <f t="shared" si="756"/>
        <v>0</v>
      </c>
      <c r="AM71" s="161">
        <f t="shared" si="757"/>
        <v>45809</v>
      </c>
      <c r="AN71" s="161">
        <f t="shared" si="758"/>
        <v>45838</v>
      </c>
      <c r="AO71" s="165">
        <f t="shared" si="759"/>
        <v>0</v>
      </c>
      <c r="AP71" s="161">
        <f t="shared" si="760"/>
        <v>45839</v>
      </c>
      <c r="AQ71" s="161">
        <f t="shared" si="761"/>
        <v>45869</v>
      </c>
      <c r="AR71" s="165">
        <f t="shared" si="762"/>
        <v>0</v>
      </c>
      <c r="AS71" s="161">
        <f t="shared" si="763"/>
        <v>45870</v>
      </c>
      <c r="AT71" s="161">
        <f t="shared" si="764"/>
        <v>45900</v>
      </c>
      <c r="AU71" s="165">
        <f t="shared" si="765"/>
        <v>0</v>
      </c>
      <c r="AV71" s="161">
        <f t="shared" si="766"/>
        <v>45901</v>
      </c>
      <c r="AW71" s="161">
        <f t="shared" si="767"/>
        <v>45930</v>
      </c>
      <c r="AX71" s="165">
        <f t="shared" si="768"/>
        <v>0</v>
      </c>
      <c r="AY71" s="161">
        <f t="shared" si="769"/>
        <v>45931</v>
      </c>
      <c r="AZ71" s="161">
        <f t="shared" si="770"/>
        <v>45961</v>
      </c>
      <c r="BA71" s="165">
        <f t="shared" si="771"/>
        <v>0</v>
      </c>
      <c r="BB71" s="161">
        <f t="shared" si="772"/>
        <v>45962</v>
      </c>
      <c r="BC71" s="161">
        <f t="shared" si="773"/>
        <v>45991</v>
      </c>
      <c r="BD71" s="165">
        <f t="shared" si="774"/>
        <v>0</v>
      </c>
      <c r="BE71" s="161">
        <f t="shared" si="775"/>
        <v>45992</v>
      </c>
      <c r="BF71" s="161">
        <f t="shared" si="776"/>
        <v>46022</v>
      </c>
      <c r="BG71" s="165">
        <f t="shared" si="777"/>
        <v>0</v>
      </c>
      <c r="BH71" s="161">
        <v>46023</v>
      </c>
      <c r="BI71" s="161">
        <f t="shared" si="778"/>
        <v>46053</v>
      </c>
      <c r="BJ71" s="165">
        <f t="shared" si="779"/>
        <v>0</v>
      </c>
      <c r="BK71" s="161">
        <f t="shared" si="780"/>
        <v>46054</v>
      </c>
      <c r="BL71" s="161">
        <f t="shared" si="781"/>
        <v>46081</v>
      </c>
      <c r="BM71" s="165">
        <f t="shared" si="782"/>
        <v>0</v>
      </c>
      <c r="BN71" s="161">
        <f t="shared" si="783"/>
        <v>46082</v>
      </c>
      <c r="BO71" s="161">
        <f t="shared" si="784"/>
        <v>46112</v>
      </c>
      <c r="BP71" s="165">
        <f t="shared" si="785"/>
        <v>0</v>
      </c>
      <c r="BQ71" s="161">
        <f t="shared" si="786"/>
        <v>46113</v>
      </c>
      <c r="BR71" s="161">
        <f t="shared" si="787"/>
        <v>46142</v>
      </c>
      <c r="BS71" s="165">
        <f t="shared" si="788"/>
        <v>0</v>
      </c>
      <c r="BT71" s="161">
        <f t="shared" si="789"/>
        <v>46143</v>
      </c>
      <c r="BU71" s="161">
        <f t="shared" si="790"/>
        <v>46173</v>
      </c>
      <c r="BV71" s="165">
        <f t="shared" si="791"/>
        <v>0</v>
      </c>
      <c r="BW71" s="161">
        <f t="shared" si="792"/>
        <v>46174</v>
      </c>
      <c r="BX71" s="161">
        <f t="shared" si="793"/>
        <v>46203</v>
      </c>
      <c r="BY71" s="165">
        <f t="shared" si="794"/>
        <v>0</v>
      </c>
      <c r="BZ71" s="161">
        <f t="shared" si="795"/>
        <v>46204</v>
      </c>
      <c r="CA71" s="161">
        <f t="shared" si="796"/>
        <v>46234</v>
      </c>
      <c r="CB71" s="165">
        <f t="shared" si="797"/>
        <v>0</v>
      </c>
      <c r="CC71" s="161">
        <f t="shared" si="798"/>
        <v>46235</v>
      </c>
      <c r="CD71" s="161">
        <f t="shared" si="799"/>
        <v>46265</v>
      </c>
      <c r="CE71" s="165">
        <f t="shared" si="800"/>
        <v>0</v>
      </c>
      <c r="CF71" s="161">
        <f t="shared" si="801"/>
        <v>46266</v>
      </c>
      <c r="CG71" s="161">
        <f t="shared" si="802"/>
        <v>46295</v>
      </c>
      <c r="CH71" s="165">
        <f t="shared" si="803"/>
        <v>0</v>
      </c>
      <c r="CI71" s="161">
        <f t="shared" si="804"/>
        <v>46296</v>
      </c>
      <c r="CJ71" s="161">
        <f t="shared" si="805"/>
        <v>46326</v>
      </c>
      <c r="CK71" s="165">
        <f t="shared" si="806"/>
        <v>0</v>
      </c>
      <c r="CL71" s="161">
        <f t="shared" si="807"/>
        <v>46327</v>
      </c>
      <c r="CM71" s="161">
        <f t="shared" si="808"/>
        <v>46356</v>
      </c>
      <c r="CN71" s="165">
        <f t="shared" si="809"/>
        <v>0</v>
      </c>
      <c r="CO71" s="161">
        <f t="shared" si="810"/>
        <v>46357</v>
      </c>
      <c r="CP71" s="161">
        <f t="shared" si="811"/>
        <v>46387</v>
      </c>
      <c r="CQ71" s="165">
        <f t="shared" si="812"/>
        <v>0</v>
      </c>
    </row>
    <row r="72" s="78" customFormat="1" ht="24" customHeight="1" outlineLevel="4" spans="1:95">
      <c r="A72" s="123" t="s">
        <v>2826</v>
      </c>
      <c r="B72" s="124"/>
      <c r="C72" s="124"/>
      <c r="D72" s="124"/>
      <c r="E72" s="124"/>
      <c r="F72" s="124"/>
      <c r="G72" s="125"/>
      <c r="H72" s="126"/>
      <c r="I72" s="126"/>
      <c r="J72" s="126"/>
      <c r="K72" s="126"/>
      <c r="L72" s="155"/>
      <c r="M72" s="155"/>
      <c r="N72" s="126"/>
      <c r="O72" s="126"/>
      <c r="P72" s="126"/>
      <c r="Q72" s="126"/>
      <c r="R72" s="126"/>
      <c r="S72" s="126"/>
      <c r="T72" s="126"/>
      <c r="U72" s="126"/>
      <c r="V72" s="126"/>
      <c r="W72" s="126"/>
      <c r="X72" s="126"/>
      <c r="Y72" s="126"/>
      <c r="Z72" s="126"/>
      <c r="AA72" s="126"/>
      <c r="AB72" s="126"/>
      <c r="AC72" s="126"/>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6"/>
      <c r="BZ72" s="126"/>
      <c r="CA72" s="126"/>
      <c r="CB72" s="126"/>
      <c r="CC72" s="126"/>
      <c r="CD72" s="126"/>
      <c r="CE72" s="126"/>
      <c r="CF72" s="126"/>
      <c r="CG72" s="126"/>
      <c r="CH72" s="126"/>
      <c r="CI72" s="126"/>
      <c r="CJ72" s="126"/>
      <c r="CK72" s="126"/>
      <c r="CL72" s="126"/>
      <c r="CM72" s="126"/>
      <c r="CN72" s="126"/>
      <c r="CO72" s="126"/>
      <c r="CP72" s="126"/>
      <c r="CQ72" s="126"/>
    </row>
    <row r="73" ht="24" customHeight="1" outlineLevel="2" spans="1:95">
      <c r="A73" s="111"/>
      <c r="B73" s="112" t="s">
        <v>794</v>
      </c>
      <c r="C73" s="113" t="s">
        <v>983</v>
      </c>
      <c r="D73" s="111" t="s">
        <v>984</v>
      </c>
      <c r="E73" s="112"/>
      <c r="F73" s="112"/>
      <c r="G73" s="112"/>
      <c r="H73" s="114">
        <f>X73+AA73+AD73+AG73+AJ73+AM73+AP73+AS73+AV73+AY73+BB73+BE73</f>
        <v>0</v>
      </c>
      <c r="I73" s="114">
        <f>Y73+AB73+AE73+AH73+AK73+AN73+AQ73+AT73+AW73+AZ73+BC73+BF73</f>
        <v>0</v>
      </c>
      <c r="J73" s="114">
        <f t="shared" ref="J73:J134" si="814">Z73+AC73+AF73+AI73+AL73+AO73+AR73+AU73+AX73+BA73+BD73+BG73</f>
        <v>0</v>
      </c>
      <c r="K73" s="114"/>
      <c r="L73" s="151"/>
      <c r="M73" s="151"/>
      <c r="N73" s="114"/>
      <c r="O73" s="114"/>
      <c r="P73" s="114"/>
      <c r="Q73" s="114"/>
      <c r="R73" s="114"/>
      <c r="S73" s="114"/>
      <c r="T73" s="114"/>
      <c r="U73" s="114"/>
      <c r="V73" s="114"/>
      <c r="W73" s="114"/>
      <c r="X73" s="114">
        <f>VLOOKUP($C73,'1 预算编制表单'!$C:$BJ,27,FALSE)</f>
        <v>0</v>
      </c>
      <c r="Y73" s="114">
        <f>X73-Z73</f>
        <v>0</v>
      </c>
      <c r="Z73" s="114">
        <f>Z74+Z80+Z86+Z92</f>
        <v>0</v>
      </c>
      <c r="AA73" s="114">
        <f>VLOOKUP($C73,'1 预算编制表单'!$C:$BJ,30,FALSE)</f>
        <v>0</v>
      </c>
      <c r="AB73" s="114">
        <f>AA73-AC73</f>
        <v>0</v>
      </c>
      <c r="AC73" s="114">
        <f>AC74+AC80+AC86+AC92</f>
        <v>0</v>
      </c>
      <c r="AD73" s="114">
        <f>VLOOKUP($C73,'1 预算编制表单'!$C:$BJ,33,FALSE)</f>
        <v>0</v>
      </c>
      <c r="AE73" s="114">
        <f>AD73-AF73</f>
        <v>0</v>
      </c>
      <c r="AF73" s="114">
        <f>AF74+AF80+AF86+AF92</f>
        <v>0</v>
      </c>
      <c r="AG73" s="114">
        <f>VLOOKUP($C73,'1 预算编制表单'!$C:$BJ,36,FALSE)</f>
        <v>0</v>
      </c>
      <c r="AH73" s="114">
        <f>AG73-AI73</f>
        <v>0</v>
      </c>
      <c r="AI73" s="114">
        <f>AI74+AI80+AI86+AI92</f>
        <v>0</v>
      </c>
      <c r="AJ73" s="114">
        <f>VLOOKUP($C73,'1 预算编制表单'!$C:$BJ,39,FALSE)</f>
        <v>0</v>
      </c>
      <c r="AK73" s="114">
        <f>AJ73-AL73</f>
        <v>0</v>
      </c>
      <c r="AL73" s="114">
        <f>AL74+AL80+AL86+AL92</f>
        <v>0</v>
      </c>
      <c r="AM73" s="114">
        <f>VLOOKUP($C73,'1 预算编制表单'!$C:$BJ,42,FALSE)</f>
        <v>0</v>
      </c>
      <c r="AN73" s="114">
        <f>AM73-AO73</f>
        <v>0</v>
      </c>
      <c r="AO73" s="114">
        <f>AO74+AO80+AO86+AO92</f>
        <v>0</v>
      </c>
      <c r="AP73" s="114">
        <f>VLOOKUP($C73,'1 预算编制表单'!$C:$BJ,45,FALSE)</f>
        <v>0</v>
      </c>
      <c r="AQ73" s="114">
        <f>AP73-AR73</f>
        <v>0</v>
      </c>
      <c r="AR73" s="114">
        <f>AR74+AR80+AR86+AR92</f>
        <v>0</v>
      </c>
      <c r="AS73" s="114">
        <f>VLOOKUP($C73,'1 预算编制表单'!$C:$BJ,48,FALSE)</f>
        <v>0</v>
      </c>
      <c r="AT73" s="114">
        <f>AS73-AU73</f>
        <v>0</v>
      </c>
      <c r="AU73" s="114">
        <f>AU74+AU80+AU86+AU92</f>
        <v>0</v>
      </c>
      <c r="AV73" s="114">
        <f>VLOOKUP($C73,'1 预算编制表单'!$C:$BJ,51,FALSE)</f>
        <v>0</v>
      </c>
      <c r="AW73" s="114">
        <f>AV73-AX73</f>
        <v>0</v>
      </c>
      <c r="AX73" s="114">
        <f>AX74+AX80+AX86+AX92</f>
        <v>0</v>
      </c>
      <c r="AY73" s="114">
        <f>VLOOKUP($C73,'1 预算编制表单'!$C:$BJ,54,FALSE)</f>
        <v>0</v>
      </c>
      <c r="AZ73" s="114">
        <f>AY73-BA73</f>
        <v>0</v>
      </c>
      <c r="BA73" s="114">
        <f>BA74+BA80+BA86+BA92</f>
        <v>0</v>
      </c>
      <c r="BB73" s="114">
        <f>VLOOKUP($C73,'1 预算编制表单'!$C:$BJ,57,FALSE)</f>
        <v>0</v>
      </c>
      <c r="BC73" s="114">
        <f>BB73-BD73</f>
        <v>0</v>
      </c>
      <c r="BD73" s="114">
        <f>BD74+BD80+BD86+BD92</f>
        <v>0</v>
      </c>
      <c r="BE73" s="114">
        <f>VLOOKUP($C73,'1 预算编制表单'!$C:$BJ,60,FALSE)</f>
        <v>0</v>
      </c>
      <c r="BF73" s="114">
        <f>BE73-BG73</f>
        <v>0</v>
      </c>
      <c r="BG73" s="114">
        <f>BG74+BG80+BG86+BG92</f>
        <v>0</v>
      </c>
      <c r="BH73" s="114">
        <f>VLOOKUP($C73,'1 预算编制表单'!$C:$BJ,27,FALSE)</f>
        <v>0</v>
      </c>
      <c r="BI73" s="114">
        <f>BH73-BJ73</f>
        <v>0</v>
      </c>
      <c r="BJ73" s="114">
        <f>BJ74+BJ80+BJ86+BJ92</f>
        <v>0</v>
      </c>
      <c r="BK73" s="114">
        <f>VLOOKUP($C73,'1 预算编制表单'!$C:$BJ,30,FALSE)</f>
        <v>0</v>
      </c>
      <c r="BL73" s="114">
        <f>BK73-BM73</f>
        <v>0</v>
      </c>
      <c r="BM73" s="114">
        <f>BM74+BM80+BM86+BM92</f>
        <v>0</v>
      </c>
      <c r="BN73" s="114">
        <f>VLOOKUP($C73,'1 预算编制表单'!$C:$BJ,33,FALSE)</f>
        <v>0</v>
      </c>
      <c r="BO73" s="114">
        <f>BN73-BP73</f>
        <v>0</v>
      </c>
      <c r="BP73" s="114">
        <f>BP74+BP80+BP86+BP92</f>
        <v>0</v>
      </c>
      <c r="BQ73" s="114">
        <f>VLOOKUP($C73,'1 预算编制表单'!$C:$BJ,36,FALSE)</f>
        <v>0</v>
      </c>
      <c r="BR73" s="114">
        <f>BQ73-BS73</f>
        <v>0</v>
      </c>
      <c r="BS73" s="114">
        <f>BS74+BS80+BS86+BS92</f>
        <v>0</v>
      </c>
      <c r="BT73" s="114">
        <f>VLOOKUP($C73,'1 预算编制表单'!$C:$BJ,39,FALSE)</f>
        <v>0</v>
      </c>
      <c r="BU73" s="114">
        <f>BT73-BV73</f>
        <v>0</v>
      </c>
      <c r="BV73" s="114">
        <f>BV74+BV80+BV86+BV92</f>
        <v>0</v>
      </c>
      <c r="BW73" s="114">
        <f>VLOOKUP($C73,'1 预算编制表单'!$C:$BJ,42,FALSE)</f>
        <v>0</v>
      </c>
      <c r="BX73" s="114">
        <f>BW73-BY73</f>
        <v>0</v>
      </c>
      <c r="BY73" s="114">
        <f>BY74+BY80+BY86+BY92</f>
        <v>0</v>
      </c>
      <c r="BZ73" s="114">
        <f>VLOOKUP($C73,'1 预算编制表单'!$C:$BJ,45,FALSE)</f>
        <v>0</v>
      </c>
      <c r="CA73" s="114">
        <f>BZ73-CB73</f>
        <v>0</v>
      </c>
      <c r="CB73" s="114">
        <f>CB74+CB80+CB86+CB92</f>
        <v>0</v>
      </c>
      <c r="CC73" s="114">
        <f>VLOOKUP($C73,'1 预算编制表单'!$C:$BJ,48,FALSE)</f>
        <v>0</v>
      </c>
      <c r="CD73" s="114">
        <f>CC73-CE73</f>
        <v>0</v>
      </c>
      <c r="CE73" s="114">
        <f>CE74+CE80+CE86+CE92</f>
        <v>0</v>
      </c>
      <c r="CF73" s="114">
        <f>VLOOKUP($C73,'1 预算编制表单'!$C:$BJ,51,FALSE)</f>
        <v>0</v>
      </c>
      <c r="CG73" s="114">
        <f>CF73-CH73</f>
        <v>0</v>
      </c>
      <c r="CH73" s="114">
        <f>CH74+CH80+CH86+CH92</f>
        <v>0</v>
      </c>
      <c r="CI73" s="114">
        <f>VLOOKUP($C73,'1 预算编制表单'!$C:$BJ,54,FALSE)</f>
        <v>0</v>
      </c>
      <c r="CJ73" s="114">
        <f>CI73-CK73</f>
        <v>0</v>
      </c>
      <c r="CK73" s="114">
        <f>CK74+CK80+CK86+CK92</f>
        <v>0</v>
      </c>
      <c r="CL73" s="114">
        <f>VLOOKUP($C73,'1 预算编制表单'!$C:$BJ,57,FALSE)</f>
        <v>0</v>
      </c>
      <c r="CM73" s="114">
        <f>CL73-CN73</f>
        <v>0</v>
      </c>
      <c r="CN73" s="114">
        <f>CN74+CN80+CN86+CN92</f>
        <v>0</v>
      </c>
      <c r="CO73" s="114">
        <f>VLOOKUP($C73,'1 预算编制表单'!$C:$BJ,60,FALSE)</f>
        <v>0</v>
      </c>
      <c r="CP73" s="114">
        <f>CO73-CQ73</f>
        <v>0</v>
      </c>
      <c r="CQ73" s="114">
        <f>CQ74+CQ80+CQ86+CQ92</f>
        <v>0</v>
      </c>
    </row>
    <row r="74" ht="24" customHeight="1" outlineLevel="3" spans="1:95">
      <c r="A74" s="115"/>
      <c r="B74" s="116" t="s">
        <v>799</v>
      </c>
      <c r="C74" s="117" t="s">
        <v>118</v>
      </c>
      <c r="D74" s="115" t="s">
        <v>109</v>
      </c>
      <c r="E74" s="116"/>
      <c r="F74" s="116"/>
      <c r="G74" s="116"/>
      <c r="H74" s="118">
        <f>X74+AA74+AD74+AG74+AJ74+AM74+AP74+AS74+AV74+AY74+BB74+BE74</f>
        <v>0</v>
      </c>
      <c r="I74" s="118">
        <f>Y74+AB74+AE74+AH74+AK74+AN74+AQ74+AT74+AW74+AZ74+BC74+BF74</f>
        <v>0</v>
      </c>
      <c r="J74" s="118">
        <f t="shared" si="814"/>
        <v>0</v>
      </c>
      <c r="K74" s="118"/>
      <c r="L74" s="152"/>
      <c r="M74" s="152"/>
      <c r="N74" s="118"/>
      <c r="O74" s="118"/>
      <c r="P74" s="118"/>
      <c r="Q74" s="118"/>
      <c r="R74" s="118"/>
      <c r="S74" s="118"/>
      <c r="T74" s="118"/>
      <c r="U74" s="118"/>
      <c r="V74" s="118"/>
      <c r="W74" s="118"/>
      <c r="X74" s="118">
        <f>VLOOKUP($C74,'1 预算编制表单'!$C:$BJ,27,FALSE)</f>
        <v>0</v>
      </c>
      <c r="Y74" s="118">
        <f>X74-Z74</f>
        <v>0</v>
      </c>
      <c r="Z74" s="118">
        <f>SUM(Z75:Z79)</f>
        <v>0</v>
      </c>
      <c r="AA74" s="118">
        <f>VLOOKUP($C74,'1 预算编制表单'!$C:$BJ,30,FALSE)</f>
        <v>0</v>
      </c>
      <c r="AB74" s="118">
        <f>AA74-AC74</f>
        <v>0</v>
      </c>
      <c r="AC74" s="118">
        <f>SUM(AC75:AC79)</f>
        <v>0</v>
      </c>
      <c r="AD74" s="118">
        <f>VLOOKUP($C74,'1 预算编制表单'!$C:$BJ,33,FALSE)</f>
        <v>0</v>
      </c>
      <c r="AE74" s="118">
        <f>AD74-AF74</f>
        <v>0</v>
      </c>
      <c r="AF74" s="118">
        <f>SUM(AF75:AF79)</f>
        <v>0</v>
      </c>
      <c r="AG74" s="118">
        <f>VLOOKUP($C74,'1 预算编制表单'!$C:$BJ,36,FALSE)</f>
        <v>0</v>
      </c>
      <c r="AH74" s="118">
        <f>AG74-AI74</f>
        <v>0</v>
      </c>
      <c r="AI74" s="118">
        <f>SUM(AI75:AI79)</f>
        <v>0</v>
      </c>
      <c r="AJ74" s="118">
        <f>VLOOKUP($C74,'1 预算编制表单'!$C:$BJ,39,FALSE)</f>
        <v>0</v>
      </c>
      <c r="AK74" s="118">
        <f>AJ74-AL74</f>
        <v>0</v>
      </c>
      <c r="AL74" s="118">
        <f>SUM(AL75:AL79)</f>
        <v>0</v>
      </c>
      <c r="AM74" s="118">
        <f>VLOOKUP($C74,'1 预算编制表单'!$C:$BJ,42,FALSE)</f>
        <v>0</v>
      </c>
      <c r="AN74" s="118">
        <f>AM74-AO74</f>
        <v>0</v>
      </c>
      <c r="AO74" s="118">
        <f>SUM(AO75:AO79)</f>
        <v>0</v>
      </c>
      <c r="AP74" s="118">
        <f>VLOOKUP($C74,'1 预算编制表单'!$C:$BJ,45,FALSE)</f>
        <v>0</v>
      </c>
      <c r="AQ74" s="118">
        <f>AP74-AR74</f>
        <v>0</v>
      </c>
      <c r="AR74" s="118">
        <f>SUM(AR75:AR79)</f>
        <v>0</v>
      </c>
      <c r="AS74" s="118">
        <f>VLOOKUP($C74,'1 预算编制表单'!$C:$BJ,48,FALSE)</f>
        <v>0</v>
      </c>
      <c r="AT74" s="118">
        <f>AS74-AU74</f>
        <v>0</v>
      </c>
      <c r="AU74" s="118">
        <f>SUM(AU75:AU79)</f>
        <v>0</v>
      </c>
      <c r="AV74" s="118">
        <f>VLOOKUP($C74,'1 预算编制表单'!$C:$BJ,51,FALSE)</f>
        <v>0</v>
      </c>
      <c r="AW74" s="118">
        <f>AV74-AX74</f>
        <v>0</v>
      </c>
      <c r="AX74" s="118">
        <f>SUM(AX75:AX79)</f>
        <v>0</v>
      </c>
      <c r="AY74" s="118">
        <f>VLOOKUP($C74,'1 预算编制表单'!$C:$BJ,54,FALSE)</f>
        <v>0</v>
      </c>
      <c r="AZ74" s="118">
        <f>AY74-BA74</f>
        <v>0</v>
      </c>
      <c r="BA74" s="118">
        <f>SUM(BA75:BA79)</f>
        <v>0</v>
      </c>
      <c r="BB74" s="118">
        <f>VLOOKUP($C74,'1 预算编制表单'!$C:$BJ,57,FALSE)</f>
        <v>0</v>
      </c>
      <c r="BC74" s="118">
        <f>BB74-BD74</f>
        <v>0</v>
      </c>
      <c r="BD74" s="118">
        <f>SUM(BD75:BD79)</f>
        <v>0</v>
      </c>
      <c r="BE74" s="118">
        <f>VLOOKUP($C74,'1 预算编制表单'!$C:$BJ,60,FALSE)</f>
        <v>0</v>
      </c>
      <c r="BF74" s="118">
        <f>BE74-BG74</f>
        <v>0</v>
      </c>
      <c r="BG74" s="118">
        <f>SUM(BG75:BG79)</f>
        <v>0</v>
      </c>
      <c r="BH74" s="118">
        <f>VLOOKUP($C74,'1 预算编制表单'!$C:$BJ,27,FALSE)</f>
        <v>0</v>
      </c>
      <c r="BI74" s="118">
        <f>BH74-BJ74</f>
        <v>0</v>
      </c>
      <c r="BJ74" s="118">
        <f>SUM(BJ75:BJ79)</f>
        <v>0</v>
      </c>
      <c r="BK74" s="118">
        <f>VLOOKUP($C74,'1 预算编制表单'!$C:$BJ,30,FALSE)</f>
        <v>0</v>
      </c>
      <c r="BL74" s="118">
        <f>BK74-BM74</f>
        <v>0</v>
      </c>
      <c r="BM74" s="118">
        <f>SUM(BM75:BM79)</f>
        <v>0</v>
      </c>
      <c r="BN74" s="118">
        <f>VLOOKUP($C74,'1 预算编制表单'!$C:$BJ,33,FALSE)</f>
        <v>0</v>
      </c>
      <c r="BO74" s="118">
        <f>BN74-BP74</f>
        <v>0</v>
      </c>
      <c r="BP74" s="118">
        <f>SUM(BP75:BP79)</f>
        <v>0</v>
      </c>
      <c r="BQ74" s="118">
        <f>VLOOKUP($C74,'1 预算编制表单'!$C:$BJ,36,FALSE)</f>
        <v>0</v>
      </c>
      <c r="BR74" s="118">
        <f>BQ74-BS74</f>
        <v>0</v>
      </c>
      <c r="BS74" s="118">
        <f>SUM(BS75:BS79)</f>
        <v>0</v>
      </c>
      <c r="BT74" s="118">
        <f>VLOOKUP($C74,'1 预算编制表单'!$C:$BJ,39,FALSE)</f>
        <v>0</v>
      </c>
      <c r="BU74" s="118">
        <f>BT74-BV74</f>
        <v>0</v>
      </c>
      <c r="BV74" s="118">
        <f>SUM(BV75:BV79)</f>
        <v>0</v>
      </c>
      <c r="BW74" s="118">
        <f>VLOOKUP($C74,'1 预算编制表单'!$C:$BJ,42,FALSE)</f>
        <v>0</v>
      </c>
      <c r="BX74" s="118">
        <f>BW74-BY74</f>
        <v>0</v>
      </c>
      <c r="BY74" s="118">
        <f>SUM(BY75:BY79)</f>
        <v>0</v>
      </c>
      <c r="BZ74" s="118">
        <f>VLOOKUP($C74,'1 预算编制表单'!$C:$BJ,45,FALSE)</f>
        <v>0</v>
      </c>
      <c r="CA74" s="118">
        <f>BZ74-CB74</f>
        <v>0</v>
      </c>
      <c r="CB74" s="118">
        <f>SUM(CB75:CB79)</f>
        <v>0</v>
      </c>
      <c r="CC74" s="118">
        <f>VLOOKUP($C74,'1 预算编制表单'!$C:$BJ,48,FALSE)</f>
        <v>0</v>
      </c>
      <c r="CD74" s="118">
        <f>CC74-CE74</f>
        <v>0</v>
      </c>
      <c r="CE74" s="118">
        <f>SUM(CE75:CE79)</f>
        <v>0</v>
      </c>
      <c r="CF74" s="118">
        <f>VLOOKUP($C74,'1 预算编制表单'!$C:$BJ,51,FALSE)</f>
        <v>0</v>
      </c>
      <c r="CG74" s="118">
        <f>CF74-CH74</f>
        <v>0</v>
      </c>
      <c r="CH74" s="118">
        <f>SUM(CH75:CH79)</f>
        <v>0</v>
      </c>
      <c r="CI74" s="118">
        <f>VLOOKUP($C74,'1 预算编制表单'!$C:$BJ,54,FALSE)</f>
        <v>0</v>
      </c>
      <c r="CJ74" s="118">
        <f>CI74-CK74</f>
        <v>0</v>
      </c>
      <c r="CK74" s="118">
        <f>SUM(CK75:CK79)</f>
        <v>0</v>
      </c>
      <c r="CL74" s="118">
        <f>VLOOKUP($C74,'1 预算编制表单'!$C:$BJ,57,FALSE)</f>
        <v>0</v>
      </c>
      <c r="CM74" s="118">
        <f>CL74-CN74</f>
        <v>0</v>
      </c>
      <c r="CN74" s="118">
        <f>SUM(CN75:CN79)</f>
        <v>0</v>
      </c>
      <c r="CO74" s="118">
        <f>VLOOKUP($C74,'1 预算编制表单'!$C:$BJ,60,FALSE)</f>
        <v>0</v>
      </c>
      <c r="CP74" s="118">
        <f>CO74-CQ74</f>
        <v>0</v>
      </c>
      <c r="CQ74" s="118">
        <f>SUM(CQ75:CQ79)</f>
        <v>0</v>
      </c>
    </row>
    <row r="75" s="78" customFormat="1" ht="24" customHeight="1" outlineLevel="4" spans="1:95">
      <c r="A75" s="119"/>
      <c r="B75" s="120"/>
      <c r="C75" s="121"/>
      <c r="D75" s="119"/>
      <c r="E75" s="120"/>
      <c r="F75" s="120"/>
      <c r="G75" s="120"/>
      <c r="H75" s="122"/>
      <c r="I75" s="122"/>
      <c r="J75" s="122">
        <f t="shared" si="814"/>
        <v>0</v>
      </c>
      <c r="K75" s="122">
        <v>1</v>
      </c>
      <c r="L75" s="153"/>
      <c r="M75" s="154">
        <f>IFERROR(VLOOKUP($L75,'2-2 引出数据_合同数据仓库'!$B$2:$BP$1000,3,FALSE),0)</f>
        <v>0</v>
      </c>
      <c r="N75" s="122"/>
      <c r="O75" s="154">
        <f>IFERROR(VLOOKUP((LEFT(VLOOKUP($L75,'2-2 引出数据_合同数据仓库'!$B$2:$BP$1000,64,FALSE),15)&amp;(RIGHT(VLOOKUP($L75,'2-2 引出数据_合同数据仓库'!$B$2:$BP$1000,64,FALSE),4)+1)),'2-2 引出数据_合同数据仓库'!$B$2:$BP$1000,3,FALSE),0)</f>
        <v>0</v>
      </c>
      <c r="P75" s="122"/>
      <c r="Q75" s="122">
        <f>IFERROR(VLOOKUP($L75,'2-2 引出数据_合同数据仓库'!$B$2:$BP$1000,28,FALSE),0)</f>
        <v>0</v>
      </c>
      <c r="R75" s="122">
        <f>IFERROR(VLOOKUP($L75,'2-2 引出数据_合同数据仓库'!$B$2:$BP$1000,29,FALSE),0)</f>
        <v>0</v>
      </c>
      <c r="S75" s="122">
        <f>IFERROR(VLOOKUP($L75,'2-2 引出数据_合同数据仓库'!$B$2:$BP$1000,4,FALSE),0)</f>
        <v>0</v>
      </c>
      <c r="T75" s="122"/>
      <c r="U75" s="122">
        <f>IFERROR(VLOOKUP($L75,'2-2 引出数据_合同数据仓库'!$B$2:$BP$1000,15,FALSE),0)</f>
        <v>0</v>
      </c>
      <c r="V75" s="122">
        <f t="shared" ref="V75:V78" si="815">U75/(S75-R75+1)*365</f>
        <v>0</v>
      </c>
      <c r="W75" s="122"/>
      <c r="X75" s="161">
        <v>45658</v>
      </c>
      <c r="Y75" s="161">
        <f t="shared" ref="Y75:Y78" si="816">X75+30</f>
        <v>45688</v>
      </c>
      <c r="Z75" s="165">
        <f t="shared" ref="Z75:Z78" si="817">IFERROR(IF(($R75-Y75)&gt;=0,0,IF(($S75-X75)&lt;0,0,IF(AND(($S75-Y75)&gt;0,(X75-$R75)&gt;0),$V75/365*(Y75-X75+1),IF(AND(($S75-Y75)&lt;=0,(X75-$R75)&gt;0),$V75/365*($S75-X75+1),$V75/365*(Y75-$R75+1))))),0)</f>
        <v>0</v>
      </c>
      <c r="AA75" s="161">
        <f t="shared" ref="AA75:AA78" si="818">Y75+1</f>
        <v>45689</v>
      </c>
      <c r="AB75" s="161">
        <f t="shared" ref="AB75:AB78" si="819">AA75+27</f>
        <v>45716</v>
      </c>
      <c r="AC75" s="165">
        <f t="shared" ref="AC75:AC78" si="820">IFERROR(IF(($R75-AB75)&gt;=0,0,IF(($S75-AA75)&lt;0,0,IF(AND(($S75-AB75)&gt;0,(AA75-$R75)&gt;0),$V75/365*(AB75-AA75+1),IF(AND(($S75-AB75)&lt;=0,(AA75-$R75)&gt;0),$V75/365*($S75-AA75+1),$V75/365*(AB75-$R75+1))))),0)</f>
        <v>0</v>
      </c>
      <c r="AD75" s="161">
        <f t="shared" ref="AD75:AD78" si="821">AB75+1</f>
        <v>45717</v>
      </c>
      <c r="AE75" s="161">
        <f t="shared" ref="AE75:AE78" si="822">AD75+30</f>
        <v>45747</v>
      </c>
      <c r="AF75" s="165">
        <f t="shared" ref="AF75:AF78" si="823">IFERROR(IF(($R75-AE75)&gt;=0,0,IF(($S75-AD75)&lt;0,0,IF(AND(($S75-AE75)&gt;0,(AD75-$R75)&gt;0),$V75/365*(AE75-AD75+1),IF(AND(($S75-AE75)&lt;=0,(AD75-$R75)&gt;0),$V75/365*($S75-AD75+1),$V75/365*(AE75-$R75+1))))),0)</f>
        <v>0</v>
      </c>
      <c r="AG75" s="161">
        <f t="shared" ref="AG75:AG78" si="824">AE75+1</f>
        <v>45748</v>
      </c>
      <c r="AH75" s="161">
        <f t="shared" ref="AH75:AH78" si="825">AG75+29</f>
        <v>45777</v>
      </c>
      <c r="AI75" s="165">
        <f t="shared" ref="AI75:AI78" si="826">IFERROR(IF(($R75-AH75)&gt;=0,0,IF(($S75-AG75)&lt;0,0,IF(AND(($S75-AH75)&gt;0,(AG75-$R75)&gt;0),$V75/365*(AH75-AG75+1),IF(AND(($S75-AH75)&lt;=0,(AG75-$R75)&gt;0),$V75/365*($S75-AG75+1),$V75/365*(AH75-$R75+1))))),0)</f>
        <v>0</v>
      </c>
      <c r="AJ75" s="161">
        <f t="shared" ref="AJ75:AJ78" si="827">AH75+1</f>
        <v>45778</v>
      </c>
      <c r="AK75" s="161">
        <f t="shared" ref="AK75:AK78" si="828">AJ75+30</f>
        <v>45808</v>
      </c>
      <c r="AL75" s="165">
        <f t="shared" ref="AL75:AL78" si="829">IFERROR(IF(($R75-AK75)&gt;=0,0,IF(($S75-AJ75)&lt;0,0,IF(AND(($S75-AK75)&gt;0,(AJ75-$R75)&gt;0),$V75/365*(AK75-AJ75+1),IF(AND(($S75-AK75)&lt;=0,(AJ75-$R75)&gt;0),$V75/365*($S75-AJ75+1),$V75/365*(AK75-$R75+1))))),0)</f>
        <v>0</v>
      </c>
      <c r="AM75" s="161">
        <f t="shared" ref="AM75:AM78" si="830">AK75+1</f>
        <v>45809</v>
      </c>
      <c r="AN75" s="161">
        <f t="shared" ref="AN75:AN78" si="831">AM75+29</f>
        <v>45838</v>
      </c>
      <c r="AO75" s="165">
        <f t="shared" ref="AO75:AO78" si="832">IFERROR(IF(($R75-AN75)&gt;=0,0,IF(($S75-AM75)&lt;0,0,IF(AND(($S75-AN75)&gt;0,(AM75-$R75)&gt;0),$V75/365*(AN75-AM75+1),IF(AND(($S75-AN75)&lt;=0,(AM75-$R75)&gt;0),$V75/365*($S75-AM75+1),$V75/365*(AN75-$R75+1))))),0)</f>
        <v>0</v>
      </c>
      <c r="AP75" s="161">
        <f t="shared" ref="AP75:AP78" si="833">AN75+1</f>
        <v>45839</v>
      </c>
      <c r="AQ75" s="161">
        <f t="shared" ref="AQ75:AQ78" si="834">AP75+30</f>
        <v>45869</v>
      </c>
      <c r="AR75" s="165">
        <f t="shared" ref="AR75:AR78" si="835">IFERROR(IF(($R75-AQ75)&gt;=0,0,IF(($S75-AP75)&lt;0,0,IF(AND(($S75-AQ75)&gt;0,(AP75-$R75)&gt;0),$V75/365*(AQ75-AP75+1),IF(AND(($S75-AQ75)&lt;=0,(AP75-$R75)&gt;0),$V75/365*($S75-AP75+1),$V75/365*(AQ75-$R75+1))))),0)</f>
        <v>0</v>
      </c>
      <c r="AS75" s="161">
        <f t="shared" ref="AS75:AS78" si="836">AQ75+1</f>
        <v>45870</v>
      </c>
      <c r="AT75" s="161">
        <f t="shared" ref="AT75:AT78" si="837">AS75+30</f>
        <v>45900</v>
      </c>
      <c r="AU75" s="165">
        <f t="shared" ref="AU75:AU78" si="838">IFERROR(IF(($R75-AT75)&gt;=0,0,IF(($S75-AS75)&lt;0,0,IF(AND(($S75-AT75)&gt;0,(AS75-$R75)&gt;0),$V75/365*(AT75-AS75+1),IF(AND(($S75-AT75)&lt;=0,(AS75-$R75)&gt;0),$V75/365*($S75-AS75+1),$V75/365*(AT75-$R75+1))))),0)</f>
        <v>0</v>
      </c>
      <c r="AV75" s="161">
        <f t="shared" ref="AV75:AV78" si="839">AT75+1</f>
        <v>45901</v>
      </c>
      <c r="AW75" s="161">
        <f t="shared" ref="AW75:AW78" si="840">AV75+29</f>
        <v>45930</v>
      </c>
      <c r="AX75" s="165">
        <f t="shared" ref="AX75:AX78" si="841">IFERROR(IF(($R75-AW75)&gt;=0,0,IF(($S75-AV75)&lt;0,0,IF(AND(($S75-AW75)&gt;0,(AV75-$R75)&gt;0),$V75/365*(AW75-AV75+1),IF(AND(($S75-AW75)&lt;=0,(AV75-$R75)&gt;0),$V75/365*($S75-AV75+1),$V75/365*(AW75-$R75+1))))),0)</f>
        <v>0</v>
      </c>
      <c r="AY75" s="161">
        <f t="shared" ref="AY75:AY78" si="842">AW75+1</f>
        <v>45931</v>
      </c>
      <c r="AZ75" s="161">
        <f t="shared" ref="AZ75:AZ78" si="843">AY75+30</f>
        <v>45961</v>
      </c>
      <c r="BA75" s="165">
        <f t="shared" ref="BA75:BA78" si="844">IFERROR(IF(($R75-AZ75)&gt;=0,0,IF(($S75-AY75)&lt;0,0,IF(AND(($S75-AZ75)&gt;0,(AY75-$R75)&gt;0),$V75/365*(AZ75-AY75+1),IF(AND(($S75-AZ75)&lt;=0,(AY75-$R75)&gt;0),$V75/365*($S75-AY75+1),$V75/365*(AZ75-$R75+1))))),0)</f>
        <v>0</v>
      </c>
      <c r="BB75" s="161">
        <f t="shared" ref="BB75:BB78" si="845">AZ75+1</f>
        <v>45962</v>
      </c>
      <c r="BC75" s="161">
        <f t="shared" ref="BC75:BC78" si="846">BB75+29</f>
        <v>45991</v>
      </c>
      <c r="BD75" s="165">
        <f t="shared" ref="BD75:BD78" si="847">IFERROR(IF(($R75-BC75)&gt;=0,0,IF(($S75-BB75)&lt;0,0,IF(AND(($S75-BC75)&gt;0,(BB75-$R75)&gt;0),$V75/365*(BC75-BB75+1),IF(AND(($S75-BC75)&lt;=0,(BB75-$R75)&gt;0),$V75/365*($S75-BB75+1),$V75/365*(BC75-$R75+1))))),0)</f>
        <v>0</v>
      </c>
      <c r="BE75" s="161">
        <f t="shared" ref="BE75:BE78" si="848">BC75+1</f>
        <v>45992</v>
      </c>
      <c r="BF75" s="161">
        <f t="shared" ref="BF75:BF78" si="849">BE75+30</f>
        <v>46022</v>
      </c>
      <c r="BG75" s="165">
        <f t="shared" ref="BG75:BG78" si="850">IFERROR(IF(($R75-BF75)&gt;=0,0,IF(($S75-BE75)&lt;0,0,IF(AND(($S75-BF75)&gt;0,(BE75-$R75)&gt;0),$V75/365*(BF75-BE75+1),IF(AND(($S75-BF75)&lt;=0,(BE75-$R75)&gt;0),$V75/365*($S75-BE75+1),$V75/365*(BF75-$R75+1))))),0)</f>
        <v>0</v>
      </c>
      <c r="BH75" s="161">
        <v>46023</v>
      </c>
      <c r="BI75" s="161">
        <f t="shared" ref="BI75:BI78" si="851">BH75+30</f>
        <v>46053</v>
      </c>
      <c r="BJ75" s="165">
        <f t="shared" ref="BJ75:BJ78" si="852">IFERROR(IF(($R75-BI75)&gt;=0,0,IF(($S75-BH75)&lt;0,0,IF(AND(($S75-BI75)&gt;0,(BH75-$R75)&gt;0),$V75/365*(BI75-BH75+1),IF(AND(($S75-BI75)&lt;=0,(BH75-$R75)&gt;0),$V75/365*($S75-BH75+1),$V75/365*(BI75-$R75+1))))),0)</f>
        <v>0</v>
      </c>
      <c r="BK75" s="161">
        <f t="shared" ref="BK75:BK78" si="853">BI75+1</f>
        <v>46054</v>
      </c>
      <c r="BL75" s="161">
        <f t="shared" ref="BL75:BL78" si="854">BK75+27</f>
        <v>46081</v>
      </c>
      <c r="BM75" s="165">
        <f t="shared" ref="BM75:BM78" si="855">IFERROR(IF(($R75-BL75)&gt;=0,0,IF(($S75-BK75)&lt;0,0,IF(AND(($S75-BL75)&gt;0,(BK75-$R75)&gt;0),$V75/365*(BL75-BK75+1),IF(AND(($S75-BL75)&lt;=0,(BK75-$R75)&gt;0),$V75/365*($S75-BK75+1),$V75/365*(BL75-$R75+1))))),0)</f>
        <v>0</v>
      </c>
      <c r="BN75" s="161">
        <f t="shared" ref="BN75:BN78" si="856">BL75+1</f>
        <v>46082</v>
      </c>
      <c r="BO75" s="161">
        <f t="shared" ref="BO75:BO78" si="857">BN75+30</f>
        <v>46112</v>
      </c>
      <c r="BP75" s="165">
        <f t="shared" ref="BP75:BP78" si="858">IFERROR(IF(($R75-BO75)&gt;=0,0,IF(($S75-BN75)&lt;0,0,IF(AND(($S75-BO75)&gt;0,(BN75-$R75)&gt;0),$V75/365*(BO75-BN75+1),IF(AND(($S75-BO75)&lt;=0,(BN75-$R75)&gt;0),$V75/365*($S75-BN75+1),$V75/365*(BO75-$R75+1))))),0)</f>
        <v>0</v>
      </c>
      <c r="BQ75" s="161">
        <f t="shared" ref="BQ75:BQ78" si="859">BO75+1</f>
        <v>46113</v>
      </c>
      <c r="BR75" s="161">
        <f t="shared" ref="BR75:BR78" si="860">BQ75+29</f>
        <v>46142</v>
      </c>
      <c r="BS75" s="165">
        <f t="shared" ref="BS75:BS78" si="861">IFERROR(IF(($R75-BR75)&gt;=0,0,IF(($S75-BQ75)&lt;0,0,IF(AND(($S75-BR75)&gt;0,(BQ75-$R75)&gt;0),$V75/365*(BR75-BQ75+1),IF(AND(($S75-BR75)&lt;=0,(BQ75-$R75)&gt;0),$V75/365*($S75-BQ75+1),$V75/365*(BR75-$R75+1))))),0)</f>
        <v>0</v>
      </c>
      <c r="BT75" s="161">
        <f t="shared" ref="BT75:BT78" si="862">BR75+1</f>
        <v>46143</v>
      </c>
      <c r="BU75" s="161">
        <f t="shared" ref="BU75:BU78" si="863">BT75+30</f>
        <v>46173</v>
      </c>
      <c r="BV75" s="165">
        <f t="shared" ref="BV75:BV78" si="864">IFERROR(IF(($R75-BU75)&gt;=0,0,IF(($S75-BT75)&lt;0,0,IF(AND(($S75-BU75)&gt;0,(BT75-$R75)&gt;0),$V75/365*(BU75-BT75+1),IF(AND(($S75-BU75)&lt;=0,(BT75-$R75)&gt;0),$V75/365*($S75-BT75+1),$V75/365*(BU75-$R75+1))))),0)</f>
        <v>0</v>
      </c>
      <c r="BW75" s="161">
        <f t="shared" ref="BW75:BW78" si="865">BU75+1</f>
        <v>46174</v>
      </c>
      <c r="BX75" s="161">
        <f t="shared" ref="BX75:BX78" si="866">BW75+29</f>
        <v>46203</v>
      </c>
      <c r="BY75" s="165">
        <f t="shared" ref="BY75:BY78" si="867">IFERROR(IF(($R75-BX75)&gt;=0,0,IF(($S75-BW75)&lt;0,0,IF(AND(($S75-BX75)&gt;0,(BW75-$R75)&gt;0),$V75/365*(BX75-BW75+1),IF(AND(($S75-BX75)&lt;=0,(BW75-$R75)&gt;0),$V75/365*($S75-BW75+1),$V75/365*(BX75-$R75+1))))),0)</f>
        <v>0</v>
      </c>
      <c r="BZ75" s="161">
        <f t="shared" ref="BZ75:BZ78" si="868">BX75+1</f>
        <v>46204</v>
      </c>
      <c r="CA75" s="161">
        <f t="shared" ref="CA75:CA78" si="869">BZ75+30</f>
        <v>46234</v>
      </c>
      <c r="CB75" s="165">
        <f t="shared" ref="CB75:CB78" si="870">IFERROR(IF(($R75-CA75)&gt;=0,0,IF(($S75-BZ75)&lt;0,0,IF(AND(($S75-CA75)&gt;0,(BZ75-$R75)&gt;0),$V75/365*(CA75-BZ75+1),IF(AND(($S75-CA75)&lt;=0,(BZ75-$R75)&gt;0),$V75/365*($S75-BZ75+1),$V75/365*(CA75-$R75+1))))),0)</f>
        <v>0</v>
      </c>
      <c r="CC75" s="161">
        <f t="shared" ref="CC75:CC78" si="871">CA75+1</f>
        <v>46235</v>
      </c>
      <c r="CD75" s="161">
        <f t="shared" ref="CD75:CD78" si="872">CC75+30</f>
        <v>46265</v>
      </c>
      <c r="CE75" s="165">
        <f t="shared" ref="CE75:CE78" si="873">IFERROR(IF(($R75-CD75)&gt;=0,0,IF(($S75-CC75)&lt;0,0,IF(AND(($S75-CD75)&gt;0,(CC75-$R75)&gt;0),$V75/365*(CD75-CC75+1),IF(AND(($S75-CD75)&lt;=0,(CC75-$R75)&gt;0),$V75/365*($S75-CC75+1),$V75/365*(CD75-$R75+1))))),0)</f>
        <v>0</v>
      </c>
      <c r="CF75" s="161">
        <f t="shared" ref="CF75:CF78" si="874">CD75+1</f>
        <v>46266</v>
      </c>
      <c r="CG75" s="161">
        <f t="shared" ref="CG75:CG78" si="875">CF75+29</f>
        <v>46295</v>
      </c>
      <c r="CH75" s="165">
        <f t="shared" ref="CH75:CH78" si="876">IFERROR(IF(($R75-CG75)&gt;=0,0,IF(($S75-CF75)&lt;0,0,IF(AND(($S75-CG75)&gt;0,(CF75-$R75)&gt;0),$V75/365*(CG75-CF75+1),IF(AND(($S75-CG75)&lt;=0,(CF75-$R75)&gt;0),$V75/365*($S75-CF75+1),$V75/365*(CG75-$R75+1))))),0)</f>
        <v>0</v>
      </c>
      <c r="CI75" s="161">
        <f t="shared" ref="CI75:CI78" si="877">CG75+1</f>
        <v>46296</v>
      </c>
      <c r="CJ75" s="161">
        <f t="shared" ref="CJ75:CJ78" si="878">CI75+30</f>
        <v>46326</v>
      </c>
      <c r="CK75" s="165">
        <f t="shared" ref="CK75:CK78" si="879">IFERROR(IF(($R75-CJ75)&gt;=0,0,IF(($S75-CI75)&lt;0,0,IF(AND(($S75-CJ75)&gt;0,(CI75-$R75)&gt;0),$V75/365*(CJ75-CI75+1),IF(AND(($S75-CJ75)&lt;=0,(CI75-$R75)&gt;0),$V75/365*($S75-CI75+1),$V75/365*(CJ75-$R75+1))))),0)</f>
        <v>0</v>
      </c>
      <c r="CL75" s="161">
        <f t="shared" ref="CL75:CL78" si="880">CJ75+1</f>
        <v>46327</v>
      </c>
      <c r="CM75" s="161">
        <f t="shared" ref="CM75:CM78" si="881">CL75+29</f>
        <v>46356</v>
      </c>
      <c r="CN75" s="165">
        <f t="shared" ref="CN75:CN78" si="882">IFERROR(IF(($R75-CM75)&gt;=0,0,IF(($S75-CL75)&lt;0,0,IF(AND(($S75-CM75)&gt;0,(CL75-$R75)&gt;0),$V75/365*(CM75-CL75+1),IF(AND(($S75-CM75)&lt;=0,(CL75-$R75)&gt;0),$V75/365*($S75-CL75+1),$V75/365*(CM75-$R75+1))))),0)</f>
        <v>0</v>
      </c>
      <c r="CO75" s="161">
        <f t="shared" ref="CO75:CO78" si="883">CM75+1</f>
        <v>46357</v>
      </c>
      <c r="CP75" s="161">
        <f t="shared" ref="CP75:CP78" si="884">CO75+30</f>
        <v>46387</v>
      </c>
      <c r="CQ75" s="165">
        <f t="shared" ref="CQ75:CQ78" si="885">IFERROR(IF(($R75-CP75)&gt;=0,0,IF(($S75-CO75)&lt;0,0,IF(AND(($S75-CP75)&gt;0,(CO75-$R75)&gt;0),$V75/365*(CP75-CO75+1),IF(AND(($S75-CP75)&lt;=0,(CO75-$R75)&gt;0),$V75/365*($S75-CO75+1),$V75/365*(CP75-$R75+1))))),0)</f>
        <v>0</v>
      </c>
    </row>
    <row r="76" s="78" customFormat="1" ht="24" customHeight="1" outlineLevel="4" spans="1:95">
      <c r="A76" s="119"/>
      <c r="B76" s="120"/>
      <c r="C76" s="121"/>
      <c r="D76" s="119"/>
      <c r="E76" s="120"/>
      <c r="F76" s="120"/>
      <c r="G76" s="120"/>
      <c r="H76" s="122"/>
      <c r="I76" s="122"/>
      <c r="J76" s="122">
        <f t="shared" si="814"/>
        <v>0</v>
      </c>
      <c r="K76" s="122">
        <f t="shared" ref="K76:K78" si="886">K75+1</f>
        <v>2</v>
      </c>
      <c r="L76" s="153"/>
      <c r="M76" s="154">
        <f>IFERROR(VLOOKUP($L76,'2-2 引出数据_合同数据仓库'!$B$2:$BP$1000,3,FALSE),0)</f>
        <v>0</v>
      </c>
      <c r="N76" s="122"/>
      <c r="O76" s="154">
        <f>IFERROR(VLOOKUP((LEFT(VLOOKUP($L76,'2-2 引出数据_合同数据仓库'!$B$2:$BP$1000,64,FALSE),15)&amp;(RIGHT(VLOOKUP($L76,'2-2 引出数据_合同数据仓库'!$B$2:$BP$1000,64,FALSE),4)+1)),'2-2 引出数据_合同数据仓库'!$B$2:$BP$1000,3,FALSE),0)</f>
        <v>0</v>
      </c>
      <c r="P76" s="122"/>
      <c r="Q76" s="122">
        <f>IFERROR(VLOOKUP($L76,'2-2 引出数据_合同数据仓库'!$B$2:$BP$1000,28,FALSE),0)</f>
        <v>0</v>
      </c>
      <c r="R76" s="122">
        <f>IFERROR(VLOOKUP($L76,'2-2 引出数据_合同数据仓库'!$B$2:$BP$1000,29,FALSE),0)</f>
        <v>0</v>
      </c>
      <c r="S76" s="122">
        <f>IFERROR(VLOOKUP($L76,'2-2 引出数据_合同数据仓库'!$B$2:$BP$1000,4,FALSE),0)</f>
        <v>0</v>
      </c>
      <c r="T76" s="122"/>
      <c r="U76" s="122">
        <f>IFERROR(VLOOKUP($L76,'2-2 引出数据_合同数据仓库'!$B$2:$BP$1000,15,FALSE),0)</f>
        <v>0</v>
      </c>
      <c r="V76" s="122">
        <f t="shared" si="815"/>
        <v>0</v>
      </c>
      <c r="W76" s="122"/>
      <c r="X76" s="161">
        <v>45658</v>
      </c>
      <c r="Y76" s="161">
        <f t="shared" si="816"/>
        <v>45688</v>
      </c>
      <c r="Z76" s="165">
        <f t="shared" si="817"/>
        <v>0</v>
      </c>
      <c r="AA76" s="161">
        <f t="shared" si="818"/>
        <v>45689</v>
      </c>
      <c r="AB76" s="161">
        <f t="shared" si="819"/>
        <v>45716</v>
      </c>
      <c r="AC76" s="165">
        <f t="shared" si="820"/>
        <v>0</v>
      </c>
      <c r="AD76" s="161">
        <f t="shared" si="821"/>
        <v>45717</v>
      </c>
      <c r="AE76" s="161">
        <f t="shared" si="822"/>
        <v>45747</v>
      </c>
      <c r="AF76" s="165">
        <f t="shared" si="823"/>
        <v>0</v>
      </c>
      <c r="AG76" s="161">
        <f t="shared" si="824"/>
        <v>45748</v>
      </c>
      <c r="AH76" s="161">
        <f t="shared" si="825"/>
        <v>45777</v>
      </c>
      <c r="AI76" s="165">
        <f t="shared" si="826"/>
        <v>0</v>
      </c>
      <c r="AJ76" s="161">
        <f t="shared" si="827"/>
        <v>45778</v>
      </c>
      <c r="AK76" s="161">
        <f t="shared" si="828"/>
        <v>45808</v>
      </c>
      <c r="AL76" s="165">
        <f t="shared" si="829"/>
        <v>0</v>
      </c>
      <c r="AM76" s="161">
        <f t="shared" si="830"/>
        <v>45809</v>
      </c>
      <c r="AN76" s="161">
        <f t="shared" si="831"/>
        <v>45838</v>
      </c>
      <c r="AO76" s="165">
        <f t="shared" si="832"/>
        <v>0</v>
      </c>
      <c r="AP76" s="161">
        <f t="shared" si="833"/>
        <v>45839</v>
      </c>
      <c r="AQ76" s="161">
        <f t="shared" si="834"/>
        <v>45869</v>
      </c>
      <c r="AR76" s="165">
        <f t="shared" si="835"/>
        <v>0</v>
      </c>
      <c r="AS76" s="161">
        <f t="shared" si="836"/>
        <v>45870</v>
      </c>
      <c r="AT76" s="161">
        <f t="shared" si="837"/>
        <v>45900</v>
      </c>
      <c r="AU76" s="165">
        <f t="shared" si="838"/>
        <v>0</v>
      </c>
      <c r="AV76" s="161">
        <f t="shared" si="839"/>
        <v>45901</v>
      </c>
      <c r="AW76" s="161">
        <f t="shared" si="840"/>
        <v>45930</v>
      </c>
      <c r="AX76" s="165">
        <f t="shared" si="841"/>
        <v>0</v>
      </c>
      <c r="AY76" s="161">
        <f t="shared" si="842"/>
        <v>45931</v>
      </c>
      <c r="AZ76" s="161">
        <f t="shared" si="843"/>
        <v>45961</v>
      </c>
      <c r="BA76" s="165">
        <f t="shared" si="844"/>
        <v>0</v>
      </c>
      <c r="BB76" s="161">
        <f t="shared" si="845"/>
        <v>45962</v>
      </c>
      <c r="BC76" s="161">
        <f t="shared" si="846"/>
        <v>45991</v>
      </c>
      <c r="BD76" s="165">
        <f t="shared" si="847"/>
        <v>0</v>
      </c>
      <c r="BE76" s="161">
        <f t="shared" si="848"/>
        <v>45992</v>
      </c>
      <c r="BF76" s="161">
        <f t="shared" si="849"/>
        <v>46022</v>
      </c>
      <c r="BG76" s="165">
        <f t="shared" si="850"/>
        <v>0</v>
      </c>
      <c r="BH76" s="161">
        <v>46023</v>
      </c>
      <c r="BI76" s="161">
        <f t="shared" si="851"/>
        <v>46053</v>
      </c>
      <c r="BJ76" s="165">
        <f t="shared" si="852"/>
        <v>0</v>
      </c>
      <c r="BK76" s="161">
        <f t="shared" si="853"/>
        <v>46054</v>
      </c>
      <c r="BL76" s="161">
        <f t="shared" si="854"/>
        <v>46081</v>
      </c>
      <c r="BM76" s="165">
        <f t="shared" si="855"/>
        <v>0</v>
      </c>
      <c r="BN76" s="161">
        <f t="shared" si="856"/>
        <v>46082</v>
      </c>
      <c r="BO76" s="161">
        <f t="shared" si="857"/>
        <v>46112</v>
      </c>
      <c r="BP76" s="165">
        <f t="shared" si="858"/>
        <v>0</v>
      </c>
      <c r="BQ76" s="161">
        <f t="shared" si="859"/>
        <v>46113</v>
      </c>
      <c r="BR76" s="161">
        <f t="shared" si="860"/>
        <v>46142</v>
      </c>
      <c r="BS76" s="165">
        <f t="shared" si="861"/>
        <v>0</v>
      </c>
      <c r="BT76" s="161">
        <f t="shared" si="862"/>
        <v>46143</v>
      </c>
      <c r="BU76" s="161">
        <f t="shared" si="863"/>
        <v>46173</v>
      </c>
      <c r="BV76" s="165">
        <f t="shared" si="864"/>
        <v>0</v>
      </c>
      <c r="BW76" s="161">
        <f t="shared" si="865"/>
        <v>46174</v>
      </c>
      <c r="BX76" s="161">
        <f t="shared" si="866"/>
        <v>46203</v>
      </c>
      <c r="BY76" s="165">
        <f t="shared" si="867"/>
        <v>0</v>
      </c>
      <c r="BZ76" s="161">
        <f t="shared" si="868"/>
        <v>46204</v>
      </c>
      <c r="CA76" s="161">
        <f t="shared" si="869"/>
        <v>46234</v>
      </c>
      <c r="CB76" s="165">
        <f t="shared" si="870"/>
        <v>0</v>
      </c>
      <c r="CC76" s="161">
        <f t="shared" si="871"/>
        <v>46235</v>
      </c>
      <c r="CD76" s="161">
        <f t="shared" si="872"/>
        <v>46265</v>
      </c>
      <c r="CE76" s="165">
        <f t="shared" si="873"/>
        <v>0</v>
      </c>
      <c r="CF76" s="161">
        <f t="shared" si="874"/>
        <v>46266</v>
      </c>
      <c r="CG76" s="161">
        <f t="shared" si="875"/>
        <v>46295</v>
      </c>
      <c r="CH76" s="165">
        <f t="shared" si="876"/>
        <v>0</v>
      </c>
      <c r="CI76" s="161">
        <f t="shared" si="877"/>
        <v>46296</v>
      </c>
      <c r="CJ76" s="161">
        <f t="shared" si="878"/>
        <v>46326</v>
      </c>
      <c r="CK76" s="165">
        <f t="shared" si="879"/>
        <v>0</v>
      </c>
      <c r="CL76" s="161">
        <f t="shared" si="880"/>
        <v>46327</v>
      </c>
      <c r="CM76" s="161">
        <f t="shared" si="881"/>
        <v>46356</v>
      </c>
      <c r="CN76" s="165">
        <f t="shared" si="882"/>
        <v>0</v>
      </c>
      <c r="CO76" s="161">
        <f t="shared" si="883"/>
        <v>46357</v>
      </c>
      <c r="CP76" s="161">
        <f t="shared" si="884"/>
        <v>46387</v>
      </c>
      <c r="CQ76" s="165">
        <f t="shared" si="885"/>
        <v>0</v>
      </c>
    </row>
    <row r="77" s="78" customFormat="1" ht="24" customHeight="1" outlineLevel="4" spans="1:95">
      <c r="A77" s="119"/>
      <c r="B77" s="120"/>
      <c r="C77" s="121"/>
      <c r="D77" s="119"/>
      <c r="E77" s="120"/>
      <c r="F77" s="120"/>
      <c r="G77" s="120"/>
      <c r="H77" s="122"/>
      <c r="I77" s="122"/>
      <c r="J77" s="122">
        <f t="shared" si="814"/>
        <v>0</v>
      </c>
      <c r="K77" s="122">
        <f t="shared" si="886"/>
        <v>3</v>
      </c>
      <c r="L77" s="153"/>
      <c r="M77" s="154">
        <f>IFERROR(VLOOKUP($L77,'2-2 引出数据_合同数据仓库'!$B$2:$BP$1000,3,FALSE),0)</f>
        <v>0</v>
      </c>
      <c r="N77" s="122"/>
      <c r="O77" s="154">
        <f>IFERROR(VLOOKUP((LEFT(VLOOKUP($L77,'2-2 引出数据_合同数据仓库'!$B$2:$BP$1000,64,FALSE),15)&amp;(RIGHT(VLOOKUP($L77,'2-2 引出数据_合同数据仓库'!$B$2:$BP$1000,64,FALSE),4)+1)),'2-2 引出数据_合同数据仓库'!$B$2:$BP$1000,3,FALSE),0)</f>
        <v>0</v>
      </c>
      <c r="P77" s="122"/>
      <c r="Q77" s="122">
        <f>IFERROR(VLOOKUP($L77,'2-2 引出数据_合同数据仓库'!$B$2:$BP$1000,28,FALSE),0)</f>
        <v>0</v>
      </c>
      <c r="R77" s="122">
        <f>IFERROR(VLOOKUP($L77,'2-2 引出数据_合同数据仓库'!$B$2:$BP$1000,29,FALSE),0)</f>
        <v>0</v>
      </c>
      <c r="S77" s="122">
        <f>IFERROR(VLOOKUP($L77,'2-2 引出数据_合同数据仓库'!$B$2:$BP$1000,4,FALSE),0)</f>
        <v>0</v>
      </c>
      <c r="T77" s="122"/>
      <c r="U77" s="122">
        <f>IFERROR(VLOOKUP($L77,'2-2 引出数据_合同数据仓库'!$B$2:$BP$1000,15,FALSE),0)</f>
        <v>0</v>
      </c>
      <c r="V77" s="122">
        <f t="shared" si="815"/>
        <v>0</v>
      </c>
      <c r="W77" s="122"/>
      <c r="X77" s="161">
        <v>45658</v>
      </c>
      <c r="Y77" s="161">
        <f t="shared" si="816"/>
        <v>45688</v>
      </c>
      <c r="Z77" s="165">
        <f t="shared" si="817"/>
        <v>0</v>
      </c>
      <c r="AA77" s="161">
        <f t="shared" si="818"/>
        <v>45689</v>
      </c>
      <c r="AB77" s="161">
        <f t="shared" si="819"/>
        <v>45716</v>
      </c>
      <c r="AC77" s="165">
        <f t="shared" si="820"/>
        <v>0</v>
      </c>
      <c r="AD77" s="161">
        <f t="shared" si="821"/>
        <v>45717</v>
      </c>
      <c r="AE77" s="161">
        <f t="shared" si="822"/>
        <v>45747</v>
      </c>
      <c r="AF77" s="165">
        <f t="shared" si="823"/>
        <v>0</v>
      </c>
      <c r="AG77" s="161">
        <f t="shared" si="824"/>
        <v>45748</v>
      </c>
      <c r="AH77" s="161">
        <f t="shared" si="825"/>
        <v>45777</v>
      </c>
      <c r="AI77" s="165">
        <f t="shared" si="826"/>
        <v>0</v>
      </c>
      <c r="AJ77" s="161">
        <f t="shared" si="827"/>
        <v>45778</v>
      </c>
      <c r="AK77" s="161">
        <f t="shared" si="828"/>
        <v>45808</v>
      </c>
      <c r="AL77" s="165">
        <f t="shared" si="829"/>
        <v>0</v>
      </c>
      <c r="AM77" s="161">
        <f t="shared" si="830"/>
        <v>45809</v>
      </c>
      <c r="AN77" s="161">
        <f t="shared" si="831"/>
        <v>45838</v>
      </c>
      <c r="AO77" s="165">
        <f t="shared" si="832"/>
        <v>0</v>
      </c>
      <c r="AP77" s="161">
        <f t="shared" si="833"/>
        <v>45839</v>
      </c>
      <c r="AQ77" s="161">
        <f t="shared" si="834"/>
        <v>45869</v>
      </c>
      <c r="AR77" s="165">
        <f t="shared" si="835"/>
        <v>0</v>
      </c>
      <c r="AS77" s="161">
        <f t="shared" si="836"/>
        <v>45870</v>
      </c>
      <c r="AT77" s="161">
        <f t="shared" si="837"/>
        <v>45900</v>
      </c>
      <c r="AU77" s="165">
        <f t="shared" si="838"/>
        <v>0</v>
      </c>
      <c r="AV77" s="161">
        <f t="shared" si="839"/>
        <v>45901</v>
      </c>
      <c r="AW77" s="161">
        <f t="shared" si="840"/>
        <v>45930</v>
      </c>
      <c r="AX77" s="165">
        <f t="shared" si="841"/>
        <v>0</v>
      </c>
      <c r="AY77" s="161">
        <f t="shared" si="842"/>
        <v>45931</v>
      </c>
      <c r="AZ77" s="161">
        <f t="shared" si="843"/>
        <v>45961</v>
      </c>
      <c r="BA77" s="165">
        <f t="shared" si="844"/>
        <v>0</v>
      </c>
      <c r="BB77" s="161">
        <f t="shared" si="845"/>
        <v>45962</v>
      </c>
      <c r="BC77" s="161">
        <f t="shared" si="846"/>
        <v>45991</v>
      </c>
      <c r="BD77" s="165">
        <f t="shared" si="847"/>
        <v>0</v>
      </c>
      <c r="BE77" s="161">
        <f t="shared" si="848"/>
        <v>45992</v>
      </c>
      <c r="BF77" s="161">
        <f t="shared" si="849"/>
        <v>46022</v>
      </c>
      <c r="BG77" s="165">
        <f t="shared" si="850"/>
        <v>0</v>
      </c>
      <c r="BH77" s="161">
        <v>46023</v>
      </c>
      <c r="BI77" s="161">
        <f t="shared" si="851"/>
        <v>46053</v>
      </c>
      <c r="BJ77" s="165">
        <f t="shared" si="852"/>
        <v>0</v>
      </c>
      <c r="BK77" s="161">
        <f t="shared" si="853"/>
        <v>46054</v>
      </c>
      <c r="BL77" s="161">
        <f t="shared" si="854"/>
        <v>46081</v>
      </c>
      <c r="BM77" s="165">
        <f t="shared" si="855"/>
        <v>0</v>
      </c>
      <c r="BN77" s="161">
        <f t="shared" si="856"/>
        <v>46082</v>
      </c>
      <c r="BO77" s="161">
        <f t="shared" si="857"/>
        <v>46112</v>
      </c>
      <c r="BP77" s="165">
        <f t="shared" si="858"/>
        <v>0</v>
      </c>
      <c r="BQ77" s="161">
        <f t="shared" si="859"/>
        <v>46113</v>
      </c>
      <c r="BR77" s="161">
        <f t="shared" si="860"/>
        <v>46142</v>
      </c>
      <c r="BS77" s="165">
        <f t="shared" si="861"/>
        <v>0</v>
      </c>
      <c r="BT77" s="161">
        <f t="shared" si="862"/>
        <v>46143</v>
      </c>
      <c r="BU77" s="161">
        <f t="shared" si="863"/>
        <v>46173</v>
      </c>
      <c r="BV77" s="165">
        <f t="shared" si="864"/>
        <v>0</v>
      </c>
      <c r="BW77" s="161">
        <f t="shared" si="865"/>
        <v>46174</v>
      </c>
      <c r="BX77" s="161">
        <f t="shared" si="866"/>
        <v>46203</v>
      </c>
      <c r="BY77" s="165">
        <f t="shared" si="867"/>
        <v>0</v>
      </c>
      <c r="BZ77" s="161">
        <f t="shared" si="868"/>
        <v>46204</v>
      </c>
      <c r="CA77" s="161">
        <f t="shared" si="869"/>
        <v>46234</v>
      </c>
      <c r="CB77" s="165">
        <f t="shared" si="870"/>
        <v>0</v>
      </c>
      <c r="CC77" s="161">
        <f t="shared" si="871"/>
        <v>46235</v>
      </c>
      <c r="CD77" s="161">
        <f t="shared" si="872"/>
        <v>46265</v>
      </c>
      <c r="CE77" s="165">
        <f t="shared" si="873"/>
        <v>0</v>
      </c>
      <c r="CF77" s="161">
        <f t="shared" si="874"/>
        <v>46266</v>
      </c>
      <c r="CG77" s="161">
        <f t="shared" si="875"/>
        <v>46295</v>
      </c>
      <c r="CH77" s="165">
        <f t="shared" si="876"/>
        <v>0</v>
      </c>
      <c r="CI77" s="161">
        <f t="shared" si="877"/>
        <v>46296</v>
      </c>
      <c r="CJ77" s="161">
        <f t="shared" si="878"/>
        <v>46326</v>
      </c>
      <c r="CK77" s="165">
        <f t="shared" si="879"/>
        <v>0</v>
      </c>
      <c r="CL77" s="161">
        <f t="shared" si="880"/>
        <v>46327</v>
      </c>
      <c r="CM77" s="161">
        <f t="shared" si="881"/>
        <v>46356</v>
      </c>
      <c r="CN77" s="165">
        <f t="shared" si="882"/>
        <v>0</v>
      </c>
      <c r="CO77" s="161">
        <f t="shared" si="883"/>
        <v>46357</v>
      </c>
      <c r="CP77" s="161">
        <f t="shared" si="884"/>
        <v>46387</v>
      </c>
      <c r="CQ77" s="165">
        <f t="shared" si="885"/>
        <v>0</v>
      </c>
    </row>
    <row r="78" s="78" customFormat="1" ht="24" customHeight="1" outlineLevel="4" spans="1:95">
      <c r="A78" s="119"/>
      <c r="B78" s="120"/>
      <c r="C78" s="121"/>
      <c r="D78" s="119"/>
      <c r="E78" s="120"/>
      <c r="F78" s="120"/>
      <c r="G78" s="120"/>
      <c r="H78" s="122"/>
      <c r="I78" s="122"/>
      <c r="J78" s="122">
        <f t="shared" si="814"/>
        <v>0</v>
      </c>
      <c r="K78" s="122">
        <f t="shared" si="886"/>
        <v>4</v>
      </c>
      <c r="L78" s="153"/>
      <c r="M78" s="154">
        <f>IFERROR(VLOOKUP($L78,'2-2 引出数据_合同数据仓库'!$B$2:$BP$1000,3,FALSE),0)</f>
        <v>0</v>
      </c>
      <c r="N78" s="122"/>
      <c r="O78" s="154">
        <f>IFERROR(VLOOKUP((LEFT(VLOOKUP($L78,'2-2 引出数据_合同数据仓库'!$B$2:$BP$1000,64,FALSE),15)&amp;(RIGHT(VLOOKUP($L78,'2-2 引出数据_合同数据仓库'!$B$2:$BP$1000,64,FALSE),4)+1)),'2-2 引出数据_合同数据仓库'!$B$2:$BP$1000,3,FALSE),0)</f>
        <v>0</v>
      </c>
      <c r="P78" s="122"/>
      <c r="Q78" s="122">
        <f>IFERROR(VLOOKUP($L78,'2-2 引出数据_合同数据仓库'!$B$2:$BP$1000,28,FALSE),0)</f>
        <v>0</v>
      </c>
      <c r="R78" s="122">
        <f>IFERROR(VLOOKUP($L78,'2-2 引出数据_合同数据仓库'!$B$2:$BP$1000,29,FALSE),0)</f>
        <v>0</v>
      </c>
      <c r="S78" s="122">
        <f>IFERROR(VLOOKUP($L78,'2-2 引出数据_合同数据仓库'!$B$2:$BP$1000,4,FALSE),0)</f>
        <v>0</v>
      </c>
      <c r="T78" s="122"/>
      <c r="U78" s="122">
        <f>IFERROR(VLOOKUP($L78,'2-2 引出数据_合同数据仓库'!$B$2:$BP$1000,15,FALSE),0)</f>
        <v>0</v>
      </c>
      <c r="V78" s="122">
        <f t="shared" si="815"/>
        <v>0</v>
      </c>
      <c r="W78" s="122"/>
      <c r="X78" s="161">
        <v>45658</v>
      </c>
      <c r="Y78" s="161">
        <f t="shared" si="816"/>
        <v>45688</v>
      </c>
      <c r="Z78" s="165">
        <f t="shared" si="817"/>
        <v>0</v>
      </c>
      <c r="AA78" s="161">
        <f t="shared" si="818"/>
        <v>45689</v>
      </c>
      <c r="AB78" s="161">
        <f t="shared" si="819"/>
        <v>45716</v>
      </c>
      <c r="AC78" s="165">
        <f t="shared" si="820"/>
        <v>0</v>
      </c>
      <c r="AD78" s="161">
        <f t="shared" si="821"/>
        <v>45717</v>
      </c>
      <c r="AE78" s="161">
        <f t="shared" si="822"/>
        <v>45747</v>
      </c>
      <c r="AF78" s="165">
        <f t="shared" si="823"/>
        <v>0</v>
      </c>
      <c r="AG78" s="161">
        <f t="shared" si="824"/>
        <v>45748</v>
      </c>
      <c r="AH78" s="161">
        <f t="shared" si="825"/>
        <v>45777</v>
      </c>
      <c r="AI78" s="165">
        <f t="shared" si="826"/>
        <v>0</v>
      </c>
      <c r="AJ78" s="161">
        <f t="shared" si="827"/>
        <v>45778</v>
      </c>
      <c r="AK78" s="161">
        <f t="shared" si="828"/>
        <v>45808</v>
      </c>
      <c r="AL78" s="165">
        <f t="shared" si="829"/>
        <v>0</v>
      </c>
      <c r="AM78" s="161">
        <f t="shared" si="830"/>
        <v>45809</v>
      </c>
      <c r="AN78" s="161">
        <f t="shared" si="831"/>
        <v>45838</v>
      </c>
      <c r="AO78" s="165">
        <f t="shared" si="832"/>
        <v>0</v>
      </c>
      <c r="AP78" s="161">
        <f t="shared" si="833"/>
        <v>45839</v>
      </c>
      <c r="AQ78" s="161">
        <f t="shared" si="834"/>
        <v>45869</v>
      </c>
      <c r="AR78" s="165">
        <f t="shared" si="835"/>
        <v>0</v>
      </c>
      <c r="AS78" s="161">
        <f t="shared" si="836"/>
        <v>45870</v>
      </c>
      <c r="AT78" s="161">
        <f t="shared" si="837"/>
        <v>45900</v>
      </c>
      <c r="AU78" s="165">
        <f t="shared" si="838"/>
        <v>0</v>
      </c>
      <c r="AV78" s="161">
        <f t="shared" si="839"/>
        <v>45901</v>
      </c>
      <c r="AW78" s="161">
        <f t="shared" si="840"/>
        <v>45930</v>
      </c>
      <c r="AX78" s="165">
        <f t="shared" si="841"/>
        <v>0</v>
      </c>
      <c r="AY78" s="161">
        <f t="shared" si="842"/>
        <v>45931</v>
      </c>
      <c r="AZ78" s="161">
        <f t="shared" si="843"/>
        <v>45961</v>
      </c>
      <c r="BA78" s="165">
        <f t="shared" si="844"/>
        <v>0</v>
      </c>
      <c r="BB78" s="161">
        <f t="shared" si="845"/>
        <v>45962</v>
      </c>
      <c r="BC78" s="161">
        <f t="shared" si="846"/>
        <v>45991</v>
      </c>
      <c r="BD78" s="165">
        <f t="shared" si="847"/>
        <v>0</v>
      </c>
      <c r="BE78" s="161">
        <f t="shared" si="848"/>
        <v>45992</v>
      </c>
      <c r="BF78" s="161">
        <f t="shared" si="849"/>
        <v>46022</v>
      </c>
      <c r="BG78" s="165">
        <f t="shared" si="850"/>
        <v>0</v>
      </c>
      <c r="BH78" s="161">
        <v>46023</v>
      </c>
      <c r="BI78" s="161">
        <f t="shared" si="851"/>
        <v>46053</v>
      </c>
      <c r="BJ78" s="165">
        <f t="shared" si="852"/>
        <v>0</v>
      </c>
      <c r="BK78" s="161">
        <f t="shared" si="853"/>
        <v>46054</v>
      </c>
      <c r="BL78" s="161">
        <f t="shared" si="854"/>
        <v>46081</v>
      </c>
      <c r="BM78" s="165">
        <f t="shared" si="855"/>
        <v>0</v>
      </c>
      <c r="BN78" s="161">
        <f t="shared" si="856"/>
        <v>46082</v>
      </c>
      <c r="BO78" s="161">
        <f t="shared" si="857"/>
        <v>46112</v>
      </c>
      <c r="BP78" s="165">
        <f t="shared" si="858"/>
        <v>0</v>
      </c>
      <c r="BQ78" s="161">
        <f t="shared" si="859"/>
        <v>46113</v>
      </c>
      <c r="BR78" s="161">
        <f t="shared" si="860"/>
        <v>46142</v>
      </c>
      <c r="BS78" s="165">
        <f t="shared" si="861"/>
        <v>0</v>
      </c>
      <c r="BT78" s="161">
        <f t="shared" si="862"/>
        <v>46143</v>
      </c>
      <c r="BU78" s="161">
        <f t="shared" si="863"/>
        <v>46173</v>
      </c>
      <c r="BV78" s="165">
        <f t="shared" si="864"/>
        <v>0</v>
      </c>
      <c r="BW78" s="161">
        <f t="shared" si="865"/>
        <v>46174</v>
      </c>
      <c r="BX78" s="161">
        <f t="shared" si="866"/>
        <v>46203</v>
      </c>
      <c r="BY78" s="165">
        <f t="shared" si="867"/>
        <v>0</v>
      </c>
      <c r="BZ78" s="161">
        <f t="shared" si="868"/>
        <v>46204</v>
      </c>
      <c r="CA78" s="161">
        <f t="shared" si="869"/>
        <v>46234</v>
      </c>
      <c r="CB78" s="165">
        <f t="shared" si="870"/>
        <v>0</v>
      </c>
      <c r="CC78" s="161">
        <f t="shared" si="871"/>
        <v>46235</v>
      </c>
      <c r="CD78" s="161">
        <f t="shared" si="872"/>
        <v>46265</v>
      </c>
      <c r="CE78" s="165">
        <f t="shared" si="873"/>
        <v>0</v>
      </c>
      <c r="CF78" s="161">
        <f t="shared" si="874"/>
        <v>46266</v>
      </c>
      <c r="CG78" s="161">
        <f t="shared" si="875"/>
        <v>46295</v>
      </c>
      <c r="CH78" s="165">
        <f t="shared" si="876"/>
        <v>0</v>
      </c>
      <c r="CI78" s="161">
        <f t="shared" si="877"/>
        <v>46296</v>
      </c>
      <c r="CJ78" s="161">
        <f t="shared" si="878"/>
        <v>46326</v>
      </c>
      <c r="CK78" s="165">
        <f t="shared" si="879"/>
        <v>0</v>
      </c>
      <c r="CL78" s="161">
        <f t="shared" si="880"/>
        <v>46327</v>
      </c>
      <c r="CM78" s="161">
        <f t="shared" si="881"/>
        <v>46356</v>
      </c>
      <c r="CN78" s="165">
        <f t="shared" si="882"/>
        <v>0</v>
      </c>
      <c r="CO78" s="161">
        <f t="shared" si="883"/>
        <v>46357</v>
      </c>
      <c r="CP78" s="161">
        <f t="shared" si="884"/>
        <v>46387</v>
      </c>
      <c r="CQ78" s="165">
        <f t="shared" si="885"/>
        <v>0</v>
      </c>
    </row>
    <row r="79" s="78" customFormat="1" ht="24" customHeight="1" outlineLevel="4" spans="1:95">
      <c r="A79" s="123" t="s">
        <v>2826</v>
      </c>
      <c r="B79" s="124"/>
      <c r="C79" s="124"/>
      <c r="D79" s="124"/>
      <c r="E79" s="124"/>
      <c r="F79" s="124"/>
      <c r="G79" s="125"/>
      <c r="H79" s="126"/>
      <c r="I79" s="126"/>
      <c r="J79" s="126"/>
      <c r="K79" s="126"/>
      <c r="L79" s="155"/>
      <c r="M79" s="155"/>
      <c r="N79" s="126"/>
      <c r="O79" s="126"/>
      <c r="P79" s="126"/>
      <c r="Q79" s="126"/>
      <c r="R79" s="126"/>
      <c r="S79" s="126"/>
      <c r="T79" s="126"/>
      <c r="U79" s="126"/>
      <c r="V79" s="126"/>
      <c r="W79" s="126"/>
      <c r="X79" s="126"/>
      <c r="Y79" s="126"/>
      <c r="Z79" s="126"/>
      <c r="AA79" s="126"/>
      <c r="AB79" s="126"/>
      <c r="AC79" s="126"/>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6"/>
      <c r="CD79" s="126"/>
      <c r="CE79" s="126"/>
      <c r="CF79" s="126"/>
      <c r="CG79" s="126"/>
      <c r="CH79" s="126"/>
      <c r="CI79" s="126"/>
      <c r="CJ79" s="126"/>
      <c r="CK79" s="126"/>
      <c r="CL79" s="126"/>
      <c r="CM79" s="126"/>
      <c r="CN79" s="126"/>
      <c r="CO79" s="126"/>
      <c r="CP79" s="126"/>
      <c r="CQ79" s="126"/>
    </row>
    <row r="80" ht="24" customHeight="1" outlineLevel="3" spans="1:95">
      <c r="A80" s="115"/>
      <c r="B80" s="116" t="s">
        <v>799</v>
      </c>
      <c r="C80" s="117" t="s">
        <v>71</v>
      </c>
      <c r="D80" s="115" t="s">
        <v>68</v>
      </c>
      <c r="E80" s="116"/>
      <c r="F80" s="116"/>
      <c r="G80" s="116"/>
      <c r="H80" s="118">
        <f>X80+AA80+AD80+AG80+AJ80+AM80+AP80+AS80+AV80+AY80+BB80+BE80</f>
        <v>0</v>
      </c>
      <c r="I80" s="118">
        <f>Y80+AB80+AE80+AH80+AK80+AN80+AQ80+AT80+AW80+AZ80+BC80+BF80</f>
        <v>0</v>
      </c>
      <c r="J80" s="118">
        <f t="shared" si="814"/>
        <v>0</v>
      </c>
      <c r="K80" s="118"/>
      <c r="L80" s="152"/>
      <c r="M80" s="152"/>
      <c r="N80" s="118"/>
      <c r="O80" s="118"/>
      <c r="P80" s="118"/>
      <c r="Q80" s="118"/>
      <c r="R80" s="118"/>
      <c r="S80" s="118"/>
      <c r="T80" s="118"/>
      <c r="U80" s="118"/>
      <c r="V80" s="118"/>
      <c r="W80" s="118"/>
      <c r="X80" s="118">
        <f>VLOOKUP($C80,'1 预算编制表单'!$C:$BJ,27,FALSE)</f>
        <v>0</v>
      </c>
      <c r="Y80" s="118">
        <f>X80-Z80</f>
        <v>0</v>
      </c>
      <c r="Z80" s="118">
        <f>SUM(Z81:Z85)</f>
        <v>0</v>
      </c>
      <c r="AA80" s="118">
        <f>VLOOKUP($C80,'1 预算编制表单'!$C:$BJ,30,FALSE)</f>
        <v>0</v>
      </c>
      <c r="AB80" s="118">
        <f>AA80-AC80</f>
        <v>0</v>
      </c>
      <c r="AC80" s="118">
        <f>SUM(AC81:AC85)</f>
        <v>0</v>
      </c>
      <c r="AD80" s="118">
        <f>VLOOKUP($C80,'1 预算编制表单'!$C:$BJ,33,FALSE)</f>
        <v>0</v>
      </c>
      <c r="AE80" s="118">
        <f>AD80-AF80</f>
        <v>0</v>
      </c>
      <c r="AF80" s="118">
        <f>SUM(AF81:AF85)</f>
        <v>0</v>
      </c>
      <c r="AG80" s="118">
        <f>VLOOKUP($C80,'1 预算编制表单'!$C:$BJ,36,FALSE)</f>
        <v>0</v>
      </c>
      <c r="AH80" s="118">
        <f>AG80-AI80</f>
        <v>0</v>
      </c>
      <c r="AI80" s="118">
        <f>SUM(AI81:AI85)</f>
        <v>0</v>
      </c>
      <c r="AJ80" s="118">
        <f>VLOOKUP($C80,'1 预算编制表单'!$C:$BJ,39,FALSE)</f>
        <v>0</v>
      </c>
      <c r="AK80" s="118">
        <f>AJ80-AL80</f>
        <v>0</v>
      </c>
      <c r="AL80" s="118">
        <f>SUM(AL81:AL85)</f>
        <v>0</v>
      </c>
      <c r="AM80" s="118">
        <f>VLOOKUP($C80,'1 预算编制表单'!$C:$BJ,42,FALSE)</f>
        <v>0</v>
      </c>
      <c r="AN80" s="118">
        <f>AM80-AO80</f>
        <v>0</v>
      </c>
      <c r="AO80" s="118">
        <f>SUM(AO81:AO85)</f>
        <v>0</v>
      </c>
      <c r="AP80" s="118">
        <f>VLOOKUP($C80,'1 预算编制表单'!$C:$BJ,45,FALSE)</f>
        <v>0</v>
      </c>
      <c r="AQ80" s="118">
        <f>AP80-AR80</f>
        <v>0</v>
      </c>
      <c r="AR80" s="118">
        <f>SUM(AR81:AR85)</f>
        <v>0</v>
      </c>
      <c r="AS80" s="118">
        <f>VLOOKUP($C80,'1 预算编制表单'!$C:$BJ,48,FALSE)</f>
        <v>0</v>
      </c>
      <c r="AT80" s="118">
        <f>AS80-AU80</f>
        <v>0</v>
      </c>
      <c r="AU80" s="118">
        <f>SUM(AU81:AU85)</f>
        <v>0</v>
      </c>
      <c r="AV80" s="118">
        <f>VLOOKUP($C80,'1 预算编制表单'!$C:$BJ,51,FALSE)</f>
        <v>0</v>
      </c>
      <c r="AW80" s="118">
        <f>AV80-AX80</f>
        <v>0</v>
      </c>
      <c r="AX80" s="118">
        <f>SUM(AX81:AX85)</f>
        <v>0</v>
      </c>
      <c r="AY80" s="118">
        <f>VLOOKUP($C80,'1 预算编制表单'!$C:$BJ,54,FALSE)</f>
        <v>0</v>
      </c>
      <c r="AZ80" s="118">
        <f>AY80-BA80</f>
        <v>0</v>
      </c>
      <c r="BA80" s="118">
        <f>SUM(BA81:BA85)</f>
        <v>0</v>
      </c>
      <c r="BB80" s="118">
        <f>VLOOKUP($C80,'1 预算编制表单'!$C:$BJ,57,FALSE)</f>
        <v>0</v>
      </c>
      <c r="BC80" s="118">
        <f>BB80-BD80</f>
        <v>0</v>
      </c>
      <c r="BD80" s="118">
        <f>SUM(BD81:BD85)</f>
        <v>0</v>
      </c>
      <c r="BE80" s="118">
        <f>VLOOKUP($C80,'1 预算编制表单'!$C:$BJ,60,FALSE)</f>
        <v>0</v>
      </c>
      <c r="BF80" s="118">
        <f>BE80-BG80</f>
        <v>0</v>
      </c>
      <c r="BG80" s="118">
        <f>SUM(BG81:BG85)</f>
        <v>0</v>
      </c>
      <c r="BH80" s="118">
        <f>VLOOKUP($C80,'1 预算编制表单'!$C:$BJ,27,FALSE)</f>
        <v>0</v>
      </c>
      <c r="BI80" s="118">
        <f>BH80-BJ80</f>
        <v>0</v>
      </c>
      <c r="BJ80" s="118">
        <f>SUM(BJ81:BJ85)</f>
        <v>0</v>
      </c>
      <c r="BK80" s="118">
        <f>VLOOKUP($C80,'1 预算编制表单'!$C:$BJ,30,FALSE)</f>
        <v>0</v>
      </c>
      <c r="BL80" s="118">
        <f>BK80-BM80</f>
        <v>0</v>
      </c>
      <c r="BM80" s="118">
        <f>SUM(BM81:BM85)</f>
        <v>0</v>
      </c>
      <c r="BN80" s="118">
        <f>VLOOKUP($C80,'1 预算编制表单'!$C:$BJ,33,FALSE)</f>
        <v>0</v>
      </c>
      <c r="BO80" s="118">
        <f>BN80-BP80</f>
        <v>0</v>
      </c>
      <c r="BP80" s="118">
        <f>SUM(BP81:BP85)</f>
        <v>0</v>
      </c>
      <c r="BQ80" s="118">
        <f>VLOOKUP($C80,'1 预算编制表单'!$C:$BJ,36,FALSE)</f>
        <v>0</v>
      </c>
      <c r="BR80" s="118">
        <f>BQ80-BS80</f>
        <v>0</v>
      </c>
      <c r="BS80" s="118">
        <f>SUM(BS81:BS85)</f>
        <v>0</v>
      </c>
      <c r="BT80" s="118">
        <f>VLOOKUP($C80,'1 预算编制表单'!$C:$BJ,39,FALSE)</f>
        <v>0</v>
      </c>
      <c r="BU80" s="118">
        <f>BT80-BV80</f>
        <v>0</v>
      </c>
      <c r="BV80" s="118">
        <f>SUM(BV81:BV85)</f>
        <v>0</v>
      </c>
      <c r="BW80" s="118">
        <f>VLOOKUP($C80,'1 预算编制表单'!$C:$BJ,42,FALSE)</f>
        <v>0</v>
      </c>
      <c r="BX80" s="118">
        <f>BW80-BY80</f>
        <v>0</v>
      </c>
      <c r="BY80" s="118">
        <f>SUM(BY81:BY85)</f>
        <v>0</v>
      </c>
      <c r="BZ80" s="118">
        <f>VLOOKUP($C80,'1 预算编制表单'!$C:$BJ,45,FALSE)</f>
        <v>0</v>
      </c>
      <c r="CA80" s="118">
        <f>BZ80-CB80</f>
        <v>0</v>
      </c>
      <c r="CB80" s="118">
        <f>SUM(CB81:CB85)</f>
        <v>0</v>
      </c>
      <c r="CC80" s="118">
        <f>VLOOKUP($C80,'1 预算编制表单'!$C:$BJ,48,FALSE)</f>
        <v>0</v>
      </c>
      <c r="CD80" s="118">
        <f>CC80-CE80</f>
        <v>0</v>
      </c>
      <c r="CE80" s="118">
        <f>SUM(CE81:CE85)</f>
        <v>0</v>
      </c>
      <c r="CF80" s="118">
        <f>VLOOKUP($C80,'1 预算编制表单'!$C:$BJ,51,FALSE)</f>
        <v>0</v>
      </c>
      <c r="CG80" s="118">
        <f>CF80-CH80</f>
        <v>0</v>
      </c>
      <c r="CH80" s="118">
        <f>SUM(CH81:CH85)</f>
        <v>0</v>
      </c>
      <c r="CI80" s="118">
        <f>VLOOKUP($C80,'1 预算编制表单'!$C:$BJ,54,FALSE)</f>
        <v>0</v>
      </c>
      <c r="CJ80" s="118">
        <f>CI80-CK80</f>
        <v>0</v>
      </c>
      <c r="CK80" s="118">
        <f>SUM(CK81:CK85)</f>
        <v>0</v>
      </c>
      <c r="CL80" s="118">
        <f>VLOOKUP($C80,'1 预算编制表单'!$C:$BJ,57,FALSE)</f>
        <v>0</v>
      </c>
      <c r="CM80" s="118">
        <f>CL80-CN80</f>
        <v>0</v>
      </c>
      <c r="CN80" s="118">
        <f>SUM(CN81:CN85)</f>
        <v>0</v>
      </c>
      <c r="CO80" s="118">
        <f>VLOOKUP($C80,'1 预算编制表单'!$C:$BJ,60,FALSE)</f>
        <v>0</v>
      </c>
      <c r="CP80" s="118">
        <f>CO80-CQ80</f>
        <v>0</v>
      </c>
      <c r="CQ80" s="118">
        <f>SUM(CQ81:CQ85)</f>
        <v>0</v>
      </c>
    </row>
    <row r="81" s="78" customFormat="1" ht="24" customHeight="1" outlineLevel="4" spans="1:95">
      <c r="A81" s="119"/>
      <c r="B81" s="120"/>
      <c r="C81" s="121" t="s">
        <v>1008</v>
      </c>
      <c r="D81" s="128" t="s">
        <v>2827</v>
      </c>
      <c r="E81" s="120"/>
      <c r="F81" s="120"/>
      <c r="G81" s="120"/>
      <c r="H81" s="122"/>
      <c r="I81" s="122"/>
      <c r="J81" s="122">
        <f t="shared" si="814"/>
        <v>0</v>
      </c>
      <c r="K81" s="156"/>
      <c r="L81" s="153"/>
      <c r="M81" s="157"/>
      <c r="N81" s="156"/>
      <c r="O81" s="157"/>
      <c r="P81" s="122"/>
      <c r="Q81" s="122"/>
      <c r="R81" s="122"/>
      <c r="S81" s="122"/>
      <c r="T81" s="122"/>
      <c r="U81" s="122"/>
      <c r="V81" s="122"/>
      <c r="W81" s="122"/>
      <c r="X81" s="166"/>
      <c r="Y81" s="166"/>
      <c r="Z81" s="156">
        <f>报销单计算表!B23</f>
        <v>0</v>
      </c>
      <c r="AA81" s="166"/>
      <c r="AB81" s="166"/>
      <c r="AC81" s="156">
        <f>报销单计算表!C23</f>
        <v>0</v>
      </c>
      <c r="AD81" s="166"/>
      <c r="AE81" s="166"/>
      <c r="AF81" s="156">
        <f>报销单计算表!D23</f>
        <v>0</v>
      </c>
      <c r="AG81" s="166"/>
      <c r="AH81" s="166"/>
      <c r="AI81" s="156">
        <f>报销单计算表!E23</f>
        <v>0</v>
      </c>
      <c r="AJ81" s="166"/>
      <c r="AK81" s="166"/>
      <c r="AL81" s="156">
        <f>报销单计算表!F23</f>
        <v>0</v>
      </c>
      <c r="AM81" s="166"/>
      <c r="AN81" s="166"/>
      <c r="AO81" s="156">
        <f>报销单计算表!G23</f>
        <v>0</v>
      </c>
      <c r="AP81" s="166"/>
      <c r="AQ81" s="166"/>
      <c r="AR81" s="156">
        <f>报销单计算表!H23</f>
        <v>0</v>
      </c>
      <c r="AS81" s="166"/>
      <c r="AT81" s="166"/>
      <c r="AU81" s="156">
        <f>报销单计算表!I23</f>
        <v>0</v>
      </c>
      <c r="AV81" s="166"/>
      <c r="AW81" s="166"/>
      <c r="AX81" s="156">
        <f>报销单计算表!J23</f>
        <v>0</v>
      </c>
      <c r="AY81" s="166"/>
      <c r="AZ81" s="166"/>
      <c r="BA81" s="156">
        <f>报销单计算表!K23</f>
        <v>0</v>
      </c>
      <c r="BB81" s="166"/>
      <c r="BC81" s="166"/>
      <c r="BD81" s="156">
        <f>报销单计算表!L23</f>
        <v>0</v>
      </c>
      <c r="BE81" s="166"/>
      <c r="BF81" s="166"/>
      <c r="BG81" s="156">
        <f>报销单计算表!M23</f>
        <v>0</v>
      </c>
      <c r="BH81" s="161">
        <v>46023</v>
      </c>
      <c r="BI81" s="161">
        <f t="shared" ref="BI81" si="887">BH81+30</f>
        <v>46053</v>
      </c>
      <c r="BJ81" s="170">
        <f t="shared" ref="BJ81" si="888">IFERROR(IF(($R81-BI81)&gt;=0,0,IF(($S81-BH81)&lt;0,0,IF(AND(($S81-BI81)&gt;0,(BH81-$R81)&gt;0),$V81/365*(BI81-BH81+1),IF(AND(($S81-BI81)&lt;=0,(BH81-$R81)&gt;0),$V81/365*($S81-BH81+1),$V81/365*(BI81-$R81+1))))),0)</f>
        <v>0</v>
      </c>
      <c r="BK81" s="161">
        <f t="shared" ref="BK81" si="889">BI81+1</f>
        <v>46054</v>
      </c>
      <c r="BL81" s="161">
        <f t="shared" ref="BL81" si="890">BK81+27</f>
        <v>46081</v>
      </c>
      <c r="BM81" s="170">
        <f t="shared" ref="BM81" si="891">IFERROR(IF(($R81-BL81)&gt;=0,0,IF(($S81-BK81)&lt;0,0,IF(AND(($S81-BL81)&gt;0,(BK81-$R81)&gt;0),$V81/365*(BL81-BK81+1),IF(AND(($S81-BL81)&lt;=0,(BK81-$R81)&gt;0),$V81/365*($S81-BK81+1),$V81/365*(BL81-$R81+1))))),0)</f>
        <v>0</v>
      </c>
      <c r="BN81" s="161">
        <f t="shared" ref="BN81" si="892">BL81+1</f>
        <v>46082</v>
      </c>
      <c r="BO81" s="161">
        <f t="shared" ref="BO81" si="893">BN81+30</f>
        <v>46112</v>
      </c>
      <c r="BP81" s="170">
        <f t="shared" ref="BP81" si="894">IFERROR(IF(($R81-BO81)&gt;=0,0,IF(($S81-BN81)&lt;0,0,IF(AND(($S81-BO81)&gt;0,(BN81-$R81)&gt;0),$V81/365*(BO81-BN81+1),IF(AND(($S81-BO81)&lt;=0,(BN81-$R81)&gt;0),$V81/365*($S81-BN81+1),$V81/365*(BO81-$R81+1))))),0)</f>
        <v>0</v>
      </c>
      <c r="BQ81" s="161">
        <f t="shared" ref="BQ81" si="895">BO81+1</f>
        <v>46113</v>
      </c>
      <c r="BR81" s="161">
        <f t="shared" ref="BR81" si="896">BQ81+29</f>
        <v>46142</v>
      </c>
      <c r="BS81" s="170">
        <f t="shared" ref="BS81" si="897">IFERROR(IF(($R81-BR81)&gt;=0,0,IF(($S81-BQ81)&lt;0,0,IF(AND(($S81-BR81)&gt;0,(BQ81-$R81)&gt;0),$V81/365*(BR81-BQ81+1),IF(AND(($S81-BR81)&lt;=0,(BQ81-$R81)&gt;0),$V81/365*($S81-BQ81+1),$V81/365*(BR81-$R81+1))))),0)</f>
        <v>0</v>
      </c>
      <c r="BT81" s="161">
        <f t="shared" ref="BT81" si="898">BR81+1</f>
        <v>46143</v>
      </c>
      <c r="BU81" s="161">
        <f t="shared" ref="BU81" si="899">BT81+30</f>
        <v>46173</v>
      </c>
      <c r="BV81" s="170">
        <f t="shared" ref="BV81" si="900">IFERROR(IF(($R81-BU81)&gt;=0,0,IF(($S81-BT81)&lt;0,0,IF(AND(($S81-BU81)&gt;0,(BT81-$R81)&gt;0),$V81/365*(BU81-BT81+1),IF(AND(($S81-BU81)&lt;=0,(BT81-$R81)&gt;0),$V81/365*($S81-BT81+1),$V81/365*(BU81-$R81+1))))),0)</f>
        <v>0</v>
      </c>
      <c r="BW81" s="161">
        <f t="shared" ref="BW81" si="901">BU81+1</f>
        <v>46174</v>
      </c>
      <c r="BX81" s="161">
        <f t="shared" ref="BX81" si="902">BW81+29</f>
        <v>46203</v>
      </c>
      <c r="BY81" s="170">
        <f t="shared" ref="BY81" si="903">IFERROR(IF(($R81-BX81)&gt;=0,0,IF(($S81-BW81)&lt;0,0,IF(AND(($S81-BX81)&gt;0,(BW81-$R81)&gt;0),$V81/365*(BX81-BW81+1),IF(AND(($S81-BX81)&lt;=0,(BW81-$R81)&gt;0),$V81/365*($S81-BW81+1),$V81/365*(BX81-$R81+1))))),0)</f>
        <v>0</v>
      </c>
      <c r="BZ81" s="161">
        <f t="shared" ref="BZ81" si="904">BX81+1</f>
        <v>46204</v>
      </c>
      <c r="CA81" s="161">
        <f t="shared" ref="CA81" si="905">BZ81+30</f>
        <v>46234</v>
      </c>
      <c r="CB81" s="170">
        <f t="shared" ref="CB81" si="906">IFERROR(IF(($R81-CA81)&gt;=0,0,IF(($S81-BZ81)&lt;0,0,IF(AND(($S81-CA81)&gt;0,(BZ81-$R81)&gt;0),$V81/365*(CA81-BZ81+1),IF(AND(($S81-CA81)&lt;=0,(BZ81-$R81)&gt;0),$V81/365*($S81-BZ81+1),$V81/365*(CA81-$R81+1))))),0)</f>
        <v>0</v>
      </c>
      <c r="CC81" s="161">
        <f t="shared" ref="CC81" si="907">CA81+1</f>
        <v>46235</v>
      </c>
      <c r="CD81" s="161">
        <f t="shared" ref="CD81" si="908">CC81+30</f>
        <v>46265</v>
      </c>
      <c r="CE81" s="170">
        <f t="shared" ref="CE81" si="909">IFERROR(IF(($R81-CD81)&gt;=0,0,IF(($S81-CC81)&lt;0,0,IF(AND(($S81-CD81)&gt;0,(CC81-$R81)&gt;0),$V81/365*(CD81-CC81+1),IF(AND(($S81-CD81)&lt;=0,(CC81-$R81)&gt;0),$V81/365*($S81-CC81+1),$V81/365*(CD81-$R81+1))))),0)</f>
        <v>0</v>
      </c>
      <c r="CF81" s="161">
        <f t="shared" ref="CF81" si="910">CD81+1</f>
        <v>46266</v>
      </c>
      <c r="CG81" s="161">
        <f t="shared" ref="CG81" si="911">CF81+29</f>
        <v>46295</v>
      </c>
      <c r="CH81" s="170">
        <f t="shared" ref="CH81" si="912">IFERROR(IF(($R81-CG81)&gt;=0,0,IF(($S81-CF81)&lt;0,0,IF(AND(($S81-CG81)&gt;0,(CF81-$R81)&gt;0),$V81/365*(CG81-CF81+1),IF(AND(($S81-CG81)&lt;=0,(CF81-$R81)&gt;0),$V81/365*($S81-CF81+1),$V81/365*(CG81-$R81+1))))),0)</f>
        <v>0</v>
      </c>
      <c r="CI81" s="161">
        <f t="shared" ref="CI81" si="913">CG81+1</f>
        <v>46296</v>
      </c>
      <c r="CJ81" s="161">
        <f t="shared" ref="CJ81" si="914">CI81+30</f>
        <v>46326</v>
      </c>
      <c r="CK81" s="170">
        <f t="shared" ref="CK81" si="915">IFERROR(IF(($R81-CJ81)&gt;=0,0,IF(($S81-CI81)&lt;0,0,IF(AND(($S81-CJ81)&gt;0,(CI81-$R81)&gt;0),$V81/365*(CJ81-CI81+1),IF(AND(($S81-CJ81)&lt;=0,(CI81-$R81)&gt;0),$V81/365*($S81-CI81+1),$V81/365*(CJ81-$R81+1))))),0)</f>
        <v>0</v>
      </c>
      <c r="CL81" s="161">
        <f t="shared" ref="CL81" si="916">CJ81+1</f>
        <v>46327</v>
      </c>
      <c r="CM81" s="161">
        <f t="shared" ref="CM81" si="917">CL81+29</f>
        <v>46356</v>
      </c>
      <c r="CN81" s="170">
        <f t="shared" ref="CN81" si="918">IFERROR(IF(($R81-CM81)&gt;=0,0,IF(($S81-CL81)&lt;0,0,IF(AND(($S81-CM81)&gt;0,(CL81-$R81)&gt;0),$V81/365*(CM81-CL81+1),IF(AND(($S81-CM81)&lt;=0,(CL81-$R81)&gt;0),$V81/365*($S81-CL81+1),$V81/365*(CM81-$R81+1))))),0)</f>
        <v>0</v>
      </c>
      <c r="CO81" s="161">
        <f t="shared" ref="CO81" si="919">CM81+1</f>
        <v>46357</v>
      </c>
      <c r="CP81" s="161">
        <f t="shared" ref="CP81" si="920">CO81+30</f>
        <v>46387</v>
      </c>
      <c r="CQ81" s="170">
        <f t="shared" ref="CQ81" si="921">IFERROR(IF(($R81-CP81)&gt;=0,0,IF(($S81-CO81)&lt;0,0,IF(AND(($S81-CP81)&gt;0,(CO81-$R81)&gt;0),$V81/365*(CP81-CO81+1),IF(AND(($S81-CP81)&lt;=0,(CO81-$R81)&gt;0),$V81/365*($S81-CO81+1),$V81/365*(CP81-$R81+1))))),0)</f>
        <v>0</v>
      </c>
    </row>
    <row r="82" s="78" customFormat="1" ht="24" customHeight="1" outlineLevel="4" spans="1:95">
      <c r="A82" s="119"/>
      <c r="B82" s="120"/>
      <c r="C82" s="121"/>
      <c r="D82" s="119"/>
      <c r="E82" s="120"/>
      <c r="F82" s="120"/>
      <c r="G82" s="120"/>
      <c r="H82" s="122"/>
      <c r="I82" s="122"/>
      <c r="J82" s="122">
        <f t="shared" si="814"/>
        <v>0</v>
      </c>
      <c r="K82" s="122">
        <f t="shared" ref="K82:K84" si="922">K81+1</f>
        <v>1</v>
      </c>
      <c r="L82" s="153"/>
      <c r="M82" s="154">
        <f>IFERROR(VLOOKUP($L82,'2-2 引出数据_合同数据仓库'!$B$2:$BP$1000,3,FALSE),0)</f>
        <v>0</v>
      </c>
      <c r="N82" s="122"/>
      <c r="O82" s="154">
        <f>IFERROR(VLOOKUP((LEFT(VLOOKUP($L82,'2-2 引出数据_合同数据仓库'!$B$2:$BP$1000,64,FALSE),15)&amp;(RIGHT(VLOOKUP($L82,'2-2 引出数据_合同数据仓库'!$B$2:$BP$1000,64,FALSE),4)+1)),'2-2 引出数据_合同数据仓库'!$B$2:$BP$1000,3,FALSE),0)</f>
        <v>0</v>
      </c>
      <c r="P82" s="122"/>
      <c r="Q82" s="122">
        <f>IFERROR(VLOOKUP($L82,'2-2 引出数据_合同数据仓库'!$B$2:$BP$1000,28,FALSE),0)</f>
        <v>0</v>
      </c>
      <c r="R82" s="122">
        <f>IFERROR(VLOOKUP($L82,'2-2 引出数据_合同数据仓库'!$B$2:$BP$1000,29,FALSE),0)</f>
        <v>0</v>
      </c>
      <c r="S82" s="122">
        <f>IFERROR(VLOOKUP($L82,'2-2 引出数据_合同数据仓库'!$B$2:$BP$1000,4,FALSE),0)</f>
        <v>0</v>
      </c>
      <c r="T82" s="122"/>
      <c r="U82" s="122">
        <f>IFERROR(VLOOKUP($L82,'2-2 引出数据_合同数据仓库'!$B$2:$BP$1000,15,FALSE),0)</f>
        <v>0</v>
      </c>
      <c r="V82" s="122">
        <f t="shared" ref="V82:V84" si="923">U82/(S82-R82+1)*365</f>
        <v>0</v>
      </c>
      <c r="W82" s="122"/>
      <c r="X82" s="161">
        <v>45658</v>
      </c>
      <c r="Y82" s="161">
        <f t="shared" ref="Y82:Y84" si="924">X82+30</f>
        <v>45688</v>
      </c>
      <c r="Z82" s="165">
        <f t="shared" ref="Z82:Z84" si="925">IFERROR(IF(($R82-Y82)&gt;=0,0,IF(($S82-X82)&lt;0,0,IF(AND(($S82-Y82)&gt;0,(X82-$R82)&gt;0),$V82/365*(Y82-X82+1),IF(AND(($S82-Y82)&lt;=0,(X82-$R82)&gt;0),$V82/365*($S82-X82+1),$V82/365*(Y82-$R82+1))))),0)</f>
        <v>0</v>
      </c>
      <c r="AA82" s="161">
        <f t="shared" ref="AA82:AA84" si="926">Y82+1</f>
        <v>45689</v>
      </c>
      <c r="AB82" s="161">
        <f t="shared" ref="AB82:AB84" si="927">AA82+27</f>
        <v>45716</v>
      </c>
      <c r="AC82" s="165">
        <f t="shared" ref="AC82:AC84" si="928">IFERROR(IF(($R82-AB82)&gt;=0,0,IF(($S82-AA82)&lt;0,0,IF(AND(($S82-AB82)&gt;0,(AA82-$R82)&gt;0),$V82/365*(AB82-AA82+1),IF(AND(($S82-AB82)&lt;=0,(AA82-$R82)&gt;0),$V82/365*($S82-AA82+1),$V82/365*(AB82-$R82+1))))),0)</f>
        <v>0</v>
      </c>
      <c r="AD82" s="161">
        <f t="shared" ref="AD82:AD84" si="929">AB82+1</f>
        <v>45717</v>
      </c>
      <c r="AE82" s="161">
        <f t="shared" ref="AE82:AE84" si="930">AD82+30</f>
        <v>45747</v>
      </c>
      <c r="AF82" s="165">
        <f t="shared" ref="AF82:AF84" si="931">IFERROR(IF(($R82-AE82)&gt;=0,0,IF(($S82-AD82)&lt;0,0,IF(AND(($S82-AE82)&gt;0,(AD82-$R82)&gt;0),$V82/365*(AE82-AD82+1),IF(AND(($S82-AE82)&lt;=0,(AD82-$R82)&gt;0),$V82/365*($S82-AD82+1),$V82/365*(AE82-$R82+1))))),0)</f>
        <v>0</v>
      </c>
      <c r="AG82" s="161">
        <f t="shared" ref="AG82:AG84" si="932">AE82+1</f>
        <v>45748</v>
      </c>
      <c r="AH82" s="161">
        <f t="shared" ref="AH82:AH84" si="933">AG82+29</f>
        <v>45777</v>
      </c>
      <c r="AI82" s="165">
        <f t="shared" ref="AI82:AI84" si="934">IFERROR(IF(($R82-AH82)&gt;=0,0,IF(($S82-AG82)&lt;0,0,IF(AND(($S82-AH82)&gt;0,(AG82-$R82)&gt;0),$V82/365*(AH82-AG82+1),IF(AND(($S82-AH82)&lt;=0,(AG82-$R82)&gt;0),$V82/365*($S82-AG82+1),$V82/365*(AH82-$R82+1))))),0)</f>
        <v>0</v>
      </c>
      <c r="AJ82" s="161">
        <f t="shared" ref="AJ82:AJ84" si="935">AH82+1</f>
        <v>45778</v>
      </c>
      <c r="AK82" s="161">
        <f t="shared" ref="AK82:AK84" si="936">AJ82+30</f>
        <v>45808</v>
      </c>
      <c r="AL82" s="165">
        <f t="shared" ref="AL82:AL84" si="937">IFERROR(IF(($R82-AK82)&gt;=0,0,IF(($S82-AJ82)&lt;0,0,IF(AND(($S82-AK82)&gt;0,(AJ82-$R82)&gt;0),$V82/365*(AK82-AJ82+1),IF(AND(($S82-AK82)&lt;=0,(AJ82-$R82)&gt;0),$V82/365*($S82-AJ82+1),$V82/365*(AK82-$R82+1))))),0)</f>
        <v>0</v>
      </c>
      <c r="AM82" s="161">
        <f t="shared" ref="AM82:AM84" si="938">AK82+1</f>
        <v>45809</v>
      </c>
      <c r="AN82" s="161">
        <f t="shared" ref="AN82:AN84" si="939">AM82+29</f>
        <v>45838</v>
      </c>
      <c r="AO82" s="165">
        <f t="shared" ref="AO82:AO84" si="940">IFERROR(IF(($R82-AN82)&gt;=0,0,IF(($S82-AM82)&lt;0,0,IF(AND(($S82-AN82)&gt;0,(AM82-$R82)&gt;0),$V82/365*(AN82-AM82+1),IF(AND(($S82-AN82)&lt;=0,(AM82-$R82)&gt;0),$V82/365*($S82-AM82+1),$V82/365*(AN82-$R82+1))))),0)</f>
        <v>0</v>
      </c>
      <c r="AP82" s="161">
        <f t="shared" ref="AP82:AP84" si="941">AN82+1</f>
        <v>45839</v>
      </c>
      <c r="AQ82" s="161">
        <f t="shared" ref="AQ82:AQ84" si="942">AP82+30</f>
        <v>45869</v>
      </c>
      <c r="AR82" s="165">
        <f t="shared" ref="AR82:AR84" si="943">IFERROR(IF(($R82-AQ82)&gt;=0,0,IF(($S82-AP82)&lt;0,0,IF(AND(($S82-AQ82)&gt;0,(AP82-$R82)&gt;0),$V82/365*(AQ82-AP82+1),IF(AND(($S82-AQ82)&lt;=0,(AP82-$R82)&gt;0),$V82/365*($S82-AP82+1),$V82/365*(AQ82-$R82+1))))),0)</f>
        <v>0</v>
      </c>
      <c r="AS82" s="161">
        <f t="shared" ref="AS82:AS84" si="944">AQ82+1</f>
        <v>45870</v>
      </c>
      <c r="AT82" s="161">
        <f t="shared" ref="AT82:AT84" si="945">AS82+30</f>
        <v>45900</v>
      </c>
      <c r="AU82" s="165">
        <f t="shared" ref="AU82:AU84" si="946">IFERROR(IF(($R82-AT82)&gt;=0,0,IF(($S82-AS82)&lt;0,0,IF(AND(($S82-AT82)&gt;0,(AS82-$R82)&gt;0),$V82/365*(AT82-AS82+1),IF(AND(($S82-AT82)&lt;=0,(AS82-$R82)&gt;0),$V82/365*($S82-AS82+1),$V82/365*(AT82-$R82+1))))),0)</f>
        <v>0</v>
      </c>
      <c r="AV82" s="161">
        <f t="shared" ref="AV82:AV84" si="947">AT82+1</f>
        <v>45901</v>
      </c>
      <c r="AW82" s="161">
        <f t="shared" ref="AW82:AW84" si="948">AV82+29</f>
        <v>45930</v>
      </c>
      <c r="AX82" s="165">
        <f t="shared" ref="AX82:AX84" si="949">IFERROR(IF(($R82-AW82)&gt;=0,0,IF(($S82-AV82)&lt;0,0,IF(AND(($S82-AW82)&gt;0,(AV82-$R82)&gt;0),$V82/365*(AW82-AV82+1),IF(AND(($S82-AW82)&lt;=0,(AV82-$R82)&gt;0),$V82/365*($S82-AV82+1),$V82/365*(AW82-$R82+1))))),0)</f>
        <v>0</v>
      </c>
      <c r="AY82" s="161">
        <f t="shared" ref="AY82:AY84" si="950">AW82+1</f>
        <v>45931</v>
      </c>
      <c r="AZ82" s="161">
        <f t="shared" ref="AZ82:AZ84" si="951">AY82+30</f>
        <v>45961</v>
      </c>
      <c r="BA82" s="165">
        <f t="shared" ref="BA82:BA84" si="952">IFERROR(IF(($R82-AZ82)&gt;=0,0,IF(($S82-AY82)&lt;0,0,IF(AND(($S82-AZ82)&gt;0,(AY82-$R82)&gt;0),$V82/365*(AZ82-AY82+1),IF(AND(($S82-AZ82)&lt;=0,(AY82-$R82)&gt;0),$V82/365*($S82-AY82+1),$V82/365*(AZ82-$R82+1))))),0)</f>
        <v>0</v>
      </c>
      <c r="BB82" s="161">
        <f t="shared" ref="BB82:BB84" si="953">AZ82+1</f>
        <v>45962</v>
      </c>
      <c r="BC82" s="161">
        <f t="shared" ref="BC82:BC84" si="954">BB82+29</f>
        <v>45991</v>
      </c>
      <c r="BD82" s="165">
        <f t="shared" ref="BD82:BD84" si="955">IFERROR(IF(($R82-BC82)&gt;=0,0,IF(($S82-BB82)&lt;0,0,IF(AND(($S82-BC82)&gt;0,(BB82-$R82)&gt;0),$V82/365*(BC82-BB82+1),IF(AND(($S82-BC82)&lt;=0,(BB82-$R82)&gt;0),$V82/365*($S82-BB82+1),$V82/365*(BC82-$R82+1))))),0)</f>
        <v>0</v>
      </c>
      <c r="BE82" s="161">
        <f t="shared" ref="BE82:BE84" si="956">BC82+1</f>
        <v>45992</v>
      </c>
      <c r="BF82" s="161">
        <f t="shared" ref="BF82:BF84" si="957">BE82+30</f>
        <v>46022</v>
      </c>
      <c r="BG82" s="165">
        <f t="shared" ref="BG82:BG84" si="958">IFERROR(IF(($R82-BF82)&gt;=0,0,IF(($S82-BE82)&lt;0,0,IF(AND(($S82-BF82)&gt;0,(BE82-$R82)&gt;0),$V82/365*(BF82-BE82+1),IF(AND(($S82-BF82)&lt;=0,(BE82-$R82)&gt;0),$V82/365*($S82-BE82+1),$V82/365*(BF82-$R82+1))))),0)</f>
        <v>0</v>
      </c>
      <c r="BH82" s="161">
        <v>46023</v>
      </c>
      <c r="BI82" s="161">
        <f t="shared" ref="BI82:BI84" si="959">BH82+30</f>
        <v>46053</v>
      </c>
      <c r="BJ82" s="165">
        <f t="shared" ref="BJ82:BJ84" si="960">IFERROR(IF(($R82-BI82)&gt;=0,0,IF(($S82-BH82)&lt;0,0,IF(AND(($S82-BI82)&gt;0,(BH82-$R82)&gt;0),$V82/365*(BI82-BH82+1),IF(AND(($S82-BI82)&lt;=0,(BH82-$R82)&gt;0),$V82/365*($S82-BH82+1),$V82/365*(BI82-$R82+1))))),0)</f>
        <v>0</v>
      </c>
      <c r="BK82" s="161">
        <f t="shared" ref="BK82:BK84" si="961">BI82+1</f>
        <v>46054</v>
      </c>
      <c r="BL82" s="161">
        <f t="shared" ref="BL82:BL84" si="962">BK82+27</f>
        <v>46081</v>
      </c>
      <c r="BM82" s="165">
        <f t="shared" ref="BM82:BM84" si="963">IFERROR(IF(($R82-BL82)&gt;=0,0,IF(($S82-BK82)&lt;0,0,IF(AND(($S82-BL82)&gt;0,(BK82-$R82)&gt;0),$V82/365*(BL82-BK82+1),IF(AND(($S82-BL82)&lt;=0,(BK82-$R82)&gt;0),$V82/365*($S82-BK82+1),$V82/365*(BL82-$R82+1))))),0)</f>
        <v>0</v>
      </c>
      <c r="BN82" s="161">
        <f t="shared" ref="BN82:BN84" si="964">BL82+1</f>
        <v>46082</v>
      </c>
      <c r="BO82" s="161">
        <f t="shared" ref="BO82:BO84" si="965">BN82+30</f>
        <v>46112</v>
      </c>
      <c r="BP82" s="165">
        <f t="shared" ref="BP82:BP84" si="966">IFERROR(IF(($R82-BO82)&gt;=0,0,IF(($S82-BN82)&lt;0,0,IF(AND(($S82-BO82)&gt;0,(BN82-$R82)&gt;0),$V82/365*(BO82-BN82+1),IF(AND(($S82-BO82)&lt;=0,(BN82-$R82)&gt;0),$V82/365*($S82-BN82+1),$V82/365*(BO82-$R82+1))))),0)</f>
        <v>0</v>
      </c>
      <c r="BQ82" s="161">
        <f t="shared" ref="BQ82:BQ84" si="967">BO82+1</f>
        <v>46113</v>
      </c>
      <c r="BR82" s="161">
        <f t="shared" ref="BR82:BR84" si="968">BQ82+29</f>
        <v>46142</v>
      </c>
      <c r="BS82" s="165">
        <f t="shared" ref="BS82:BS84" si="969">IFERROR(IF(($R82-BR82)&gt;=0,0,IF(($S82-BQ82)&lt;0,0,IF(AND(($S82-BR82)&gt;0,(BQ82-$R82)&gt;0),$V82/365*(BR82-BQ82+1),IF(AND(($S82-BR82)&lt;=0,(BQ82-$R82)&gt;0),$V82/365*($S82-BQ82+1),$V82/365*(BR82-$R82+1))))),0)</f>
        <v>0</v>
      </c>
      <c r="BT82" s="161">
        <f t="shared" ref="BT82:BT84" si="970">BR82+1</f>
        <v>46143</v>
      </c>
      <c r="BU82" s="161">
        <f t="shared" ref="BU82:BU84" si="971">BT82+30</f>
        <v>46173</v>
      </c>
      <c r="BV82" s="165">
        <f t="shared" ref="BV82:BV84" si="972">IFERROR(IF(($R82-BU82)&gt;=0,0,IF(($S82-BT82)&lt;0,0,IF(AND(($S82-BU82)&gt;0,(BT82-$R82)&gt;0),$V82/365*(BU82-BT82+1),IF(AND(($S82-BU82)&lt;=0,(BT82-$R82)&gt;0),$V82/365*($S82-BT82+1),$V82/365*(BU82-$R82+1))))),0)</f>
        <v>0</v>
      </c>
      <c r="BW82" s="161">
        <f t="shared" ref="BW82:BW84" si="973">BU82+1</f>
        <v>46174</v>
      </c>
      <c r="BX82" s="161">
        <f t="shared" ref="BX82:BX84" si="974">BW82+29</f>
        <v>46203</v>
      </c>
      <c r="BY82" s="165">
        <f t="shared" ref="BY82:BY84" si="975">IFERROR(IF(($R82-BX82)&gt;=0,0,IF(($S82-BW82)&lt;0,0,IF(AND(($S82-BX82)&gt;0,(BW82-$R82)&gt;0),$V82/365*(BX82-BW82+1),IF(AND(($S82-BX82)&lt;=0,(BW82-$R82)&gt;0),$V82/365*($S82-BW82+1),$V82/365*(BX82-$R82+1))))),0)</f>
        <v>0</v>
      </c>
      <c r="BZ82" s="161">
        <f t="shared" ref="BZ82:BZ84" si="976">BX82+1</f>
        <v>46204</v>
      </c>
      <c r="CA82" s="161">
        <f t="shared" ref="CA82:CA84" si="977">BZ82+30</f>
        <v>46234</v>
      </c>
      <c r="CB82" s="165">
        <f t="shared" ref="CB82:CB84" si="978">IFERROR(IF(($R82-CA82)&gt;=0,0,IF(($S82-BZ82)&lt;0,0,IF(AND(($S82-CA82)&gt;0,(BZ82-$R82)&gt;0),$V82/365*(CA82-BZ82+1),IF(AND(($S82-CA82)&lt;=0,(BZ82-$R82)&gt;0),$V82/365*($S82-BZ82+1),$V82/365*(CA82-$R82+1))))),0)</f>
        <v>0</v>
      </c>
      <c r="CC82" s="161">
        <f t="shared" ref="CC82:CC84" si="979">CA82+1</f>
        <v>46235</v>
      </c>
      <c r="CD82" s="161">
        <f t="shared" ref="CD82:CD84" si="980">CC82+30</f>
        <v>46265</v>
      </c>
      <c r="CE82" s="165">
        <f t="shared" ref="CE82:CE84" si="981">IFERROR(IF(($R82-CD82)&gt;=0,0,IF(($S82-CC82)&lt;0,0,IF(AND(($S82-CD82)&gt;0,(CC82-$R82)&gt;0),$V82/365*(CD82-CC82+1),IF(AND(($S82-CD82)&lt;=0,(CC82-$R82)&gt;0),$V82/365*($S82-CC82+1),$V82/365*(CD82-$R82+1))))),0)</f>
        <v>0</v>
      </c>
      <c r="CF82" s="161">
        <f t="shared" ref="CF82:CF84" si="982">CD82+1</f>
        <v>46266</v>
      </c>
      <c r="CG82" s="161">
        <f t="shared" ref="CG82:CG84" si="983">CF82+29</f>
        <v>46295</v>
      </c>
      <c r="CH82" s="165">
        <f t="shared" ref="CH82:CH84" si="984">IFERROR(IF(($R82-CG82)&gt;=0,0,IF(($S82-CF82)&lt;0,0,IF(AND(($S82-CG82)&gt;0,(CF82-$R82)&gt;0),$V82/365*(CG82-CF82+1),IF(AND(($S82-CG82)&lt;=0,(CF82-$R82)&gt;0),$V82/365*($S82-CF82+1),$V82/365*(CG82-$R82+1))))),0)</f>
        <v>0</v>
      </c>
      <c r="CI82" s="161">
        <f t="shared" ref="CI82:CI84" si="985">CG82+1</f>
        <v>46296</v>
      </c>
      <c r="CJ82" s="161">
        <f t="shared" ref="CJ82:CJ84" si="986">CI82+30</f>
        <v>46326</v>
      </c>
      <c r="CK82" s="165">
        <f t="shared" ref="CK82:CK84" si="987">IFERROR(IF(($R82-CJ82)&gt;=0,0,IF(($S82-CI82)&lt;0,0,IF(AND(($S82-CJ82)&gt;0,(CI82-$R82)&gt;0),$V82/365*(CJ82-CI82+1),IF(AND(($S82-CJ82)&lt;=0,(CI82-$R82)&gt;0),$V82/365*($S82-CI82+1),$V82/365*(CJ82-$R82+1))))),0)</f>
        <v>0</v>
      </c>
      <c r="CL82" s="161">
        <f t="shared" ref="CL82:CL84" si="988">CJ82+1</f>
        <v>46327</v>
      </c>
      <c r="CM82" s="161">
        <f t="shared" ref="CM82:CM84" si="989">CL82+29</f>
        <v>46356</v>
      </c>
      <c r="CN82" s="165">
        <f t="shared" ref="CN82:CN84" si="990">IFERROR(IF(($R82-CM82)&gt;=0,0,IF(($S82-CL82)&lt;0,0,IF(AND(($S82-CM82)&gt;0,(CL82-$R82)&gt;0),$V82/365*(CM82-CL82+1),IF(AND(($S82-CM82)&lt;=0,(CL82-$R82)&gt;0),$V82/365*($S82-CL82+1),$V82/365*(CM82-$R82+1))))),0)</f>
        <v>0</v>
      </c>
      <c r="CO82" s="161">
        <f t="shared" ref="CO82:CO84" si="991">CM82+1</f>
        <v>46357</v>
      </c>
      <c r="CP82" s="161">
        <f t="shared" ref="CP82:CP84" si="992">CO82+30</f>
        <v>46387</v>
      </c>
      <c r="CQ82" s="165">
        <f t="shared" ref="CQ82:CQ84" si="993">IFERROR(IF(($R82-CP82)&gt;=0,0,IF(($S82-CO82)&lt;0,0,IF(AND(($S82-CP82)&gt;0,(CO82-$R82)&gt;0),$V82/365*(CP82-CO82+1),IF(AND(($S82-CP82)&lt;=0,(CO82-$R82)&gt;0),$V82/365*($S82-CO82+1),$V82/365*(CP82-$R82+1))))),0)</f>
        <v>0</v>
      </c>
    </row>
    <row r="83" s="78" customFormat="1" ht="24" customHeight="1" outlineLevel="4" spans="1:95">
      <c r="A83" s="119"/>
      <c r="B83" s="120"/>
      <c r="C83" s="121"/>
      <c r="D83" s="119"/>
      <c r="E83" s="120"/>
      <c r="F83" s="120"/>
      <c r="G83" s="120"/>
      <c r="H83" s="122"/>
      <c r="I83" s="122"/>
      <c r="J83" s="122">
        <f t="shared" si="814"/>
        <v>0</v>
      </c>
      <c r="K83" s="122">
        <f t="shared" si="922"/>
        <v>2</v>
      </c>
      <c r="L83" s="153"/>
      <c r="M83" s="154">
        <f>IFERROR(VLOOKUP($L83,'2-2 引出数据_合同数据仓库'!$B$2:$BP$1000,3,FALSE),0)</f>
        <v>0</v>
      </c>
      <c r="N83" s="122"/>
      <c r="O83" s="154">
        <f>IFERROR(VLOOKUP((LEFT(VLOOKUP($L83,'2-2 引出数据_合同数据仓库'!$B$2:$BP$1000,64,FALSE),15)&amp;(RIGHT(VLOOKUP($L83,'2-2 引出数据_合同数据仓库'!$B$2:$BP$1000,64,FALSE),4)+1)),'2-2 引出数据_合同数据仓库'!$B$2:$BP$1000,3,FALSE),0)</f>
        <v>0</v>
      </c>
      <c r="P83" s="122"/>
      <c r="Q83" s="122">
        <f>IFERROR(VLOOKUP($L83,'2-2 引出数据_合同数据仓库'!$B$2:$BP$1000,28,FALSE),0)</f>
        <v>0</v>
      </c>
      <c r="R83" s="122">
        <f>IFERROR(VLOOKUP($L83,'2-2 引出数据_合同数据仓库'!$B$2:$BP$1000,29,FALSE),0)</f>
        <v>0</v>
      </c>
      <c r="S83" s="122">
        <f>IFERROR(VLOOKUP($L83,'2-2 引出数据_合同数据仓库'!$B$2:$BP$1000,4,FALSE),0)</f>
        <v>0</v>
      </c>
      <c r="T83" s="122"/>
      <c r="U83" s="122">
        <f>IFERROR(VLOOKUP($L83,'2-2 引出数据_合同数据仓库'!$B$2:$BP$1000,15,FALSE),0)</f>
        <v>0</v>
      </c>
      <c r="V83" s="122">
        <f t="shared" si="923"/>
        <v>0</v>
      </c>
      <c r="W83" s="122"/>
      <c r="X83" s="161">
        <v>45658</v>
      </c>
      <c r="Y83" s="161">
        <f t="shared" si="924"/>
        <v>45688</v>
      </c>
      <c r="Z83" s="165">
        <f t="shared" si="925"/>
        <v>0</v>
      </c>
      <c r="AA83" s="161">
        <f t="shared" si="926"/>
        <v>45689</v>
      </c>
      <c r="AB83" s="161">
        <f t="shared" si="927"/>
        <v>45716</v>
      </c>
      <c r="AC83" s="165">
        <f t="shared" si="928"/>
        <v>0</v>
      </c>
      <c r="AD83" s="161">
        <f t="shared" si="929"/>
        <v>45717</v>
      </c>
      <c r="AE83" s="161">
        <f t="shared" si="930"/>
        <v>45747</v>
      </c>
      <c r="AF83" s="165">
        <f t="shared" si="931"/>
        <v>0</v>
      </c>
      <c r="AG83" s="161">
        <f t="shared" si="932"/>
        <v>45748</v>
      </c>
      <c r="AH83" s="161">
        <f t="shared" si="933"/>
        <v>45777</v>
      </c>
      <c r="AI83" s="165">
        <f t="shared" si="934"/>
        <v>0</v>
      </c>
      <c r="AJ83" s="161">
        <f t="shared" si="935"/>
        <v>45778</v>
      </c>
      <c r="AK83" s="161">
        <f t="shared" si="936"/>
        <v>45808</v>
      </c>
      <c r="AL83" s="165">
        <f t="shared" si="937"/>
        <v>0</v>
      </c>
      <c r="AM83" s="161">
        <f t="shared" si="938"/>
        <v>45809</v>
      </c>
      <c r="AN83" s="161">
        <f t="shared" si="939"/>
        <v>45838</v>
      </c>
      <c r="AO83" s="165">
        <f t="shared" si="940"/>
        <v>0</v>
      </c>
      <c r="AP83" s="161">
        <f t="shared" si="941"/>
        <v>45839</v>
      </c>
      <c r="AQ83" s="161">
        <f t="shared" si="942"/>
        <v>45869</v>
      </c>
      <c r="AR83" s="165">
        <f t="shared" si="943"/>
        <v>0</v>
      </c>
      <c r="AS83" s="161">
        <f t="shared" si="944"/>
        <v>45870</v>
      </c>
      <c r="AT83" s="161">
        <f t="shared" si="945"/>
        <v>45900</v>
      </c>
      <c r="AU83" s="165">
        <f t="shared" si="946"/>
        <v>0</v>
      </c>
      <c r="AV83" s="161">
        <f t="shared" si="947"/>
        <v>45901</v>
      </c>
      <c r="AW83" s="161">
        <f t="shared" si="948"/>
        <v>45930</v>
      </c>
      <c r="AX83" s="165">
        <f t="shared" si="949"/>
        <v>0</v>
      </c>
      <c r="AY83" s="161">
        <f t="shared" si="950"/>
        <v>45931</v>
      </c>
      <c r="AZ83" s="161">
        <f t="shared" si="951"/>
        <v>45961</v>
      </c>
      <c r="BA83" s="165">
        <f t="shared" si="952"/>
        <v>0</v>
      </c>
      <c r="BB83" s="161">
        <f t="shared" si="953"/>
        <v>45962</v>
      </c>
      <c r="BC83" s="161">
        <f t="shared" si="954"/>
        <v>45991</v>
      </c>
      <c r="BD83" s="165">
        <f t="shared" si="955"/>
        <v>0</v>
      </c>
      <c r="BE83" s="161">
        <f t="shared" si="956"/>
        <v>45992</v>
      </c>
      <c r="BF83" s="161">
        <f t="shared" si="957"/>
        <v>46022</v>
      </c>
      <c r="BG83" s="165">
        <f t="shared" si="958"/>
        <v>0</v>
      </c>
      <c r="BH83" s="161">
        <v>46023</v>
      </c>
      <c r="BI83" s="161">
        <f t="shared" si="959"/>
        <v>46053</v>
      </c>
      <c r="BJ83" s="165">
        <f t="shared" si="960"/>
        <v>0</v>
      </c>
      <c r="BK83" s="161">
        <f t="shared" si="961"/>
        <v>46054</v>
      </c>
      <c r="BL83" s="161">
        <f t="shared" si="962"/>
        <v>46081</v>
      </c>
      <c r="BM83" s="165">
        <f t="shared" si="963"/>
        <v>0</v>
      </c>
      <c r="BN83" s="161">
        <f t="shared" si="964"/>
        <v>46082</v>
      </c>
      <c r="BO83" s="161">
        <f t="shared" si="965"/>
        <v>46112</v>
      </c>
      <c r="BP83" s="165">
        <f t="shared" si="966"/>
        <v>0</v>
      </c>
      <c r="BQ83" s="161">
        <f t="shared" si="967"/>
        <v>46113</v>
      </c>
      <c r="BR83" s="161">
        <f t="shared" si="968"/>
        <v>46142</v>
      </c>
      <c r="BS83" s="165">
        <f t="shared" si="969"/>
        <v>0</v>
      </c>
      <c r="BT83" s="161">
        <f t="shared" si="970"/>
        <v>46143</v>
      </c>
      <c r="BU83" s="161">
        <f t="shared" si="971"/>
        <v>46173</v>
      </c>
      <c r="BV83" s="165">
        <f t="shared" si="972"/>
        <v>0</v>
      </c>
      <c r="BW83" s="161">
        <f t="shared" si="973"/>
        <v>46174</v>
      </c>
      <c r="BX83" s="161">
        <f t="shared" si="974"/>
        <v>46203</v>
      </c>
      <c r="BY83" s="165">
        <f t="shared" si="975"/>
        <v>0</v>
      </c>
      <c r="BZ83" s="161">
        <f t="shared" si="976"/>
        <v>46204</v>
      </c>
      <c r="CA83" s="161">
        <f t="shared" si="977"/>
        <v>46234</v>
      </c>
      <c r="CB83" s="165">
        <f t="shared" si="978"/>
        <v>0</v>
      </c>
      <c r="CC83" s="161">
        <f t="shared" si="979"/>
        <v>46235</v>
      </c>
      <c r="CD83" s="161">
        <f t="shared" si="980"/>
        <v>46265</v>
      </c>
      <c r="CE83" s="165">
        <f t="shared" si="981"/>
        <v>0</v>
      </c>
      <c r="CF83" s="161">
        <f t="shared" si="982"/>
        <v>46266</v>
      </c>
      <c r="CG83" s="161">
        <f t="shared" si="983"/>
        <v>46295</v>
      </c>
      <c r="CH83" s="165">
        <f t="shared" si="984"/>
        <v>0</v>
      </c>
      <c r="CI83" s="161">
        <f t="shared" si="985"/>
        <v>46296</v>
      </c>
      <c r="CJ83" s="161">
        <f t="shared" si="986"/>
        <v>46326</v>
      </c>
      <c r="CK83" s="165">
        <f t="shared" si="987"/>
        <v>0</v>
      </c>
      <c r="CL83" s="161">
        <f t="shared" si="988"/>
        <v>46327</v>
      </c>
      <c r="CM83" s="161">
        <f t="shared" si="989"/>
        <v>46356</v>
      </c>
      <c r="CN83" s="165">
        <f t="shared" si="990"/>
        <v>0</v>
      </c>
      <c r="CO83" s="161">
        <f t="shared" si="991"/>
        <v>46357</v>
      </c>
      <c r="CP83" s="161">
        <f t="shared" si="992"/>
        <v>46387</v>
      </c>
      <c r="CQ83" s="165">
        <f t="shared" si="993"/>
        <v>0</v>
      </c>
    </row>
    <row r="84" s="78" customFormat="1" ht="24" customHeight="1" outlineLevel="4" spans="1:95">
      <c r="A84" s="119"/>
      <c r="B84" s="120"/>
      <c r="C84" s="121"/>
      <c r="D84" s="119"/>
      <c r="E84" s="120"/>
      <c r="F84" s="120"/>
      <c r="G84" s="120"/>
      <c r="H84" s="122"/>
      <c r="I84" s="122"/>
      <c r="J84" s="122">
        <f t="shared" si="814"/>
        <v>0</v>
      </c>
      <c r="K84" s="122">
        <f t="shared" si="922"/>
        <v>3</v>
      </c>
      <c r="L84" s="153"/>
      <c r="M84" s="154">
        <f>IFERROR(VLOOKUP($L84,'2-2 引出数据_合同数据仓库'!$B$2:$BP$1000,3,FALSE),0)</f>
        <v>0</v>
      </c>
      <c r="N84" s="122"/>
      <c r="O84" s="154">
        <f>IFERROR(VLOOKUP((LEFT(VLOOKUP($L84,'2-2 引出数据_合同数据仓库'!$B$2:$BP$1000,64,FALSE),15)&amp;(RIGHT(VLOOKUP($L84,'2-2 引出数据_合同数据仓库'!$B$2:$BP$1000,64,FALSE),4)+1)),'2-2 引出数据_合同数据仓库'!$B$2:$BP$1000,3,FALSE),0)</f>
        <v>0</v>
      </c>
      <c r="P84" s="122"/>
      <c r="Q84" s="122">
        <f>IFERROR(VLOOKUP($L84,'2-2 引出数据_合同数据仓库'!$B$2:$BP$1000,28,FALSE),0)</f>
        <v>0</v>
      </c>
      <c r="R84" s="122">
        <f>IFERROR(VLOOKUP($L84,'2-2 引出数据_合同数据仓库'!$B$2:$BP$1000,29,FALSE),0)</f>
        <v>0</v>
      </c>
      <c r="S84" s="122">
        <f>IFERROR(VLOOKUP($L84,'2-2 引出数据_合同数据仓库'!$B$2:$BP$1000,4,FALSE),0)</f>
        <v>0</v>
      </c>
      <c r="T84" s="122"/>
      <c r="U84" s="122">
        <f>IFERROR(VLOOKUP($L84,'2-2 引出数据_合同数据仓库'!$B$2:$BP$1000,15,FALSE),0)</f>
        <v>0</v>
      </c>
      <c r="V84" s="122">
        <f t="shared" si="923"/>
        <v>0</v>
      </c>
      <c r="W84" s="122"/>
      <c r="X84" s="161">
        <v>45658</v>
      </c>
      <c r="Y84" s="161">
        <f t="shared" si="924"/>
        <v>45688</v>
      </c>
      <c r="Z84" s="165">
        <f t="shared" si="925"/>
        <v>0</v>
      </c>
      <c r="AA84" s="161">
        <f t="shared" si="926"/>
        <v>45689</v>
      </c>
      <c r="AB84" s="161">
        <f t="shared" si="927"/>
        <v>45716</v>
      </c>
      <c r="AC84" s="165">
        <f t="shared" si="928"/>
        <v>0</v>
      </c>
      <c r="AD84" s="161">
        <f t="shared" si="929"/>
        <v>45717</v>
      </c>
      <c r="AE84" s="161">
        <f t="shared" si="930"/>
        <v>45747</v>
      </c>
      <c r="AF84" s="165">
        <f t="shared" si="931"/>
        <v>0</v>
      </c>
      <c r="AG84" s="161">
        <f t="shared" si="932"/>
        <v>45748</v>
      </c>
      <c r="AH84" s="161">
        <f t="shared" si="933"/>
        <v>45777</v>
      </c>
      <c r="AI84" s="165">
        <f t="shared" si="934"/>
        <v>0</v>
      </c>
      <c r="AJ84" s="161">
        <f t="shared" si="935"/>
        <v>45778</v>
      </c>
      <c r="AK84" s="161">
        <f t="shared" si="936"/>
        <v>45808</v>
      </c>
      <c r="AL84" s="165">
        <f t="shared" si="937"/>
        <v>0</v>
      </c>
      <c r="AM84" s="161">
        <f t="shared" si="938"/>
        <v>45809</v>
      </c>
      <c r="AN84" s="161">
        <f t="shared" si="939"/>
        <v>45838</v>
      </c>
      <c r="AO84" s="165">
        <f t="shared" si="940"/>
        <v>0</v>
      </c>
      <c r="AP84" s="161">
        <f t="shared" si="941"/>
        <v>45839</v>
      </c>
      <c r="AQ84" s="161">
        <f t="shared" si="942"/>
        <v>45869</v>
      </c>
      <c r="AR84" s="165">
        <f t="shared" si="943"/>
        <v>0</v>
      </c>
      <c r="AS84" s="161">
        <f t="shared" si="944"/>
        <v>45870</v>
      </c>
      <c r="AT84" s="161">
        <f t="shared" si="945"/>
        <v>45900</v>
      </c>
      <c r="AU84" s="165">
        <f t="shared" si="946"/>
        <v>0</v>
      </c>
      <c r="AV84" s="161">
        <f t="shared" si="947"/>
        <v>45901</v>
      </c>
      <c r="AW84" s="161">
        <f t="shared" si="948"/>
        <v>45930</v>
      </c>
      <c r="AX84" s="165">
        <f t="shared" si="949"/>
        <v>0</v>
      </c>
      <c r="AY84" s="161">
        <f t="shared" si="950"/>
        <v>45931</v>
      </c>
      <c r="AZ84" s="161">
        <f t="shared" si="951"/>
        <v>45961</v>
      </c>
      <c r="BA84" s="165">
        <f t="shared" si="952"/>
        <v>0</v>
      </c>
      <c r="BB84" s="161">
        <f t="shared" si="953"/>
        <v>45962</v>
      </c>
      <c r="BC84" s="161">
        <f t="shared" si="954"/>
        <v>45991</v>
      </c>
      <c r="BD84" s="165">
        <f t="shared" si="955"/>
        <v>0</v>
      </c>
      <c r="BE84" s="161">
        <f t="shared" si="956"/>
        <v>45992</v>
      </c>
      <c r="BF84" s="161">
        <f t="shared" si="957"/>
        <v>46022</v>
      </c>
      <c r="BG84" s="165">
        <f t="shared" si="958"/>
        <v>0</v>
      </c>
      <c r="BH84" s="161">
        <v>46023</v>
      </c>
      <c r="BI84" s="161">
        <f t="shared" si="959"/>
        <v>46053</v>
      </c>
      <c r="BJ84" s="165">
        <f t="shared" si="960"/>
        <v>0</v>
      </c>
      <c r="BK84" s="161">
        <f t="shared" si="961"/>
        <v>46054</v>
      </c>
      <c r="BL84" s="161">
        <f t="shared" si="962"/>
        <v>46081</v>
      </c>
      <c r="BM84" s="165">
        <f t="shared" si="963"/>
        <v>0</v>
      </c>
      <c r="BN84" s="161">
        <f t="shared" si="964"/>
        <v>46082</v>
      </c>
      <c r="BO84" s="161">
        <f t="shared" si="965"/>
        <v>46112</v>
      </c>
      <c r="BP84" s="165">
        <f t="shared" si="966"/>
        <v>0</v>
      </c>
      <c r="BQ84" s="161">
        <f t="shared" si="967"/>
        <v>46113</v>
      </c>
      <c r="BR84" s="161">
        <f t="shared" si="968"/>
        <v>46142</v>
      </c>
      <c r="BS84" s="165">
        <f t="shared" si="969"/>
        <v>0</v>
      </c>
      <c r="BT84" s="161">
        <f t="shared" si="970"/>
        <v>46143</v>
      </c>
      <c r="BU84" s="161">
        <f t="shared" si="971"/>
        <v>46173</v>
      </c>
      <c r="BV84" s="165">
        <f t="shared" si="972"/>
        <v>0</v>
      </c>
      <c r="BW84" s="161">
        <f t="shared" si="973"/>
        <v>46174</v>
      </c>
      <c r="BX84" s="161">
        <f t="shared" si="974"/>
        <v>46203</v>
      </c>
      <c r="BY84" s="165">
        <f t="shared" si="975"/>
        <v>0</v>
      </c>
      <c r="BZ84" s="161">
        <f t="shared" si="976"/>
        <v>46204</v>
      </c>
      <c r="CA84" s="161">
        <f t="shared" si="977"/>
        <v>46234</v>
      </c>
      <c r="CB84" s="165">
        <f t="shared" si="978"/>
        <v>0</v>
      </c>
      <c r="CC84" s="161">
        <f t="shared" si="979"/>
        <v>46235</v>
      </c>
      <c r="CD84" s="161">
        <f t="shared" si="980"/>
        <v>46265</v>
      </c>
      <c r="CE84" s="165">
        <f t="shared" si="981"/>
        <v>0</v>
      </c>
      <c r="CF84" s="161">
        <f t="shared" si="982"/>
        <v>46266</v>
      </c>
      <c r="CG84" s="161">
        <f t="shared" si="983"/>
        <v>46295</v>
      </c>
      <c r="CH84" s="165">
        <f t="shared" si="984"/>
        <v>0</v>
      </c>
      <c r="CI84" s="161">
        <f t="shared" si="985"/>
        <v>46296</v>
      </c>
      <c r="CJ84" s="161">
        <f t="shared" si="986"/>
        <v>46326</v>
      </c>
      <c r="CK84" s="165">
        <f t="shared" si="987"/>
        <v>0</v>
      </c>
      <c r="CL84" s="161">
        <f t="shared" si="988"/>
        <v>46327</v>
      </c>
      <c r="CM84" s="161">
        <f t="shared" si="989"/>
        <v>46356</v>
      </c>
      <c r="CN84" s="165">
        <f t="shared" si="990"/>
        <v>0</v>
      </c>
      <c r="CO84" s="161">
        <f t="shared" si="991"/>
        <v>46357</v>
      </c>
      <c r="CP84" s="161">
        <f t="shared" si="992"/>
        <v>46387</v>
      </c>
      <c r="CQ84" s="165">
        <f t="shared" si="993"/>
        <v>0</v>
      </c>
    </row>
    <row r="85" s="78" customFormat="1" ht="24" customHeight="1" outlineLevel="4" spans="1:95">
      <c r="A85" s="123" t="s">
        <v>2826</v>
      </c>
      <c r="B85" s="124"/>
      <c r="C85" s="124"/>
      <c r="D85" s="124"/>
      <c r="E85" s="124"/>
      <c r="F85" s="124"/>
      <c r="G85" s="125"/>
      <c r="H85" s="126"/>
      <c r="I85" s="126"/>
      <c r="J85" s="126"/>
      <c r="K85" s="126"/>
      <c r="L85" s="155"/>
      <c r="M85" s="155"/>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6"/>
      <c r="CD85" s="126"/>
      <c r="CE85" s="126"/>
      <c r="CF85" s="126"/>
      <c r="CG85" s="126"/>
      <c r="CH85" s="126"/>
      <c r="CI85" s="126"/>
      <c r="CJ85" s="126"/>
      <c r="CK85" s="126"/>
      <c r="CL85" s="126"/>
      <c r="CM85" s="126"/>
      <c r="CN85" s="126"/>
      <c r="CO85" s="126"/>
      <c r="CP85" s="126"/>
      <c r="CQ85" s="126"/>
    </row>
    <row r="86" ht="24" customHeight="1" outlineLevel="3" spans="1:95">
      <c r="A86" s="115"/>
      <c r="B86" s="116" t="s">
        <v>799</v>
      </c>
      <c r="C86" s="117" t="s">
        <v>1019</v>
      </c>
      <c r="D86" s="115" t="s">
        <v>15</v>
      </c>
      <c r="E86" s="116"/>
      <c r="F86" s="116"/>
      <c r="G86" s="116"/>
      <c r="H86" s="118">
        <f>X86+AA86+AD86+AG86+AJ86+AM86+AP86+AS86+AV86+AY86+BB86+BE86</f>
        <v>0</v>
      </c>
      <c r="I86" s="118">
        <f>Y86+AB86+AE86+AH86+AK86+AN86+AQ86+AT86+AW86+AZ86+BC86+BF86</f>
        <v>0</v>
      </c>
      <c r="J86" s="118">
        <f t="shared" si="814"/>
        <v>0</v>
      </c>
      <c r="K86" s="118"/>
      <c r="L86" s="152"/>
      <c r="M86" s="152"/>
      <c r="N86" s="118"/>
      <c r="O86" s="118"/>
      <c r="P86" s="118"/>
      <c r="Q86" s="118"/>
      <c r="R86" s="118"/>
      <c r="S86" s="118"/>
      <c r="T86" s="118"/>
      <c r="U86" s="118"/>
      <c r="V86" s="118"/>
      <c r="W86" s="118"/>
      <c r="X86" s="118">
        <f>VLOOKUP($C86,'1 预算编制表单'!$C:$BJ,27,FALSE)</f>
        <v>0</v>
      </c>
      <c r="Y86" s="118">
        <f>X86-Z86</f>
        <v>0</v>
      </c>
      <c r="Z86" s="118">
        <f>SUM(Z87:Z91)</f>
        <v>0</v>
      </c>
      <c r="AA86" s="118">
        <f>VLOOKUP($C86,'1 预算编制表单'!$C:$BJ,30,FALSE)</f>
        <v>0</v>
      </c>
      <c r="AB86" s="118">
        <f>AA86-AC86</f>
        <v>0</v>
      </c>
      <c r="AC86" s="118">
        <f>SUM(AC87:AC91)</f>
        <v>0</v>
      </c>
      <c r="AD86" s="118">
        <f>VLOOKUP($C86,'1 预算编制表单'!$C:$BJ,33,FALSE)</f>
        <v>0</v>
      </c>
      <c r="AE86" s="118">
        <f>AD86-AF86</f>
        <v>0</v>
      </c>
      <c r="AF86" s="118">
        <f>SUM(AF87:AF91)</f>
        <v>0</v>
      </c>
      <c r="AG86" s="118">
        <f>VLOOKUP($C86,'1 预算编制表单'!$C:$BJ,36,FALSE)</f>
        <v>0</v>
      </c>
      <c r="AH86" s="118">
        <f>AG86-AI86</f>
        <v>0</v>
      </c>
      <c r="AI86" s="118">
        <f>SUM(AI87:AI91)</f>
        <v>0</v>
      </c>
      <c r="AJ86" s="118">
        <f>VLOOKUP($C86,'1 预算编制表单'!$C:$BJ,39,FALSE)</f>
        <v>0</v>
      </c>
      <c r="AK86" s="118">
        <f>AJ86-AL86</f>
        <v>0</v>
      </c>
      <c r="AL86" s="118">
        <f>SUM(AL87:AL91)</f>
        <v>0</v>
      </c>
      <c r="AM86" s="118">
        <f>VLOOKUP($C86,'1 预算编制表单'!$C:$BJ,42,FALSE)</f>
        <v>0</v>
      </c>
      <c r="AN86" s="118">
        <f>AM86-AO86</f>
        <v>0</v>
      </c>
      <c r="AO86" s="118">
        <f>SUM(AO87:AO91)</f>
        <v>0</v>
      </c>
      <c r="AP86" s="118">
        <f>VLOOKUP($C86,'1 预算编制表单'!$C:$BJ,45,FALSE)</f>
        <v>0</v>
      </c>
      <c r="AQ86" s="118">
        <f>AP86-AR86</f>
        <v>0</v>
      </c>
      <c r="AR86" s="118">
        <f>SUM(AR87:AR91)</f>
        <v>0</v>
      </c>
      <c r="AS86" s="118">
        <f>VLOOKUP($C86,'1 预算编制表单'!$C:$BJ,48,FALSE)</f>
        <v>0</v>
      </c>
      <c r="AT86" s="118">
        <f>AS86-AU86</f>
        <v>0</v>
      </c>
      <c r="AU86" s="118">
        <f>SUM(AU87:AU91)</f>
        <v>0</v>
      </c>
      <c r="AV86" s="118">
        <f>VLOOKUP($C86,'1 预算编制表单'!$C:$BJ,51,FALSE)</f>
        <v>0</v>
      </c>
      <c r="AW86" s="118">
        <f>AV86-AX86</f>
        <v>0</v>
      </c>
      <c r="AX86" s="118">
        <f>SUM(AX87:AX91)</f>
        <v>0</v>
      </c>
      <c r="AY86" s="118">
        <f>VLOOKUP($C86,'1 预算编制表单'!$C:$BJ,54,FALSE)</f>
        <v>0</v>
      </c>
      <c r="AZ86" s="118">
        <f>AY86-BA86</f>
        <v>0</v>
      </c>
      <c r="BA86" s="118">
        <f>SUM(BA87:BA91)</f>
        <v>0</v>
      </c>
      <c r="BB86" s="118">
        <f>VLOOKUP($C86,'1 预算编制表单'!$C:$BJ,57,FALSE)</f>
        <v>0</v>
      </c>
      <c r="BC86" s="118">
        <f>BB86-BD86</f>
        <v>0</v>
      </c>
      <c r="BD86" s="118">
        <f>SUM(BD87:BD91)</f>
        <v>0</v>
      </c>
      <c r="BE86" s="118">
        <f>VLOOKUP($C86,'1 预算编制表单'!$C:$BJ,60,FALSE)</f>
        <v>0</v>
      </c>
      <c r="BF86" s="118">
        <f>BE86-BG86</f>
        <v>0</v>
      </c>
      <c r="BG86" s="118">
        <f>SUM(BG87:BG91)</f>
        <v>0</v>
      </c>
      <c r="BH86" s="118">
        <f>VLOOKUP($C86,'1 预算编制表单'!$C:$BJ,27,FALSE)</f>
        <v>0</v>
      </c>
      <c r="BI86" s="118">
        <f>BH86-BJ86</f>
        <v>0</v>
      </c>
      <c r="BJ86" s="118">
        <f>SUM(BJ87:BJ91)</f>
        <v>0</v>
      </c>
      <c r="BK86" s="118">
        <f>VLOOKUP($C86,'1 预算编制表单'!$C:$BJ,30,FALSE)</f>
        <v>0</v>
      </c>
      <c r="BL86" s="118">
        <f>BK86-BM86</f>
        <v>0</v>
      </c>
      <c r="BM86" s="118">
        <f>SUM(BM87:BM91)</f>
        <v>0</v>
      </c>
      <c r="BN86" s="118">
        <f>VLOOKUP($C86,'1 预算编制表单'!$C:$BJ,33,FALSE)</f>
        <v>0</v>
      </c>
      <c r="BO86" s="118">
        <f>BN86-BP86</f>
        <v>0</v>
      </c>
      <c r="BP86" s="118">
        <f>SUM(BP87:BP91)</f>
        <v>0</v>
      </c>
      <c r="BQ86" s="118">
        <f>VLOOKUP($C86,'1 预算编制表单'!$C:$BJ,36,FALSE)</f>
        <v>0</v>
      </c>
      <c r="BR86" s="118">
        <f>BQ86-BS86</f>
        <v>0</v>
      </c>
      <c r="BS86" s="118">
        <f>SUM(BS87:BS91)</f>
        <v>0</v>
      </c>
      <c r="BT86" s="118">
        <f>VLOOKUP($C86,'1 预算编制表单'!$C:$BJ,39,FALSE)</f>
        <v>0</v>
      </c>
      <c r="BU86" s="118">
        <f>BT86-BV86</f>
        <v>0</v>
      </c>
      <c r="BV86" s="118">
        <f>SUM(BV87:BV91)</f>
        <v>0</v>
      </c>
      <c r="BW86" s="118">
        <f>VLOOKUP($C86,'1 预算编制表单'!$C:$BJ,42,FALSE)</f>
        <v>0</v>
      </c>
      <c r="BX86" s="118">
        <f>BW86-BY86</f>
        <v>0</v>
      </c>
      <c r="BY86" s="118">
        <f>SUM(BY87:BY91)</f>
        <v>0</v>
      </c>
      <c r="BZ86" s="118">
        <f>VLOOKUP($C86,'1 预算编制表单'!$C:$BJ,45,FALSE)</f>
        <v>0</v>
      </c>
      <c r="CA86" s="118">
        <f>BZ86-CB86</f>
        <v>0</v>
      </c>
      <c r="CB86" s="118">
        <f>SUM(CB87:CB91)</f>
        <v>0</v>
      </c>
      <c r="CC86" s="118">
        <f>VLOOKUP($C86,'1 预算编制表单'!$C:$BJ,48,FALSE)</f>
        <v>0</v>
      </c>
      <c r="CD86" s="118">
        <f>CC86-CE86</f>
        <v>0</v>
      </c>
      <c r="CE86" s="118">
        <f>SUM(CE87:CE91)</f>
        <v>0</v>
      </c>
      <c r="CF86" s="118">
        <f>VLOOKUP($C86,'1 预算编制表单'!$C:$BJ,51,FALSE)</f>
        <v>0</v>
      </c>
      <c r="CG86" s="118">
        <f>CF86-CH86</f>
        <v>0</v>
      </c>
      <c r="CH86" s="118">
        <f>SUM(CH87:CH91)</f>
        <v>0</v>
      </c>
      <c r="CI86" s="118">
        <f>VLOOKUP($C86,'1 预算编制表单'!$C:$BJ,54,FALSE)</f>
        <v>0</v>
      </c>
      <c r="CJ86" s="118">
        <f>CI86-CK86</f>
        <v>0</v>
      </c>
      <c r="CK86" s="118">
        <f>SUM(CK87:CK91)</f>
        <v>0</v>
      </c>
      <c r="CL86" s="118">
        <f>VLOOKUP($C86,'1 预算编制表单'!$C:$BJ,57,FALSE)</f>
        <v>0</v>
      </c>
      <c r="CM86" s="118">
        <f>CL86-CN86</f>
        <v>0</v>
      </c>
      <c r="CN86" s="118">
        <f>SUM(CN87:CN91)</f>
        <v>0</v>
      </c>
      <c r="CO86" s="118">
        <f>VLOOKUP($C86,'1 预算编制表单'!$C:$BJ,60,FALSE)</f>
        <v>0</v>
      </c>
      <c r="CP86" s="118">
        <f>CO86-CQ86</f>
        <v>0</v>
      </c>
      <c r="CQ86" s="118">
        <f>SUM(CQ87:CQ91)</f>
        <v>0</v>
      </c>
    </row>
    <row r="87" s="78" customFormat="1" ht="24" customHeight="1" outlineLevel="4" spans="1:95">
      <c r="A87" s="119"/>
      <c r="B87" s="120"/>
      <c r="C87" s="121"/>
      <c r="D87" s="119"/>
      <c r="E87" s="120"/>
      <c r="F87" s="120"/>
      <c r="G87" s="120"/>
      <c r="H87" s="122"/>
      <c r="I87" s="122"/>
      <c r="J87" s="122">
        <f t="shared" si="814"/>
        <v>0</v>
      </c>
      <c r="K87" s="122">
        <v>1</v>
      </c>
      <c r="L87" s="153"/>
      <c r="M87" s="154">
        <f>IFERROR(VLOOKUP($L87,'2-2 引出数据_合同数据仓库'!$B$2:$BP$1000,3,FALSE),0)</f>
        <v>0</v>
      </c>
      <c r="N87" s="122"/>
      <c r="O87" s="154">
        <f>IFERROR(VLOOKUP((LEFT(VLOOKUP($L87,'2-2 引出数据_合同数据仓库'!$B$2:$BP$1000,64,FALSE),15)&amp;(RIGHT(VLOOKUP($L87,'2-2 引出数据_合同数据仓库'!$B$2:$BP$1000,64,FALSE),4)+1)),'2-2 引出数据_合同数据仓库'!$B$2:$BP$1000,3,FALSE),0)</f>
        <v>0</v>
      </c>
      <c r="P87" s="122"/>
      <c r="Q87" s="122">
        <f>IFERROR(VLOOKUP($L87,'2-2 引出数据_合同数据仓库'!$B$2:$BP$1000,28,FALSE),0)</f>
        <v>0</v>
      </c>
      <c r="R87" s="122">
        <f>IFERROR(VLOOKUP($L87,'2-2 引出数据_合同数据仓库'!$B$2:$BP$1000,29,FALSE),0)</f>
        <v>0</v>
      </c>
      <c r="S87" s="122">
        <f>IFERROR(VLOOKUP($L87,'2-2 引出数据_合同数据仓库'!$B$2:$BP$1000,4,FALSE),0)</f>
        <v>0</v>
      </c>
      <c r="T87" s="122"/>
      <c r="U87" s="122">
        <f>IFERROR(VLOOKUP($L87,'2-2 引出数据_合同数据仓库'!$B$2:$BP$1000,15,FALSE),0)</f>
        <v>0</v>
      </c>
      <c r="V87" s="122">
        <f t="shared" ref="V87:V90" si="994">U87/(S87-R87+1)*365</f>
        <v>0</v>
      </c>
      <c r="W87" s="122"/>
      <c r="X87" s="161">
        <v>45658</v>
      </c>
      <c r="Y87" s="161">
        <f t="shared" ref="Y87:Y90" si="995">X87+30</f>
        <v>45688</v>
      </c>
      <c r="Z87" s="165">
        <f t="shared" ref="Z87:Z90" si="996">IFERROR(IF(($R87-Y87)&gt;=0,0,IF(($S87-X87)&lt;0,0,IF(AND(($S87-Y87)&gt;0,(X87-$R87)&gt;0),$V87/365*(Y87-X87+1),IF(AND(($S87-Y87)&lt;=0,(X87-$R87)&gt;0),$V87/365*($S87-X87+1),$V87/365*(Y87-$R87+1))))),0)</f>
        <v>0</v>
      </c>
      <c r="AA87" s="161">
        <f t="shared" ref="AA87:AA90" si="997">Y87+1</f>
        <v>45689</v>
      </c>
      <c r="AB87" s="161">
        <f t="shared" ref="AB87:AB90" si="998">AA87+27</f>
        <v>45716</v>
      </c>
      <c r="AC87" s="165">
        <f t="shared" ref="AC87:AC90" si="999">IFERROR(IF(($R87-AB87)&gt;=0,0,IF(($S87-AA87)&lt;0,0,IF(AND(($S87-AB87)&gt;0,(AA87-$R87)&gt;0),$V87/365*(AB87-AA87+1),IF(AND(($S87-AB87)&lt;=0,(AA87-$R87)&gt;0),$V87/365*($S87-AA87+1),$V87/365*(AB87-$R87+1))))),0)</f>
        <v>0</v>
      </c>
      <c r="AD87" s="161">
        <f t="shared" ref="AD87:AD90" si="1000">AB87+1</f>
        <v>45717</v>
      </c>
      <c r="AE87" s="161">
        <f t="shared" ref="AE87:AE90" si="1001">AD87+30</f>
        <v>45747</v>
      </c>
      <c r="AF87" s="165">
        <f t="shared" ref="AF87:AF90" si="1002">IFERROR(IF(($R87-AE87)&gt;=0,0,IF(($S87-AD87)&lt;0,0,IF(AND(($S87-AE87)&gt;0,(AD87-$R87)&gt;0),$V87/365*(AE87-AD87+1),IF(AND(($S87-AE87)&lt;=0,(AD87-$R87)&gt;0),$V87/365*($S87-AD87+1),$V87/365*(AE87-$R87+1))))),0)</f>
        <v>0</v>
      </c>
      <c r="AG87" s="161">
        <f t="shared" ref="AG87:AG90" si="1003">AE87+1</f>
        <v>45748</v>
      </c>
      <c r="AH87" s="161">
        <f t="shared" ref="AH87:AH90" si="1004">AG87+29</f>
        <v>45777</v>
      </c>
      <c r="AI87" s="165">
        <f t="shared" ref="AI87:AI90" si="1005">IFERROR(IF(($R87-AH87)&gt;=0,0,IF(($S87-AG87)&lt;0,0,IF(AND(($S87-AH87)&gt;0,(AG87-$R87)&gt;0),$V87/365*(AH87-AG87+1),IF(AND(($S87-AH87)&lt;=0,(AG87-$R87)&gt;0),$V87/365*($S87-AG87+1),$V87/365*(AH87-$R87+1))))),0)</f>
        <v>0</v>
      </c>
      <c r="AJ87" s="161">
        <f t="shared" ref="AJ87:AJ90" si="1006">AH87+1</f>
        <v>45778</v>
      </c>
      <c r="AK87" s="161">
        <f t="shared" ref="AK87:AK90" si="1007">AJ87+30</f>
        <v>45808</v>
      </c>
      <c r="AL87" s="165">
        <f t="shared" ref="AL87:AL90" si="1008">IFERROR(IF(($R87-AK87)&gt;=0,0,IF(($S87-AJ87)&lt;0,0,IF(AND(($S87-AK87)&gt;0,(AJ87-$R87)&gt;0),$V87/365*(AK87-AJ87+1),IF(AND(($S87-AK87)&lt;=0,(AJ87-$R87)&gt;0),$V87/365*($S87-AJ87+1),$V87/365*(AK87-$R87+1))))),0)</f>
        <v>0</v>
      </c>
      <c r="AM87" s="161">
        <f t="shared" ref="AM87:AM90" si="1009">AK87+1</f>
        <v>45809</v>
      </c>
      <c r="AN87" s="161">
        <f t="shared" ref="AN87:AN90" si="1010">AM87+29</f>
        <v>45838</v>
      </c>
      <c r="AO87" s="165">
        <f t="shared" ref="AO87:AO90" si="1011">IFERROR(IF(($R87-AN87)&gt;=0,0,IF(($S87-AM87)&lt;0,0,IF(AND(($S87-AN87)&gt;0,(AM87-$R87)&gt;0),$V87/365*(AN87-AM87+1),IF(AND(($S87-AN87)&lt;=0,(AM87-$R87)&gt;0),$V87/365*($S87-AM87+1),$V87/365*(AN87-$R87+1))))),0)</f>
        <v>0</v>
      </c>
      <c r="AP87" s="161">
        <f t="shared" ref="AP87:AP90" si="1012">AN87+1</f>
        <v>45839</v>
      </c>
      <c r="AQ87" s="161">
        <f t="shared" ref="AQ87:AQ90" si="1013">AP87+30</f>
        <v>45869</v>
      </c>
      <c r="AR87" s="165">
        <f t="shared" ref="AR87:AR90" si="1014">IFERROR(IF(($R87-AQ87)&gt;=0,0,IF(($S87-AP87)&lt;0,0,IF(AND(($S87-AQ87)&gt;0,(AP87-$R87)&gt;0),$V87/365*(AQ87-AP87+1),IF(AND(($S87-AQ87)&lt;=0,(AP87-$R87)&gt;0),$V87/365*($S87-AP87+1),$V87/365*(AQ87-$R87+1))))),0)</f>
        <v>0</v>
      </c>
      <c r="AS87" s="161">
        <f t="shared" ref="AS87:AS90" si="1015">AQ87+1</f>
        <v>45870</v>
      </c>
      <c r="AT87" s="161">
        <f t="shared" ref="AT87:AT90" si="1016">AS87+30</f>
        <v>45900</v>
      </c>
      <c r="AU87" s="165">
        <f t="shared" ref="AU87:AU90" si="1017">IFERROR(IF(($R87-AT87)&gt;=0,0,IF(($S87-AS87)&lt;0,0,IF(AND(($S87-AT87)&gt;0,(AS87-$R87)&gt;0),$V87/365*(AT87-AS87+1),IF(AND(($S87-AT87)&lt;=0,(AS87-$R87)&gt;0),$V87/365*($S87-AS87+1),$V87/365*(AT87-$R87+1))))),0)</f>
        <v>0</v>
      </c>
      <c r="AV87" s="161">
        <f t="shared" ref="AV87:AV90" si="1018">AT87+1</f>
        <v>45901</v>
      </c>
      <c r="AW87" s="161">
        <f t="shared" ref="AW87:AW90" si="1019">AV87+29</f>
        <v>45930</v>
      </c>
      <c r="AX87" s="165">
        <f t="shared" ref="AX87:AX90" si="1020">IFERROR(IF(($R87-AW87)&gt;=0,0,IF(($S87-AV87)&lt;0,0,IF(AND(($S87-AW87)&gt;0,(AV87-$R87)&gt;0),$V87/365*(AW87-AV87+1),IF(AND(($S87-AW87)&lt;=0,(AV87-$R87)&gt;0),$V87/365*($S87-AV87+1),$V87/365*(AW87-$R87+1))))),0)</f>
        <v>0</v>
      </c>
      <c r="AY87" s="161">
        <f t="shared" ref="AY87:AY90" si="1021">AW87+1</f>
        <v>45931</v>
      </c>
      <c r="AZ87" s="161">
        <f t="shared" ref="AZ87:AZ90" si="1022">AY87+30</f>
        <v>45961</v>
      </c>
      <c r="BA87" s="165">
        <f t="shared" ref="BA87:BA90" si="1023">IFERROR(IF(($R87-AZ87)&gt;=0,0,IF(($S87-AY87)&lt;0,0,IF(AND(($S87-AZ87)&gt;0,(AY87-$R87)&gt;0),$V87/365*(AZ87-AY87+1),IF(AND(($S87-AZ87)&lt;=0,(AY87-$R87)&gt;0),$V87/365*($S87-AY87+1),$V87/365*(AZ87-$R87+1))))),0)</f>
        <v>0</v>
      </c>
      <c r="BB87" s="161">
        <f t="shared" ref="BB87:BB90" si="1024">AZ87+1</f>
        <v>45962</v>
      </c>
      <c r="BC87" s="161">
        <f t="shared" ref="BC87:BC90" si="1025">BB87+29</f>
        <v>45991</v>
      </c>
      <c r="BD87" s="165">
        <f t="shared" ref="BD87:BD90" si="1026">IFERROR(IF(($R87-BC87)&gt;=0,0,IF(($S87-BB87)&lt;0,0,IF(AND(($S87-BC87)&gt;0,(BB87-$R87)&gt;0),$V87/365*(BC87-BB87+1),IF(AND(($S87-BC87)&lt;=0,(BB87-$R87)&gt;0),$V87/365*($S87-BB87+1),$V87/365*(BC87-$R87+1))))),0)</f>
        <v>0</v>
      </c>
      <c r="BE87" s="161">
        <f t="shared" ref="BE87:BE90" si="1027">BC87+1</f>
        <v>45992</v>
      </c>
      <c r="BF87" s="161">
        <f t="shared" ref="BF87:BF90" si="1028">BE87+30</f>
        <v>46022</v>
      </c>
      <c r="BG87" s="165">
        <f t="shared" ref="BG87:BG90" si="1029">IFERROR(IF(($R87-BF87)&gt;=0,0,IF(($S87-BE87)&lt;0,0,IF(AND(($S87-BF87)&gt;0,(BE87-$R87)&gt;0),$V87/365*(BF87-BE87+1),IF(AND(($S87-BF87)&lt;=0,(BE87-$R87)&gt;0),$V87/365*($S87-BE87+1),$V87/365*(BF87-$R87+1))))),0)</f>
        <v>0</v>
      </c>
      <c r="BH87" s="161">
        <v>46023</v>
      </c>
      <c r="BI87" s="161">
        <f t="shared" ref="BI87:BI90" si="1030">BH87+30</f>
        <v>46053</v>
      </c>
      <c r="BJ87" s="165">
        <f t="shared" ref="BJ87:BJ90" si="1031">IFERROR(IF(($R87-BI87)&gt;=0,0,IF(($S87-BH87)&lt;0,0,IF(AND(($S87-BI87)&gt;0,(BH87-$R87)&gt;0),$V87/365*(BI87-BH87+1),IF(AND(($S87-BI87)&lt;=0,(BH87-$R87)&gt;0),$V87/365*($S87-BH87+1),$V87/365*(BI87-$R87+1))))),0)</f>
        <v>0</v>
      </c>
      <c r="BK87" s="161">
        <f t="shared" ref="BK87:BK90" si="1032">BI87+1</f>
        <v>46054</v>
      </c>
      <c r="BL87" s="161">
        <f t="shared" ref="BL87:BL90" si="1033">BK87+27</f>
        <v>46081</v>
      </c>
      <c r="BM87" s="165">
        <f t="shared" ref="BM87:BM90" si="1034">IFERROR(IF(($R87-BL87)&gt;=0,0,IF(($S87-BK87)&lt;0,0,IF(AND(($S87-BL87)&gt;0,(BK87-$R87)&gt;0),$V87/365*(BL87-BK87+1),IF(AND(($S87-BL87)&lt;=0,(BK87-$R87)&gt;0),$V87/365*($S87-BK87+1),$V87/365*(BL87-$R87+1))))),0)</f>
        <v>0</v>
      </c>
      <c r="BN87" s="161">
        <f t="shared" ref="BN87:BN90" si="1035">BL87+1</f>
        <v>46082</v>
      </c>
      <c r="BO87" s="161">
        <f t="shared" ref="BO87:BO90" si="1036">BN87+30</f>
        <v>46112</v>
      </c>
      <c r="BP87" s="165">
        <f t="shared" ref="BP87:BP90" si="1037">IFERROR(IF(($R87-BO87)&gt;=0,0,IF(($S87-BN87)&lt;0,0,IF(AND(($S87-BO87)&gt;0,(BN87-$R87)&gt;0),$V87/365*(BO87-BN87+1),IF(AND(($S87-BO87)&lt;=0,(BN87-$R87)&gt;0),$V87/365*($S87-BN87+1),$V87/365*(BO87-$R87+1))))),0)</f>
        <v>0</v>
      </c>
      <c r="BQ87" s="161">
        <f t="shared" ref="BQ87:BQ90" si="1038">BO87+1</f>
        <v>46113</v>
      </c>
      <c r="BR87" s="161">
        <f t="shared" ref="BR87:BR90" si="1039">BQ87+29</f>
        <v>46142</v>
      </c>
      <c r="BS87" s="165">
        <f t="shared" ref="BS87:BS90" si="1040">IFERROR(IF(($R87-BR87)&gt;=0,0,IF(($S87-BQ87)&lt;0,0,IF(AND(($S87-BR87)&gt;0,(BQ87-$R87)&gt;0),$V87/365*(BR87-BQ87+1),IF(AND(($S87-BR87)&lt;=0,(BQ87-$R87)&gt;0),$V87/365*($S87-BQ87+1),$V87/365*(BR87-$R87+1))))),0)</f>
        <v>0</v>
      </c>
      <c r="BT87" s="161">
        <f t="shared" ref="BT87:BT90" si="1041">BR87+1</f>
        <v>46143</v>
      </c>
      <c r="BU87" s="161">
        <f t="shared" ref="BU87:BU90" si="1042">BT87+30</f>
        <v>46173</v>
      </c>
      <c r="BV87" s="165">
        <f t="shared" ref="BV87:BV90" si="1043">IFERROR(IF(($R87-BU87)&gt;=0,0,IF(($S87-BT87)&lt;0,0,IF(AND(($S87-BU87)&gt;0,(BT87-$R87)&gt;0),$V87/365*(BU87-BT87+1),IF(AND(($S87-BU87)&lt;=0,(BT87-$R87)&gt;0),$V87/365*($S87-BT87+1),$V87/365*(BU87-$R87+1))))),0)</f>
        <v>0</v>
      </c>
      <c r="BW87" s="161">
        <f t="shared" ref="BW87:BW90" si="1044">BU87+1</f>
        <v>46174</v>
      </c>
      <c r="BX87" s="161">
        <f t="shared" ref="BX87:BX90" si="1045">BW87+29</f>
        <v>46203</v>
      </c>
      <c r="BY87" s="165">
        <f t="shared" ref="BY87:BY90" si="1046">IFERROR(IF(($R87-BX87)&gt;=0,0,IF(($S87-BW87)&lt;0,0,IF(AND(($S87-BX87)&gt;0,(BW87-$R87)&gt;0),$V87/365*(BX87-BW87+1),IF(AND(($S87-BX87)&lt;=0,(BW87-$R87)&gt;0),$V87/365*($S87-BW87+1),$V87/365*(BX87-$R87+1))))),0)</f>
        <v>0</v>
      </c>
      <c r="BZ87" s="161">
        <f t="shared" ref="BZ87:BZ90" si="1047">BX87+1</f>
        <v>46204</v>
      </c>
      <c r="CA87" s="161">
        <f t="shared" ref="CA87:CA90" si="1048">BZ87+30</f>
        <v>46234</v>
      </c>
      <c r="CB87" s="165">
        <f t="shared" ref="CB87:CB90" si="1049">IFERROR(IF(($R87-CA87)&gt;=0,0,IF(($S87-BZ87)&lt;0,0,IF(AND(($S87-CA87)&gt;0,(BZ87-$R87)&gt;0),$V87/365*(CA87-BZ87+1),IF(AND(($S87-CA87)&lt;=0,(BZ87-$R87)&gt;0),$V87/365*($S87-BZ87+1),$V87/365*(CA87-$R87+1))))),0)</f>
        <v>0</v>
      </c>
      <c r="CC87" s="161">
        <f t="shared" ref="CC87:CC90" si="1050">CA87+1</f>
        <v>46235</v>
      </c>
      <c r="CD87" s="161">
        <f t="shared" ref="CD87:CD90" si="1051">CC87+30</f>
        <v>46265</v>
      </c>
      <c r="CE87" s="165">
        <f t="shared" ref="CE87:CE90" si="1052">IFERROR(IF(($R87-CD87)&gt;=0,0,IF(($S87-CC87)&lt;0,0,IF(AND(($S87-CD87)&gt;0,(CC87-$R87)&gt;0),$V87/365*(CD87-CC87+1),IF(AND(($S87-CD87)&lt;=0,(CC87-$R87)&gt;0),$V87/365*($S87-CC87+1),$V87/365*(CD87-$R87+1))))),0)</f>
        <v>0</v>
      </c>
      <c r="CF87" s="161">
        <f t="shared" ref="CF87:CF90" si="1053">CD87+1</f>
        <v>46266</v>
      </c>
      <c r="CG87" s="161">
        <f t="shared" ref="CG87:CG90" si="1054">CF87+29</f>
        <v>46295</v>
      </c>
      <c r="CH87" s="165">
        <f t="shared" ref="CH87:CH90" si="1055">IFERROR(IF(($R87-CG87)&gt;=0,0,IF(($S87-CF87)&lt;0,0,IF(AND(($S87-CG87)&gt;0,(CF87-$R87)&gt;0),$V87/365*(CG87-CF87+1),IF(AND(($S87-CG87)&lt;=0,(CF87-$R87)&gt;0),$V87/365*($S87-CF87+1),$V87/365*(CG87-$R87+1))))),0)</f>
        <v>0</v>
      </c>
      <c r="CI87" s="161">
        <f t="shared" ref="CI87:CI90" si="1056">CG87+1</f>
        <v>46296</v>
      </c>
      <c r="CJ87" s="161">
        <f t="shared" ref="CJ87:CJ90" si="1057">CI87+30</f>
        <v>46326</v>
      </c>
      <c r="CK87" s="165">
        <f t="shared" ref="CK87:CK90" si="1058">IFERROR(IF(($R87-CJ87)&gt;=0,0,IF(($S87-CI87)&lt;0,0,IF(AND(($S87-CJ87)&gt;0,(CI87-$R87)&gt;0),$V87/365*(CJ87-CI87+1),IF(AND(($S87-CJ87)&lt;=0,(CI87-$R87)&gt;0),$V87/365*($S87-CI87+1),$V87/365*(CJ87-$R87+1))))),0)</f>
        <v>0</v>
      </c>
      <c r="CL87" s="161">
        <f t="shared" ref="CL87:CL90" si="1059">CJ87+1</f>
        <v>46327</v>
      </c>
      <c r="CM87" s="161">
        <f t="shared" ref="CM87:CM90" si="1060">CL87+29</f>
        <v>46356</v>
      </c>
      <c r="CN87" s="165">
        <f t="shared" ref="CN87:CN90" si="1061">IFERROR(IF(($R87-CM87)&gt;=0,0,IF(($S87-CL87)&lt;0,0,IF(AND(($S87-CM87)&gt;0,(CL87-$R87)&gt;0),$V87/365*(CM87-CL87+1),IF(AND(($S87-CM87)&lt;=0,(CL87-$R87)&gt;0),$V87/365*($S87-CL87+1),$V87/365*(CM87-$R87+1))))),0)</f>
        <v>0</v>
      </c>
      <c r="CO87" s="161">
        <f t="shared" ref="CO87:CO90" si="1062">CM87+1</f>
        <v>46357</v>
      </c>
      <c r="CP87" s="161">
        <f t="shared" ref="CP87:CP90" si="1063">CO87+30</f>
        <v>46387</v>
      </c>
      <c r="CQ87" s="165">
        <f t="shared" ref="CQ87:CQ90" si="1064">IFERROR(IF(($R87-CP87)&gt;=0,0,IF(($S87-CO87)&lt;0,0,IF(AND(($S87-CP87)&gt;0,(CO87-$R87)&gt;0),$V87/365*(CP87-CO87+1),IF(AND(($S87-CP87)&lt;=0,(CO87-$R87)&gt;0),$V87/365*($S87-CO87+1),$V87/365*(CP87-$R87+1))))),0)</f>
        <v>0</v>
      </c>
    </row>
    <row r="88" s="78" customFormat="1" ht="24" customHeight="1" outlineLevel="4" spans="1:95">
      <c r="A88" s="119"/>
      <c r="B88" s="120"/>
      <c r="C88" s="121"/>
      <c r="D88" s="119"/>
      <c r="E88" s="120"/>
      <c r="F88" s="120"/>
      <c r="G88" s="120"/>
      <c r="H88" s="122"/>
      <c r="I88" s="122"/>
      <c r="J88" s="122">
        <f t="shared" si="814"/>
        <v>0</v>
      </c>
      <c r="K88" s="122">
        <f t="shared" ref="K88:K90" si="1065">K87+1</f>
        <v>2</v>
      </c>
      <c r="L88" s="153"/>
      <c r="M88" s="154">
        <f>IFERROR(VLOOKUP($L88,'2-2 引出数据_合同数据仓库'!$B$2:$BP$1000,3,FALSE),0)</f>
        <v>0</v>
      </c>
      <c r="N88" s="122"/>
      <c r="O88" s="154">
        <f>IFERROR(VLOOKUP((LEFT(VLOOKUP($L88,'2-2 引出数据_合同数据仓库'!$B$2:$BP$1000,64,FALSE),15)&amp;(RIGHT(VLOOKUP($L88,'2-2 引出数据_合同数据仓库'!$B$2:$BP$1000,64,FALSE),4)+1)),'2-2 引出数据_合同数据仓库'!$B$2:$BP$1000,3,FALSE),0)</f>
        <v>0</v>
      </c>
      <c r="P88" s="122"/>
      <c r="Q88" s="122">
        <f>IFERROR(VLOOKUP($L88,'2-2 引出数据_合同数据仓库'!$B$2:$BP$1000,28,FALSE),0)</f>
        <v>0</v>
      </c>
      <c r="R88" s="122">
        <f>IFERROR(VLOOKUP($L88,'2-2 引出数据_合同数据仓库'!$B$2:$BP$1000,29,FALSE),0)</f>
        <v>0</v>
      </c>
      <c r="S88" s="122">
        <f>IFERROR(VLOOKUP($L88,'2-2 引出数据_合同数据仓库'!$B$2:$BP$1000,4,FALSE),0)</f>
        <v>0</v>
      </c>
      <c r="T88" s="122"/>
      <c r="U88" s="122">
        <f>IFERROR(VLOOKUP($L88,'2-2 引出数据_合同数据仓库'!$B$2:$BP$1000,15,FALSE),0)</f>
        <v>0</v>
      </c>
      <c r="V88" s="122">
        <f t="shared" si="994"/>
        <v>0</v>
      </c>
      <c r="W88" s="122"/>
      <c r="X88" s="161">
        <v>45658</v>
      </c>
      <c r="Y88" s="161">
        <f t="shared" si="995"/>
        <v>45688</v>
      </c>
      <c r="Z88" s="165">
        <f t="shared" si="996"/>
        <v>0</v>
      </c>
      <c r="AA88" s="161">
        <f t="shared" si="997"/>
        <v>45689</v>
      </c>
      <c r="AB88" s="161">
        <f t="shared" si="998"/>
        <v>45716</v>
      </c>
      <c r="AC88" s="165">
        <f t="shared" si="999"/>
        <v>0</v>
      </c>
      <c r="AD88" s="161">
        <f t="shared" si="1000"/>
        <v>45717</v>
      </c>
      <c r="AE88" s="161">
        <f t="shared" si="1001"/>
        <v>45747</v>
      </c>
      <c r="AF88" s="165">
        <f t="shared" si="1002"/>
        <v>0</v>
      </c>
      <c r="AG88" s="161">
        <f t="shared" si="1003"/>
        <v>45748</v>
      </c>
      <c r="AH88" s="161">
        <f t="shared" si="1004"/>
        <v>45777</v>
      </c>
      <c r="AI88" s="165">
        <f t="shared" si="1005"/>
        <v>0</v>
      </c>
      <c r="AJ88" s="161">
        <f t="shared" si="1006"/>
        <v>45778</v>
      </c>
      <c r="AK88" s="161">
        <f t="shared" si="1007"/>
        <v>45808</v>
      </c>
      <c r="AL88" s="165">
        <f t="shared" si="1008"/>
        <v>0</v>
      </c>
      <c r="AM88" s="161">
        <f t="shared" si="1009"/>
        <v>45809</v>
      </c>
      <c r="AN88" s="161">
        <f t="shared" si="1010"/>
        <v>45838</v>
      </c>
      <c r="AO88" s="165">
        <f t="shared" si="1011"/>
        <v>0</v>
      </c>
      <c r="AP88" s="161">
        <f t="shared" si="1012"/>
        <v>45839</v>
      </c>
      <c r="AQ88" s="161">
        <f t="shared" si="1013"/>
        <v>45869</v>
      </c>
      <c r="AR88" s="165">
        <f t="shared" si="1014"/>
        <v>0</v>
      </c>
      <c r="AS88" s="161">
        <f t="shared" si="1015"/>
        <v>45870</v>
      </c>
      <c r="AT88" s="161">
        <f t="shared" si="1016"/>
        <v>45900</v>
      </c>
      <c r="AU88" s="165">
        <f t="shared" si="1017"/>
        <v>0</v>
      </c>
      <c r="AV88" s="161">
        <f t="shared" si="1018"/>
        <v>45901</v>
      </c>
      <c r="AW88" s="161">
        <f t="shared" si="1019"/>
        <v>45930</v>
      </c>
      <c r="AX88" s="165">
        <f t="shared" si="1020"/>
        <v>0</v>
      </c>
      <c r="AY88" s="161">
        <f t="shared" si="1021"/>
        <v>45931</v>
      </c>
      <c r="AZ88" s="161">
        <f t="shared" si="1022"/>
        <v>45961</v>
      </c>
      <c r="BA88" s="165">
        <f t="shared" si="1023"/>
        <v>0</v>
      </c>
      <c r="BB88" s="161">
        <f t="shared" si="1024"/>
        <v>45962</v>
      </c>
      <c r="BC88" s="161">
        <f t="shared" si="1025"/>
        <v>45991</v>
      </c>
      <c r="BD88" s="165">
        <f t="shared" si="1026"/>
        <v>0</v>
      </c>
      <c r="BE88" s="161">
        <f t="shared" si="1027"/>
        <v>45992</v>
      </c>
      <c r="BF88" s="161">
        <f t="shared" si="1028"/>
        <v>46022</v>
      </c>
      <c r="BG88" s="165">
        <f t="shared" si="1029"/>
        <v>0</v>
      </c>
      <c r="BH88" s="161">
        <v>46023</v>
      </c>
      <c r="BI88" s="161">
        <f t="shared" si="1030"/>
        <v>46053</v>
      </c>
      <c r="BJ88" s="165">
        <f t="shared" si="1031"/>
        <v>0</v>
      </c>
      <c r="BK88" s="161">
        <f t="shared" si="1032"/>
        <v>46054</v>
      </c>
      <c r="BL88" s="161">
        <f t="shared" si="1033"/>
        <v>46081</v>
      </c>
      <c r="BM88" s="165">
        <f t="shared" si="1034"/>
        <v>0</v>
      </c>
      <c r="BN88" s="161">
        <f t="shared" si="1035"/>
        <v>46082</v>
      </c>
      <c r="BO88" s="161">
        <f t="shared" si="1036"/>
        <v>46112</v>
      </c>
      <c r="BP88" s="165">
        <f t="shared" si="1037"/>
        <v>0</v>
      </c>
      <c r="BQ88" s="161">
        <f t="shared" si="1038"/>
        <v>46113</v>
      </c>
      <c r="BR88" s="161">
        <f t="shared" si="1039"/>
        <v>46142</v>
      </c>
      <c r="BS88" s="165">
        <f t="shared" si="1040"/>
        <v>0</v>
      </c>
      <c r="BT88" s="161">
        <f t="shared" si="1041"/>
        <v>46143</v>
      </c>
      <c r="BU88" s="161">
        <f t="shared" si="1042"/>
        <v>46173</v>
      </c>
      <c r="BV88" s="165">
        <f t="shared" si="1043"/>
        <v>0</v>
      </c>
      <c r="BW88" s="161">
        <f t="shared" si="1044"/>
        <v>46174</v>
      </c>
      <c r="BX88" s="161">
        <f t="shared" si="1045"/>
        <v>46203</v>
      </c>
      <c r="BY88" s="165">
        <f t="shared" si="1046"/>
        <v>0</v>
      </c>
      <c r="BZ88" s="161">
        <f t="shared" si="1047"/>
        <v>46204</v>
      </c>
      <c r="CA88" s="161">
        <f t="shared" si="1048"/>
        <v>46234</v>
      </c>
      <c r="CB88" s="165">
        <f t="shared" si="1049"/>
        <v>0</v>
      </c>
      <c r="CC88" s="161">
        <f t="shared" si="1050"/>
        <v>46235</v>
      </c>
      <c r="CD88" s="161">
        <f t="shared" si="1051"/>
        <v>46265</v>
      </c>
      <c r="CE88" s="165">
        <f t="shared" si="1052"/>
        <v>0</v>
      </c>
      <c r="CF88" s="161">
        <f t="shared" si="1053"/>
        <v>46266</v>
      </c>
      <c r="CG88" s="161">
        <f t="shared" si="1054"/>
        <v>46295</v>
      </c>
      <c r="CH88" s="165">
        <f t="shared" si="1055"/>
        <v>0</v>
      </c>
      <c r="CI88" s="161">
        <f t="shared" si="1056"/>
        <v>46296</v>
      </c>
      <c r="CJ88" s="161">
        <f t="shared" si="1057"/>
        <v>46326</v>
      </c>
      <c r="CK88" s="165">
        <f t="shared" si="1058"/>
        <v>0</v>
      </c>
      <c r="CL88" s="161">
        <f t="shared" si="1059"/>
        <v>46327</v>
      </c>
      <c r="CM88" s="161">
        <f t="shared" si="1060"/>
        <v>46356</v>
      </c>
      <c r="CN88" s="165">
        <f t="shared" si="1061"/>
        <v>0</v>
      </c>
      <c r="CO88" s="161">
        <f t="shared" si="1062"/>
        <v>46357</v>
      </c>
      <c r="CP88" s="161">
        <f t="shared" si="1063"/>
        <v>46387</v>
      </c>
      <c r="CQ88" s="165">
        <f t="shared" si="1064"/>
        <v>0</v>
      </c>
    </row>
    <row r="89" s="78" customFormat="1" ht="24" customHeight="1" outlineLevel="4" spans="1:95">
      <c r="A89" s="119"/>
      <c r="B89" s="120"/>
      <c r="C89" s="121"/>
      <c r="D89" s="119"/>
      <c r="E89" s="120"/>
      <c r="F89" s="120"/>
      <c r="G89" s="120"/>
      <c r="H89" s="122"/>
      <c r="I89" s="122"/>
      <c r="J89" s="122">
        <f t="shared" si="814"/>
        <v>0</v>
      </c>
      <c r="K89" s="122">
        <f t="shared" si="1065"/>
        <v>3</v>
      </c>
      <c r="L89" s="153"/>
      <c r="M89" s="154">
        <f>IFERROR(VLOOKUP($L89,'2-2 引出数据_合同数据仓库'!$B$2:$BP$1000,3,FALSE),0)</f>
        <v>0</v>
      </c>
      <c r="N89" s="122"/>
      <c r="O89" s="154">
        <f>IFERROR(VLOOKUP((LEFT(VLOOKUP($L89,'2-2 引出数据_合同数据仓库'!$B$2:$BP$1000,64,FALSE),15)&amp;(RIGHT(VLOOKUP($L89,'2-2 引出数据_合同数据仓库'!$B$2:$BP$1000,64,FALSE),4)+1)),'2-2 引出数据_合同数据仓库'!$B$2:$BP$1000,3,FALSE),0)</f>
        <v>0</v>
      </c>
      <c r="P89" s="122"/>
      <c r="Q89" s="122">
        <f>IFERROR(VLOOKUP($L89,'2-2 引出数据_合同数据仓库'!$B$2:$BP$1000,28,FALSE),0)</f>
        <v>0</v>
      </c>
      <c r="R89" s="122">
        <f>IFERROR(VLOOKUP($L89,'2-2 引出数据_合同数据仓库'!$B$2:$BP$1000,29,FALSE),0)</f>
        <v>0</v>
      </c>
      <c r="S89" s="122">
        <f>IFERROR(VLOOKUP($L89,'2-2 引出数据_合同数据仓库'!$B$2:$BP$1000,4,FALSE),0)</f>
        <v>0</v>
      </c>
      <c r="T89" s="122"/>
      <c r="U89" s="122">
        <f>IFERROR(VLOOKUP($L89,'2-2 引出数据_合同数据仓库'!$B$2:$BP$1000,15,FALSE),0)</f>
        <v>0</v>
      </c>
      <c r="V89" s="122">
        <f t="shared" si="994"/>
        <v>0</v>
      </c>
      <c r="W89" s="122"/>
      <c r="X89" s="161">
        <v>45658</v>
      </c>
      <c r="Y89" s="161">
        <f t="shared" si="995"/>
        <v>45688</v>
      </c>
      <c r="Z89" s="165">
        <f t="shared" si="996"/>
        <v>0</v>
      </c>
      <c r="AA89" s="161">
        <f t="shared" si="997"/>
        <v>45689</v>
      </c>
      <c r="AB89" s="161">
        <f t="shared" si="998"/>
        <v>45716</v>
      </c>
      <c r="AC89" s="165">
        <f t="shared" si="999"/>
        <v>0</v>
      </c>
      <c r="AD89" s="161">
        <f t="shared" si="1000"/>
        <v>45717</v>
      </c>
      <c r="AE89" s="161">
        <f t="shared" si="1001"/>
        <v>45747</v>
      </c>
      <c r="AF89" s="165">
        <f t="shared" si="1002"/>
        <v>0</v>
      </c>
      <c r="AG89" s="161">
        <f t="shared" si="1003"/>
        <v>45748</v>
      </c>
      <c r="AH89" s="161">
        <f t="shared" si="1004"/>
        <v>45777</v>
      </c>
      <c r="AI89" s="165">
        <f t="shared" si="1005"/>
        <v>0</v>
      </c>
      <c r="AJ89" s="161">
        <f t="shared" si="1006"/>
        <v>45778</v>
      </c>
      <c r="AK89" s="161">
        <f t="shared" si="1007"/>
        <v>45808</v>
      </c>
      <c r="AL89" s="165">
        <f t="shared" si="1008"/>
        <v>0</v>
      </c>
      <c r="AM89" s="161">
        <f t="shared" si="1009"/>
        <v>45809</v>
      </c>
      <c r="AN89" s="161">
        <f t="shared" si="1010"/>
        <v>45838</v>
      </c>
      <c r="AO89" s="165">
        <f t="shared" si="1011"/>
        <v>0</v>
      </c>
      <c r="AP89" s="161">
        <f t="shared" si="1012"/>
        <v>45839</v>
      </c>
      <c r="AQ89" s="161">
        <f t="shared" si="1013"/>
        <v>45869</v>
      </c>
      <c r="AR89" s="165">
        <f t="shared" si="1014"/>
        <v>0</v>
      </c>
      <c r="AS89" s="161">
        <f t="shared" si="1015"/>
        <v>45870</v>
      </c>
      <c r="AT89" s="161">
        <f t="shared" si="1016"/>
        <v>45900</v>
      </c>
      <c r="AU89" s="165">
        <f t="shared" si="1017"/>
        <v>0</v>
      </c>
      <c r="AV89" s="161">
        <f t="shared" si="1018"/>
        <v>45901</v>
      </c>
      <c r="AW89" s="161">
        <f t="shared" si="1019"/>
        <v>45930</v>
      </c>
      <c r="AX89" s="165">
        <f t="shared" si="1020"/>
        <v>0</v>
      </c>
      <c r="AY89" s="161">
        <f t="shared" si="1021"/>
        <v>45931</v>
      </c>
      <c r="AZ89" s="161">
        <f t="shared" si="1022"/>
        <v>45961</v>
      </c>
      <c r="BA89" s="165">
        <f t="shared" si="1023"/>
        <v>0</v>
      </c>
      <c r="BB89" s="161">
        <f t="shared" si="1024"/>
        <v>45962</v>
      </c>
      <c r="BC89" s="161">
        <f t="shared" si="1025"/>
        <v>45991</v>
      </c>
      <c r="BD89" s="165">
        <f t="shared" si="1026"/>
        <v>0</v>
      </c>
      <c r="BE89" s="161">
        <f t="shared" si="1027"/>
        <v>45992</v>
      </c>
      <c r="BF89" s="161">
        <f t="shared" si="1028"/>
        <v>46022</v>
      </c>
      <c r="BG89" s="165">
        <f t="shared" si="1029"/>
        <v>0</v>
      </c>
      <c r="BH89" s="161">
        <v>46023</v>
      </c>
      <c r="BI89" s="161">
        <f t="shared" si="1030"/>
        <v>46053</v>
      </c>
      <c r="BJ89" s="165">
        <f t="shared" si="1031"/>
        <v>0</v>
      </c>
      <c r="BK89" s="161">
        <f t="shared" si="1032"/>
        <v>46054</v>
      </c>
      <c r="BL89" s="161">
        <f t="shared" si="1033"/>
        <v>46081</v>
      </c>
      <c r="BM89" s="165">
        <f t="shared" si="1034"/>
        <v>0</v>
      </c>
      <c r="BN89" s="161">
        <f t="shared" si="1035"/>
        <v>46082</v>
      </c>
      <c r="BO89" s="161">
        <f t="shared" si="1036"/>
        <v>46112</v>
      </c>
      <c r="BP89" s="165">
        <f t="shared" si="1037"/>
        <v>0</v>
      </c>
      <c r="BQ89" s="161">
        <f t="shared" si="1038"/>
        <v>46113</v>
      </c>
      <c r="BR89" s="161">
        <f t="shared" si="1039"/>
        <v>46142</v>
      </c>
      <c r="BS89" s="165">
        <f t="shared" si="1040"/>
        <v>0</v>
      </c>
      <c r="BT89" s="161">
        <f t="shared" si="1041"/>
        <v>46143</v>
      </c>
      <c r="BU89" s="161">
        <f t="shared" si="1042"/>
        <v>46173</v>
      </c>
      <c r="BV89" s="165">
        <f t="shared" si="1043"/>
        <v>0</v>
      </c>
      <c r="BW89" s="161">
        <f t="shared" si="1044"/>
        <v>46174</v>
      </c>
      <c r="BX89" s="161">
        <f t="shared" si="1045"/>
        <v>46203</v>
      </c>
      <c r="BY89" s="165">
        <f t="shared" si="1046"/>
        <v>0</v>
      </c>
      <c r="BZ89" s="161">
        <f t="shared" si="1047"/>
        <v>46204</v>
      </c>
      <c r="CA89" s="161">
        <f t="shared" si="1048"/>
        <v>46234</v>
      </c>
      <c r="CB89" s="165">
        <f t="shared" si="1049"/>
        <v>0</v>
      </c>
      <c r="CC89" s="161">
        <f t="shared" si="1050"/>
        <v>46235</v>
      </c>
      <c r="CD89" s="161">
        <f t="shared" si="1051"/>
        <v>46265</v>
      </c>
      <c r="CE89" s="165">
        <f t="shared" si="1052"/>
        <v>0</v>
      </c>
      <c r="CF89" s="161">
        <f t="shared" si="1053"/>
        <v>46266</v>
      </c>
      <c r="CG89" s="161">
        <f t="shared" si="1054"/>
        <v>46295</v>
      </c>
      <c r="CH89" s="165">
        <f t="shared" si="1055"/>
        <v>0</v>
      </c>
      <c r="CI89" s="161">
        <f t="shared" si="1056"/>
        <v>46296</v>
      </c>
      <c r="CJ89" s="161">
        <f t="shared" si="1057"/>
        <v>46326</v>
      </c>
      <c r="CK89" s="165">
        <f t="shared" si="1058"/>
        <v>0</v>
      </c>
      <c r="CL89" s="161">
        <f t="shared" si="1059"/>
        <v>46327</v>
      </c>
      <c r="CM89" s="161">
        <f t="shared" si="1060"/>
        <v>46356</v>
      </c>
      <c r="CN89" s="165">
        <f t="shared" si="1061"/>
        <v>0</v>
      </c>
      <c r="CO89" s="161">
        <f t="shared" si="1062"/>
        <v>46357</v>
      </c>
      <c r="CP89" s="161">
        <f t="shared" si="1063"/>
        <v>46387</v>
      </c>
      <c r="CQ89" s="165">
        <f t="shared" si="1064"/>
        <v>0</v>
      </c>
    </row>
    <row r="90" s="78" customFormat="1" ht="24" customHeight="1" outlineLevel="4" spans="1:95">
      <c r="A90" s="119"/>
      <c r="B90" s="120"/>
      <c r="C90" s="121"/>
      <c r="D90" s="119"/>
      <c r="E90" s="120"/>
      <c r="F90" s="120"/>
      <c r="G90" s="120"/>
      <c r="H90" s="122"/>
      <c r="I90" s="122"/>
      <c r="J90" s="122">
        <f t="shared" si="814"/>
        <v>0</v>
      </c>
      <c r="K90" s="122">
        <f t="shared" si="1065"/>
        <v>4</v>
      </c>
      <c r="L90" s="153"/>
      <c r="M90" s="154">
        <f>IFERROR(VLOOKUP($L90,'2-2 引出数据_合同数据仓库'!$B$2:$BP$1000,3,FALSE),0)</f>
        <v>0</v>
      </c>
      <c r="N90" s="122"/>
      <c r="O90" s="154">
        <f>IFERROR(VLOOKUP((LEFT(VLOOKUP($L90,'2-2 引出数据_合同数据仓库'!$B$2:$BP$1000,64,FALSE),15)&amp;(RIGHT(VLOOKUP($L90,'2-2 引出数据_合同数据仓库'!$B$2:$BP$1000,64,FALSE),4)+1)),'2-2 引出数据_合同数据仓库'!$B$2:$BP$1000,3,FALSE),0)</f>
        <v>0</v>
      </c>
      <c r="P90" s="122"/>
      <c r="Q90" s="122">
        <f>IFERROR(VLOOKUP($L90,'2-2 引出数据_合同数据仓库'!$B$2:$BP$1000,28,FALSE),0)</f>
        <v>0</v>
      </c>
      <c r="R90" s="122">
        <f>IFERROR(VLOOKUP($L90,'2-2 引出数据_合同数据仓库'!$B$2:$BP$1000,29,FALSE),0)</f>
        <v>0</v>
      </c>
      <c r="S90" s="122">
        <f>IFERROR(VLOOKUP($L90,'2-2 引出数据_合同数据仓库'!$B$2:$BP$1000,4,FALSE),0)</f>
        <v>0</v>
      </c>
      <c r="T90" s="122"/>
      <c r="U90" s="122">
        <f>IFERROR(VLOOKUP($L90,'2-2 引出数据_合同数据仓库'!$B$2:$BP$1000,15,FALSE),0)</f>
        <v>0</v>
      </c>
      <c r="V90" s="122">
        <f t="shared" si="994"/>
        <v>0</v>
      </c>
      <c r="W90" s="122"/>
      <c r="X90" s="161">
        <v>45658</v>
      </c>
      <c r="Y90" s="161">
        <f t="shared" si="995"/>
        <v>45688</v>
      </c>
      <c r="Z90" s="165">
        <f t="shared" si="996"/>
        <v>0</v>
      </c>
      <c r="AA90" s="161">
        <f t="shared" si="997"/>
        <v>45689</v>
      </c>
      <c r="AB90" s="161">
        <f t="shared" si="998"/>
        <v>45716</v>
      </c>
      <c r="AC90" s="165">
        <f t="shared" si="999"/>
        <v>0</v>
      </c>
      <c r="AD90" s="161">
        <f t="shared" si="1000"/>
        <v>45717</v>
      </c>
      <c r="AE90" s="161">
        <f t="shared" si="1001"/>
        <v>45747</v>
      </c>
      <c r="AF90" s="165">
        <f t="shared" si="1002"/>
        <v>0</v>
      </c>
      <c r="AG90" s="161">
        <f t="shared" si="1003"/>
        <v>45748</v>
      </c>
      <c r="AH90" s="161">
        <f t="shared" si="1004"/>
        <v>45777</v>
      </c>
      <c r="AI90" s="165">
        <f t="shared" si="1005"/>
        <v>0</v>
      </c>
      <c r="AJ90" s="161">
        <f t="shared" si="1006"/>
        <v>45778</v>
      </c>
      <c r="AK90" s="161">
        <f t="shared" si="1007"/>
        <v>45808</v>
      </c>
      <c r="AL90" s="165">
        <f t="shared" si="1008"/>
        <v>0</v>
      </c>
      <c r="AM90" s="161">
        <f t="shared" si="1009"/>
        <v>45809</v>
      </c>
      <c r="AN90" s="161">
        <f t="shared" si="1010"/>
        <v>45838</v>
      </c>
      <c r="AO90" s="165">
        <f t="shared" si="1011"/>
        <v>0</v>
      </c>
      <c r="AP90" s="161">
        <f t="shared" si="1012"/>
        <v>45839</v>
      </c>
      <c r="AQ90" s="161">
        <f t="shared" si="1013"/>
        <v>45869</v>
      </c>
      <c r="AR90" s="165">
        <f t="shared" si="1014"/>
        <v>0</v>
      </c>
      <c r="AS90" s="161">
        <f t="shared" si="1015"/>
        <v>45870</v>
      </c>
      <c r="AT90" s="161">
        <f t="shared" si="1016"/>
        <v>45900</v>
      </c>
      <c r="AU90" s="165">
        <f t="shared" si="1017"/>
        <v>0</v>
      </c>
      <c r="AV90" s="161">
        <f t="shared" si="1018"/>
        <v>45901</v>
      </c>
      <c r="AW90" s="161">
        <f t="shared" si="1019"/>
        <v>45930</v>
      </c>
      <c r="AX90" s="165">
        <f t="shared" si="1020"/>
        <v>0</v>
      </c>
      <c r="AY90" s="161">
        <f t="shared" si="1021"/>
        <v>45931</v>
      </c>
      <c r="AZ90" s="161">
        <f t="shared" si="1022"/>
        <v>45961</v>
      </c>
      <c r="BA90" s="165">
        <f t="shared" si="1023"/>
        <v>0</v>
      </c>
      <c r="BB90" s="161">
        <f t="shared" si="1024"/>
        <v>45962</v>
      </c>
      <c r="BC90" s="161">
        <f t="shared" si="1025"/>
        <v>45991</v>
      </c>
      <c r="BD90" s="165">
        <f t="shared" si="1026"/>
        <v>0</v>
      </c>
      <c r="BE90" s="161">
        <f t="shared" si="1027"/>
        <v>45992</v>
      </c>
      <c r="BF90" s="161">
        <f t="shared" si="1028"/>
        <v>46022</v>
      </c>
      <c r="BG90" s="165">
        <f t="shared" si="1029"/>
        <v>0</v>
      </c>
      <c r="BH90" s="161">
        <v>46023</v>
      </c>
      <c r="BI90" s="161">
        <f t="shared" si="1030"/>
        <v>46053</v>
      </c>
      <c r="BJ90" s="165">
        <f t="shared" si="1031"/>
        <v>0</v>
      </c>
      <c r="BK90" s="161">
        <f t="shared" si="1032"/>
        <v>46054</v>
      </c>
      <c r="BL90" s="161">
        <f t="shared" si="1033"/>
        <v>46081</v>
      </c>
      <c r="BM90" s="165">
        <f t="shared" si="1034"/>
        <v>0</v>
      </c>
      <c r="BN90" s="161">
        <f t="shared" si="1035"/>
        <v>46082</v>
      </c>
      <c r="BO90" s="161">
        <f t="shared" si="1036"/>
        <v>46112</v>
      </c>
      <c r="BP90" s="165">
        <f t="shared" si="1037"/>
        <v>0</v>
      </c>
      <c r="BQ90" s="161">
        <f t="shared" si="1038"/>
        <v>46113</v>
      </c>
      <c r="BR90" s="161">
        <f t="shared" si="1039"/>
        <v>46142</v>
      </c>
      <c r="BS90" s="165">
        <f t="shared" si="1040"/>
        <v>0</v>
      </c>
      <c r="BT90" s="161">
        <f t="shared" si="1041"/>
        <v>46143</v>
      </c>
      <c r="BU90" s="161">
        <f t="shared" si="1042"/>
        <v>46173</v>
      </c>
      <c r="BV90" s="165">
        <f t="shared" si="1043"/>
        <v>0</v>
      </c>
      <c r="BW90" s="161">
        <f t="shared" si="1044"/>
        <v>46174</v>
      </c>
      <c r="BX90" s="161">
        <f t="shared" si="1045"/>
        <v>46203</v>
      </c>
      <c r="BY90" s="165">
        <f t="shared" si="1046"/>
        <v>0</v>
      </c>
      <c r="BZ90" s="161">
        <f t="shared" si="1047"/>
        <v>46204</v>
      </c>
      <c r="CA90" s="161">
        <f t="shared" si="1048"/>
        <v>46234</v>
      </c>
      <c r="CB90" s="165">
        <f t="shared" si="1049"/>
        <v>0</v>
      </c>
      <c r="CC90" s="161">
        <f t="shared" si="1050"/>
        <v>46235</v>
      </c>
      <c r="CD90" s="161">
        <f t="shared" si="1051"/>
        <v>46265</v>
      </c>
      <c r="CE90" s="165">
        <f t="shared" si="1052"/>
        <v>0</v>
      </c>
      <c r="CF90" s="161">
        <f t="shared" si="1053"/>
        <v>46266</v>
      </c>
      <c r="CG90" s="161">
        <f t="shared" si="1054"/>
        <v>46295</v>
      </c>
      <c r="CH90" s="165">
        <f t="shared" si="1055"/>
        <v>0</v>
      </c>
      <c r="CI90" s="161">
        <f t="shared" si="1056"/>
        <v>46296</v>
      </c>
      <c r="CJ90" s="161">
        <f t="shared" si="1057"/>
        <v>46326</v>
      </c>
      <c r="CK90" s="165">
        <f t="shared" si="1058"/>
        <v>0</v>
      </c>
      <c r="CL90" s="161">
        <f t="shared" si="1059"/>
        <v>46327</v>
      </c>
      <c r="CM90" s="161">
        <f t="shared" si="1060"/>
        <v>46356</v>
      </c>
      <c r="CN90" s="165">
        <f t="shared" si="1061"/>
        <v>0</v>
      </c>
      <c r="CO90" s="161">
        <f t="shared" si="1062"/>
        <v>46357</v>
      </c>
      <c r="CP90" s="161">
        <f t="shared" si="1063"/>
        <v>46387</v>
      </c>
      <c r="CQ90" s="165">
        <f t="shared" si="1064"/>
        <v>0</v>
      </c>
    </row>
    <row r="91" s="78" customFormat="1" ht="24" customHeight="1" outlineLevel="4" spans="1:95">
      <c r="A91" s="123" t="s">
        <v>2826</v>
      </c>
      <c r="B91" s="124"/>
      <c r="C91" s="124"/>
      <c r="D91" s="124"/>
      <c r="E91" s="124"/>
      <c r="F91" s="124"/>
      <c r="G91" s="125"/>
      <c r="H91" s="126"/>
      <c r="I91" s="126"/>
      <c r="J91" s="126"/>
      <c r="K91" s="126"/>
      <c r="L91" s="155"/>
      <c r="M91" s="155"/>
      <c r="N91" s="126"/>
      <c r="O91" s="126"/>
      <c r="P91" s="126"/>
      <c r="Q91" s="126"/>
      <c r="R91" s="126"/>
      <c r="S91" s="126"/>
      <c r="T91" s="126"/>
      <c r="U91" s="126"/>
      <c r="V91" s="126"/>
      <c r="W91" s="126"/>
      <c r="X91" s="126"/>
      <c r="Y91" s="126"/>
      <c r="Z91" s="126"/>
      <c r="AA91" s="126"/>
      <c r="AB91" s="126"/>
      <c r="AC91" s="126"/>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6"/>
      <c r="BZ91" s="126"/>
      <c r="CA91" s="126"/>
      <c r="CB91" s="126"/>
      <c r="CC91" s="126"/>
      <c r="CD91" s="126"/>
      <c r="CE91" s="126"/>
      <c r="CF91" s="126"/>
      <c r="CG91" s="126"/>
      <c r="CH91" s="126"/>
      <c r="CI91" s="126"/>
      <c r="CJ91" s="126"/>
      <c r="CK91" s="126"/>
      <c r="CL91" s="126"/>
      <c r="CM91" s="126"/>
      <c r="CN91" s="126"/>
      <c r="CO91" s="126"/>
      <c r="CP91" s="126"/>
      <c r="CQ91" s="126"/>
    </row>
    <row r="92" ht="24" customHeight="1" outlineLevel="3" spans="1:95">
      <c r="A92" s="115"/>
      <c r="B92" s="116" t="s">
        <v>799</v>
      </c>
      <c r="C92" s="117" t="s">
        <v>1031</v>
      </c>
      <c r="D92" s="115" t="s">
        <v>25</v>
      </c>
      <c r="E92" s="116"/>
      <c r="F92" s="116"/>
      <c r="G92" s="116"/>
      <c r="H92" s="118">
        <f>X92+AA92+AD92+AG92+AJ92+AM92+AP92+AS92+AV92+AY92+BB92+BE92</f>
        <v>0</v>
      </c>
      <c r="I92" s="118">
        <f>Y92+AB92+AE92+AH92+AK92+AN92+AQ92+AT92+AW92+AZ92+BC92+BF92</f>
        <v>0</v>
      </c>
      <c r="J92" s="118">
        <f t="shared" si="814"/>
        <v>0</v>
      </c>
      <c r="K92" s="118"/>
      <c r="L92" s="152"/>
      <c r="M92" s="152"/>
      <c r="N92" s="118"/>
      <c r="O92" s="118"/>
      <c r="P92" s="118"/>
      <c r="Q92" s="118"/>
      <c r="R92" s="118"/>
      <c r="S92" s="118"/>
      <c r="T92" s="118"/>
      <c r="U92" s="118"/>
      <c r="V92" s="118"/>
      <c r="W92" s="118"/>
      <c r="X92" s="118">
        <f>VLOOKUP($C92,'1 预算编制表单'!$C:$BJ,27,FALSE)</f>
        <v>0</v>
      </c>
      <c r="Y92" s="118">
        <f>X92-Z92</f>
        <v>0</v>
      </c>
      <c r="Z92" s="118">
        <f>SUM(Z93:Z97)</f>
        <v>0</v>
      </c>
      <c r="AA92" s="118">
        <f>VLOOKUP($C92,'1 预算编制表单'!$C:$BJ,30,FALSE)</f>
        <v>0</v>
      </c>
      <c r="AB92" s="118">
        <f>AA92-AC92</f>
        <v>0</v>
      </c>
      <c r="AC92" s="118">
        <f>SUM(AC93:AC97)</f>
        <v>0</v>
      </c>
      <c r="AD92" s="118">
        <f>VLOOKUP($C92,'1 预算编制表单'!$C:$BJ,33,FALSE)</f>
        <v>0</v>
      </c>
      <c r="AE92" s="118">
        <f>AD92-AF92</f>
        <v>0</v>
      </c>
      <c r="AF92" s="118">
        <f>SUM(AF93:AF97)</f>
        <v>0</v>
      </c>
      <c r="AG92" s="118">
        <f>VLOOKUP($C92,'1 预算编制表单'!$C:$BJ,36,FALSE)</f>
        <v>0</v>
      </c>
      <c r="AH92" s="118">
        <f>AG92-AI92</f>
        <v>0</v>
      </c>
      <c r="AI92" s="118">
        <f>SUM(AI93:AI97)</f>
        <v>0</v>
      </c>
      <c r="AJ92" s="118">
        <f>VLOOKUP($C92,'1 预算编制表单'!$C:$BJ,39,FALSE)</f>
        <v>0</v>
      </c>
      <c r="AK92" s="118">
        <f>AJ92-AL92</f>
        <v>0</v>
      </c>
      <c r="AL92" s="118">
        <f>SUM(AL93:AL97)</f>
        <v>0</v>
      </c>
      <c r="AM92" s="118">
        <f>VLOOKUP($C92,'1 预算编制表单'!$C:$BJ,42,FALSE)</f>
        <v>0</v>
      </c>
      <c r="AN92" s="118">
        <f>AM92-AO92</f>
        <v>0</v>
      </c>
      <c r="AO92" s="118">
        <f>SUM(AO93:AO97)</f>
        <v>0</v>
      </c>
      <c r="AP92" s="118">
        <f>VLOOKUP($C92,'1 预算编制表单'!$C:$BJ,45,FALSE)</f>
        <v>0</v>
      </c>
      <c r="AQ92" s="118">
        <f>AP92-AR92</f>
        <v>0</v>
      </c>
      <c r="AR92" s="118">
        <f>SUM(AR93:AR97)</f>
        <v>0</v>
      </c>
      <c r="AS92" s="118">
        <f>VLOOKUP($C92,'1 预算编制表单'!$C:$BJ,48,FALSE)</f>
        <v>0</v>
      </c>
      <c r="AT92" s="118">
        <f>AS92-AU92</f>
        <v>0</v>
      </c>
      <c r="AU92" s="118">
        <f>SUM(AU93:AU97)</f>
        <v>0</v>
      </c>
      <c r="AV92" s="118">
        <f>VLOOKUP($C92,'1 预算编制表单'!$C:$BJ,51,FALSE)</f>
        <v>0</v>
      </c>
      <c r="AW92" s="118">
        <f>AV92-AX92</f>
        <v>0</v>
      </c>
      <c r="AX92" s="118">
        <f>SUM(AX93:AX97)</f>
        <v>0</v>
      </c>
      <c r="AY92" s="118">
        <f>VLOOKUP($C92,'1 预算编制表单'!$C:$BJ,54,FALSE)</f>
        <v>0</v>
      </c>
      <c r="AZ92" s="118">
        <f>AY92-BA92</f>
        <v>0</v>
      </c>
      <c r="BA92" s="118">
        <f>SUM(BA93:BA97)</f>
        <v>0</v>
      </c>
      <c r="BB92" s="118">
        <f>VLOOKUP($C92,'1 预算编制表单'!$C:$BJ,57,FALSE)</f>
        <v>0</v>
      </c>
      <c r="BC92" s="118">
        <f>BB92-BD92</f>
        <v>0</v>
      </c>
      <c r="BD92" s="118">
        <f>SUM(BD93:BD97)</f>
        <v>0</v>
      </c>
      <c r="BE92" s="118">
        <f>VLOOKUP($C92,'1 预算编制表单'!$C:$BJ,60,FALSE)</f>
        <v>0</v>
      </c>
      <c r="BF92" s="118">
        <f>BE92-BG92</f>
        <v>0</v>
      </c>
      <c r="BG92" s="118">
        <f>SUM(BG93:BG97)</f>
        <v>0</v>
      </c>
      <c r="BH92" s="118">
        <f>VLOOKUP($C92,'1 预算编制表单'!$C:$BJ,27,FALSE)</f>
        <v>0</v>
      </c>
      <c r="BI92" s="118">
        <f>BH92-BJ92</f>
        <v>0</v>
      </c>
      <c r="BJ92" s="118">
        <f>SUM(BJ93:BJ97)</f>
        <v>0</v>
      </c>
      <c r="BK92" s="118">
        <f>VLOOKUP($C92,'1 预算编制表单'!$C:$BJ,30,FALSE)</f>
        <v>0</v>
      </c>
      <c r="BL92" s="118">
        <f>BK92-BM92</f>
        <v>0</v>
      </c>
      <c r="BM92" s="118">
        <f>SUM(BM93:BM97)</f>
        <v>0</v>
      </c>
      <c r="BN92" s="118">
        <f>VLOOKUP($C92,'1 预算编制表单'!$C:$BJ,33,FALSE)</f>
        <v>0</v>
      </c>
      <c r="BO92" s="118">
        <f>BN92-BP92</f>
        <v>0</v>
      </c>
      <c r="BP92" s="118">
        <f>SUM(BP93:BP97)</f>
        <v>0</v>
      </c>
      <c r="BQ92" s="118">
        <f>VLOOKUP($C92,'1 预算编制表单'!$C:$BJ,36,FALSE)</f>
        <v>0</v>
      </c>
      <c r="BR92" s="118">
        <f>BQ92-BS92</f>
        <v>0</v>
      </c>
      <c r="BS92" s="118">
        <f>SUM(BS93:BS97)</f>
        <v>0</v>
      </c>
      <c r="BT92" s="118">
        <f>VLOOKUP($C92,'1 预算编制表单'!$C:$BJ,39,FALSE)</f>
        <v>0</v>
      </c>
      <c r="BU92" s="118">
        <f>BT92-BV92</f>
        <v>0</v>
      </c>
      <c r="BV92" s="118">
        <f>SUM(BV93:BV97)</f>
        <v>0</v>
      </c>
      <c r="BW92" s="118">
        <f>VLOOKUP($C92,'1 预算编制表单'!$C:$BJ,42,FALSE)</f>
        <v>0</v>
      </c>
      <c r="BX92" s="118">
        <f>BW92-BY92</f>
        <v>0</v>
      </c>
      <c r="BY92" s="118">
        <f>SUM(BY93:BY97)</f>
        <v>0</v>
      </c>
      <c r="BZ92" s="118">
        <f>VLOOKUP($C92,'1 预算编制表单'!$C:$BJ,45,FALSE)</f>
        <v>0</v>
      </c>
      <c r="CA92" s="118">
        <f>BZ92-CB92</f>
        <v>0</v>
      </c>
      <c r="CB92" s="118">
        <f>SUM(CB93:CB97)</f>
        <v>0</v>
      </c>
      <c r="CC92" s="118">
        <f>VLOOKUP($C92,'1 预算编制表单'!$C:$BJ,48,FALSE)</f>
        <v>0</v>
      </c>
      <c r="CD92" s="118">
        <f>CC92-CE92</f>
        <v>0</v>
      </c>
      <c r="CE92" s="118">
        <f>SUM(CE93:CE97)</f>
        <v>0</v>
      </c>
      <c r="CF92" s="118">
        <f>VLOOKUP($C92,'1 预算编制表单'!$C:$BJ,51,FALSE)</f>
        <v>0</v>
      </c>
      <c r="CG92" s="118">
        <f>CF92-CH92</f>
        <v>0</v>
      </c>
      <c r="CH92" s="118">
        <f>SUM(CH93:CH97)</f>
        <v>0</v>
      </c>
      <c r="CI92" s="118">
        <f>VLOOKUP($C92,'1 预算编制表单'!$C:$BJ,54,FALSE)</f>
        <v>0</v>
      </c>
      <c r="CJ92" s="118">
        <f>CI92-CK92</f>
        <v>0</v>
      </c>
      <c r="CK92" s="118">
        <f>SUM(CK93:CK97)</f>
        <v>0</v>
      </c>
      <c r="CL92" s="118">
        <f>VLOOKUP($C92,'1 预算编制表单'!$C:$BJ,57,FALSE)</f>
        <v>0</v>
      </c>
      <c r="CM92" s="118">
        <f>CL92-CN92</f>
        <v>0</v>
      </c>
      <c r="CN92" s="118">
        <f>SUM(CN93:CN97)</f>
        <v>0</v>
      </c>
      <c r="CO92" s="118">
        <f>VLOOKUP($C92,'1 预算编制表单'!$C:$BJ,60,FALSE)</f>
        <v>0</v>
      </c>
      <c r="CP92" s="118">
        <f>CO92-CQ92</f>
        <v>0</v>
      </c>
      <c r="CQ92" s="118">
        <f>SUM(CQ93:CQ97)</f>
        <v>0</v>
      </c>
    </row>
    <row r="93" s="78" customFormat="1" ht="24" customHeight="1" outlineLevel="4" spans="1:95">
      <c r="A93" s="119"/>
      <c r="B93" s="120"/>
      <c r="C93" s="121"/>
      <c r="D93" s="119"/>
      <c r="E93" s="120"/>
      <c r="F93" s="120"/>
      <c r="G93" s="120"/>
      <c r="H93" s="122"/>
      <c r="I93" s="122"/>
      <c r="J93" s="122">
        <f t="shared" si="814"/>
        <v>0</v>
      </c>
      <c r="K93" s="122">
        <v>1</v>
      </c>
      <c r="L93" s="153"/>
      <c r="M93" s="154">
        <f>IFERROR(VLOOKUP($L93,'2-2 引出数据_合同数据仓库'!$B$2:$BP$1000,3,FALSE),0)</f>
        <v>0</v>
      </c>
      <c r="N93" s="122"/>
      <c r="O93" s="154">
        <f>IFERROR(VLOOKUP((LEFT(VLOOKUP($L93,'2-2 引出数据_合同数据仓库'!$B$2:$BP$1000,64,FALSE),15)&amp;(RIGHT(VLOOKUP($L93,'2-2 引出数据_合同数据仓库'!$B$2:$BP$1000,64,FALSE),4)+1)),'2-2 引出数据_合同数据仓库'!$B$2:$BP$1000,3,FALSE),0)</f>
        <v>0</v>
      </c>
      <c r="P93" s="122"/>
      <c r="Q93" s="122">
        <f>IFERROR(VLOOKUP($L93,'2-2 引出数据_合同数据仓库'!$B$2:$BP$1000,28,FALSE),0)</f>
        <v>0</v>
      </c>
      <c r="R93" s="122">
        <f>IFERROR(VLOOKUP($L93,'2-2 引出数据_合同数据仓库'!$B$2:$BP$1000,29,FALSE),0)</f>
        <v>0</v>
      </c>
      <c r="S93" s="122">
        <f>IFERROR(VLOOKUP($L93,'2-2 引出数据_合同数据仓库'!$B$2:$BP$1000,4,FALSE),0)</f>
        <v>0</v>
      </c>
      <c r="T93" s="122"/>
      <c r="U93" s="122">
        <f>IFERROR(VLOOKUP($L93,'2-2 引出数据_合同数据仓库'!$B$2:$BP$1000,15,FALSE),0)</f>
        <v>0</v>
      </c>
      <c r="V93" s="122">
        <f t="shared" ref="V93:V96" si="1066">U93/(S93-R93+1)*365</f>
        <v>0</v>
      </c>
      <c r="W93" s="122"/>
      <c r="X93" s="161">
        <v>45658</v>
      </c>
      <c r="Y93" s="161">
        <f t="shared" ref="Y93:Y96" si="1067">X93+30</f>
        <v>45688</v>
      </c>
      <c r="Z93" s="165">
        <f t="shared" ref="Z93:Z96" si="1068">IFERROR(IF(($R93-Y93)&gt;=0,0,IF(($S93-X93)&lt;0,0,IF(AND(($S93-Y93)&gt;0,(X93-$R93)&gt;0),$V93/365*(Y93-X93+1),IF(AND(($S93-Y93)&lt;=0,(X93-$R93)&gt;0),$V93/365*($S93-X93+1),$V93/365*(Y93-$R93+1))))),0)</f>
        <v>0</v>
      </c>
      <c r="AA93" s="161">
        <f t="shared" ref="AA93:AA96" si="1069">Y93+1</f>
        <v>45689</v>
      </c>
      <c r="AB93" s="161">
        <f t="shared" ref="AB93:AB96" si="1070">AA93+27</f>
        <v>45716</v>
      </c>
      <c r="AC93" s="165">
        <f t="shared" ref="AC93:AC96" si="1071">IFERROR(IF(($R93-AB93)&gt;=0,0,IF(($S93-AA93)&lt;0,0,IF(AND(($S93-AB93)&gt;0,(AA93-$R93)&gt;0),$V93/365*(AB93-AA93+1),IF(AND(($S93-AB93)&lt;=0,(AA93-$R93)&gt;0),$V93/365*($S93-AA93+1),$V93/365*(AB93-$R93+1))))),0)</f>
        <v>0</v>
      </c>
      <c r="AD93" s="161">
        <f t="shared" ref="AD93:AD96" si="1072">AB93+1</f>
        <v>45717</v>
      </c>
      <c r="AE93" s="161">
        <f t="shared" ref="AE93:AE96" si="1073">AD93+30</f>
        <v>45747</v>
      </c>
      <c r="AF93" s="165">
        <f t="shared" ref="AF93:AF96" si="1074">IFERROR(IF(($R93-AE93)&gt;=0,0,IF(($S93-AD93)&lt;0,0,IF(AND(($S93-AE93)&gt;0,(AD93-$R93)&gt;0),$V93/365*(AE93-AD93+1),IF(AND(($S93-AE93)&lt;=0,(AD93-$R93)&gt;0),$V93/365*($S93-AD93+1),$V93/365*(AE93-$R93+1))))),0)</f>
        <v>0</v>
      </c>
      <c r="AG93" s="161">
        <f t="shared" ref="AG93:AG96" si="1075">AE93+1</f>
        <v>45748</v>
      </c>
      <c r="AH93" s="161">
        <f t="shared" ref="AH93:AH96" si="1076">AG93+29</f>
        <v>45777</v>
      </c>
      <c r="AI93" s="165">
        <f t="shared" ref="AI93:AI96" si="1077">IFERROR(IF(($R93-AH93)&gt;=0,0,IF(($S93-AG93)&lt;0,0,IF(AND(($S93-AH93)&gt;0,(AG93-$R93)&gt;0),$V93/365*(AH93-AG93+1),IF(AND(($S93-AH93)&lt;=0,(AG93-$R93)&gt;0),$V93/365*($S93-AG93+1),$V93/365*(AH93-$R93+1))))),0)</f>
        <v>0</v>
      </c>
      <c r="AJ93" s="161">
        <f t="shared" ref="AJ93:AJ96" si="1078">AH93+1</f>
        <v>45778</v>
      </c>
      <c r="AK93" s="161">
        <f t="shared" ref="AK93:AK96" si="1079">AJ93+30</f>
        <v>45808</v>
      </c>
      <c r="AL93" s="165">
        <f t="shared" ref="AL93:AL96" si="1080">IFERROR(IF(($R93-AK93)&gt;=0,0,IF(($S93-AJ93)&lt;0,0,IF(AND(($S93-AK93)&gt;0,(AJ93-$R93)&gt;0),$V93/365*(AK93-AJ93+1),IF(AND(($S93-AK93)&lt;=0,(AJ93-$R93)&gt;0),$V93/365*($S93-AJ93+1),$V93/365*(AK93-$R93+1))))),0)</f>
        <v>0</v>
      </c>
      <c r="AM93" s="161">
        <f t="shared" ref="AM93:AM96" si="1081">AK93+1</f>
        <v>45809</v>
      </c>
      <c r="AN93" s="161">
        <f t="shared" ref="AN93:AN96" si="1082">AM93+29</f>
        <v>45838</v>
      </c>
      <c r="AO93" s="165">
        <f t="shared" ref="AO93:AO96" si="1083">IFERROR(IF(($R93-AN93)&gt;=0,0,IF(($S93-AM93)&lt;0,0,IF(AND(($S93-AN93)&gt;0,(AM93-$R93)&gt;0),$V93/365*(AN93-AM93+1),IF(AND(($S93-AN93)&lt;=0,(AM93-$R93)&gt;0),$V93/365*($S93-AM93+1),$V93/365*(AN93-$R93+1))))),0)</f>
        <v>0</v>
      </c>
      <c r="AP93" s="161">
        <f t="shared" ref="AP93:AP96" si="1084">AN93+1</f>
        <v>45839</v>
      </c>
      <c r="AQ93" s="161">
        <f t="shared" ref="AQ93:AQ96" si="1085">AP93+30</f>
        <v>45869</v>
      </c>
      <c r="AR93" s="165">
        <f t="shared" ref="AR93:AR96" si="1086">IFERROR(IF(($R93-AQ93)&gt;=0,0,IF(($S93-AP93)&lt;0,0,IF(AND(($S93-AQ93)&gt;0,(AP93-$R93)&gt;0),$V93/365*(AQ93-AP93+1),IF(AND(($S93-AQ93)&lt;=0,(AP93-$R93)&gt;0),$V93/365*($S93-AP93+1),$V93/365*(AQ93-$R93+1))))),0)</f>
        <v>0</v>
      </c>
      <c r="AS93" s="161">
        <f t="shared" ref="AS93:AS96" si="1087">AQ93+1</f>
        <v>45870</v>
      </c>
      <c r="AT93" s="161">
        <f t="shared" ref="AT93:AT96" si="1088">AS93+30</f>
        <v>45900</v>
      </c>
      <c r="AU93" s="165">
        <f t="shared" ref="AU93:AU96" si="1089">IFERROR(IF(($R93-AT93)&gt;=0,0,IF(($S93-AS93)&lt;0,0,IF(AND(($S93-AT93)&gt;0,(AS93-$R93)&gt;0),$V93/365*(AT93-AS93+1),IF(AND(($S93-AT93)&lt;=0,(AS93-$R93)&gt;0),$V93/365*($S93-AS93+1),$V93/365*(AT93-$R93+1))))),0)</f>
        <v>0</v>
      </c>
      <c r="AV93" s="161">
        <f t="shared" ref="AV93:AV96" si="1090">AT93+1</f>
        <v>45901</v>
      </c>
      <c r="AW93" s="161">
        <f t="shared" ref="AW93:AW96" si="1091">AV93+29</f>
        <v>45930</v>
      </c>
      <c r="AX93" s="165">
        <f t="shared" ref="AX93:AX96" si="1092">IFERROR(IF(($R93-AW93)&gt;=0,0,IF(($S93-AV93)&lt;0,0,IF(AND(($S93-AW93)&gt;0,(AV93-$R93)&gt;0),$V93/365*(AW93-AV93+1),IF(AND(($S93-AW93)&lt;=0,(AV93-$R93)&gt;0),$V93/365*($S93-AV93+1),$V93/365*(AW93-$R93+1))))),0)</f>
        <v>0</v>
      </c>
      <c r="AY93" s="161">
        <f t="shared" ref="AY93:AY96" si="1093">AW93+1</f>
        <v>45931</v>
      </c>
      <c r="AZ93" s="161">
        <f t="shared" ref="AZ93:AZ96" si="1094">AY93+30</f>
        <v>45961</v>
      </c>
      <c r="BA93" s="165">
        <f t="shared" ref="BA93:BA96" si="1095">IFERROR(IF(($R93-AZ93)&gt;=0,0,IF(($S93-AY93)&lt;0,0,IF(AND(($S93-AZ93)&gt;0,(AY93-$R93)&gt;0),$V93/365*(AZ93-AY93+1),IF(AND(($S93-AZ93)&lt;=0,(AY93-$R93)&gt;0),$V93/365*($S93-AY93+1),$V93/365*(AZ93-$R93+1))))),0)</f>
        <v>0</v>
      </c>
      <c r="BB93" s="161">
        <f t="shared" ref="BB93:BB96" si="1096">AZ93+1</f>
        <v>45962</v>
      </c>
      <c r="BC93" s="161">
        <f t="shared" ref="BC93:BC96" si="1097">BB93+29</f>
        <v>45991</v>
      </c>
      <c r="BD93" s="165">
        <f t="shared" ref="BD93:BD96" si="1098">IFERROR(IF(($R93-BC93)&gt;=0,0,IF(($S93-BB93)&lt;0,0,IF(AND(($S93-BC93)&gt;0,(BB93-$R93)&gt;0),$V93/365*(BC93-BB93+1),IF(AND(($S93-BC93)&lt;=0,(BB93-$R93)&gt;0),$V93/365*($S93-BB93+1),$V93/365*(BC93-$R93+1))))),0)</f>
        <v>0</v>
      </c>
      <c r="BE93" s="161">
        <f t="shared" ref="BE93:BE96" si="1099">BC93+1</f>
        <v>45992</v>
      </c>
      <c r="BF93" s="161">
        <f t="shared" ref="BF93:BF96" si="1100">BE93+30</f>
        <v>46022</v>
      </c>
      <c r="BG93" s="165">
        <f t="shared" ref="BG93:BG96" si="1101">IFERROR(IF(($R93-BF93)&gt;=0,0,IF(($S93-BE93)&lt;0,0,IF(AND(($S93-BF93)&gt;0,(BE93-$R93)&gt;0),$V93/365*(BF93-BE93+1),IF(AND(($S93-BF93)&lt;=0,(BE93-$R93)&gt;0),$V93/365*($S93-BE93+1),$V93/365*(BF93-$R93+1))))),0)</f>
        <v>0</v>
      </c>
      <c r="BH93" s="161">
        <v>46023</v>
      </c>
      <c r="BI93" s="161">
        <f t="shared" ref="BI93:BI96" si="1102">BH93+30</f>
        <v>46053</v>
      </c>
      <c r="BJ93" s="165">
        <f t="shared" ref="BJ93:BJ96" si="1103">IFERROR(IF(($R93-BI93)&gt;=0,0,IF(($S93-BH93)&lt;0,0,IF(AND(($S93-BI93)&gt;0,(BH93-$R93)&gt;0),$V93/365*(BI93-BH93+1),IF(AND(($S93-BI93)&lt;=0,(BH93-$R93)&gt;0),$V93/365*($S93-BH93+1),$V93/365*(BI93-$R93+1))))),0)</f>
        <v>0</v>
      </c>
      <c r="BK93" s="161">
        <f t="shared" ref="BK93:BK96" si="1104">BI93+1</f>
        <v>46054</v>
      </c>
      <c r="BL93" s="161">
        <f t="shared" ref="BL93:BL96" si="1105">BK93+27</f>
        <v>46081</v>
      </c>
      <c r="BM93" s="165">
        <f t="shared" ref="BM93:BM96" si="1106">IFERROR(IF(($R93-BL93)&gt;=0,0,IF(($S93-BK93)&lt;0,0,IF(AND(($S93-BL93)&gt;0,(BK93-$R93)&gt;0),$V93/365*(BL93-BK93+1),IF(AND(($S93-BL93)&lt;=0,(BK93-$R93)&gt;0),$V93/365*($S93-BK93+1),$V93/365*(BL93-$R93+1))))),0)</f>
        <v>0</v>
      </c>
      <c r="BN93" s="161">
        <f t="shared" ref="BN93:BN96" si="1107">BL93+1</f>
        <v>46082</v>
      </c>
      <c r="BO93" s="161">
        <f t="shared" ref="BO93:BO96" si="1108">BN93+30</f>
        <v>46112</v>
      </c>
      <c r="BP93" s="165">
        <f t="shared" ref="BP93:BP96" si="1109">IFERROR(IF(($R93-BO93)&gt;=0,0,IF(($S93-BN93)&lt;0,0,IF(AND(($S93-BO93)&gt;0,(BN93-$R93)&gt;0),$V93/365*(BO93-BN93+1),IF(AND(($S93-BO93)&lt;=0,(BN93-$R93)&gt;0),$V93/365*($S93-BN93+1),$V93/365*(BO93-$R93+1))))),0)</f>
        <v>0</v>
      </c>
      <c r="BQ93" s="161">
        <f t="shared" ref="BQ93:BQ96" si="1110">BO93+1</f>
        <v>46113</v>
      </c>
      <c r="BR93" s="161">
        <f t="shared" ref="BR93:BR96" si="1111">BQ93+29</f>
        <v>46142</v>
      </c>
      <c r="BS93" s="165">
        <f t="shared" ref="BS93:BS96" si="1112">IFERROR(IF(($R93-BR93)&gt;=0,0,IF(($S93-BQ93)&lt;0,0,IF(AND(($S93-BR93)&gt;0,(BQ93-$R93)&gt;0),$V93/365*(BR93-BQ93+1),IF(AND(($S93-BR93)&lt;=0,(BQ93-$R93)&gt;0),$V93/365*($S93-BQ93+1),$V93/365*(BR93-$R93+1))))),0)</f>
        <v>0</v>
      </c>
      <c r="BT93" s="161">
        <f t="shared" ref="BT93:BT96" si="1113">BR93+1</f>
        <v>46143</v>
      </c>
      <c r="BU93" s="161">
        <f t="shared" ref="BU93:BU96" si="1114">BT93+30</f>
        <v>46173</v>
      </c>
      <c r="BV93" s="165">
        <f t="shared" ref="BV93:BV96" si="1115">IFERROR(IF(($R93-BU93)&gt;=0,0,IF(($S93-BT93)&lt;0,0,IF(AND(($S93-BU93)&gt;0,(BT93-$R93)&gt;0),$V93/365*(BU93-BT93+1),IF(AND(($S93-BU93)&lt;=0,(BT93-$R93)&gt;0),$V93/365*($S93-BT93+1),$V93/365*(BU93-$R93+1))))),0)</f>
        <v>0</v>
      </c>
      <c r="BW93" s="161">
        <f t="shared" ref="BW93:BW96" si="1116">BU93+1</f>
        <v>46174</v>
      </c>
      <c r="BX93" s="161">
        <f t="shared" ref="BX93:BX96" si="1117">BW93+29</f>
        <v>46203</v>
      </c>
      <c r="BY93" s="165">
        <f t="shared" ref="BY93:BY96" si="1118">IFERROR(IF(($R93-BX93)&gt;=0,0,IF(($S93-BW93)&lt;0,0,IF(AND(($S93-BX93)&gt;0,(BW93-$R93)&gt;0),$V93/365*(BX93-BW93+1),IF(AND(($S93-BX93)&lt;=0,(BW93-$R93)&gt;0),$V93/365*($S93-BW93+1),$V93/365*(BX93-$R93+1))))),0)</f>
        <v>0</v>
      </c>
      <c r="BZ93" s="161">
        <f t="shared" ref="BZ93:BZ96" si="1119">BX93+1</f>
        <v>46204</v>
      </c>
      <c r="CA93" s="161">
        <f t="shared" ref="CA93:CA96" si="1120">BZ93+30</f>
        <v>46234</v>
      </c>
      <c r="CB93" s="165">
        <f t="shared" ref="CB93:CB96" si="1121">IFERROR(IF(($R93-CA93)&gt;=0,0,IF(($S93-BZ93)&lt;0,0,IF(AND(($S93-CA93)&gt;0,(BZ93-$R93)&gt;0),$V93/365*(CA93-BZ93+1),IF(AND(($S93-CA93)&lt;=0,(BZ93-$R93)&gt;0),$V93/365*($S93-BZ93+1),$V93/365*(CA93-$R93+1))))),0)</f>
        <v>0</v>
      </c>
      <c r="CC93" s="161">
        <f t="shared" ref="CC93:CC96" si="1122">CA93+1</f>
        <v>46235</v>
      </c>
      <c r="CD93" s="161">
        <f t="shared" ref="CD93:CD96" si="1123">CC93+30</f>
        <v>46265</v>
      </c>
      <c r="CE93" s="165">
        <f t="shared" ref="CE93:CE96" si="1124">IFERROR(IF(($R93-CD93)&gt;=0,0,IF(($S93-CC93)&lt;0,0,IF(AND(($S93-CD93)&gt;0,(CC93-$R93)&gt;0),$V93/365*(CD93-CC93+1),IF(AND(($S93-CD93)&lt;=0,(CC93-$R93)&gt;0),$V93/365*($S93-CC93+1),$V93/365*(CD93-$R93+1))))),0)</f>
        <v>0</v>
      </c>
      <c r="CF93" s="161">
        <f t="shared" ref="CF93:CF96" si="1125">CD93+1</f>
        <v>46266</v>
      </c>
      <c r="CG93" s="161">
        <f t="shared" ref="CG93:CG96" si="1126">CF93+29</f>
        <v>46295</v>
      </c>
      <c r="CH93" s="165">
        <f t="shared" ref="CH93:CH96" si="1127">IFERROR(IF(($R93-CG93)&gt;=0,0,IF(($S93-CF93)&lt;0,0,IF(AND(($S93-CG93)&gt;0,(CF93-$R93)&gt;0),$V93/365*(CG93-CF93+1),IF(AND(($S93-CG93)&lt;=0,(CF93-$R93)&gt;0),$V93/365*($S93-CF93+1),$V93/365*(CG93-$R93+1))))),0)</f>
        <v>0</v>
      </c>
      <c r="CI93" s="161">
        <f t="shared" ref="CI93:CI96" si="1128">CG93+1</f>
        <v>46296</v>
      </c>
      <c r="CJ93" s="161">
        <f t="shared" ref="CJ93:CJ96" si="1129">CI93+30</f>
        <v>46326</v>
      </c>
      <c r="CK93" s="165">
        <f t="shared" ref="CK93:CK96" si="1130">IFERROR(IF(($R93-CJ93)&gt;=0,0,IF(($S93-CI93)&lt;0,0,IF(AND(($S93-CJ93)&gt;0,(CI93-$R93)&gt;0),$V93/365*(CJ93-CI93+1),IF(AND(($S93-CJ93)&lt;=0,(CI93-$R93)&gt;0),$V93/365*($S93-CI93+1),$V93/365*(CJ93-$R93+1))))),0)</f>
        <v>0</v>
      </c>
      <c r="CL93" s="161">
        <f t="shared" ref="CL93:CL96" si="1131">CJ93+1</f>
        <v>46327</v>
      </c>
      <c r="CM93" s="161">
        <f t="shared" ref="CM93:CM96" si="1132">CL93+29</f>
        <v>46356</v>
      </c>
      <c r="CN93" s="165">
        <f t="shared" ref="CN93:CN96" si="1133">IFERROR(IF(($R93-CM93)&gt;=0,0,IF(($S93-CL93)&lt;0,0,IF(AND(($S93-CM93)&gt;0,(CL93-$R93)&gt;0),$V93/365*(CM93-CL93+1),IF(AND(($S93-CM93)&lt;=0,(CL93-$R93)&gt;0),$V93/365*($S93-CL93+1),$V93/365*(CM93-$R93+1))))),0)</f>
        <v>0</v>
      </c>
      <c r="CO93" s="161">
        <f t="shared" ref="CO93:CO96" si="1134">CM93+1</f>
        <v>46357</v>
      </c>
      <c r="CP93" s="161">
        <f t="shared" ref="CP93:CP96" si="1135">CO93+30</f>
        <v>46387</v>
      </c>
      <c r="CQ93" s="165">
        <f t="shared" ref="CQ93:CQ96" si="1136">IFERROR(IF(($R93-CP93)&gt;=0,0,IF(($S93-CO93)&lt;0,0,IF(AND(($S93-CP93)&gt;0,(CO93-$R93)&gt;0),$V93/365*(CP93-CO93+1),IF(AND(($S93-CP93)&lt;=0,(CO93-$R93)&gt;0),$V93/365*($S93-CO93+1),$V93/365*(CP93-$R93+1))))),0)</f>
        <v>0</v>
      </c>
    </row>
    <row r="94" s="78" customFormat="1" ht="24" customHeight="1" outlineLevel="4" spans="1:95">
      <c r="A94" s="119"/>
      <c r="B94" s="120"/>
      <c r="C94" s="121"/>
      <c r="D94" s="119"/>
      <c r="E94" s="120"/>
      <c r="F94" s="120"/>
      <c r="G94" s="120"/>
      <c r="H94" s="122"/>
      <c r="I94" s="122"/>
      <c r="J94" s="122">
        <f t="shared" si="814"/>
        <v>0</v>
      </c>
      <c r="K94" s="122">
        <f t="shared" ref="K94:K96" si="1137">K93+1</f>
        <v>2</v>
      </c>
      <c r="L94" s="153"/>
      <c r="M94" s="154">
        <f>IFERROR(VLOOKUP($L94,'2-2 引出数据_合同数据仓库'!$B$2:$BP$1000,3,FALSE),0)</f>
        <v>0</v>
      </c>
      <c r="N94" s="122"/>
      <c r="O94" s="154">
        <f>IFERROR(VLOOKUP((LEFT(VLOOKUP($L94,'2-2 引出数据_合同数据仓库'!$B$2:$BP$1000,64,FALSE),15)&amp;(RIGHT(VLOOKUP($L94,'2-2 引出数据_合同数据仓库'!$B$2:$BP$1000,64,FALSE),4)+1)),'2-2 引出数据_合同数据仓库'!$B$2:$BP$1000,3,FALSE),0)</f>
        <v>0</v>
      </c>
      <c r="P94" s="122"/>
      <c r="Q94" s="122">
        <f>IFERROR(VLOOKUP($L94,'2-2 引出数据_合同数据仓库'!$B$2:$BP$1000,28,FALSE),0)</f>
        <v>0</v>
      </c>
      <c r="R94" s="122">
        <f>IFERROR(VLOOKUP($L94,'2-2 引出数据_合同数据仓库'!$B$2:$BP$1000,29,FALSE),0)</f>
        <v>0</v>
      </c>
      <c r="S94" s="122">
        <f>IFERROR(VLOOKUP($L94,'2-2 引出数据_合同数据仓库'!$B$2:$BP$1000,4,FALSE),0)</f>
        <v>0</v>
      </c>
      <c r="T94" s="122"/>
      <c r="U94" s="122">
        <f>IFERROR(VLOOKUP($L94,'2-2 引出数据_合同数据仓库'!$B$2:$BP$1000,15,FALSE),0)</f>
        <v>0</v>
      </c>
      <c r="V94" s="122">
        <f t="shared" si="1066"/>
        <v>0</v>
      </c>
      <c r="W94" s="122"/>
      <c r="X94" s="161">
        <v>45658</v>
      </c>
      <c r="Y94" s="161">
        <f t="shared" si="1067"/>
        <v>45688</v>
      </c>
      <c r="Z94" s="165">
        <f t="shared" si="1068"/>
        <v>0</v>
      </c>
      <c r="AA94" s="161">
        <f t="shared" si="1069"/>
        <v>45689</v>
      </c>
      <c r="AB94" s="161">
        <f t="shared" si="1070"/>
        <v>45716</v>
      </c>
      <c r="AC94" s="165">
        <f t="shared" si="1071"/>
        <v>0</v>
      </c>
      <c r="AD94" s="161">
        <f t="shared" si="1072"/>
        <v>45717</v>
      </c>
      <c r="AE94" s="161">
        <f t="shared" si="1073"/>
        <v>45747</v>
      </c>
      <c r="AF94" s="165">
        <f t="shared" si="1074"/>
        <v>0</v>
      </c>
      <c r="AG94" s="161">
        <f t="shared" si="1075"/>
        <v>45748</v>
      </c>
      <c r="AH94" s="161">
        <f t="shared" si="1076"/>
        <v>45777</v>
      </c>
      <c r="AI94" s="165">
        <f t="shared" si="1077"/>
        <v>0</v>
      </c>
      <c r="AJ94" s="161">
        <f t="shared" si="1078"/>
        <v>45778</v>
      </c>
      <c r="AK94" s="161">
        <f t="shared" si="1079"/>
        <v>45808</v>
      </c>
      <c r="AL94" s="165">
        <f t="shared" si="1080"/>
        <v>0</v>
      </c>
      <c r="AM94" s="161">
        <f t="shared" si="1081"/>
        <v>45809</v>
      </c>
      <c r="AN94" s="161">
        <f t="shared" si="1082"/>
        <v>45838</v>
      </c>
      <c r="AO94" s="165">
        <f t="shared" si="1083"/>
        <v>0</v>
      </c>
      <c r="AP94" s="161">
        <f t="shared" si="1084"/>
        <v>45839</v>
      </c>
      <c r="AQ94" s="161">
        <f t="shared" si="1085"/>
        <v>45869</v>
      </c>
      <c r="AR94" s="165">
        <f t="shared" si="1086"/>
        <v>0</v>
      </c>
      <c r="AS94" s="161">
        <f t="shared" si="1087"/>
        <v>45870</v>
      </c>
      <c r="AT94" s="161">
        <f t="shared" si="1088"/>
        <v>45900</v>
      </c>
      <c r="AU94" s="165">
        <f t="shared" si="1089"/>
        <v>0</v>
      </c>
      <c r="AV94" s="161">
        <f t="shared" si="1090"/>
        <v>45901</v>
      </c>
      <c r="AW94" s="161">
        <f t="shared" si="1091"/>
        <v>45930</v>
      </c>
      <c r="AX94" s="165">
        <f t="shared" si="1092"/>
        <v>0</v>
      </c>
      <c r="AY94" s="161">
        <f t="shared" si="1093"/>
        <v>45931</v>
      </c>
      <c r="AZ94" s="161">
        <f t="shared" si="1094"/>
        <v>45961</v>
      </c>
      <c r="BA94" s="165">
        <f t="shared" si="1095"/>
        <v>0</v>
      </c>
      <c r="BB94" s="161">
        <f t="shared" si="1096"/>
        <v>45962</v>
      </c>
      <c r="BC94" s="161">
        <f t="shared" si="1097"/>
        <v>45991</v>
      </c>
      <c r="BD94" s="165">
        <f t="shared" si="1098"/>
        <v>0</v>
      </c>
      <c r="BE94" s="161">
        <f t="shared" si="1099"/>
        <v>45992</v>
      </c>
      <c r="BF94" s="161">
        <f t="shared" si="1100"/>
        <v>46022</v>
      </c>
      <c r="BG94" s="165">
        <f t="shared" si="1101"/>
        <v>0</v>
      </c>
      <c r="BH94" s="161">
        <v>46023</v>
      </c>
      <c r="BI94" s="161">
        <f t="shared" si="1102"/>
        <v>46053</v>
      </c>
      <c r="BJ94" s="165">
        <f t="shared" si="1103"/>
        <v>0</v>
      </c>
      <c r="BK94" s="161">
        <f t="shared" si="1104"/>
        <v>46054</v>
      </c>
      <c r="BL94" s="161">
        <f t="shared" si="1105"/>
        <v>46081</v>
      </c>
      <c r="BM94" s="165">
        <f t="shared" si="1106"/>
        <v>0</v>
      </c>
      <c r="BN94" s="161">
        <f t="shared" si="1107"/>
        <v>46082</v>
      </c>
      <c r="BO94" s="161">
        <f t="shared" si="1108"/>
        <v>46112</v>
      </c>
      <c r="BP94" s="165">
        <f t="shared" si="1109"/>
        <v>0</v>
      </c>
      <c r="BQ94" s="161">
        <f t="shared" si="1110"/>
        <v>46113</v>
      </c>
      <c r="BR94" s="161">
        <f t="shared" si="1111"/>
        <v>46142</v>
      </c>
      <c r="BS94" s="165">
        <f t="shared" si="1112"/>
        <v>0</v>
      </c>
      <c r="BT94" s="161">
        <f t="shared" si="1113"/>
        <v>46143</v>
      </c>
      <c r="BU94" s="161">
        <f t="shared" si="1114"/>
        <v>46173</v>
      </c>
      <c r="BV94" s="165">
        <f t="shared" si="1115"/>
        <v>0</v>
      </c>
      <c r="BW94" s="161">
        <f t="shared" si="1116"/>
        <v>46174</v>
      </c>
      <c r="BX94" s="161">
        <f t="shared" si="1117"/>
        <v>46203</v>
      </c>
      <c r="BY94" s="165">
        <f t="shared" si="1118"/>
        <v>0</v>
      </c>
      <c r="BZ94" s="161">
        <f t="shared" si="1119"/>
        <v>46204</v>
      </c>
      <c r="CA94" s="161">
        <f t="shared" si="1120"/>
        <v>46234</v>
      </c>
      <c r="CB94" s="165">
        <f t="shared" si="1121"/>
        <v>0</v>
      </c>
      <c r="CC94" s="161">
        <f t="shared" si="1122"/>
        <v>46235</v>
      </c>
      <c r="CD94" s="161">
        <f t="shared" si="1123"/>
        <v>46265</v>
      </c>
      <c r="CE94" s="165">
        <f t="shared" si="1124"/>
        <v>0</v>
      </c>
      <c r="CF94" s="161">
        <f t="shared" si="1125"/>
        <v>46266</v>
      </c>
      <c r="CG94" s="161">
        <f t="shared" si="1126"/>
        <v>46295</v>
      </c>
      <c r="CH94" s="165">
        <f t="shared" si="1127"/>
        <v>0</v>
      </c>
      <c r="CI94" s="161">
        <f t="shared" si="1128"/>
        <v>46296</v>
      </c>
      <c r="CJ94" s="161">
        <f t="shared" si="1129"/>
        <v>46326</v>
      </c>
      <c r="CK94" s="165">
        <f t="shared" si="1130"/>
        <v>0</v>
      </c>
      <c r="CL94" s="161">
        <f t="shared" si="1131"/>
        <v>46327</v>
      </c>
      <c r="CM94" s="161">
        <f t="shared" si="1132"/>
        <v>46356</v>
      </c>
      <c r="CN94" s="165">
        <f t="shared" si="1133"/>
        <v>0</v>
      </c>
      <c r="CO94" s="161">
        <f t="shared" si="1134"/>
        <v>46357</v>
      </c>
      <c r="CP94" s="161">
        <f t="shared" si="1135"/>
        <v>46387</v>
      </c>
      <c r="CQ94" s="165">
        <f t="shared" si="1136"/>
        <v>0</v>
      </c>
    </row>
    <row r="95" s="78" customFormat="1" ht="24" customHeight="1" outlineLevel="4" spans="1:95">
      <c r="A95" s="119"/>
      <c r="B95" s="120"/>
      <c r="C95" s="121"/>
      <c r="D95" s="119"/>
      <c r="E95" s="120"/>
      <c r="F95" s="120"/>
      <c r="G95" s="120"/>
      <c r="H95" s="122"/>
      <c r="I95" s="122"/>
      <c r="J95" s="122">
        <f t="shared" si="814"/>
        <v>0</v>
      </c>
      <c r="K95" s="122">
        <f t="shared" si="1137"/>
        <v>3</v>
      </c>
      <c r="L95" s="153"/>
      <c r="M95" s="154">
        <f>IFERROR(VLOOKUP($L95,'2-2 引出数据_合同数据仓库'!$B$2:$BP$1000,3,FALSE),0)</f>
        <v>0</v>
      </c>
      <c r="N95" s="122"/>
      <c r="O95" s="154">
        <f>IFERROR(VLOOKUP((LEFT(VLOOKUP($L95,'2-2 引出数据_合同数据仓库'!$B$2:$BP$1000,64,FALSE),15)&amp;(RIGHT(VLOOKUP($L95,'2-2 引出数据_合同数据仓库'!$B$2:$BP$1000,64,FALSE),4)+1)),'2-2 引出数据_合同数据仓库'!$B$2:$BP$1000,3,FALSE),0)</f>
        <v>0</v>
      </c>
      <c r="P95" s="122"/>
      <c r="Q95" s="122">
        <f>IFERROR(VLOOKUP($L95,'2-2 引出数据_合同数据仓库'!$B$2:$BP$1000,28,FALSE),0)</f>
        <v>0</v>
      </c>
      <c r="R95" s="122">
        <f>IFERROR(VLOOKUP($L95,'2-2 引出数据_合同数据仓库'!$B$2:$BP$1000,29,FALSE),0)</f>
        <v>0</v>
      </c>
      <c r="S95" s="122">
        <f>IFERROR(VLOOKUP($L95,'2-2 引出数据_合同数据仓库'!$B$2:$BP$1000,4,FALSE),0)</f>
        <v>0</v>
      </c>
      <c r="T95" s="122"/>
      <c r="U95" s="122">
        <f>IFERROR(VLOOKUP($L95,'2-2 引出数据_合同数据仓库'!$B$2:$BP$1000,15,FALSE),0)</f>
        <v>0</v>
      </c>
      <c r="V95" s="122">
        <f t="shared" si="1066"/>
        <v>0</v>
      </c>
      <c r="W95" s="122"/>
      <c r="X95" s="161">
        <v>45658</v>
      </c>
      <c r="Y95" s="161">
        <f t="shared" si="1067"/>
        <v>45688</v>
      </c>
      <c r="Z95" s="165">
        <f t="shared" si="1068"/>
        <v>0</v>
      </c>
      <c r="AA95" s="161">
        <f t="shared" si="1069"/>
        <v>45689</v>
      </c>
      <c r="AB95" s="161">
        <f t="shared" si="1070"/>
        <v>45716</v>
      </c>
      <c r="AC95" s="165">
        <f t="shared" si="1071"/>
        <v>0</v>
      </c>
      <c r="AD95" s="161">
        <f t="shared" si="1072"/>
        <v>45717</v>
      </c>
      <c r="AE95" s="161">
        <f t="shared" si="1073"/>
        <v>45747</v>
      </c>
      <c r="AF95" s="165">
        <f t="shared" si="1074"/>
        <v>0</v>
      </c>
      <c r="AG95" s="161">
        <f t="shared" si="1075"/>
        <v>45748</v>
      </c>
      <c r="AH95" s="161">
        <f t="shared" si="1076"/>
        <v>45777</v>
      </c>
      <c r="AI95" s="165">
        <f t="shared" si="1077"/>
        <v>0</v>
      </c>
      <c r="AJ95" s="161">
        <f t="shared" si="1078"/>
        <v>45778</v>
      </c>
      <c r="AK95" s="161">
        <f t="shared" si="1079"/>
        <v>45808</v>
      </c>
      <c r="AL95" s="165">
        <f t="shared" si="1080"/>
        <v>0</v>
      </c>
      <c r="AM95" s="161">
        <f t="shared" si="1081"/>
        <v>45809</v>
      </c>
      <c r="AN95" s="161">
        <f t="shared" si="1082"/>
        <v>45838</v>
      </c>
      <c r="AO95" s="165">
        <f t="shared" si="1083"/>
        <v>0</v>
      </c>
      <c r="AP95" s="161">
        <f t="shared" si="1084"/>
        <v>45839</v>
      </c>
      <c r="AQ95" s="161">
        <f t="shared" si="1085"/>
        <v>45869</v>
      </c>
      <c r="AR95" s="165">
        <f t="shared" si="1086"/>
        <v>0</v>
      </c>
      <c r="AS95" s="161">
        <f t="shared" si="1087"/>
        <v>45870</v>
      </c>
      <c r="AT95" s="161">
        <f t="shared" si="1088"/>
        <v>45900</v>
      </c>
      <c r="AU95" s="165">
        <f t="shared" si="1089"/>
        <v>0</v>
      </c>
      <c r="AV95" s="161">
        <f t="shared" si="1090"/>
        <v>45901</v>
      </c>
      <c r="AW95" s="161">
        <f t="shared" si="1091"/>
        <v>45930</v>
      </c>
      <c r="AX95" s="165">
        <f t="shared" si="1092"/>
        <v>0</v>
      </c>
      <c r="AY95" s="161">
        <f t="shared" si="1093"/>
        <v>45931</v>
      </c>
      <c r="AZ95" s="161">
        <f t="shared" si="1094"/>
        <v>45961</v>
      </c>
      <c r="BA95" s="165">
        <f t="shared" si="1095"/>
        <v>0</v>
      </c>
      <c r="BB95" s="161">
        <f t="shared" si="1096"/>
        <v>45962</v>
      </c>
      <c r="BC95" s="161">
        <f t="shared" si="1097"/>
        <v>45991</v>
      </c>
      <c r="BD95" s="165">
        <f t="shared" si="1098"/>
        <v>0</v>
      </c>
      <c r="BE95" s="161">
        <f t="shared" si="1099"/>
        <v>45992</v>
      </c>
      <c r="BF95" s="161">
        <f t="shared" si="1100"/>
        <v>46022</v>
      </c>
      <c r="BG95" s="165">
        <f t="shared" si="1101"/>
        <v>0</v>
      </c>
      <c r="BH95" s="161">
        <v>46023</v>
      </c>
      <c r="BI95" s="161">
        <f t="shared" si="1102"/>
        <v>46053</v>
      </c>
      <c r="BJ95" s="165">
        <f t="shared" si="1103"/>
        <v>0</v>
      </c>
      <c r="BK95" s="161">
        <f t="shared" si="1104"/>
        <v>46054</v>
      </c>
      <c r="BL95" s="161">
        <f t="shared" si="1105"/>
        <v>46081</v>
      </c>
      <c r="BM95" s="165">
        <f t="shared" si="1106"/>
        <v>0</v>
      </c>
      <c r="BN95" s="161">
        <f t="shared" si="1107"/>
        <v>46082</v>
      </c>
      <c r="BO95" s="161">
        <f t="shared" si="1108"/>
        <v>46112</v>
      </c>
      <c r="BP95" s="165">
        <f t="shared" si="1109"/>
        <v>0</v>
      </c>
      <c r="BQ95" s="161">
        <f t="shared" si="1110"/>
        <v>46113</v>
      </c>
      <c r="BR95" s="161">
        <f t="shared" si="1111"/>
        <v>46142</v>
      </c>
      <c r="BS95" s="165">
        <f t="shared" si="1112"/>
        <v>0</v>
      </c>
      <c r="BT95" s="161">
        <f t="shared" si="1113"/>
        <v>46143</v>
      </c>
      <c r="BU95" s="161">
        <f t="shared" si="1114"/>
        <v>46173</v>
      </c>
      <c r="BV95" s="165">
        <f t="shared" si="1115"/>
        <v>0</v>
      </c>
      <c r="BW95" s="161">
        <f t="shared" si="1116"/>
        <v>46174</v>
      </c>
      <c r="BX95" s="161">
        <f t="shared" si="1117"/>
        <v>46203</v>
      </c>
      <c r="BY95" s="165">
        <f t="shared" si="1118"/>
        <v>0</v>
      </c>
      <c r="BZ95" s="161">
        <f t="shared" si="1119"/>
        <v>46204</v>
      </c>
      <c r="CA95" s="161">
        <f t="shared" si="1120"/>
        <v>46234</v>
      </c>
      <c r="CB95" s="165">
        <f t="shared" si="1121"/>
        <v>0</v>
      </c>
      <c r="CC95" s="161">
        <f t="shared" si="1122"/>
        <v>46235</v>
      </c>
      <c r="CD95" s="161">
        <f t="shared" si="1123"/>
        <v>46265</v>
      </c>
      <c r="CE95" s="165">
        <f t="shared" si="1124"/>
        <v>0</v>
      </c>
      <c r="CF95" s="161">
        <f t="shared" si="1125"/>
        <v>46266</v>
      </c>
      <c r="CG95" s="161">
        <f t="shared" si="1126"/>
        <v>46295</v>
      </c>
      <c r="CH95" s="165">
        <f t="shared" si="1127"/>
        <v>0</v>
      </c>
      <c r="CI95" s="161">
        <f t="shared" si="1128"/>
        <v>46296</v>
      </c>
      <c r="CJ95" s="161">
        <f t="shared" si="1129"/>
        <v>46326</v>
      </c>
      <c r="CK95" s="165">
        <f t="shared" si="1130"/>
        <v>0</v>
      </c>
      <c r="CL95" s="161">
        <f t="shared" si="1131"/>
        <v>46327</v>
      </c>
      <c r="CM95" s="161">
        <f t="shared" si="1132"/>
        <v>46356</v>
      </c>
      <c r="CN95" s="165">
        <f t="shared" si="1133"/>
        <v>0</v>
      </c>
      <c r="CO95" s="161">
        <f t="shared" si="1134"/>
        <v>46357</v>
      </c>
      <c r="CP95" s="161">
        <f t="shared" si="1135"/>
        <v>46387</v>
      </c>
      <c r="CQ95" s="165">
        <f t="shared" si="1136"/>
        <v>0</v>
      </c>
    </row>
    <row r="96" s="78" customFormat="1" ht="24" customHeight="1" outlineLevel="4" spans="1:95">
      <c r="A96" s="119"/>
      <c r="B96" s="120"/>
      <c r="C96" s="121"/>
      <c r="D96" s="119"/>
      <c r="E96" s="120"/>
      <c r="F96" s="120"/>
      <c r="G96" s="120"/>
      <c r="H96" s="122"/>
      <c r="I96" s="122"/>
      <c r="J96" s="122">
        <f t="shared" si="814"/>
        <v>0</v>
      </c>
      <c r="K96" s="122">
        <f t="shared" si="1137"/>
        <v>4</v>
      </c>
      <c r="L96" s="153"/>
      <c r="M96" s="154">
        <f>IFERROR(VLOOKUP($L96,'2-2 引出数据_合同数据仓库'!$B$2:$BP$1000,3,FALSE),0)</f>
        <v>0</v>
      </c>
      <c r="N96" s="122"/>
      <c r="O96" s="154">
        <f>IFERROR(VLOOKUP((LEFT(VLOOKUP($L96,'2-2 引出数据_合同数据仓库'!$B$2:$BP$1000,64,FALSE),15)&amp;(RIGHT(VLOOKUP($L96,'2-2 引出数据_合同数据仓库'!$B$2:$BP$1000,64,FALSE),4)+1)),'2-2 引出数据_合同数据仓库'!$B$2:$BP$1000,3,FALSE),0)</f>
        <v>0</v>
      </c>
      <c r="P96" s="122"/>
      <c r="Q96" s="122">
        <f>IFERROR(VLOOKUP($L96,'2-2 引出数据_合同数据仓库'!$B$2:$BP$1000,28,FALSE),0)</f>
        <v>0</v>
      </c>
      <c r="R96" s="122">
        <f>IFERROR(VLOOKUP($L96,'2-2 引出数据_合同数据仓库'!$B$2:$BP$1000,29,FALSE),0)</f>
        <v>0</v>
      </c>
      <c r="S96" s="122">
        <f>IFERROR(VLOOKUP($L96,'2-2 引出数据_合同数据仓库'!$B$2:$BP$1000,4,FALSE),0)</f>
        <v>0</v>
      </c>
      <c r="T96" s="122"/>
      <c r="U96" s="122">
        <f>IFERROR(VLOOKUP($L96,'2-2 引出数据_合同数据仓库'!$B$2:$BP$1000,15,FALSE),0)</f>
        <v>0</v>
      </c>
      <c r="V96" s="122">
        <f t="shared" si="1066"/>
        <v>0</v>
      </c>
      <c r="W96" s="122"/>
      <c r="X96" s="161">
        <v>45658</v>
      </c>
      <c r="Y96" s="161">
        <f t="shared" si="1067"/>
        <v>45688</v>
      </c>
      <c r="Z96" s="165">
        <f t="shared" si="1068"/>
        <v>0</v>
      </c>
      <c r="AA96" s="161">
        <f t="shared" si="1069"/>
        <v>45689</v>
      </c>
      <c r="AB96" s="161">
        <f t="shared" si="1070"/>
        <v>45716</v>
      </c>
      <c r="AC96" s="165">
        <f t="shared" si="1071"/>
        <v>0</v>
      </c>
      <c r="AD96" s="161">
        <f t="shared" si="1072"/>
        <v>45717</v>
      </c>
      <c r="AE96" s="161">
        <f t="shared" si="1073"/>
        <v>45747</v>
      </c>
      <c r="AF96" s="165">
        <f t="shared" si="1074"/>
        <v>0</v>
      </c>
      <c r="AG96" s="161">
        <f t="shared" si="1075"/>
        <v>45748</v>
      </c>
      <c r="AH96" s="161">
        <f t="shared" si="1076"/>
        <v>45777</v>
      </c>
      <c r="AI96" s="165">
        <f t="shared" si="1077"/>
        <v>0</v>
      </c>
      <c r="AJ96" s="161">
        <f t="shared" si="1078"/>
        <v>45778</v>
      </c>
      <c r="AK96" s="161">
        <f t="shared" si="1079"/>
        <v>45808</v>
      </c>
      <c r="AL96" s="165">
        <f t="shared" si="1080"/>
        <v>0</v>
      </c>
      <c r="AM96" s="161">
        <f t="shared" si="1081"/>
        <v>45809</v>
      </c>
      <c r="AN96" s="161">
        <f t="shared" si="1082"/>
        <v>45838</v>
      </c>
      <c r="AO96" s="165">
        <f t="shared" si="1083"/>
        <v>0</v>
      </c>
      <c r="AP96" s="161">
        <f t="shared" si="1084"/>
        <v>45839</v>
      </c>
      <c r="AQ96" s="161">
        <f t="shared" si="1085"/>
        <v>45869</v>
      </c>
      <c r="AR96" s="165">
        <f t="shared" si="1086"/>
        <v>0</v>
      </c>
      <c r="AS96" s="161">
        <f t="shared" si="1087"/>
        <v>45870</v>
      </c>
      <c r="AT96" s="161">
        <f t="shared" si="1088"/>
        <v>45900</v>
      </c>
      <c r="AU96" s="165">
        <f t="shared" si="1089"/>
        <v>0</v>
      </c>
      <c r="AV96" s="161">
        <f t="shared" si="1090"/>
        <v>45901</v>
      </c>
      <c r="AW96" s="161">
        <f t="shared" si="1091"/>
        <v>45930</v>
      </c>
      <c r="AX96" s="165">
        <f t="shared" si="1092"/>
        <v>0</v>
      </c>
      <c r="AY96" s="161">
        <f t="shared" si="1093"/>
        <v>45931</v>
      </c>
      <c r="AZ96" s="161">
        <f t="shared" si="1094"/>
        <v>45961</v>
      </c>
      <c r="BA96" s="165">
        <f t="shared" si="1095"/>
        <v>0</v>
      </c>
      <c r="BB96" s="161">
        <f t="shared" si="1096"/>
        <v>45962</v>
      </c>
      <c r="BC96" s="161">
        <f t="shared" si="1097"/>
        <v>45991</v>
      </c>
      <c r="BD96" s="165">
        <f t="shared" si="1098"/>
        <v>0</v>
      </c>
      <c r="BE96" s="161">
        <f t="shared" si="1099"/>
        <v>45992</v>
      </c>
      <c r="BF96" s="161">
        <f t="shared" si="1100"/>
        <v>46022</v>
      </c>
      <c r="BG96" s="165">
        <f t="shared" si="1101"/>
        <v>0</v>
      </c>
      <c r="BH96" s="161">
        <v>46023</v>
      </c>
      <c r="BI96" s="161">
        <f t="shared" si="1102"/>
        <v>46053</v>
      </c>
      <c r="BJ96" s="165">
        <f t="shared" si="1103"/>
        <v>0</v>
      </c>
      <c r="BK96" s="161">
        <f t="shared" si="1104"/>
        <v>46054</v>
      </c>
      <c r="BL96" s="161">
        <f t="shared" si="1105"/>
        <v>46081</v>
      </c>
      <c r="BM96" s="165">
        <f t="shared" si="1106"/>
        <v>0</v>
      </c>
      <c r="BN96" s="161">
        <f t="shared" si="1107"/>
        <v>46082</v>
      </c>
      <c r="BO96" s="161">
        <f t="shared" si="1108"/>
        <v>46112</v>
      </c>
      <c r="BP96" s="165">
        <f t="shared" si="1109"/>
        <v>0</v>
      </c>
      <c r="BQ96" s="161">
        <f t="shared" si="1110"/>
        <v>46113</v>
      </c>
      <c r="BR96" s="161">
        <f t="shared" si="1111"/>
        <v>46142</v>
      </c>
      <c r="BS96" s="165">
        <f t="shared" si="1112"/>
        <v>0</v>
      </c>
      <c r="BT96" s="161">
        <f t="shared" si="1113"/>
        <v>46143</v>
      </c>
      <c r="BU96" s="161">
        <f t="shared" si="1114"/>
        <v>46173</v>
      </c>
      <c r="BV96" s="165">
        <f t="shared" si="1115"/>
        <v>0</v>
      </c>
      <c r="BW96" s="161">
        <f t="shared" si="1116"/>
        <v>46174</v>
      </c>
      <c r="BX96" s="161">
        <f t="shared" si="1117"/>
        <v>46203</v>
      </c>
      <c r="BY96" s="165">
        <f t="shared" si="1118"/>
        <v>0</v>
      </c>
      <c r="BZ96" s="161">
        <f t="shared" si="1119"/>
        <v>46204</v>
      </c>
      <c r="CA96" s="161">
        <f t="shared" si="1120"/>
        <v>46234</v>
      </c>
      <c r="CB96" s="165">
        <f t="shared" si="1121"/>
        <v>0</v>
      </c>
      <c r="CC96" s="161">
        <f t="shared" si="1122"/>
        <v>46235</v>
      </c>
      <c r="CD96" s="161">
        <f t="shared" si="1123"/>
        <v>46265</v>
      </c>
      <c r="CE96" s="165">
        <f t="shared" si="1124"/>
        <v>0</v>
      </c>
      <c r="CF96" s="161">
        <f t="shared" si="1125"/>
        <v>46266</v>
      </c>
      <c r="CG96" s="161">
        <f t="shared" si="1126"/>
        <v>46295</v>
      </c>
      <c r="CH96" s="165">
        <f t="shared" si="1127"/>
        <v>0</v>
      </c>
      <c r="CI96" s="161">
        <f t="shared" si="1128"/>
        <v>46296</v>
      </c>
      <c r="CJ96" s="161">
        <f t="shared" si="1129"/>
        <v>46326</v>
      </c>
      <c r="CK96" s="165">
        <f t="shared" si="1130"/>
        <v>0</v>
      </c>
      <c r="CL96" s="161">
        <f t="shared" si="1131"/>
        <v>46327</v>
      </c>
      <c r="CM96" s="161">
        <f t="shared" si="1132"/>
        <v>46356</v>
      </c>
      <c r="CN96" s="165">
        <f t="shared" si="1133"/>
        <v>0</v>
      </c>
      <c r="CO96" s="161">
        <f t="shared" si="1134"/>
        <v>46357</v>
      </c>
      <c r="CP96" s="161">
        <f t="shared" si="1135"/>
        <v>46387</v>
      </c>
      <c r="CQ96" s="165">
        <f t="shared" si="1136"/>
        <v>0</v>
      </c>
    </row>
    <row r="97" s="78" customFormat="1" ht="24" customHeight="1" outlineLevel="4" spans="1:95">
      <c r="A97" s="123" t="s">
        <v>2826</v>
      </c>
      <c r="B97" s="124"/>
      <c r="C97" s="124"/>
      <c r="D97" s="124"/>
      <c r="E97" s="124"/>
      <c r="F97" s="124"/>
      <c r="G97" s="125"/>
      <c r="H97" s="126"/>
      <c r="I97" s="126"/>
      <c r="J97" s="126"/>
      <c r="K97" s="126"/>
      <c r="L97" s="155"/>
      <c r="M97" s="155"/>
      <c r="N97" s="126"/>
      <c r="O97" s="126"/>
      <c r="P97" s="126"/>
      <c r="Q97" s="126"/>
      <c r="R97" s="126"/>
      <c r="S97" s="126"/>
      <c r="T97" s="126"/>
      <c r="U97" s="126"/>
      <c r="V97" s="126"/>
      <c r="W97" s="126"/>
      <c r="X97" s="126"/>
      <c r="Y97" s="126"/>
      <c r="Z97" s="126"/>
      <c r="AA97" s="126"/>
      <c r="AB97" s="126"/>
      <c r="AC97" s="126"/>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6"/>
      <c r="BZ97" s="126"/>
      <c r="CA97" s="126"/>
      <c r="CB97" s="126"/>
      <c r="CC97" s="126"/>
      <c r="CD97" s="126"/>
      <c r="CE97" s="126"/>
      <c r="CF97" s="126"/>
      <c r="CG97" s="126"/>
      <c r="CH97" s="126"/>
      <c r="CI97" s="126"/>
      <c r="CJ97" s="126"/>
      <c r="CK97" s="126"/>
      <c r="CL97" s="126"/>
      <c r="CM97" s="126"/>
      <c r="CN97" s="126"/>
      <c r="CO97" s="126"/>
      <c r="CP97" s="126"/>
      <c r="CQ97" s="126"/>
    </row>
    <row r="98" ht="24" customHeight="1" outlineLevel="2" spans="1:95">
      <c r="A98" s="111"/>
      <c r="B98" s="112" t="s">
        <v>794</v>
      </c>
      <c r="C98" s="113" t="s">
        <v>1034</v>
      </c>
      <c r="D98" s="111" t="s">
        <v>1035</v>
      </c>
      <c r="E98" s="112"/>
      <c r="F98" s="112"/>
      <c r="G98" s="112"/>
      <c r="H98" s="114">
        <f>X98+AA98+AD98+AG98+AJ98+AM98+AP98+AS98+AV98+AY98+BB98+BE98</f>
        <v>2325621.96</v>
      </c>
      <c r="I98" s="114">
        <f>Y98+AB98+AE98+AH98+AK98+AN98+AQ98+AT98+AW98+AZ98+BC98+BF98</f>
        <v>2325621.96</v>
      </c>
      <c r="J98" s="114">
        <f t="shared" si="814"/>
        <v>0</v>
      </c>
      <c r="K98" s="114"/>
      <c r="L98" s="151"/>
      <c r="M98" s="151"/>
      <c r="N98" s="114"/>
      <c r="O98" s="114"/>
      <c r="P98" s="114"/>
      <c r="Q98" s="114"/>
      <c r="R98" s="114"/>
      <c r="S98" s="114"/>
      <c r="T98" s="114"/>
      <c r="U98" s="114"/>
      <c r="V98" s="114"/>
      <c r="W98" s="114"/>
      <c r="X98" s="114">
        <f>VLOOKUP($C98,'1 预算编制表单'!$C:$BJ,27,FALSE)</f>
        <v>193801.83</v>
      </c>
      <c r="Y98" s="114">
        <f>X98-Z98</f>
        <v>193801.83</v>
      </c>
      <c r="Z98" s="114">
        <f>Z99+Z105+Z111</f>
        <v>0</v>
      </c>
      <c r="AA98" s="114">
        <f>VLOOKUP($C98,'1 预算编制表单'!$C:$BJ,30,FALSE)</f>
        <v>193801.83</v>
      </c>
      <c r="AB98" s="114">
        <f>AA98-AC98</f>
        <v>193801.83</v>
      </c>
      <c r="AC98" s="114">
        <f>AC99+AC105+AC111</f>
        <v>0</v>
      </c>
      <c r="AD98" s="114">
        <f>VLOOKUP($C98,'1 预算编制表单'!$C:$BJ,33,FALSE)</f>
        <v>193801.83</v>
      </c>
      <c r="AE98" s="114">
        <f>AD98-AF98</f>
        <v>193801.83</v>
      </c>
      <c r="AF98" s="114">
        <f>AF99+AF105+AF111</f>
        <v>0</v>
      </c>
      <c r="AG98" s="114">
        <f>VLOOKUP($C98,'1 预算编制表单'!$C:$BJ,36,FALSE)</f>
        <v>193801.83</v>
      </c>
      <c r="AH98" s="114">
        <f>AG98-AI98</f>
        <v>193801.83</v>
      </c>
      <c r="AI98" s="114">
        <f>AI99+AI105+AI111</f>
        <v>0</v>
      </c>
      <c r="AJ98" s="114">
        <f>VLOOKUP($C98,'1 预算编制表单'!$C:$BJ,39,FALSE)</f>
        <v>193801.83</v>
      </c>
      <c r="AK98" s="114">
        <f>AJ98-AL98</f>
        <v>193801.83</v>
      </c>
      <c r="AL98" s="114">
        <f>AL99+AL105+AL111</f>
        <v>0</v>
      </c>
      <c r="AM98" s="114">
        <f>VLOOKUP($C98,'1 预算编制表单'!$C:$BJ,42,FALSE)</f>
        <v>193801.83</v>
      </c>
      <c r="AN98" s="114">
        <f>AM98-AO98</f>
        <v>193801.83</v>
      </c>
      <c r="AO98" s="114">
        <f>AO99+AO105+AO111</f>
        <v>0</v>
      </c>
      <c r="AP98" s="114">
        <f>VLOOKUP($C98,'1 预算编制表单'!$C:$BJ,45,FALSE)</f>
        <v>193801.83</v>
      </c>
      <c r="AQ98" s="114">
        <f>AP98-AR98</f>
        <v>193801.83</v>
      </c>
      <c r="AR98" s="114">
        <f>AR99+AR105+AR111</f>
        <v>0</v>
      </c>
      <c r="AS98" s="114">
        <f>VLOOKUP($C98,'1 预算编制表单'!$C:$BJ,48,FALSE)</f>
        <v>193801.83</v>
      </c>
      <c r="AT98" s="114">
        <f>AS98-AU98</f>
        <v>193801.83</v>
      </c>
      <c r="AU98" s="114">
        <f>AU99+AU105+AU111</f>
        <v>0</v>
      </c>
      <c r="AV98" s="114">
        <f>VLOOKUP($C98,'1 预算编制表单'!$C:$BJ,51,FALSE)</f>
        <v>193801.83</v>
      </c>
      <c r="AW98" s="114">
        <f>AV98-AX98</f>
        <v>193801.83</v>
      </c>
      <c r="AX98" s="114">
        <f>AX99+AX105+AX111</f>
        <v>0</v>
      </c>
      <c r="AY98" s="114">
        <f>VLOOKUP($C98,'1 预算编制表单'!$C:$BJ,54,FALSE)</f>
        <v>193801.83</v>
      </c>
      <c r="AZ98" s="114">
        <f>AY98-BA98</f>
        <v>193801.83</v>
      </c>
      <c r="BA98" s="114">
        <f>BA99+BA105+BA111</f>
        <v>0</v>
      </c>
      <c r="BB98" s="114">
        <f>VLOOKUP($C98,'1 预算编制表单'!$C:$BJ,57,FALSE)</f>
        <v>193801.83</v>
      </c>
      <c r="BC98" s="114">
        <f>BB98-BD98</f>
        <v>193801.83</v>
      </c>
      <c r="BD98" s="114">
        <f>BD99+BD105+BD111</f>
        <v>0</v>
      </c>
      <c r="BE98" s="114">
        <f>VLOOKUP($C98,'1 预算编制表单'!$C:$BJ,60,FALSE)</f>
        <v>193801.83</v>
      </c>
      <c r="BF98" s="114">
        <f>BE98-BG98</f>
        <v>193801.83</v>
      </c>
      <c r="BG98" s="114">
        <f>BG99+BG105+BG111</f>
        <v>0</v>
      </c>
      <c r="BH98" s="114">
        <f>VLOOKUP($C98,'1 预算编制表单'!$C:$BJ,27,FALSE)</f>
        <v>193801.83</v>
      </c>
      <c r="BI98" s="114">
        <f>BH98-BJ98</f>
        <v>193801.83</v>
      </c>
      <c r="BJ98" s="114">
        <f>BJ99+BJ105+BJ111</f>
        <v>0</v>
      </c>
      <c r="BK98" s="114">
        <f>VLOOKUP($C98,'1 预算编制表单'!$C:$BJ,30,FALSE)</f>
        <v>193801.83</v>
      </c>
      <c r="BL98" s="114">
        <f>BK98-BM98</f>
        <v>193801.83</v>
      </c>
      <c r="BM98" s="114">
        <f>BM99+BM105+BM111</f>
        <v>0</v>
      </c>
      <c r="BN98" s="114">
        <f>VLOOKUP($C98,'1 预算编制表单'!$C:$BJ,33,FALSE)</f>
        <v>193801.83</v>
      </c>
      <c r="BO98" s="114">
        <f>BN98-BP98</f>
        <v>193801.83</v>
      </c>
      <c r="BP98" s="114">
        <f>BP99+BP105+BP111</f>
        <v>0</v>
      </c>
      <c r="BQ98" s="114">
        <f>VLOOKUP($C98,'1 预算编制表单'!$C:$BJ,36,FALSE)</f>
        <v>193801.83</v>
      </c>
      <c r="BR98" s="114">
        <f>BQ98-BS98</f>
        <v>193801.83</v>
      </c>
      <c r="BS98" s="114">
        <f>BS99+BS105+BS111</f>
        <v>0</v>
      </c>
      <c r="BT98" s="114">
        <f>VLOOKUP($C98,'1 预算编制表单'!$C:$BJ,39,FALSE)</f>
        <v>193801.83</v>
      </c>
      <c r="BU98" s="114">
        <f>BT98-BV98</f>
        <v>193801.83</v>
      </c>
      <c r="BV98" s="114">
        <f>BV99+BV105+BV111</f>
        <v>0</v>
      </c>
      <c r="BW98" s="114">
        <f>VLOOKUP($C98,'1 预算编制表单'!$C:$BJ,42,FALSE)</f>
        <v>193801.83</v>
      </c>
      <c r="BX98" s="114">
        <f>BW98-BY98</f>
        <v>193801.83</v>
      </c>
      <c r="BY98" s="114">
        <f>BY99+BY105+BY111</f>
        <v>0</v>
      </c>
      <c r="BZ98" s="114">
        <f>VLOOKUP($C98,'1 预算编制表单'!$C:$BJ,45,FALSE)</f>
        <v>193801.83</v>
      </c>
      <c r="CA98" s="114">
        <f>BZ98-CB98</f>
        <v>193801.83</v>
      </c>
      <c r="CB98" s="114">
        <f>CB99+CB105+CB111</f>
        <v>0</v>
      </c>
      <c r="CC98" s="114">
        <f>VLOOKUP($C98,'1 预算编制表单'!$C:$BJ,48,FALSE)</f>
        <v>193801.83</v>
      </c>
      <c r="CD98" s="114">
        <f>CC98-CE98</f>
        <v>193801.83</v>
      </c>
      <c r="CE98" s="114">
        <f>CE99+CE105+CE111</f>
        <v>0</v>
      </c>
      <c r="CF98" s="114">
        <f>VLOOKUP($C98,'1 预算编制表单'!$C:$BJ,51,FALSE)</f>
        <v>193801.83</v>
      </c>
      <c r="CG98" s="114">
        <f>CF98-CH98</f>
        <v>193801.83</v>
      </c>
      <c r="CH98" s="114">
        <f>CH99+CH105+CH111</f>
        <v>0</v>
      </c>
      <c r="CI98" s="114">
        <f>VLOOKUP($C98,'1 预算编制表单'!$C:$BJ,54,FALSE)</f>
        <v>193801.83</v>
      </c>
      <c r="CJ98" s="114">
        <f>CI98-CK98</f>
        <v>193801.83</v>
      </c>
      <c r="CK98" s="114">
        <f>CK99+CK105+CK111</f>
        <v>0</v>
      </c>
      <c r="CL98" s="114">
        <f>VLOOKUP($C98,'1 预算编制表单'!$C:$BJ,57,FALSE)</f>
        <v>193801.83</v>
      </c>
      <c r="CM98" s="114">
        <f>CL98-CN98</f>
        <v>193801.83</v>
      </c>
      <c r="CN98" s="114">
        <f>CN99+CN105+CN111</f>
        <v>0</v>
      </c>
      <c r="CO98" s="114">
        <f>VLOOKUP($C98,'1 预算编制表单'!$C:$BJ,60,FALSE)</f>
        <v>193801.83</v>
      </c>
      <c r="CP98" s="114">
        <f>CO98-CQ98</f>
        <v>193801.83</v>
      </c>
      <c r="CQ98" s="114">
        <f>CQ99+CQ105+CQ111</f>
        <v>0</v>
      </c>
    </row>
    <row r="99" ht="24" customHeight="1" outlineLevel="3" spans="1:95">
      <c r="A99" s="115"/>
      <c r="B99" s="116" t="s">
        <v>799</v>
      </c>
      <c r="C99" s="117" t="s">
        <v>121</v>
      </c>
      <c r="D99" s="115" t="s">
        <v>109</v>
      </c>
      <c r="E99" s="116"/>
      <c r="F99" s="116"/>
      <c r="G99" s="116"/>
      <c r="H99" s="118">
        <f>X99+AA99+AD99+AG99+AJ99+AM99+AP99+AS99+AV99+AY99+BB99+BE99</f>
        <v>2325621.96</v>
      </c>
      <c r="I99" s="118">
        <f>Y99+AB99+AE99+AH99+AK99+AN99+AQ99+AT99+AW99+AZ99+BC99+BF99</f>
        <v>2325621.96</v>
      </c>
      <c r="J99" s="118">
        <f t="shared" si="814"/>
        <v>0</v>
      </c>
      <c r="K99" s="118"/>
      <c r="L99" s="152"/>
      <c r="M99" s="152"/>
      <c r="N99" s="118"/>
      <c r="O99" s="118"/>
      <c r="P99" s="118"/>
      <c r="Q99" s="118"/>
      <c r="R99" s="118"/>
      <c r="S99" s="118"/>
      <c r="T99" s="118"/>
      <c r="U99" s="118"/>
      <c r="V99" s="118"/>
      <c r="W99" s="118"/>
      <c r="X99" s="118">
        <f>VLOOKUP($C99,'1 预算编制表单'!$C:$BJ,27,FALSE)</f>
        <v>193801.83</v>
      </c>
      <c r="Y99" s="118">
        <f>X99-Z99</f>
        <v>193801.83</v>
      </c>
      <c r="Z99" s="118">
        <f>SUM(Z100:Z104)</f>
        <v>0</v>
      </c>
      <c r="AA99" s="118">
        <f>VLOOKUP($C99,'1 预算编制表单'!$C:$BJ,30,FALSE)</f>
        <v>193801.83</v>
      </c>
      <c r="AB99" s="118">
        <f>AA99-AC99</f>
        <v>193801.83</v>
      </c>
      <c r="AC99" s="118">
        <f>SUM(AC100:AC104)</f>
        <v>0</v>
      </c>
      <c r="AD99" s="118">
        <f>VLOOKUP($C99,'1 预算编制表单'!$C:$BJ,33,FALSE)</f>
        <v>193801.83</v>
      </c>
      <c r="AE99" s="118">
        <f>AD99-AF99</f>
        <v>193801.83</v>
      </c>
      <c r="AF99" s="118">
        <f>SUM(AF100:AF104)</f>
        <v>0</v>
      </c>
      <c r="AG99" s="118">
        <f>VLOOKUP($C99,'1 预算编制表单'!$C:$BJ,36,FALSE)</f>
        <v>193801.83</v>
      </c>
      <c r="AH99" s="118">
        <f>AG99-AI99</f>
        <v>193801.83</v>
      </c>
      <c r="AI99" s="118">
        <f>SUM(AI100:AI104)</f>
        <v>0</v>
      </c>
      <c r="AJ99" s="118">
        <f>VLOOKUP($C99,'1 预算编制表单'!$C:$BJ,39,FALSE)</f>
        <v>193801.83</v>
      </c>
      <c r="AK99" s="118">
        <f>AJ99-AL99</f>
        <v>193801.83</v>
      </c>
      <c r="AL99" s="118">
        <f>SUM(AL100:AL104)</f>
        <v>0</v>
      </c>
      <c r="AM99" s="118">
        <f>VLOOKUP($C99,'1 预算编制表单'!$C:$BJ,42,FALSE)</f>
        <v>193801.83</v>
      </c>
      <c r="AN99" s="118">
        <f>AM99-AO99</f>
        <v>193801.83</v>
      </c>
      <c r="AO99" s="118">
        <f>SUM(AO100:AO104)</f>
        <v>0</v>
      </c>
      <c r="AP99" s="118">
        <f>VLOOKUP($C99,'1 预算编制表单'!$C:$BJ,45,FALSE)</f>
        <v>193801.83</v>
      </c>
      <c r="AQ99" s="118">
        <f>AP99-AR99</f>
        <v>193801.83</v>
      </c>
      <c r="AR99" s="118">
        <f>SUM(AR100:AR104)</f>
        <v>0</v>
      </c>
      <c r="AS99" s="118">
        <f>VLOOKUP($C99,'1 预算编制表单'!$C:$BJ,48,FALSE)</f>
        <v>193801.83</v>
      </c>
      <c r="AT99" s="118">
        <f>AS99-AU99</f>
        <v>193801.83</v>
      </c>
      <c r="AU99" s="118">
        <f>SUM(AU100:AU104)</f>
        <v>0</v>
      </c>
      <c r="AV99" s="118">
        <f>VLOOKUP($C99,'1 预算编制表单'!$C:$BJ,51,FALSE)</f>
        <v>193801.83</v>
      </c>
      <c r="AW99" s="118">
        <f>AV99-AX99</f>
        <v>193801.83</v>
      </c>
      <c r="AX99" s="118">
        <f>SUM(AX100:AX104)</f>
        <v>0</v>
      </c>
      <c r="AY99" s="118">
        <f>VLOOKUP($C99,'1 预算编制表单'!$C:$BJ,54,FALSE)</f>
        <v>193801.83</v>
      </c>
      <c r="AZ99" s="118">
        <f>AY99-BA99</f>
        <v>193801.83</v>
      </c>
      <c r="BA99" s="118">
        <f>SUM(BA100:BA104)</f>
        <v>0</v>
      </c>
      <c r="BB99" s="118">
        <f>VLOOKUP($C99,'1 预算编制表单'!$C:$BJ,57,FALSE)</f>
        <v>193801.83</v>
      </c>
      <c r="BC99" s="118">
        <f>BB99-BD99</f>
        <v>193801.83</v>
      </c>
      <c r="BD99" s="118">
        <f>SUM(BD100:BD104)</f>
        <v>0</v>
      </c>
      <c r="BE99" s="118">
        <f>VLOOKUP($C99,'1 预算编制表单'!$C:$BJ,60,FALSE)</f>
        <v>193801.83</v>
      </c>
      <c r="BF99" s="118">
        <f>BE99-BG99</f>
        <v>193801.83</v>
      </c>
      <c r="BG99" s="118">
        <f>SUM(BG100:BG104)</f>
        <v>0</v>
      </c>
      <c r="BH99" s="118">
        <f>VLOOKUP($C99,'1 预算编制表单'!$C:$BJ,27,FALSE)</f>
        <v>193801.83</v>
      </c>
      <c r="BI99" s="118">
        <f>BH99-BJ99</f>
        <v>193801.83</v>
      </c>
      <c r="BJ99" s="118">
        <f>SUM(BJ100:BJ104)</f>
        <v>0</v>
      </c>
      <c r="BK99" s="118">
        <f>VLOOKUP($C99,'1 预算编制表单'!$C:$BJ,30,FALSE)</f>
        <v>193801.83</v>
      </c>
      <c r="BL99" s="118">
        <f>BK99-BM99</f>
        <v>193801.83</v>
      </c>
      <c r="BM99" s="118">
        <f>SUM(BM100:BM104)</f>
        <v>0</v>
      </c>
      <c r="BN99" s="118">
        <f>VLOOKUP($C99,'1 预算编制表单'!$C:$BJ,33,FALSE)</f>
        <v>193801.83</v>
      </c>
      <c r="BO99" s="118">
        <f>BN99-BP99</f>
        <v>193801.83</v>
      </c>
      <c r="BP99" s="118">
        <f>SUM(BP100:BP104)</f>
        <v>0</v>
      </c>
      <c r="BQ99" s="118">
        <f>VLOOKUP($C99,'1 预算编制表单'!$C:$BJ,36,FALSE)</f>
        <v>193801.83</v>
      </c>
      <c r="BR99" s="118">
        <f>BQ99-BS99</f>
        <v>193801.83</v>
      </c>
      <c r="BS99" s="118">
        <f>SUM(BS100:BS104)</f>
        <v>0</v>
      </c>
      <c r="BT99" s="118">
        <f>VLOOKUP($C99,'1 预算编制表单'!$C:$BJ,39,FALSE)</f>
        <v>193801.83</v>
      </c>
      <c r="BU99" s="118">
        <f>BT99-BV99</f>
        <v>193801.83</v>
      </c>
      <c r="BV99" s="118">
        <f>SUM(BV100:BV104)</f>
        <v>0</v>
      </c>
      <c r="BW99" s="118">
        <f>VLOOKUP($C99,'1 预算编制表单'!$C:$BJ,42,FALSE)</f>
        <v>193801.83</v>
      </c>
      <c r="BX99" s="118">
        <f>BW99-BY99</f>
        <v>193801.83</v>
      </c>
      <c r="BY99" s="118">
        <f>SUM(BY100:BY104)</f>
        <v>0</v>
      </c>
      <c r="BZ99" s="118">
        <f>VLOOKUP($C99,'1 预算编制表单'!$C:$BJ,45,FALSE)</f>
        <v>193801.83</v>
      </c>
      <c r="CA99" s="118">
        <f>BZ99-CB99</f>
        <v>193801.83</v>
      </c>
      <c r="CB99" s="118">
        <f>SUM(CB100:CB104)</f>
        <v>0</v>
      </c>
      <c r="CC99" s="118">
        <f>VLOOKUP($C99,'1 预算编制表单'!$C:$BJ,48,FALSE)</f>
        <v>193801.83</v>
      </c>
      <c r="CD99" s="118">
        <f>CC99-CE99</f>
        <v>193801.83</v>
      </c>
      <c r="CE99" s="118">
        <f>SUM(CE100:CE104)</f>
        <v>0</v>
      </c>
      <c r="CF99" s="118">
        <f>VLOOKUP($C99,'1 预算编制表单'!$C:$BJ,51,FALSE)</f>
        <v>193801.83</v>
      </c>
      <c r="CG99" s="118">
        <f>CF99-CH99</f>
        <v>193801.83</v>
      </c>
      <c r="CH99" s="118">
        <f>SUM(CH100:CH104)</f>
        <v>0</v>
      </c>
      <c r="CI99" s="118">
        <f>VLOOKUP($C99,'1 预算编制表单'!$C:$BJ,54,FALSE)</f>
        <v>193801.83</v>
      </c>
      <c r="CJ99" s="118">
        <f>CI99-CK99</f>
        <v>193801.83</v>
      </c>
      <c r="CK99" s="118">
        <f>SUM(CK100:CK104)</f>
        <v>0</v>
      </c>
      <c r="CL99" s="118">
        <f>VLOOKUP($C99,'1 预算编制表单'!$C:$BJ,57,FALSE)</f>
        <v>193801.83</v>
      </c>
      <c r="CM99" s="118">
        <f>CL99-CN99</f>
        <v>193801.83</v>
      </c>
      <c r="CN99" s="118">
        <f>SUM(CN100:CN104)</f>
        <v>0</v>
      </c>
      <c r="CO99" s="118">
        <f>VLOOKUP($C99,'1 预算编制表单'!$C:$BJ,60,FALSE)</f>
        <v>193801.83</v>
      </c>
      <c r="CP99" s="118">
        <f>CO99-CQ99</f>
        <v>193801.83</v>
      </c>
      <c r="CQ99" s="118">
        <f>SUM(CQ100:CQ104)</f>
        <v>0</v>
      </c>
    </row>
    <row r="100" s="78" customFormat="1" ht="24" customHeight="1" outlineLevel="4" spans="1:95">
      <c r="A100" s="119"/>
      <c r="B100" s="120"/>
      <c r="C100" s="121"/>
      <c r="D100" s="119"/>
      <c r="E100" s="120"/>
      <c r="F100" s="120"/>
      <c r="G100" s="120"/>
      <c r="H100" s="122"/>
      <c r="I100" s="122"/>
      <c r="J100" s="122">
        <f t="shared" si="814"/>
        <v>0</v>
      </c>
      <c r="K100" s="122">
        <v>1</v>
      </c>
      <c r="L100" s="153"/>
      <c r="M100" s="154">
        <f>IFERROR(VLOOKUP($L100,'2-2 引出数据_合同数据仓库'!$B$2:$BP$1000,3,FALSE),0)</f>
        <v>0</v>
      </c>
      <c r="N100" s="122"/>
      <c r="O100" s="154">
        <f>IFERROR(VLOOKUP((LEFT(VLOOKUP($L100,'2-2 引出数据_合同数据仓库'!$B$2:$BP$1000,64,FALSE),15)&amp;(RIGHT(VLOOKUP($L100,'2-2 引出数据_合同数据仓库'!$B$2:$BP$1000,64,FALSE),4)+1)),'2-2 引出数据_合同数据仓库'!$B$2:$BP$1000,3,FALSE),0)</f>
        <v>0</v>
      </c>
      <c r="P100" s="122"/>
      <c r="Q100" s="122">
        <f>IFERROR(VLOOKUP($L100,'2-2 引出数据_合同数据仓库'!$B$2:$BP$1000,28,FALSE),0)</f>
        <v>0</v>
      </c>
      <c r="R100" s="122">
        <f>IFERROR(VLOOKUP($L100,'2-2 引出数据_合同数据仓库'!$B$2:$BP$1000,29,FALSE),0)</f>
        <v>0</v>
      </c>
      <c r="S100" s="122">
        <f>IFERROR(VLOOKUP($L100,'2-2 引出数据_合同数据仓库'!$B$2:$BP$1000,4,FALSE),0)</f>
        <v>0</v>
      </c>
      <c r="T100" s="122"/>
      <c r="U100" s="122">
        <f>IFERROR(VLOOKUP($L100,'2-2 引出数据_合同数据仓库'!$B$2:$BP$1000,15,FALSE),0)</f>
        <v>0</v>
      </c>
      <c r="V100" s="122">
        <f t="shared" ref="V100:V103" si="1138">U100/(S100-R100+1)*365</f>
        <v>0</v>
      </c>
      <c r="W100" s="122"/>
      <c r="X100" s="161">
        <v>45658</v>
      </c>
      <c r="Y100" s="161">
        <f t="shared" ref="Y100:Y103" si="1139">X100+30</f>
        <v>45688</v>
      </c>
      <c r="Z100" s="165">
        <f t="shared" ref="Z100:Z103" si="1140">IFERROR(IF(($R100-Y100)&gt;=0,0,IF(($S100-X100)&lt;0,0,IF(AND(($S100-Y100)&gt;0,(X100-$R100)&gt;0),$V100/365*(Y100-X100+1),IF(AND(($S100-Y100)&lt;=0,(X100-$R100)&gt;0),$V100/365*($S100-X100+1),$V100/365*(Y100-$R100+1))))),0)</f>
        <v>0</v>
      </c>
      <c r="AA100" s="161">
        <f t="shared" ref="AA100:AA103" si="1141">Y100+1</f>
        <v>45689</v>
      </c>
      <c r="AB100" s="161">
        <f t="shared" ref="AB100:AB103" si="1142">AA100+27</f>
        <v>45716</v>
      </c>
      <c r="AC100" s="165">
        <f t="shared" ref="AC100:AC103" si="1143">IFERROR(IF(($R100-AB100)&gt;=0,0,IF(($S100-AA100)&lt;0,0,IF(AND(($S100-AB100)&gt;0,(AA100-$R100)&gt;0),$V100/365*(AB100-AA100+1),IF(AND(($S100-AB100)&lt;=0,(AA100-$R100)&gt;0),$V100/365*($S100-AA100+1),$V100/365*(AB100-$R100+1))))),0)</f>
        <v>0</v>
      </c>
      <c r="AD100" s="161">
        <f t="shared" ref="AD100:AD103" si="1144">AB100+1</f>
        <v>45717</v>
      </c>
      <c r="AE100" s="161">
        <f t="shared" ref="AE100:AE103" si="1145">AD100+30</f>
        <v>45747</v>
      </c>
      <c r="AF100" s="165">
        <f t="shared" ref="AF100:AF103" si="1146">IFERROR(IF(($R100-AE100)&gt;=0,0,IF(($S100-AD100)&lt;0,0,IF(AND(($S100-AE100)&gt;0,(AD100-$R100)&gt;0),$V100/365*(AE100-AD100+1),IF(AND(($S100-AE100)&lt;=0,(AD100-$R100)&gt;0),$V100/365*($S100-AD100+1),$V100/365*(AE100-$R100+1))))),0)</f>
        <v>0</v>
      </c>
      <c r="AG100" s="161">
        <f t="shared" ref="AG100:AG103" si="1147">AE100+1</f>
        <v>45748</v>
      </c>
      <c r="AH100" s="161">
        <f t="shared" ref="AH100:AH103" si="1148">AG100+29</f>
        <v>45777</v>
      </c>
      <c r="AI100" s="165">
        <f t="shared" ref="AI100:AI103" si="1149">IFERROR(IF(($R100-AH100)&gt;=0,0,IF(($S100-AG100)&lt;0,0,IF(AND(($S100-AH100)&gt;0,(AG100-$R100)&gt;0),$V100/365*(AH100-AG100+1),IF(AND(($S100-AH100)&lt;=0,(AG100-$R100)&gt;0),$V100/365*($S100-AG100+1),$V100/365*(AH100-$R100+1))))),0)</f>
        <v>0</v>
      </c>
      <c r="AJ100" s="161">
        <f t="shared" ref="AJ100:AJ103" si="1150">AH100+1</f>
        <v>45778</v>
      </c>
      <c r="AK100" s="161">
        <f t="shared" ref="AK100:AK103" si="1151">AJ100+30</f>
        <v>45808</v>
      </c>
      <c r="AL100" s="165">
        <f t="shared" ref="AL100:AL103" si="1152">IFERROR(IF(($R100-AK100)&gt;=0,0,IF(($S100-AJ100)&lt;0,0,IF(AND(($S100-AK100)&gt;0,(AJ100-$R100)&gt;0),$V100/365*(AK100-AJ100+1),IF(AND(($S100-AK100)&lt;=0,(AJ100-$R100)&gt;0),$V100/365*($S100-AJ100+1),$V100/365*(AK100-$R100+1))))),0)</f>
        <v>0</v>
      </c>
      <c r="AM100" s="161">
        <f t="shared" ref="AM100:AM103" si="1153">AK100+1</f>
        <v>45809</v>
      </c>
      <c r="AN100" s="161">
        <f t="shared" ref="AN100:AN103" si="1154">AM100+29</f>
        <v>45838</v>
      </c>
      <c r="AO100" s="165">
        <f t="shared" ref="AO100:AO103" si="1155">IFERROR(IF(($R100-AN100)&gt;=0,0,IF(($S100-AM100)&lt;0,0,IF(AND(($S100-AN100)&gt;0,(AM100-$R100)&gt;0),$V100/365*(AN100-AM100+1),IF(AND(($S100-AN100)&lt;=0,(AM100-$R100)&gt;0),$V100/365*($S100-AM100+1),$V100/365*(AN100-$R100+1))))),0)</f>
        <v>0</v>
      </c>
      <c r="AP100" s="161">
        <f t="shared" ref="AP100:AP103" si="1156">AN100+1</f>
        <v>45839</v>
      </c>
      <c r="AQ100" s="161">
        <f t="shared" ref="AQ100:AQ103" si="1157">AP100+30</f>
        <v>45869</v>
      </c>
      <c r="AR100" s="165">
        <f t="shared" ref="AR100:AR103" si="1158">IFERROR(IF(($R100-AQ100)&gt;=0,0,IF(($S100-AP100)&lt;0,0,IF(AND(($S100-AQ100)&gt;0,(AP100-$R100)&gt;0),$V100/365*(AQ100-AP100+1),IF(AND(($S100-AQ100)&lt;=0,(AP100-$R100)&gt;0),$V100/365*($S100-AP100+1),$V100/365*(AQ100-$R100+1))))),0)</f>
        <v>0</v>
      </c>
      <c r="AS100" s="161">
        <f t="shared" ref="AS100:AS103" si="1159">AQ100+1</f>
        <v>45870</v>
      </c>
      <c r="AT100" s="161">
        <f t="shared" ref="AT100:AT103" si="1160">AS100+30</f>
        <v>45900</v>
      </c>
      <c r="AU100" s="165">
        <f t="shared" ref="AU100:AU103" si="1161">IFERROR(IF(($R100-AT100)&gt;=0,0,IF(($S100-AS100)&lt;0,0,IF(AND(($S100-AT100)&gt;0,(AS100-$R100)&gt;0),$V100/365*(AT100-AS100+1),IF(AND(($S100-AT100)&lt;=0,(AS100-$R100)&gt;0),$V100/365*($S100-AS100+1),$V100/365*(AT100-$R100+1))))),0)</f>
        <v>0</v>
      </c>
      <c r="AV100" s="161">
        <f t="shared" ref="AV100:AV103" si="1162">AT100+1</f>
        <v>45901</v>
      </c>
      <c r="AW100" s="161">
        <f t="shared" ref="AW100:AW103" si="1163">AV100+29</f>
        <v>45930</v>
      </c>
      <c r="AX100" s="165">
        <f t="shared" ref="AX100:AX103" si="1164">IFERROR(IF(($R100-AW100)&gt;=0,0,IF(($S100-AV100)&lt;0,0,IF(AND(($S100-AW100)&gt;0,(AV100-$R100)&gt;0),$V100/365*(AW100-AV100+1),IF(AND(($S100-AW100)&lt;=0,(AV100-$R100)&gt;0),$V100/365*($S100-AV100+1),$V100/365*(AW100-$R100+1))))),0)</f>
        <v>0</v>
      </c>
      <c r="AY100" s="161">
        <f t="shared" ref="AY100:AY103" si="1165">AW100+1</f>
        <v>45931</v>
      </c>
      <c r="AZ100" s="161">
        <f t="shared" ref="AZ100:AZ103" si="1166">AY100+30</f>
        <v>45961</v>
      </c>
      <c r="BA100" s="165">
        <f t="shared" ref="BA100:BA103" si="1167">IFERROR(IF(($R100-AZ100)&gt;=0,0,IF(($S100-AY100)&lt;0,0,IF(AND(($S100-AZ100)&gt;0,(AY100-$R100)&gt;0),$V100/365*(AZ100-AY100+1),IF(AND(($S100-AZ100)&lt;=0,(AY100-$R100)&gt;0),$V100/365*($S100-AY100+1),$V100/365*(AZ100-$R100+1))))),0)</f>
        <v>0</v>
      </c>
      <c r="BB100" s="161">
        <f t="shared" ref="BB100:BB103" si="1168">AZ100+1</f>
        <v>45962</v>
      </c>
      <c r="BC100" s="161">
        <f t="shared" ref="BC100:BC103" si="1169">BB100+29</f>
        <v>45991</v>
      </c>
      <c r="BD100" s="165">
        <f t="shared" ref="BD100:BD103" si="1170">IFERROR(IF(($R100-BC100)&gt;=0,0,IF(($S100-BB100)&lt;0,0,IF(AND(($S100-BC100)&gt;0,(BB100-$R100)&gt;0),$V100/365*(BC100-BB100+1),IF(AND(($S100-BC100)&lt;=0,(BB100-$R100)&gt;0),$V100/365*($S100-BB100+1),$V100/365*(BC100-$R100+1))))),0)</f>
        <v>0</v>
      </c>
      <c r="BE100" s="161">
        <f t="shared" ref="BE100:BE103" si="1171">BC100+1</f>
        <v>45992</v>
      </c>
      <c r="BF100" s="161">
        <f t="shared" ref="BF100:BF103" si="1172">BE100+30</f>
        <v>46022</v>
      </c>
      <c r="BG100" s="165">
        <f t="shared" ref="BG100:BG103" si="1173">IFERROR(IF(($R100-BF100)&gt;=0,0,IF(($S100-BE100)&lt;0,0,IF(AND(($S100-BF100)&gt;0,(BE100-$R100)&gt;0),$V100/365*(BF100-BE100+1),IF(AND(($S100-BF100)&lt;=0,(BE100-$R100)&gt;0),$V100/365*($S100-BE100+1),$V100/365*(BF100-$R100+1))))),0)</f>
        <v>0</v>
      </c>
      <c r="BH100" s="161">
        <v>46023</v>
      </c>
      <c r="BI100" s="161">
        <f t="shared" ref="BI100:BI103" si="1174">BH100+30</f>
        <v>46053</v>
      </c>
      <c r="BJ100" s="165">
        <f t="shared" ref="BJ100:BJ103" si="1175">IFERROR(IF(($R100-BI100)&gt;=0,0,IF(($S100-BH100)&lt;0,0,IF(AND(($S100-BI100)&gt;0,(BH100-$R100)&gt;0),$V100/365*(BI100-BH100+1),IF(AND(($S100-BI100)&lt;=0,(BH100-$R100)&gt;0),$V100/365*($S100-BH100+1),$V100/365*(BI100-$R100+1))))),0)</f>
        <v>0</v>
      </c>
      <c r="BK100" s="161">
        <f t="shared" ref="BK100:BK103" si="1176">BI100+1</f>
        <v>46054</v>
      </c>
      <c r="BL100" s="161">
        <f t="shared" ref="BL100:BL103" si="1177">BK100+27</f>
        <v>46081</v>
      </c>
      <c r="BM100" s="165">
        <f t="shared" ref="BM100:BM103" si="1178">IFERROR(IF(($R100-BL100)&gt;=0,0,IF(($S100-BK100)&lt;0,0,IF(AND(($S100-BL100)&gt;0,(BK100-$R100)&gt;0),$V100/365*(BL100-BK100+1),IF(AND(($S100-BL100)&lt;=0,(BK100-$R100)&gt;0),$V100/365*($S100-BK100+1),$V100/365*(BL100-$R100+1))))),0)</f>
        <v>0</v>
      </c>
      <c r="BN100" s="161">
        <f t="shared" ref="BN100:BN103" si="1179">BL100+1</f>
        <v>46082</v>
      </c>
      <c r="BO100" s="161">
        <f t="shared" ref="BO100:BO103" si="1180">BN100+30</f>
        <v>46112</v>
      </c>
      <c r="BP100" s="165">
        <f t="shared" ref="BP100:BP103" si="1181">IFERROR(IF(($R100-BO100)&gt;=0,0,IF(($S100-BN100)&lt;0,0,IF(AND(($S100-BO100)&gt;0,(BN100-$R100)&gt;0),$V100/365*(BO100-BN100+1),IF(AND(($S100-BO100)&lt;=0,(BN100-$R100)&gt;0),$V100/365*($S100-BN100+1),$V100/365*(BO100-$R100+1))))),0)</f>
        <v>0</v>
      </c>
      <c r="BQ100" s="161">
        <f t="shared" ref="BQ100:BQ103" si="1182">BO100+1</f>
        <v>46113</v>
      </c>
      <c r="BR100" s="161">
        <f t="shared" ref="BR100:BR103" si="1183">BQ100+29</f>
        <v>46142</v>
      </c>
      <c r="BS100" s="165">
        <f t="shared" ref="BS100:BS103" si="1184">IFERROR(IF(($R100-BR100)&gt;=0,0,IF(($S100-BQ100)&lt;0,0,IF(AND(($S100-BR100)&gt;0,(BQ100-$R100)&gt;0),$V100/365*(BR100-BQ100+1),IF(AND(($S100-BR100)&lt;=0,(BQ100-$R100)&gt;0),$V100/365*($S100-BQ100+1),$V100/365*(BR100-$R100+1))))),0)</f>
        <v>0</v>
      </c>
      <c r="BT100" s="161">
        <f t="shared" ref="BT100:BT103" si="1185">BR100+1</f>
        <v>46143</v>
      </c>
      <c r="BU100" s="161">
        <f t="shared" ref="BU100:BU103" si="1186">BT100+30</f>
        <v>46173</v>
      </c>
      <c r="BV100" s="165">
        <f t="shared" ref="BV100:BV103" si="1187">IFERROR(IF(($R100-BU100)&gt;=0,0,IF(($S100-BT100)&lt;0,0,IF(AND(($S100-BU100)&gt;0,(BT100-$R100)&gt;0),$V100/365*(BU100-BT100+1),IF(AND(($S100-BU100)&lt;=0,(BT100-$R100)&gt;0),$V100/365*($S100-BT100+1),$V100/365*(BU100-$R100+1))))),0)</f>
        <v>0</v>
      </c>
      <c r="BW100" s="161">
        <f t="shared" ref="BW100:BW103" si="1188">BU100+1</f>
        <v>46174</v>
      </c>
      <c r="BX100" s="161">
        <f t="shared" ref="BX100:BX103" si="1189">BW100+29</f>
        <v>46203</v>
      </c>
      <c r="BY100" s="165">
        <f t="shared" ref="BY100:BY103" si="1190">IFERROR(IF(($R100-BX100)&gt;=0,0,IF(($S100-BW100)&lt;0,0,IF(AND(($S100-BX100)&gt;0,(BW100-$R100)&gt;0),$V100/365*(BX100-BW100+1),IF(AND(($S100-BX100)&lt;=0,(BW100-$R100)&gt;0),$V100/365*($S100-BW100+1),$V100/365*(BX100-$R100+1))))),0)</f>
        <v>0</v>
      </c>
      <c r="BZ100" s="161">
        <f t="shared" ref="BZ100:BZ103" si="1191">BX100+1</f>
        <v>46204</v>
      </c>
      <c r="CA100" s="161">
        <f t="shared" ref="CA100:CA103" si="1192">BZ100+30</f>
        <v>46234</v>
      </c>
      <c r="CB100" s="165">
        <f t="shared" ref="CB100:CB103" si="1193">IFERROR(IF(($R100-CA100)&gt;=0,0,IF(($S100-BZ100)&lt;0,0,IF(AND(($S100-CA100)&gt;0,(BZ100-$R100)&gt;0),$V100/365*(CA100-BZ100+1),IF(AND(($S100-CA100)&lt;=0,(BZ100-$R100)&gt;0),$V100/365*($S100-BZ100+1),$V100/365*(CA100-$R100+1))))),0)</f>
        <v>0</v>
      </c>
      <c r="CC100" s="161">
        <f t="shared" ref="CC100:CC103" si="1194">CA100+1</f>
        <v>46235</v>
      </c>
      <c r="CD100" s="161">
        <f t="shared" ref="CD100:CD103" si="1195">CC100+30</f>
        <v>46265</v>
      </c>
      <c r="CE100" s="165">
        <f t="shared" ref="CE100:CE103" si="1196">IFERROR(IF(($R100-CD100)&gt;=0,0,IF(($S100-CC100)&lt;0,0,IF(AND(($S100-CD100)&gt;0,(CC100-$R100)&gt;0),$V100/365*(CD100-CC100+1),IF(AND(($S100-CD100)&lt;=0,(CC100-$R100)&gt;0),$V100/365*($S100-CC100+1),$V100/365*(CD100-$R100+1))))),0)</f>
        <v>0</v>
      </c>
      <c r="CF100" s="161">
        <f t="shared" ref="CF100:CF103" si="1197">CD100+1</f>
        <v>46266</v>
      </c>
      <c r="CG100" s="161">
        <f t="shared" ref="CG100:CG103" si="1198">CF100+29</f>
        <v>46295</v>
      </c>
      <c r="CH100" s="165">
        <f t="shared" ref="CH100:CH103" si="1199">IFERROR(IF(($R100-CG100)&gt;=0,0,IF(($S100-CF100)&lt;0,0,IF(AND(($S100-CG100)&gt;0,(CF100-$R100)&gt;0),$V100/365*(CG100-CF100+1),IF(AND(($S100-CG100)&lt;=0,(CF100-$R100)&gt;0),$V100/365*($S100-CF100+1),$V100/365*(CG100-$R100+1))))),0)</f>
        <v>0</v>
      </c>
      <c r="CI100" s="161">
        <f t="shared" ref="CI100:CI103" si="1200">CG100+1</f>
        <v>46296</v>
      </c>
      <c r="CJ100" s="161">
        <f t="shared" ref="CJ100:CJ103" si="1201">CI100+30</f>
        <v>46326</v>
      </c>
      <c r="CK100" s="165">
        <f t="shared" ref="CK100:CK103" si="1202">IFERROR(IF(($R100-CJ100)&gt;=0,0,IF(($S100-CI100)&lt;0,0,IF(AND(($S100-CJ100)&gt;0,(CI100-$R100)&gt;0),$V100/365*(CJ100-CI100+1),IF(AND(($S100-CJ100)&lt;=0,(CI100-$R100)&gt;0),$V100/365*($S100-CI100+1),$V100/365*(CJ100-$R100+1))))),0)</f>
        <v>0</v>
      </c>
      <c r="CL100" s="161">
        <f t="shared" ref="CL100:CL103" si="1203">CJ100+1</f>
        <v>46327</v>
      </c>
      <c r="CM100" s="161">
        <f t="shared" ref="CM100:CM103" si="1204">CL100+29</f>
        <v>46356</v>
      </c>
      <c r="CN100" s="165">
        <f t="shared" ref="CN100:CN103" si="1205">IFERROR(IF(($R100-CM100)&gt;=0,0,IF(($S100-CL100)&lt;0,0,IF(AND(($S100-CM100)&gt;0,(CL100-$R100)&gt;0),$V100/365*(CM100-CL100+1),IF(AND(($S100-CM100)&lt;=0,(CL100-$R100)&gt;0),$V100/365*($S100-CL100+1),$V100/365*(CM100-$R100+1))))),0)</f>
        <v>0</v>
      </c>
      <c r="CO100" s="161">
        <f t="shared" ref="CO100:CO103" si="1206">CM100+1</f>
        <v>46357</v>
      </c>
      <c r="CP100" s="161">
        <f t="shared" ref="CP100:CP103" si="1207">CO100+30</f>
        <v>46387</v>
      </c>
      <c r="CQ100" s="165">
        <f t="shared" ref="CQ100:CQ103" si="1208">IFERROR(IF(($R100-CP100)&gt;=0,0,IF(($S100-CO100)&lt;0,0,IF(AND(($S100-CP100)&gt;0,(CO100-$R100)&gt;0),$V100/365*(CP100-CO100+1),IF(AND(($S100-CP100)&lt;=0,(CO100-$R100)&gt;0),$V100/365*($S100-CO100+1),$V100/365*(CP100-$R100+1))))),0)</f>
        <v>0</v>
      </c>
    </row>
    <row r="101" s="78" customFormat="1" ht="24" customHeight="1" outlineLevel="4" spans="1:95">
      <c r="A101" s="119"/>
      <c r="B101" s="120"/>
      <c r="C101" s="121"/>
      <c r="D101" s="119"/>
      <c r="E101" s="120"/>
      <c r="F101" s="120"/>
      <c r="G101" s="120"/>
      <c r="H101" s="122"/>
      <c r="I101" s="122"/>
      <c r="J101" s="122">
        <f t="shared" si="814"/>
        <v>0</v>
      </c>
      <c r="K101" s="122">
        <f t="shared" ref="K101:K103" si="1209">K100+1</f>
        <v>2</v>
      </c>
      <c r="L101" s="153"/>
      <c r="M101" s="154">
        <f>IFERROR(VLOOKUP($L101,'2-2 引出数据_合同数据仓库'!$B$2:$BP$1000,3,FALSE),0)</f>
        <v>0</v>
      </c>
      <c r="N101" s="122"/>
      <c r="O101" s="154">
        <f>IFERROR(VLOOKUP((LEFT(VLOOKUP($L101,'2-2 引出数据_合同数据仓库'!$B$2:$BP$1000,64,FALSE),15)&amp;(RIGHT(VLOOKUP($L101,'2-2 引出数据_合同数据仓库'!$B$2:$BP$1000,64,FALSE),4)+1)),'2-2 引出数据_合同数据仓库'!$B$2:$BP$1000,3,FALSE),0)</f>
        <v>0</v>
      </c>
      <c r="P101" s="122"/>
      <c r="Q101" s="122">
        <f>IFERROR(VLOOKUP($L101,'2-2 引出数据_合同数据仓库'!$B$2:$BP$1000,28,FALSE),0)</f>
        <v>0</v>
      </c>
      <c r="R101" s="122">
        <f>IFERROR(VLOOKUP($L101,'2-2 引出数据_合同数据仓库'!$B$2:$BP$1000,29,FALSE),0)</f>
        <v>0</v>
      </c>
      <c r="S101" s="122">
        <f>IFERROR(VLOOKUP($L101,'2-2 引出数据_合同数据仓库'!$B$2:$BP$1000,4,FALSE),0)</f>
        <v>0</v>
      </c>
      <c r="T101" s="122"/>
      <c r="U101" s="122">
        <f>IFERROR(VLOOKUP($L101,'2-2 引出数据_合同数据仓库'!$B$2:$BP$1000,15,FALSE),0)</f>
        <v>0</v>
      </c>
      <c r="V101" s="122">
        <f t="shared" si="1138"/>
        <v>0</v>
      </c>
      <c r="W101" s="122"/>
      <c r="X101" s="161">
        <v>45658</v>
      </c>
      <c r="Y101" s="161">
        <f t="shared" si="1139"/>
        <v>45688</v>
      </c>
      <c r="Z101" s="165">
        <f t="shared" si="1140"/>
        <v>0</v>
      </c>
      <c r="AA101" s="161">
        <f t="shared" si="1141"/>
        <v>45689</v>
      </c>
      <c r="AB101" s="161">
        <f t="shared" si="1142"/>
        <v>45716</v>
      </c>
      <c r="AC101" s="165">
        <f t="shared" si="1143"/>
        <v>0</v>
      </c>
      <c r="AD101" s="161">
        <f t="shared" si="1144"/>
        <v>45717</v>
      </c>
      <c r="AE101" s="161">
        <f t="shared" si="1145"/>
        <v>45747</v>
      </c>
      <c r="AF101" s="165">
        <f t="shared" si="1146"/>
        <v>0</v>
      </c>
      <c r="AG101" s="161">
        <f t="shared" si="1147"/>
        <v>45748</v>
      </c>
      <c r="AH101" s="161">
        <f t="shared" si="1148"/>
        <v>45777</v>
      </c>
      <c r="AI101" s="165">
        <f t="shared" si="1149"/>
        <v>0</v>
      </c>
      <c r="AJ101" s="161">
        <f t="shared" si="1150"/>
        <v>45778</v>
      </c>
      <c r="AK101" s="161">
        <f t="shared" si="1151"/>
        <v>45808</v>
      </c>
      <c r="AL101" s="165">
        <f t="shared" si="1152"/>
        <v>0</v>
      </c>
      <c r="AM101" s="161">
        <f t="shared" si="1153"/>
        <v>45809</v>
      </c>
      <c r="AN101" s="161">
        <f t="shared" si="1154"/>
        <v>45838</v>
      </c>
      <c r="AO101" s="165">
        <f t="shared" si="1155"/>
        <v>0</v>
      </c>
      <c r="AP101" s="161">
        <f t="shared" si="1156"/>
        <v>45839</v>
      </c>
      <c r="AQ101" s="161">
        <f t="shared" si="1157"/>
        <v>45869</v>
      </c>
      <c r="AR101" s="165">
        <f t="shared" si="1158"/>
        <v>0</v>
      </c>
      <c r="AS101" s="161">
        <f t="shared" si="1159"/>
        <v>45870</v>
      </c>
      <c r="AT101" s="161">
        <f t="shared" si="1160"/>
        <v>45900</v>
      </c>
      <c r="AU101" s="165">
        <f t="shared" si="1161"/>
        <v>0</v>
      </c>
      <c r="AV101" s="161">
        <f t="shared" si="1162"/>
        <v>45901</v>
      </c>
      <c r="AW101" s="161">
        <f t="shared" si="1163"/>
        <v>45930</v>
      </c>
      <c r="AX101" s="165">
        <f t="shared" si="1164"/>
        <v>0</v>
      </c>
      <c r="AY101" s="161">
        <f t="shared" si="1165"/>
        <v>45931</v>
      </c>
      <c r="AZ101" s="161">
        <f t="shared" si="1166"/>
        <v>45961</v>
      </c>
      <c r="BA101" s="165">
        <f t="shared" si="1167"/>
        <v>0</v>
      </c>
      <c r="BB101" s="161">
        <f t="shared" si="1168"/>
        <v>45962</v>
      </c>
      <c r="BC101" s="161">
        <f t="shared" si="1169"/>
        <v>45991</v>
      </c>
      <c r="BD101" s="165">
        <f t="shared" si="1170"/>
        <v>0</v>
      </c>
      <c r="BE101" s="161">
        <f t="shared" si="1171"/>
        <v>45992</v>
      </c>
      <c r="BF101" s="161">
        <f t="shared" si="1172"/>
        <v>46022</v>
      </c>
      <c r="BG101" s="165">
        <f t="shared" si="1173"/>
        <v>0</v>
      </c>
      <c r="BH101" s="161">
        <v>46023</v>
      </c>
      <c r="BI101" s="161">
        <f t="shared" si="1174"/>
        <v>46053</v>
      </c>
      <c r="BJ101" s="165">
        <f t="shared" si="1175"/>
        <v>0</v>
      </c>
      <c r="BK101" s="161">
        <f t="shared" si="1176"/>
        <v>46054</v>
      </c>
      <c r="BL101" s="161">
        <f t="shared" si="1177"/>
        <v>46081</v>
      </c>
      <c r="BM101" s="165">
        <f t="shared" si="1178"/>
        <v>0</v>
      </c>
      <c r="BN101" s="161">
        <f t="shared" si="1179"/>
        <v>46082</v>
      </c>
      <c r="BO101" s="161">
        <f t="shared" si="1180"/>
        <v>46112</v>
      </c>
      <c r="BP101" s="165">
        <f t="shared" si="1181"/>
        <v>0</v>
      </c>
      <c r="BQ101" s="161">
        <f t="shared" si="1182"/>
        <v>46113</v>
      </c>
      <c r="BR101" s="161">
        <f t="shared" si="1183"/>
        <v>46142</v>
      </c>
      <c r="BS101" s="165">
        <f t="shared" si="1184"/>
        <v>0</v>
      </c>
      <c r="BT101" s="161">
        <f t="shared" si="1185"/>
        <v>46143</v>
      </c>
      <c r="BU101" s="161">
        <f t="shared" si="1186"/>
        <v>46173</v>
      </c>
      <c r="BV101" s="165">
        <f t="shared" si="1187"/>
        <v>0</v>
      </c>
      <c r="BW101" s="161">
        <f t="shared" si="1188"/>
        <v>46174</v>
      </c>
      <c r="BX101" s="161">
        <f t="shared" si="1189"/>
        <v>46203</v>
      </c>
      <c r="BY101" s="165">
        <f t="shared" si="1190"/>
        <v>0</v>
      </c>
      <c r="BZ101" s="161">
        <f t="shared" si="1191"/>
        <v>46204</v>
      </c>
      <c r="CA101" s="161">
        <f t="shared" si="1192"/>
        <v>46234</v>
      </c>
      <c r="CB101" s="165">
        <f t="shared" si="1193"/>
        <v>0</v>
      </c>
      <c r="CC101" s="161">
        <f t="shared" si="1194"/>
        <v>46235</v>
      </c>
      <c r="CD101" s="161">
        <f t="shared" si="1195"/>
        <v>46265</v>
      </c>
      <c r="CE101" s="165">
        <f t="shared" si="1196"/>
        <v>0</v>
      </c>
      <c r="CF101" s="161">
        <f t="shared" si="1197"/>
        <v>46266</v>
      </c>
      <c r="CG101" s="161">
        <f t="shared" si="1198"/>
        <v>46295</v>
      </c>
      <c r="CH101" s="165">
        <f t="shared" si="1199"/>
        <v>0</v>
      </c>
      <c r="CI101" s="161">
        <f t="shared" si="1200"/>
        <v>46296</v>
      </c>
      <c r="CJ101" s="161">
        <f t="shared" si="1201"/>
        <v>46326</v>
      </c>
      <c r="CK101" s="165">
        <f t="shared" si="1202"/>
        <v>0</v>
      </c>
      <c r="CL101" s="161">
        <f t="shared" si="1203"/>
        <v>46327</v>
      </c>
      <c r="CM101" s="161">
        <f t="shared" si="1204"/>
        <v>46356</v>
      </c>
      <c r="CN101" s="165">
        <f t="shared" si="1205"/>
        <v>0</v>
      </c>
      <c r="CO101" s="161">
        <f t="shared" si="1206"/>
        <v>46357</v>
      </c>
      <c r="CP101" s="161">
        <f t="shared" si="1207"/>
        <v>46387</v>
      </c>
      <c r="CQ101" s="165">
        <f t="shared" si="1208"/>
        <v>0</v>
      </c>
    </row>
    <row r="102" s="78" customFormat="1" ht="24" customHeight="1" outlineLevel="4" spans="1:95">
      <c r="A102" s="119"/>
      <c r="B102" s="120"/>
      <c r="C102" s="121"/>
      <c r="D102" s="119"/>
      <c r="E102" s="120"/>
      <c r="F102" s="120"/>
      <c r="G102" s="120"/>
      <c r="H102" s="122"/>
      <c r="I102" s="122"/>
      <c r="J102" s="122">
        <f t="shared" si="814"/>
        <v>0</v>
      </c>
      <c r="K102" s="122">
        <f t="shared" si="1209"/>
        <v>3</v>
      </c>
      <c r="L102" s="153"/>
      <c r="M102" s="154">
        <f>IFERROR(VLOOKUP($L102,'2-2 引出数据_合同数据仓库'!$B$2:$BP$1000,3,FALSE),0)</f>
        <v>0</v>
      </c>
      <c r="N102" s="122"/>
      <c r="O102" s="154">
        <f>IFERROR(VLOOKUP((LEFT(VLOOKUP($L102,'2-2 引出数据_合同数据仓库'!$B$2:$BP$1000,64,FALSE),15)&amp;(RIGHT(VLOOKUP($L102,'2-2 引出数据_合同数据仓库'!$B$2:$BP$1000,64,FALSE),4)+1)),'2-2 引出数据_合同数据仓库'!$B$2:$BP$1000,3,FALSE),0)</f>
        <v>0</v>
      </c>
      <c r="P102" s="122"/>
      <c r="Q102" s="122">
        <f>IFERROR(VLOOKUP($L102,'2-2 引出数据_合同数据仓库'!$B$2:$BP$1000,28,FALSE),0)</f>
        <v>0</v>
      </c>
      <c r="R102" s="122">
        <f>IFERROR(VLOOKUP($L102,'2-2 引出数据_合同数据仓库'!$B$2:$BP$1000,29,FALSE),0)</f>
        <v>0</v>
      </c>
      <c r="S102" s="122">
        <f>IFERROR(VLOOKUP($L102,'2-2 引出数据_合同数据仓库'!$B$2:$BP$1000,4,FALSE),0)</f>
        <v>0</v>
      </c>
      <c r="T102" s="122"/>
      <c r="U102" s="122">
        <f>IFERROR(VLOOKUP($L102,'2-2 引出数据_合同数据仓库'!$B$2:$BP$1000,15,FALSE),0)</f>
        <v>0</v>
      </c>
      <c r="V102" s="122">
        <f t="shared" si="1138"/>
        <v>0</v>
      </c>
      <c r="W102" s="122"/>
      <c r="X102" s="161">
        <v>45658</v>
      </c>
      <c r="Y102" s="161">
        <f t="shared" si="1139"/>
        <v>45688</v>
      </c>
      <c r="Z102" s="165">
        <f t="shared" si="1140"/>
        <v>0</v>
      </c>
      <c r="AA102" s="161">
        <f t="shared" si="1141"/>
        <v>45689</v>
      </c>
      <c r="AB102" s="161">
        <f t="shared" si="1142"/>
        <v>45716</v>
      </c>
      <c r="AC102" s="165">
        <f t="shared" si="1143"/>
        <v>0</v>
      </c>
      <c r="AD102" s="161">
        <f t="shared" si="1144"/>
        <v>45717</v>
      </c>
      <c r="AE102" s="161">
        <f t="shared" si="1145"/>
        <v>45747</v>
      </c>
      <c r="AF102" s="165">
        <f t="shared" si="1146"/>
        <v>0</v>
      </c>
      <c r="AG102" s="161">
        <f t="shared" si="1147"/>
        <v>45748</v>
      </c>
      <c r="AH102" s="161">
        <f t="shared" si="1148"/>
        <v>45777</v>
      </c>
      <c r="AI102" s="165">
        <f t="shared" si="1149"/>
        <v>0</v>
      </c>
      <c r="AJ102" s="161">
        <f t="shared" si="1150"/>
        <v>45778</v>
      </c>
      <c r="AK102" s="161">
        <f t="shared" si="1151"/>
        <v>45808</v>
      </c>
      <c r="AL102" s="165">
        <f t="shared" si="1152"/>
        <v>0</v>
      </c>
      <c r="AM102" s="161">
        <f t="shared" si="1153"/>
        <v>45809</v>
      </c>
      <c r="AN102" s="161">
        <f t="shared" si="1154"/>
        <v>45838</v>
      </c>
      <c r="AO102" s="165">
        <f t="shared" si="1155"/>
        <v>0</v>
      </c>
      <c r="AP102" s="161">
        <f t="shared" si="1156"/>
        <v>45839</v>
      </c>
      <c r="AQ102" s="161">
        <f t="shared" si="1157"/>
        <v>45869</v>
      </c>
      <c r="AR102" s="165">
        <f t="shared" si="1158"/>
        <v>0</v>
      </c>
      <c r="AS102" s="161">
        <f t="shared" si="1159"/>
        <v>45870</v>
      </c>
      <c r="AT102" s="161">
        <f t="shared" si="1160"/>
        <v>45900</v>
      </c>
      <c r="AU102" s="165">
        <f t="shared" si="1161"/>
        <v>0</v>
      </c>
      <c r="AV102" s="161">
        <f t="shared" si="1162"/>
        <v>45901</v>
      </c>
      <c r="AW102" s="161">
        <f t="shared" si="1163"/>
        <v>45930</v>
      </c>
      <c r="AX102" s="165">
        <f t="shared" si="1164"/>
        <v>0</v>
      </c>
      <c r="AY102" s="161">
        <f t="shared" si="1165"/>
        <v>45931</v>
      </c>
      <c r="AZ102" s="161">
        <f t="shared" si="1166"/>
        <v>45961</v>
      </c>
      <c r="BA102" s="165">
        <f t="shared" si="1167"/>
        <v>0</v>
      </c>
      <c r="BB102" s="161">
        <f t="shared" si="1168"/>
        <v>45962</v>
      </c>
      <c r="BC102" s="161">
        <f t="shared" si="1169"/>
        <v>45991</v>
      </c>
      <c r="BD102" s="165">
        <f t="shared" si="1170"/>
        <v>0</v>
      </c>
      <c r="BE102" s="161">
        <f t="shared" si="1171"/>
        <v>45992</v>
      </c>
      <c r="BF102" s="161">
        <f t="shared" si="1172"/>
        <v>46022</v>
      </c>
      <c r="BG102" s="165">
        <f t="shared" si="1173"/>
        <v>0</v>
      </c>
      <c r="BH102" s="161">
        <v>46023</v>
      </c>
      <c r="BI102" s="161">
        <f t="shared" si="1174"/>
        <v>46053</v>
      </c>
      <c r="BJ102" s="165">
        <f t="shared" si="1175"/>
        <v>0</v>
      </c>
      <c r="BK102" s="161">
        <f t="shared" si="1176"/>
        <v>46054</v>
      </c>
      <c r="BL102" s="161">
        <f t="shared" si="1177"/>
        <v>46081</v>
      </c>
      <c r="BM102" s="165">
        <f t="shared" si="1178"/>
        <v>0</v>
      </c>
      <c r="BN102" s="161">
        <f t="shared" si="1179"/>
        <v>46082</v>
      </c>
      <c r="BO102" s="161">
        <f t="shared" si="1180"/>
        <v>46112</v>
      </c>
      <c r="BP102" s="165">
        <f t="shared" si="1181"/>
        <v>0</v>
      </c>
      <c r="BQ102" s="161">
        <f t="shared" si="1182"/>
        <v>46113</v>
      </c>
      <c r="BR102" s="161">
        <f t="shared" si="1183"/>
        <v>46142</v>
      </c>
      <c r="BS102" s="165">
        <f t="shared" si="1184"/>
        <v>0</v>
      </c>
      <c r="BT102" s="161">
        <f t="shared" si="1185"/>
        <v>46143</v>
      </c>
      <c r="BU102" s="161">
        <f t="shared" si="1186"/>
        <v>46173</v>
      </c>
      <c r="BV102" s="165">
        <f t="shared" si="1187"/>
        <v>0</v>
      </c>
      <c r="BW102" s="161">
        <f t="shared" si="1188"/>
        <v>46174</v>
      </c>
      <c r="BX102" s="161">
        <f t="shared" si="1189"/>
        <v>46203</v>
      </c>
      <c r="BY102" s="165">
        <f t="shared" si="1190"/>
        <v>0</v>
      </c>
      <c r="BZ102" s="161">
        <f t="shared" si="1191"/>
        <v>46204</v>
      </c>
      <c r="CA102" s="161">
        <f t="shared" si="1192"/>
        <v>46234</v>
      </c>
      <c r="CB102" s="165">
        <f t="shared" si="1193"/>
        <v>0</v>
      </c>
      <c r="CC102" s="161">
        <f t="shared" si="1194"/>
        <v>46235</v>
      </c>
      <c r="CD102" s="161">
        <f t="shared" si="1195"/>
        <v>46265</v>
      </c>
      <c r="CE102" s="165">
        <f t="shared" si="1196"/>
        <v>0</v>
      </c>
      <c r="CF102" s="161">
        <f t="shared" si="1197"/>
        <v>46266</v>
      </c>
      <c r="CG102" s="161">
        <f t="shared" si="1198"/>
        <v>46295</v>
      </c>
      <c r="CH102" s="165">
        <f t="shared" si="1199"/>
        <v>0</v>
      </c>
      <c r="CI102" s="161">
        <f t="shared" si="1200"/>
        <v>46296</v>
      </c>
      <c r="CJ102" s="161">
        <f t="shared" si="1201"/>
        <v>46326</v>
      </c>
      <c r="CK102" s="165">
        <f t="shared" si="1202"/>
        <v>0</v>
      </c>
      <c r="CL102" s="161">
        <f t="shared" si="1203"/>
        <v>46327</v>
      </c>
      <c r="CM102" s="161">
        <f t="shared" si="1204"/>
        <v>46356</v>
      </c>
      <c r="CN102" s="165">
        <f t="shared" si="1205"/>
        <v>0</v>
      </c>
      <c r="CO102" s="161">
        <f t="shared" si="1206"/>
        <v>46357</v>
      </c>
      <c r="CP102" s="161">
        <f t="shared" si="1207"/>
        <v>46387</v>
      </c>
      <c r="CQ102" s="165">
        <f t="shared" si="1208"/>
        <v>0</v>
      </c>
    </row>
    <row r="103" s="78" customFormat="1" ht="24" customHeight="1" outlineLevel="4" spans="1:95">
      <c r="A103" s="119"/>
      <c r="B103" s="120"/>
      <c r="C103" s="121"/>
      <c r="D103" s="119"/>
      <c r="E103" s="120"/>
      <c r="F103" s="120"/>
      <c r="G103" s="120"/>
      <c r="H103" s="122"/>
      <c r="I103" s="122"/>
      <c r="J103" s="122">
        <f t="shared" si="814"/>
        <v>0</v>
      </c>
      <c r="K103" s="122">
        <f t="shared" si="1209"/>
        <v>4</v>
      </c>
      <c r="L103" s="153"/>
      <c r="M103" s="154">
        <f>IFERROR(VLOOKUP($L103,'2-2 引出数据_合同数据仓库'!$B$2:$BP$1000,3,FALSE),0)</f>
        <v>0</v>
      </c>
      <c r="N103" s="122"/>
      <c r="O103" s="154">
        <f>IFERROR(VLOOKUP((LEFT(VLOOKUP($L103,'2-2 引出数据_合同数据仓库'!$B$2:$BP$1000,64,FALSE),15)&amp;(RIGHT(VLOOKUP($L103,'2-2 引出数据_合同数据仓库'!$B$2:$BP$1000,64,FALSE),4)+1)),'2-2 引出数据_合同数据仓库'!$B$2:$BP$1000,3,FALSE),0)</f>
        <v>0</v>
      </c>
      <c r="P103" s="122"/>
      <c r="Q103" s="122">
        <f>IFERROR(VLOOKUP($L103,'2-2 引出数据_合同数据仓库'!$B$2:$BP$1000,28,FALSE),0)</f>
        <v>0</v>
      </c>
      <c r="R103" s="122">
        <f>IFERROR(VLOOKUP($L103,'2-2 引出数据_合同数据仓库'!$B$2:$BP$1000,29,FALSE),0)</f>
        <v>0</v>
      </c>
      <c r="S103" s="122">
        <f>IFERROR(VLOOKUP($L103,'2-2 引出数据_合同数据仓库'!$B$2:$BP$1000,4,FALSE),0)</f>
        <v>0</v>
      </c>
      <c r="T103" s="122"/>
      <c r="U103" s="122">
        <f>IFERROR(VLOOKUP($L103,'2-2 引出数据_合同数据仓库'!$B$2:$BP$1000,15,FALSE),0)</f>
        <v>0</v>
      </c>
      <c r="V103" s="122">
        <f t="shared" si="1138"/>
        <v>0</v>
      </c>
      <c r="W103" s="122"/>
      <c r="X103" s="161">
        <v>45658</v>
      </c>
      <c r="Y103" s="161">
        <f t="shared" si="1139"/>
        <v>45688</v>
      </c>
      <c r="Z103" s="165">
        <f t="shared" si="1140"/>
        <v>0</v>
      </c>
      <c r="AA103" s="161">
        <f t="shared" si="1141"/>
        <v>45689</v>
      </c>
      <c r="AB103" s="161">
        <f t="shared" si="1142"/>
        <v>45716</v>
      </c>
      <c r="AC103" s="165">
        <f t="shared" si="1143"/>
        <v>0</v>
      </c>
      <c r="AD103" s="161">
        <f t="shared" si="1144"/>
        <v>45717</v>
      </c>
      <c r="AE103" s="161">
        <f t="shared" si="1145"/>
        <v>45747</v>
      </c>
      <c r="AF103" s="165">
        <f t="shared" si="1146"/>
        <v>0</v>
      </c>
      <c r="AG103" s="161">
        <f t="shared" si="1147"/>
        <v>45748</v>
      </c>
      <c r="AH103" s="161">
        <f t="shared" si="1148"/>
        <v>45777</v>
      </c>
      <c r="AI103" s="165">
        <f t="shared" si="1149"/>
        <v>0</v>
      </c>
      <c r="AJ103" s="161">
        <f t="shared" si="1150"/>
        <v>45778</v>
      </c>
      <c r="AK103" s="161">
        <f t="shared" si="1151"/>
        <v>45808</v>
      </c>
      <c r="AL103" s="165">
        <f t="shared" si="1152"/>
        <v>0</v>
      </c>
      <c r="AM103" s="161">
        <f t="shared" si="1153"/>
        <v>45809</v>
      </c>
      <c r="AN103" s="161">
        <f t="shared" si="1154"/>
        <v>45838</v>
      </c>
      <c r="AO103" s="165">
        <f t="shared" si="1155"/>
        <v>0</v>
      </c>
      <c r="AP103" s="161">
        <f t="shared" si="1156"/>
        <v>45839</v>
      </c>
      <c r="AQ103" s="161">
        <f t="shared" si="1157"/>
        <v>45869</v>
      </c>
      <c r="AR103" s="165">
        <f t="shared" si="1158"/>
        <v>0</v>
      </c>
      <c r="AS103" s="161">
        <f t="shared" si="1159"/>
        <v>45870</v>
      </c>
      <c r="AT103" s="161">
        <f t="shared" si="1160"/>
        <v>45900</v>
      </c>
      <c r="AU103" s="165">
        <f t="shared" si="1161"/>
        <v>0</v>
      </c>
      <c r="AV103" s="161">
        <f t="shared" si="1162"/>
        <v>45901</v>
      </c>
      <c r="AW103" s="161">
        <f t="shared" si="1163"/>
        <v>45930</v>
      </c>
      <c r="AX103" s="165">
        <f t="shared" si="1164"/>
        <v>0</v>
      </c>
      <c r="AY103" s="161">
        <f t="shared" si="1165"/>
        <v>45931</v>
      </c>
      <c r="AZ103" s="161">
        <f t="shared" si="1166"/>
        <v>45961</v>
      </c>
      <c r="BA103" s="165">
        <f t="shared" si="1167"/>
        <v>0</v>
      </c>
      <c r="BB103" s="161">
        <f t="shared" si="1168"/>
        <v>45962</v>
      </c>
      <c r="BC103" s="161">
        <f t="shared" si="1169"/>
        <v>45991</v>
      </c>
      <c r="BD103" s="165">
        <f t="shared" si="1170"/>
        <v>0</v>
      </c>
      <c r="BE103" s="161">
        <f t="shared" si="1171"/>
        <v>45992</v>
      </c>
      <c r="BF103" s="161">
        <f t="shared" si="1172"/>
        <v>46022</v>
      </c>
      <c r="BG103" s="165">
        <f t="shared" si="1173"/>
        <v>0</v>
      </c>
      <c r="BH103" s="161">
        <v>46023</v>
      </c>
      <c r="BI103" s="161">
        <f t="shared" si="1174"/>
        <v>46053</v>
      </c>
      <c r="BJ103" s="165">
        <f t="shared" si="1175"/>
        <v>0</v>
      </c>
      <c r="BK103" s="161">
        <f t="shared" si="1176"/>
        <v>46054</v>
      </c>
      <c r="BL103" s="161">
        <f t="shared" si="1177"/>
        <v>46081</v>
      </c>
      <c r="BM103" s="165">
        <f t="shared" si="1178"/>
        <v>0</v>
      </c>
      <c r="BN103" s="161">
        <f t="shared" si="1179"/>
        <v>46082</v>
      </c>
      <c r="BO103" s="161">
        <f t="shared" si="1180"/>
        <v>46112</v>
      </c>
      <c r="BP103" s="165">
        <f t="shared" si="1181"/>
        <v>0</v>
      </c>
      <c r="BQ103" s="161">
        <f t="shared" si="1182"/>
        <v>46113</v>
      </c>
      <c r="BR103" s="161">
        <f t="shared" si="1183"/>
        <v>46142</v>
      </c>
      <c r="BS103" s="165">
        <f t="shared" si="1184"/>
        <v>0</v>
      </c>
      <c r="BT103" s="161">
        <f t="shared" si="1185"/>
        <v>46143</v>
      </c>
      <c r="BU103" s="161">
        <f t="shared" si="1186"/>
        <v>46173</v>
      </c>
      <c r="BV103" s="165">
        <f t="shared" si="1187"/>
        <v>0</v>
      </c>
      <c r="BW103" s="161">
        <f t="shared" si="1188"/>
        <v>46174</v>
      </c>
      <c r="BX103" s="161">
        <f t="shared" si="1189"/>
        <v>46203</v>
      </c>
      <c r="BY103" s="165">
        <f t="shared" si="1190"/>
        <v>0</v>
      </c>
      <c r="BZ103" s="161">
        <f t="shared" si="1191"/>
        <v>46204</v>
      </c>
      <c r="CA103" s="161">
        <f t="shared" si="1192"/>
        <v>46234</v>
      </c>
      <c r="CB103" s="165">
        <f t="shared" si="1193"/>
        <v>0</v>
      </c>
      <c r="CC103" s="161">
        <f t="shared" si="1194"/>
        <v>46235</v>
      </c>
      <c r="CD103" s="161">
        <f t="shared" si="1195"/>
        <v>46265</v>
      </c>
      <c r="CE103" s="165">
        <f t="shared" si="1196"/>
        <v>0</v>
      </c>
      <c r="CF103" s="161">
        <f t="shared" si="1197"/>
        <v>46266</v>
      </c>
      <c r="CG103" s="161">
        <f t="shared" si="1198"/>
        <v>46295</v>
      </c>
      <c r="CH103" s="165">
        <f t="shared" si="1199"/>
        <v>0</v>
      </c>
      <c r="CI103" s="161">
        <f t="shared" si="1200"/>
        <v>46296</v>
      </c>
      <c r="CJ103" s="161">
        <f t="shared" si="1201"/>
        <v>46326</v>
      </c>
      <c r="CK103" s="165">
        <f t="shared" si="1202"/>
        <v>0</v>
      </c>
      <c r="CL103" s="161">
        <f t="shared" si="1203"/>
        <v>46327</v>
      </c>
      <c r="CM103" s="161">
        <f t="shared" si="1204"/>
        <v>46356</v>
      </c>
      <c r="CN103" s="165">
        <f t="shared" si="1205"/>
        <v>0</v>
      </c>
      <c r="CO103" s="161">
        <f t="shared" si="1206"/>
        <v>46357</v>
      </c>
      <c r="CP103" s="161">
        <f t="shared" si="1207"/>
        <v>46387</v>
      </c>
      <c r="CQ103" s="165">
        <f t="shared" si="1208"/>
        <v>0</v>
      </c>
    </row>
    <row r="104" s="78" customFormat="1" ht="24" customHeight="1" outlineLevel="4" spans="1:95">
      <c r="A104" s="123" t="s">
        <v>2826</v>
      </c>
      <c r="B104" s="124"/>
      <c r="C104" s="124"/>
      <c r="D104" s="124"/>
      <c r="E104" s="124"/>
      <c r="F104" s="124"/>
      <c r="G104" s="125"/>
      <c r="H104" s="126"/>
      <c r="I104" s="126"/>
      <c r="J104" s="126"/>
      <c r="K104" s="126"/>
      <c r="L104" s="155"/>
      <c r="M104" s="155"/>
      <c r="N104" s="126"/>
      <c r="O104" s="126"/>
      <c r="P104" s="126"/>
      <c r="Q104" s="126"/>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6"/>
      <c r="BZ104" s="126"/>
      <c r="CA104" s="126"/>
      <c r="CB104" s="126"/>
      <c r="CC104" s="126"/>
      <c r="CD104" s="126"/>
      <c r="CE104" s="126"/>
      <c r="CF104" s="126"/>
      <c r="CG104" s="126"/>
      <c r="CH104" s="126"/>
      <c r="CI104" s="126"/>
      <c r="CJ104" s="126"/>
      <c r="CK104" s="126"/>
      <c r="CL104" s="126"/>
      <c r="CM104" s="126"/>
      <c r="CN104" s="126"/>
      <c r="CO104" s="126"/>
      <c r="CP104" s="126"/>
      <c r="CQ104" s="126"/>
    </row>
    <row r="105" ht="24" customHeight="1" outlineLevel="3" spans="1:95">
      <c r="A105" s="115"/>
      <c r="B105" s="116" t="s">
        <v>799</v>
      </c>
      <c r="C105" s="117" t="s">
        <v>72</v>
      </c>
      <c r="D105" s="115" t="s">
        <v>68</v>
      </c>
      <c r="E105" s="116"/>
      <c r="F105" s="116"/>
      <c r="G105" s="116"/>
      <c r="H105" s="118">
        <f>X105+AA105+AD105+AG105+AJ105+AM105+AP105+AS105+AV105+AY105+BB105+BE105</f>
        <v>0</v>
      </c>
      <c r="I105" s="118">
        <f>Y105+AB105+AE105+AH105+AK105+AN105+AQ105+AT105+AW105+AZ105+BC105+BF105</f>
        <v>0</v>
      </c>
      <c r="J105" s="118">
        <f t="shared" si="814"/>
        <v>0</v>
      </c>
      <c r="K105" s="118"/>
      <c r="L105" s="152"/>
      <c r="M105" s="152"/>
      <c r="N105" s="118"/>
      <c r="O105" s="118"/>
      <c r="P105" s="118"/>
      <c r="Q105" s="118"/>
      <c r="R105" s="118"/>
      <c r="S105" s="118"/>
      <c r="T105" s="118"/>
      <c r="U105" s="118"/>
      <c r="V105" s="118"/>
      <c r="W105" s="118"/>
      <c r="X105" s="118">
        <f>VLOOKUP($C105,'1 预算编制表单'!$C:$BJ,27,FALSE)</f>
        <v>0</v>
      </c>
      <c r="Y105" s="118">
        <f>X105-Z105</f>
        <v>0</v>
      </c>
      <c r="Z105" s="118">
        <f>SUM(Z106:Z110)</f>
        <v>0</v>
      </c>
      <c r="AA105" s="118">
        <f>VLOOKUP($C105,'1 预算编制表单'!$C:$BJ,30,FALSE)</f>
        <v>0</v>
      </c>
      <c r="AB105" s="118">
        <f>AA105-AC105</f>
        <v>0</v>
      </c>
      <c r="AC105" s="118">
        <f>SUM(AC106:AC110)</f>
        <v>0</v>
      </c>
      <c r="AD105" s="118">
        <f>VLOOKUP($C105,'1 预算编制表单'!$C:$BJ,33,FALSE)</f>
        <v>0</v>
      </c>
      <c r="AE105" s="118">
        <f>AD105-AF105</f>
        <v>0</v>
      </c>
      <c r="AF105" s="118">
        <f>SUM(AF106:AF110)</f>
        <v>0</v>
      </c>
      <c r="AG105" s="118">
        <f>VLOOKUP($C105,'1 预算编制表单'!$C:$BJ,36,FALSE)</f>
        <v>0</v>
      </c>
      <c r="AH105" s="118">
        <f>AG105-AI105</f>
        <v>0</v>
      </c>
      <c r="AI105" s="118">
        <f>SUM(AI106:AI110)</f>
        <v>0</v>
      </c>
      <c r="AJ105" s="118">
        <f>VLOOKUP($C105,'1 预算编制表单'!$C:$BJ,39,FALSE)</f>
        <v>0</v>
      </c>
      <c r="AK105" s="118">
        <f>AJ105-AL105</f>
        <v>0</v>
      </c>
      <c r="AL105" s="118">
        <f>SUM(AL106:AL110)</f>
        <v>0</v>
      </c>
      <c r="AM105" s="118">
        <f>VLOOKUP($C105,'1 预算编制表单'!$C:$BJ,42,FALSE)</f>
        <v>0</v>
      </c>
      <c r="AN105" s="118">
        <f>AM105-AO105</f>
        <v>0</v>
      </c>
      <c r="AO105" s="118">
        <f>SUM(AO106:AO110)</f>
        <v>0</v>
      </c>
      <c r="AP105" s="118">
        <f>VLOOKUP($C105,'1 预算编制表单'!$C:$BJ,45,FALSE)</f>
        <v>0</v>
      </c>
      <c r="AQ105" s="118">
        <f>AP105-AR105</f>
        <v>0</v>
      </c>
      <c r="AR105" s="118">
        <f>SUM(AR106:AR110)</f>
        <v>0</v>
      </c>
      <c r="AS105" s="118">
        <f>VLOOKUP($C105,'1 预算编制表单'!$C:$BJ,48,FALSE)</f>
        <v>0</v>
      </c>
      <c r="AT105" s="118">
        <f>AS105-AU105</f>
        <v>0</v>
      </c>
      <c r="AU105" s="118">
        <f>SUM(AU106:AU110)</f>
        <v>0</v>
      </c>
      <c r="AV105" s="118">
        <f>VLOOKUP($C105,'1 预算编制表单'!$C:$BJ,51,FALSE)</f>
        <v>0</v>
      </c>
      <c r="AW105" s="118">
        <f>AV105-AX105</f>
        <v>0</v>
      </c>
      <c r="AX105" s="118">
        <f>SUM(AX106:AX110)</f>
        <v>0</v>
      </c>
      <c r="AY105" s="118">
        <f>VLOOKUP($C105,'1 预算编制表单'!$C:$BJ,54,FALSE)</f>
        <v>0</v>
      </c>
      <c r="AZ105" s="118">
        <f>AY105-BA105</f>
        <v>0</v>
      </c>
      <c r="BA105" s="118">
        <f>SUM(BA106:BA110)</f>
        <v>0</v>
      </c>
      <c r="BB105" s="118">
        <f>VLOOKUP($C105,'1 预算编制表单'!$C:$BJ,57,FALSE)</f>
        <v>0</v>
      </c>
      <c r="BC105" s="118">
        <f>BB105-BD105</f>
        <v>0</v>
      </c>
      <c r="BD105" s="118">
        <f>SUM(BD106:BD110)</f>
        <v>0</v>
      </c>
      <c r="BE105" s="118">
        <f>VLOOKUP($C105,'1 预算编制表单'!$C:$BJ,60,FALSE)</f>
        <v>0</v>
      </c>
      <c r="BF105" s="118">
        <f>BE105-BG105</f>
        <v>0</v>
      </c>
      <c r="BG105" s="118">
        <f>SUM(BG106:BG110)</f>
        <v>0</v>
      </c>
      <c r="BH105" s="118">
        <f>VLOOKUP($C105,'1 预算编制表单'!$C:$BJ,27,FALSE)</f>
        <v>0</v>
      </c>
      <c r="BI105" s="118">
        <f>BH105-BJ105</f>
        <v>0</v>
      </c>
      <c r="BJ105" s="118">
        <f>SUM(BJ106:BJ110)</f>
        <v>0</v>
      </c>
      <c r="BK105" s="118">
        <f>VLOOKUP($C105,'1 预算编制表单'!$C:$BJ,30,FALSE)</f>
        <v>0</v>
      </c>
      <c r="BL105" s="118">
        <f>BK105-BM105</f>
        <v>0</v>
      </c>
      <c r="BM105" s="118">
        <f>SUM(BM106:BM110)</f>
        <v>0</v>
      </c>
      <c r="BN105" s="118">
        <f>VLOOKUP($C105,'1 预算编制表单'!$C:$BJ,33,FALSE)</f>
        <v>0</v>
      </c>
      <c r="BO105" s="118">
        <f>BN105-BP105</f>
        <v>0</v>
      </c>
      <c r="BP105" s="118">
        <f>SUM(BP106:BP110)</f>
        <v>0</v>
      </c>
      <c r="BQ105" s="118">
        <f>VLOOKUP($C105,'1 预算编制表单'!$C:$BJ,36,FALSE)</f>
        <v>0</v>
      </c>
      <c r="BR105" s="118">
        <f>BQ105-BS105</f>
        <v>0</v>
      </c>
      <c r="BS105" s="118">
        <f>SUM(BS106:BS110)</f>
        <v>0</v>
      </c>
      <c r="BT105" s="118">
        <f>VLOOKUP($C105,'1 预算编制表单'!$C:$BJ,39,FALSE)</f>
        <v>0</v>
      </c>
      <c r="BU105" s="118">
        <f>BT105-BV105</f>
        <v>0</v>
      </c>
      <c r="BV105" s="118">
        <f>SUM(BV106:BV110)</f>
        <v>0</v>
      </c>
      <c r="BW105" s="118">
        <f>VLOOKUP($C105,'1 预算编制表单'!$C:$BJ,42,FALSE)</f>
        <v>0</v>
      </c>
      <c r="BX105" s="118">
        <f>BW105-BY105</f>
        <v>0</v>
      </c>
      <c r="BY105" s="118">
        <f>SUM(BY106:BY110)</f>
        <v>0</v>
      </c>
      <c r="BZ105" s="118">
        <f>VLOOKUP($C105,'1 预算编制表单'!$C:$BJ,45,FALSE)</f>
        <v>0</v>
      </c>
      <c r="CA105" s="118">
        <f>BZ105-CB105</f>
        <v>0</v>
      </c>
      <c r="CB105" s="118">
        <f>SUM(CB106:CB110)</f>
        <v>0</v>
      </c>
      <c r="CC105" s="118">
        <f>VLOOKUP($C105,'1 预算编制表单'!$C:$BJ,48,FALSE)</f>
        <v>0</v>
      </c>
      <c r="CD105" s="118">
        <f>CC105-CE105</f>
        <v>0</v>
      </c>
      <c r="CE105" s="118">
        <f>SUM(CE106:CE110)</f>
        <v>0</v>
      </c>
      <c r="CF105" s="118">
        <f>VLOOKUP($C105,'1 预算编制表单'!$C:$BJ,51,FALSE)</f>
        <v>0</v>
      </c>
      <c r="CG105" s="118">
        <f>CF105-CH105</f>
        <v>0</v>
      </c>
      <c r="CH105" s="118">
        <f>SUM(CH106:CH110)</f>
        <v>0</v>
      </c>
      <c r="CI105" s="118">
        <f>VLOOKUP($C105,'1 预算编制表单'!$C:$BJ,54,FALSE)</f>
        <v>0</v>
      </c>
      <c r="CJ105" s="118">
        <f>CI105-CK105</f>
        <v>0</v>
      </c>
      <c r="CK105" s="118">
        <f>SUM(CK106:CK110)</f>
        <v>0</v>
      </c>
      <c r="CL105" s="118">
        <f>VLOOKUP($C105,'1 预算编制表单'!$C:$BJ,57,FALSE)</f>
        <v>0</v>
      </c>
      <c r="CM105" s="118">
        <f>CL105-CN105</f>
        <v>0</v>
      </c>
      <c r="CN105" s="118">
        <f>SUM(CN106:CN110)</f>
        <v>0</v>
      </c>
      <c r="CO105" s="118">
        <f>VLOOKUP($C105,'1 预算编制表单'!$C:$BJ,60,FALSE)</f>
        <v>0</v>
      </c>
      <c r="CP105" s="118">
        <f>CO105-CQ105</f>
        <v>0</v>
      </c>
      <c r="CQ105" s="118">
        <f>SUM(CQ106:CQ110)</f>
        <v>0</v>
      </c>
    </row>
    <row r="106" s="78" customFormat="1" ht="24" customHeight="1" outlineLevel="4" spans="1:95">
      <c r="A106" s="119"/>
      <c r="B106" s="120"/>
      <c r="C106" s="121"/>
      <c r="D106" s="119"/>
      <c r="E106" s="120"/>
      <c r="F106" s="120"/>
      <c r="G106" s="120"/>
      <c r="H106" s="122"/>
      <c r="I106" s="122"/>
      <c r="J106" s="122">
        <f t="shared" si="814"/>
        <v>0</v>
      </c>
      <c r="K106" s="122">
        <v>1</v>
      </c>
      <c r="L106" s="171"/>
      <c r="M106" s="154">
        <f>IFERROR(VLOOKUP($L106,'2-2 引出数据_合同数据仓库'!$B$2:$BP$1000,3,FALSE),0)</f>
        <v>0</v>
      </c>
      <c r="N106" s="122"/>
      <c r="O106" s="154">
        <f>IFERROR(VLOOKUP((LEFT(VLOOKUP($L106,'2-2 引出数据_合同数据仓库'!$B$2:$BP$1000,64,FALSE),15)&amp;(RIGHT(VLOOKUP($L106,'2-2 引出数据_合同数据仓库'!$B$2:$BP$1000,64,FALSE),4)+1)),'2-2 引出数据_合同数据仓库'!$B$2:$BP$1000,3,FALSE),0)</f>
        <v>0</v>
      </c>
      <c r="P106" s="122"/>
      <c r="Q106" s="122">
        <f>IFERROR(VLOOKUP($L106,'2-2 引出数据_合同数据仓库'!$B$2:$BP$1000,28,FALSE),0)</f>
        <v>0</v>
      </c>
      <c r="R106" s="122">
        <f>IFERROR(VLOOKUP($L106,'2-2 引出数据_合同数据仓库'!$B$2:$BP$1000,29,FALSE),0)</f>
        <v>0</v>
      </c>
      <c r="S106" s="122">
        <f>IFERROR(VLOOKUP($L106,'2-2 引出数据_合同数据仓库'!$B$2:$BP$1000,4,FALSE),0)</f>
        <v>0</v>
      </c>
      <c r="T106" s="122"/>
      <c r="U106" s="122">
        <f>IFERROR(VLOOKUP($L106,'2-2 引出数据_合同数据仓库'!$B$2:$BP$1000,15,FALSE),0)</f>
        <v>0</v>
      </c>
      <c r="V106" s="122">
        <f t="shared" ref="V106:V109" si="1210">U106/(S106-R106+1)*365</f>
        <v>0</v>
      </c>
      <c r="W106" s="122"/>
      <c r="X106" s="161">
        <v>45658</v>
      </c>
      <c r="Y106" s="161">
        <f t="shared" ref="Y106:Y109" si="1211">X106+30</f>
        <v>45688</v>
      </c>
      <c r="Z106" s="165">
        <f t="shared" ref="Z106:Z109" si="1212">IFERROR(IF(($R106-Y106)&gt;=0,0,IF(($S106-X106)&lt;0,0,IF(AND(($S106-Y106)&gt;0,(X106-$R106)&gt;0),$V106/365*(Y106-X106+1),IF(AND(($S106-Y106)&lt;=0,(X106-$R106)&gt;0),$V106/365*($S106-X106+1),$V106/365*(Y106-$R106+1))))),0)</f>
        <v>0</v>
      </c>
      <c r="AA106" s="161">
        <f t="shared" ref="AA106:AA109" si="1213">Y106+1</f>
        <v>45689</v>
      </c>
      <c r="AB106" s="161">
        <f t="shared" ref="AB106:AB109" si="1214">AA106+27</f>
        <v>45716</v>
      </c>
      <c r="AC106" s="165">
        <f t="shared" ref="AC106:AC109" si="1215">IFERROR(IF(($R106-AB106)&gt;=0,0,IF(($S106-AA106)&lt;0,0,IF(AND(($S106-AB106)&gt;0,(AA106-$R106)&gt;0),$V106/365*(AB106-AA106+1),IF(AND(($S106-AB106)&lt;=0,(AA106-$R106)&gt;0),$V106/365*($S106-AA106+1),$V106/365*(AB106-$R106+1))))),0)</f>
        <v>0</v>
      </c>
      <c r="AD106" s="161">
        <f t="shared" ref="AD106:AD109" si="1216">AB106+1</f>
        <v>45717</v>
      </c>
      <c r="AE106" s="161">
        <f t="shared" ref="AE106:AE109" si="1217">AD106+30</f>
        <v>45747</v>
      </c>
      <c r="AF106" s="165">
        <f t="shared" ref="AF106:AF109" si="1218">IFERROR(IF(($R106-AE106)&gt;=0,0,IF(($S106-AD106)&lt;0,0,IF(AND(($S106-AE106)&gt;0,(AD106-$R106)&gt;0),$V106/365*(AE106-AD106+1),IF(AND(($S106-AE106)&lt;=0,(AD106-$R106)&gt;0),$V106/365*($S106-AD106+1),$V106/365*(AE106-$R106+1))))),0)</f>
        <v>0</v>
      </c>
      <c r="AG106" s="161">
        <f t="shared" ref="AG106:AG109" si="1219">AE106+1</f>
        <v>45748</v>
      </c>
      <c r="AH106" s="161">
        <f t="shared" ref="AH106:AH109" si="1220">AG106+29</f>
        <v>45777</v>
      </c>
      <c r="AI106" s="165">
        <f t="shared" ref="AI106:AI109" si="1221">IFERROR(IF(($R106-AH106)&gt;=0,0,IF(($S106-AG106)&lt;0,0,IF(AND(($S106-AH106)&gt;0,(AG106-$R106)&gt;0),$V106/365*(AH106-AG106+1),IF(AND(($S106-AH106)&lt;=0,(AG106-$R106)&gt;0),$V106/365*($S106-AG106+1),$V106/365*(AH106-$R106+1))))),0)</f>
        <v>0</v>
      </c>
      <c r="AJ106" s="161">
        <f t="shared" ref="AJ106:AJ109" si="1222">AH106+1</f>
        <v>45778</v>
      </c>
      <c r="AK106" s="161">
        <f t="shared" ref="AK106:AK109" si="1223">AJ106+30</f>
        <v>45808</v>
      </c>
      <c r="AL106" s="165">
        <f t="shared" ref="AL106:AL109" si="1224">IFERROR(IF(($R106-AK106)&gt;=0,0,IF(($S106-AJ106)&lt;0,0,IF(AND(($S106-AK106)&gt;0,(AJ106-$R106)&gt;0),$V106/365*(AK106-AJ106+1),IF(AND(($S106-AK106)&lt;=0,(AJ106-$R106)&gt;0),$V106/365*($S106-AJ106+1),$V106/365*(AK106-$R106+1))))),0)</f>
        <v>0</v>
      </c>
      <c r="AM106" s="161">
        <f t="shared" ref="AM106:AM109" si="1225">AK106+1</f>
        <v>45809</v>
      </c>
      <c r="AN106" s="161">
        <f t="shared" ref="AN106:AN109" si="1226">AM106+29</f>
        <v>45838</v>
      </c>
      <c r="AO106" s="165">
        <f t="shared" ref="AO106:AO109" si="1227">IFERROR(IF(($R106-AN106)&gt;=0,0,IF(($S106-AM106)&lt;0,0,IF(AND(($S106-AN106)&gt;0,(AM106-$R106)&gt;0),$V106/365*(AN106-AM106+1),IF(AND(($S106-AN106)&lt;=0,(AM106-$R106)&gt;0),$V106/365*($S106-AM106+1),$V106/365*(AN106-$R106+1))))),0)</f>
        <v>0</v>
      </c>
      <c r="AP106" s="161">
        <f t="shared" ref="AP106:AP109" si="1228">AN106+1</f>
        <v>45839</v>
      </c>
      <c r="AQ106" s="161">
        <f t="shared" ref="AQ106:AQ109" si="1229">AP106+30</f>
        <v>45869</v>
      </c>
      <c r="AR106" s="165">
        <f t="shared" ref="AR106:AR109" si="1230">IFERROR(IF(($R106-AQ106)&gt;=0,0,IF(($S106-AP106)&lt;0,0,IF(AND(($S106-AQ106)&gt;0,(AP106-$R106)&gt;0),$V106/365*(AQ106-AP106+1),IF(AND(($S106-AQ106)&lt;=0,(AP106-$R106)&gt;0),$V106/365*($S106-AP106+1),$V106/365*(AQ106-$R106+1))))),0)</f>
        <v>0</v>
      </c>
      <c r="AS106" s="161">
        <f t="shared" ref="AS106:AS109" si="1231">AQ106+1</f>
        <v>45870</v>
      </c>
      <c r="AT106" s="161">
        <f t="shared" ref="AT106:AT109" si="1232">AS106+30</f>
        <v>45900</v>
      </c>
      <c r="AU106" s="165">
        <f t="shared" ref="AU106:AU109" si="1233">IFERROR(IF(($R106-AT106)&gt;=0,0,IF(($S106-AS106)&lt;0,0,IF(AND(($S106-AT106)&gt;0,(AS106-$R106)&gt;0),$V106/365*(AT106-AS106+1),IF(AND(($S106-AT106)&lt;=0,(AS106-$R106)&gt;0),$V106/365*($S106-AS106+1),$V106/365*(AT106-$R106+1))))),0)</f>
        <v>0</v>
      </c>
      <c r="AV106" s="161">
        <f t="shared" ref="AV106:AV109" si="1234">AT106+1</f>
        <v>45901</v>
      </c>
      <c r="AW106" s="161">
        <f t="shared" ref="AW106:AW109" si="1235">AV106+29</f>
        <v>45930</v>
      </c>
      <c r="AX106" s="165">
        <f t="shared" ref="AX106:AX109" si="1236">IFERROR(IF(($R106-AW106)&gt;=0,0,IF(($S106-AV106)&lt;0,0,IF(AND(($S106-AW106)&gt;0,(AV106-$R106)&gt;0),$V106/365*(AW106-AV106+1),IF(AND(($S106-AW106)&lt;=0,(AV106-$R106)&gt;0),$V106/365*($S106-AV106+1),$V106/365*(AW106-$R106+1))))),0)</f>
        <v>0</v>
      </c>
      <c r="AY106" s="161">
        <f t="shared" ref="AY106:AY109" si="1237">AW106+1</f>
        <v>45931</v>
      </c>
      <c r="AZ106" s="161">
        <f t="shared" ref="AZ106:AZ109" si="1238">AY106+30</f>
        <v>45961</v>
      </c>
      <c r="BA106" s="165">
        <f t="shared" ref="BA106:BA109" si="1239">IFERROR(IF(($R106-AZ106)&gt;=0,0,IF(($S106-AY106)&lt;0,0,IF(AND(($S106-AZ106)&gt;0,(AY106-$R106)&gt;0),$V106/365*(AZ106-AY106+1),IF(AND(($S106-AZ106)&lt;=0,(AY106-$R106)&gt;0),$V106/365*($S106-AY106+1),$V106/365*(AZ106-$R106+1))))),0)</f>
        <v>0</v>
      </c>
      <c r="BB106" s="161">
        <f t="shared" ref="BB106:BB109" si="1240">AZ106+1</f>
        <v>45962</v>
      </c>
      <c r="BC106" s="161">
        <f t="shared" ref="BC106:BC109" si="1241">BB106+29</f>
        <v>45991</v>
      </c>
      <c r="BD106" s="165">
        <f t="shared" ref="BD106:BD109" si="1242">IFERROR(IF(($R106-BC106)&gt;=0,0,IF(($S106-BB106)&lt;0,0,IF(AND(($S106-BC106)&gt;0,(BB106-$R106)&gt;0),$V106/365*(BC106-BB106+1),IF(AND(($S106-BC106)&lt;=0,(BB106-$R106)&gt;0),$V106/365*($S106-BB106+1),$V106/365*(BC106-$R106+1))))),0)</f>
        <v>0</v>
      </c>
      <c r="BE106" s="161">
        <f t="shared" ref="BE106:BE109" si="1243">BC106+1</f>
        <v>45992</v>
      </c>
      <c r="BF106" s="161">
        <f t="shared" ref="BF106:BF109" si="1244">BE106+30</f>
        <v>46022</v>
      </c>
      <c r="BG106" s="165">
        <f t="shared" ref="BG106:BG109" si="1245">IFERROR(IF(($R106-BF106)&gt;=0,0,IF(($S106-BE106)&lt;0,0,IF(AND(($S106-BF106)&gt;0,(BE106-$R106)&gt;0),$V106/365*(BF106-BE106+1),IF(AND(($S106-BF106)&lt;=0,(BE106-$R106)&gt;0),$V106/365*($S106-BE106+1),$V106/365*(BF106-$R106+1))))),0)</f>
        <v>0</v>
      </c>
      <c r="BH106" s="161">
        <v>46023</v>
      </c>
      <c r="BI106" s="161">
        <f t="shared" ref="BI106:BI109" si="1246">BH106+30</f>
        <v>46053</v>
      </c>
      <c r="BJ106" s="165">
        <f t="shared" ref="BJ106:BJ109" si="1247">IFERROR(IF(($R106-BI106)&gt;=0,0,IF(($S106-BH106)&lt;0,0,IF(AND(($S106-BI106)&gt;0,(BH106-$R106)&gt;0),$V106/365*(BI106-BH106+1),IF(AND(($S106-BI106)&lt;=0,(BH106-$R106)&gt;0),$V106/365*($S106-BH106+1),$V106/365*(BI106-$R106+1))))),0)</f>
        <v>0</v>
      </c>
      <c r="BK106" s="161">
        <f t="shared" ref="BK106:BK109" si="1248">BI106+1</f>
        <v>46054</v>
      </c>
      <c r="BL106" s="161">
        <f t="shared" ref="BL106:BL109" si="1249">BK106+27</f>
        <v>46081</v>
      </c>
      <c r="BM106" s="165">
        <f t="shared" ref="BM106:BM109" si="1250">IFERROR(IF(($R106-BL106)&gt;=0,0,IF(($S106-BK106)&lt;0,0,IF(AND(($S106-BL106)&gt;0,(BK106-$R106)&gt;0),$V106/365*(BL106-BK106+1),IF(AND(($S106-BL106)&lt;=0,(BK106-$R106)&gt;0),$V106/365*($S106-BK106+1),$V106/365*(BL106-$R106+1))))),0)</f>
        <v>0</v>
      </c>
      <c r="BN106" s="161">
        <f t="shared" ref="BN106:BN109" si="1251">BL106+1</f>
        <v>46082</v>
      </c>
      <c r="BO106" s="161">
        <f t="shared" ref="BO106:BO109" si="1252">BN106+30</f>
        <v>46112</v>
      </c>
      <c r="BP106" s="165">
        <f t="shared" ref="BP106:BP109" si="1253">IFERROR(IF(($R106-BO106)&gt;=0,0,IF(($S106-BN106)&lt;0,0,IF(AND(($S106-BO106)&gt;0,(BN106-$R106)&gt;0),$V106/365*(BO106-BN106+1),IF(AND(($S106-BO106)&lt;=0,(BN106-$R106)&gt;0),$V106/365*($S106-BN106+1),$V106/365*(BO106-$R106+1))))),0)</f>
        <v>0</v>
      </c>
      <c r="BQ106" s="161">
        <f t="shared" ref="BQ106:BQ109" si="1254">BO106+1</f>
        <v>46113</v>
      </c>
      <c r="BR106" s="161">
        <f t="shared" ref="BR106:BR109" si="1255">BQ106+29</f>
        <v>46142</v>
      </c>
      <c r="BS106" s="165">
        <f t="shared" ref="BS106:BS109" si="1256">IFERROR(IF(($R106-BR106)&gt;=0,0,IF(($S106-BQ106)&lt;0,0,IF(AND(($S106-BR106)&gt;0,(BQ106-$R106)&gt;0),$V106/365*(BR106-BQ106+1),IF(AND(($S106-BR106)&lt;=0,(BQ106-$R106)&gt;0),$V106/365*($S106-BQ106+1),$V106/365*(BR106-$R106+1))))),0)</f>
        <v>0</v>
      </c>
      <c r="BT106" s="161">
        <f t="shared" ref="BT106:BT109" si="1257">BR106+1</f>
        <v>46143</v>
      </c>
      <c r="BU106" s="161">
        <f t="shared" ref="BU106:BU109" si="1258">BT106+30</f>
        <v>46173</v>
      </c>
      <c r="BV106" s="165">
        <f t="shared" ref="BV106:BV109" si="1259">IFERROR(IF(($R106-BU106)&gt;=0,0,IF(($S106-BT106)&lt;0,0,IF(AND(($S106-BU106)&gt;0,(BT106-$R106)&gt;0),$V106/365*(BU106-BT106+1),IF(AND(($S106-BU106)&lt;=0,(BT106-$R106)&gt;0),$V106/365*($S106-BT106+1),$V106/365*(BU106-$R106+1))))),0)</f>
        <v>0</v>
      </c>
      <c r="BW106" s="161">
        <f t="shared" ref="BW106:BW109" si="1260">BU106+1</f>
        <v>46174</v>
      </c>
      <c r="BX106" s="161">
        <f t="shared" ref="BX106:BX109" si="1261">BW106+29</f>
        <v>46203</v>
      </c>
      <c r="BY106" s="165">
        <f t="shared" ref="BY106:BY109" si="1262">IFERROR(IF(($R106-BX106)&gt;=0,0,IF(($S106-BW106)&lt;0,0,IF(AND(($S106-BX106)&gt;0,(BW106-$R106)&gt;0),$V106/365*(BX106-BW106+1),IF(AND(($S106-BX106)&lt;=0,(BW106-$R106)&gt;0),$V106/365*($S106-BW106+1),$V106/365*(BX106-$R106+1))))),0)</f>
        <v>0</v>
      </c>
      <c r="BZ106" s="161">
        <f t="shared" ref="BZ106:BZ109" si="1263">BX106+1</f>
        <v>46204</v>
      </c>
      <c r="CA106" s="161">
        <f t="shared" ref="CA106:CA109" si="1264">BZ106+30</f>
        <v>46234</v>
      </c>
      <c r="CB106" s="165">
        <f t="shared" ref="CB106:CB109" si="1265">IFERROR(IF(($R106-CA106)&gt;=0,0,IF(($S106-BZ106)&lt;0,0,IF(AND(($S106-CA106)&gt;0,(BZ106-$R106)&gt;0),$V106/365*(CA106-BZ106+1),IF(AND(($S106-CA106)&lt;=0,(BZ106-$R106)&gt;0),$V106/365*($S106-BZ106+1),$V106/365*(CA106-$R106+1))))),0)</f>
        <v>0</v>
      </c>
      <c r="CC106" s="161">
        <f t="shared" ref="CC106:CC109" si="1266">CA106+1</f>
        <v>46235</v>
      </c>
      <c r="CD106" s="161">
        <f t="shared" ref="CD106:CD109" si="1267">CC106+30</f>
        <v>46265</v>
      </c>
      <c r="CE106" s="165">
        <f t="shared" ref="CE106:CE109" si="1268">IFERROR(IF(($R106-CD106)&gt;=0,0,IF(($S106-CC106)&lt;0,0,IF(AND(($S106-CD106)&gt;0,(CC106-$R106)&gt;0),$V106/365*(CD106-CC106+1),IF(AND(($S106-CD106)&lt;=0,(CC106-$R106)&gt;0),$V106/365*($S106-CC106+1),$V106/365*(CD106-$R106+1))))),0)</f>
        <v>0</v>
      </c>
      <c r="CF106" s="161">
        <f t="shared" ref="CF106:CF109" si="1269">CD106+1</f>
        <v>46266</v>
      </c>
      <c r="CG106" s="161">
        <f t="shared" ref="CG106:CG109" si="1270">CF106+29</f>
        <v>46295</v>
      </c>
      <c r="CH106" s="165">
        <f t="shared" ref="CH106:CH109" si="1271">IFERROR(IF(($R106-CG106)&gt;=0,0,IF(($S106-CF106)&lt;0,0,IF(AND(($S106-CG106)&gt;0,(CF106-$R106)&gt;0),$V106/365*(CG106-CF106+1),IF(AND(($S106-CG106)&lt;=0,(CF106-$R106)&gt;0),$V106/365*($S106-CF106+1),$V106/365*(CG106-$R106+1))))),0)</f>
        <v>0</v>
      </c>
      <c r="CI106" s="161">
        <f t="shared" ref="CI106:CI109" si="1272">CG106+1</f>
        <v>46296</v>
      </c>
      <c r="CJ106" s="161">
        <f t="shared" ref="CJ106:CJ109" si="1273">CI106+30</f>
        <v>46326</v>
      </c>
      <c r="CK106" s="165">
        <f t="shared" ref="CK106:CK109" si="1274">IFERROR(IF(($R106-CJ106)&gt;=0,0,IF(($S106-CI106)&lt;0,0,IF(AND(($S106-CJ106)&gt;0,(CI106-$R106)&gt;0),$V106/365*(CJ106-CI106+1),IF(AND(($S106-CJ106)&lt;=0,(CI106-$R106)&gt;0),$V106/365*($S106-CI106+1),$V106/365*(CJ106-$R106+1))))),0)</f>
        <v>0</v>
      </c>
      <c r="CL106" s="161">
        <f t="shared" ref="CL106:CL109" si="1275">CJ106+1</f>
        <v>46327</v>
      </c>
      <c r="CM106" s="161">
        <f t="shared" ref="CM106:CM109" si="1276">CL106+29</f>
        <v>46356</v>
      </c>
      <c r="CN106" s="165">
        <f t="shared" ref="CN106:CN109" si="1277">IFERROR(IF(($R106-CM106)&gt;=0,0,IF(($S106-CL106)&lt;0,0,IF(AND(($S106-CM106)&gt;0,(CL106-$R106)&gt;0),$V106/365*(CM106-CL106+1),IF(AND(($S106-CM106)&lt;=0,(CL106-$R106)&gt;0),$V106/365*($S106-CL106+1),$V106/365*(CM106-$R106+1))))),0)</f>
        <v>0</v>
      </c>
      <c r="CO106" s="161">
        <f t="shared" ref="CO106:CO109" si="1278">CM106+1</f>
        <v>46357</v>
      </c>
      <c r="CP106" s="161">
        <f t="shared" ref="CP106:CP109" si="1279">CO106+30</f>
        <v>46387</v>
      </c>
      <c r="CQ106" s="165">
        <f t="shared" ref="CQ106:CQ109" si="1280">IFERROR(IF(($R106-CP106)&gt;=0,0,IF(($S106-CO106)&lt;0,0,IF(AND(($S106-CP106)&gt;0,(CO106-$R106)&gt;0),$V106/365*(CP106-CO106+1),IF(AND(($S106-CP106)&lt;=0,(CO106-$R106)&gt;0),$V106/365*($S106-CO106+1),$V106/365*(CP106-$R106+1))))),0)</f>
        <v>0</v>
      </c>
    </row>
    <row r="107" s="78" customFormat="1" ht="24" customHeight="1" outlineLevel="4" spans="1:95">
      <c r="A107" s="119"/>
      <c r="B107" s="120"/>
      <c r="C107" s="121"/>
      <c r="D107" s="119"/>
      <c r="E107" s="120"/>
      <c r="F107" s="120"/>
      <c r="G107" s="120"/>
      <c r="H107" s="122"/>
      <c r="I107" s="122"/>
      <c r="J107" s="122">
        <f t="shared" si="814"/>
        <v>0</v>
      </c>
      <c r="K107" s="122">
        <f t="shared" ref="K107:K109" si="1281">K106+1</f>
        <v>2</v>
      </c>
      <c r="L107" s="153"/>
      <c r="M107" s="154">
        <f>IFERROR(VLOOKUP($L107,'2-2 引出数据_合同数据仓库'!$B$2:$BP$1000,3,FALSE),0)</f>
        <v>0</v>
      </c>
      <c r="N107" s="122"/>
      <c r="O107" s="154">
        <f>IFERROR(VLOOKUP((LEFT(VLOOKUP($L107,'2-2 引出数据_合同数据仓库'!$B$2:$BP$1000,64,FALSE),15)&amp;(RIGHT(VLOOKUP($L107,'2-2 引出数据_合同数据仓库'!$B$2:$BP$1000,64,FALSE),4)+1)),'2-2 引出数据_合同数据仓库'!$B$2:$BP$1000,3,FALSE),0)</f>
        <v>0</v>
      </c>
      <c r="P107" s="122"/>
      <c r="Q107" s="122">
        <f>IFERROR(VLOOKUP($L107,'2-2 引出数据_合同数据仓库'!$B$2:$BP$1000,28,FALSE),0)</f>
        <v>0</v>
      </c>
      <c r="R107" s="122">
        <f>IFERROR(VLOOKUP($L107,'2-2 引出数据_合同数据仓库'!$B$2:$BP$1000,29,FALSE),0)</f>
        <v>0</v>
      </c>
      <c r="S107" s="122">
        <f>IFERROR(VLOOKUP($L107,'2-2 引出数据_合同数据仓库'!$B$2:$BP$1000,4,FALSE),0)</f>
        <v>0</v>
      </c>
      <c r="T107" s="122"/>
      <c r="U107" s="122">
        <f>IFERROR(VLOOKUP($L107,'2-2 引出数据_合同数据仓库'!$B$2:$BP$1000,15,FALSE),0)</f>
        <v>0</v>
      </c>
      <c r="V107" s="122">
        <f t="shared" si="1210"/>
        <v>0</v>
      </c>
      <c r="W107" s="122"/>
      <c r="X107" s="161">
        <v>45658</v>
      </c>
      <c r="Y107" s="161">
        <f t="shared" si="1211"/>
        <v>45688</v>
      </c>
      <c r="Z107" s="165">
        <f t="shared" si="1212"/>
        <v>0</v>
      </c>
      <c r="AA107" s="161">
        <f t="shared" si="1213"/>
        <v>45689</v>
      </c>
      <c r="AB107" s="161">
        <f t="shared" si="1214"/>
        <v>45716</v>
      </c>
      <c r="AC107" s="165">
        <f t="shared" si="1215"/>
        <v>0</v>
      </c>
      <c r="AD107" s="161">
        <f t="shared" si="1216"/>
        <v>45717</v>
      </c>
      <c r="AE107" s="161">
        <f t="shared" si="1217"/>
        <v>45747</v>
      </c>
      <c r="AF107" s="165">
        <f t="shared" si="1218"/>
        <v>0</v>
      </c>
      <c r="AG107" s="161">
        <f t="shared" si="1219"/>
        <v>45748</v>
      </c>
      <c r="AH107" s="161">
        <f t="shared" si="1220"/>
        <v>45777</v>
      </c>
      <c r="AI107" s="165">
        <f t="shared" si="1221"/>
        <v>0</v>
      </c>
      <c r="AJ107" s="161">
        <f t="shared" si="1222"/>
        <v>45778</v>
      </c>
      <c r="AK107" s="161">
        <f t="shared" si="1223"/>
        <v>45808</v>
      </c>
      <c r="AL107" s="165">
        <f t="shared" si="1224"/>
        <v>0</v>
      </c>
      <c r="AM107" s="161">
        <f t="shared" si="1225"/>
        <v>45809</v>
      </c>
      <c r="AN107" s="161">
        <f t="shared" si="1226"/>
        <v>45838</v>
      </c>
      <c r="AO107" s="165">
        <f t="shared" si="1227"/>
        <v>0</v>
      </c>
      <c r="AP107" s="161">
        <f t="shared" si="1228"/>
        <v>45839</v>
      </c>
      <c r="AQ107" s="161">
        <f t="shared" si="1229"/>
        <v>45869</v>
      </c>
      <c r="AR107" s="165">
        <f t="shared" si="1230"/>
        <v>0</v>
      </c>
      <c r="AS107" s="161">
        <f t="shared" si="1231"/>
        <v>45870</v>
      </c>
      <c r="AT107" s="161">
        <f t="shared" si="1232"/>
        <v>45900</v>
      </c>
      <c r="AU107" s="165">
        <f t="shared" si="1233"/>
        <v>0</v>
      </c>
      <c r="AV107" s="161">
        <f t="shared" si="1234"/>
        <v>45901</v>
      </c>
      <c r="AW107" s="161">
        <f t="shared" si="1235"/>
        <v>45930</v>
      </c>
      <c r="AX107" s="165">
        <f t="shared" si="1236"/>
        <v>0</v>
      </c>
      <c r="AY107" s="161">
        <f t="shared" si="1237"/>
        <v>45931</v>
      </c>
      <c r="AZ107" s="161">
        <f t="shared" si="1238"/>
        <v>45961</v>
      </c>
      <c r="BA107" s="165">
        <f t="shared" si="1239"/>
        <v>0</v>
      </c>
      <c r="BB107" s="161">
        <f t="shared" si="1240"/>
        <v>45962</v>
      </c>
      <c r="BC107" s="161">
        <f t="shared" si="1241"/>
        <v>45991</v>
      </c>
      <c r="BD107" s="165">
        <f t="shared" si="1242"/>
        <v>0</v>
      </c>
      <c r="BE107" s="161">
        <f t="shared" si="1243"/>
        <v>45992</v>
      </c>
      <c r="BF107" s="161">
        <f t="shared" si="1244"/>
        <v>46022</v>
      </c>
      <c r="BG107" s="165">
        <f t="shared" si="1245"/>
        <v>0</v>
      </c>
      <c r="BH107" s="161">
        <v>46023</v>
      </c>
      <c r="BI107" s="161">
        <f t="shared" si="1246"/>
        <v>46053</v>
      </c>
      <c r="BJ107" s="165">
        <f t="shared" si="1247"/>
        <v>0</v>
      </c>
      <c r="BK107" s="161">
        <f t="shared" si="1248"/>
        <v>46054</v>
      </c>
      <c r="BL107" s="161">
        <f t="shared" si="1249"/>
        <v>46081</v>
      </c>
      <c r="BM107" s="165">
        <f t="shared" si="1250"/>
        <v>0</v>
      </c>
      <c r="BN107" s="161">
        <f t="shared" si="1251"/>
        <v>46082</v>
      </c>
      <c r="BO107" s="161">
        <f t="shared" si="1252"/>
        <v>46112</v>
      </c>
      <c r="BP107" s="165">
        <f t="shared" si="1253"/>
        <v>0</v>
      </c>
      <c r="BQ107" s="161">
        <f t="shared" si="1254"/>
        <v>46113</v>
      </c>
      <c r="BR107" s="161">
        <f t="shared" si="1255"/>
        <v>46142</v>
      </c>
      <c r="BS107" s="165">
        <f t="shared" si="1256"/>
        <v>0</v>
      </c>
      <c r="BT107" s="161">
        <f t="shared" si="1257"/>
        <v>46143</v>
      </c>
      <c r="BU107" s="161">
        <f t="shared" si="1258"/>
        <v>46173</v>
      </c>
      <c r="BV107" s="165">
        <f t="shared" si="1259"/>
        <v>0</v>
      </c>
      <c r="BW107" s="161">
        <f t="shared" si="1260"/>
        <v>46174</v>
      </c>
      <c r="BX107" s="161">
        <f t="shared" si="1261"/>
        <v>46203</v>
      </c>
      <c r="BY107" s="165">
        <f t="shared" si="1262"/>
        <v>0</v>
      </c>
      <c r="BZ107" s="161">
        <f t="shared" si="1263"/>
        <v>46204</v>
      </c>
      <c r="CA107" s="161">
        <f t="shared" si="1264"/>
        <v>46234</v>
      </c>
      <c r="CB107" s="165">
        <f t="shared" si="1265"/>
        <v>0</v>
      </c>
      <c r="CC107" s="161">
        <f t="shared" si="1266"/>
        <v>46235</v>
      </c>
      <c r="CD107" s="161">
        <f t="shared" si="1267"/>
        <v>46265</v>
      </c>
      <c r="CE107" s="165">
        <f t="shared" si="1268"/>
        <v>0</v>
      </c>
      <c r="CF107" s="161">
        <f t="shared" si="1269"/>
        <v>46266</v>
      </c>
      <c r="CG107" s="161">
        <f t="shared" si="1270"/>
        <v>46295</v>
      </c>
      <c r="CH107" s="165">
        <f t="shared" si="1271"/>
        <v>0</v>
      </c>
      <c r="CI107" s="161">
        <f t="shared" si="1272"/>
        <v>46296</v>
      </c>
      <c r="CJ107" s="161">
        <f t="shared" si="1273"/>
        <v>46326</v>
      </c>
      <c r="CK107" s="165">
        <f t="shared" si="1274"/>
        <v>0</v>
      </c>
      <c r="CL107" s="161">
        <f t="shared" si="1275"/>
        <v>46327</v>
      </c>
      <c r="CM107" s="161">
        <f t="shared" si="1276"/>
        <v>46356</v>
      </c>
      <c r="CN107" s="165">
        <f t="shared" si="1277"/>
        <v>0</v>
      </c>
      <c r="CO107" s="161">
        <f t="shared" si="1278"/>
        <v>46357</v>
      </c>
      <c r="CP107" s="161">
        <f t="shared" si="1279"/>
        <v>46387</v>
      </c>
      <c r="CQ107" s="165">
        <f t="shared" si="1280"/>
        <v>0</v>
      </c>
    </row>
    <row r="108" s="78" customFormat="1" ht="24" customHeight="1" outlineLevel="4" spans="1:95">
      <c r="A108" s="119"/>
      <c r="B108" s="120"/>
      <c r="C108" s="121"/>
      <c r="D108" s="119"/>
      <c r="E108" s="120"/>
      <c r="F108" s="120"/>
      <c r="G108" s="120"/>
      <c r="H108" s="122"/>
      <c r="I108" s="122"/>
      <c r="J108" s="122">
        <f t="shared" si="814"/>
        <v>0</v>
      </c>
      <c r="K108" s="122">
        <f t="shared" si="1281"/>
        <v>3</v>
      </c>
      <c r="L108" s="153"/>
      <c r="M108" s="154">
        <f>IFERROR(VLOOKUP($L108,'2-2 引出数据_合同数据仓库'!$B$2:$BP$1000,3,FALSE),0)</f>
        <v>0</v>
      </c>
      <c r="N108" s="122"/>
      <c r="O108" s="154">
        <f>IFERROR(VLOOKUP((LEFT(VLOOKUP($L108,'2-2 引出数据_合同数据仓库'!$B$2:$BP$1000,64,FALSE),15)&amp;(RIGHT(VLOOKUP($L108,'2-2 引出数据_合同数据仓库'!$B$2:$BP$1000,64,FALSE),4)+1)),'2-2 引出数据_合同数据仓库'!$B$2:$BP$1000,3,FALSE),0)</f>
        <v>0</v>
      </c>
      <c r="P108" s="122"/>
      <c r="Q108" s="122">
        <f>IFERROR(VLOOKUP($L108,'2-2 引出数据_合同数据仓库'!$B$2:$BP$1000,28,FALSE),0)</f>
        <v>0</v>
      </c>
      <c r="R108" s="122">
        <f>IFERROR(VLOOKUP($L108,'2-2 引出数据_合同数据仓库'!$B$2:$BP$1000,29,FALSE),0)</f>
        <v>0</v>
      </c>
      <c r="S108" s="122">
        <f>IFERROR(VLOOKUP($L108,'2-2 引出数据_合同数据仓库'!$B$2:$BP$1000,4,FALSE),0)</f>
        <v>0</v>
      </c>
      <c r="T108" s="122"/>
      <c r="U108" s="122">
        <f>IFERROR(VLOOKUP($L108,'2-2 引出数据_合同数据仓库'!$B$2:$BP$1000,15,FALSE),0)</f>
        <v>0</v>
      </c>
      <c r="V108" s="122">
        <f t="shared" si="1210"/>
        <v>0</v>
      </c>
      <c r="W108" s="122"/>
      <c r="X108" s="161">
        <v>45658</v>
      </c>
      <c r="Y108" s="161">
        <f t="shared" si="1211"/>
        <v>45688</v>
      </c>
      <c r="Z108" s="165">
        <f t="shared" si="1212"/>
        <v>0</v>
      </c>
      <c r="AA108" s="161">
        <f t="shared" si="1213"/>
        <v>45689</v>
      </c>
      <c r="AB108" s="161">
        <f t="shared" si="1214"/>
        <v>45716</v>
      </c>
      <c r="AC108" s="165">
        <f t="shared" si="1215"/>
        <v>0</v>
      </c>
      <c r="AD108" s="161">
        <f t="shared" si="1216"/>
        <v>45717</v>
      </c>
      <c r="AE108" s="161">
        <f t="shared" si="1217"/>
        <v>45747</v>
      </c>
      <c r="AF108" s="165">
        <f t="shared" si="1218"/>
        <v>0</v>
      </c>
      <c r="AG108" s="161">
        <f t="shared" si="1219"/>
        <v>45748</v>
      </c>
      <c r="AH108" s="161">
        <f t="shared" si="1220"/>
        <v>45777</v>
      </c>
      <c r="AI108" s="165">
        <f t="shared" si="1221"/>
        <v>0</v>
      </c>
      <c r="AJ108" s="161">
        <f t="shared" si="1222"/>
        <v>45778</v>
      </c>
      <c r="AK108" s="161">
        <f t="shared" si="1223"/>
        <v>45808</v>
      </c>
      <c r="AL108" s="165">
        <f t="shared" si="1224"/>
        <v>0</v>
      </c>
      <c r="AM108" s="161">
        <f t="shared" si="1225"/>
        <v>45809</v>
      </c>
      <c r="AN108" s="161">
        <f t="shared" si="1226"/>
        <v>45838</v>
      </c>
      <c r="AO108" s="165">
        <f t="shared" si="1227"/>
        <v>0</v>
      </c>
      <c r="AP108" s="161">
        <f t="shared" si="1228"/>
        <v>45839</v>
      </c>
      <c r="AQ108" s="161">
        <f t="shared" si="1229"/>
        <v>45869</v>
      </c>
      <c r="AR108" s="165">
        <f t="shared" si="1230"/>
        <v>0</v>
      </c>
      <c r="AS108" s="161">
        <f t="shared" si="1231"/>
        <v>45870</v>
      </c>
      <c r="AT108" s="161">
        <f t="shared" si="1232"/>
        <v>45900</v>
      </c>
      <c r="AU108" s="165">
        <f t="shared" si="1233"/>
        <v>0</v>
      </c>
      <c r="AV108" s="161">
        <f t="shared" si="1234"/>
        <v>45901</v>
      </c>
      <c r="AW108" s="161">
        <f t="shared" si="1235"/>
        <v>45930</v>
      </c>
      <c r="AX108" s="165">
        <f t="shared" si="1236"/>
        <v>0</v>
      </c>
      <c r="AY108" s="161">
        <f t="shared" si="1237"/>
        <v>45931</v>
      </c>
      <c r="AZ108" s="161">
        <f t="shared" si="1238"/>
        <v>45961</v>
      </c>
      <c r="BA108" s="165">
        <f t="shared" si="1239"/>
        <v>0</v>
      </c>
      <c r="BB108" s="161">
        <f t="shared" si="1240"/>
        <v>45962</v>
      </c>
      <c r="BC108" s="161">
        <f t="shared" si="1241"/>
        <v>45991</v>
      </c>
      <c r="BD108" s="165">
        <f t="shared" si="1242"/>
        <v>0</v>
      </c>
      <c r="BE108" s="161">
        <f t="shared" si="1243"/>
        <v>45992</v>
      </c>
      <c r="BF108" s="161">
        <f t="shared" si="1244"/>
        <v>46022</v>
      </c>
      <c r="BG108" s="165">
        <f t="shared" si="1245"/>
        <v>0</v>
      </c>
      <c r="BH108" s="161">
        <v>46023</v>
      </c>
      <c r="BI108" s="161">
        <f t="shared" si="1246"/>
        <v>46053</v>
      </c>
      <c r="BJ108" s="165">
        <f t="shared" si="1247"/>
        <v>0</v>
      </c>
      <c r="BK108" s="161">
        <f t="shared" si="1248"/>
        <v>46054</v>
      </c>
      <c r="BL108" s="161">
        <f t="shared" si="1249"/>
        <v>46081</v>
      </c>
      <c r="BM108" s="165">
        <f t="shared" si="1250"/>
        <v>0</v>
      </c>
      <c r="BN108" s="161">
        <f t="shared" si="1251"/>
        <v>46082</v>
      </c>
      <c r="BO108" s="161">
        <f t="shared" si="1252"/>
        <v>46112</v>
      </c>
      <c r="BP108" s="165">
        <f t="shared" si="1253"/>
        <v>0</v>
      </c>
      <c r="BQ108" s="161">
        <f t="shared" si="1254"/>
        <v>46113</v>
      </c>
      <c r="BR108" s="161">
        <f t="shared" si="1255"/>
        <v>46142</v>
      </c>
      <c r="BS108" s="165">
        <f t="shared" si="1256"/>
        <v>0</v>
      </c>
      <c r="BT108" s="161">
        <f t="shared" si="1257"/>
        <v>46143</v>
      </c>
      <c r="BU108" s="161">
        <f t="shared" si="1258"/>
        <v>46173</v>
      </c>
      <c r="BV108" s="165">
        <f t="shared" si="1259"/>
        <v>0</v>
      </c>
      <c r="BW108" s="161">
        <f t="shared" si="1260"/>
        <v>46174</v>
      </c>
      <c r="BX108" s="161">
        <f t="shared" si="1261"/>
        <v>46203</v>
      </c>
      <c r="BY108" s="165">
        <f t="shared" si="1262"/>
        <v>0</v>
      </c>
      <c r="BZ108" s="161">
        <f t="shared" si="1263"/>
        <v>46204</v>
      </c>
      <c r="CA108" s="161">
        <f t="shared" si="1264"/>
        <v>46234</v>
      </c>
      <c r="CB108" s="165">
        <f t="shared" si="1265"/>
        <v>0</v>
      </c>
      <c r="CC108" s="161">
        <f t="shared" si="1266"/>
        <v>46235</v>
      </c>
      <c r="CD108" s="161">
        <f t="shared" si="1267"/>
        <v>46265</v>
      </c>
      <c r="CE108" s="165">
        <f t="shared" si="1268"/>
        <v>0</v>
      </c>
      <c r="CF108" s="161">
        <f t="shared" si="1269"/>
        <v>46266</v>
      </c>
      <c r="CG108" s="161">
        <f t="shared" si="1270"/>
        <v>46295</v>
      </c>
      <c r="CH108" s="165">
        <f t="shared" si="1271"/>
        <v>0</v>
      </c>
      <c r="CI108" s="161">
        <f t="shared" si="1272"/>
        <v>46296</v>
      </c>
      <c r="CJ108" s="161">
        <f t="shared" si="1273"/>
        <v>46326</v>
      </c>
      <c r="CK108" s="165">
        <f t="shared" si="1274"/>
        <v>0</v>
      </c>
      <c r="CL108" s="161">
        <f t="shared" si="1275"/>
        <v>46327</v>
      </c>
      <c r="CM108" s="161">
        <f t="shared" si="1276"/>
        <v>46356</v>
      </c>
      <c r="CN108" s="165">
        <f t="shared" si="1277"/>
        <v>0</v>
      </c>
      <c r="CO108" s="161">
        <f t="shared" si="1278"/>
        <v>46357</v>
      </c>
      <c r="CP108" s="161">
        <f t="shared" si="1279"/>
        <v>46387</v>
      </c>
      <c r="CQ108" s="165">
        <f t="shared" si="1280"/>
        <v>0</v>
      </c>
    </row>
    <row r="109" s="78" customFormat="1" ht="24" customHeight="1" outlineLevel="4" spans="1:95">
      <c r="A109" s="119"/>
      <c r="B109" s="120"/>
      <c r="C109" s="121"/>
      <c r="D109" s="119"/>
      <c r="E109" s="120"/>
      <c r="F109" s="120"/>
      <c r="G109" s="120"/>
      <c r="H109" s="122"/>
      <c r="I109" s="122"/>
      <c r="J109" s="122">
        <f t="shared" si="814"/>
        <v>0</v>
      </c>
      <c r="K109" s="122">
        <f t="shared" si="1281"/>
        <v>4</v>
      </c>
      <c r="L109" s="153"/>
      <c r="M109" s="154">
        <f>IFERROR(VLOOKUP($L109,'2-2 引出数据_合同数据仓库'!$B$2:$BP$1000,3,FALSE),0)</f>
        <v>0</v>
      </c>
      <c r="N109" s="122"/>
      <c r="O109" s="154">
        <f>IFERROR(VLOOKUP((LEFT(VLOOKUP($L109,'2-2 引出数据_合同数据仓库'!$B$2:$BP$1000,64,FALSE),15)&amp;(RIGHT(VLOOKUP($L109,'2-2 引出数据_合同数据仓库'!$B$2:$BP$1000,64,FALSE),4)+1)),'2-2 引出数据_合同数据仓库'!$B$2:$BP$1000,3,FALSE),0)</f>
        <v>0</v>
      </c>
      <c r="P109" s="122"/>
      <c r="Q109" s="122">
        <f>IFERROR(VLOOKUP($L109,'2-2 引出数据_合同数据仓库'!$B$2:$BP$1000,28,FALSE),0)</f>
        <v>0</v>
      </c>
      <c r="R109" s="122">
        <f>IFERROR(VLOOKUP($L109,'2-2 引出数据_合同数据仓库'!$B$2:$BP$1000,29,FALSE),0)</f>
        <v>0</v>
      </c>
      <c r="S109" s="122">
        <f>IFERROR(VLOOKUP($L109,'2-2 引出数据_合同数据仓库'!$B$2:$BP$1000,4,FALSE),0)</f>
        <v>0</v>
      </c>
      <c r="T109" s="122"/>
      <c r="U109" s="122">
        <f>IFERROR(VLOOKUP($L109,'2-2 引出数据_合同数据仓库'!$B$2:$BP$1000,15,FALSE),0)</f>
        <v>0</v>
      </c>
      <c r="V109" s="122">
        <f t="shared" si="1210"/>
        <v>0</v>
      </c>
      <c r="W109" s="122"/>
      <c r="X109" s="161">
        <v>45658</v>
      </c>
      <c r="Y109" s="161">
        <f t="shared" si="1211"/>
        <v>45688</v>
      </c>
      <c r="Z109" s="165">
        <f t="shared" si="1212"/>
        <v>0</v>
      </c>
      <c r="AA109" s="161">
        <f t="shared" si="1213"/>
        <v>45689</v>
      </c>
      <c r="AB109" s="161">
        <f t="shared" si="1214"/>
        <v>45716</v>
      </c>
      <c r="AC109" s="165">
        <f t="shared" si="1215"/>
        <v>0</v>
      </c>
      <c r="AD109" s="161">
        <f t="shared" si="1216"/>
        <v>45717</v>
      </c>
      <c r="AE109" s="161">
        <f t="shared" si="1217"/>
        <v>45747</v>
      </c>
      <c r="AF109" s="165">
        <f t="shared" si="1218"/>
        <v>0</v>
      </c>
      <c r="AG109" s="161">
        <f t="shared" si="1219"/>
        <v>45748</v>
      </c>
      <c r="AH109" s="161">
        <f t="shared" si="1220"/>
        <v>45777</v>
      </c>
      <c r="AI109" s="165">
        <f t="shared" si="1221"/>
        <v>0</v>
      </c>
      <c r="AJ109" s="161">
        <f t="shared" si="1222"/>
        <v>45778</v>
      </c>
      <c r="AK109" s="161">
        <f t="shared" si="1223"/>
        <v>45808</v>
      </c>
      <c r="AL109" s="165">
        <f t="shared" si="1224"/>
        <v>0</v>
      </c>
      <c r="AM109" s="161">
        <f t="shared" si="1225"/>
        <v>45809</v>
      </c>
      <c r="AN109" s="161">
        <f t="shared" si="1226"/>
        <v>45838</v>
      </c>
      <c r="AO109" s="165">
        <f t="shared" si="1227"/>
        <v>0</v>
      </c>
      <c r="AP109" s="161">
        <f t="shared" si="1228"/>
        <v>45839</v>
      </c>
      <c r="AQ109" s="161">
        <f t="shared" si="1229"/>
        <v>45869</v>
      </c>
      <c r="AR109" s="165">
        <f t="shared" si="1230"/>
        <v>0</v>
      </c>
      <c r="AS109" s="161">
        <f t="shared" si="1231"/>
        <v>45870</v>
      </c>
      <c r="AT109" s="161">
        <f t="shared" si="1232"/>
        <v>45900</v>
      </c>
      <c r="AU109" s="165">
        <f t="shared" si="1233"/>
        <v>0</v>
      </c>
      <c r="AV109" s="161">
        <f t="shared" si="1234"/>
        <v>45901</v>
      </c>
      <c r="AW109" s="161">
        <f t="shared" si="1235"/>
        <v>45930</v>
      </c>
      <c r="AX109" s="165">
        <f t="shared" si="1236"/>
        <v>0</v>
      </c>
      <c r="AY109" s="161">
        <f t="shared" si="1237"/>
        <v>45931</v>
      </c>
      <c r="AZ109" s="161">
        <f t="shared" si="1238"/>
        <v>45961</v>
      </c>
      <c r="BA109" s="165">
        <f t="shared" si="1239"/>
        <v>0</v>
      </c>
      <c r="BB109" s="161">
        <f t="shared" si="1240"/>
        <v>45962</v>
      </c>
      <c r="BC109" s="161">
        <f t="shared" si="1241"/>
        <v>45991</v>
      </c>
      <c r="BD109" s="165">
        <f t="shared" si="1242"/>
        <v>0</v>
      </c>
      <c r="BE109" s="161">
        <f t="shared" si="1243"/>
        <v>45992</v>
      </c>
      <c r="BF109" s="161">
        <f t="shared" si="1244"/>
        <v>46022</v>
      </c>
      <c r="BG109" s="165">
        <f t="shared" si="1245"/>
        <v>0</v>
      </c>
      <c r="BH109" s="161">
        <v>46023</v>
      </c>
      <c r="BI109" s="161">
        <f t="shared" si="1246"/>
        <v>46053</v>
      </c>
      <c r="BJ109" s="165">
        <f t="shared" si="1247"/>
        <v>0</v>
      </c>
      <c r="BK109" s="161">
        <f t="shared" si="1248"/>
        <v>46054</v>
      </c>
      <c r="BL109" s="161">
        <f t="shared" si="1249"/>
        <v>46081</v>
      </c>
      <c r="BM109" s="165">
        <f t="shared" si="1250"/>
        <v>0</v>
      </c>
      <c r="BN109" s="161">
        <f t="shared" si="1251"/>
        <v>46082</v>
      </c>
      <c r="BO109" s="161">
        <f t="shared" si="1252"/>
        <v>46112</v>
      </c>
      <c r="BP109" s="165">
        <f t="shared" si="1253"/>
        <v>0</v>
      </c>
      <c r="BQ109" s="161">
        <f t="shared" si="1254"/>
        <v>46113</v>
      </c>
      <c r="BR109" s="161">
        <f t="shared" si="1255"/>
        <v>46142</v>
      </c>
      <c r="BS109" s="165">
        <f t="shared" si="1256"/>
        <v>0</v>
      </c>
      <c r="BT109" s="161">
        <f t="shared" si="1257"/>
        <v>46143</v>
      </c>
      <c r="BU109" s="161">
        <f t="shared" si="1258"/>
        <v>46173</v>
      </c>
      <c r="BV109" s="165">
        <f t="shared" si="1259"/>
        <v>0</v>
      </c>
      <c r="BW109" s="161">
        <f t="shared" si="1260"/>
        <v>46174</v>
      </c>
      <c r="BX109" s="161">
        <f t="shared" si="1261"/>
        <v>46203</v>
      </c>
      <c r="BY109" s="165">
        <f t="shared" si="1262"/>
        <v>0</v>
      </c>
      <c r="BZ109" s="161">
        <f t="shared" si="1263"/>
        <v>46204</v>
      </c>
      <c r="CA109" s="161">
        <f t="shared" si="1264"/>
        <v>46234</v>
      </c>
      <c r="CB109" s="165">
        <f t="shared" si="1265"/>
        <v>0</v>
      </c>
      <c r="CC109" s="161">
        <f t="shared" si="1266"/>
        <v>46235</v>
      </c>
      <c r="CD109" s="161">
        <f t="shared" si="1267"/>
        <v>46265</v>
      </c>
      <c r="CE109" s="165">
        <f t="shared" si="1268"/>
        <v>0</v>
      </c>
      <c r="CF109" s="161">
        <f t="shared" si="1269"/>
        <v>46266</v>
      </c>
      <c r="CG109" s="161">
        <f t="shared" si="1270"/>
        <v>46295</v>
      </c>
      <c r="CH109" s="165">
        <f t="shared" si="1271"/>
        <v>0</v>
      </c>
      <c r="CI109" s="161">
        <f t="shared" si="1272"/>
        <v>46296</v>
      </c>
      <c r="CJ109" s="161">
        <f t="shared" si="1273"/>
        <v>46326</v>
      </c>
      <c r="CK109" s="165">
        <f t="shared" si="1274"/>
        <v>0</v>
      </c>
      <c r="CL109" s="161">
        <f t="shared" si="1275"/>
        <v>46327</v>
      </c>
      <c r="CM109" s="161">
        <f t="shared" si="1276"/>
        <v>46356</v>
      </c>
      <c r="CN109" s="165">
        <f t="shared" si="1277"/>
        <v>0</v>
      </c>
      <c r="CO109" s="161">
        <f t="shared" si="1278"/>
        <v>46357</v>
      </c>
      <c r="CP109" s="161">
        <f t="shared" si="1279"/>
        <v>46387</v>
      </c>
      <c r="CQ109" s="165">
        <f t="shared" si="1280"/>
        <v>0</v>
      </c>
    </row>
    <row r="110" s="78" customFormat="1" ht="24" customHeight="1" outlineLevel="4" spans="1:95">
      <c r="A110" s="123" t="s">
        <v>2826</v>
      </c>
      <c r="B110" s="124"/>
      <c r="C110" s="124"/>
      <c r="D110" s="124"/>
      <c r="E110" s="124"/>
      <c r="F110" s="124"/>
      <c r="G110" s="125"/>
      <c r="H110" s="126"/>
      <c r="I110" s="126"/>
      <c r="J110" s="126"/>
      <c r="K110" s="126"/>
      <c r="L110" s="155"/>
      <c r="M110" s="155"/>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126"/>
      <c r="BV110" s="126"/>
      <c r="BW110" s="126"/>
      <c r="BX110" s="126"/>
      <c r="BY110" s="126"/>
      <c r="BZ110" s="126"/>
      <c r="CA110" s="126"/>
      <c r="CB110" s="126"/>
      <c r="CC110" s="126"/>
      <c r="CD110" s="126"/>
      <c r="CE110" s="126"/>
      <c r="CF110" s="126"/>
      <c r="CG110" s="126"/>
      <c r="CH110" s="126"/>
      <c r="CI110" s="126"/>
      <c r="CJ110" s="126"/>
      <c r="CK110" s="126"/>
      <c r="CL110" s="126"/>
      <c r="CM110" s="126"/>
      <c r="CN110" s="126"/>
      <c r="CO110" s="126"/>
      <c r="CP110" s="126"/>
      <c r="CQ110" s="126"/>
    </row>
    <row r="111" ht="24" customHeight="1" outlineLevel="3" spans="1:95">
      <c r="A111" s="115"/>
      <c r="B111" s="116" t="s">
        <v>799</v>
      </c>
      <c r="C111" s="117" t="s">
        <v>1056</v>
      </c>
      <c r="D111" s="115" t="s">
        <v>19</v>
      </c>
      <c r="E111" s="116"/>
      <c r="F111" s="116"/>
      <c r="G111" s="116"/>
      <c r="H111" s="118">
        <f>X111+AA111+AD111+AG111+AJ111+AM111+AP111+AS111+AV111+AY111+BB111+BE111</f>
        <v>0</v>
      </c>
      <c r="I111" s="118">
        <f>Y111+AB111+AE111+AH111+AK111+AN111+AQ111+AT111+AW111+AZ111+BC111+BF111</f>
        <v>0</v>
      </c>
      <c r="J111" s="118">
        <f t="shared" si="814"/>
        <v>0</v>
      </c>
      <c r="K111" s="118"/>
      <c r="L111" s="152"/>
      <c r="M111" s="152"/>
      <c r="N111" s="118"/>
      <c r="O111" s="118"/>
      <c r="P111" s="118"/>
      <c r="Q111" s="118"/>
      <c r="R111" s="118"/>
      <c r="S111" s="118"/>
      <c r="T111" s="118"/>
      <c r="U111" s="118"/>
      <c r="V111" s="118"/>
      <c r="W111" s="118"/>
      <c r="X111" s="118">
        <f>VLOOKUP($C111,'1 预算编制表单'!$C:$BJ,27,FALSE)</f>
        <v>0</v>
      </c>
      <c r="Y111" s="118">
        <f>X111-Z111</f>
        <v>0</v>
      </c>
      <c r="Z111" s="118">
        <f>SUM(Z112:Z116)</f>
        <v>0</v>
      </c>
      <c r="AA111" s="118">
        <f>VLOOKUP($C111,'1 预算编制表单'!$C:$BJ,30,FALSE)</f>
        <v>0</v>
      </c>
      <c r="AB111" s="118">
        <f>AA111-AC111</f>
        <v>0</v>
      </c>
      <c r="AC111" s="118">
        <f>SUM(AC112:AC116)</f>
        <v>0</v>
      </c>
      <c r="AD111" s="118">
        <f>VLOOKUP($C111,'1 预算编制表单'!$C:$BJ,33,FALSE)</f>
        <v>0</v>
      </c>
      <c r="AE111" s="118">
        <f>AD111-AF111</f>
        <v>0</v>
      </c>
      <c r="AF111" s="118">
        <f>SUM(AF112:AF116)</f>
        <v>0</v>
      </c>
      <c r="AG111" s="118">
        <f>VLOOKUP($C111,'1 预算编制表单'!$C:$BJ,36,FALSE)</f>
        <v>0</v>
      </c>
      <c r="AH111" s="118">
        <f>AG111-AI111</f>
        <v>0</v>
      </c>
      <c r="AI111" s="118">
        <f>SUM(AI112:AI116)</f>
        <v>0</v>
      </c>
      <c r="AJ111" s="118">
        <f>VLOOKUP($C111,'1 预算编制表单'!$C:$BJ,39,FALSE)</f>
        <v>0</v>
      </c>
      <c r="AK111" s="118">
        <f>AJ111-AL111</f>
        <v>0</v>
      </c>
      <c r="AL111" s="118">
        <f>SUM(AL112:AL116)</f>
        <v>0</v>
      </c>
      <c r="AM111" s="118">
        <f>VLOOKUP($C111,'1 预算编制表单'!$C:$BJ,42,FALSE)</f>
        <v>0</v>
      </c>
      <c r="AN111" s="118">
        <f>AM111-AO111</f>
        <v>0</v>
      </c>
      <c r="AO111" s="118">
        <f>SUM(AO112:AO116)</f>
        <v>0</v>
      </c>
      <c r="AP111" s="118">
        <f>VLOOKUP($C111,'1 预算编制表单'!$C:$BJ,45,FALSE)</f>
        <v>0</v>
      </c>
      <c r="AQ111" s="118">
        <f>AP111-AR111</f>
        <v>0</v>
      </c>
      <c r="AR111" s="118">
        <f>SUM(AR112:AR116)</f>
        <v>0</v>
      </c>
      <c r="AS111" s="118">
        <f>VLOOKUP($C111,'1 预算编制表单'!$C:$BJ,48,FALSE)</f>
        <v>0</v>
      </c>
      <c r="AT111" s="118">
        <f>AS111-AU111</f>
        <v>0</v>
      </c>
      <c r="AU111" s="118">
        <f>SUM(AU112:AU116)</f>
        <v>0</v>
      </c>
      <c r="AV111" s="118">
        <f>VLOOKUP($C111,'1 预算编制表单'!$C:$BJ,51,FALSE)</f>
        <v>0</v>
      </c>
      <c r="AW111" s="118">
        <f>AV111-AX111</f>
        <v>0</v>
      </c>
      <c r="AX111" s="118">
        <f>SUM(AX112:AX116)</f>
        <v>0</v>
      </c>
      <c r="AY111" s="118">
        <f>VLOOKUP($C111,'1 预算编制表单'!$C:$BJ,54,FALSE)</f>
        <v>0</v>
      </c>
      <c r="AZ111" s="118">
        <f>AY111-BA111</f>
        <v>0</v>
      </c>
      <c r="BA111" s="118">
        <f>SUM(BA112:BA116)</f>
        <v>0</v>
      </c>
      <c r="BB111" s="118">
        <f>VLOOKUP($C111,'1 预算编制表单'!$C:$BJ,57,FALSE)</f>
        <v>0</v>
      </c>
      <c r="BC111" s="118">
        <f>BB111-BD111</f>
        <v>0</v>
      </c>
      <c r="BD111" s="118">
        <f>SUM(BD112:BD116)</f>
        <v>0</v>
      </c>
      <c r="BE111" s="118">
        <f>VLOOKUP($C111,'1 预算编制表单'!$C:$BJ,60,FALSE)</f>
        <v>0</v>
      </c>
      <c r="BF111" s="118">
        <f>BE111-BG111</f>
        <v>0</v>
      </c>
      <c r="BG111" s="118">
        <f>SUM(BG112:BG116)</f>
        <v>0</v>
      </c>
      <c r="BH111" s="118">
        <f>VLOOKUP($C111,'1 预算编制表单'!$C:$BJ,27,FALSE)</f>
        <v>0</v>
      </c>
      <c r="BI111" s="118">
        <f>BH111-BJ111</f>
        <v>0</v>
      </c>
      <c r="BJ111" s="118">
        <f>SUM(BJ112:BJ116)</f>
        <v>0</v>
      </c>
      <c r="BK111" s="118">
        <f>VLOOKUP($C111,'1 预算编制表单'!$C:$BJ,30,FALSE)</f>
        <v>0</v>
      </c>
      <c r="BL111" s="118">
        <f>BK111-BM111</f>
        <v>0</v>
      </c>
      <c r="BM111" s="118">
        <f>SUM(BM112:BM116)</f>
        <v>0</v>
      </c>
      <c r="BN111" s="118">
        <f>VLOOKUP($C111,'1 预算编制表单'!$C:$BJ,33,FALSE)</f>
        <v>0</v>
      </c>
      <c r="BO111" s="118">
        <f>BN111-BP111</f>
        <v>0</v>
      </c>
      <c r="BP111" s="118">
        <f>SUM(BP112:BP116)</f>
        <v>0</v>
      </c>
      <c r="BQ111" s="118">
        <f>VLOOKUP($C111,'1 预算编制表单'!$C:$BJ,36,FALSE)</f>
        <v>0</v>
      </c>
      <c r="BR111" s="118">
        <f>BQ111-BS111</f>
        <v>0</v>
      </c>
      <c r="BS111" s="118">
        <f>SUM(BS112:BS116)</f>
        <v>0</v>
      </c>
      <c r="BT111" s="118">
        <f>VLOOKUP($C111,'1 预算编制表单'!$C:$BJ,39,FALSE)</f>
        <v>0</v>
      </c>
      <c r="BU111" s="118">
        <f>BT111-BV111</f>
        <v>0</v>
      </c>
      <c r="BV111" s="118">
        <f>SUM(BV112:BV116)</f>
        <v>0</v>
      </c>
      <c r="BW111" s="118">
        <f>VLOOKUP($C111,'1 预算编制表单'!$C:$BJ,42,FALSE)</f>
        <v>0</v>
      </c>
      <c r="BX111" s="118">
        <f>BW111-BY111</f>
        <v>0</v>
      </c>
      <c r="BY111" s="118">
        <f>SUM(BY112:BY116)</f>
        <v>0</v>
      </c>
      <c r="BZ111" s="118">
        <f>VLOOKUP($C111,'1 预算编制表单'!$C:$BJ,45,FALSE)</f>
        <v>0</v>
      </c>
      <c r="CA111" s="118">
        <f>BZ111-CB111</f>
        <v>0</v>
      </c>
      <c r="CB111" s="118">
        <f>SUM(CB112:CB116)</f>
        <v>0</v>
      </c>
      <c r="CC111" s="118">
        <f>VLOOKUP($C111,'1 预算编制表单'!$C:$BJ,48,FALSE)</f>
        <v>0</v>
      </c>
      <c r="CD111" s="118">
        <f>CC111-CE111</f>
        <v>0</v>
      </c>
      <c r="CE111" s="118">
        <f>SUM(CE112:CE116)</f>
        <v>0</v>
      </c>
      <c r="CF111" s="118">
        <f>VLOOKUP($C111,'1 预算编制表单'!$C:$BJ,51,FALSE)</f>
        <v>0</v>
      </c>
      <c r="CG111" s="118">
        <f>CF111-CH111</f>
        <v>0</v>
      </c>
      <c r="CH111" s="118">
        <f>SUM(CH112:CH116)</f>
        <v>0</v>
      </c>
      <c r="CI111" s="118">
        <f>VLOOKUP($C111,'1 预算编制表单'!$C:$BJ,54,FALSE)</f>
        <v>0</v>
      </c>
      <c r="CJ111" s="118">
        <f>CI111-CK111</f>
        <v>0</v>
      </c>
      <c r="CK111" s="118">
        <f>SUM(CK112:CK116)</f>
        <v>0</v>
      </c>
      <c r="CL111" s="118">
        <f>VLOOKUP($C111,'1 预算编制表单'!$C:$BJ,57,FALSE)</f>
        <v>0</v>
      </c>
      <c r="CM111" s="118">
        <f>CL111-CN111</f>
        <v>0</v>
      </c>
      <c r="CN111" s="118">
        <f>SUM(CN112:CN116)</f>
        <v>0</v>
      </c>
      <c r="CO111" s="118">
        <f>VLOOKUP($C111,'1 预算编制表单'!$C:$BJ,60,FALSE)</f>
        <v>0</v>
      </c>
      <c r="CP111" s="118">
        <f>CO111-CQ111</f>
        <v>0</v>
      </c>
      <c r="CQ111" s="118">
        <f>SUM(CQ112:CQ116)</f>
        <v>0</v>
      </c>
    </row>
    <row r="112" s="78" customFormat="1" ht="24" customHeight="1" outlineLevel="4" spans="1:95">
      <c r="A112" s="119"/>
      <c r="B112" s="120"/>
      <c r="C112" s="121"/>
      <c r="D112" s="119"/>
      <c r="E112" s="120"/>
      <c r="F112" s="120"/>
      <c r="G112" s="120"/>
      <c r="H112" s="122"/>
      <c r="I112" s="122"/>
      <c r="J112" s="122">
        <f t="shared" si="814"/>
        <v>0</v>
      </c>
      <c r="K112" s="122">
        <v>1</v>
      </c>
      <c r="L112" s="153"/>
      <c r="M112" s="154">
        <f>IFERROR(VLOOKUP($L112,'2-2 引出数据_合同数据仓库'!$B$2:$BP$1000,3,FALSE),0)</f>
        <v>0</v>
      </c>
      <c r="N112" s="122"/>
      <c r="O112" s="154">
        <f>IFERROR(VLOOKUP((LEFT(VLOOKUP($L112,'2-2 引出数据_合同数据仓库'!$B$2:$BP$1000,64,FALSE),15)&amp;(RIGHT(VLOOKUP($L112,'2-2 引出数据_合同数据仓库'!$B$2:$BP$1000,64,FALSE),4)+1)),'2-2 引出数据_合同数据仓库'!$B$2:$BP$1000,3,FALSE),0)</f>
        <v>0</v>
      </c>
      <c r="P112" s="122"/>
      <c r="Q112" s="122">
        <f>IFERROR(VLOOKUP($L112,'2-2 引出数据_合同数据仓库'!$B$2:$BP$1000,28,FALSE),0)</f>
        <v>0</v>
      </c>
      <c r="R112" s="122">
        <f>IFERROR(VLOOKUP($L112,'2-2 引出数据_合同数据仓库'!$B$2:$BP$1000,29,FALSE),0)</f>
        <v>0</v>
      </c>
      <c r="S112" s="122">
        <f>IFERROR(VLOOKUP($L112,'2-2 引出数据_合同数据仓库'!$B$2:$BP$1000,4,FALSE),0)</f>
        <v>0</v>
      </c>
      <c r="T112" s="122"/>
      <c r="U112" s="122">
        <f>IFERROR(VLOOKUP($L112,'2-2 引出数据_合同数据仓库'!$B$2:$BP$1000,15,FALSE),0)</f>
        <v>0</v>
      </c>
      <c r="V112" s="122">
        <f t="shared" ref="V112:V115" si="1282">U112/(S112-R112+1)*365</f>
        <v>0</v>
      </c>
      <c r="W112" s="122"/>
      <c r="X112" s="161">
        <v>45658</v>
      </c>
      <c r="Y112" s="161">
        <f t="shared" ref="Y112:Y115" si="1283">X112+30</f>
        <v>45688</v>
      </c>
      <c r="Z112" s="165">
        <f t="shared" ref="Z112:Z115" si="1284">IFERROR(IF(($R112-Y112)&gt;=0,0,IF(($S112-X112)&lt;0,0,IF(AND(($S112-Y112)&gt;0,(X112-$R112)&gt;0),$V112/365*(Y112-X112+1),IF(AND(($S112-Y112)&lt;=0,(X112-$R112)&gt;0),$V112/365*($S112-X112+1),$V112/365*(Y112-$R112+1))))),0)</f>
        <v>0</v>
      </c>
      <c r="AA112" s="161">
        <f t="shared" ref="AA112:AA115" si="1285">Y112+1</f>
        <v>45689</v>
      </c>
      <c r="AB112" s="161">
        <f t="shared" ref="AB112:AB115" si="1286">AA112+27</f>
        <v>45716</v>
      </c>
      <c r="AC112" s="165">
        <f t="shared" ref="AC112:AC115" si="1287">IFERROR(IF(($R112-AB112)&gt;=0,0,IF(($S112-AA112)&lt;0,0,IF(AND(($S112-AB112)&gt;0,(AA112-$R112)&gt;0),$V112/365*(AB112-AA112+1),IF(AND(($S112-AB112)&lt;=0,(AA112-$R112)&gt;0),$V112/365*($S112-AA112+1),$V112/365*(AB112-$R112+1))))),0)</f>
        <v>0</v>
      </c>
      <c r="AD112" s="161">
        <f t="shared" ref="AD112:AD115" si="1288">AB112+1</f>
        <v>45717</v>
      </c>
      <c r="AE112" s="161">
        <f t="shared" ref="AE112:AE115" si="1289">AD112+30</f>
        <v>45747</v>
      </c>
      <c r="AF112" s="165">
        <f t="shared" ref="AF112:AF115" si="1290">IFERROR(IF(($R112-AE112)&gt;=0,0,IF(($S112-AD112)&lt;0,0,IF(AND(($S112-AE112)&gt;0,(AD112-$R112)&gt;0),$V112/365*(AE112-AD112+1),IF(AND(($S112-AE112)&lt;=0,(AD112-$R112)&gt;0),$V112/365*($S112-AD112+1),$V112/365*(AE112-$R112+1))))),0)</f>
        <v>0</v>
      </c>
      <c r="AG112" s="161">
        <f t="shared" ref="AG112:AG115" si="1291">AE112+1</f>
        <v>45748</v>
      </c>
      <c r="AH112" s="161">
        <f t="shared" ref="AH112:AH115" si="1292">AG112+29</f>
        <v>45777</v>
      </c>
      <c r="AI112" s="165">
        <f t="shared" ref="AI112:AI115" si="1293">IFERROR(IF(($R112-AH112)&gt;=0,0,IF(($S112-AG112)&lt;0,0,IF(AND(($S112-AH112)&gt;0,(AG112-$R112)&gt;0),$V112/365*(AH112-AG112+1),IF(AND(($S112-AH112)&lt;=0,(AG112-$R112)&gt;0),$V112/365*($S112-AG112+1),$V112/365*(AH112-$R112+1))))),0)</f>
        <v>0</v>
      </c>
      <c r="AJ112" s="161">
        <f t="shared" ref="AJ112:AJ115" si="1294">AH112+1</f>
        <v>45778</v>
      </c>
      <c r="AK112" s="161">
        <f t="shared" ref="AK112:AK115" si="1295">AJ112+30</f>
        <v>45808</v>
      </c>
      <c r="AL112" s="165">
        <f t="shared" ref="AL112:AL115" si="1296">IFERROR(IF(($R112-AK112)&gt;=0,0,IF(($S112-AJ112)&lt;0,0,IF(AND(($S112-AK112)&gt;0,(AJ112-$R112)&gt;0),$V112/365*(AK112-AJ112+1),IF(AND(($S112-AK112)&lt;=0,(AJ112-$R112)&gt;0),$V112/365*($S112-AJ112+1),$V112/365*(AK112-$R112+1))))),0)</f>
        <v>0</v>
      </c>
      <c r="AM112" s="161">
        <f t="shared" ref="AM112:AM115" si="1297">AK112+1</f>
        <v>45809</v>
      </c>
      <c r="AN112" s="161">
        <f t="shared" ref="AN112:AN115" si="1298">AM112+29</f>
        <v>45838</v>
      </c>
      <c r="AO112" s="165">
        <f t="shared" ref="AO112:AO115" si="1299">IFERROR(IF(($R112-AN112)&gt;=0,0,IF(($S112-AM112)&lt;0,0,IF(AND(($S112-AN112)&gt;0,(AM112-$R112)&gt;0),$V112/365*(AN112-AM112+1),IF(AND(($S112-AN112)&lt;=0,(AM112-$R112)&gt;0),$V112/365*($S112-AM112+1),$V112/365*(AN112-$R112+1))))),0)</f>
        <v>0</v>
      </c>
      <c r="AP112" s="161">
        <f t="shared" ref="AP112:AP115" si="1300">AN112+1</f>
        <v>45839</v>
      </c>
      <c r="AQ112" s="161">
        <f t="shared" ref="AQ112:AQ115" si="1301">AP112+30</f>
        <v>45869</v>
      </c>
      <c r="AR112" s="165">
        <f t="shared" ref="AR112:AR115" si="1302">IFERROR(IF(($R112-AQ112)&gt;=0,0,IF(($S112-AP112)&lt;0,0,IF(AND(($S112-AQ112)&gt;0,(AP112-$R112)&gt;0),$V112/365*(AQ112-AP112+1),IF(AND(($S112-AQ112)&lt;=0,(AP112-$R112)&gt;0),$V112/365*($S112-AP112+1),$V112/365*(AQ112-$R112+1))))),0)</f>
        <v>0</v>
      </c>
      <c r="AS112" s="161">
        <f t="shared" ref="AS112:AS115" si="1303">AQ112+1</f>
        <v>45870</v>
      </c>
      <c r="AT112" s="161">
        <f t="shared" ref="AT112:AT115" si="1304">AS112+30</f>
        <v>45900</v>
      </c>
      <c r="AU112" s="165">
        <f t="shared" ref="AU112:AU115" si="1305">IFERROR(IF(($R112-AT112)&gt;=0,0,IF(($S112-AS112)&lt;0,0,IF(AND(($S112-AT112)&gt;0,(AS112-$R112)&gt;0),$V112/365*(AT112-AS112+1),IF(AND(($S112-AT112)&lt;=0,(AS112-$R112)&gt;0),$V112/365*($S112-AS112+1),$V112/365*(AT112-$R112+1))))),0)</f>
        <v>0</v>
      </c>
      <c r="AV112" s="161">
        <f t="shared" ref="AV112:AV115" si="1306">AT112+1</f>
        <v>45901</v>
      </c>
      <c r="AW112" s="161">
        <f t="shared" ref="AW112:AW115" si="1307">AV112+29</f>
        <v>45930</v>
      </c>
      <c r="AX112" s="165">
        <f t="shared" ref="AX112:AX115" si="1308">IFERROR(IF(($R112-AW112)&gt;=0,0,IF(($S112-AV112)&lt;0,0,IF(AND(($S112-AW112)&gt;0,(AV112-$R112)&gt;0),$V112/365*(AW112-AV112+1),IF(AND(($S112-AW112)&lt;=0,(AV112-$R112)&gt;0),$V112/365*($S112-AV112+1),$V112/365*(AW112-$R112+1))))),0)</f>
        <v>0</v>
      </c>
      <c r="AY112" s="161">
        <f t="shared" ref="AY112:AY115" si="1309">AW112+1</f>
        <v>45931</v>
      </c>
      <c r="AZ112" s="161">
        <f t="shared" ref="AZ112:AZ115" si="1310">AY112+30</f>
        <v>45961</v>
      </c>
      <c r="BA112" s="165">
        <f t="shared" ref="BA112:BA115" si="1311">IFERROR(IF(($R112-AZ112)&gt;=0,0,IF(($S112-AY112)&lt;0,0,IF(AND(($S112-AZ112)&gt;0,(AY112-$R112)&gt;0),$V112/365*(AZ112-AY112+1),IF(AND(($S112-AZ112)&lt;=0,(AY112-$R112)&gt;0),$V112/365*($S112-AY112+1),$V112/365*(AZ112-$R112+1))))),0)</f>
        <v>0</v>
      </c>
      <c r="BB112" s="161">
        <f t="shared" ref="BB112:BB115" si="1312">AZ112+1</f>
        <v>45962</v>
      </c>
      <c r="BC112" s="161">
        <f t="shared" ref="BC112:BC115" si="1313">BB112+29</f>
        <v>45991</v>
      </c>
      <c r="BD112" s="165">
        <f t="shared" ref="BD112:BD115" si="1314">IFERROR(IF(($R112-BC112)&gt;=0,0,IF(($S112-BB112)&lt;0,0,IF(AND(($S112-BC112)&gt;0,(BB112-$R112)&gt;0),$V112/365*(BC112-BB112+1),IF(AND(($S112-BC112)&lt;=0,(BB112-$R112)&gt;0),$V112/365*($S112-BB112+1),$V112/365*(BC112-$R112+1))))),0)</f>
        <v>0</v>
      </c>
      <c r="BE112" s="161">
        <f t="shared" ref="BE112:BE115" si="1315">BC112+1</f>
        <v>45992</v>
      </c>
      <c r="BF112" s="161">
        <f t="shared" ref="BF112:BF115" si="1316">BE112+30</f>
        <v>46022</v>
      </c>
      <c r="BG112" s="165">
        <f t="shared" ref="BG112:BG115" si="1317">IFERROR(IF(($R112-BF112)&gt;=0,0,IF(($S112-BE112)&lt;0,0,IF(AND(($S112-BF112)&gt;0,(BE112-$R112)&gt;0),$V112/365*(BF112-BE112+1),IF(AND(($S112-BF112)&lt;=0,(BE112-$R112)&gt;0),$V112/365*($S112-BE112+1),$V112/365*(BF112-$R112+1))))),0)</f>
        <v>0</v>
      </c>
      <c r="BH112" s="161">
        <v>46023</v>
      </c>
      <c r="BI112" s="161">
        <f t="shared" ref="BI112:BI115" si="1318">BH112+30</f>
        <v>46053</v>
      </c>
      <c r="BJ112" s="165">
        <f t="shared" ref="BJ112:BJ115" si="1319">IFERROR(IF(($R112-BI112)&gt;=0,0,IF(($S112-BH112)&lt;0,0,IF(AND(($S112-BI112)&gt;0,(BH112-$R112)&gt;0),$V112/365*(BI112-BH112+1),IF(AND(($S112-BI112)&lt;=0,(BH112-$R112)&gt;0),$V112/365*($S112-BH112+1),$V112/365*(BI112-$R112+1))))),0)</f>
        <v>0</v>
      </c>
      <c r="BK112" s="161">
        <f t="shared" ref="BK112:BK115" si="1320">BI112+1</f>
        <v>46054</v>
      </c>
      <c r="BL112" s="161">
        <f t="shared" ref="BL112:BL115" si="1321">BK112+27</f>
        <v>46081</v>
      </c>
      <c r="BM112" s="165">
        <f t="shared" ref="BM112:BM115" si="1322">IFERROR(IF(($R112-BL112)&gt;=0,0,IF(($S112-BK112)&lt;0,0,IF(AND(($S112-BL112)&gt;0,(BK112-$R112)&gt;0),$V112/365*(BL112-BK112+1),IF(AND(($S112-BL112)&lt;=0,(BK112-$R112)&gt;0),$V112/365*($S112-BK112+1),$V112/365*(BL112-$R112+1))))),0)</f>
        <v>0</v>
      </c>
      <c r="BN112" s="161">
        <f t="shared" ref="BN112:BN115" si="1323">BL112+1</f>
        <v>46082</v>
      </c>
      <c r="BO112" s="161">
        <f t="shared" ref="BO112:BO115" si="1324">BN112+30</f>
        <v>46112</v>
      </c>
      <c r="BP112" s="165">
        <f t="shared" ref="BP112:BP115" si="1325">IFERROR(IF(($R112-BO112)&gt;=0,0,IF(($S112-BN112)&lt;0,0,IF(AND(($S112-BO112)&gt;0,(BN112-$R112)&gt;0),$V112/365*(BO112-BN112+1),IF(AND(($S112-BO112)&lt;=0,(BN112-$R112)&gt;0),$V112/365*($S112-BN112+1),$V112/365*(BO112-$R112+1))))),0)</f>
        <v>0</v>
      </c>
      <c r="BQ112" s="161">
        <f t="shared" ref="BQ112:BQ115" si="1326">BO112+1</f>
        <v>46113</v>
      </c>
      <c r="BR112" s="161">
        <f t="shared" ref="BR112:BR115" si="1327">BQ112+29</f>
        <v>46142</v>
      </c>
      <c r="BS112" s="165">
        <f t="shared" ref="BS112:BS115" si="1328">IFERROR(IF(($R112-BR112)&gt;=0,0,IF(($S112-BQ112)&lt;0,0,IF(AND(($S112-BR112)&gt;0,(BQ112-$R112)&gt;0),$V112/365*(BR112-BQ112+1),IF(AND(($S112-BR112)&lt;=0,(BQ112-$R112)&gt;0),$V112/365*($S112-BQ112+1),$V112/365*(BR112-$R112+1))))),0)</f>
        <v>0</v>
      </c>
      <c r="BT112" s="161">
        <f t="shared" ref="BT112:BT115" si="1329">BR112+1</f>
        <v>46143</v>
      </c>
      <c r="BU112" s="161">
        <f t="shared" ref="BU112:BU115" si="1330">BT112+30</f>
        <v>46173</v>
      </c>
      <c r="BV112" s="165">
        <f t="shared" ref="BV112:BV115" si="1331">IFERROR(IF(($R112-BU112)&gt;=0,0,IF(($S112-BT112)&lt;0,0,IF(AND(($S112-BU112)&gt;0,(BT112-$R112)&gt;0),$V112/365*(BU112-BT112+1),IF(AND(($S112-BU112)&lt;=0,(BT112-$R112)&gt;0),$V112/365*($S112-BT112+1),$V112/365*(BU112-$R112+1))))),0)</f>
        <v>0</v>
      </c>
      <c r="BW112" s="161">
        <f t="shared" ref="BW112:BW115" si="1332">BU112+1</f>
        <v>46174</v>
      </c>
      <c r="BX112" s="161">
        <f t="shared" ref="BX112:BX115" si="1333">BW112+29</f>
        <v>46203</v>
      </c>
      <c r="BY112" s="165">
        <f t="shared" ref="BY112:BY115" si="1334">IFERROR(IF(($R112-BX112)&gt;=0,0,IF(($S112-BW112)&lt;0,0,IF(AND(($S112-BX112)&gt;0,(BW112-$R112)&gt;0),$V112/365*(BX112-BW112+1),IF(AND(($S112-BX112)&lt;=0,(BW112-$R112)&gt;0),$V112/365*($S112-BW112+1),$V112/365*(BX112-$R112+1))))),0)</f>
        <v>0</v>
      </c>
      <c r="BZ112" s="161">
        <f t="shared" ref="BZ112:BZ115" si="1335">BX112+1</f>
        <v>46204</v>
      </c>
      <c r="CA112" s="161">
        <f t="shared" ref="CA112:CA115" si="1336">BZ112+30</f>
        <v>46234</v>
      </c>
      <c r="CB112" s="165">
        <f t="shared" ref="CB112:CB115" si="1337">IFERROR(IF(($R112-CA112)&gt;=0,0,IF(($S112-BZ112)&lt;0,0,IF(AND(($S112-CA112)&gt;0,(BZ112-$R112)&gt;0),$V112/365*(CA112-BZ112+1),IF(AND(($S112-CA112)&lt;=0,(BZ112-$R112)&gt;0),$V112/365*($S112-BZ112+1),$V112/365*(CA112-$R112+1))))),0)</f>
        <v>0</v>
      </c>
      <c r="CC112" s="161">
        <f t="shared" ref="CC112:CC115" si="1338">CA112+1</f>
        <v>46235</v>
      </c>
      <c r="CD112" s="161">
        <f t="shared" ref="CD112:CD115" si="1339">CC112+30</f>
        <v>46265</v>
      </c>
      <c r="CE112" s="165">
        <f t="shared" ref="CE112:CE115" si="1340">IFERROR(IF(($R112-CD112)&gt;=0,0,IF(($S112-CC112)&lt;0,0,IF(AND(($S112-CD112)&gt;0,(CC112-$R112)&gt;0),$V112/365*(CD112-CC112+1),IF(AND(($S112-CD112)&lt;=0,(CC112-$R112)&gt;0),$V112/365*($S112-CC112+1),$V112/365*(CD112-$R112+1))))),0)</f>
        <v>0</v>
      </c>
      <c r="CF112" s="161">
        <f t="shared" ref="CF112:CF115" si="1341">CD112+1</f>
        <v>46266</v>
      </c>
      <c r="CG112" s="161">
        <f t="shared" ref="CG112:CG115" si="1342">CF112+29</f>
        <v>46295</v>
      </c>
      <c r="CH112" s="165">
        <f t="shared" ref="CH112:CH115" si="1343">IFERROR(IF(($R112-CG112)&gt;=0,0,IF(($S112-CF112)&lt;0,0,IF(AND(($S112-CG112)&gt;0,(CF112-$R112)&gt;0),$V112/365*(CG112-CF112+1),IF(AND(($S112-CG112)&lt;=0,(CF112-$R112)&gt;0),$V112/365*($S112-CF112+1),$V112/365*(CG112-$R112+1))))),0)</f>
        <v>0</v>
      </c>
      <c r="CI112" s="161">
        <f t="shared" ref="CI112:CI115" si="1344">CG112+1</f>
        <v>46296</v>
      </c>
      <c r="CJ112" s="161">
        <f t="shared" ref="CJ112:CJ115" si="1345">CI112+30</f>
        <v>46326</v>
      </c>
      <c r="CK112" s="165">
        <f t="shared" ref="CK112:CK115" si="1346">IFERROR(IF(($R112-CJ112)&gt;=0,0,IF(($S112-CI112)&lt;0,0,IF(AND(($S112-CJ112)&gt;0,(CI112-$R112)&gt;0),$V112/365*(CJ112-CI112+1),IF(AND(($S112-CJ112)&lt;=0,(CI112-$R112)&gt;0),$V112/365*($S112-CI112+1),$V112/365*(CJ112-$R112+1))))),0)</f>
        <v>0</v>
      </c>
      <c r="CL112" s="161">
        <f t="shared" ref="CL112:CL115" si="1347">CJ112+1</f>
        <v>46327</v>
      </c>
      <c r="CM112" s="161">
        <f t="shared" ref="CM112:CM115" si="1348">CL112+29</f>
        <v>46356</v>
      </c>
      <c r="CN112" s="165">
        <f t="shared" ref="CN112:CN115" si="1349">IFERROR(IF(($R112-CM112)&gt;=0,0,IF(($S112-CL112)&lt;0,0,IF(AND(($S112-CM112)&gt;0,(CL112-$R112)&gt;0),$V112/365*(CM112-CL112+1),IF(AND(($S112-CM112)&lt;=0,(CL112-$R112)&gt;0),$V112/365*($S112-CL112+1),$V112/365*(CM112-$R112+1))))),0)</f>
        <v>0</v>
      </c>
      <c r="CO112" s="161">
        <f t="shared" ref="CO112:CO115" si="1350">CM112+1</f>
        <v>46357</v>
      </c>
      <c r="CP112" s="161">
        <f t="shared" ref="CP112:CP115" si="1351">CO112+30</f>
        <v>46387</v>
      </c>
      <c r="CQ112" s="165">
        <f t="shared" ref="CQ112:CQ115" si="1352">IFERROR(IF(($R112-CP112)&gt;=0,0,IF(($S112-CO112)&lt;0,0,IF(AND(($S112-CP112)&gt;0,(CO112-$R112)&gt;0),$V112/365*(CP112-CO112+1),IF(AND(($S112-CP112)&lt;=0,(CO112-$R112)&gt;0),$V112/365*($S112-CO112+1),$V112/365*(CP112-$R112+1))))),0)</f>
        <v>0</v>
      </c>
    </row>
    <row r="113" s="78" customFormat="1" ht="24" customHeight="1" outlineLevel="4" spans="1:95">
      <c r="A113" s="119"/>
      <c r="B113" s="120"/>
      <c r="C113" s="121"/>
      <c r="D113" s="119"/>
      <c r="E113" s="120"/>
      <c r="F113" s="120"/>
      <c r="G113" s="120"/>
      <c r="H113" s="122"/>
      <c r="I113" s="122"/>
      <c r="J113" s="122">
        <f t="shared" si="814"/>
        <v>0</v>
      </c>
      <c r="K113" s="122">
        <f t="shared" ref="K113:K115" si="1353">K112+1</f>
        <v>2</v>
      </c>
      <c r="L113" s="153"/>
      <c r="M113" s="154">
        <f>IFERROR(VLOOKUP($L113,'2-2 引出数据_合同数据仓库'!$B$2:$BP$1000,3,FALSE),0)</f>
        <v>0</v>
      </c>
      <c r="N113" s="122"/>
      <c r="O113" s="154">
        <f>IFERROR(VLOOKUP((LEFT(VLOOKUP($L113,'2-2 引出数据_合同数据仓库'!$B$2:$BP$1000,64,FALSE),15)&amp;(RIGHT(VLOOKUP($L113,'2-2 引出数据_合同数据仓库'!$B$2:$BP$1000,64,FALSE),4)+1)),'2-2 引出数据_合同数据仓库'!$B$2:$BP$1000,3,FALSE),0)</f>
        <v>0</v>
      </c>
      <c r="P113" s="122"/>
      <c r="Q113" s="122">
        <f>IFERROR(VLOOKUP($L113,'2-2 引出数据_合同数据仓库'!$B$2:$BP$1000,28,FALSE),0)</f>
        <v>0</v>
      </c>
      <c r="R113" s="122">
        <f>IFERROR(VLOOKUP($L113,'2-2 引出数据_合同数据仓库'!$B$2:$BP$1000,29,FALSE),0)</f>
        <v>0</v>
      </c>
      <c r="S113" s="122">
        <f>IFERROR(VLOOKUP($L113,'2-2 引出数据_合同数据仓库'!$B$2:$BP$1000,4,FALSE),0)</f>
        <v>0</v>
      </c>
      <c r="T113" s="122"/>
      <c r="U113" s="122">
        <f>IFERROR(VLOOKUP($L113,'2-2 引出数据_合同数据仓库'!$B$2:$BP$1000,15,FALSE),0)</f>
        <v>0</v>
      </c>
      <c r="V113" s="122">
        <f t="shared" si="1282"/>
        <v>0</v>
      </c>
      <c r="W113" s="122"/>
      <c r="X113" s="161">
        <v>45658</v>
      </c>
      <c r="Y113" s="161">
        <f t="shared" si="1283"/>
        <v>45688</v>
      </c>
      <c r="Z113" s="165">
        <f t="shared" si="1284"/>
        <v>0</v>
      </c>
      <c r="AA113" s="161">
        <f t="shared" si="1285"/>
        <v>45689</v>
      </c>
      <c r="AB113" s="161">
        <f t="shared" si="1286"/>
        <v>45716</v>
      </c>
      <c r="AC113" s="165">
        <f t="shared" si="1287"/>
        <v>0</v>
      </c>
      <c r="AD113" s="161">
        <f t="shared" si="1288"/>
        <v>45717</v>
      </c>
      <c r="AE113" s="161">
        <f t="shared" si="1289"/>
        <v>45747</v>
      </c>
      <c r="AF113" s="165">
        <f t="shared" si="1290"/>
        <v>0</v>
      </c>
      <c r="AG113" s="161">
        <f t="shared" si="1291"/>
        <v>45748</v>
      </c>
      <c r="AH113" s="161">
        <f t="shared" si="1292"/>
        <v>45777</v>
      </c>
      <c r="AI113" s="165">
        <f t="shared" si="1293"/>
        <v>0</v>
      </c>
      <c r="AJ113" s="161">
        <f t="shared" si="1294"/>
        <v>45778</v>
      </c>
      <c r="AK113" s="161">
        <f t="shared" si="1295"/>
        <v>45808</v>
      </c>
      <c r="AL113" s="165">
        <f t="shared" si="1296"/>
        <v>0</v>
      </c>
      <c r="AM113" s="161">
        <f t="shared" si="1297"/>
        <v>45809</v>
      </c>
      <c r="AN113" s="161">
        <f t="shared" si="1298"/>
        <v>45838</v>
      </c>
      <c r="AO113" s="165">
        <f t="shared" si="1299"/>
        <v>0</v>
      </c>
      <c r="AP113" s="161">
        <f t="shared" si="1300"/>
        <v>45839</v>
      </c>
      <c r="AQ113" s="161">
        <f t="shared" si="1301"/>
        <v>45869</v>
      </c>
      <c r="AR113" s="165">
        <f t="shared" si="1302"/>
        <v>0</v>
      </c>
      <c r="AS113" s="161">
        <f t="shared" si="1303"/>
        <v>45870</v>
      </c>
      <c r="AT113" s="161">
        <f t="shared" si="1304"/>
        <v>45900</v>
      </c>
      <c r="AU113" s="165">
        <f t="shared" si="1305"/>
        <v>0</v>
      </c>
      <c r="AV113" s="161">
        <f t="shared" si="1306"/>
        <v>45901</v>
      </c>
      <c r="AW113" s="161">
        <f t="shared" si="1307"/>
        <v>45930</v>
      </c>
      <c r="AX113" s="165">
        <f t="shared" si="1308"/>
        <v>0</v>
      </c>
      <c r="AY113" s="161">
        <f t="shared" si="1309"/>
        <v>45931</v>
      </c>
      <c r="AZ113" s="161">
        <f t="shared" si="1310"/>
        <v>45961</v>
      </c>
      <c r="BA113" s="165">
        <f t="shared" si="1311"/>
        <v>0</v>
      </c>
      <c r="BB113" s="161">
        <f t="shared" si="1312"/>
        <v>45962</v>
      </c>
      <c r="BC113" s="161">
        <f t="shared" si="1313"/>
        <v>45991</v>
      </c>
      <c r="BD113" s="165">
        <f t="shared" si="1314"/>
        <v>0</v>
      </c>
      <c r="BE113" s="161">
        <f t="shared" si="1315"/>
        <v>45992</v>
      </c>
      <c r="BF113" s="161">
        <f t="shared" si="1316"/>
        <v>46022</v>
      </c>
      <c r="BG113" s="165">
        <f t="shared" si="1317"/>
        <v>0</v>
      </c>
      <c r="BH113" s="161">
        <v>46023</v>
      </c>
      <c r="BI113" s="161">
        <f t="shared" si="1318"/>
        <v>46053</v>
      </c>
      <c r="BJ113" s="165">
        <f t="shared" si="1319"/>
        <v>0</v>
      </c>
      <c r="BK113" s="161">
        <f t="shared" si="1320"/>
        <v>46054</v>
      </c>
      <c r="BL113" s="161">
        <f t="shared" si="1321"/>
        <v>46081</v>
      </c>
      <c r="BM113" s="165">
        <f t="shared" si="1322"/>
        <v>0</v>
      </c>
      <c r="BN113" s="161">
        <f t="shared" si="1323"/>
        <v>46082</v>
      </c>
      <c r="BO113" s="161">
        <f t="shared" si="1324"/>
        <v>46112</v>
      </c>
      <c r="BP113" s="165">
        <f t="shared" si="1325"/>
        <v>0</v>
      </c>
      <c r="BQ113" s="161">
        <f t="shared" si="1326"/>
        <v>46113</v>
      </c>
      <c r="BR113" s="161">
        <f t="shared" si="1327"/>
        <v>46142</v>
      </c>
      <c r="BS113" s="165">
        <f t="shared" si="1328"/>
        <v>0</v>
      </c>
      <c r="BT113" s="161">
        <f t="shared" si="1329"/>
        <v>46143</v>
      </c>
      <c r="BU113" s="161">
        <f t="shared" si="1330"/>
        <v>46173</v>
      </c>
      <c r="BV113" s="165">
        <f t="shared" si="1331"/>
        <v>0</v>
      </c>
      <c r="BW113" s="161">
        <f t="shared" si="1332"/>
        <v>46174</v>
      </c>
      <c r="BX113" s="161">
        <f t="shared" si="1333"/>
        <v>46203</v>
      </c>
      <c r="BY113" s="165">
        <f t="shared" si="1334"/>
        <v>0</v>
      </c>
      <c r="BZ113" s="161">
        <f t="shared" si="1335"/>
        <v>46204</v>
      </c>
      <c r="CA113" s="161">
        <f t="shared" si="1336"/>
        <v>46234</v>
      </c>
      <c r="CB113" s="165">
        <f t="shared" si="1337"/>
        <v>0</v>
      </c>
      <c r="CC113" s="161">
        <f t="shared" si="1338"/>
        <v>46235</v>
      </c>
      <c r="CD113" s="161">
        <f t="shared" si="1339"/>
        <v>46265</v>
      </c>
      <c r="CE113" s="165">
        <f t="shared" si="1340"/>
        <v>0</v>
      </c>
      <c r="CF113" s="161">
        <f t="shared" si="1341"/>
        <v>46266</v>
      </c>
      <c r="CG113" s="161">
        <f t="shared" si="1342"/>
        <v>46295</v>
      </c>
      <c r="CH113" s="165">
        <f t="shared" si="1343"/>
        <v>0</v>
      </c>
      <c r="CI113" s="161">
        <f t="shared" si="1344"/>
        <v>46296</v>
      </c>
      <c r="CJ113" s="161">
        <f t="shared" si="1345"/>
        <v>46326</v>
      </c>
      <c r="CK113" s="165">
        <f t="shared" si="1346"/>
        <v>0</v>
      </c>
      <c r="CL113" s="161">
        <f t="shared" si="1347"/>
        <v>46327</v>
      </c>
      <c r="CM113" s="161">
        <f t="shared" si="1348"/>
        <v>46356</v>
      </c>
      <c r="CN113" s="165">
        <f t="shared" si="1349"/>
        <v>0</v>
      </c>
      <c r="CO113" s="161">
        <f t="shared" si="1350"/>
        <v>46357</v>
      </c>
      <c r="CP113" s="161">
        <f t="shared" si="1351"/>
        <v>46387</v>
      </c>
      <c r="CQ113" s="165">
        <f t="shared" si="1352"/>
        <v>0</v>
      </c>
    </row>
    <row r="114" s="78" customFormat="1" ht="24" customHeight="1" outlineLevel="4" spans="1:95">
      <c r="A114" s="119"/>
      <c r="B114" s="120"/>
      <c r="C114" s="121"/>
      <c r="D114" s="119"/>
      <c r="E114" s="120"/>
      <c r="F114" s="120"/>
      <c r="G114" s="120"/>
      <c r="H114" s="122"/>
      <c r="I114" s="122"/>
      <c r="J114" s="122">
        <f t="shared" si="814"/>
        <v>0</v>
      </c>
      <c r="K114" s="122">
        <f t="shared" si="1353"/>
        <v>3</v>
      </c>
      <c r="L114" s="153"/>
      <c r="M114" s="154">
        <f>IFERROR(VLOOKUP($L114,'2-2 引出数据_合同数据仓库'!$B$2:$BP$1000,3,FALSE),0)</f>
        <v>0</v>
      </c>
      <c r="N114" s="122"/>
      <c r="O114" s="154">
        <f>IFERROR(VLOOKUP((LEFT(VLOOKUP($L114,'2-2 引出数据_合同数据仓库'!$B$2:$BP$1000,64,FALSE),15)&amp;(RIGHT(VLOOKUP($L114,'2-2 引出数据_合同数据仓库'!$B$2:$BP$1000,64,FALSE),4)+1)),'2-2 引出数据_合同数据仓库'!$B$2:$BP$1000,3,FALSE),0)</f>
        <v>0</v>
      </c>
      <c r="P114" s="122"/>
      <c r="Q114" s="122">
        <f>IFERROR(VLOOKUP($L114,'2-2 引出数据_合同数据仓库'!$B$2:$BP$1000,28,FALSE),0)</f>
        <v>0</v>
      </c>
      <c r="R114" s="122">
        <f>IFERROR(VLOOKUP($L114,'2-2 引出数据_合同数据仓库'!$B$2:$BP$1000,29,FALSE),0)</f>
        <v>0</v>
      </c>
      <c r="S114" s="122">
        <f>IFERROR(VLOOKUP($L114,'2-2 引出数据_合同数据仓库'!$B$2:$BP$1000,4,FALSE),0)</f>
        <v>0</v>
      </c>
      <c r="T114" s="122"/>
      <c r="U114" s="122">
        <f>IFERROR(VLOOKUP($L114,'2-2 引出数据_合同数据仓库'!$B$2:$BP$1000,15,FALSE),0)</f>
        <v>0</v>
      </c>
      <c r="V114" s="122">
        <f t="shared" si="1282"/>
        <v>0</v>
      </c>
      <c r="W114" s="122"/>
      <c r="X114" s="161">
        <v>45658</v>
      </c>
      <c r="Y114" s="161">
        <f t="shared" si="1283"/>
        <v>45688</v>
      </c>
      <c r="Z114" s="165">
        <f t="shared" si="1284"/>
        <v>0</v>
      </c>
      <c r="AA114" s="161">
        <f t="shared" si="1285"/>
        <v>45689</v>
      </c>
      <c r="AB114" s="161">
        <f t="shared" si="1286"/>
        <v>45716</v>
      </c>
      <c r="AC114" s="165">
        <f t="shared" si="1287"/>
        <v>0</v>
      </c>
      <c r="AD114" s="161">
        <f t="shared" si="1288"/>
        <v>45717</v>
      </c>
      <c r="AE114" s="161">
        <f t="shared" si="1289"/>
        <v>45747</v>
      </c>
      <c r="AF114" s="165">
        <f t="shared" si="1290"/>
        <v>0</v>
      </c>
      <c r="AG114" s="161">
        <f t="shared" si="1291"/>
        <v>45748</v>
      </c>
      <c r="AH114" s="161">
        <f t="shared" si="1292"/>
        <v>45777</v>
      </c>
      <c r="AI114" s="165">
        <f t="shared" si="1293"/>
        <v>0</v>
      </c>
      <c r="AJ114" s="161">
        <f t="shared" si="1294"/>
        <v>45778</v>
      </c>
      <c r="AK114" s="161">
        <f t="shared" si="1295"/>
        <v>45808</v>
      </c>
      <c r="AL114" s="165">
        <f t="shared" si="1296"/>
        <v>0</v>
      </c>
      <c r="AM114" s="161">
        <f t="shared" si="1297"/>
        <v>45809</v>
      </c>
      <c r="AN114" s="161">
        <f t="shared" si="1298"/>
        <v>45838</v>
      </c>
      <c r="AO114" s="165">
        <f t="shared" si="1299"/>
        <v>0</v>
      </c>
      <c r="AP114" s="161">
        <f t="shared" si="1300"/>
        <v>45839</v>
      </c>
      <c r="AQ114" s="161">
        <f t="shared" si="1301"/>
        <v>45869</v>
      </c>
      <c r="AR114" s="165">
        <f t="shared" si="1302"/>
        <v>0</v>
      </c>
      <c r="AS114" s="161">
        <f t="shared" si="1303"/>
        <v>45870</v>
      </c>
      <c r="AT114" s="161">
        <f t="shared" si="1304"/>
        <v>45900</v>
      </c>
      <c r="AU114" s="165">
        <f t="shared" si="1305"/>
        <v>0</v>
      </c>
      <c r="AV114" s="161">
        <f t="shared" si="1306"/>
        <v>45901</v>
      </c>
      <c r="AW114" s="161">
        <f t="shared" si="1307"/>
        <v>45930</v>
      </c>
      <c r="AX114" s="165">
        <f t="shared" si="1308"/>
        <v>0</v>
      </c>
      <c r="AY114" s="161">
        <f t="shared" si="1309"/>
        <v>45931</v>
      </c>
      <c r="AZ114" s="161">
        <f t="shared" si="1310"/>
        <v>45961</v>
      </c>
      <c r="BA114" s="165">
        <f t="shared" si="1311"/>
        <v>0</v>
      </c>
      <c r="BB114" s="161">
        <f t="shared" si="1312"/>
        <v>45962</v>
      </c>
      <c r="BC114" s="161">
        <f t="shared" si="1313"/>
        <v>45991</v>
      </c>
      <c r="BD114" s="165">
        <f t="shared" si="1314"/>
        <v>0</v>
      </c>
      <c r="BE114" s="161">
        <f t="shared" si="1315"/>
        <v>45992</v>
      </c>
      <c r="BF114" s="161">
        <f t="shared" si="1316"/>
        <v>46022</v>
      </c>
      <c r="BG114" s="165">
        <f t="shared" si="1317"/>
        <v>0</v>
      </c>
      <c r="BH114" s="161">
        <v>46023</v>
      </c>
      <c r="BI114" s="161">
        <f t="shared" si="1318"/>
        <v>46053</v>
      </c>
      <c r="BJ114" s="165">
        <f t="shared" si="1319"/>
        <v>0</v>
      </c>
      <c r="BK114" s="161">
        <f t="shared" si="1320"/>
        <v>46054</v>
      </c>
      <c r="BL114" s="161">
        <f t="shared" si="1321"/>
        <v>46081</v>
      </c>
      <c r="BM114" s="165">
        <f t="shared" si="1322"/>
        <v>0</v>
      </c>
      <c r="BN114" s="161">
        <f t="shared" si="1323"/>
        <v>46082</v>
      </c>
      <c r="BO114" s="161">
        <f t="shared" si="1324"/>
        <v>46112</v>
      </c>
      <c r="BP114" s="165">
        <f t="shared" si="1325"/>
        <v>0</v>
      </c>
      <c r="BQ114" s="161">
        <f t="shared" si="1326"/>
        <v>46113</v>
      </c>
      <c r="BR114" s="161">
        <f t="shared" si="1327"/>
        <v>46142</v>
      </c>
      <c r="BS114" s="165">
        <f t="shared" si="1328"/>
        <v>0</v>
      </c>
      <c r="BT114" s="161">
        <f t="shared" si="1329"/>
        <v>46143</v>
      </c>
      <c r="BU114" s="161">
        <f t="shared" si="1330"/>
        <v>46173</v>
      </c>
      <c r="BV114" s="165">
        <f t="shared" si="1331"/>
        <v>0</v>
      </c>
      <c r="BW114" s="161">
        <f t="shared" si="1332"/>
        <v>46174</v>
      </c>
      <c r="BX114" s="161">
        <f t="shared" si="1333"/>
        <v>46203</v>
      </c>
      <c r="BY114" s="165">
        <f t="shared" si="1334"/>
        <v>0</v>
      </c>
      <c r="BZ114" s="161">
        <f t="shared" si="1335"/>
        <v>46204</v>
      </c>
      <c r="CA114" s="161">
        <f t="shared" si="1336"/>
        <v>46234</v>
      </c>
      <c r="CB114" s="165">
        <f t="shared" si="1337"/>
        <v>0</v>
      </c>
      <c r="CC114" s="161">
        <f t="shared" si="1338"/>
        <v>46235</v>
      </c>
      <c r="CD114" s="161">
        <f t="shared" si="1339"/>
        <v>46265</v>
      </c>
      <c r="CE114" s="165">
        <f t="shared" si="1340"/>
        <v>0</v>
      </c>
      <c r="CF114" s="161">
        <f t="shared" si="1341"/>
        <v>46266</v>
      </c>
      <c r="CG114" s="161">
        <f t="shared" si="1342"/>
        <v>46295</v>
      </c>
      <c r="CH114" s="165">
        <f t="shared" si="1343"/>
        <v>0</v>
      </c>
      <c r="CI114" s="161">
        <f t="shared" si="1344"/>
        <v>46296</v>
      </c>
      <c r="CJ114" s="161">
        <f t="shared" si="1345"/>
        <v>46326</v>
      </c>
      <c r="CK114" s="165">
        <f t="shared" si="1346"/>
        <v>0</v>
      </c>
      <c r="CL114" s="161">
        <f t="shared" si="1347"/>
        <v>46327</v>
      </c>
      <c r="CM114" s="161">
        <f t="shared" si="1348"/>
        <v>46356</v>
      </c>
      <c r="CN114" s="165">
        <f t="shared" si="1349"/>
        <v>0</v>
      </c>
      <c r="CO114" s="161">
        <f t="shared" si="1350"/>
        <v>46357</v>
      </c>
      <c r="CP114" s="161">
        <f t="shared" si="1351"/>
        <v>46387</v>
      </c>
      <c r="CQ114" s="165">
        <f t="shared" si="1352"/>
        <v>0</v>
      </c>
    </row>
    <row r="115" s="78" customFormat="1" ht="24" customHeight="1" outlineLevel="4" spans="1:95">
      <c r="A115" s="119"/>
      <c r="B115" s="120"/>
      <c r="C115" s="121"/>
      <c r="D115" s="119"/>
      <c r="E115" s="120"/>
      <c r="F115" s="120"/>
      <c r="G115" s="120"/>
      <c r="H115" s="122"/>
      <c r="I115" s="122"/>
      <c r="J115" s="122">
        <f t="shared" si="814"/>
        <v>0</v>
      </c>
      <c r="K115" s="122">
        <f t="shared" si="1353"/>
        <v>4</v>
      </c>
      <c r="L115" s="153"/>
      <c r="M115" s="154">
        <f>IFERROR(VLOOKUP($L115,'2-2 引出数据_合同数据仓库'!$B$2:$BP$1000,3,FALSE),0)</f>
        <v>0</v>
      </c>
      <c r="N115" s="122"/>
      <c r="O115" s="154">
        <f>IFERROR(VLOOKUP((LEFT(VLOOKUP($L115,'2-2 引出数据_合同数据仓库'!$B$2:$BP$1000,64,FALSE),15)&amp;(RIGHT(VLOOKUP($L115,'2-2 引出数据_合同数据仓库'!$B$2:$BP$1000,64,FALSE),4)+1)),'2-2 引出数据_合同数据仓库'!$B$2:$BP$1000,3,FALSE),0)</f>
        <v>0</v>
      </c>
      <c r="P115" s="122"/>
      <c r="Q115" s="122">
        <f>IFERROR(VLOOKUP($L115,'2-2 引出数据_合同数据仓库'!$B$2:$BP$1000,28,FALSE),0)</f>
        <v>0</v>
      </c>
      <c r="R115" s="122">
        <f>IFERROR(VLOOKUP($L115,'2-2 引出数据_合同数据仓库'!$B$2:$BP$1000,29,FALSE),0)</f>
        <v>0</v>
      </c>
      <c r="S115" s="122">
        <f>IFERROR(VLOOKUP($L115,'2-2 引出数据_合同数据仓库'!$B$2:$BP$1000,4,FALSE),0)</f>
        <v>0</v>
      </c>
      <c r="T115" s="122"/>
      <c r="U115" s="122">
        <f>IFERROR(VLOOKUP($L115,'2-2 引出数据_合同数据仓库'!$B$2:$BP$1000,15,FALSE),0)</f>
        <v>0</v>
      </c>
      <c r="V115" s="122">
        <f t="shared" si="1282"/>
        <v>0</v>
      </c>
      <c r="W115" s="122"/>
      <c r="X115" s="161">
        <v>45658</v>
      </c>
      <c r="Y115" s="161">
        <f t="shared" si="1283"/>
        <v>45688</v>
      </c>
      <c r="Z115" s="165">
        <f t="shared" si="1284"/>
        <v>0</v>
      </c>
      <c r="AA115" s="161">
        <f t="shared" si="1285"/>
        <v>45689</v>
      </c>
      <c r="AB115" s="161">
        <f t="shared" si="1286"/>
        <v>45716</v>
      </c>
      <c r="AC115" s="165">
        <f t="shared" si="1287"/>
        <v>0</v>
      </c>
      <c r="AD115" s="161">
        <f t="shared" si="1288"/>
        <v>45717</v>
      </c>
      <c r="AE115" s="161">
        <f t="shared" si="1289"/>
        <v>45747</v>
      </c>
      <c r="AF115" s="165">
        <f t="shared" si="1290"/>
        <v>0</v>
      </c>
      <c r="AG115" s="161">
        <f t="shared" si="1291"/>
        <v>45748</v>
      </c>
      <c r="AH115" s="161">
        <f t="shared" si="1292"/>
        <v>45777</v>
      </c>
      <c r="AI115" s="165">
        <f t="shared" si="1293"/>
        <v>0</v>
      </c>
      <c r="AJ115" s="161">
        <f t="shared" si="1294"/>
        <v>45778</v>
      </c>
      <c r="AK115" s="161">
        <f t="shared" si="1295"/>
        <v>45808</v>
      </c>
      <c r="AL115" s="165">
        <f t="shared" si="1296"/>
        <v>0</v>
      </c>
      <c r="AM115" s="161">
        <f t="shared" si="1297"/>
        <v>45809</v>
      </c>
      <c r="AN115" s="161">
        <f t="shared" si="1298"/>
        <v>45838</v>
      </c>
      <c r="AO115" s="165">
        <f t="shared" si="1299"/>
        <v>0</v>
      </c>
      <c r="AP115" s="161">
        <f t="shared" si="1300"/>
        <v>45839</v>
      </c>
      <c r="AQ115" s="161">
        <f t="shared" si="1301"/>
        <v>45869</v>
      </c>
      <c r="AR115" s="165">
        <f t="shared" si="1302"/>
        <v>0</v>
      </c>
      <c r="AS115" s="161">
        <f t="shared" si="1303"/>
        <v>45870</v>
      </c>
      <c r="AT115" s="161">
        <f t="shared" si="1304"/>
        <v>45900</v>
      </c>
      <c r="AU115" s="165">
        <f t="shared" si="1305"/>
        <v>0</v>
      </c>
      <c r="AV115" s="161">
        <f t="shared" si="1306"/>
        <v>45901</v>
      </c>
      <c r="AW115" s="161">
        <f t="shared" si="1307"/>
        <v>45930</v>
      </c>
      <c r="AX115" s="165">
        <f t="shared" si="1308"/>
        <v>0</v>
      </c>
      <c r="AY115" s="161">
        <f t="shared" si="1309"/>
        <v>45931</v>
      </c>
      <c r="AZ115" s="161">
        <f t="shared" si="1310"/>
        <v>45961</v>
      </c>
      <c r="BA115" s="165">
        <f t="shared" si="1311"/>
        <v>0</v>
      </c>
      <c r="BB115" s="161">
        <f t="shared" si="1312"/>
        <v>45962</v>
      </c>
      <c r="BC115" s="161">
        <f t="shared" si="1313"/>
        <v>45991</v>
      </c>
      <c r="BD115" s="165">
        <f t="shared" si="1314"/>
        <v>0</v>
      </c>
      <c r="BE115" s="161">
        <f t="shared" si="1315"/>
        <v>45992</v>
      </c>
      <c r="BF115" s="161">
        <f t="shared" si="1316"/>
        <v>46022</v>
      </c>
      <c r="BG115" s="165">
        <f t="shared" si="1317"/>
        <v>0</v>
      </c>
      <c r="BH115" s="161">
        <v>46023</v>
      </c>
      <c r="BI115" s="161">
        <f t="shared" si="1318"/>
        <v>46053</v>
      </c>
      <c r="BJ115" s="165">
        <f t="shared" si="1319"/>
        <v>0</v>
      </c>
      <c r="BK115" s="161">
        <f t="shared" si="1320"/>
        <v>46054</v>
      </c>
      <c r="BL115" s="161">
        <f t="shared" si="1321"/>
        <v>46081</v>
      </c>
      <c r="BM115" s="165">
        <f t="shared" si="1322"/>
        <v>0</v>
      </c>
      <c r="BN115" s="161">
        <f t="shared" si="1323"/>
        <v>46082</v>
      </c>
      <c r="BO115" s="161">
        <f t="shared" si="1324"/>
        <v>46112</v>
      </c>
      <c r="BP115" s="165">
        <f t="shared" si="1325"/>
        <v>0</v>
      </c>
      <c r="BQ115" s="161">
        <f t="shared" si="1326"/>
        <v>46113</v>
      </c>
      <c r="BR115" s="161">
        <f t="shared" si="1327"/>
        <v>46142</v>
      </c>
      <c r="BS115" s="165">
        <f t="shared" si="1328"/>
        <v>0</v>
      </c>
      <c r="BT115" s="161">
        <f t="shared" si="1329"/>
        <v>46143</v>
      </c>
      <c r="BU115" s="161">
        <f t="shared" si="1330"/>
        <v>46173</v>
      </c>
      <c r="BV115" s="165">
        <f t="shared" si="1331"/>
        <v>0</v>
      </c>
      <c r="BW115" s="161">
        <f t="shared" si="1332"/>
        <v>46174</v>
      </c>
      <c r="BX115" s="161">
        <f t="shared" si="1333"/>
        <v>46203</v>
      </c>
      <c r="BY115" s="165">
        <f t="shared" si="1334"/>
        <v>0</v>
      </c>
      <c r="BZ115" s="161">
        <f t="shared" si="1335"/>
        <v>46204</v>
      </c>
      <c r="CA115" s="161">
        <f t="shared" si="1336"/>
        <v>46234</v>
      </c>
      <c r="CB115" s="165">
        <f t="shared" si="1337"/>
        <v>0</v>
      </c>
      <c r="CC115" s="161">
        <f t="shared" si="1338"/>
        <v>46235</v>
      </c>
      <c r="CD115" s="161">
        <f t="shared" si="1339"/>
        <v>46265</v>
      </c>
      <c r="CE115" s="165">
        <f t="shared" si="1340"/>
        <v>0</v>
      </c>
      <c r="CF115" s="161">
        <f t="shared" si="1341"/>
        <v>46266</v>
      </c>
      <c r="CG115" s="161">
        <f t="shared" si="1342"/>
        <v>46295</v>
      </c>
      <c r="CH115" s="165">
        <f t="shared" si="1343"/>
        <v>0</v>
      </c>
      <c r="CI115" s="161">
        <f t="shared" si="1344"/>
        <v>46296</v>
      </c>
      <c r="CJ115" s="161">
        <f t="shared" si="1345"/>
        <v>46326</v>
      </c>
      <c r="CK115" s="165">
        <f t="shared" si="1346"/>
        <v>0</v>
      </c>
      <c r="CL115" s="161">
        <f t="shared" si="1347"/>
        <v>46327</v>
      </c>
      <c r="CM115" s="161">
        <f t="shared" si="1348"/>
        <v>46356</v>
      </c>
      <c r="CN115" s="165">
        <f t="shared" si="1349"/>
        <v>0</v>
      </c>
      <c r="CO115" s="161">
        <f t="shared" si="1350"/>
        <v>46357</v>
      </c>
      <c r="CP115" s="161">
        <f t="shared" si="1351"/>
        <v>46387</v>
      </c>
      <c r="CQ115" s="165">
        <f t="shared" si="1352"/>
        <v>0</v>
      </c>
    </row>
    <row r="116" s="78" customFormat="1" ht="24" customHeight="1" outlineLevel="4" spans="1:95">
      <c r="A116" s="123" t="s">
        <v>2826</v>
      </c>
      <c r="B116" s="124"/>
      <c r="C116" s="124"/>
      <c r="D116" s="124"/>
      <c r="E116" s="124"/>
      <c r="F116" s="124"/>
      <c r="G116" s="125"/>
      <c r="H116" s="126"/>
      <c r="I116" s="126"/>
      <c r="J116" s="126"/>
      <c r="K116" s="126"/>
      <c r="L116" s="155"/>
      <c r="M116" s="155"/>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126"/>
      <c r="CD116" s="126"/>
      <c r="CE116" s="126"/>
      <c r="CF116" s="126"/>
      <c r="CG116" s="126"/>
      <c r="CH116" s="126"/>
      <c r="CI116" s="126"/>
      <c r="CJ116" s="126"/>
      <c r="CK116" s="126"/>
      <c r="CL116" s="126"/>
      <c r="CM116" s="126"/>
      <c r="CN116" s="126"/>
      <c r="CO116" s="126"/>
      <c r="CP116" s="126"/>
      <c r="CQ116" s="126"/>
    </row>
    <row r="117" ht="24" customHeight="1" outlineLevel="2" spans="1:95">
      <c r="A117" s="111"/>
      <c r="B117" s="112" t="s">
        <v>794</v>
      </c>
      <c r="C117" s="113" t="s">
        <v>1066</v>
      </c>
      <c r="D117" s="111" t="s">
        <v>1067</v>
      </c>
      <c r="E117" s="112"/>
      <c r="F117" s="112"/>
      <c r="G117" s="112"/>
      <c r="H117" s="114">
        <f>X117+AA117+AD117+AG117+AJ117+AM117+AP117+AS117+AV117+AY117+BB117+BE117</f>
        <v>0</v>
      </c>
      <c r="I117" s="114">
        <f>Y117+AB117+AE117+AH117+AK117+AN117+AQ117+AT117+AW117+AZ117+BC117+BF117</f>
        <v>0</v>
      </c>
      <c r="J117" s="114">
        <f t="shared" si="814"/>
        <v>0</v>
      </c>
      <c r="K117" s="114"/>
      <c r="L117" s="151"/>
      <c r="M117" s="151"/>
      <c r="N117" s="114"/>
      <c r="O117" s="114"/>
      <c r="P117" s="114"/>
      <c r="Q117" s="114"/>
      <c r="R117" s="114"/>
      <c r="S117" s="114"/>
      <c r="T117" s="114"/>
      <c r="U117" s="114"/>
      <c r="V117" s="114"/>
      <c r="W117" s="114"/>
      <c r="X117" s="114">
        <f>VLOOKUP($C117,'1 预算编制表单'!$C:$BJ,27,FALSE)</f>
        <v>0</v>
      </c>
      <c r="Y117" s="114">
        <f>X117-Z117</f>
        <v>0</v>
      </c>
      <c r="Z117" s="114">
        <f>Z118+Z124+Z130+Z136</f>
        <v>0</v>
      </c>
      <c r="AA117" s="114">
        <f>VLOOKUP($C117,'1 预算编制表单'!$C:$BJ,30,FALSE)</f>
        <v>0</v>
      </c>
      <c r="AB117" s="114">
        <f>AA117-AC117</f>
        <v>0</v>
      </c>
      <c r="AC117" s="114">
        <f>AC118+AC124+AC130+AC136</f>
        <v>0</v>
      </c>
      <c r="AD117" s="114">
        <f>VLOOKUP($C117,'1 预算编制表单'!$C:$BJ,33,FALSE)</f>
        <v>0</v>
      </c>
      <c r="AE117" s="114">
        <f>AD117-AF117</f>
        <v>0</v>
      </c>
      <c r="AF117" s="114">
        <f>AF118+AF124+AF130+AF136</f>
        <v>0</v>
      </c>
      <c r="AG117" s="114">
        <f>VLOOKUP($C117,'1 预算编制表单'!$C:$BJ,36,FALSE)</f>
        <v>0</v>
      </c>
      <c r="AH117" s="114">
        <f>AG117-AI117</f>
        <v>0</v>
      </c>
      <c r="AI117" s="114">
        <f>AI118+AI124+AI130+AI136</f>
        <v>0</v>
      </c>
      <c r="AJ117" s="114">
        <f>VLOOKUP($C117,'1 预算编制表单'!$C:$BJ,39,FALSE)</f>
        <v>0</v>
      </c>
      <c r="AK117" s="114">
        <f>AJ117-AL117</f>
        <v>0</v>
      </c>
      <c r="AL117" s="114">
        <f>AL118+AL124+AL130+AL136</f>
        <v>0</v>
      </c>
      <c r="AM117" s="114">
        <f>VLOOKUP($C117,'1 预算编制表单'!$C:$BJ,42,FALSE)</f>
        <v>0</v>
      </c>
      <c r="AN117" s="114">
        <f>AM117-AO117</f>
        <v>0</v>
      </c>
      <c r="AO117" s="114">
        <f>AO118+AO124+AO130+AO136</f>
        <v>0</v>
      </c>
      <c r="AP117" s="114">
        <f>VLOOKUP($C117,'1 预算编制表单'!$C:$BJ,45,FALSE)</f>
        <v>0</v>
      </c>
      <c r="AQ117" s="114">
        <f>AP117-AR117</f>
        <v>0</v>
      </c>
      <c r="AR117" s="114">
        <f>AR118+AR124+AR130+AR136</f>
        <v>0</v>
      </c>
      <c r="AS117" s="114">
        <f>VLOOKUP($C117,'1 预算编制表单'!$C:$BJ,48,FALSE)</f>
        <v>0</v>
      </c>
      <c r="AT117" s="114">
        <f>AS117-AU117</f>
        <v>0</v>
      </c>
      <c r="AU117" s="114">
        <f>AU118+AU124+AU130+AU136</f>
        <v>0</v>
      </c>
      <c r="AV117" s="114">
        <f>VLOOKUP($C117,'1 预算编制表单'!$C:$BJ,51,FALSE)</f>
        <v>0</v>
      </c>
      <c r="AW117" s="114">
        <f>AV117-AX117</f>
        <v>0</v>
      </c>
      <c r="AX117" s="114">
        <f>AX118+AX124+AX130+AX136</f>
        <v>0</v>
      </c>
      <c r="AY117" s="114">
        <f>VLOOKUP($C117,'1 预算编制表单'!$C:$BJ,54,FALSE)</f>
        <v>0</v>
      </c>
      <c r="AZ117" s="114">
        <f>AY117-BA117</f>
        <v>0</v>
      </c>
      <c r="BA117" s="114">
        <f>BA118+BA124+BA130+BA136</f>
        <v>0</v>
      </c>
      <c r="BB117" s="114">
        <f>VLOOKUP($C117,'1 预算编制表单'!$C:$BJ,57,FALSE)</f>
        <v>0</v>
      </c>
      <c r="BC117" s="114">
        <f>BB117-BD117</f>
        <v>0</v>
      </c>
      <c r="BD117" s="114">
        <f>BD118+BD124+BD130+BD136</f>
        <v>0</v>
      </c>
      <c r="BE117" s="114">
        <f>VLOOKUP($C117,'1 预算编制表单'!$C:$BJ,60,FALSE)</f>
        <v>0</v>
      </c>
      <c r="BF117" s="114">
        <f>BE117-BG117</f>
        <v>0</v>
      </c>
      <c r="BG117" s="114">
        <f>BG118+BG124+BG130+BG136</f>
        <v>0</v>
      </c>
      <c r="BH117" s="114">
        <f>VLOOKUP($C117,'1 预算编制表单'!$C:$BJ,27,FALSE)</f>
        <v>0</v>
      </c>
      <c r="BI117" s="114">
        <f>BH117-BJ117</f>
        <v>0</v>
      </c>
      <c r="BJ117" s="114">
        <f>BJ118+BJ124+BJ130+BJ136</f>
        <v>0</v>
      </c>
      <c r="BK117" s="114">
        <f>VLOOKUP($C117,'1 预算编制表单'!$C:$BJ,30,FALSE)</f>
        <v>0</v>
      </c>
      <c r="BL117" s="114">
        <f>BK117-BM117</f>
        <v>0</v>
      </c>
      <c r="BM117" s="114">
        <f>BM118+BM124+BM130+BM136</f>
        <v>0</v>
      </c>
      <c r="BN117" s="114">
        <f>VLOOKUP($C117,'1 预算编制表单'!$C:$BJ,33,FALSE)</f>
        <v>0</v>
      </c>
      <c r="BO117" s="114">
        <f>BN117-BP117</f>
        <v>0</v>
      </c>
      <c r="BP117" s="114">
        <f>BP118+BP124+BP130+BP136</f>
        <v>0</v>
      </c>
      <c r="BQ117" s="114">
        <f>VLOOKUP($C117,'1 预算编制表单'!$C:$BJ,36,FALSE)</f>
        <v>0</v>
      </c>
      <c r="BR117" s="114">
        <f>BQ117-BS117</f>
        <v>0</v>
      </c>
      <c r="BS117" s="114">
        <f>BS118+BS124+BS130+BS136</f>
        <v>0</v>
      </c>
      <c r="BT117" s="114">
        <f>VLOOKUP($C117,'1 预算编制表单'!$C:$BJ,39,FALSE)</f>
        <v>0</v>
      </c>
      <c r="BU117" s="114">
        <f>BT117-BV117</f>
        <v>0</v>
      </c>
      <c r="BV117" s="114">
        <f>BV118+BV124+BV130+BV136</f>
        <v>0</v>
      </c>
      <c r="BW117" s="114">
        <f>VLOOKUP($C117,'1 预算编制表单'!$C:$BJ,42,FALSE)</f>
        <v>0</v>
      </c>
      <c r="BX117" s="114">
        <f>BW117-BY117</f>
        <v>0</v>
      </c>
      <c r="BY117" s="114">
        <f>BY118+BY124+BY130+BY136</f>
        <v>0</v>
      </c>
      <c r="BZ117" s="114">
        <f>VLOOKUP($C117,'1 预算编制表单'!$C:$BJ,45,FALSE)</f>
        <v>0</v>
      </c>
      <c r="CA117" s="114">
        <f>BZ117-CB117</f>
        <v>0</v>
      </c>
      <c r="CB117" s="114">
        <f>CB118+CB124+CB130+CB136</f>
        <v>0</v>
      </c>
      <c r="CC117" s="114">
        <f>VLOOKUP($C117,'1 预算编制表单'!$C:$BJ,48,FALSE)</f>
        <v>0</v>
      </c>
      <c r="CD117" s="114">
        <f>CC117-CE117</f>
        <v>0</v>
      </c>
      <c r="CE117" s="114">
        <f>CE118+CE124+CE130+CE136</f>
        <v>0</v>
      </c>
      <c r="CF117" s="114">
        <f>VLOOKUP($C117,'1 预算编制表单'!$C:$BJ,51,FALSE)</f>
        <v>0</v>
      </c>
      <c r="CG117" s="114">
        <f>CF117-CH117</f>
        <v>0</v>
      </c>
      <c r="CH117" s="114">
        <f>CH118+CH124+CH130+CH136</f>
        <v>0</v>
      </c>
      <c r="CI117" s="114">
        <f>VLOOKUP($C117,'1 预算编制表单'!$C:$BJ,54,FALSE)</f>
        <v>0</v>
      </c>
      <c r="CJ117" s="114">
        <f>CI117-CK117</f>
        <v>0</v>
      </c>
      <c r="CK117" s="114">
        <f>CK118+CK124+CK130+CK136</f>
        <v>0</v>
      </c>
      <c r="CL117" s="114">
        <f>VLOOKUP($C117,'1 预算编制表单'!$C:$BJ,57,FALSE)</f>
        <v>0</v>
      </c>
      <c r="CM117" s="114">
        <f>CL117-CN117</f>
        <v>0</v>
      </c>
      <c r="CN117" s="114">
        <f>CN118+CN124+CN130+CN136</f>
        <v>0</v>
      </c>
      <c r="CO117" s="114">
        <f>VLOOKUP($C117,'1 预算编制表单'!$C:$BJ,60,FALSE)</f>
        <v>0</v>
      </c>
      <c r="CP117" s="114">
        <f>CO117-CQ117</f>
        <v>0</v>
      </c>
      <c r="CQ117" s="114">
        <f>CQ118+CQ124+CQ130+CQ136</f>
        <v>0</v>
      </c>
    </row>
    <row r="118" ht="24" customHeight="1" outlineLevel="3" spans="1:95">
      <c r="A118" s="115"/>
      <c r="B118" s="116" t="s">
        <v>799</v>
      </c>
      <c r="C118" s="117" t="s">
        <v>124</v>
      </c>
      <c r="D118" s="115" t="s">
        <v>109</v>
      </c>
      <c r="E118" s="116"/>
      <c r="F118" s="116"/>
      <c r="G118" s="116"/>
      <c r="H118" s="118">
        <f>X118+AA118+AD118+AG118+AJ118+AM118+AP118+AS118+AV118+AY118+BB118+BE118</f>
        <v>0</v>
      </c>
      <c r="I118" s="118">
        <f>Y118+AB118+AE118+AH118+AK118+AN118+AQ118+AT118+AW118+AZ118+BC118+BF118</f>
        <v>0</v>
      </c>
      <c r="J118" s="118">
        <f t="shared" si="814"/>
        <v>0</v>
      </c>
      <c r="K118" s="118"/>
      <c r="L118" s="152"/>
      <c r="M118" s="152"/>
      <c r="N118" s="118"/>
      <c r="O118" s="118"/>
      <c r="P118" s="118"/>
      <c r="Q118" s="118"/>
      <c r="R118" s="118"/>
      <c r="S118" s="118"/>
      <c r="T118" s="118"/>
      <c r="U118" s="118"/>
      <c r="V118" s="118"/>
      <c r="W118" s="118"/>
      <c r="X118" s="118">
        <f>VLOOKUP($C118,'1 预算编制表单'!$C:$BJ,27,FALSE)</f>
        <v>0</v>
      </c>
      <c r="Y118" s="118">
        <f>X118-Z118</f>
        <v>0</v>
      </c>
      <c r="Z118" s="118">
        <f>SUM(Z119:Z123)</f>
        <v>0</v>
      </c>
      <c r="AA118" s="118">
        <f>VLOOKUP($C118,'1 预算编制表单'!$C:$BJ,30,FALSE)</f>
        <v>0</v>
      </c>
      <c r="AB118" s="118">
        <f>AA118-AC118</f>
        <v>0</v>
      </c>
      <c r="AC118" s="118">
        <f>SUM(AC119:AC123)</f>
        <v>0</v>
      </c>
      <c r="AD118" s="118">
        <f>VLOOKUP($C118,'1 预算编制表单'!$C:$BJ,33,FALSE)</f>
        <v>0</v>
      </c>
      <c r="AE118" s="118">
        <f>AD118-AF118</f>
        <v>0</v>
      </c>
      <c r="AF118" s="118">
        <f>SUM(AF119:AF123)</f>
        <v>0</v>
      </c>
      <c r="AG118" s="118">
        <f>VLOOKUP($C118,'1 预算编制表单'!$C:$BJ,36,FALSE)</f>
        <v>0</v>
      </c>
      <c r="AH118" s="118">
        <f>AG118-AI118</f>
        <v>0</v>
      </c>
      <c r="AI118" s="118">
        <f>SUM(AI119:AI123)</f>
        <v>0</v>
      </c>
      <c r="AJ118" s="118">
        <f>VLOOKUP($C118,'1 预算编制表单'!$C:$BJ,39,FALSE)</f>
        <v>0</v>
      </c>
      <c r="AK118" s="118">
        <f>AJ118-AL118</f>
        <v>0</v>
      </c>
      <c r="AL118" s="118">
        <f>SUM(AL119:AL123)</f>
        <v>0</v>
      </c>
      <c r="AM118" s="118">
        <f>VLOOKUP($C118,'1 预算编制表单'!$C:$BJ,42,FALSE)</f>
        <v>0</v>
      </c>
      <c r="AN118" s="118">
        <f>AM118-AO118</f>
        <v>0</v>
      </c>
      <c r="AO118" s="118">
        <f>SUM(AO119:AO123)</f>
        <v>0</v>
      </c>
      <c r="AP118" s="118">
        <f>VLOOKUP($C118,'1 预算编制表单'!$C:$BJ,45,FALSE)</f>
        <v>0</v>
      </c>
      <c r="AQ118" s="118">
        <f>AP118-AR118</f>
        <v>0</v>
      </c>
      <c r="AR118" s="118">
        <f>SUM(AR119:AR123)</f>
        <v>0</v>
      </c>
      <c r="AS118" s="118">
        <f>VLOOKUP($C118,'1 预算编制表单'!$C:$BJ,48,FALSE)</f>
        <v>0</v>
      </c>
      <c r="AT118" s="118">
        <f>AS118-AU118</f>
        <v>0</v>
      </c>
      <c r="AU118" s="118">
        <f>SUM(AU119:AU123)</f>
        <v>0</v>
      </c>
      <c r="AV118" s="118">
        <f>VLOOKUP($C118,'1 预算编制表单'!$C:$BJ,51,FALSE)</f>
        <v>0</v>
      </c>
      <c r="AW118" s="118">
        <f>AV118-AX118</f>
        <v>0</v>
      </c>
      <c r="AX118" s="118">
        <f>SUM(AX119:AX123)</f>
        <v>0</v>
      </c>
      <c r="AY118" s="118">
        <f>VLOOKUP($C118,'1 预算编制表单'!$C:$BJ,54,FALSE)</f>
        <v>0</v>
      </c>
      <c r="AZ118" s="118">
        <f>AY118-BA118</f>
        <v>0</v>
      </c>
      <c r="BA118" s="118">
        <f>SUM(BA119:BA123)</f>
        <v>0</v>
      </c>
      <c r="BB118" s="118">
        <f>VLOOKUP($C118,'1 预算编制表单'!$C:$BJ,57,FALSE)</f>
        <v>0</v>
      </c>
      <c r="BC118" s="118">
        <f>BB118-BD118</f>
        <v>0</v>
      </c>
      <c r="BD118" s="118">
        <f>SUM(BD119:BD123)</f>
        <v>0</v>
      </c>
      <c r="BE118" s="118">
        <f>VLOOKUP($C118,'1 预算编制表单'!$C:$BJ,60,FALSE)</f>
        <v>0</v>
      </c>
      <c r="BF118" s="118">
        <f>BE118-BG118</f>
        <v>0</v>
      </c>
      <c r="BG118" s="118">
        <f>SUM(BG119:BG123)</f>
        <v>0</v>
      </c>
      <c r="BH118" s="118">
        <f>VLOOKUP($C118,'1 预算编制表单'!$C:$BJ,27,FALSE)</f>
        <v>0</v>
      </c>
      <c r="BI118" s="118">
        <f>BH118-BJ118</f>
        <v>0</v>
      </c>
      <c r="BJ118" s="118">
        <f>SUM(BJ119:BJ123)</f>
        <v>0</v>
      </c>
      <c r="BK118" s="118">
        <f>VLOOKUP($C118,'1 预算编制表单'!$C:$BJ,30,FALSE)</f>
        <v>0</v>
      </c>
      <c r="BL118" s="118">
        <f>BK118-BM118</f>
        <v>0</v>
      </c>
      <c r="BM118" s="118">
        <f>SUM(BM119:BM123)</f>
        <v>0</v>
      </c>
      <c r="BN118" s="118">
        <f>VLOOKUP($C118,'1 预算编制表单'!$C:$BJ,33,FALSE)</f>
        <v>0</v>
      </c>
      <c r="BO118" s="118">
        <f>BN118-BP118</f>
        <v>0</v>
      </c>
      <c r="BP118" s="118">
        <f>SUM(BP119:BP123)</f>
        <v>0</v>
      </c>
      <c r="BQ118" s="118">
        <f>VLOOKUP($C118,'1 预算编制表单'!$C:$BJ,36,FALSE)</f>
        <v>0</v>
      </c>
      <c r="BR118" s="118">
        <f>BQ118-BS118</f>
        <v>0</v>
      </c>
      <c r="BS118" s="118">
        <f>SUM(BS119:BS123)</f>
        <v>0</v>
      </c>
      <c r="BT118" s="118">
        <f>VLOOKUP($C118,'1 预算编制表单'!$C:$BJ,39,FALSE)</f>
        <v>0</v>
      </c>
      <c r="BU118" s="118">
        <f>BT118-BV118</f>
        <v>0</v>
      </c>
      <c r="BV118" s="118">
        <f>SUM(BV119:BV123)</f>
        <v>0</v>
      </c>
      <c r="BW118" s="118">
        <f>VLOOKUP($C118,'1 预算编制表单'!$C:$BJ,42,FALSE)</f>
        <v>0</v>
      </c>
      <c r="BX118" s="118">
        <f>BW118-BY118</f>
        <v>0</v>
      </c>
      <c r="BY118" s="118">
        <f>SUM(BY119:BY123)</f>
        <v>0</v>
      </c>
      <c r="BZ118" s="118">
        <f>VLOOKUP($C118,'1 预算编制表单'!$C:$BJ,45,FALSE)</f>
        <v>0</v>
      </c>
      <c r="CA118" s="118">
        <f>BZ118-CB118</f>
        <v>0</v>
      </c>
      <c r="CB118" s="118">
        <f>SUM(CB119:CB123)</f>
        <v>0</v>
      </c>
      <c r="CC118" s="118">
        <f>VLOOKUP($C118,'1 预算编制表单'!$C:$BJ,48,FALSE)</f>
        <v>0</v>
      </c>
      <c r="CD118" s="118">
        <f>CC118-CE118</f>
        <v>0</v>
      </c>
      <c r="CE118" s="118">
        <f>SUM(CE119:CE123)</f>
        <v>0</v>
      </c>
      <c r="CF118" s="118">
        <f>VLOOKUP($C118,'1 预算编制表单'!$C:$BJ,51,FALSE)</f>
        <v>0</v>
      </c>
      <c r="CG118" s="118">
        <f>CF118-CH118</f>
        <v>0</v>
      </c>
      <c r="CH118" s="118">
        <f>SUM(CH119:CH123)</f>
        <v>0</v>
      </c>
      <c r="CI118" s="118">
        <f>VLOOKUP($C118,'1 预算编制表单'!$C:$BJ,54,FALSE)</f>
        <v>0</v>
      </c>
      <c r="CJ118" s="118">
        <f>CI118-CK118</f>
        <v>0</v>
      </c>
      <c r="CK118" s="118">
        <f>SUM(CK119:CK123)</f>
        <v>0</v>
      </c>
      <c r="CL118" s="118">
        <f>VLOOKUP($C118,'1 预算编制表单'!$C:$BJ,57,FALSE)</f>
        <v>0</v>
      </c>
      <c r="CM118" s="118">
        <f>CL118-CN118</f>
        <v>0</v>
      </c>
      <c r="CN118" s="118">
        <f>SUM(CN119:CN123)</f>
        <v>0</v>
      </c>
      <c r="CO118" s="118">
        <f>VLOOKUP($C118,'1 预算编制表单'!$C:$BJ,60,FALSE)</f>
        <v>0</v>
      </c>
      <c r="CP118" s="118">
        <f>CO118-CQ118</f>
        <v>0</v>
      </c>
      <c r="CQ118" s="118">
        <f>SUM(CQ119:CQ123)</f>
        <v>0</v>
      </c>
    </row>
    <row r="119" s="78" customFormat="1" ht="24" customHeight="1" outlineLevel="4" spans="1:95">
      <c r="A119" s="119"/>
      <c r="B119" s="120"/>
      <c r="C119" s="121"/>
      <c r="D119" s="119"/>
      <c r="E119" s="120"/>
      <c r="F119" s="120"/>
      <c r="G119" s="120"/>
      <c r="H119" s="122"/>
      <c r="I119" s="122"/>
      <c r="J119" s="122">
        <f t="shared" si="814"/>
        <v>0</v>
      </c>
      <c r="K119" s="122">
        <v>1</v>
      </c>
      <c r="L119" s="153"/>
      <c r="M119" s="154">
        <f>IFERROR(VLOOKUP($L119,'2-2 引出数据_合同数据仓库'!$B$2:$BP$1000,3,FALSE),0)</f>
        <v>0</v>
      </c>
      <c r="N119" s="122"/>
      <c r="O119" s="154">
        <f>IFERROR(VLOOKUP((LEFT(VLOOKUP($L119,'2-2 引出数据_合同数据仓库'!$B$2:$BP$1000,64,FALSE),15)&amp;(RIGHT(VLOOKUP($L119,'2-2 引出数据_合同数据仓库'!$B$2:$BP$1000,64,FALSE),4)+1)),'2-2 引出数据_合同数据仓库'!$B$2:$BP$1000,3,FALSE),0)</f>
        <v>0</v>
      </c>
      <c r="P119" s="122"/>
      <c r="Q119" s="122">
        <f>IFERROR(VLOOKUP($L119,'2-2 引出数据_合同数据仓库'!$B$2:$BP$1000,28,FALSE),0)</f>
        <v>0</v>
      </c>
      <c r="R119" s="122">
        <f>IFERROR(VLOOKUP($L119,'2-2 引出数据_合同数据仓库'!$B$2:$BP$1000,29,FALSE),0)</f>
        <v>0</v>
      </c>
      <c r="S119" s="122">
        <f>IFERROR(VLOOKUP($L119,'2-2 引出数据_合同数据仓库'!$B$2:$BP$1000,4,FALSE),0)</f>
        <v>0</v>
      </c>
      <c r="T119" s="122"/>
      <c r="U119" s="122">
        <f>IFERROR(VLOOKUP($L119,'2-2 引出数据_合同数据仓库'!$B$2:$BP$1000,15,FALSE),0)</f>
        <v>0</v>
      </c>
      <c r="V119" s="122">
        <f t="shared" ref="V119:V122" si="1354">U119/(S119-R119+1)*365</f>
        <v>0</v>
      </c>
      <c r="W119" s="122"/>
      <c r="X119" s="161">
        <v>45658</v>
      </c>
      <c r="Y119" s="161">
        <f t="shared" ref="Y119:Y122" si="1355">X119+30</f>
        <v>45688</v>
      </c>
      <c r="Z119" s="165">
        <f t="shared" ref="Z119:Z122" si="1356">IFERROR(IF(($R119-Y119)&gt;=0,0,IF(($S119-X119)&lt;0,0,IF(AND(($S119-Y119)&gt;0,(X119-$R119)&gt;0),$V119/365*(Y119-X119+1),IF(AND(($S119-Y119)&lt;=0,(X119-$R119)&gt;0),$V119/365*($S119-X119+1),$V119/365*(Y119-$R119+1))))),0)</f>
        <v>0</v>
      </c>
      <c r="AA119" s="161">
        <f t="shared" ref="AA119:AA122" si="1357">Y119+1</f>
        <v>45689</v>
      </c>
      <c r="AB119" s="161">
        <f t="shared" ref="AB119:AB122" si="1358">AA119+27</f>
        <v>45716</v>
      </c>
      <c r="AC119" s="165">
        <f t="shared" ref="AC119:AC122" si="1359">IFERROR(IF(($R119-AB119)&gt;=0,0,IF(($S119-AA119)&lt;0,0,IF(AND(($S119-AB119)&gt;0,(AA119-$R119)&gt;0),$V119/365*(AB119-AA119+1),IF(AND(($S119-AB119)&lt;=0,(AA119-$R119)&gt;0),$V119/365*($S119-AA119+1),$V119/365*(AB119-$R119+1))))),0)</f>
        <v>0</v>
      </c>
      <c r="AD119" s="161">
        <f t="shared" ref="AD119:AD122" si="1360">AB119+1</f>
        <v>45717</v>
      </c>
      <c r="AE119" s="161">
        <f t="shared" ref="AE119:AE122" si="1361">AD119+30</f>
        <v>45747</v>
      </c>
      <c r="AF119" s="165">
        <f t="shared" ref="AF119:AF122" si="1362">IFERROR(IF(($R119-AE119)&gt;=0,0,IF(($S119-AD119)&lt;0,0,IF(AND(($S119-AE119)&gt;0,(AD119-$R119)&gt;0),$V119/365*(AE119-AD119+1),IF(AND(($S119-AE119)&lt;=0,(AD119-$R119)&gt;0),$V119/365*($S119-AD119+1),$V119/365*(AE119-$R119+1))))),0)</f>
        <v>0</v>
      </c>
      <c r="AG119" s="161">
        <f t="shared" ref="AG119:AG122" si="1363">AE119+1</f>
        <v>45748</v>
      </c>
      <c r="AH119" s="161">
        <f t="shared" ref="AH119:AH122" si="1364">AG119+29</f>
        <v>45777</v>
      </c>
      <c r="AI119" s="165">
        <f t="shared" ref="AI119:AI122" si="1365">IFERROR(IF(($R119-AH119)&gt;=0,0,IF(($S119-AG119)&lt;0,0,IF(AND(($S119-AH119)&gt;0,(AG119-$R119)&gt;0),$V119/365*(AH119-AG119+1),IF(AND(($S119-AH119)&lt;=0,(AG119-$R119)&gt;0),$V119/365*($S119-AG119+1),$V119/365*(AH119-$R119+1))))),0)</f>
        <v>0</v>
      </c>
      <c r="AJ119" s="161">
        <f t="shared" ref="AJ119:AJ122" si="1366">AH119+1</f>
        <v>45778</v>
      </c>
      <c r="AK119" s="161">
        <f t="shared" ref="AK119:AK122" si="1367">AJ119+30</f>
        <v>45808</v>
      </c>
      <c r="AL119" s="165">
        <f t="shared" ref="AL119:AL122" si="1368">IFERROR(IF(($R119-AK119)&gt;=0,0,IF(($S119-AJ119)&lt;0,0,IF(AND(($S119-AK119)&gt;0,(AJ119-$R119)&gt;0),$V119/365*(AK119-AJ119+1),IF(AND(($S119-AK119)&lt;=0,(AJ119-$R119)&gt;0),$V119/365*($S119-AJ119+1),$V119/365*(AK119-$R119+1))))),0)</f>
        <v>0</v>
      </c>
      <c r="AM119" s="161">
        <f t="shared" ref="AM119:AM122" si="1369">AK119+1</f>
        <v>45809</v>
      </c>
      <c r="AN119" s="161">
        <f t="shared" ref="AN119:AN122" si="1370">AM119+29</f>
        <v>45838</v>
      </c>
      <c r="AO119" s="165">
        <f t="shared" ref="AO119:AO122" si="1371">IFERROR(IF(($R119-AN119)&gt;=0,0,IF(($S119-AM119)&lt;0,0,IF(AND(($S119-AN119)&gt;0,(AM119-$R119)&gt;0),$V119/365*(AN119-AM119+1),IF(AND(($S119-AN119)&lt;=0,(AM119-$R119)&gt;0),$V119/365*($S119-AM119+1),$V119/365*(AN119-$R119+1))))),0)</f>
        <v>0</v>
      </c>
      <c r="AP119" s="161">
        <f t="shared" ref="AP119:AP122" si="1372">AN119+1</f>
        <v>45839</v>
      </c>
      <c r="AQ119" s="161">
        <f t="shared" ref="AQ119:AQ122" si="1373">AP119+30</f>
        <v>45869</v>
      </c>
      <c r="AR119" s="165">
        <f t="shared" ref="AR119:AR122" si="1374">IFERROR(IF(($R119-AQ119)&gt;=0,0,IF(($S119-AP119)&lt;0,0,IF(AND(($S119-AQ119)&gt;0,(AP119-$R119)&gt;0),$V119/365*(AQ119-AP119+1),IF(AND(($S119-AQ119)&lt;=0,(AP119-$R119)&gt;0),$V119/365*($S119-AP119+1),$V119/365*(AQ119-$R119+1))))),0)</f>
        <v>0</v>
      </c>
      <c r="AS119" s="161">
        <f t="shared" ref="AS119:AS122" si="1375">AQ119+1</f>
        <v>45870</v>
      </c>
      <c r="AT119" s="161">
        <f t="shared" ref="AT119:AT122" si="1376">AS119+30</f>
        <v>45900</v>
      </c>
      <c r="AU119" s="165">
        <f t="shared" ref="AU119:AU122" si="1377">IFERROR(IF(($R119-AT119)&gt;=0,0,IF(($S119-AS119)&lt;0,0,IF(AND(($S119-AT119)&gt;0,(AS119-$R119)&gt;0),$V119/365*(AT119-AS119+1),IF(AND(($S119-AT119)&lt;=0,(AS119-$R119)&gt;0),$V119/365*($S119-AS119+1),$V119/365*(AT119-$R119+1))))),0)</f>
        <v>0</v>
      </c>
      <c r="AV119" s="161">
        <f t="shared" ref="AV119:AV122" si="1378">AT119+1</f>
        <v>45901</v>
      </c>
      <c r="AW119" s="161">
        <f t="shared" ref="AW119:AW122" si="1379">AV119+29</f>
        <v>45930</v>
      </c>
      <c r="AX119" s="165">
        <f t="shared" ref="AX119:AX122" si="1380">IFERROR(IF(($R119-AW119)&gt;=0,0,IF(($S119-AV119)&lt;0,0,IF(AND(($S119-AW119)&gt;0,(AV119-$R119)&gt;0),$V119/365*(AW119-AV119+1),IF(AND(($S119-AW119)&lt;=0,(AV119-$R119)&gt;0),$V119/365*($S119-AV119+1),$V119/365*(AW119-$R119+1))))),0)</f>
        <v>0</v>
      </c>
      <c r="AY119" s="161">
        <f t="shared" ref="AY119:AY122" si="1381">AW119+1</f>
        <v>45931</v>
      </c>
      <c r="AZ119" s="161">
        <f t="shared" ref="AZ119:AZ122" si="1382">AY119+30</f>
        <v>45961</v>
      </c>
      <c r="BA119" s="165">
        <f t="shared" ref="BA119:BA122" si="1383">IFERROR(IF(($R119-AZ119)&gt;=0,0,IF(($S119-AY119)&lt;0,0,IF(AND(($S119-AZ119)&gt;0,(AY119-$R119)&gt;0),$V119/365*(AZ119-AY119+1),IF(AND(($S119-AZ119)&lt;=0,(AY119-$R119)&gt;0),$V119/365*($S119-AY119+1),$V119/365*(AZ119-$R119+1))))),0)</f>
        <v>0</v>
      </c>
      <c r="BB119" s="161">
        <f t="shared" ref="BB119:BB122" si="1384">AZ119+1</f>
        <v>45962</v>
      </c>
      <c r="BC119" s="161">
        <f t="shared" ref="BC119:BC122" si="1385">BB119+29</f>
        <v>45991</v>
      </c>
      <c r="BD119" s="165">
        <f t="shared" ref="BD119:BD122" si="1386">IFERROR(IF(($R119-BC119)&gt;=0,0,IF(($S119-BB119)&lt;0,0,IF(AND(($S119-BC119)&gt;0,(BB119-$R119)&gt;0),$V119/365*(BC119-BB119+1),IF(AND(($S119-BC119)&lt;=0,(BB119-$R119)&gt;0),$V119/365*($S119-BB119+1),$V119/365*(BC119-$R119+1))))),0)</f>
        <v>0</v>
      </c>
      <c r="BE119" s="161">
        <f t="shared" ref="BE119:BE122" si="1387">BC119+1</f>
        <v>45992</v>
      </c>
      <c r="BF119" s="161">
        <f t="shared" ref="BF119:BF122" si="1388">BE119+30</f>
        <v>46022</v>
      </c>
      <c r="BG119" s="165">
        <f t="shared" ref="BG119:BG122" si="1389">IFERROR(IF(($R119-BF119)&gt;=0,0,IF(($S119-BE119)&lt;0,0,IF(AND(($S119-BF119)&gt;0,(BE119-$R119)&gt;0),$V119/365*(BF119-BE119+1),IF(AND(($S119-BF119)&lt;=0,(BE119-$R119)&gt;0),$V119/365*($S119-BE119+1),$V119/365*(BF119-$R119+1))))),0)</f>
        <v>0</v>
      </c>
      <c r="BH119" s="161">
        <v>46023</v>
      </c>
      <c r="BI119" s="161">
        <f t="shared" ref="BI119:BI122" si="1390">BH119+30</f>
        <v>46053</v>
      </c>
      <c r="BJ119" s="165">
        <f t="shared" ref="BJ119:BJ122" si="1391">IFERROR(IF(($R119-BI119)&gt;=0,0,IF(($S119-BH119)&lt;0,0,IF(AND(($S119-BI119)&gt;0,(BH119-$R119)&gt;0),$V119/365*(BI119-BH119+1),IF(AND(($S119-BI119)&lt;=0,(BH119-$R119)&gt;0),$V119/365*($S119-BH119+1),$V119/365*(BI119-$R119+1))))),0)</f>
        <v>0</v>
      </c>
      <c r="BK119" s="161">
        <f t="shared" ref="BK119:BK122" si="1392">BI119+1</f>
        <v>46054</v>
      </c>
      <c r="BL119" s="161">
        <f t="shared" ref="BL119:BL122" si="1393">BK119+27</f>
        <v>46081</v>
      </c>
      <c r="BM119" s="165">
        <f t="shared" ref="BM119:BM122" si="1394">IFERROR(IF(($R119-BL119)&gt;=0,0,IF(($S119-BK119)&lt;0,0,IF(AND(($S119-BL119)&gt;0,(BK119-$R119)&gt;0),$V119/365*(BL119-BK119+1),IF(AND(($S119-BL119)&lt;=0,(BK119-$R119)&gt;0),$V119/365*($S119-BK119+1),$V119/365*(BL119-$R119+1))))),0)</f>
        <v>0</v>
      </c>
      <c r="BN119" s="161">
        <f t="shared" ref="BN119:BN122" si="1395">BL119+1</f>
        <v>46082</v>
      </c>
      <c r="BO119" s="161">
        <f t="shared" ref="BO119:BO122" si="1396">BN119+30</f>
        <v>46112</v>
      </c>
      <c r="BP119" s="165">
        <f t="shared" ref="BP119:BP122" si="1397">IFERROR(IF(($R119-BO119)&gt;=0,0,IF(($S119-BN119)&lt;0,0,IF(AND(($S119-BO119)&gt;0,(BN119-$R119)&gt;0),$V119/365*(BO119-BN119+1),IF(AND(($S119-BO119)&lt;=0,(BN119-$R119)&gt;0),$V119/365*($S119-BN119+1),$V119/365*(BO119-$R119+1))))),0)</f>
        <v>0</v>
      </c>
      <c r="BQ119" s="161">
        <f t="shared" ref="BQ119:BQ122" si="1398">BO119+1</f>
        <v>46113</v>
      </c>
      <c r="BR119" s="161">
        <f t="shared" ref="BR119:BR122" si="1399">BQ119+29</f>
        <v>46142</v>
      </c>
      <c r="BS119" s="165">
        <f t="shared" ref="BS119:BS122" si="1400">IFERROR(IF(($R119-BR119)&gt;=0,0,IF(($S119-BQ119)&lt;0,0,IF(AND(($S119-BR119)&gt;0,(BQ119-$R119)&gt;0),$V119/365*(BR119-BQ119+1),IF(AND(($S119-BR119)&lt;=0,(BQ119-$R119)&gt;0),$V119/365*($S119-BQ119+1),$V119/365*(BR119-$R119+1))))),0)</f>
        <v>0</v>
      </c>
      <c r="BT119" s="161">
        <f t="shared" ref="BT119:BT122" si="1401">BR119+1</f>
        <v>46143</v>
      </c>
      <c r="BU119" s="161">
        <f t="shared" ref="BU119:BU122" si="1402">BT119+30</f>
        <v>46173</v>
      </c>
      <c r="BV119" s="165">
        <f t="shared" ref="BV119:BV122" si="1403">IFERROR(IF(($R119-BU119)&gt;=0,0,IF(($S119-BT119)&lt;0,0,IF(AND(($S119-BU119)&gt;0,(BT119-$R119)&gt;0),$V119/365*(BU119-BT119+1),IF(AND(($S119-BU119)&lt;=0,(BT119-$R119)&gt;0),$V119/365*($S119-BT119+1),$V119/365*(BU119-$R119+1))))),0)</f>
        <v>0</v>
      </c>
      <c r="BW119" s="161">
        <f t="shared" ref="BW119:BW122" si="1404">BU119+1</f>
        <v>46174</v>
      </c>
      <c r="BX119" s="161">
        <f t="shared" ref="BX119:BX122" si="1405">BW119+29</f>
        <v>46203</v>
      </c>
      <c r="BY119" s="165">
        <f t="shared" ref="BY119:BY122" si="1406">IFERROR(IF(($R119-BX119)&gt;=0,0,IF(($S119-BW119)&lt;0,0,IF(AND(($S119-BX119)&gt;0,(BW119-$R119)&gt;0),$V119/365*(BX119-BW119+1),IF(AND(($S119-BX119)&lt;=0,(BW119-$R119)&gt;0),$V119/365*($S119-BW119+1),$V119/365*(BX119-$R119+1))))),0)</f>
        <v>0</v>
      </c>
      <c r="BZ119" s="161">
        <f t="shared" ref="BZ119:BZ122" si="1407">BX119+1</f>
        <v>46204</v>
      </c>
      <c r="CA119" s="161">
        <f t="shared" ref="CA119:CA122" si="1408">BZ119+30</f>
        <v>46234</v>
      </c>
      <c r="CB119" s="165">
        <f t="shared" ref="CB119:CB122" si="1409">IFERROR(IF(($R119-CA119)&gt;=0,0,IF(($S119-BZ119)&lt;0,0,IF(AND(($S119-CA119)&gt;0,(BZ119-$R119)&gt;0),$V119/365*(CA119-BZ119+1),IF(AND(($S119-CA119)&lt;=0,(BZ119-$R119)&gt;0),$V119/365*($S119-BZ119+1),$V119/365*(CA119-$R119+1))))),0)</f>
        <v>0</v>
      </c>
      <c r="CC119" s="161">
        <f t="shared" ref="CC119:CC122" si="1410">CA119+1</f>
        <v>46235</v>
      </c>
      <c r="CD119" s="161">
        <f t="shared" ref="CD119:CD122" si="1411">CC119+30</f>
        <v>46265</v>
      </c>
      <c r="CE119" s="165">
        <f t="shared" ref="CE119:CE122" si="1412">IFERROR(IF(($R119-CD119)&gt;=0,0,IF(($S119-CC119)&lt;0,0,IF(AND(($S119-CD119)&gt;0,(CC119-$R119)&gt;0),$V119/365*(CD119-CC119+1),IF(AND(($S119-CD119)&lt;=0,(CC119-$R119)&gt;0),$V119/365*($S119-CC119+1),$V119/365*(CD119-$R119+1))))),0)</f>
        <v>0</v>
      </c>
      <c r="CF119" s="161">
        <f t="shared" ref="CF119:CF122" si="1413">CD119+1</f>
        <v>46266</v>
      </c>
      <c r="CG119" s="161">
        <f t="shared" ref="CG119:CG122" si="1414">CF119+29</f>
        <v>46295</v>
      </c>
      <c r="CH119" s="165">
        <f t="shared" ref="CH119:CH122" si="1415">IFERROR(IF(($R119-CG119)&gt;=0,0,IF(($S119-CF119)&lt;0,0,IF(AND(($S119-CG119)&gt;0,(CF119-$R119)&gt;0),$V119/365*(CG119-CF119+1),IF(AND(($S119-CG119)&lt;=0,(CF119-$R119)&gt;0),$V119/365*($S119-CF119+1),$V119/365*(CG119-$R119+1))))),0)</f>
        <v>0</v>
      </c>
      <c r="CI119" s="161">
        <f t="shared" ref="CI119:CI122" si="1416">CG119+1</f>
        <v>46296</v>
      </c>
      <c r="CJ119" s="161">
        <f t="shared" ref="CJ119:CJ122" si="1417">CI119+30</f>
        <v>46326</v>
      </c>
      <c r="CK119" s="165">
        <f t="shared" ref="CK119:CK122" si="1418">IFERROR(IF(($R119-CJ119)&gt;=0,0,IF(($S119-CI119)&lt;0,0,IF(AND(($S119-CJ119)&gt;0,(CI119-$R119)&gt;0),$V119/365*(CJ119-CI119+1),IF(AND(($S119-CJ119)&lt;=0,(CI119-$R119)&gt;0),$V119/365*($S119-CI119+1),$V119/365*(CJ119-$R119+1))))),0)</f>
        <v>0</v>
      </c>
      <c r="CL119" s="161">
        <f t="shared" ref="CL119:CL122" si="1419">CJ119+1</f>
        <v>46327</v>
      </c>
      <c r="CM119" s="161">
        <f t="shared" ref="CM119:CM122" si="1420">CL119+29</f>
        <v>46356</v>
      </c>
      <c r="CN119" s="165">
        <f t="shared" ref="CN119:CN122" si="1421">IFERROR(IF(($R119-CM119)&gt;=0,0,IF(($S119-CL119)&lt;0,0,IF(AND(($S119-CM119)&gt;0,(CL119-$R119)&gt;0),$V119/365*(CM119-CL119+1),IF(AND(($S119-CM119)&lt;=0,(CL119-$R119)&gt;0),$V119/365*($S119-CL119+1),$V119/365*(CM119-$R119+1))))),0)</f>
        <v>0</v>
      </c>
      <c r="CO119" s="161">
        <f t="shared" ref="CO119:CO122" si="1422">CM119+1</f>
        <v>46357</v>
      </c>
      <c r="CP119" s="161">
        <f t="shared" ref="CP119:CP122" si="1423">CO119+30</f>
        <v>46387</v>
      </c>
      <c r="CQ119" s="165">
        <f t="shared" ref="CQ119:CQ122" si="1424">IFERROR(IF(($R119-CP119)&gt;=0,0,IF(($S119-CO119)&lt;0,0,IF(AND(($S119-CP119)&gt;0,(CO119-$R119)&gt;0),$V119/365*(CP119-CO119+1),IF(AND(($S119-CP119)&lt;=0,(CO119-$R119)&gt;0),$V119/365*($S119-CO119+1),$V119/365*(CP119-$R119+1))))),0)</f>
        <v>0</v>
      </c>
    </row>
    <row r="120" s="78" customFormat="1" ht="24" customHeight="1" outlineLevel="4" spans="1:95">
      <c r="A120" s="119"/>
      <c r="B120" s="120"/>
      <c r="C120" s="121"/>
      <c r="D120" s="119"/>
      <c r="E120" s="120"/>
      <c r="F120" s="120"/>
      <c r="G120" s="120"/>
      <c r="H120" s="122"/>
      <c r="I120" s="122"/>
      <c r="J120" s="122">
        <f t="shared" si="814"/>
        <v>0</v>
      </c>
      <c r="K120" s="122">
        <f t="shared" ref="K120:K122" si="1425">K119+1</f>
        <v>2</v>
      </c>
      <c r="L120" s="153"/>
      <c r="M120" s="154">
        <f>IFERROR(VLOOKUP($L120,'2-2 引出数据_合同数据仓库'!$B$2:$BP$1000,3,FALSE),0)</f>
        <v>0</v>
      </c>
      <c r="N120" s="122"/>
      <c r="O120" s="154">
        <f>IFERROR(VLOOKUP((LEFT(VLOOKUP($L120,'2-2 引出数据_合同数据仓库'!$B$2:$BP$1000,64,FALSE),15)&amp;(RIGHT(VLOOKUP($L120,'2-2 引出数据_合同数据仓库'!$B$2:$BP$1000,64,FALSE),4)+1)),'2-2 引出数据_合同数据仓库'!$B$2:$BP$1000,3,FALSE),0)</f>
        <v>0</v>
      </c>
      <c r="P120" s="122"/>
      <c r="Q120" s="122">
        <f>IFERROR(VLOOKUP($L120,'2-2 引出数据_合同数据仓库'!$B$2:$BP$1000,28,FALSE),0)</f>
        <v>0</v>
      </c>
      <c r="R120" s="122">
        <f>IFERROR(VLOOKUP($L120,'2-2 引出数据_合同数据仓库'!$B$2:$BP$1000,29,FALSE),0)</f>
        <v>0</v>
      </c>
      <c r="S120" s="122">
        <f>IFERROR(VLOOKUP($L120,'2-2 引出数据_合同数据仓库'!$B$2:$BP$1000,4,FALSE),0)</f>
        <v>0</v>
      </c>
      <c r="T120" s="122"/>
      <c r="U120" s="122">
        <f>IFERROR(VLOOKUP($L120,'2-2 引出数据_合同数据仓库'!$B$2:$BP$1000,15,FALSE),0)</f>
        <v>0</v>
      </c>
      <c r="V120" s="122">
        <f t="shared" si="1354"/>
        <v>0</v>
      </c>
      <c r="W120" s="122"/>
      <c r="X120" s="161">
        <v>45658</v>
      </c>
      <c r="Y120" s="161">
        <f t="shared" si="1355"/>
        <v>45688</v>
      </c>
      <c r="Z120" s="165">
        <f t="shared" si="1356"/>
        <v>0</v>
      </c>
      <c r="AA120" s="161">
        <f t="shared" si="1357"/>
        <v>45689</v>
      </c>
      <c r="AB120" s="161">
        <f t="shared" si="1358"/>
        <v>45716</v>
      </c>
      <c r="AC120" s="165">
        <f t="shared" si="1359"/>
        <v>0</v>
      </c>
      <c r="AD120" s="161">
        <f t="shared" si="1360"/>
        <v>45717</v>
      </c>
      <c r="AE120" s="161">
        <f t="shared" si="1361"/>
        <v>45747</v>
      </c>
      <c r="AF120" s="165">
        <f t="shared" si="1362"/>
        <v>0</v>
      </c>
      <c r="AG120" s="161">
        <f t="shared" si="1363"/>
        <v>45748</v>
      </c>
      <c r="AH120" s="161">
        <f t="shared" si="1364"/>
        <v>45777</v>
      </c>
      <c r="AI120" s="165">
        <f t="shared" si="1365"/>
        <v>0</v>
      </c>
      <c r="AJ120" s="161">
        <f t="shared" si="1366"/>
        <v>45778</v>
      </c>
      <c r="AK120" s="161">
        <f t="shared" si="1367"/>
        <v>45808</v>
      </c>
      <c r="AL120" s="165">
        <f t="shared" si="1368"/>
        <v>0</v>
      </c>
      <c r="AM120" s="161">
        <f t="shared" si="1369"/>
        <v>45809</v>
      </c>
      <c r="AN120" s="161">
        <f t="shared" si="1370"/>
        <v>45838</v>
      </c>
      <c r="AO120" s="165">
        <f t="shared" si="1371"/>
        <v>0</v>
      </c>
      <c r="AP120" s="161">
        <f t="shared" si="1372"/>
        <v>45839</v>
      </c>
      <c r="AQ120" s="161">
        <f t="shared" si="1373"/>
        <v>45869</v>
      </c>
      <c r="AR120" s="165">
        <f t="shared" si="1374"/>
        <v>0</v>
      </c>
      <c r="AS120" s="161">
        <f t="shared" si="1375"/>
        <v>45870</v>
      </c>
      <c r="AT120" s="161">
        <f t="shared" si="1376"/>
        <v>45900</v>
      </c>
      <c r="AU120" s="165">
        <f t="shared" si="1377"/>
        <v>0</v>
      </c>
      <c r="AV120" s="161">
        <f t="shared" si="1378"/>
        <v>45901</v>
      </c>
      <c r="AW120" s="161">
        <f t="shared" si="1379"/>
        <v>45930</v>
      </c>
      <c r="AX120" s="165">
        <f t="shared" si="1380"/>
        <v>0</v>
      </c>
      <c r="AY120" s="161">
        <f t="shared" si="1381"/>
        <v>45931</v>
      </c>
      <c r="AZ120" s="161">
        <f t="shared" si="1382"/>
        <v>45961</v>
      </c>
      <c r="BA120" s="165">
        <f t="shared" si="1383"/>
        <v>0</v>
      </c>
      <c r="BB120" s="161">
        <f t="shared" si="1384"/>
        <v>45962</v>
      </c>
      <c r="BC120" s="161">
        <f t="shared" si="1385"/>
        <v>45991</v>
      </c>
      <c r="BD120" s="165">
        <f t="shared" si="1386"/>
        <v>0</v>
      </c>
      <c r="BE120" s="161">
        <f t="shared" si="1387"/>
        <v>45992</v>
      </c>
      <c r="BF120" s="161">
        <f t="shared" si="1388"/>
        <v>46022</v>
      </c>
      <c r="BG120" s="165">
        <f t="shared" si="1389"/>
        <v>0</v>
      </c>
      <c r="BH120" s="161">
        <v>46023</v>
      </c>
      <c r="BI120" s="161">
        <f t="shared" si="1390"/>
        <v>46053</v>
      </c>
      <c r="BJ120" s="165">
        <f t="shared" si="1391"/>
        <v>0</v>
      </c>
      <c r="BK120" s="161">
        <f t="shared" si="1392"/>
        <v>46054</v>
      </c>
      <c r="BL120" s="161">
        <f t="shared" si="1393"/>
        <v>46081</v>
      </c>
      <c r="BM120" s="165">
        <f t="shared" si="1394"/>
        <v>0</v>
      </c>
      <c r="BN120" s="161">
        <f t="shared" si="1395"/>
        <v>46082</v>
      </c>
      <c r="BO120" s="161">
        <f t="shared" si="1396"/>
        <v>46112</v>
      </c>
      <c r="BP120" s="165">
        <f t="shared" si="1397"/>
        <v>0</v>
      </c>
      <c r="BQ120" s="161">
        <f t="shared" si="1398"/>
        <v>46113</v>
      </c>
      <c r="BR120" s="161">
        <f t="shared" si="1399"/>
        <v>46142</v>
      </c>
      <c r="BS120" s="165">
        <f t="shared" si="1400"/>
        <v>0</v>
      </c>
      <c r="BT120" s="161">
        <f t="shared" si="1401"/>
        <v>46143</v>
      </c>
      <c r="BU120" s="161">
        <f t="shared" si="1402"/>
        <v>46173</v>
      </c>
      <c r="BV120" s="165">
        <f t="shared" si="1403"/>
        <v>0</v>
      </c>
      <c r="BW120" s="161">
        <f t="shared" si="1404"/>
        <v>46174</v>
      </c>
      <c r="BX120" s="161">
        <f t="shared" si="1405"/>
        <v>46203</v>
      </c>
      <c r="BY120" s="165">
        <f t="shared" si="1406"/>
        <v>0</v>
      </c>
      <c r="BZ120" s="161">
        <f t="shared" si="1407"/>
        <v>46204</v>
      </c>
      <c r="CA120" s="161">
        <f t="shared" si="1408"/>
        <v>46234</v>
      </c>
      <c r="CB120" s="165">
        <f t="shared" si="1409"/>
        <v>0</v>
      </c>
      <c r="CC120" s="161">
        <f t="shared" si="1410"/>
        <v>46235</v>
      </c>
      <c r="CD120" s="161">
        <f t="shared" si="1411"/>
        <v>46265</v>
      </c>
      <c r="CE120" s="165">
        <f t="shared" si="1412"/>
        <v>0</v>
      </c>
      <c r="CF120" s="161">
        <f t="shared" si="1413"/>
        <v>46266</v>
      </c>
      <c r="CG120" s="161">
        <f t="shared" si="1414"/>
        <v>46295</v>
      </c>
      <c r="CH120" s="165">
        <f t="shared" si="1415"/>
        <v>0</v>
      </c>
      <c r="CI120" s="161">
        <f t="shared" si="1416"/>
        <v>46296</v>
      </c>
      <c r="CJ120" s="161">
        <f t="shared" si="1417"/>
        <v>46326</v>
      </c>
      <c r="CK120" s="165">
        <f t="shared" si="1418"/>
        <v>0</v>
      </c>
      <c r="CL120" s="161">
        <f t="shared" si="1419"/>
        <v>46327</v>
      </c>
      <c r="CM120" s="161">
        <f t="shared" si="1420"/>
        <v>46356</v>
      </c>
      <c r="CN120" s="165">
        <f t="shared" si="1421"/>
        <v>0</v>
      </c>
      <c r="CO120" s="161">
        <f t="shared" si="1422"/>
        <v>46357</v>
      </c>
      <c r="CP120" s="161">
        <f t="shared" si="1423"/>
        <v>46387</v>
      </c>
      <c r="CQ120" s="165">
        <f t="shared" si="1424"/>
        <v>0</v>
      </c>
    </row>
    <row r="121" s="78" customFormat="1" ht="24" customHeight="1" outlineLevel="4" spans="1:95">
      <c r="A121" s="119"/>
      <c r="B121" s="120"/>
      <c r="C121" s="121"/>
      <c r="D121" s="119"/>
      <c r="E121" s="120"/>
      <c r="F121" s="120"/>
      <c r="G121" s="120"/>
      <c r="H121" s="122"/>
      <c r="I121" s="122"/>
      <c r="J121" s="122">
        <f t="shared" si="814"/>
        <v>0</v>
      </c>
      <c r="K121" s="122">
        <f t="shared" si="1425"/>
        <v>3</v>
      </c>
      <c r="L121" s="153"/>
      <c r="M121" s="154">
        <f>IFERROR(VLOOKUP($L121,'2-2 引出数据_合同数据仓库'!$B$2:$BP$1000,3,FALSE),0)</f>
        <v>0</v>
      </c>
      <c r="N121" s="122"/>
      <c r="O121" s="154">
        <f>IFERROR(VLOOKUP((LEFT(VLOOKUP($L121,'2-2 引出数据_合同数据仓库'!$B$2:$BP$1000,64,FALSE),15)&amp;(RIGHT(VLOOKUP($L121,'2-2 引出数据_合同数据仓库'!$B$2:$BP$1000,64,FALSE),4)+1)),'2-2 引出数据_合同数据仓库'!$B$2:$BP$1000,3,FALSE),0)</f>
        <v>0</v>
      </c>
      <c r="P121" s="122"/>
      <c r="Q121" s="122">
        <f>IFERROR(VLOOKUP($L121,'2-2 引出数据_合同数据仓库'!$B$2:$BP$1000,28,FALSE),0)</f>
        <v>0</v>
      </c>
      <c r="R121" s="122">
        <f>IFERROR(VLOOKUP($L121,'2-2 引出数据_合同数据仓库'!$B$2:$BP$1000,29,FALSE),0)</f>
        <v>0</v>
      </c>
      <c r="S121" s="122">
        <f>IFERROR(VLOOKUP($L121,'2-2 引出数据_合同数据仓库'!$B$2:$BP$1000,4,FALSE),0)</f>
        <v>0</v>
      </c>
      <c r="T121" s="122"/>
      <c r="U121" s="122">
        <f>IFERROR(VLOOKUP($L121,'2-2 引出数据_合同数据仓库'!$B$2:$BP$1000,15,FALSE),0)</f>
        <v>0</v>
      </c>
      <c r="V121" s="122">
        <f t="shared" si="1354"/>
        <v>0</v>
      </c>
      <c r="W121" s="122"/>
      <c r="X121" s="161">
        <v>45658</v>
      </c>
      <c r="Y121" s="161">
        <f t="shared" si="1355"/>
        <v>45688</v>
      </c>
      <c r="Z121" s="165">
        <f t="shared" si="1356"/>
        <v>0</v>
      </c>
      <c r="AA121" s="161">
        <f t="shared" si="1357"/>
        <v>45689</v>
      </c>
      <c r="AB121" s="161">
        <f t="shared" si="1358"/>
        <v>45716</v>
      </c>
      <c r="AC121" s="165">
        <f t="shared" si="1359"/>
        <v>0</v>
      </c>
      <c r="AD121" s="161">
        <f t="shared" si="1360"/>
        <v>45717</v>
      </c>
      <c r="AE121" s="161">
        <f t="shared" si="1361"/>
        <v>45747</v>
      </c>
      <c r="AF121" s="165">
        <f t="shared" si="1362"/>
        <v>0</v>
      </c>
      <c r="AG121" s="161">
        <f t="shared" si="1363"/>
        <v>45748</v>
      </c>
      <c r="AH121" s="161">
        <f t="shared" si="1364"/>
        <v>45777</v>
      </c>
      <c r="AI121" s="165">
        <f t="shared" si="1365"/>
        <v>0</v>
      </c>
      <c r="AJ121" s="161">
        <f t="shared" si="1366"/>
        <v>45778</v>
      </c>
      <c r="AK121" s="161">
        <f t="shared" si="1367"/>
        <v>45808</v>
      </c>
      <c r="AL121" s="165">
        <f t="shared" si="1368"/>
        <v>0</v>
      </c>
      <c r="AM121" s="161">
        <f t="shared" si="1369"/>
        <v>45809</v>
      </c>
      <c r="AN121" s="161">
        <f t="shared" si="1370"/>
        <v>45838</v>
      </c>
      <c r="AO121" s="165">
        <f t="shared" si="1371"/>
        <v>0</v>
      </c>
      <c r="AP121" s="161">
        <f t="shared" si="1372"/>
        <v>45839</v>
      </c>
      <c r="AQ121" s="161">
        <f t="shared" si="1373"/>
        <v>45869</v>
      </c>
      <c r="AR121" s="165">
        <f t="shared" si="1374"/>
        <v>0</v>
      </c>
      <c r="AS121" s="161">
        <f t="shared" si="1375"/>
        <v>45870</v>
      </c>
      <c r="AT121" s="161">
        <f t="shared" si="1376"/>
        <v>45900</v>
      </c>
      <c r="AU121" s="165">
        <f t="shared" si="1377"/>
        <v>0</v>
      </c>
      <c r="AV121" s="161">
        <f t="shared" si="1378"/>
        <v>45901</v>
      </c>
      <c r="AW121" s="161">
        <f t="shared" si="1379"/>
        <v>45930</v>
      </c>
      <c r="AX121" s="165">
        <f t="shared" si="1380"/>
        <v>0</v>
      </c>
      <c r="AY121" s="161">
        <f t="shared" si="1381"/>
        <v>45931</v>
      </c>
      <c r="AZ121" s="161">
        <f t="shared" si="1382"/>
        <v>45961</v>
      </c>
      <c r="BA121" s="165">
        <f t="shared" si="1383"/>
        <v>0</v>
      </c>
      <c r="BB121" s="161">
        <f t="shared" si="1384"/>
        <v>45962</v>
      </c>
      <c r="BC121" s="161">
        <f t="shared" si="1385"/>
        <v>45991</v>
      </c>
      <c r="BD121" s="165">
        <f t="shared" si="1386"/>
        <v>0</v>
      </c>
      <c r="BE121" s="161">
        <f t="shared" si="1387"/>
        <v>45992</v>
      </c>
      <c r="BF121" s="161">
        <f t="shared" si="1388"/>
        <v>46022</v>
      </c>
      <c r="BG121" s="165">
        <f t="shared" si="1389"/>
        <v>0</v>
      </c>
      <c r="BH121" s="161">
        <v>46023</v>
      </c>
      <c r="BI121" s="161">
        <f t="shared" si="1390"/>
        <v>46053</v>
      </c>
      <c r="BJ121" s="165">
        <f t="shared" si="1391"/>
        <v>0</v>
      </c>
      <c r="BK121" s="161">
        <f t="shared" si="1392"/>
        <v>46054</v>
      </c>
      <c r="BL121" s="161">
        <f t="shared" si="1393"/>
        <v>46081</v>
      </c>
      <c r="BM121" s="165">
        <f t="shared" si="1394"/>
        <v>0</v>
      </c>
      <c r="BN121" s="161">
        <f t="shared" si="1395"/>
        <v>46082</v>
      </c>
      <c r="BO121" s="161">
        <f t="shared" si="1396"/>
        <v>46112</v>
      </c>
      <c r="BP121" s="165">
        <f t="shared" si="1397"/>
        <v>0</v>
      </c>
      <c r="BQ121" s="161">
        <f t="shared" si="1398"/>
        <v>46113</v>
      </c>
      <c r="BR121" s="161">
        <f t="shared" si="1399"/>
        <v>46142</v>
      </c>
      <c r="BS121" s="165">
        <f t="shared" si="1400"/>
        <v>0</v>
      </c>
      <c r="BT121" s="161">
        <f t="shared" si="1401"/>
        <v>46143</v>
      </c>
      <c r="BU121" s="161">
        <f t="shared" si="1402"/>
        <v>46173</v>
      </c>
      <c r="BV121" s="165">
        <f t="shared" si="1403"/>
        <v>0</v>
      </c>
      <c r="BW121" s="161">
        <f t="shared" si="1404"/>
        <v>46174</v>
      </c>
      <c r="BX121" s="161">
        <f t="shared" si="1405"/>
        <v>46203</v>
      </c>
      <c r="BY121" s="165">
        <f t="shared" si="1406"/>
        <v>0</v>
      </c>
      <c r="BZ121" s="161">
        <f t="shared" si="1407"/>
        <v>46204</v>
      </c>
      <c r="CA121" s="161">
        <f t="shared" si="1408"/>
        <v>46234</v>
      </c>
      <c r="CB121" s="165">
        <f t="shared" si="1409"/>
        <v>0</v>
      </c>
      <c r="CC121" s="161">
        <f t="shared" si="1410"/>
        <v>46235</v>
      </c>
      <c r="CD121" s="161">
        <f t="shared" si="1411"/>
        <v>46265</v>
      </c>
      <c r="CE121" s="165">
        <f t="shared" si="1412"/>
        <v>0</v>
      </c>
      <c r="CF121" s="161">
        <f t="shared" si="1413"/>
        <v>46266</v>
      </c>
      <c r="CG121" s="161">
        <f t="shared" si="1414"/>
        <v>46295</v>
      </c>
      <c r="CH121" s="165">
        <f t="shared" si="1415"/>
        <v>0</v>
      </c>
      <c r="CI121" s="161">
        <f t="shared" si="1416"/>
        <v>46296</v>
      </c>
      <c r="CJ121" s="161">
        <f t="shared" si="1417"/>
        <v>46326</v>
      </c>
      <c r="CK121" s="165">
        <f t="shared" si="1418"/>
        <v>0</v>
      </c>
      <c r="CL121" s="161">
        <f t="shared" si="1419"/>
        <v>46327</v>
      </c>
      <c r="CM121" s="161">
        <f t="shared" si="1420"/>
        <v>46356</v>
      </c>
      <c r="CN121" s="165">
        <f t="shared" si="1421"/>
        <v>0</v>
      </c>
      <c r="CO121" s="161">
        <f t="shared" si="1422"/>
        <v>46357</v>
      </c>
      <c r="CP121" s="161">
        <f t="shared" si="1423"/>
        <v>46387</v>
      </c>
      <c r="CQ121" s="165">
        <f t="shared" si="1424"/>
        <v>0</v>
      </c>
    </row>
    <row r="122" s="78" customFormat="1" ht="24" customHeight="1" outlineLevel="4" spans="1:95">
      <c r="A122" s="119"/>
      <c r="B122" s="120"/>
      <c r="C122" s="121"/>
      <c r="D122" s="119"/>
      <c r="E122" s="120"/>
      <c r="F122" s="120"/>
      <c r="G122" s="120"/>
      <c r="H122" s="122"/>
      <c r="I122" s="122"/>
      <c r="J122" s="122">
        <f t="shared" si="814"/>
        <v>0</v>
      </c>
      <c r="K122" s="122">
        <f t="shared" si="1425"/>
        <v>4</v>
      </c>
      <c r="L122" s="153"/>
      <c r="M122" s="154">
        <f>IFERROR(VLOOKUP($L122,'2-2 引出数据_合同数据仓库'!$B$2:$BP$1000,3,FALSE),0)</f>
        <v>0</v>
      </c>
      <c r="N122" s="122"/>
      <c r="O122" s="154">
        <f>IFERROR(VLOOKUP((LEFT(VLOOKUP($L122,'2-2 引出数据_合同数据仓库'!$B$2:$BP$1000,64,FALSE),15)&amp;(RIGHT(VLOOKUP($L122,'2-2 引出数据_合同数据仓库'!$B$2:$BP$1000,64,FALSE),4)+1)),'2-2 引出数据_合同数据仓库'!$B$2:$BP$1000,3,FALSE),0)</f>
        <v>0</v>
      </c>
      <c r="P122" s="122"/>
      <c r="Q122" s="122">
        <f>IFERROR(VLOOKUP($L122,'2-2 引出数据_合同数据仓库'!$B$2:$BP$1000,28,FALSE),0)</f>
        <v>0</v>
      </c>
      <c r="R122" s="122">
        <f>IFERROR(VLOOKUP($L122,'2-2 引出数据_合同数据仓库'!$B$2:$BP$1000,29,FALSE),0)</f>
        <v>0</v>
      </c>
      <c r="S122" s="122">
        <f>IFERROR(VLOOKUP($L122,'2-2 引出数据_合同数据仓库'!$B$2:$BP$1000,4,FALSE),0)</f>
        <v>0</v>
      </c>
      <c r="T122" s="122"/>
      <c r="U122" s="122">
        <f>IFERROR(VLOOKUP($L122,'2-2 引出数据_合同数据仓库'!$B$2:$BP$1000,15,FALSE),0)</f>
        <v>0</v>
      </c>
      <c r="V122" s="122">
        <f t="shared" si="1354"/>
        <v>0</v>
      </c>
      <c r="W122" s="122"/>
      <c r="X122" s="161">
        <v>45658</v>
      </c>
      <c r="Y122" s="161">
        <f t="shared" si="1355"/>
        <v>45688</v>
      </c>
      <c r="Z122" s="165">
        <f t="shared" si="1356"/>
        <v>0</v>
      </c>
      <c r="AA122" s="161">
        <f t="shared" si="1357"/>
        <v>45689</v>
      </c>
      <c r="AB122" s="161">
        <f t="shared" si="1358"/>
        <v>45716</v>
      </c>
      <c r="AC122" s="165">
        <f t="shared" si="1359"/>
        <v>0</v>
      </c>
      <c r="AD122" s="161">
        <f t="shared" si="1360"/>
        <v>45717</v>
      </c>
      <c r="AE122" s="161">
        <f t="shared" si="1361"/>
        <v>45747</v>
      </c>
      <c r="AF122" s="165">
        <f t="shared" si="1362"/>
        <v>0</v>
      </c>
      <c r="AG122" s="161">
        <f t="shared" si="1363"/>
        <v>45748</v>
      </c>
      <c r="AH122" s="161">
        <f t="shared" si="1364"/>
        <v>45777</v>
      </c>
      <c r="AI122" s="165">
        <f t="shared" si="1365"/>
        <v>0</v>
      </c>
      <c r="AJ122" s="161">
        <f t="shared" si="1366"/>
        <v>45778</v>
      </c>
      <c r="AK122" s="161">
        <f t="shared" si="1367"/>
        <v>45808</v>
      </c>
      <c r="AL122" s="165">
        <f t="shared" si="1368"/>
        <v>0</v>
      </c>
      <c r="AM122" s="161">
        <f t="shared" si="1369"/>
        <v>45809</v>
      </c>
      <c r="AN122" s="161">
        <f t="shared" si="1370"/>
        <v>45838</v>
      </c>
      <c r="AO122" s="165">
        <f t="shared" si="1371"/>
        <v>0</v>
      </c>
      <c r="AP122" s="161">
        <f t="shared" si="1372"/>
        <v>45839</v>
      </c>
      <c r="AQ122" s="161">
        <f t="shared" si="1373"/>
        <v>45869</v>
      </c>
      <c r="AR122" s="165">
        <f t="shared" si="1374"/>
        <v>0</v>
      </c>
      <c r="AS122" s="161">
        <f t="shared" si="1375"/>
        <v>45870</v>
      </c>
      <c r="AT122" s="161">
        <f t="shared" si="1376"/>
        <v>45900</v>
      </c>
      <c r="AU122" s="165">
        <f t="shared" si="1377"/>
        <v>0</v>
      </c>
      <c r="AV122" s="161">
        <f t="shared" si="1378"/>
        <v>45901</v>
      </c>
      <c r="AW122" s="161">
        <f t="shared" si="1379"/>
        <v>45930</v>
      </c>
      <c r="AX122" s="165">
        <f t="shared" si="1380"/>
        <v>0</v>
      </c>
      <c r="AY122" s="161">
        <f t="shared" si="1381"/>
        <v>45931</v>
      </c>
      <c r="AZ122" s="161">
        <f t="shared" si="1382"/>
        <v>45961</v>
      </c>
      <c r="BA122" s="165">
        <f t="shared" si="1383"/>
        <v>0</v>
      </c>
      <c r="BB122" s="161">
        <f t="shared" si="1384"/>
        <v>45962</v>
      </c>
      <c r="BC122" s="161">
        <f t="shared" si="1385"/>
        <v>45991</v>
      </c>
      <c r="BD122" s="165">
        <f t="shared" si="1386"/>
        <v>0</v>
      </c>
      <c r="BE122" s="161">
        <f t="shared" si="1387"/>
        <v>45992</v>
      </c>
      <c r="BF122" s="161">
        <f t="shared" si="1388"/>
        <v>46022</v>
      </c>
      <c r="BG122" s="165">
        <f t="shared" si="1389"/>
        <v>0</v>
      </c>
      <c r="BH122" s="161">
        <v>46023</v>
      </c>
      <c r="BI122" s="161">
        <f t="shared" si="1390"/>
        <v>46053</v>
      </c>
      <c r="BJ122" s="165">
        <f t="shared" si="1391"/>
        <v>0</v>
      </c>
      <c r="BK122" s="161">
        <f t="shared" si="1392"/>
        <v>46054</v>
      </c>
      <c r="BL122" s="161">
        <f t="shared" si="1393"/>
        <v>46081</v>
      </c>
      <c r="BM122" s="165">
        <f t="shared" si="1394"/>
        <v>0</v>
      </c>
      <c r="BN122" s="161">
        <f t="shared" si="1395"/>
        <v>46082</v>
      </c>
      <c r="BO122" s="161">
        <f t="shared" si="1396"/>
        <v>46112</v>
      </c>
      <c r="BP122" s="165">
        <f t="shared" si="1397"/>
        <v>0</v>
      </c>
      <c r="BQ122" s="161">
        <f t="shared" si="1398"/>
        <v>46113</v>
      </c>
      <c r="BR122" s="161">
        <f t="shared" si="1399"/>
        <v>46142</v>
      </c>
      <c r="BS122" s="165">
        <f t="shared" si="1400"/>
        <v>0</v>
      </c>
      <c r="BT122" s="161">
        <f t="shared" si="1401"/>
        <v>46143</v>
      </c>
      <c r="BU122" s="161">
        <f t="shared" si="1402"/>
        <v>46173</v>
      </c>
      <c r="BV122" s="165">
        <f t="shared" si="1403"/>
        <v>0</v>
      </c>
      <c r="BW122" s="161">
        <f t="shared" si="1404"/>
        <v>46174</v>
      </c>
      <c r="BX122" s="161">
        <f t="shared" si="1405"/>
        <v>46203</v>
      </c>
      <c r="BY122" s="165">
        <f t="shared" si="1406"/>
        <v>0</v>
      </c>
      <c r="BZ122" s="161">
        <f t="shared" si="1407"/>
        <v>46204</v>
      </c>
      <c r="CA122" s="161">
        <f t="shared" si="1408"/>
        <v>46234</v>
      </c>
      <c r="CB122" s="165">
        <f t="shared" si="1409"/>
        <v>0</v>
      </c>
      <c r="CC122" s="161">
        <f t="shared" si="1410"/>
        <v>46235</v>
      </c>
      <c r="CD122" s="161">
        <f t="shared" si="1411"/>
        <v>46265</v>
      </c>
      <c r="CE122" s="165">
        <f t="shared" si="1412"/>
        <v>0</v>
      </c>
      <c r="CF122" s="161">
        <f t="shared" si="1413"/>
        <v>46266</v>
      </c>
      <c r="CG122" s="161">
        <f t="shared" si="1414"/>
        <v>46295</v>
      </c>
      <c r="CH122" s="165">
        <f t="shared" si="1415"/>
        <v>0</v>
      </c>
      <c r="CI122" s="161">
        <f t="shared" si="1416"/>
        <v>46296</v>
      </c>
      <c r="CJ122" s="161">
        <f t="shared" si="1417"/>
        <v>46326</v>
      </c>
      <c r="CK122" s="165">
        <f t="shared" si="1418"/>
        <v>0</v>
      </c>
      <c r="CL122" s="161">
        <f t="shared" si="1419"/>
        <v>46327</v>
      </c>
      <c r="CM122" s="161">
        <f t="shared" si="1420"/>
        <v>46356</v>
      </c>
      <c r="CN122" s="165">
        <f t="shared" si="1421"/>
        <v>0</v>
      </c>
      <c r="CO122" s="161">
        <f t="shared" si="1422"/>
        <v>46357</v>
      </c>
      <c r="CP122" s="161">
        <f t="shared" si="1423"/>
        <v>46387</v>
      </c>
      <c r="CQ122" s="165">
        <f t="shared" si="1424"/>
        <v>0</v>
      </c>
    </row>
    <row r="123" s="78" customFormat="1" ht="24" customHeight="1" outlineLevel="4" spans="1:95">
      <c r="A123" s="123" t="s">
        <v>2826</v>
      </c>
      <c r="B123" s="124"/>
      <c r="C123" s="124"/>
      <c r="D123" s="124"/>
      <c r="E123" s="124"/>
      <c r="F123" s="124"/>
      <c r="G123" s="125"/>
      <c r="H123" s="126"/>
      <c r="I123" s="126"/>
      <c r="J123" s="126"/>
      <c r="K123" s="126"/>
      <c r="L123" s="155"/>
      <c r="M123" s="155"/>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126"/>
      <c r="CD123" s="126"/>
      <c r="CE123" s="126"/>
      <c r="CF123" s="126"/>
      <c r="CG123" s="126"/>
      <c r="CH123" s="126"/>
      <c r="CI123" s="126"/>
      <c r="CJ123" s="126"/>
      <c r="CK123" s="126"/>
      <c r="CL123" s="126"/>
      <c r="CM123" s="126"/>
      <c r="CN123" s="126"/>
      <c r="CO123" s="126"/>
      <c r="CP123" s="126"/>
      <c r="CQ123" s="126"/>
    </row>
    <row r="124" ht="24" customHeight="1" outlineLevel="3" spans="1:95">
      <c r="A124" s="115"/>
      <c r="B124" s="116" t="s">
        <v>799</v>
      </c>
      <c r="C124" s="117" t="s">
        <v>73</v>
      </c>
      <c r="D124" s="115" t="s">
        <v>68</v>
      </c>
      <c r="E124" s="116"/>
      <c r="F124" s="116"/>
      <c r="G124" s="116"/>
      <c r="H124" s="118">
        <f>X124+AA124+AD124+AG124+AJ124+AM124+AP124+AS124+AV124+AY124+BB124+BE124</f>
        <v>0</v>
      </c>
      <c r="I124" s="118">
        <f>Y124+AB124+AE124+AH124+AK124+AN124+AQ124+AT124+AW124+AZ124+BC124+BF124</f>
        <v>0</v>
      </c>
      <c r="J124" s="118">
        <f t="shared" si="814"/>
        <v>0</v>
      </c>
      <c r="K124" s="118"/>
      <c r="L124" s="152"/>
      <c r="M124" s="152"/>
      <c r="N124" s="118"/>
      <c r="O124" s="118"/>
      <c r="P124" s="118"/>
      <c r="Q124" s="118"/>
      <c r="R124" s="118"/>
      <c r="S124" s="118"/>
      <c r="T124" s="118"/>
      <c r="U124" s="118"/>
      <c r="V124" s="118"/>
      <c r="W124" s="118"/>
      <c r="X124" s="118">
        <f>VLOOKUP($C124,'1 预算编制表单'!$C:$BJ,27,FALSE)</f>
        <v>0</v>
      </c>
      <c r="Y124" s="118">
        <f>X124-Z124</f>
        <v>0</v>
      </c>
      <c r="Z124" s="118">
        <f>SUM(Z125:Z129)</f>
        <v>0</v>
      </c>
      <c r="AA124" s="118">
        <f>VLOOKUP($C124,'1 预算编制表单'!$C:$BJ,30,FALSE)</f>
        <v>0</v>
      </c>
      <c r="AB124" s="118">
        <f>AA124-AC124</f>
        <v>0</v>
      </c>
      <c r="AC124" s="118">
        <f>SUM(AC125:AC129)</f>
        <v>0</v>
      </c>
      <c r="AD124" s="118">
        <f>VLOOKUP($C124,'1 预算编制表单'!$C:$BJ,33,FALSE)</f>
        <v>0</v>
      </c>
      <c r="AE124" s="118">
        <f>AD124-AF124</f>
        <v>0</v>
      </c>
      <c r="AF124" s="118">
        <f>SUM(AF125:AF129)</f>
        <v>0</v>
      </c>
      <c r="AG124" s="118">
        <f>VLOOKUP($C124,'1 预算编制表单'!$C:$BJ,36,FALSE)</f>
        <v>0</v>
      </c>
      <c r="AH124" s="118">
        <f>AG124-AI124</f>
        <v>0</v>
      </c>
      <c r="AI124" s="118">
        <f>SUM(AI125:AI129)</f>
        <v>0</v>
      </c>
      <c r="AJ124" s="118">
        <f>VLOOKUP($C124,'1 预算编制表单'!$C:$BJ,39,FALSE)</f>
        <v>0</v>
      </c>
      <c r="AK124" s="118">
        <f>AJ124-AL124</f>
        <v>0</v>
      </c>
      <c r="AL124" s="118">
        <f>SUM(AL125:AL129)</f>
        <v>0</v>
      </c>
      <c r="AM124" s="118">
        <f>VLOOKUP($C124,'1 预算编制表单'!$C:$BJ,42,FALSE)</f>
        <v>0</v>
      </c>
      <c r="AN124" s="118">
        <f>AM124-AO124</f>
        <v>0</v>
      </c>
      <c r="AO124" s="118">
        <f>SUM(AO125:AO129)</f>
        <v>0</v>
      </c>
      <c r="AP124" s="118">
        <f>VLOOKUP($C124,'1 预算编制表单'!$C:$BJ,45,FALSE)</f>
        <v>0</v>
      </c>
      <c r="AQ124" s="118">
        <f>AP124-AR124</f>
        <v>0</v>
      </c>
      <c r="AR124" s="118">
        <f>SUM(AR125:AR129)</f>
        <v>0</v>
      </c>
      <c r="AS124" s="118">
        <f>VLOOKUP($C124,'1 预算编制表单'!$C:$BJ,48,FALSE)</f>
        <v>0</v>
      </c>
      <c r="AT124" s="118">
        <f>AS124-AU124</f>
        <v>0</v>
      </c>
      <c r="AU124" s="118">
        <f>SUM(AU125:AU129)</f>
        <v>0</v>
      </c>
      <c r="AV124" s="118">
        <f>VLOOKUP($C124,'1 预算编制表单'!$C:$BJ,51,FALSE)</f>
        <v>0</v>
      </c>
      <c r="AW124" s="118">
        <f>AV124-AX124</f>
        <v>0</v>
      </c>
      <c r="AX124" s="118">
        <f>SUM(AX125:AX129)</f>
        <v>0</v>
      </c>
      <c r="AY124" s="118">
        <f>VLOOKUP($C124,'1 预算编制表单'!$C:$BJ,54,FALSE)</f>
        <v>0</v>
      </c>
      <c r="AZ124" s="118">
        <f>AY124-BA124</f>
        <v>0</v>
      </c>
      <c r="BA124" s="118">
        <f>SUM(BA125:BA129)</f>
        <v>0</v>
      </c>
      <c r="BB124" s="118">
        <f>VLOOKUP($C124,'1 预算编制表单'!$C:$BJ,57,FALSE)</f>
        <v>0</v>
      </c>
      <c r="BC124" s="118">
        <f>BB124-BD124</f>
        <v>0</v>
      </c>
      <c r="BD124" s="118">
        <f>SUM(BD125:BD129)</f>
        <v>0</v>
      </c>
      <c r="BE124" s="118">
        <f>VLOOKUP($C124,'1 预算编制表单'!$C:$BJ,60,FALSE)</f>
        <v>0</v>
      </c>
      <c r="BF124" s="118">
        <f>BE124-BG124</f>
        <v>0</v>
      </c>
      <c r="BG124" s="118">
        <f>SUM(BG125:BG129)</f>
        <v>0</v>
      </c>
      <c r="BH124" s="118">
        <f>VLOOKUP($C124,'1 预算编制表单'!$C:$BJ,27,FALSE)</f>
        <v>0</v>
      </c>
      <c r="BI124" s="118">
        <f>BH124-BJ124</f>
        <v>0</v>
      </c>
      <c r="BJ124" s="118">
        <f>SUM(BJ125:BJ129)</f>
        <v>0</v>
      </c>
      <c r="BK124" s="118">
        <f>VLOOKUP($C124,'1 预算编制表单'!$C:$BJ,30,FALSE)</f>
        <v>0</v>
      </c>
      <c r="BL124" s="118">
        <f>BK124-BM124</f>
        <v>0</v>
      </c>
      <c r="BM124" s="118">
        <f>SUM(BM125:BM129)</f>
        <v>0</v>
      </c>
      <c r="BN124" s="118">
        <f>VLOOKUP($C124,'1 预算编制表单'!$C:$BJ,33,FALSE)</f>
        <v>0</v>
      </c>
      <c r="BO124" s="118">
        <f>BN124-BP124</f>
        <v>0</v>
      </c>
      <c r="BP124" s="118">
        <f>SUM(BP125:BP129)</f>
        <v>0</v>
      </c>
      <c r="BQ124" s="118">
        <f>VLOOKUP($C124,'1 预算编制表单'!$C:$BJ,36,FALSE)</f>
        <v>0</v>
      </c>
      <c r="BR124" s="118">
        <f>BQ124-BS124</f>
        <v>0</v>
      </c>
      <c r="BS124" s="118">
        <f>SUM(BS125:BS129)</f>
        <v>0</v>
      </c>
      <c r="BT124" s="118">
        <f>VLOOKUP($C124,'1 预算编制表单'!$C:$BJ,39,FALSE)</f>
        <v>0</v>
      </c>
      <c r="BU124" s="118">
        <f>BT124-BV124</f>
        <v>0</v>
      </c>
      <c r="BV124" s="118">
        <f>SUM(BV125:BV129)</f>
        <v>0</v>
      </c>
      <c r="BW124" s="118">
        <f>VLOOKUP($C124,'1 预算编制表单'!$C:$BJ,42,FALSE)</f>
        <v>0</v>
      </c>
      <c r="BX124" s="118">
        <f>BW124-BY124</f>
        <v>0</v>
      </c>
      <c r="BY124" s="118">
        <f>SUM(BY125:BY129)</f>
        <v>0</v>
      </c>
      <c r="BZ124" s="118">
        <f>VLOOKUP($C124,'1 预算编制表单'!$C:$BJ,45,FALSE)</f>
        <v>0</v>
      </c>
      <c r="CA124" s="118">
        <f>BZ124-CB124</f>
        <v>0</v>
      </c>
      <c r="CB124" s="118">
        <f>SUM(CB125:CB129)</f>
        <v>0</v>
      </c>
      <c r="CC124" s="118">
        <f>VLOOKUP($C124,'1 预算编制表单'!$C:$BJ,48,FALSE)</f>
        <v>0</v>
      </c>
      <c r="CD124" s="118">
        <f>CC124-CE124</f>
        <v>0</v>
      </c>
      <c r="CE124" s="118">
        <f>SUM(CE125:CE129)</f>
        <v>0</v>
      </c>
      <c r="CF124" s="118">
        <f>VLOOKUP($C124,'1 预算编制表单'!$C:$BJ,51,FALSE)</f>
        <v>0</v>
      </c>
      <c r="CG124" s="118">
        <f>CF124-CH124</f>
        <v>0</v>
      </c>
      <c r="CH124" s="118">
        <f>SUM(CH125:CH129)</f>
        <v>0</v>
      </c>
      <c r="CI124" s="118">
        <f>VLOOKUP($C124,'1 预算编制表单'!$C:$BJ,54,FALSE)</f>
        <v>0</v>
      </c>
      <c r="CJ124" s="118">
        <f>CI124-CK124</f>
        <v>0</v>
      </c>
      <c r="CK124" s="118">
        <f>SUM(CK125:CK129)</f>
        <v>0</v>
      </c>
      <c r="CL124" s="118">
        <f>VLOOKUP($C124,'1 预算编制表单'!$C:$BJ,57,FALSE)</f>
        <v>0</v>
      </c>
      <c r="CM124" s="118">
        <f>CL124-CN124</f>
        <v>0</v>
      </c>
      <c r="CN124" s="118">
        <f>SUM(CN125:CN129)</f>
        <v>0</v>
      </c>
      <c r="CO124" s="118">
        <f>VLOOKUP($C124,'1 预算编制表单'!$C:$BJ,60,FALSE)</f>
        <v>0</v>
      </c>
      <c r="CP124" s="118">
        <f>CO124-CQ124</f>
        <v>0</v>
      </c>
      <c r="CQ124" s="118">
        <f>SUM(CQ125:CQ129)</f>
        <v>0</v>
      </c>
    </row>
    <row r="125" s="80" customFormat="1" ht="24" customHeight="1" outlineLevel="3" spans="1:95">
      <c r="A125" s="130"/>
      <c r="B125" s="130"/>
      <c r="C125" s="130" t="s">
        <v>1080</v>
      </c>
      <c r="D125" s="128" t="s">
        <v>2827</v>
      </c>
      <c r="E125" s="129"/>
      <c r="F125" s="129"/>
      <c r="G125" s="129"/>
      <c r="H125" s="131"/>
      <c r="I125" s="131"/>
      <c r="J125" s="131"/>
      <c r="K125" s="122">
        <f t="shared" ref="K125:K128" si="1426">K124+1</f>
        <v>1</v>
      </c>
      <c r="L125" s="159"/>
      <c r="M125" s="159"/>
      <c r="N125" s="131"/>
      <c r="O125" s="131"/>
      <c r="P125" s="131"/>
      <c r="Q125" s="131"/>
      <c r="R125" s="131"/>
      <c r="S125" s="131"/>
      <c r="T125" s="131"/>
      <c r="U125" s="131"/>
      <c r="V125" s="131"/>
      <c r="W125" s="131"/>
      <c r="X125" s="131"/>
      <c r="Y125" s="131"/>
      <c r="Z125" s="131">
        <f>报销单计算表!B24</f>
        <v>0</v>
      </c>
      <c r="AA125" s="131"/>
      <c r="AB125" s="131"/>
      <c r="AC125" s="131">
        <f>报销单计算表!D24</f>
        <v>0</v>
      </c>
      <c r="AD125" s="131"/>
      <c r="AE125" s="131"/>
      <c r="AF125" s="131">
        <f>报销单计算表!D24</f>
        <v>0</v>
      </c>
      <c r="AG125" s="131"/>
      <c r="AH125" s="131"/>
      <c r="AI125" s="131">
        <f>报销单计算表!E24</f>
        <v>0</v>
      </c>
      <c r="AJ125" s="131"/>
      <c r="AK125" s="131"/>
      <c r="AL125" s="131">
        <f>报销单计算表!F24</f>
        <v>0</v>
      </c>
      <c r="AM125" s="131"/>
      <c r="AN125" s="131"/>
      <c r="AO125" s="131">
        <f>报销单计算表!G24</f>
        <v>0</v>
      </c>
      <c r="AP125" s="131"/>
      <c r="AQ125" s="131"/>
      <c r="AR125" s="131">
        <f>报销单计算表!H24</f>
        <v>0</v>
      </c>
      <c r="AS125" s="131"/>
      <c r="AT125" s="131"/>
      <c r="AU125" s="131">
        <f>报销单计算表!I24</f>
        <v>0</v>
      </c>
      <c r="AV125" s="131"/>
      <c r="AW125" s="131"/>
      <c r="AX125" s="131">
        <f>报销单计算表!J24</f>
        <v>0</v>
      </c>
      <c r="AY125" s="131"/>
      <c r="AZ125" s="131"/>
      <c r="BA125" s="131">
        <f>报销单计算表!K24</f>
        <v>0</v>
      </c>
      <c r="BB125" s="131"/>
      <c r="BC125" s="131"/>
      <c r="BD125" s="131">
        <f>报销单计算表!L24</f>
        <v>0</v>
      </c>
      <c r="BE125" s="131"/>
      <c r="BF125" s="131"/>
      <c r="BG125" s="131">
        <f>报销单计算表!M24</f>
        <v>0</v>
      </c>
      <c r="BH125" s="131"/>
      <c r="BI125" s="131"/>
      <c r="BJ125" s="131"/>
      <c r="BK125" s="131"/>
      <c r="BL125" s="131"/>
      <c r="BM125" s="131"/>
      <c r="BN125" s="131"/>
      <c r="BO125" s="131"/>
      <c r="BP125" s="131"/>
      <c r="BQ125" s="131"/>
      <c r="BR125" s="131"/>
      <c r="BS125" s="131"/>
      <c r="BT125" s="131"/>
      <c r="BU125" s="131"/>
      <c r="BV125" s="131"/>
      <c r="BW125" s="131"/>
      <c r="BX125" s="131"/>
      <c r="BY125" s="131"/>
      <c r="BZ125" s="131"/>
      <c r="CA125" s="131"/>
      <c r="CB125" s="131"/>
      <c r="CC125" s="131"/>
      <c r="CD125" s="131"/>
      <c r="CE125" s="131"/>
      <c r="CF125" s="131"/>
      <c r="CG125" s="131"/>
      <c r="CH125" s="131"/>
      <c r="CI125" s="131"/>
      <c r="CJ125" s="131"/>
      <c r="CK125" s="131"/>
      <c r="CL125" s="131"/>
      <c r="CM125" s="131"/>
      <c r="CN125" s="131"/>
      <c r="CO125" s="131"/>
      <c r="CP125" s="131"/>
      <c r="CQ125" s="131"/>
    </row>
    <row r="126" s="78" customFormat="1" ht="24" customHeight="1" outlineLevel="4" spans="1:95">
      <c r="A126" s="119"/>
      <c r="B126" s="120"/>
      <c r="C126" s="121"/>
      <c r="D126" s="119"/>
      <c r="E126" s="120"/>
      <c r="F126" s="120"/>
      <c r="G126" s="120"/>
      <c r="H126" s="122"/>
      <c r="I126" s="122"/>
      <c r="J126" s="122">
        <f t="shared" si="814"/>
        <v>0</v>
      </c>
      <c r="K126" s="122">
        <f t="shared" si="1426"/>
        <v>2</v>
      </c>
      <c r="L126" s="171"/>
      <c r="M126" s="154">
        <f>IFERROR(VLOOKUP($L126,'2-2 引出数据_合同数据仓库'!$B$2:$BP$1000,3,FALSE),0)</f>
        <v>0</v>
      </c>
      <c r="N126" s="122"/>
      <c r="O126" s="154">
        <f>IFERROR(VLOOKUP((LEFT(VLOOKUP($L126,'2-2 引出数据_合同数据仓库'!$B$2:$BP$1000,64,FALSE),15)&amp;(RIGHT(VLOOKUP($L126,'2-2 引出数据_合同数据仓库'!$B$2:$BP$1000,64,FALSE),4)+1)),'2-2 引出数据_合同数据仓库'!$B$2:$BP$1000,3,FALSE),0)</f>
        <v>0</v>
      </c>
      <c r="P126" s="122"/>
      <c r="Q126" s="122">
        <f>IFERROR(VLOOKUP($L126,'2-2 引出数据_合同数据仓库'!$B$2:$BP$1000,28,FALSE),0)</f>
        <v>0</v>
      </c>
      <c r="R126" s="122">
        <f>IFERROR(VLOOKUP($L126,'2-2 引出数据_合同数据仓库'!$B$2:$BP$1000,29,FALSE),0)</f>
        <v>0</v>
      </c>
      <c r="S126" s="122">
        <f>IFERROR(VLOOKUP($L126,'2-2 引出数据_合同数据仓库'!$B$2:$BP$1000,4,FALSE),0)</f>
        <v>0</v>
      </c>
      <c r="T126" s="122"/>
      <c r="U126" s="122">
        <f>IFERROR(VLOOKUP($L126,'2-2 引出数据_合同数据仓库'!$B$2:$BP$1000,15,FALSE),0)</f>
        <v>0</v>
      </c>
      <c r="V126" s="122">
        <f t="shared" ref="V126:V128" si="1427">U126/(S126-R126+1)*365</f>
        <v>0</v>
      </c>
      <c r="W126" s="122"/>
      <c r="X126" s="161">
        <v>45658</v>
      </c>
      <c r="Y126" s="161">
        <f t="shared" ref="Y126:Y128" si="1428">X126+30</f>
        <v>45688</v>
      </c>
      <c r="Z126" s="165">
        <f t="shared" ref="Z126:Z128" si="1429">IFERROR(IF(($R126-Y126)&gt;=0,0,IF(($S126-X126)&lt;0,0,IF(AND(($S126-Y126)&gt;0,(X126-$R126)&gt;0),$V126/365*(Y126-X126+1),IF(AND(($S126-Y126)&lt;=0,(X126-$R126)&gt;0),$V126/365*($S126-X126+1),$V126/365*(Y126-$R126+1))))),0)</f>
        <v>0</v>
      </c>
      <c r="AA126" s="161">
        <f t="shared" ref="AA126:AA128" si="1430">Y126+1</f>
        <v>45689</v>
      </c>
      <c r="AB126" s="161">
        <f t="shared" ref="AB126:AB128" si="1431">AA126+27</f>
        <v>45716</v>
      </c>
      <c r="AC126" s="165">
        <f t="shared" ref="AC126:AC128" si="1432">IFERROR(IF(($R126-AB126)&gt;=0,0,IF(($S126-AA126)&lt;0,0,IF(AND(($S126-AB126)&gt;0,(AA126-$R126)&gt;0),$V126/365*(AB126-AA126+1),IF(AND(($S126-AB126)&lt;=0,(AA126-$R126)&gt;0),$V126/365*($S126-AA126+1),$V126/365*(AB126-$R126+1))))),0)</f>
        <v>0</v>
      </c>
      <c r="AD126" s="161">
        <f t="shared" ref="AD126:AD128" si="1433">AB126+1</f>
        <v>45717</v>
      </c>
      <c r="AE126" s="161">
        <f t="shared" ref="AE126:AE128" si="1434">AD126+30</f>
        <v>45747</v>
      </c>
      <c r="AF126" s="165">
        <f t="shared" ref="AF126:AF128" si="1435">IFERROR(IF(($R126-AE126)&gt;=0,0,IF(($S126-AD126)&lt;0,0,IF(AND(($S126-AE126)&gt;0,(AD126-$R126)&gt;0),$V126/365*(AE126-AD126+1),IF(AND(($S126-AE126)&lt;=0,(AD126-$R126)&gt;0),$V126/365*($S126-AD126+1),$V126/365*(AE126-$R126+1))))),0)</f>
        <v>0</v>
      </c>
      <c r="AG126" s="161">
        <f t="shared" ref="AG126:AG128" si="1436">AE126+1</f>
        <v>45748</v>
      </c>
      <c r="AH126" s="161">
        <f t="shared" ref="AH126:AH128" si="1437">AG126+29</f>
        <v>45777</v>
      </c>
      <c r="AI126" s="165">
        <f t="shared" ref="AI126:AI128" si="1438">IFERROR(IF(($R126-AH126)&gt;=0,0,IF(($S126-AG126)&lt;0,0,IF(AND(($S126-AH126)&gt;0,(AG126-$R126)&gt;0),$V126/365*(AH126-AG126+1),IF(AND(($S126-AH126)&lt;=0,(AG126-$R126)&gt;0),$V126/365*($S126-AG126+1),$V126/365*(AH126-$R126+1))))),0)</f>
        <v>0</v>
      </c>
      <c r="AJ126" s="161">
        <f t="shared" ref="AJ126:AJ128" si="1439">AH126+1</f>
        <v>45778</v>
      </c>
      <c r="AK126" s="161">
        <f t="shared" ref="AK126:AK128" si="1440">AJ126+30</f>
        <v>45808</v>
      </c>
      <c r="AL126" s="165">
        <f t="shared" ref="AL126:AL128" si="1441">IFERROR(IF(($R126-AK126)&gt;=0,0,IF(($S126-AJ126)&lt;0,0,IF(AND(($S126-AK126)&gt;0,(AJ126-$R126)&gt;0),$V126/365*(AK126-AJ126+1),IF(AND(($S126-AK126)&lt;=0,(AJ126-$R126)&gt;0),$V126/365*($S126-AJ126+1),$V126/365*(AK126-$R126+1))))),0)</f>
        <v>0</v>
      </c>
      <c r="AM126" s="161">
        <f t="shared" ref="AM126:AM128" si="1442">AK126+1</f>
        <v>45809</v>
      </c>
      <c r="AN126" s="161">
        <f t="shared" ref="AN126:AN128" si="1443">AM126+29</f>
        <v>45838</v>
      </c>
      <c r="AO126" s="165">
        <f t="shared" ref="AO126:AO128" si="1444">IFERROR(IF(($R126-AN126)&gt;=0,0,IF(($S126-AM126)&lt;0,0,IF(AND(($S126-AN126)&gt;0,(AM126-$R126)&gt;0),$V126/365*(AN126-AM126+1),IF(AND(($S126-AN126)&lt;=0,(AM126-$R126)&gt;0),$V126/365*($S126-AM126+1),$V126/365*(AN126-$R126+1))))),0)</f>
        <v>0</v>
      </c>
      <c r="AP126" s="161">
        <f t="shared" ref="AP126:AP128" si="1445">AN126+1</f>
        <v>45839</v>
      </c>
      <c r="AQ126" s="161">
        <f t="shared" ref="AQ126:AQ128" si="1446">AP126+30</f>
        <v>45869</v>
      </c>
      <c r="AR126" s="165">
        <f t="shared" ref="AR126:AR128" si="1447">IFERROR(IF(($R126-AQ126)&gt;=0,0,IF(($S126-AP126)&lt;0,0,IF(AND(($S126-AQ126)&gt;0,(AP126-$R126)&gt;0),$V126/365*(AQ126-AP126+1),IF(AND(($S126-AQ126)&lt;=0,(AP126-$R126)&gt;0),$V126/365*($S126-AP126+1),$V126/365*(AQ126-$R126+1))))),0)</f>
        <v>0</v>
      </c>
      <c r="AS126" s="161">
        <f t="shared" ref="AS126:AS128" si="1448">AQ126+1</f>
        <v>45870</v>
      </c>
      <c r="AT126" s="161">
        <f t="shared" ref="AT126:AT128" si="1449">AS126+30</f>
        <v>45900</v>
      </c>
      <c r="AU126" s="165">
        <f t="shared" ref="AU126:AU128" si="1450">IFERROR(IF(($R126-AT126)&gt;=0,0,IF(($S126-AS126)&lt;0,0,IF(AND(($S126-AT126)&gt;0,(AS126-$R126)&gt;0),$V126/365*(AT126-AS126+1),IF(AND(($S126-AT126)&lt;=0,(AS126-$R126)&gt;0),$V126/365*($S126-AS126+1),$V126/365*(AT126-$R126+1))))),0)</f>
        <v>0</v>
      </c>
      <c r="AV126" s="161">
        <f t="shared" ref="AV126:AV128" si="1451">AT126+1</f>
        <v>45901</v>
      </c>
      <c r="AW126" s="161">
        <f t="shared" ref="AW126:AW128" si="1452">AV126+29</f>
        <v>45930</v>
      </c>
      <c r="AX126" s="165">
        <f t="shared" ref="AX126:AX128" si="1453">IFERROR(IF(($R126-AW126)&gt;=0,0,IF(($S126-AV126)&lt;0,0,IF(AND(($S126-AW126)&gt;0,(AV126-$R126)&gt;0),$V126/365*(AW126-AV126+1),IF(AND(($S126-AW126)&lt;=0,(AV126-$R126)&gt;0),$V126/365*($S126-AV126+1),$V126/365*(AW126-$R126+1))))),0)</f>
        <v>0</v>
      </c>
      <c r="AY126" s="161">
        <f t="shared" ref="AY126:AY128" si="1454">AW126+1</f>
        <v>45931</v>
      </c>
      <c r="AZ126" s="161">
        <f t="shared" ref="AZ126:AZ128" si="1455">AY126+30</f>
        <v>45961</v>
      </c>
      <c r="BA126" s="165">
        <f t="shared" ref="BA126:BA128" si="1456">IFERROR(IF(($R126-AZ126)&gt;=0,0,IF(($S126-AY126)&lt;0,0,IF(AND(($S126-AZ126)&gt;0,(AY126-$R126)&gt;0),$V126/365*(AZ126-AY126+1),IF(AND(($S126-AZ126)&lt;=0,(AY126-$R126)&gt;0),$V126/365*($S126-AY126+1),$V126/365*(AZ126-$R126+1))))),0)</f>
        <v>0</v>
      </c>
      <c r="BB126" s="161">
        <f t="shared" ref="BB126:BB128" si="1457">AZ126+1</f>
        <v>45962</v>
      </c>
      <c r="BC126" s="161">
        <f t="shared" ref="BC126:BC128" si="1458">BB126+29</f>
        <v>45991</v>
      </c>
      <c r="BD126" s="165">
        <f t="shared" ref="BD126:BD128" si="1459">IFERROR(IF(($R126-BC126)&gt;=0,0,IF(($S126-BB126)&lt;0,0,IF(AND(($S126-BC126)&gt;0,(BB126-$R126)&gt;0),$V126/365*(BC126-BB126+1),IF(AND(($S126-BC126)&lt;=0,(BB126-$R126)&gt;0),$V126/365*($S126-BB126+1),$V126/365*(BC126-$R126+1))))),0)</f>
        <v>0</v>
      </c>
      <c r="BE126" s="161">
        <f t="shared" ref="BE126:BE128" si="1460">BC126+1</f>
        <v>45992</v>
      </c>
      <c r="BF126" s="161">
        <f t="shared" ref="BF126:BF128" si="1461">BE126+30</f>
        <v>46022</v>
      </c>
      <c r="BG126" s="165">
        <f t="shared" ref="BG126:BG128" si="1462">IFERROR(IF(($R126-BF126)&gt;=0,0,IF(($S126-BE126)&lt;0,0,IF(AND(($S126-BF126)&gt;0,(BE126-$R126)&gt;0),$V126/365*(BF126-BE126+1),IF(AND(($S126-BF126)&lt;=0,(BE126-$R126)&gt;0),$V126/365*($S126-BE126+1),$V126/365*(BF126-$R126+1))))),0)</f>
        <v>0</v>
      </c>
      <c r="BH126" s="161">
        <v>46023</v>
      </c>
      <c r="BI126" s="161">
        <f t="shared" ref="BI126:BI128" si="1463">BH126+30</f>
        <v>46053</v>
      </c>
      <c r="BJ126" s="165">
        <f t="shared" ref="BJ126:BJ128" si="1464">IFERROR(IF(($R126-BI126)&gt;=0,0,IF(($S126-BH126)&lt;0,0,IF(AND(($S126-BI126)&gt;0,(BH126-$R126)&gt;0),$V126/365*(BI126-BH126+1),IF(AND(($S126-BI126)&lt;=0,(BH126-$R126)&gt;0),$V126/365*($S126-BH126+1),$V126/365*(BI126-$R126+1))))),0)</f>
        <v>0</v>
      </c>
      <c r="BK126" s="161">
        <f t="shared" ref="BK126:BK128" si="1465">BI126+1</f>
        <v>46054</v>
      </c>
      <c r="BL126" s="161">
        <f t="shared" ref="BL126:BL128" si="1466">BK126+27</f>
        <v>46081</v>
      </c>
      <c r="BM126" s="165">
        <f t="shared" ref="BM126:BM128" si="1467">IFERROR(IF(($R126-BL126)&gt;=0,0,IF(($S126-BK126)&lt;0,0,IF(AND(($S126-BL126)&gt;0,(BK126-$R126)&gt;0),$V126/365*(BL126-BK126+1),IF(AND(($S126-BL126)&lt;=0,(BK126-$R126)&gt;0),$V126/365*($S126-BK126+1),$V126/365*(BL126-$R126+1))))),0)</f>
        <v>0</v>
      </c>
      <c r="BN126" s="161">
        <f t="shared" ref="BN126:BN128" si="1468">BL126+1</f>
        <v>46082</v>
      </c>
      <c r="BO126" s="161">
        <f t="shared" ref="BO126:BO128" si="1469">BN126+30</f>
        <v>46112</v>
      </c>
      <c r="BP126" s="165">
        <f t="shared" ref="BP126:BP128" si="1470">IFERROR(IF(($R126-BO126)&gt;=0,0,IF(($S126-BN126)&lt;0,0,IF(AND(($S126-BO126)&gt;0,(BN126-$R126)&gt;0),$V126/365*(BO126-BN126+1),IF(AND(($S126-BO126)&lt;=0,(BN126-$R126)&gt;0),$V126/365*($S126-BN126+1),$V126/365*(BO126-$R126+1))))),0)</f>
        <v>0</v>
      </c>
      <c r="BQ126" s="161">
        <f t="shared" ref="BQ126:BQ128" si="1471">BO126+1</f>
        <v>46113</v>
      </c>
      <c r="BR126" s="161">
        <f t="shared" ref="BR126:BR128" si="1472">BQ126+29</f>
        <v>46142</v>
      </c>
      <c r="BS126" s="165">
        <f t="shared" ref="BS126:BS128" si="1473">IFERROR(IF(($R126-BR126)&gt;=0,0,IF(($S126-BQ126)&lt;0,0,IF(AND(($S126-BR126)&gt;0,(BQ126-$R126)&gt;0),$V126/365*(BR126-BQ126+1),IF(AND(($S126-BR126)&lt;=0,(BQ126-$R126)&gt;0),$V126/365*($S126-BQ126+1),$V126/365*(BR126-$R126+1))))),0)</f>
        <v>0</v>
      </c>
      <c r="BT126" s="161">
        <f t="shared" ref="BT126:BT128" si="1474">BR126+1</f>
        <v>46143</v>
      </c>
      <c r="BU126" s="161">
        <f t="shared" ref="BU126:BU128" si="1475">BT126+30</f>
        <v>46173</v>
      </c>
      <c r="BV126" s="165">
        <f t="shared" ref="BV126:BV128" si="1476">IFERROR(IF(($R126-BU126)&gt;=0,0,IF(($S126-BT126)&lt;0,0,IF(AND(($S126-BU126)&gt;0,(BT126-$R126)&gt;0),$V126/365*(BU126-BT126+1),IF(AND(($S126-BU126)&lt;=0,(BT126-$R126)&gt;0),$V126/365*($S126-BT126+1),$V126/365*(BU126-$R126+1))))),0)</f>
        <v>0</v>
      </c>
      <c r="BW126" s="161">
        <f t="shared" ref="BW126:BW128" si="1477">BU126+1</f>
        <v>46174</v>
      </c>
      <c r="BX126" s="161">
        <f t="shared" ref="BX126:BX128" si="1478">BW126+29</f>
        <v>46203</v>
      </c>
      <c r="BY126" s="165">
        <f t="shared" ref="BY126:BY128" si="1479">IFERROR(IF(($R126-BX126)&gt;=0,0,IF(($S126-BW126)&lt;0,0,IF(AND(($S126-BX126)&gt;0,(BW126-$R126)&gt;0),$V126/365*(BX126-BW126+1),IF(AND(($S126-BX126)&lt;=0,(BW126-$R126)&gt;0),$V126/365*($S126-BW126+1),$V126/365*(BX126-$R126+1))))),0)</f>
        <v>0</v>
      </c>
      <c r="BZ126" s="161">
        <f t="shared" ref="BZ126:BZ128" si="1480">BX126+1</f>
        <v>46204</v>
      </c>
      <c r="CA126" s="161">
        <f t="shared" ref="CA126:CA128" si="1481">BZ126+30</f>
        <v>46234</v>
      </c>
      <c r="CB126" s="165">
        <f t="shared" ref="CB126:CB128" si="1482">IFERROR(IF(($R126-CA126)&gt;=0,0,IF(($S126-BZ126)&lt;0,0,IF(AND(($S126-CA126)&gt;0,(BZ126-$R126)&gt;0),$V126/365*(CA126-BZ126+1),IF(AND(($S126-CA126)&lt;=0,(BZ126-$R126)&gt;0),$V126/365*($S126-BZ126+1),$V126/365*(CA126-$R126+1))))),0)</f>
        <v>0</v>
      </c>
      <c r="CC126" s="161">
        <f t="shared" ref="CC126:CC128" si="1483">CA126+1</f>
        <v>46235</v>
      </c>
      <c r="CD126" s="161">
        <f t="shared" ref="CD126:CD128" si="1484">CC126+30</f>
        <v>46265</v>
      </c>
      <c r="CE126" s="165">
        <f t="shared" ref="CE126:CE128" si="1485">IFERROR(IF(($R126-CD126)&gt;=0,0,IF(($S126-CC126)&lt;0,0,IF(AND(($S126-CD126)&gt;0,(CC126-$R126)&gt;0),$V126/365*(CD126-CC126+1),IF(AND(($S126-CD126)&lt;=0,(CC126-$R126)&gt;0),$V126/365*($S126-CC126+1),$V126/365*(CD126-$R126+1))))),0)</f>
        <v>0</v>
      </c>
      <c r="CF126" s="161">
        <f t="shared" ref="CF126:CF128" si="1486">CD126+1</f>
        <v>46266</v>
      </c>
      <c r="CG126" s="161">
        <f t="shared" ref="CG126:CG128" si="1487">CF126+29</f>
        <v>46295</v>
      </c>
      <c r="CH126" s="165">
        <f t="shared" ref="CH126:CH128" si="1488">IFERROR(IF(($R126-CG126)&gt;=0,0,IF(($S126-CF126)&lt;0,0,IF(AND(($S126-CG126)&gt;0,(CF126-$R126)&gt;0),$V126/365*(CG126-CF126+1),IF(AND(($S126-CG126)&lt;=0,(CF126-$R126)&gt;0),$V126/365*($S126-CF126+1),$V126/365*(CG126-$R126+1))))),0)</f>
        <v>0</v>
      </c>
      <c r="CI126" s="161">
        <f t="shared" ref="CI126:CI128" si="1489">CG126+1</f>
        <v>46296</v>
      </c>
      <c r="CJ126" s="161">
        <f t="shared" ref="CJ126:CJ128" si="1490">CI126+30</f>
        <v>46326</v>
      </c>
      <c r="CK126" s="165">
        <f t="shared" ref="CK126:CK128" si="1491">IFERROR(IF(($R126-CJ126)&gt;=0,0,IF(($S126-CI126)&lt;0,0,IF(AND(($S126-CJ126)&gt;0,(CI126-$R126)&gt;0),$V126/365*(CJ126-CI126+1),IF(AND(($S126-CJ126)&lt;=0,(CI126-$R126)&gt;0),$V126/365*($S126-CI126+1),$V126/365*(CJ126-$R126+1))))),0)</f>
        <v>0</v>
      </c>
      <c r="CL126" s="161">
        <f t="shared" ref="CL126:CL128" si="1492">CJ126+1</f>
        <v>46327</v>
      </c>
      <c r="CM126" s="161">
        <f t="shared" ref="CM126:CM128" si="1493">CL126+29</f>
        <v>46356</v>
      </c>
      <c r="CN126" s="165">
        <f t="shared" ref="CN126:CN128" si="1494">IFERROR(IF(($R126-CM126)&gt;=0,0,IF(($S126-CL126)&lt;0,0,IF(AND(($S126-CM126)&gt;0,(CL126-$R126)&gt;0),$V126/365*(CM126-CL126+1),IF(AND(($S126-CM126)&lt;=0,(CL126-$R126)&gt;0),$V126/365*($S126-CL126+1),$V126/365*(CM126-$R126+1))))),0)</f>
        <v>0</v>
      </c>
      <c r="CO126" s="161">
        <f t="shared" ref="CO126:CO128" si="1495">CM126+1</f>
        <v>46357</v>
      </c>
      <c r="CP126" s="161">
        <f t="shared" ref="CP126:CP128" si="1496">CO126+30</f>
        <v>46387</v>
      </c>
      <c r="CQ126" s="165">
        <f t="shared" ref="CQ126:CQ128" si="1497">IFERROR(IF(($R126-CP126)&gt;=0,0,IF(($S126-CO126)&lt;0,0,IF(AND(($S126-CP126)&gt;0,(CO126-$R126)&gt;0),$V126/365*(CP126-CO126+1),IF(AND(($S126-CP126)&lt;=0,(CO126-$R126)&gt;0),$V126/365*($S126-CO126+1),$V126/365*(CP126-$R126+1))))),0)</f>
        <v>0</v>
      </c>
    </row>
    <row r="127" s="78" customFormat="1" ht="24" customHeight="1" outlineLevel="4" spans="1:95">
      <c r="A127" s="119"/>
      <c r="B127" s="120"/>
      <c r="C127" s="121"/>
      <c r="D127" s="119"/>
      <c r="E127" s="120"/>
      <c r="F127" s="120"/>
      <c r="G127" s="120"/>
      <c r="H127" s="122"/>
      <c r="I127" s="122"/>
      <c r="J127" s="122">
        <f t="shared" si="814"/>
        <v>0</v>
      </c>
      <c r="K127" s="122">
        <f t="shared" si="1426"/>
        <v>3</v>
      </c>
      <c r="L127" s="153"/>
      <c r="M127" s="154">
        <f>IFERROR(VLOOKUP($L127,'2-2 引出数据_合同数据仓库'!$B$2:$BP$1000,3,FALSE),0)</f>
        <v>0</v>
      </c>
      <c r="N127" s="122"/>
      <c r="O127" s="154">
        <f>IFERROR(VLOOKUP((LEFT(VLOOKUP($L127,'2-2 引出数据_合同数据仓库'!$B$2:$BP$1000,64,FALSE),15)&amp;(RIGHT(VLOOKUP($L127,'2-2 引出数据_合同数据仓库'!$B$2:$BP$1000,64,FALSE),4)+1)),'2-2 引出数据_合同数据仓库'!$B$2:$BP$1000,3,FALSE),0)</f>
        <v>0</v>
      </c>
      <c r="P127" s="122"/>
      <c r="Q127" s="122">
        <f>IFERROR(VLOOKUP($L127,'2-2 引出数据_合同数据仓库'!$B$2:$BP$1000,28,FALSE),0)</f>
        <v>0</v>
      </c>
      <c r="R127" s="122">
        <f>IFERROR(VLOOKUP($L127,'2-2 引出数据_合同数据仓库'!$B$2:$BP$1000,29,FALSE),0)</f>
        <v>0</v>
      </c>
      <c r="S127" s="122">
        <f>IFERROR(VLOOKUP($L127,'2-2 引出数据_合同数据仓库'!$B$2:$BP$1000,4,FALSE),0)</f>
        <v>0</v>
      </c>
      <c r="T127" s="122"/>
      <c r="U127" s="122">
        <f>IFERROR(VLOOKUP($L127,'2-2 引出数据_合同数据仓库'!$B$2:$BP$1000,15,FALSE),0)</f>
        <v>0</v>
      </c>
      <c r="V127" s="122">
        <f t="shared" si="1427"/>
        <v>0</v>
      </c>
      <c r="W127" s="122"/>
      <c r="X127" s="161">
        <v>45658</v>
      </c>
      <c r="Y127" s="161">
        <f t="shared" si="1428"/>
        <v>45688</v>
      </c>
      <c r="Z127" s="165">
        <f t="shared" si="1429"/>
        <v>0</v>
      </c>
      <c r="AA127" s="161">
        <f t="shared" si="1430"/>
        <v>45689</v>
      </c>
      <c r="AB127" s="161">
        <f t="shared" si="1431"/>
        <v>45716</v>
      </c>
      <c r="AC127" s="165">
        <f t="shared" si="1432"/>
        <v>0</v>
      </c>
      <c r="AD127" s="161">
        <f t="shared" si="1433"/>
        <v>45717</v>
      </c>
      <c r="AE127" s="161">
        <f t="shared" si="1434"/>
        <v>45747</v>
      </c>
      <c r="AF127" s="165">
        <f t="shared" si="1435"/>
        <v>0</v>
      </c>
      <c r="AG127" s="161">
        <f t="shared" si="1436"/>
        <v>45748</v>
      </c>
      <c r="AH127" s="161">
        <f t="shared" si="1437"/>
        <v>45777</v>
      </c>
      <c r="AI127" s="165">
        <f t="shared" si="1438"/>
        <v>0</v>
      </c>
      <c r="AJ127" s="161">
        <f t="shared" si="1439"/>
        <v>45778</v>
      </c>
      <c r="AK127" s="161">
        <f t="shared" si="1440"/>
        <v>45808</v>
      </c>
      <c r="AL127" s="165">
        <f t="shared" si="1441"/>
        <v>0</v>
      </c>
      <c r="AM127" s="161">
        <f t="shared" si="1442"/>
        <v>45809</v>
      </c>
      <c r="AN127" s="161">
        <f t="shared" si="1443"/>
        <v>45838</v>
      </c>
      <c r="AO127" s="165">
        <f t="shared" si="1444"/>
        <v>0</v>
      </c>
      <c r="AP127" s="161">
        <f t="shared" si="1445"/>
        <v>45839</v>
      </c>
      <c r="AQ127" s="161">
        <f t="shared" si="1446"/>
        <v>45869</v>
      </c>
      <c r="AR127" s="165">
        <f t="shared" si="1447"/>
        <v>0</v>
      </c>
      <c r="AS127" s="161">
        <f t="shared" si="1448"/>
        <v>45870</v>
      </c>
      <c r="AT127" s="161">
        <f t="shared" si="1449"/>
        <v>45900</v>
      </c>
      <c r="AU127" s="165">
        <f t="shared" si="1450"/>
        <v>0</v>
      </c>
      <c r="AV127" s="161">
        <f t="shared" si="1451"/>
        <v>45901</v>
      </c>
      <c r="AW127" s="161">
        <f t="shared" si="1452"/>
        <v>45930</v>
      </c>
      <c r="AX127" s="165">
        <f t="shared" si="1453"/>
        <v>0</v>
      </c>
      <c r="AY127" s="161">
        <f t="shared" si="1454"/>
        <v>45931</v>
      </c>
      <c r="AZ127" s="161">
        <f t="shared" si="1455"/>
        <v>45961</v>
      </c>
      <c r="BA127" s="165">
        <f t="shared" si="1456"/>
        <v>0</v>
      </c>
      <c r="BB127" s="161">
        <f t="shared" si="1457"/>
        <v>45962</v>
      </c>
      <c r="BC127" s="161">
        <f t="shared" si="1458"/>
        <v>45991</v>
      </c>
      <c r="BD127" s="165">
        <f t="shared" si="1459"/>
        <v>0</v>
      </c>
      <c r="BE127" s="161">
        <f t="shared" si="1460"/>
        <v>45992</v>
      </c>
      <c r="BF127" s="161">
        <f t="shared" si="1461"/>
        <v>46022</v>
      </c>
      <c r="BG127" s="165">
        <f t="shared" si="1462"/>
        <v>0</v>
      </c>
      <c r="BH127" s="161">
        <v>46023</v>
      </c>
      <c r="BI127" s="161">
        <f t="shared" si="1463"/>
        <v>46053</v>
      </c>
      <c r="BJ127" s="165">
        <f t="shared" si="1464"/>
        <v>0</v>
      </c>
      <c r="BK127" s="161">
        <f t="shared" si="1465"/>
        <v>46054</v>
      </c>
      <c r="BL127" s="161">
        <f t="shared" si="1466"/>
        <v>46081</v>
      </c>
      <c r="BM127" s="165">
        <f t="shared" si="1467"/>
        <v>0</v>
      </c>
      <c r="BN127" s="161">
        <f t="shared" si="1468"/>
        <v>46082</v>
      </c>
      <c r="BO127" s="161">
        <f t="shared" si="1469"/>
        <v>46112</v>
      </c>
      <c r="BP127" s="165">
        <f t="shared" si="1470"/>
        <v>0</v>
      </c>
      <c r="BQ127" s="161">
        <f t="shared" si="1471"/>
        <v>46113</v>
      </c>
      <c r="BR127" s="161">
        <f t="shared" si="1472"/>
        <v>46142</v>
      </c>
      <c r="BS127" s="165">
        <f t="shared" si="1473"/>
        <v>0</v>
      </c>
      <c r="BT127" s="161">
        <f t="shared" si="1474"/>
        <v>46143</v>
      </c>
      <c r="BU127" s="161">
        <f t="shared" si="1475"/>
        <v>46173</v>
      </c>
      <c r="BV127" s="165">
        <f t="shared" si="1476"/>
        <v>0</v>
      </c>
      <c r="BW127" s="161">
        <f t="shared" si="1477"/>
        <v>46174</v>
      </c>
      <c r="BX127" s="161">
        <f t="shared" si="1478"/>
        <v>46203</v>
      </c>
      <c r="BY127" s="165">
        <f t="shared" si="1479"/>
        <v>0</v>
      </c>
      <c r="BZ127" s="161">
        <f t="shared" si="1480"/>
        <v>46204</v>
      </c>
      <c r="CA127" s="161">
        <f t="shared" si="1481"/>
        <v>46234</v>
      </c>
      <c r="CB127" s="165">
        <f t="shared" si="1482"/>
        <v>0</v>
      </c>
      <c r="CC127" s="161">
        <f t="shared" si="1483"/>
        <v>46235</v>
      </c>
      <c r="CD127" s="161">
        <f t="shared" si="1484"/>
        <v>46265</v>
      </c>
      <c r="CE127" s="165">
        <f t="shared" si="1485"/>
        <v>0</v>
      </c>
      <c r="CF127" s="161">
        <f t="shared" si="1486"/>
        <v>46266</v>
      </c>
      <c r="CG127" s="161">
        <f t="shared" si="1487"/>
        <v>46295</v>
      </c>
      <c r="CH127" s="165">
        <f t="shared" si="1488"/>
        <v>0</v>
      </c>
      <c r="CI127" s="161">
        <f t="shared" si="1489"/>
        <v>46296</v>
      </c>
      <c r="CJ127" s="161">
        <f t="shared" si="1490"/>
        <v>46326</v>
      </c>
      <c r="CK127" s="165">
        <f t="shared" si="1491"/>
        <v>0</v>
      </c>
      <c r="CL127" s="161">
        <f t="shared" si="1492"/>
        <v>46327</v>
      </c>
      <c r="CM127" s="161">
        <f t="shared" si="1493"/>
        <v>46356</v>
      </c>
      <c r="CN127" s="165">
        <f t="shared" si="1494"/>
        <v>0</v>
      </c>
      <c r="CO127" s="161">
        <f t="shared" si="1495"/>
        <v>46357</v>
      </c>
      <c r="CP127" s="161">
        <f t="shared" si="1496"/>
        <v>46387</v>
      </c>
      <c r="CQ127" s="165">
        <f t="shared" si="1497"/>
        <v>0</v>
      </c>
    </row>
    <row r="128" s="78" customFormat="1" ht="24" customHeight="1" outlineLevel="4" spans="1:95">
      <c r="A128" s="119"/>
      <c r="B128" s="120"/>
      <c r="C128" s="121"/>
      <c r="D128" s="119"/>
      <c r="E128" s="120"/>
      <c r="F128" s="120"/>
      <c r="G128" s="120"/>
      <c r="H128" s="122"/>
      <c r="I128" s="122"/>
      <c r="J128" s="122">
        <f t="shared" si="814"/>
        <v>0</v>
      </c>
      <c r="K128" s="122">
        <f t="shared" si="1426"/>
        <v>4</v>
      </c>
      <c r="L128" s="153"/>
      <c r="M128" s="154">
        <f>IFERROR(VLOOKUP($L128,'2-2 引出数据_合同数据仓库'!$B$2:$BP$1000,3,FALSE),0)</f>
        <v>0</v>
      </c>
      <c r="N128" s="122"/>
      <c r="O128" s="154">
        <f>IFERROR(VLOOKUP((LEFT(VLOOKUP($L128,'2-2 引出数据_合同数据仓库'!$B$2:$BP$1000,64,FALSE),15)&amp;(RIGHT(VLOOKUP($L128,'2-2 引出数据_合同数据仓库'!$B$2:$BP$1000,64,FALSE),4)+1)),'2-2 引出数据_合同数据仓库'!$B$2:$BP$1000,3,FALSE),0)</f>
        <v>0</v>
      </c>
      <c r="P128" s="122"/>
      <c r="Q128" s="122">
        <f>IFERROR(VLOOKUP($L128,'2-2 引出数据_合同数据仓库'!$B$2:$BP$1000,28,FALSE),0)</f>
        <v>0</v>
      </c>
      <c r="R128" s="122">
        <f>IFERROR(VLOOKUP($L128,'2-2 引出数据_合同数据仓库'!$B$2:$BP$1000,29,FALSE),0)</f>
        <v>0</v>
      </c>
      <c r="S128" s="122">
        <f>IFERROR(VLOOKUP($L128,'2-2 引出数据_合同数据仓库'!$B$2:$BP$1000,4,FALSE),0)</f>
        <v>0</v>
      </c>
      <c r="T128" s="122"/>
      <c r="U128" s="122">
        <f>IFERROR(VLOOKUP($L128,'2-2 引出数据_合同数据仓库'!$B$2:$BP$1000,15,FALSE),0)</f>
        <v>0</v>
      </c>
      <c r="V128" s="122">
        <f t="shared" si="1427"/>
        <v>0</v>
      </c>
      <c r="W128" s="122"/>
      <c r="X128" s="161">
        <v>45658</v>
      </c>
      <c r="Y128" s="161">
        <f t="shared" si="1428"/>
        <v>45688</v>
      </c>
      <c r="Z128" s="165">
        <f t="shared" si="1429"/>
        <v>0</v>
      </c>
      <c r="AA128" s="161">
        <f t="shared" si="1430"/>
        <v>45689</v>
      </c>
      <c r="AB128" s="161">
        <f t="shared" si="1431"/>
        <v>45716</v>
      </c>
      <c r="AC128" s="165">
        <f t="shared" si="1432"/>
        <v>0</v>
      </c>
      <c r="AD128" s="161">
        <f t="shared" si="1433"/>
        <v>45717</v>
      </c>
      <c r="AE128" s="161">
        <f t="shared" si="1434"/>
        <v>45747</v>
      </c>
      <c r="AF128" s="165">
        <f t="shared" si="1435"/>
        <v>0</v>
      </c>
      <c r="AG128" s="161">
        <f t="shared" si="1436"/>
        <v>45748</v>
      </c>
      <c r="AH128" s="161">
        <f t="shared" si="1437"/>
        <v>45777</v>
      </c>
      <c r="AI128" s="165">
        <f t="shared" si="1438"/>
        <v>0</v>
      </c>
      <c r="AJ128" s="161">
        <f t="shared" si="1439"/>
        <v>45778</v>
      </c>
      <c r="AK128" s="161">
        <f t="shared" si="1440"/>
        <v>45808</v>
      </c>
      <c r="AL128" s="165">
        <f t="shared" si="1441"/>
        <v>0</v>
      </c>
      <c r="AM128" s="161">
        <f t="shared" si="1442"/>
        <v>45809</v>
      </c>
      <c r="AN128" s="161">
        <f t="shared" si="1443"/>
        <v>45838</v>
      </c>
      <c r="AO128" s="165">
        <f t="shared" si="1444"/>
        <v>0</v>
      </c>
      <c r="AP128" s="161">
        <f t="shared" si="1445"/>
        <v>45839</v>
      </c>
      <c r="AQ128" s="161">
        <f t="shared" si="1446"/>
        <v>45869</v>
      </c>
      <c r="AR128" s="165">
        <f t="shared" si="1447"/>
        <v>0</v>
      </c>
      <c r="AS128" s="161">
        <f t="shared" si="1448"/>
        <v>45870</v>
      </c>
      <c r="AT128" s="161">
        <f t="shared" si="1449"/>
        <v>45900</v>
      </c>
      <c r="AU128" s="165">
        <f t="shared" si="1450"/>
        <v>0</v>
      </c>
      <c r="AV128" s="161">
        <f t="shared" si="1451"/>
        <v>45901</v>
      </c>
      <c r="AW128" s="161">
        <f t="shared" si="1452"/>
        <v>45930</v>
      </c>
      <c r="AX128" s="165">
        <f t="shared" si="1453"/>
        <v>0</v>
      </c>
      <c r="AY128" s="161">
        <f t="shared" si="1454"/>
        <v>45931</v>
      </c>
      <c r="AZ128" s="161">
        <f t="shared" si="1455"/>
        <v>45961</v>
      </c>
      <c r="BA128" s="165">
        <f t="shared" si="1456"/>
        <v>0</v>
      </c>
      <c r="BB128" s="161">
        <f t="shared" si="1457"/>
        <v>45962</v>
      </c>
      <c r="BC128" s="161">
        <f t="shared" si="1458"/>
        <v>45991</v>
      </c>
      <c r="BD128" s="165">
        <f t="shared" si="1459"/>
        <v>0</v>
      </c>
      <c r="BE128" s="161">
        <f t="shared" si="1460"/>
        <v>45992</v>
      </c>
      <c r="BF128" s="161">
        <f t="shared" si="1461"/>
        <v>46022</v>
      </c>
      <c r="BG128" s="165">
        <f t="shared" si="1462"/>
        <v>0</v>
      </c>
      <c r="BH128" s="161">
        <v>46023</v>
      </c>
      <c r="BI128" s="161">
        <f t="shared" si="1463"/>
        <v>46053</v>
      </c>
      <c r="BJ128" s="165">
        <f t="shared" si="1464"/>
        <v>0</v>
      </c>
      <c r="BK128" s="161">
        <f t="shared" si="1465"/>
        <v>46054</v>
      </c>
      <c r="BL128" s="161">
        <f t="shared" si="1466"/>
        <v>46081</v>
      </c>
      <c r="BM128" s="165">
        <f t="shared" si="1467"/>
        <v>0</v>
      </c>
      <c r="BN128" s="161">
        <f t="shared" si="1468"/>
        <v>46082</v>
      </c>
      <c r="BO128" s="161">
        <f t="shared" si="1469"/>
        <v>46112</v>
      </c>
      <c r="BP128" s="165">
        <f t="shared" si="1470"/>
        <v>0</v>
      </c>
      <c r="BQ128" s="161">
        <f t="shared" si="1471"/>
        <v>46113</v>
      </c>
      <c r="BR128" s="161">
        <f t="shared" si="1472"/>
        <v>46142</v>
      </c>
      <c r="BS128" s="165">
        <f t="shared" si="1473"/>
        <v>0</v>
      </c>
      <c r="BT128" s="161">
        <f t="shared" si="1474"/>
        <v>46143</v>
      </c>
      <c r="BU128" s="161">
        <f t="shared" si="1475"/>
        <v>46173</v>
      </c>
      <c r="BV128" s="165">
        <f t="shared" si="1476"/>
        <v>0</v>
      </c>
      <c r="BW128" s="161">
        <f t="shared" si="1477"/>
        <v>46174</v>
      </c>
      <c r="BX128" s="161">
        <f t="shared" si="1478"/>
        <v>46203</v>
      </c>
      <c r="BY128" s="165">
        <f t="shared" si="1479"/>
        <v>0</v>
      </c>
      <c r="BZ128" s="161">
        <f t="shared" si="1480"/>
        <v>46204</v>
      </c>
      <c r="CA128" s="161">
        <f t="shared" si="1481"/>
        <v>46234</v>
      </c>
      <c r="CB128" s="165">
        <f t="shared" si="1482"/>
        <v>0</v>
      </c>
      <c r="CC128" s="161">
        <f t="shared" si="1483"/>
        <v>46235</v>
      </c>
      <c r="CD128" s="161">
        <f t="shared" si="1484"/>
        <v>46265</v>
      </c>
      <c r="CE128" s="165">
        <f t="shared" si="1485"/>
        <v>0</v>
      </c>
      <c r="CF128" s="161">
        <f t="shared" si="1486"/>
        <v>46266</v>
      </c>
      <c r="CG128" s="161">
        <f t="shared" si="1487"/>
        <v>46295</v>
      </c>
      <c r="CH128" s="165">
        <f t="shared" si="1488"/>
        <v>0</v>
      </c>
      <c r="CI128" s="161">
        <f t="shared" si="1489"/>
        <v>46296</v>
      </c>
      <c r="CJ128" s="161">
        <f t="shared" si="1490"/>
        <v>46326</v>
      </c>
      <c r="CK128" s="165">
        <f t="shared" si="1491"/>
        <v>0</v>
      </c>
      <c r="CL128" s="161">
        <f t="shared" si="1492"/>
        <v>46327</v>
      </c>
      <c r="CM128" s="161">
        <f t="shared" si="1493"/>
        <v>46356</v>
      </c>
      <c r="CN128" s="165">
        <f t="shared" si="1494"/>
        <v>0</v>
      </c>
      <c r="CO128" s="161">
        <f t="shared" si="1495"/>
        <v>46357</v>
      </c>
      <c r="CP128" s="161">
        <f t="shared" si="1496"/>
        <v>46387</v>
      </c>
      <c r="CQ128" s="165">
        <f t="shared" si="1497"/>
        <v>0</v>
      </c>
    </row>
    <row r="129" s="78" customFormat="1" ht="24" customHeight="1" outlineLevel="4" spans="1:95">
      <c r="A129" s="123" t="s">
        <v>2826</v>
      </c>
      <c r="B129" s="124"/>
      <c r="C129" s="124"/>
      <c r="D129" s="124"/>
      <c r="E129" s="124"/>
      <c r="F129" s="124"/>
      <c r="G129" s="125"/>
      <c r="H129" s="126"/>
      <c r="I129" s="126"/>
      <c r="J129" s="126"/>
      <c r="K129" s="126"/>
      <c r="L129" s="155"/>
      <c r="M129" s="155"/>
      <c r="N129" s="126"/>
      <c r="O129" s="126"/>
      <c r="P129" s="126"/>
      <c r="Q129" s="126"/>
      <c r="R129" s="126"/>
      <c r="S129" s="126"/>
      <c r="T129" s="126"/>
      <c r="U129" s="126"/>
      <c r="V129" s="126"/>
      <c r="W129" s="126"/>
      <c r="X129" s="126"/>
      <c r="Y129" s="126"/>
      <c r="Z129" s="126"/>
      <c r="AA129" s="126"/>
      <c r="AB129" s="126"/>
      <c r="AC129" s="126"/>
      <c r="AD129" s="126"/>
      <c r="AE129" s="126"/>
      <c r="AF129" s="126"/>
      <c r="AG129" s="126"/>
      <c r="AH129" s="126"/>
      <c r="AI129" s="126"/>
      <c r="AJ129" s="126"/>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c r="BL129" s="126"/>
      <c r="BM129" s="126"/>
      <c r="BN129" s="126"/>
      <c r="BO129" s="126"/>
      <c r="BP129" s="126"/>
      <c r="BQ129" s="126"/>
      <c r="BR129" s="126"/>
      <c r="BS129" s="126"/>
      <c r="BT129" s="126"/>
      <c r="BU129" s="126"/>
      <c r="BV129" s="126"/>
      <c r="BW129" s="126"/>
      <c r="BX129" s="126"/>
      <c r="BY129" s="126"/>
      <c r="BZ129" s="126"/>
      <c r="CA129" s="126"/>
      <c r="CB129" s="126"/>
      <c r="CC129" s="126"/>
      <c r="CD129" s="126"/>
      <c r="CE129" s="126"/>
      <c r="CF129" s="126"/>
      <c r="CG129" s="126"/>
      <c r="CH129" s="126"/>
      <c r="CI129" s="126"/>
      <c r="CJ129" s="126"/>
      <c r="CK129" s="126"/>
      <c r="CL129" s="126"/>
      <c r="CM129" s="126"/>
      <c r="CN129" s="126"/>
      <c r="CO129" s="126"/>
      <c r="CP129" s="126"/>
      <c r="CQ129" s="126"/>
    </row>
    <row r="130" ht="24" customHeight="1" outlineLevel="3" spans="1:95">
      <c r="A130" s="115"/>
      <c r="B130" s="116" t="s">
        <v>799</v>
      </c>
      <c r="C130" s="117" t="s">
        <v>22</v>
      </c>
      <c r="D130" s="115" t="s">
        <v>23</v>
      </c>
      <c r="E130" s="116"/>
      <c r="F130" s="116"/>
      <c r="G130" s="116"/>
      <c r="H130" s="118">
        <f>X130+AA130+AD130+AG130+AJ130+AM130+AP130+AS130+AV130+AY130+BB130+BE130</f>
        <v>0</v>
      </c>
      <c r="I130" s="118">
        <f>Y130+AB130+AE130+AH130+AK130+AN130+AQ130+AT130+AW130+AZ130+BC130+BF130</f>
        <v>0</v>
      </c>
      <c r="J130" s="118">
        <f t="shared" si="814"/>
        <v>0</v>
      </c>
      <c r="K130" s="118"/>
      <c r="L130" s="152"/>
      <c r="M130" s="152"/>
      <c r="N130" s="118"/>
      <c r="O130" s="118"/>
      <c r="P130" s="118"/>
      <c r="Q130" s="118"/>
      <c r="R130" s="118"/>
      <c r="S130" s="118"/>
      <c r="T130" s="118"/>
      <c r="U130" s="118"/>
      <c r="V130" s="118"/>
      <c r="W130" s="118"/>
      <c r="X130" s="118">
        <f>VLOOKUP($C130,'1 预算编制表单'!$C:$BJ,27,FALSE)</f>
        <v>0</v>
      </c>
      <c r="Y130" s="118">
        <f>X130-Z130</f>
        <v>0</v>
      </c>
      <c r="Z130" s="118">
        <f>SUM(Z131:Z135)</f>
        <v>0</v>
      </c>
      <c r="AA130" s="118">
        <f>VLOOKUP($C130,'1 预算编制表单'!$C:$BJ,30,FALSE)</f>
        <v>0</v>
      </c>
      <c r="AB130" s="118">
        <f>AA130-AC130</f>
        <v>0</v>
      </c>
      <c r="AC130" s="118">
        <f>SUM(AC131:AC135)</f>
        <v>0</v>
      </c>
      <c r="AD130" s="118">
        <f>VLOOKUP($C130,'1 预算编制表单'!$C:$BJ,33,FALSE)</f>
        <v>0</v>
      </c>
      <c r="AE130" s="118">
        <f>AD130-AF130</f>
        <v>0</v>
      </c>
      <c r="AF130" s="118">
        <f>SUM(AF131:AF135)</f>
        <v>0</v>
      </c>
      <c r="AG130" s="118">
        <f>VLOOKUP($C130,'1 预算编制表单'!$C:$BJ,36,FALSE)</f>
        <v>0</v>
      </c>
      <c r="AH130" s="118">
        <f>AG130-AI130</f>
        <v>0</v>
      </c>
      <c r="AI130" s="118">
        <f>SUM(AI131:AI135)</f>
        <v>0</v>
      </c>
      <c r="AJ130" s="118">
        <f>VLOOKUP($C130,'1 预算编制表单'!$C:$BJ,39,FALSE)</f>
        <v>0</v>
      </c>
      <c r="AK130" s="118">
        <f>AJ130-AL130</f>
        <v>0</v>
      </c>
      <c r="AL130" s="118">
        <f>SUM(AL131:AL135)</f>
        <v>0</v>
      </c>
      <c r="AM130" s="118">
        <f>VLOOKUP($C130,'1 预算编制表单'!$C:$BJ,42,FALSE)</f>
        <v>0</v>
      </c>
      <c r="AN130" s="118">
        <f>AM130-AO130</f>
        <v>0</v>
      </c>
      <c r="AO130" s="118">
        <f>SUM(AO131:AO135)</f>
        <v>0</v>
      </c>
      <c r="AP130" s="118">
        <f>VLOOKUP($C130,'1 预算编制表单'!$C:$BJ,45,FALSE)</f>
        <v>0</v>
      </c>
      <c r="AQ130" s="118">
        <f>AP130-AR130</f>
        <v>0</v>
      </c>
      <c r="AR130" s="118">
        <f>SUM(AR131:AR135)</f>
        <v>0</v>
      </c>
      <c r="AS130" s="118">
        <f>VLOOKUP($C130,'1 预算编制表单'!$C:$BJ,48,FALSE)</f>
        <v>0</v>
      </c>
      <c r="AT130" s="118">
        <f>AS130-AU130</f>
        <v>0</v>
      </c>
      <c r="AU130" s="118">
        <f>SUM(AU131:AU135)</f>
        <v>0</v>
      </c>
      <c r="AV130" s="118">
        <f>VLOOKUP($C130,'1 预算编制表单'!$C:$BJ,51,FALSE)</f>
        <v>0</v>
      </c>
      <c r="AW130" s="118">
        <f>AV130-AX130</f>
        <v>0</v>
      </c>
      <c r="AX130" s="118">
        <f>SUM(AX131:AX135)</f>
        <v>0</v>
      </c>
      <c r="AY130" s="118">
        <f>VLOOKUP($C130,'1 预算编制表单'!$C:$BJ,54,FALSE)</f>
        <v>0</v>
      </c>
      <c r="AZ130" s="118">
        <f>AY130-BA130</f>
        <v>0</v>
      </c>
      <c r="BA130" s="118">
        <f>SUM(BA131:BA135)</f>
        <v>0</v>
      </c>
      <c r="BB130" s="118">
        <f>VLOOKUP($C130,'1 预算编制表单'!$C:$BJ,57,FALSE)</f>
        <v>0</v>
      </c>
      <c r="BC130" s="118">
        <f>BB130-BD130</f>
        <v>0</v>
      </c>
      <c r="BD130" s="118">
        <f>SUM(BD131:BD135)</f>
        <v>0</v>
      </c>
      <c r="BE130" s="118">
        <f>VLOOKUP($C130,'1 预算编制表单'!$C:$BJ,60,FALSE)</f>
        <v>0</v>
      </c>
      <c r="BF130" s="118">
        <f>BE130-BG130</f>
        <v>0</v>
      </c>
      <c r="BG130" s="118">
        <f>SUM(BG131:BG135)</f>
        <v>0</v>
      </c>
      <c r="BH130" s="118">
        <f>VLOOKUP($C130,'1 预算编制表单'!$C:$BJ,27,FALSE)</f>
        <v>0</v>
      </c>
      <c r="BI130" s="118">
        <f>BH130-BJ130</f>
        <v>0</v>
      </c>
      <c r="BJ130" s="118">
        <f>SUM(BJ131:BJ135)</f>
        <v>0</v>
      </c>
      <c r="BK130" s="118">
        <f>VLOOKUP($C130,'1 预算编制表单'!$C:$BJ,30,FALSE)</f>
        <v>0</v>
      </c>
      <c r="BL130" s="118">
        <f>BK130-BM130</f>
        <v>0</v>
      </c>
      <c r="BM130" s="118">
        <f>SUM(BM131:BM135)</f>
        <v>0</v>
      </c>
      <c r="BN130" s="118">
        <f>VLOOKUP($C130,'1 预算编制表单'!$C:$BJ,33,FALSE)</f>
        <v>0</v>
      </c>
      <c r="BO130" s="118">
        <f>BN130-BP130</f>
        <v>0</v>
      </c>
      <c r="BP130" s="118">
        <f>SUM(BP131:BP135)</f>
        <v>0</v>
      </c>
      <c r="BQ130" s="118">
        <f>VLOOKUP($C130,'1 预算编制表单'!$C:$BJ,36,FALSE)</f>
        <v>0</v>
      </c>
      <c r="BR130" s="118">
        <f>BQ130-BS130</f>
        <v>0</v>
      </c>
      <c r="BS130" s="118">
        <f>SUM(BS131:BS135)</f>
        <v>0</v>
      </c>
      <c r="BT130" s="118">
        <f>VLOOKUP($C130,'1 预算编制表单'!$C:$BJ,39,FALSE)</f>
        <v>0</v>
      </c>
      <c r="BU130" s="118">
        <f>BT130-BV130</f>
        <v>0</v>
      </c>
      <c r="BV130" s="118">
        <f>SUM(BV131:BV135)</f>
        <v>0</v>
      </c>
      <c r="BW130" s="118">
        <f>VLOOKUP($C130,'1 预算编制表单'!$C:$BJ,42,FALSE)</f>
        <v>0</v>
      </c>
      <c r="BX130" s="118">
        <f>BW130-BY130</f>
        <v>0</v>
      </c>
      <c r="BY130" s="118">
        <f>SUM(BY131:BY135)</f>
        <v>0</v>
      </c>
      <c r="BZ130" s="118">
        <f>VLOOKUP($C130,'1 预算编制表单'!$C:$BJ,45,FALSE)</f>
        <v>0</v>
      </c>
      <c r="CA130" s="118">
        <f>BZ130-CB130</f>
        <v>0</v>
      </c>
      <c r="CB130" s="118">
        <f>SUM(CB131:CB135)</f>
        <v>0</v>
      </c>
      <c r="CC130" s="118">
        <f>VLOOKUP($C130,'1 预算编制表单'!$C:$BJ,48,FALSE)</f>
        <v>0</v>
      </c>
      <c r="CD130" s="118">
        <f>CC130-CE130</f>
        <v>0</v>
      </c>
      <c r="CE130" s="118">
        <f>SUM(CE131:CE135)</f>
        <v>0</v>
      </c>
      <c r="CF130" s="118">
        <f>VLOOKUP($C130,'1 预算编制表单'!$C:$BJ,51,FALSE)</f>
        <v>0</v>
      </c>
      <c r="CG130" s="118">
        <f>CF130-CH130</f>
        <v>0</v>
      </c>
      <c r="CH130" s="118">
        <f>SUM(CH131:CH135)</f>
        <v>0</v>
      </c>
      <c r="CI130" s="118">
        <f>VLOOKUP($C130,'1 预算编制表单'!$C:$BJ,54,FALSE)</f>
        <v>0</v>
      </c>
      <c r="CJ130" s="118">
        <f>CI130-CK130</f>
        <v>0</v>
      </c>
      <c r="CK130" s="118">
        <f>SUM(CK131:CK135)</f>
        <v>0</v>
      </c>
      <c r="CL130" s="118">
        <f>VLOOKUP($C130,'1 预算编制表单'!$C:$BJ,57,FALSE)</f>
        <v>0</v>
      </c>
      <c r="CM130" s="118">
        <f>CL130-CN130</f>
        <v>0</v>
      </c>
      <c r="CN130" s="118">
        <f>SUM(CN131:CN135)</f>
        <v>0</v>
      </c>
      <c r="CO130" s="118">
        <f>VLOOKUP($C130,'1 预算编制表单'!$C:$BJ,60,FALSE)</f>
        <v>0</v>
      </c>
      <c r="CP130" s="118">
        <f>CO130-CQ130</f>
        <v>0</v>
      </c>
      <c r="CQ130" s="118">
        <f>SUM(CQ131:CQ135)</f>
        <v>0</v>
      </c>
    </row>
    <row r="131" s="78" customFormat="1" ht="24" customHeight="1" outlineLevel="4" spans="1:95">
      <c r="A131" s="119"/>
      <c r="B131" s="120"/>
      <c r="C131" s="121"/>
      <c r="D131" s="119"/>
      <c r="E131" s="120"/>
      <c r="F131" s="120"/>
      <c r="G131" s="120"/>
      <c r="H131" s="122"/>
      <c r="I131" s="122"/>
      <c r="J131" s="122">
        <f t="shared" si="814"/>
        <v>0</v>
      </c>
      <c r="K131" s="122">
        <v>1</v>
      </c>
      <c r="L131" s="153"/>
      <c r="M131" s="154">
        <f>IFERROR(VLOOKUP($L131,'2-2 引出数据_合同数据仓库'!$B$2:$BP$1000,3,FALSE),0)</f>
        <v>0</v>
      </c>
      <c r="N131" s="122"/>
      <c r="O131" s="154">
        <f>IFERROR(VLOOKUP((LEFT(VLOOKUP($L131,'2-2 引出数据_合同数据仓库'!$B$2:$BP$1000,64,FALSE),15)&amp;(RIGHT(VLOOKUP($L131,'2-2 引出数据_合同数据仓库'!$B$2:$BP$1000,64,FALSE),4)+1)),'2-2 引出数据_合同数据仓库'!$B$2:$BP$1000,3,FALSE),0)</f>
        <v>0</v>
      </c>
      <c r="P131" s="122"/>
      <c r="Q131" s="122">
        <f>IFERROR(VLOOKUP($L131,'2-2 引出数据_合同数据仓库'!$B$2:$BP$1000,28,FALSE),0)</f>
        <v>0</v>
      </c>
      <c r="R131" s="122">
        <f>IFERROR(VLOOKUP($L131,'2-2 引出数据_合同数据仓库'!$B$2:$BP$1000,29,FALSE),0)</f>
        <v>0</v>
      </c>
      <c r="S131" s="122">
        <f>IFERROR(VLOOKUP($L131,'2-2 引出数据_合同数据仓库'!$B$2:$BP$1000,4,FALSE),0)</f>
        <v>0</v>
      </c>
      <c r="T131" s="122"/>
      <c r="U131" s="122">
        <f>IFERROR(VLOOKUP($L131,'2-2 引出数据_合同数据仓库'!$B$2:$BP$1000,15,FALSE),0)</f>
        <v>0</v>
      </c>
      <c r="V131" s="122">
        <f t="shared" ref="V131:V134" si="1498">U131/(S131-R131+1)*365</f>
        <v>0</v>
      </c>
      <c r="W131" s="122"/>
      <c r="X131" s="161">
        <v>45658</v>
      </c>
      <c r="Y131" s="161">
        <f t="shared" ref="Y131:Y134" si="1499">X131+30</f>
        <v>45688</v>
      </c>
      <c r="Z131" s="165">
        <f t="shared" ref="Z131:Z134" si="1500">IFERROR(IF(($R131-Y131)&gt;=0,0,IF(($S131-X131)&lt;0,0,IF(AND(($S131-Y131)&gt;0,(X131-$R131)&gt;0),$V131/365*(Y131-X131+1),IF(AND(($S131-Y131)&lt;=0,(X131-$R131)&gt;0),$V131/365*($S131-X131+1),$V131/365*(Y131-$R131+1))))),0)</f>
        <v>0</v>
      </c>
      <c r="AA131" s="161">
        <f t="shared" ref="AA131:AA134" si="1501">Y131+1</f>
        <v>45689</v>
      </c>
      <c r="AB131" s="161">
        <f t="shared" ref="AB131:AB134" si="1502">AA131+27</f>
        <v>45716</v>
      </c>
      <c r="AC131" s="165">
        <f t="shared" ref="AC131:AC134" si="1503">IFERROR(IF(($R131-AB131)&gt;=0,0,IF(($S131-AA131)&lt;0,0,IF(AND(($S131-AB131)&gt;0,(AA131-$R131)&gt;0),$V131/365*(AB131-AA131+1),IF(AND(($S131-AB131)&lt;=0,(AA131-$R131)&gt;0),$V131/365*($S131-AA131+1),$V131/365*(AB131-$R131+1))))),0)</f>
        <v>0</v>
      </c>
      <c r="AD131" s="161">
        <f t="shared" ref="AD131:AD134" si="1504">AB131+1</f>
        <v>45717</v>
      </c>
      <c r="AE131" s="161">
        <f t="shared" ref="AE131:AE134" si="1505">AD131+30</f>
        <v>45747</v>
      </c>
      <c r="AF131" s="165">
        <f t="shared" ref="AF131:AF134" si="1506">IFERROR(IF(($R131-AE131)&gt;=0,0,IF(($S131-AD131)&lt;0,0,IF(AND(($S131-AE131)&gt;0,(AD131-$R131)&gt;0),$V131/365*(AE131-AD131+1),IF(AND(($S131-AE131)&lt;=0,(AD131-$R131)&gt;0),$V131/365*($S131-AD131+1),$V131/365*(AE131-$R131+1))))),0)</f>
        <v>0</v>
      </c>
      <c r="AG131" s="161">
        <f t="shared" ref="AG131:AG134" si="1507">AE131+1</f>
        <v>45748</v>
      </c>
      <c r="AH131" s="161">
        <f t="shared" ref="AH131:AH134" si="1508">AG131+29</f>
        <v>45777</v>
      </c>
      <c r="AI131" s="165">
        <f t="shared" ref="AI131:AI134" si="1509">IFERROR(IF(($R131-AH131)&gt;=0,0,IF(($S131-AG131)&lt;0,0,IF(AND(($S131-AH131)&gt;0,(AG131-$R131)&gt;0),$V131/365*(AH131-AG131+1),IF(AND(($S131-AH131)&lt;=0,(AG131-$R131)&gt;0),$V131/365*($S131-AG131+1),$V131/365*(AH131-$R131+1))))),0)</f>
        <v>0</v>
      </c>
      <c r="AJ131" s="161">
        <f t="shared" ref="AJ131:AJ134" si="1510">AH131+1</f>
        <v>45778</v>
      </c>
      <c r="AK131" s="161">
        <f t="shared" ref="AK131:AK134" si="1511">AJ131+30</f>
        <v>45808</v>
      </c>
      <c r="AL131" s="165">
        <f t="shared" ref="AL131:AL134" si="1512">IFERROR(IF(($R131-AK131)&gt;=0,0,IF(($S131-AJ131)&lt;0,0,IF(AND(($S131-AK131)&gt;0,(AJ131-$R131)&gt;0),$V131/365*(AK131-AJ131+1),IF(AND(($S131-AK131)&lt;=0,(AJ131-$R131)&gt;0),$V131/365*($S131-AJ131+1),$V131/365*(AK131-$R131+1))))),0)</f>
        <v>0</v>
      </c>
      <c r="AM131" s="161">
        <f t="shared" ref="AM131:AM134" si="1513">AK131+1</f>
        <v>45809</v>
      </c>
      <c r="AN131" s="161">
        <f t="shared" ref="AN131:AN134" si="1514">AM131+29</f>
        <v>45838</v>
      </c>
      <c r="AO131" s="165">
        <f t="shared" ref="AO131:AO134" si="1515">IFERROR(IF(($R131-AN131)&gt;=0,0,IF(($S131-AM131)&lt;0,0,IF(AND(($S131-AN131)&gt;0,(AM131-$R131)&gt;0),$V131/365*(AN131-AM131+1),IF(AND(($S131-AN131)&lt;=0,(AM131-$R131)&gt;0),$V131/365*($S131-AM131+1),$V131/365*(AN131-$R131+1))))),0)</f>
        <v>0</v>
      </c>
      <c r="AP131" s="161">
        <f t="shared" ref="AP131:AP134" si="1516">AN131+1</f>
        <v>45839</v>
      </c>
      <c r="AQ131" s="161">
        <f t="shared" ref="AQ131:AQ134" si="1517">AP131+30</f>
        <v>45869</v>
      </c>
      <c r="AR131" s="165">
        <f t="shared" ref="AR131:AR134" si="1518">IFERROR(IF(($R131-AQ131)&gt;=0,0,IF(($S131-AP131)&lt;0,0,IF(AND(($S131-AQ131)&gt;0,(AP131-$R131)&gt;0),$V131/365*(AQ131-AP131+1),IF(AND(($S131-AQ131)&lt;=0,(AP131-$R131)&gt;0),$V131/365*($S131-AP131+1),$V131/365*(AQ131-$R131+1))))),0)</f>
        <v>0</v>
      </c>
      <c r="AS131" s="161">
        <f t="shared" ref="AS131:AS134" si="1519">AQ131+1</f>
        <v>45870</v>
      </c>
      <c r="AT131" s="161">
        <f t="shared" ref="AT131:AT134" si="1520">AS131+30</f>
        <v>45900</v>
      </c>
      <c r="AU131" s="165">
        <f t="shared" ref="AU131:AU134" si="1521">IFERROR(IF(($R131-AT131)&gt;=0,0,IF(($S131-AS131)&lt;0,0,IF(AND(($S131-AT131)&gt;0,(AS131-$R131)&gt;0),$V131/365*(AT131-AS131+1),IF(AND(($S131-AT131)&lt;=0,(AS131-$R131)&gt;0),$V131/365*($S131-AS131+1),$V131/365*(AT131-$R131+1))))),0)</f>
        <v>0</v>
      </c>
      <c r="AV131" s="161">
        <f t="shared" ref="AV131:AV134" si="1522">AT131+1</f>
        <v>45901</v>
      </c>
      <c r="AW131" s="161">
        <f t="shared" ref="AW131:AW134" si="1523">AV131+29</f>
        <v>45930</v>
      </c>
      <c r="AX131" s="165">
        <f t="shared" ref="AX131:AX134" si="1524">IFERROR(IF(($R131-AW131)&gt;=0,0,IF(($S131-AV131)&lt;0,0,IF(AND(($S131-AW131)&gt;0,(AV131-$R131)&gt;0),$V131/365*(AW131-AV131+1),IF(AND(($S131-AW131)&lt;=0,(AV131-$R131)&gt;0),$V131/365*($S131-AV131+1),$V131/365*(AW131-$R131+1))))),0)</f>
        <v>0</v>
      </c>
      <c r="AY131" s="161">
        <f t="shared" ref="AY131:AY134" si="1525">AW131+1</f>
        <v>45931</v>
      </c>
      <c r="AZ131" s="161">
        <f t="shared" ref="AZ131:AZ134" si="1526">AY131+30</f>
        <v>45961</v>
      </c>
      <c r="BA131" s="165">
        <f t="shared" ref="BA131:BA134" si="1527">IFERROR(IF(($R131-AZ131)&gt;=0,0,IF(($S131-AY131)&lt;0,0,IF(AND(($S131-AZ131)&gt;0,(AY131-$R131)&gt;0),$V131/365*(AZ131-AY131+1),IF(AND(($S131-AZ131)&lt;=0,(AY131-$R131)&gt;0),$V131/365*($S131-AY131+1),$V131/365*(AZ131-$R131+1))))),0)</f>
        <v>0</v>
      </c>
      <c r="BB131" s="161">
        <f t="shared" ref="BB131:BB134" si="1528">AZ131+1</f>
        <v>45962</v>
      </c>
      <c r="BC131" s="161">
        <f t="shared" ref="BC131:BC134" si="1529">BB131+29</f>
        <v>45991</v>
      </c>
      <c r="BD131" s="165">
        <f t="shared" ref="BD131:BD134" si="1530">IFERROR(IF(($R131-BC131)&gt;=0,0,IF(($S131-BB131)&lt;0,0,IF(AND(($S131-BC131)&gt;0,(BB131-$R131)&gt;0),$V131/365*(BC131-BB131+1),IF(AND(($S131-BC131)&lt;=0,(BB131-$R131)&gt;0),$V131/365*($S131-BB131+1),$V131/365*(BC131-$R131+1))))),0)</f>
        <v>0</v>
      </c>
      <c r="BE131" s="161">
        <f t="shared" ref="BE131:BE134" si="1531">BC131+1</f>
        <v>45992</v>
      </c>
      <c r="BF131" s="161">
        <f t="shared" ref="BF131:BF134" si="1532">BE131+30</f>
        <v>46022</v>
      </c>
      <c r="BG131" s="165">
        <f t="shared" ref="BG131:BG134" si="1533">IFERROR(IF(($R131-BF131)&gt;=0,0,IF(($S131-BE131)&lt;0,0,IF(AND(($S131-BF131)&gt;0,(BE131-$R131)&gt;0),$V131/365*(BF131-BE131+1),IF(AND(($S131-BF131)&lt;=0,(BE131-$R131)&gt;0),$V131/365*($S131-BE131+1),$V131/365*(BF131-$R131+1))))),0)</f>
        <v>0</v>
      </c>
      <c r="BH131" s="161">
        <v>46023</v>
      </c>
      <c r="BI131" s="161">
        <f t="shared" ref="BI131:BI134" si="1534">BH131+30</f>
        <v>46053</v>
      </c>
      <c r="BJ131" s="165">
        <f t="shared" ref="BJ131:BJ134" si="1535">IFERROR(IF(($R131-BI131)&gt;=0,0,IF(($S131-BH131)&lt;0,0,IF(AND(($S131-BI131)&gt;0,(BH131-$R131)&gt;0),$V131/365*(BI131-BH131+1),IF(AND(($S131-BI131)&lt;=0,(BH131-$R131)&gt;0),$V131/365*($S131-BH131+1),$V131/365*(BI131-$R131+1))))),0)</f>
        <v>0</v>
      </c>
      <c r="BK131" s="161">
        <f t="shared" ref="BK131:BK134" si="1536">BI131+1</f>
        <v>46054</v>
      </c>
      <c r="BL131" s="161">
        <f t="shared" ref="BL131:BL134" si="1537">BK131+27</f>
        <v>46081</v>
      </c>
      <c r="BM131" s="165">
        <f t="shared" ref="BM131:BM134" si="1538">IFERROR(IF(($R131-BL131)&gt;=0,0,IF(($S131-BK131)&lt;0,0,IF(AND(($S131-BL131)&gt;0,(BK131-$R131)&gt;0),$V131/365*(BL131-BK131+1),IF(AND(($S131-BL131)&lt;=0,(BK131-$R131)&gt;0),$V131/365*($S131-BK131+1),$V131/365*(BL131-$R131+1))))),0)</f>
        <v>0</v>
      </c>
      <c r="BN131" s="161">
        <f t="shared" ref="BN131:BN134" si="1539">BL131+1</f>
        <v>46082</v>
      </c>
      <c r="BO131" s="161">
        <f t="shared" ref="BO131:BO134" si="1540">BN131+30</f>
        <v>46112</v>
      </c>
      <c r="BP131" s="165">
        <f t="shared" ref="BP131:BP134" si="1541">IFERROR(IF(($R131-BO131)&gt;=0,0,IF(($S131-BN131)&lt;0,0,IF(AND(($S131-BO131)&gt;0,(BN131-$R131)&gt;0),$V131/365*(BO131-BN131+1),IF(AND(($S131-BO131)&lt;=0,(BN131-$R131)&gt;0),$V131/365*($S131-BN131+1),$V131/365*(BO131-$R131+1))))),0)</f>
        <v>0</v>
      </c>
      <c r="BQ131" s="161">
        <f t="shared" ref="BQ131:BQ134" si="1542">BO131+1</f>
        <v>46113</v>
      </c>
      <c r="BR131" s="161">
        <f t="shared" ref="BR131:BR134" si="1543">BQ131+29</f>
        <v>46142</v>
      </c>
      <c r="BS131" s="165">
        <f t="shared" ref="BS131:BS134" si="1544">IFERROR(IF(($R131-BR131)&gt;=0,0,IF(($S131-BQ131)&lt;0,0,IF(AND(($S131-BR131)&gt;0,(BQ131-$R131)&gt;0),$V131/365*(BR131-BQ131+1),IF(AND(($S131-BR131)&lt;=0,(BQ131-$R131)&gt;0),$V131/365*($S131-BQ131+1),$V131/365*(BR131-$R131+1))))),0)</f>
        <v>0</v>
      </c>
      <c r="BT131" s="161">
        <f t="shared" ref="BT131:BT134" si="1545">BR131+1</f>
        <v>46143</v>
      </c>
      <c r="BU131" s="161">
        <f t="shared" ref="BU131:BU134" si="1546">BT131+30</f>
        <v>46173</v>
      </c>
      <c r="BV131" s="165">
        <f t="shared" ref="BV131:BV134" si="1547">IFERROR(IF(($R131-BU131)&gt;=0,0,IF(($S131-BT131)&lt;0,0,IF(AND(($S131-BU131)&gt;0,(BT131-$R131)&gt;0),$V131/365*(BU131-BT131+1),IF(AND(($S131-BU131)&lt;=0,(BT131-$R131)&gt;0),$V131/365*($S131-BT131+1),$V131/365*(BU131-$R131+1))))),0)</f>
        <v>0</v>
      </c>
      <c r="BW131" s="161">
        <f t="shared" ref="BW131:BW134" si="1548">BU131+1</f>
        <v>46174</v>
      </c>
      <c r="BX131" s="161">
        <f t="shared" ref="BX131:BX134" si="1549">BW131+29</f>
        <v>46203</v>
      </c>
      <c r="BY131" s="165">
        <f t="shared" ref="BY131:BY134" si="1550">IFERROR(IF(($R131-BX131)&gt;=0,0,IF(($S131-BW131)&lt;0,0,IF(AND(($S131-BX131)&gt;0,(BW131-$R131)&gt;0),$V131/365*(BX131-BW131+1),IF(AND(($S131-BX131)&lt;=0,(BW131-$R131)&gt;0),$V131/365*($S131-BW131+1),$V131/365*(BX131-$R131+1))))),0)</f>
        <v>0</v>
      </c>
      <c r="BZ131" s="161">
        <f t="shared" ref="BZ131:BZ134" si="1551">BX131+1</f>
        <v>46204</v>
      </c>
      <c r="CA131" s="161">
        <f t="shared" ref="CA131:CA134" si="1552">BZ131+30</f>
        <v>46234</v>
      </c>
      <c r="CB131" s="165">
        <f t="shared" ref="CB131:CB134" si="1553">IFERROR(IF(($R131-CA131)&gt;=0,0,IF(($S131-BZ131)&lt;0,0,IF(AND(($S131-CA131)&gt;0,(BZ131-$R131)&gt;0),$V131/365*(CA131-BZ131+1),IF(AND(($S131-CA131)&lt;=0,(BZ131-$R131)&gt;0),$V131/365*($S131-BZ131+1),$V131/365*(CA131-$R131+1))))),0)</f>
        <v>0</v>
      </c>
      <c r="CC131" s="161">
        <f t="shared" ref="CC131:CC134" si="1554">CA131+1</f>
        <v>46235</v>
      </c>
      <c r="CD131" s="161">
        <f t="shared" ref="CD131:CD134" si="1555">CC131+30</f>
        <v>46265</v>
      </c>
      <c r="CE131" s="165">
        <f t="shared" ref="CE131:CE134" si="1556">IFERROR(IF(($R131-CD131)&gt;=0,0,IF(($S131-CC131)&lt;0,0,IF(AND(($S131-CD131)&gt;0,(CC131-$R131)&gt;0),$V131/365*(CD131-CC131+1),IF(AND(($S131-CD131)&lt;=0,(CC131-$R131)&gt;0),$V131/365*($S131-CC131+1),$V131/365*(CD131-$R131+1))))),0)</f>
        <v>0</v>
      </c>
      <c r="CF131" s="161">
        <f t="shared" ref="CF131:CF134" si="1557">CD131+1</f>
        <v>46266</v>
      </c>
      <c r="CG131" s="161">
        <f t="shared" ref="CG131:CG134" si="1558">CF131+29</f>
        <v>46295</v>
      </c>
      <c r="CH131" s="165">
        <f t="shared" ref="CH131:CH134" si="1559">IFERROR(IF(($R131-CG131)&gt;=0,0,IF(($S131-CF131)&lt;0,0,IF(AND(($S131-CG131)&gt;0,(CF131-$R131)&gt;0),$V131/365*(CG131-CF131+1),IF(AND(($S131-CG131)&lt;=0,(CF131-$R131)&gt;0),$V131/365*($S131-CF131+1),$V131/365*(CG131-$R131+1))))),0)</f>
        <v>0</v>
      </c>
      <c r="CI131" s="161">
        <f t="shared" ref="CI131:CI134" si="1560">CG131+1</f>
        <v>46296</v>
      </c>
      <c r="CJ131" s="161">
        <f t="shared" ref="CJ131:CJ134" si="1561">CI131+30</f>
        <v>46326</v>
      </c>
      <c r="CK131" s="165">
        <f t="shared" ref="CK131:CK134" si="1562">IFERROR(IF(($R131-CJ131)&gt;=0,0,IF(($S131-CI131)&lt;0,0,IF(AND(($S131-CJ131)&gt;0,(CI131-$R131)&gt;0),$V131/365*(CJ131-CI131+1),IF(AND(($S131-CJ131)&lt;=0,(CI131-$R131)&gt;0),$V131/365*($S131-CI131+1),$V131/365*(CJ131-$R131+1))))),0)</f>
        <v>0</v>
      </c>
      <c r="CL131" s="161">
        <f t="shared" ref="CL131:CL134" si="1563">CJ131+1</f>
        <v>46327</v>
      </c>
      <c r="CM131" s="161">
        <f t="shared" ref="CM131:CM134" si="1564">CL131+29</f>
        <v>46356</v>
      </c>
      <c r="CN131" s="165">
        <f t="shared" ref="CN131:CN134" si="1565">IFERROR(IF(($R131-CM131)&gt;=0,0,IF(($S131-CL131)&lt;0,0,IF(AND(($S131-CM131)&gt;0,(CL131-$R131)&gt;0),$V131/365*(CM131-CL131+1),IF(AND(($S131-CM131)&lt;=0,(CL131-$R131)&gt;0),$V131/365*($S131-CL131+1),$V131/365*(CM131-$R131+1))))),0)</f>
        <v>0</v>
      </c>
      <c r="CO131" s="161">
        <f t="shared" ref="CO131:CO134" si="1566">CM131+1</f>
        <v>46357</v>
      </c>
      <c r="CP131" s="161">
        <f t="shared" ref="CP131:CP134" si="1567">CO131+30</f>
        <v>46387</v>
      </c>
      <c r="CQ131" s="165">
        <f t="shared" ref="CQ131:CQ134" si="1568">IFERROR(IF(($R131-CP131)&gt;=0,0,IF(($S131-CO131)&lt;0,0,IF(AND(($S131-CP131)&gt;0,(CO131-$R131)&gt;0),$V131/365*(CP131-CO131+1),IF(AND(($S131-CP131)&lt;=0,(CO131-$R131)&gt;0),$V131/365*($S131-CO131+1),$V131/365*(CP131-$R131+1))))),0)</f>
        <v>0</v>
      </c>
    </row>
    <row r="132" s="78" customFormat="1" ht="24" customHeight="1" outlineLevel="4" spans="1:95">
      <c r="A132" s="119"/>
      <c r="B132" s="120"/>
      <c r="C132" s="121"/>
      <c r="D132" s="119"/>
      <c r="E132" s="120"/>
      <c r="F132" s="120"/>
      <c r="G132" s="120"/>
      <c r="H132" s="122"/>
      <c r="I132" s="122"/>
      <c r="J132" s="122">
        <f t="shared" si="814"/>
        <v>0</v>
      </c>
      <c r="K132" s="122">
        <f t="shared" ref="K132:K134" si="1569">K131+1</f>
        <v>2</v>
      </c>
      <c r="L132" s="153"/>
      <c r="M132" s="154">
        <f>IFERROR(VLOOKUP($L132,'2-2 引出数据_合同数据仓库'!$B$2:$BP$1000,3,FALSE),0)</f>
        <v>0</v>
      </c>
      <c r="N132" s="122"/>
      <c r="O132" s="154">
        <f>IFERROR(VLOOKUP((LEFT(VLOOKUP($L132,'2-2 引出数据_合同数据仓库'!$B$2:$BP$1000,64,FALSE),15)&amp;(RIGHT(VLOOKUP($L132,'2-2 引出数据_合同数据仓库'!$B$2:$BP$1000,64,FALSE),4)+1)),'2-2 引出数据_合同数据仓库'!$B$2:$BP$1000,3,FALSE),0)</f>
        <v>0</v>
      </c>
      <c r="P132" s="122"/>
      <c r="Q132" s="122">
        <f>IFERROR(VLOOKUP($L132,'2-2 引出数据_合同数据仓库'!$B$2:$BP$1000,28,FALSE),0)</f>
        <v>0</v>
      </c>
      <c r="R132" s="122">
        <f>IFERROR(VLOOKUP($L132,'2-2 引出数据_合同数据仓库'!$B$2:$BP$1000,29,FALSE),0)</f>
        <v>0</v>
      </c>
      <c r="S132" s="122">
        <f>IFERROR(VLOOKUP($L132,'2-2 引出数据_合同数据仓库'!$B$2:$BP$1000,4,FALSE),0)</f>
        <v>0</v>
      </c>
      <c r="T132" s="122"/>
      <c r="U132" s="122">
        <f>IFERROR(VLOOKUP($L132,'2-2 引出数据_合同数据仓库'!$B$2:$BP$1000,15,FALSE),0)</f>
        <v>0</v>
      </c>
      <c r="V132" s="122">
        <f t="shared" si="1498"/>
        <v>0</v>
      </c>
      <c r="W132" s="122"/>
      <c r="X132" s="161">
        <v>45658</v>
      </c>
      <c r="Y132" s="161">
        <f t="shared" si="1499"/>
        <v>45688</v>
      </c>
      <c r="Z132" s="165">
        <f t="shared" si="1500"/>
        <v>0</v>
      </c>
      <c r="AA132" s="161">
        <f t="shared" si="1501"/>
        <v>45689</v>
      </c>
      <c r="AB132" s="161">
        <f t="shared" si="1502"/>
        <v>45716</v>
      </c>
      <c r="AC132" s="165">
        <f t="shared" si="1503"/>
        <v>0</v>
      </c>
      <c r="AD132" s="161">
        <f t="shared" si="1504"/>
        <v>45717</v>
      </c>
      <c r="AE132" s="161">
        <f t="shared" si="1505"/>
        <v>45747</v>
      </c>
      <c r="AF132" s="165">
        <f t="shared" si="1506"/>
        <v>0</v>
      </c>
      <c r="AG132" s="161">
        <f t="shared" si="1507"/>
        <v>45748</v>
      </c>
      <c r="AH132" s="161">
        <f t="shared" si="1508"/>
        <v>45777</v>
      </c>
      <c r="AI132" s="165">
        <f t="shared" si="1509"/>
        <v>0</v>
      </c>
      <c r="AJ132" s="161">
        <f t="shared" si="1510"/>
        <v>45778</v>
      </c>
      <c r="AK132" s="161">
        <f t="shared" si="1511"/>
        <v>45808</v>
      </c>
      <c r="AL132" s="165">
        <f t="shared" si="1512"/>
        <v>0</v>
      </c>
      <c r="AM132" s="161">
        <f t="shared" si="1513"/>
        <v>45809</v>
      </c>
      <c r="AN132" s="161">
        <f t="shared" si="1514"/>
        <v>45838</v>
      </c>
      <c r="AO132" s="165">
        <f t="shared" si="1515"/>
        <v>0</v>
      </c>
      <c r="AP132" s="161">
        <f t="shared" si="1516"/>
        <v>45839</v>
      </c>
      <c r="AQ132" s="161">
        <f t="shared" si="1517"/>
        <v>45869</v>
      </c>
      <c r="AR132" s="165">
        <f t="shared" si="1518"/>
        <v>0</v>
      </c>
      <c r="AS132" s="161">
        <f t="shared" si="1519"/>
        <v>45870</v>
      </c>
      <c r="AT132" s="161">
        <f t="shared" si="1520"/>
        <v>45900</v>
      </c>
      <c r="AU132" s="165">
        <f t="shared" si="1521"/>
        <v>0</v>
      </c>
      <c r="AV132" s="161">
        <f t="shared" si="1522"/>
        <v>45901</v>
      </c>
      <c r="AW132" s="161">
        <f t="shared" si="1523"/>
        <v>45930</v>
      </c>
      <c r="AX132" s="165">
        <f t="shared" si="1524"/>
        <v>0</v>
      </c>
      <c r="AY132" s="161">
        <f t="shared" si="1525"/>
        <v>45931</v>
      </c>
      <c r="AZ132" s="161">
        <f t="shared" si="1526"/>
        <v>45961</v>
      </c>
      <c r="BA132" s="165">
        <f t="shared" si="1527"/>
        <v>0</v>
      </c>
      <c r="BB132" s="161">
        <f t="shared" si="1528"/>
        <v>45962</v>
      </c>
      <c r="BC132" s="161">
        <f t="shared" si="1529"/>
        <v>45991</v>
      </c>
      <c r="BD132" s="165">
        <f t="shared" si="1530"/>
        <v>0</v>
      </c>
      <c r="BE132" s="161">
        <f t="shared" si="1531"/>
        <v>45992</v>
      </c>
      <c r="BF132" s="161">
        <f t="shared" si="1532"/>
        <v>46022</v>
      </c>
      <c r="BG132" s="165">
        <f t="shared" si="1533"/>
        <v>0</v>
      </c>
      <c r="BH132" s="161">
        <v>46023</v>
      </c>
      <c r="BI132" s="161">
        <f t="shared" si="1534"/>
        <v>46053</v>
      </c>
      <c r="BJ132" s="165">
        <f t="shared" si="1535"/>
        <v>0</v>
      </c>
      <c r="BK132" s="161">
        <f t="shared" si="1536"/>
        <v>46054</v>
      </c>
      <c r="BL132" s="161">
        <f t="shared" si="1537"/>
        <v>46081</v>
      </c>
      <c r="BM132" s="165">
        <f t="shared" si="1538"/>
        <v>0</v>
      </c>
      <c r="BN132" s="161">
        <f t="shared" si="1539"/>
        <v>46082</v>
      </c>
      <c r="BO132" s="161">
        <f t="shared" si="1540"/>
        <v>46112</v>
      </c>
      <c r="BP132" s="165">
        <f t="shared" si="1541"/>
        <v>0</v>
      </c>
      <c r="BQ132" s="161">
        <f t="shared" si="1542"/>
        <v>46113</v>
      </c>
      <c r="BR132" s="161">
        <f t="shared" si="1543"/>
        <v>46142</v>
      </c>
      <c r="BS132" s="165">
        <f t="shared" si="1544"/>
        <v>0</v>
      </c>
      <c r="BT132" s="161">
        <f t="shared" si="1545"/>
        <v>46143</v>
      </c>
      <c r="BU132" s="161">
        <f t="shared" si="1546"/>
        <v>46173</v>
      </c>
      <c r="BV132" s="165">
        <f t="shared" si="1547"/>
        <v>0</v>
      </c>
      <c r="BW132" s="161">
        <f t="shared" si="1548"/>
        <v>46174</v>
      </c>
      <c r="BX132" s="161">
        <f t="shared" si="1549"/>
        <v>46203</v>
      </c>
      <c r="BY132" s="165">
        <f t="shared" si="1550"/>
        <v>0</v>
      </c>
      <c r="BZ132" s="161">
        <f t="shared" si="1551"/>
        <v>46204</v>
      </c>
      <c r="CA132" s="161">
        <f t="shared" si="1552"/>
        <v>46234</v>
      </c>
      <c r="CB132" s="165">
        <f t="shared" si="1553"/>
        <v>0</v>
      </c>
      <c r="CC132" s="161">
        <f t="shared" si="1554"/>
        <v>46235</v>
      </c>
      <c r="CD132" s="161">
        <f t="shared" si="1555"/>
        <v>46265</v>
      </c>
      <c r="CE132" s="165">
        <f t="shared" si="1556"/>
        <v>0</v>
      </c>
      <c r="CF132" s="161">
        <f t="shared" si="1557"/>
        <v>46266</v>
      </c>
      <c r="CG132" s="161">
        <f t="shared" si="1558"/>
        <v>46295</v>
      </c>
      <c r="CH132" s="165">
        <f t="shared" si="1559"/>
        <v>0</v>
      </c>
      <c r="CI132" s="161">
        <f t="shared" si="1560"/>
        <v>46296</v>
      </c>
      <c r="CJ132" s="161">
        <f t="shared" si="1561"/>
        <v>46326</v>
      </c>
      <c r="CK132" s="165">
        <f t="shared" si="1562"/>
        <v>0</v>
      </c>
      <c r="CL132" s="161">
        <f t="shared" si="1563"/>
        <v>46327</v>
      </c>
      <c r="CM132" s="161">
        <f t="shared" si="1564"/>
        <v>46356</v>
      </c>
      <c r="CN132" s="165">
        <f t="shared" si="1565"/>
        <v>0</v>
      </c>
      <c r="CO132" s="161">
        <f t="shared" si="1566"/>
        <v>46357</v>
      </c>
      <c r="CP132" s="161">
        <f t="shared" si="1567"/>
        <v>46387</v>
      </c>
      <c r="CQ132" s="165">
        <f t="shared" si="1568"/>
        <v>0</v>
      </c>
    </row>
    <row r="133" s="78" customFormat="1" ht="24" customHeight="1" outlineLevel="4" spans="1:95">
      <c r="A133" s="119"/>
      <c r="B133" s="120"/>
      <c r="C133" s="121"/>
      <c r="D133" s="119"/>
      <c r="E133" s="120"/>
      <c r="F133" s="120"/>
      <c r="G133" s="120"/>
      <c r="H133" s="122"/>
      <c r="I133" s="122"/>
      <c r="J133" s="122">
        <f t="shared" si="814"/>
        <v>0</v>
      </c>
      <c r="K133" s="122">
        <f t="shared" si="1569"/>
        <v>3</v>
      </c>
      <c r="L133" s="153"/>
      <c r="M133" s="154">
        <f>IFERROR(VLOOKUP($L133,'2-2 引出数据_合同数据仓库'!$B$2:$BP$1000,3,FALSE),0)</f>
        <v>0</v>
      </c>
      <c r="N133" s="122"/>
      <c r="O133" s="154">
        <f>IFERROR(VLOOKUP((LEFT(VLOOKUP($L133,'2-2 引出数据_合同数据仓库'!$B$2:$BP$1000,64,FALSE),15)&amp;(RIGHT(VLOOKUP($L133,'2-2 引出数据_合同数据仓库'!$B$2:$BP$1000,64,FALSE),4)+1)),'2-2 引出数据_合同数据仓库'!$B$2:$BP$1000,3,FALSE),0)</f>
        <v>0</v>
      </c>
      <c r="P133" s="122"/>
      <c r="Q133" s="122">
        <f>IFERROR(VLOOKUP($L133,'2-2 引出数据_合同数据仓库'!$B$2:$BP$1000,28,FALSE),0)</f>
        <v>0</v>
      </c>
      <c r="R133" s="122">
        <f>IFERROR(VLOOKUP($L133,'2-2 引出数据_合同数据仓库'!$B$2:$BP$1000,29,FALSE),0)</f>
        <v>0</v>
      </c>
      <c r="S133" s="122">
        <f>IFERROR(VLOOKUP($L133,'2-2 引出数据_合同数据仓库'!$B$2:$BP$1000,4,FALSE),0)</f>
        <v>0</v>
      </c>
      <c r="T133" s="122"/>
      <c r="U133" s="122">
        <f>IFERROR(VLOOKUP($L133,'2-2 引出数据_合同数据仓库'!$B$2:$BP$1000,15,FALSE),0)</f>
        <v>0</v>
      </c>
      <c r="V133" s="122">
        <f t="shared" si="1498"/>
        <v>0</v>
      </c>
      <c r="W133" s="122"/>
      <c r="X133" s="161">
        <v>45658</v>
      </c>
      <c r="Y133" s="161">
        <f t="shared" si="1499"/>
        <v>45688</v>
      </c>
      <c r="Z133" s="165">
        <f t="shared" si="1500"/>
        <v>0</v>
      </c>
      <c r="AA133" s="161">
        <f t="shared" si="1501"/>
        <v>45689</v>
      </c>
      <c r="AB133" s="161">
        <f t="shared" si="1502"/>
        <v>45716</v>
      </c>
      <c r="AC133" s="165">
        <f t="shared" si="1503"/>
        <v>0</v>
      </c>
      <c r="AD133" s="161">
        <f t="shared" si="1504"/>
        <v>45717</v>
      </c>
      <c r="AE133" s="161">
        <f t="shared" si="1505"/>
        <v>45747</v>
      </c>
      <c r="AF133" s="165">
        <f t="shared" si="1506"/>
        <v>0</v>
      </c>
      <c r="AG133" s="161">
        <f t="shared" si="1507"/>
        <v>45748</v>
      </c>
      <c r="AH133" s="161">
        <f t="shared" si="1508"/>
        <v>45777</v>
      </c>
      <c r="AI133" s="165">
        <f t="shared" si="1509"/>
        <v>0</v>
      </c>
      <c r="AJ133" s="161">
        <f t="shared" si="1510"/>
        <v>45778</v>
      </c>
      <c r="AK133" s="161">
        <f t="shared" si="1511"/>
        <v>45808</v>
      </c>
      <c r="AL133" s="165">
        <f t="shared" si="1512"/>
        <v>0</v>
      </c>
      <c r="AM133" s="161">
        <f t="shared" si="1513"/>
        <v>45809</v>
      </c>
      <c r="AN133" s="161">
        <f t="shared" si="1514"/>
        <v>45838</v>
      </c>
      <c r="AO133" s="165">
        <f t="shared" si="1515"/>
        <v>0</v>
      </c>
      <c r="AP133" s="161">
        <f t="shared" si="1516"/>
        <v>45839</v>
      </c>
      <c r="AQ133" s="161">
        <f t="shared" si="1517"/>
        <v>45869</v>
      </c>
      <c r="AR133" s="165">
        <f t="shared" si="1518"/>
        <v>0</v>
      </c>
      <c r="AS133" s="161">
        <f t="shared" si="1519"/>
        <v>45870</v>
      </c>
      <c r="AT133" s="161">
        <f t="shared" si="1520"/>
        <v>45900</v>
      </c>
      <c r="AU133" s="165">
        <f t="shared" si="1521"/>
        <v>0</v>
      </c>
      <c r="AV133" s="161">
        <f t="shared" si="1522"/>
        <v>45901</v>
      </c>
      <c r="AW133" s="161">
        <f t="shared" si="1523"/>
        <v>45930</v>
      </c>
      <c r="AX133" s="165">
        <f t="shared" si="1524"/>
        <v>0</v>
      </c>
      <c r="AY133" s="161">
        <f t="shared" si="1525"/>
        <v>45931</v>
      </c>
      <c r="AZ133" s="161">
        <f t="shared" si="1526"/>
        <v>45961</v>
      </c>
      <c r="BA133" s="165">
        <f t="shared" si="1527"/>
        <v>0</v>
      </c>
      <c r="BB133" s="161">
        <f t="shared" si="1528"/>
        <v>45962</v>
      </c>
      <c r="BC133" s="161">
        <f t="shared" si="1529"/>
        <v>45991</v>
      </c>
      <c r="BD133" s="165">
        <f t="shared" si="1530"/>
        <v>0</v>
      </c>
      <c r="BE133" s="161">
        <f t="shared" si="1531"/>
        <v>45992</v>
      </c>
      <c r="BF133" s="161">
        <f t="shared" si="1532"/>
        <v>46022</v>
      </c>
      <c r="BG133" s="165">
        <f t="shared" si="1533"/>
        <v>0</v>
      </c>
      <c r="BH133" s="161">
        <v>46023</v>
      </c>
      <c r="BI133" s="161">
        <f t="shared" si="1534"/>
        <v>46053</v>
      </c>
      <c r="BJ133" s="165">
        <f t="shared" si="1535"/>
        <v>0</v>
      </c>
      <c r="BK133" s="161">
        <f t="shared" si="1536"/>
        <v>46054</v>
      </c>
      <c r="BL133" s="161">
        <f t="shared" si="1537"/>
        <v>46081</v>
      </c>
      <c r="BM133" s="165">
        <f t="shared" si="1538"/>
        <v>0</v>
      </c>
      <c r="BN133" s="161">
        <f t="shared" si="1539"/>
        <v>46082</v>
      </c>
      <c r="BO133" s="161">
        <f t="shared" si="1540"/>
        <v>46112</v>
      </c>
      <c r="BP133" s="165">
        <f t="shared" si="1541"/>
        <v>0</v>
      </c>
      <c r="BQ133" s="161">
        <f t="shared" si="1542"/>
        <v>46113</v>
      </c>
      <c r="BR133" s="161">
        <f t="shared" si="1543"/>
        <v>46142</v>
      </c>
      <c r="BS133" s="165">
        <f t="shared" si="1544"/>
        <v>0</v>
      </c>
      <c r="BT133" s="161">
        <f t="shared" si="1545"/>
        <v>46143</v>
      </c>
      <c r="BU133" s="161">
        <f t="shared" si="1546"/>
        <v>46173</v>
      </c>
      <c r="BV133" s="165">
        <f t="shared" si="1547"/>
        <v>0</v>
      </c>
      <c r="BW133" s="161">
        <f t="shared" si="1548"/>
        <v>46174</v>
      </c>
      <c r="BX133" s="161">
        <f t="shared" si="1549"/>
        <v>46203</v>
      </c>
      <c r="BY133" s="165">
        <f t="shared" si="1550"/>
        <v>0</v>
      </c>
      <c r="BZ133" s="161">
        <f t="shared" si="1551"/>
        <v>46204</v>
      </c>
      <c r="CA133" s="161">
        <f t="shared" si="1552"/>
        <v>46234</v>
      </c>
      <c r="CB133" s="165">
        <f t="shared" si="1553"/>
        <v>0</v>
      </c>
      <c r="CC133" s="161">
        <f t="shared" si="1554"/>
        <v>46235</v>
      </c>
      <c r="CD133" s="161">
        <f t="shared" si="1555"/>
        <v>46265</v>
      </c>
      <c r="CE133" s="165">
        <f t="shared" si="1556"/>
        <v>0</v>
      </c>
      <c r="CF133" s="161">
        <f t="shared" si="1557"/>
        <v>46266</v>
      </c>
      <c r="CG133" s="161">
        <f t="shared" si="1558"/>
        <v>46295</v>
      </c>
      <c r="CH133" s="165">
        <f t="shared" si="1559"/>
        <v>0</v>
      </c>
      <c r="CI133" s="161">
        <f t="shared" si="1560"/>
        <v>46296</v>
      </c>
      <c r="CJ133" s="161">
        <f t="shared" si="1561"/>
        <v>46326</v>
      </c>
      <c r="CK133" s="165">
        <f t="shared" si="1562"/>
        <v>0</v>
      </c>
      <c r="CL133" s="161">
        <f t="shared" si="1563"/>
        <v>46327</v>
      </c>
      <c r="CM133" s="161">
        <f t="shared" si="1564"/>
        <v>46356</v>
      </c>
      <c r="CN133" s="165">
        <f t="shared" si="1565"/>
        <v>0</v>
      </c>
      <c r="CO133" s="161">
        <f t="shared" si="1566"/>
        <v>46357</v>
      </c>
      <c r="CP133" s="161">
        <f t="shared" si="1567"/>
        <v>46387</v>
      </c>
      <c r="CQ133" s="165">
        <f t="shared" si="1568"/>
        <v>0</v>
      </c>
    </row>
    <row r="134" s="78" customFormat="1" ht="24" customHeight="1" outlineLevel="4" spans="1:95">
      <c r="A134" s="119"/>
      <c r="B134" s="120"/>
      <c r="C134" s="121"/>
      <c r="D134" s="119"/>
      <c r="E134" s="120"/>
      <c r="F134" s="120"/>
      <c r="G134" s="120"/>
      <c r="H134" s="122"/>
      <c r="I134" s="122"/>
      <c r="J134" s="122">
        <f t="shared" si="814"/>
        <v>0</v>
      </c>
      <c r="K134" s="122">
        <f t="shared" si="1569"/>
        <v>4</v>
      </c>
      <c r="L134" s="153"/>
      <c r="M134" s="154">
        <f>IFERROR(VLOOKUP($L134,'2-2 引出数据_合同数据仓库'!$B$2:$BP$1000,3,FALSE),0)</f>
        <v>0</v>
      </c>
      <c r="N134" s="122"/>
      <c r="O134" s="154">
        <f>IFERROR(VLOOKUP((LEFT(VLOOKUP($L134,'2-2 引出数据_合同数据仓库'!$B$2:$BP$1000,64,FALSE),15)&amp;(RIGHT(VLOOKUP($L134,'2-2 引出数据_合同数据仓库'!$B$2:$BP$1000,64,FALSE),4)+1)),'2-2 引出数据_合同数据仓库'!$B$2:$BP$1000,3,FALSE),0)</f>
        <v>0</v>
      </c>
      <c r="P134" s="122"/>
      <c r="Q134" s="122">
        <f>IFERROR(VLOOKUP($L134,'2-2 引出数据_合同数据仓库'!$B$2:$BP$1000,28,FALSE),0)</f>
        <v>0</v>
      </c>
      <c r="R134" s="122">
        <f>IFERROR(VLOOKUP($L134,'2-2 引出数据_合同数据仓库'!$B$2:$BP$1000,29,FALSE),0)</f>
        <v>0</v>
      </c>
      <c r="S134" s="122">
        <f>IFERROR(VLOOKUP($L134,'2-2 引出数据_合同数据仓库'!$B$2:$BP$1000,4,FALSE),0)</f>
        <v>0</v>
      </c>
      <c r="T134" s="122"/>
      <c r="U134" s="122">
        <f>IFERROR(VLOOKUP($L134,'2-2 引出数据_合同数据仓库'!$B$2:$BP$1000,15,FALSE),0)</f>
        <v>0</v>
      </c>
      <c r="V134" s="122">
        <f t="shared" si="1498"/>
        <v>0</v>
      </c>
      <c r="W134" s="122"/>
      <c r="X134" s="161">
        <v>45658</v>
      </c>
      <c r="Y134" s="161">
        <f t="shared" si="1499"/>
        <v>45688</v>
      </c>
      <c r="Z134" s="165">
        <f t="shared" si="1500"/>
        <v>0</v>
      </c>
      <c r="AA134" s="161">
        <f t="shared" si="1501"/>
        <v>45689</v>
      </c>
      <c r="AB134" s="161">
        <f t="shared" si="1502"/>
        <v>45716</v>
      </c>
      <c r="AC134" s="165">
        <f t="shared" si="1503"/>
        <v>0</v>
      </c>
      <c r="AD134" s="161">
        <f t="shared" si="1504"/>
        <v>45717</v>
      </c>
      <c r="AE134" s="161">
        <f t="shared" si="1505"/>
        <v>45747</v>
      </c>
      <c r="AF134" s="165">
        <f t="shared" si="1506"/>
        <v>0</v>
      </c>
      <c r="AG134" s="161">
        <f t="shared" si="1507"/>
        <v>45748</v>
      </c>
      <c r="AH134" s="161">
        <f t="shared" si="1508"/>
        <v>45777</v>
      </c>
      <c r="AI134" s="165">
        <f t="shared" si="1509"/>
        <v>0</v>
      </c>
      <c r="AJ134" s="161">
        <f t="shared" si="1510"/>
        <v>45778</v>
      </c>
      <c r="AK134" s="161">
        <f t="shared" si="1511"/>
        <v>45808</v>
      </c>
      <c r="AL134" s="165">
        <f t="shared" si="1512"/>
        <v>0</v>
      </c>
      <c r="AM134" s="161">
        <f t="shared" si="1513"/>
        <v>45809</v>
      </c>
      <c r="AN134" s="161">
        <f t="shared" si="1514"/>
        <v>45838</v>
      </c>
      <c r="AO134" s="165">
        <f t="shared" si="1515"/>
        <v>0</v>
      </c>
      <c r="AP134" s="161">
        <f t="shared" si="1516"/>
        <v>45839</v>
      </c>
      <c r="AQ134" s="161">
        <f t="shared" si="1517"/>
        <v>45869</v>
      </c>
      <c r="AR134" s="165">
        <f t="shared" si="1518"/>
        <v>0</v>
      </c>
      <c r="AS134" s="161">
        <f t="shared" si="1519"/>
        <v>45870</v>
      </c>
      <c r="AT134" s="161">
        <f t="shared" si="1520"/>
        <v>45900</v>
      </c>
      <c r="AU134" s="165">
        <f t="shared" si="1521"/>
        <v>0</v>
      </c>
      <c r="AV134" s="161">
        <f t="shared" si="1522"/>
        <v>45901</v>
      </c>
      <c r="AW134" s="161">
        <f t="shared" si="1523"/>
        <v>45930</v>
      </c>
      <c r="AX134" s="165">
        <f t="shared" si="1524"/>
        <v>0</v>
      </c>
      <c r="AY134" s="161">
        <f t="shared" si="1525"/>
        <v>45931</v>
      </c>
      <c r="AZ134" s="161">
        <f t="shared" si="1526"/>
        <v>45961</v>
      </c>
      <c r="BA134" s="165">
        <f t="shared" si="1527"/>
        <v>0</v>
      </c>
      <c r="BB134" s="161">
        <f t="shared" si="1528"/>
        <v>45962</v>
      </c>
      <c r="BC134" s="161">
        <f t="shared" si="1529"/>
        <v>45991</v>
      </c>
      <c r="BD134" s="165">
        <f t="shared" si="1530"/>
        <v>0</v>
      </c>
      <c r="BE134" s="161">
        <f t="shared" si="1531"/>
        <v>45992</v>
      </c>
      <c r="BF134" s="161">
        <f t="shared" si="1532"/>
        <v>46022</v>
      </c>
      <c r="BG134" s="165">
        <f t="shared" si="1533"/>
        <v>0</v>
      </c>
      <c r="BH134" s="161">
        <v>46023</v>
      </c>
      <c r="BI134" s="161">
        <f t="shared" si="1534"/>
        <v>46053</v>
      </c>
      <c r="BJ134" s="165">
        <f t="shared" si="1535"/>
        <v>0</v>
      </c>
      <c r="BK134" s="161">
        <f t="shared" si="1536"/>
        <v>46054</v>
      </c>
      <c r="BL134" s="161">
        <f t="shared" si="1537"/>
        <v>46081</v>
      </c>
      <c r="BM134" s="165">
        <f t="shared" si="1538"/>
        <v>0</v>
      </c>
      <c r="BN134" s="161">
        <f t="shared" si="1539"/>
        <v>46082</v>
      </c>
      <c r="BO134" s="161">
        <f t="shared" si="1540"/>
        <v>46112</v>
      </c>
      <c r="BP134" s="165">
        <f t="shared" si="1541"/>
        <v>0</v>
      </c>
      <c r="BQ134" s="161">
        <f t="shared" si="1542"/>
        <v>46113</v>
      </c>
      <c r="BR134" s="161">
        <f t="shared" si="1543"/>
        <v>46142</v>
      </c>
      <c r="BS134" s="165">
        <f t="shared" si="1544"/>
        <v>0</v>
      </c>
      <c r="BT134" s="161">
        <f t="shared" si="1545"/>
        <v>46143</v>
      </c>
      <c r="BU134" s="161">
        <f t="shared" si="1546"/>
        <v>46173</v>
      </c>
      <c r="BV134" s="165">
        <f t="shared" si="1547"/>
        <v>0</v>
      </c>
      <c r="BW134" s="161">
        <f t="shared" si="1548"/>
        <v>46174</v>
      </c>
      <c r="BX134" s="161">
        <f t="shared" si="1549"/>
        <v>46203</v>
      </c>
      <c r="BY134" s="165">
        <f t="shared" si="1550"/>
        <v>0</v>
      </c>
      <c r="BZ134" s="161">
        <f t="shared" si="1551"/>
        <v>46204</v>
      </c>
      <c r="CA134" s="161">
        <f t="shared" si="1552"/>
        <v>46234</v>
      </c>
      <c r="CB134" s="165">
        <f t="shared" si="1553"/>
        <v>0</v>
      </c>
      <c r="CC134" s="161">
        <f t="shared" si="1554"/>
        <v>46235</v>
      </c>
      <c r="CD134" s="161">
        <f t="shared" si="1555"/>
        <v>46265</v>
      </c>
      <c r="CE134" s="165">
        <f t="shared" si="1556"/>
        <v>0</v>
      </c>
      <c r="CF134" s="161">
        <f t="shared" si="1557"/>
        <v>46266</v>
      </c>
      <c r="CG134" s="161">
        <f t="shared" si="1558"/>
        <v>46295</v>
      </c>
      <c r="CH134" s="165">
        <f t="shared" si="1559"/>
        <v>0</v>
      </c>
      <c r="CI134" s="161">
        <f t="shared" si="1560"/>
        <v>46296</v>
      </c>
      <c r="CJ134" s="161">
        <f t="shared" si="1561"/>
        <v>46326</v>
      </c>
      <c r="CK134" s="165">
        <f t="shared" si="1562"/>
        <v>0</v>
      </c>
      <c r="CL134" s="161">
        <f t="shared" si="1563"/>
        <v>46327</v>
      </c>
      <c r="CM134" s="161">
        <f t="shared" si="1564"/>
        <v>46356</v>
      </c>
      <c r="CN134" s="165">
        <f t="shared" si="1565"/>
        <v>0</v>
      </c>
      <c r="CO134" s="161">
        <f t="shared" si="1566"/>
        <v>46357</v>
      </c>
      <c r="CP134" s="161">
        <f t="shared" si="1567"/>
        <v>46387</v>
      </c>
      <c r="CQ134" s="165">
        <f t="shared" si="1568"/>
        <v>0</v>
      </c>
    </row>
    <row r="135" s="78" customFormat="1" ht="24" customHeight="1" outlineLevel="4" spans="1:95">
      <c r="A135" s="123" t="s">
        <v>2826</v>
      </c>
      <c r="B135" s="124"/>
      <c r="C135" s="124"/>
      <c r="D135" s="124"/>
      <c r="E135" s="124"/>
      <c r="F135" s="124"/>
      <c r="G135" s="125"/>
      <c r="H135" s="126"/>
      <c r="I135" s="126"/>
      <c r="J135" s="126"/>
      <c r="K135" s="126"/>
      <c r="L135" s="155"/>
      <c r="M135" s="155"/>
      <c r="N135" s="126"/>
      <c r="O135" s="126"/>
      <c r="P135" s="126"/>
      <c r="Q135" s="126"/>
      <c r="R135" s="126"/>
      <c r="S135" s="126"/>
      <c r="T135" s="126"/>
      <c r="U135" s="126"/>
      <c r="V135" s="126"/>
      <c r="W135" s="126"/>
      <c r="X135" s="126"/>
      <c r="Y135" s="126"/>
      <c r="Z135" s="126"/>
      <c r="AA135" s="126"/>
      <c r="AB135" s="126"/>
      <c r="AC135" s="126"/>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c r="BX135" s="126"/>
      <c r="BY135" s="126"/>
      <c r="BZ135" s="126"/>
      <c r="CA135" s="126"/>
      <c r="CB135" s="126"/>
      <c r="CC135" s="126"/>
      <c r="CD135" s="126"/>
      <c r="CE135" s="126"/>
      <c r="CF135" s="126"/>
      <c r="CG135" s="126"/>
      <c r="CH135" s="126"/>
      <c r="CI135" s="126"/>
      <c r="CJ135" s="126"/>
      <c r="CK135" s="126"/>
      <c r="CL135" s="126"/>
      <c r="CM135" s="126"/>
      <c r="CN135" s="126"/>
      <c r="CO135" s="126"/>
      <c r="CP135" s="126"/>
      <c r="CQ135" s="126"/>
    </row>
    <row r="136" ht="24" customHeight="1" outlineLevel="3" spans="1:95">
      <c r="A136" s="115"/>
      <c r="B136" s="116" t="s">
        <v>799</v>
      </c>
      <c r="C136" s="117" t="s">
        <v>24</v>
      </c>
      <c r="D136" s="115" t="s">
        <v>25</v>
      </c>
      <c r="E136" s="116"/>
      <c r="F136" s="116"/>
      <c r="G136" s="116"/>
      <c r="H136" s="118">
        <f>X136+AA136+AD136+AG136+AJ136+AM136+AP136+AS136+AV136+AY136+BB136+BE136</f>
        <v>0</v>
      </c>
      <c r="I136" s="118">
        <f>Y136+AB136+AE136+AH136+AK136+AN136+AQ136+AT136+AW136+AZ136+BC136+BF136</f>
        <v>0</v>
      </c>
      <c r="J136" s="118">
        <f t="shared" ref="J136:J198" si="1570">Z136+AC136+AF136+AI136+AL136+AO136+AR136+AU136+AX136+BA136+BD136+BG136</f>
        <v>0</v>
      </c>
      <c r="K136" s="118"/>
      <c r="L136" s="152"/>
      <c r="M136" s="152"/>
      <c r="N136" s="118"/>
      <c r="O136" s="118"/>
      <c r="P136" s="118"/>
      <c r="Q136" s="118"/>
      <c r="R136" s="118"/>
      <c r="S136" s="118"/>
      <c r="T136" s="118"/>
      <c r="U136" s="118"/>
      <c r="V136" s="118"/>
      <c r="W136" s="118"/>
      <c r="X136" s="118">
        <f>VLOOKUP($C136,'1 预算编制表单'!$C:$BJ,27,FALSE)</f>
        <v>0</v>
      </c>
      <c r="Y136" s="118">
        <f>X136-Z136</f>
        <v>0</v>
      </c>
      <c r="Z136" s="118">
        <f>SUM(Z137:Z141)</f>
        <v>0</v>
      </c>
      <c r="AA136" s="118">
        <f>VLOOKUP($C136,'1 预算编制表单'!$C:$BJ,30,FALSE)</f>
        <v>0</v>
      </c>
      <c r="AB136" s="118">
        <f>AA136-AC136</f>
        <v>0</v>
      </c>
      <c r="AC136" s="118">
        <f>SUM(AC137:AC141)</f>
        <v>0</v>
      </c>
      <c r="AD136" s="118">
        <f>VLOOKUP($C136,'1 预算编制表单'!$C:$BJ,33,FALSE)</f>
        <v>0</v>
      </c>
      <c r="AE136" s="118">
        <f>AD136-AF136</f>
        <v>0</v>
      </c>
      <c r="AF136" s="118">
        <f>SUM(AF137:AF141)</f>
        <v>0</v>
      </c>
      <c r="AG136" s="118">
        <f>VLOOKUP($C136,'1 预算编制表单'!$C:$BJ,36,FALSE)</f>
        <v>0</v>
      </c>
      <c r="AH136" s="118">
        <f>AG136-AI136</f>
        <v>0</v>
      </c>
      <c r="AI136" s="118">
        <f>SUM(AI137:AI141)</f>
        <v>0</v>
      </c>
      <c r="AJ136" s="118">
        <f>VLOOKUP($C136,'1 预算编制表单'!$C:$BJ,39,FALSE)</f>
        <v>0</v>
      </c>
      <c r="AK136" s="118">
        <f>AJ136-AL136</f>
        <v>0</v>
      </c>
      <c r="AL136" s="118">
        <f>SUM(AL137:AL141)</f>
        <v>0</v>
      </c>
      <c r="AM136" s="118">
        <f>VLOOKUP($C136,'1 预算编制表单'!$C:$BJ,42,FALSE)</f>
        <v>0</v>
      </c>
      <c r="AN136" s="118">
        <f>AM136-AO136</f>
        <v>0</v>
      </c>
      <c r="AO136" s="118">
        <f>SUM(AO137:AO141)</f>
        <v>0</v>
      </c>
      <c r="AP136" s="118">
        <f>VLOOKUP($C136,'1 预算编制表单'!$C:$BJ,45,FALSE)</f>
        <v>0</v>
      </c>
      <c r="AQ136" s="118">
        <f>AP136-AR136</f>
        <v>0</v>
      </c>
      <c r="AR136" s="118">
        <f>SUM(AR137:AR141)</f>
        <v>0</v>
      </c>
      <c r="AS136" s="118">
        <f>VLOOKUP($C136,'1 预算编制表单'!$C:$BJ,48,FALSE)</f>
        <v>0</v>
      </c>
      <c r="AT136" s="118">
        <f>AS136-AU136</f>
        <v>0</v>
      </c>
      <c r="AU136" s="118">
        <f>SUM(AU137:AU141)</f>
        <v>0</v>
      </c>
      <c r="AV136" s="118">
        <f>VLOOKUP($C136,'1 预算编制表单'!$C:$BJ,51,FALSE)</f>
        <v>0</v>
      </c>
      <c r="AW136" s="118">
        <f>AV136-AX136</f>
        <v>0</v>
      </c>
      <c r="AX136" s="118">
        <f>SUM(AX137:AX141)</f>
        <v>0</v>
      </c>
      <c r="AY136" s="118">
        <f>VLOOKUP($C136,'1 预算编制表单'!$C:$BJ,54,FALSE)</f>
        <v>0</v>
      </c>
      <c r="AZ136" s="118">
        <f>AY136-BA136</f>
        <v>0</v>
      </c>
      <c r="BA136" s="118">
        <f>SUM(BA137:BA141)</f>
        <v>0</v>
      </c>
      <c r="BB136" s="118">
        <f>VLOOKUP($C136,'1 预算编制表单'!$C:$BJ,57,FALSE)</f>
        <v>0</v>
      </c>
      <c r="BC136" s="118">
        <f>BB136-BD136</f>
        <v>0</v>
      </c>
      <c r="BD136" s="118">
        <f>SUM(BD137:BD141)</f>
        <v>0</v>
      </c>
      <c r="BE136" s="118">
        <f>VLOOKUP($C136,'1 预算编制表单'!$C:$BJ,60,FALSE)</f>
        <v>0</v>
      </c>
      <c r="BF136" s="118">
        <f>BE136-BG136</f>
        <v>0</v>
      </c>
      <c r="BG136" s="118">
        <f>SUM(BG137:BG141)</f>
        <v>0</v>
      </c>
      <c r="BH136" s="118">
        <f>VLOOKUP($C136,'1 预算编制表单'!$C:$BJ,27,FALSE)</f>
        <v>0</v>
      </c>
      <c r="BI136" s="118">
        <f>BH136-BJ136</f>
        <v>0</v>
      </c>
      <c r="BJ136" s="118">
        <f>SUM(BJ137:BJ141)</f>
        <v>0</v>
      </c>
      <c r="BK136" s="118">
        <f>VLOOKUP($C136,'1 预算编制表单'!$C:$BJ,30,FALSE)</f>
        <v>0</v>
      </c>
      <c r="BL136" s="118">
        <f>BK136-BM136</f>
        <v>0</v>
      </c>
      <c r="BM136" s="118">
        <f>SUM(BM137:BM141)</f>
        <v>0</v>
      </c>
      <c r="BN136" s="118">
        <f>VLOOKUP($C136,'1 预算编制表单'!$C:$BJ,33,FALSE)</f>
        <v>0</v>
      </c>
      <c r="BO136" s="118">
        <f>BN136-BP136</f>
        <v>0</v>
      </c>
      <c r="BP136" s="118">
        <f>SUM(BP137:BP141)</f>
        <v>0</v>
      </c>
      <c r="BQ136" s="118">
        <f>VLOOKUP($C136,'1 预算编制表单'!$C:$BJ,36,FALSE)</f>
        <v>0</v>
      </c>
      <c r="BR136" s="118">
        <f>BQ136-BS136</f>
        <v>0</v>
      </c>
      <c r="BS136" s="118">
        <f>SUM(BS137:BS141)</f>
        <v>0</v>
      </c>
      <c r="BT136" s="118">
        <f>VLOOKUP($C136,'1 预算编制表单'!$C:$BJ,39,FALSE)</f>
        <v>0</v>
      </c>
      <c r="BU136" s="118">
        <f>BT136-BV136</f>
        <v>0</v>
      </c>
      <c r="BV136" s="118">
        <f>SUM(BV137:BV141)</f>
        <v>0</v>
      </c>
      <c r="BW136" s="118">
        <f>VLOOKUP($C136,'1 预算编制表单'!$C:$BJ,42,FALSE)</f>
        <v>0</v>
      </c>
      <c r="BX136" s="118">
        <f>BW136-BY136</f>
        <v>0</v>
      </c>
      <c r="BY136" s="118">
        <f>SUM(BY137:BY141)</f>
        <v>0</v>
      </c>
      <c r="BZ136" s="118">
        <f>VLOOKUP($C136,'1 预算编制表单'!$C:$BJ,45,FALSE)</f>
        <v>0</v>
      </c>
      <c r="CA136" s="118">
        <f>BZ136-CB136</f>
        <v>0</v>
      </c>
      <c r="CB136" s="118">
        <f>SUM(CB137:CB141)</f>
        <v>0</v>
      </c>
      <c r="CC136" s="118">
        <f>VLOOKUP($C136,'1 预算编制表单'!$C:$BJ,48,FALSE)</f>
        <v>0</v>
      </c>
      <c r="CD136" s="118">
        <f>CC136-CE136</f>
        <v>0</v>
      </c>
      <c r="CE136" s="118">
        <f>SUM(CE137:CE141)</f>
        <v>0</v>
      </c>
      <c r="CF136" s="118">
        <f>VLOOKUP($C136,'1 预算编制表单'!$C:$BJ,51,FALSE)</f>
        <v>0</v>
      </c>
      <c r="CG136" s="118">
        <f>CF136-CH136</f>
        <v>0</v>
      </c>
      <c r="CH136" s="118">
        <f>SUM(CH137:CH141)</f>
        <v>0</v>
      </c>
      <c r="CI136" s="118">
        <f>VLOOKUP($C136,'1 预算编制表单'!$C:$BJ,54,FALSE)</f>
        <v>0</v>
      </c>
      <c r="CJ136" s="118">
        <f>CI136-CK136</f>
        <v>0</v>
      </c>
      <c r="CK136" s="118">
        <f>SUM(CK137:CK141)</f>
        <v>0</v>
      </c>
      <c r="CL136" s="118">
        <f>VLOOKUP($C136,'1 预算编制表单'!$C:$BJ,57,FALSE)</f>
        <v>0</v>
      </c>
      <c r="CM136" s="118">
        <f>CL136-CN136</f>
        <v>0</v>
      </c>
      <c r="CN136" s="118">
        <f>SUM(CN137:CN141)</f>
        <v>0</v>
      </c>
      <c r="CO136" s="118">
        <f>VLOOKUP($C136,'1 预算编制表单'!$C:$BJ,60,FALSE)</f>
        <v>0</v>
      </c>
      <c r="CP136" s="118">
        <f>CO136-CQ136</f>
        <v>0</v>
      </c>
      <c r="CQ136" s="118">
        <f>SUM(CQ137:CQ141)</f>
        <v>0</v>
      </c>
    </row>
    <row r="137" s="78" customFormat="1" ht="24" customHeight="1" outlineLevel="4" spans="1:95">
      <c r="A137" s="119"/>
      <c r="B137" s="120"/>
      <c r="C137" s="121"/>
      <c r="D137" s="119"/>
      <c r="E137" s="120"/>
      <c r="F137" s="120"/>
      <c r="G137" s="120"/>
      <c r="H137" s="122"/>
      <c r="I137" s="122"/>
      <c r="J137" s="122">
        <f t="shared" si="1570"/>
        <v>0</v>
      </c>
      <c r="K137" s="122">
        <v>1</v>
      </c>
      <c r="L137" s="153"/>
      <c r="M137" s="154">
        <f>IFERROR(VLOOKUP($L137,'2-2 引出数据_合同数据仓库'!$B$2:$BP$1000,3,FALSE),0)</f>
        <v>0</v>
      </c>
      <c r="N137" s="122"/>
      <c r="O137" s="154">
        <f>IFERROR(VLOOKUP((LEFT(VLOOKUP($L137,'2-2 引出数据_合同数据仓库'!$B$2:$BP$1000,64,FALSE),15)&amp;(RIGHT(VLOOKUP($L137,'2-2 引出数据_合同数据仓库'!$B$2:$BP$1000,64,FALSE),4)+1)),'2-2 引出数据_合同数据仓库'!$B$2:$BP$1000,3,FALSE),0)</f>
        <v>0</v>
      </c>
      <c r="P137" s="122"/>
      <c r="Q137" s="122">
        <f>IFERROR(VLOOKUP($L137,'2-2 引出数据_合同数据仓库'!$B$2:$BP$1000,28,FALSE),0)</f>
        <v>0</v>
      </c>
      <c r="R137" s="122">
        <f>IFERROR(VLOOKUP($L137,'2-2 引出数据_合同数据仓库'!$B$2:$BP$1000,29,FALSE),0)</f>
        <v>0</v>
      </c>
      <c r="S137" s="122">
        <f>IFERROR(VLOOKUP($L137,'2-2 引出数据_合同数据仓库'!$B$2:$BP$1000,4,FALSE),0)</f>
        <v>0</v>
      </c>
      <c r="T137" s="122"/>
      <c r="U137" s="122">
        <f>IFERROR(VLOOKUP($L137,'2-2 引出数据_合同数据仓库'!$B$2:$BP$1000,15,FALSE),0)</f>
        <v>0</v>
      </c>
      <c r="V137" s="122">
        <f t="shared" ref="V137:V140" si="1571">U137/(S137-R137+1)*365</f>
        <v>0</v>
      </c>
      <c r="W137" s="122"/>
      <c r="X137" s="161">
        <v>45658</v>
      </c>
      <c r="Y137" s="161">
        <f t="shared" ref="Y137:Y140" si="1572">X137+30</f>
        <v>45688</v>
      </c>
      <c r="Z137" s="165">
        <f t="shared" ref="Z137:Z140" si="1573">IFERROR(IF(($R137-Y137)&gt;=0,0,IF(($S137-X137)&lt;0,0,IF(AND(($S137-Y137)&gt;0,(X137-$R137)&gt;0),$V137/365*(Y137-X137+1),IF(AND(($S137-Y137)&lt;=0,(X137-$R137)&gt;0),$V137/365*($S137-X137+1),$V137/365*(Y137-$R137+1))))),0)</f>
        <v>0</v>
      </c>
      <c r="AA137" s="161">
        <f t="shared" ref="AA137:AA140" si="1574">Y137+1</f>
        <v>45689</v>
      </c>
      <c r="AB137" s="161">
        <f t="shared" ref="AB137:AB140" si="1575">AA137+27</f>
        <v>45716</v>
      </c>
      <c r="AC137" s="165">
        <f t="shared" ref="AC137:AC140" si="1576">IFERROR(IF(($R137-AB137)&gt;=0,0,IF(($S137-AA137)&lt;0,0,IF(AND(($S137-AB137)&gt;0,(AA137-$R137)&gt;0),$V137/365*(AB137-AA137+1),IF(AND(($S137-AB137)&lt;=0,(AA137-$R137)&gt;0),$V137/365*($S137-AA137+1),$V137/365*(AB137-$R137+1))))),0)</f>
        <v>0</v>
      </c>
      <c r="AD137" s="161">
        <f t="shared" ref="AD137:AD140" si="1577">AB137+1</f>
        <v>45717</v>
      </c>
      <c r="AE137" s="161">
        <f t="shared" ref="AE137:AE140" si="1578">AD137+30</f>
        <v>45747</v>
      </c>
      <c r="AF137" s="165">
        <f t="shared" ref="AF137:AF140" si="1579">IFERROR(IF(($R137-AE137)&gt;=0,0,IF(($S137-AD137)&lt;0,0,IF(AND(($S137-AE137)&gt;0,(AD137-$R137)&gt;0),$V137/365*(AE137-AD137+1),IF(AND(($S137-AE137)&lt;=0,(AD137-$R137)&gt;0),$V137/365*($S137-AD137+1),$V137/365*(AE137-$R137+1))))),0)</f>
        <v>0</v>
      </c>
      <c r="AG137" s="161">
        <f t="shared" ref="AG137:AG140" si="1580">AE137+1</f>
        <v>45748</v>
      </c>
      <c r="AH137" s="161">
        <f t="shared" ref="AH137:AH140" si="1581">AG137+29</f>
        <v>45777</v>
      </c>
      <c r="AI137" s="165">
        <f t="shared" ref="AI137:AI140" si="1582">IFERROR(IF(($R137-AH137)&gt;=0,0,IF(($S137-AG137)&lt;0,0,IF(AND(($S137-AH137)&gt;0,(AG137-$R137)&gt;0),$V137/365*(AH137-AG137+1),IF(AND(($S137-AH137)&lt;=0,(AG137-$R137)&gt;0),$V137/365*($S137-AG137+1),$V137/365*(AH137-$R137+1))))),0)</f>
        <v>0</v>
      </c>
      <c r="AJ137" s="161">
        <f t="shared" ref="AJ137:AJ140" si="1583">AH137+1</f>
        <v>45778</v>
      </c>
      <c r="AK137" s="161">
        <f t="shared" ref="AK137:AK140" si="1584">AJ137+30</f>
        <v>45808</v>
      </c>
      <c r="AL137" s="165">
        <f t="shared" ref="AL137:AL140" si="1585">IFERROR(IF(($R137-AK137)&gt;=0,0,IF(($S137-AJ137)&lt;0,0,IF(AND(($S137-AK137)&gt;0,(AJ137-$R137)&gt;0),$V137/365*(AK137-AJ137+1),IF(AND(($S137-AK137)&lt;=0,(AJ137-$R137)&gt;0),$V137/365*($S137-AJ137+1),$V137/365*(AK137-$R137+1))))),0)</f>
        <v>0</v>
      </c>
      <c r="AM137" s="161">
        <f t="shared" ref="AM137:AM140" si="1586">AK137+1</f>
        <v>45809</v>
      </c>
      <c r="AN137" s="161">
        <f t="shared" ref="AN137:AN140" si="1587">AM137+29</f>
        <v>45838</v>
      </c>
      <c r="AO137" s="165">
        <f t="shared" ref="AO137:AO140" si="1588">IFERROR(IF(($R137-AN137)&gt;=0,0,IF(($S137-AM137)&lt;0,0,IF(AND(($S137-AN137)&gt;0,(AM137-$R137)&gt;0),$V137/365*(AN137-AM137+1),IF(AND(($S137-AN137)&lt;=0,(AM137-$R137)&gt;0),$V137/365*($S137-AM137+1),$V137/365*(AN137-$R137+1))))),0)</f>
        <v>0</v>
      </c>
      <c r="AP137" s="161">
        <f t="shared" ref="AP137:AP140" si="1589">AN137+1</f>
        <v>45839</v>
      </c>
      <c r="AQ137" s="161">
        <f t="shared" ref="AQ137:AQ140" si="1590">AP137+30</f>
        <v>45869</v>
      </c>
      <c r="AR137" s="165">
        <f t="shared" ref="AR137:AR140" si="1591">IFERROR(IF(($R137-AQ137)&gt;=0,0,IF(($S137-AP137)&lt;0,0,IF(AND(($S137-AQ137)&gt;0,(AP137-$R137)&gt;0),$V137/365*(AQ137-AP137+1),IF(AND(($S137-AQ137)&lt;=0,(AP137-$R137)&gt;0),$V137/365*($S137-AP137+1),$V137/365*(AQ137-$R137+1))))),0)</f>
        <v>0</v>
      </c>
      <c r="AS137" s="161">
        <f t="shared" ref="AS137:AS140" si="1592">AQ137+1</f>
        <v>45870</v>
      </c>
      <c r="AT137" s="161">
        <f t="shared" ref="AT137:AT140" si="1593">AS137+30</f>
        <v>45900</v>
      </c>
      <c r="AU137" s="165">
        <f t="shared" ref="AU137:AU140" si="1594">IFERROR(IF(($R137-AT137)&gt;=0,0,IF(($S137-AS137)&lt;0,0,IF(AND(($S137-AT137)&gt;0,(AS137-$R137)&gt;0),$V137/365*(AT137-AS137+1),IF(AND(($S137-AT137)&lt;=0,(AS137-$R137)&gt;0),$V137/365*($S137-AS137+1),$V137/365*(AT137-$R137+1))))),0)</f>
        <v>0</v>
      </c>
      <c r="AV137" s="161">
        <f t="shared" ref="AV137:AV140" si="1595">AT137+1</f>
        <v>45901</v>
      </c>
      <c r="AW137" s="161">
        <f t="shared" ref="AW137:AW140" si="1596">AV137+29</f>
        <v>45930</v>
      </c>
      <c r="AX137" s="165">
        <f t="shared" ref="AX137:AX140" si="1597">IFERROR(IF(($R137-AW137)&gt;=0,0,IF(($S137-AV137)&lt;0,0,IF(AND(($S137-AW137)&gt;0,(AV137-$R137)&gt;0),$V137/365*(AW137-AV137+1),IF(AND(($S137-AW137)&lt;=0,(AV137-$R137)&gt;0),$V137/365*($S137-AV137+1),$V137/365*(AW137-$R137+1))))),0)</f>
        <v>0</v>
      </c>
      <c r="AY137" s="161">
        <f t="shared" ref="AY137:AY140" si="1598">AW137+1</f>
        <v>45931</v>
      </c>
      <c r="AZ137" s="161">
        <f t="shared" ref="AZ137:AZ140" si="1599">AY137+30</f>
        <v>45961</v>
      </c>
      <c r="BA137" s="165">
        <f t="shared" ref="BA137:BA140" si="1600">IFERROR(IF(($R137-AZ137)&gt;=0,0,IF(($S137-AY137)&lt;0,0,IF(AND(($S137-AZ137)&gt;0,(AY137-$R137)&gt;0),$V137/365*(AZ137-AY137+1),IF(AND(($S137-AZ137)&lt;=0,(AY137-$R137)&gt;0),$V137/365*($S137-AY137+1),$V137/365*(AZ137-$R137+1))))),0)</f>
        <v>0</v>
      </c>
      <c r="BB137" s="161">
        <f t="shared" ref="BB137:BB140" si="1601">AZ137+1</f>
        <v>45962</v>
      </c>
      <c r="BC137" s="161">
        <f t="shared" ref="BC137:BC140" si="1602">BB137+29</f>
        <v>45991</v>
      </c>
      <c r="BD137" s="165">
        <f t="shared" ref="BD137:BD140" si="1603">IFERROR(IF(($R137-BC137)&gt;=0,0,IF(($S137-BB137)&lt;0,0,IF(AND(($S137-BC137)&gt;0,(BB137-$R137)&gt;0),$V137/365*(BC137-BB137+1),IF(AND(($S137-BC137)&lt;=0,(BB137-$R137)&gt;0),$V137/365*($S137-BB137+1),$V137/365*(BC137-$R137+1))))),0)</f>
        <v>0</v>
      </c>
      <c r="BE137" s="161">
        <f t="shared" ref="BE137:BE140" si="1604">BC137+1</f>
        <v>45992</v>
      </c>
      <c r="BF137" s="161">
        <f t="shared" ref="BF137:BF140" si="1605">BE137+30</f>
        <v>46022</v>
      </c>
      <c r="BG137" s="165">
        <f t="shared" ref="BG137:BG140" si="1606">IFERROR(IF(($R137-BF137)&gt;=0,0,IF(($S137-BE137)&lt;0,0,IF(AND(($S137-BF137)&gt;0,(BE137-$R137)&gt;0),$V137/365*(BF137-BE137+1),IF(AND(($S137-BF137)&lt;=0,(BE137-$R137)&gt;0),$V137/365*($S137-BE137+1),$V137/365*(BF137-$R137+1))))),0)</f>
        <v>0</v>
      </c>
      <c r="BH137" s="161">
        <v>46023</v>
      </c>
      <c r="BI137" s="161">
        <f t="shared" ref="BI137:BI140" si="1607">BH137+30</f>
        <v>46053</v>
      </c>
      <c r="BJ137" s="165">
        <f t="shared" ref="BJ137:BJ140" si="1608">IFERROR(IF(($R137-BI137)&gt;=0,0,IF(($S137-BH137)&lt;0,0,IF(AND(($S137-BI137)&gt;0,(BH137-$R137)&gt;0),$V137/365*(BI137-BH137+1),IF(AND(($S137-BI137)&lt;=0,(BH137-$R137)&gt;0),$V137/365*($S137-BH137+1),$V137/365*(BI137-$R137+1))))),0)</f>
        <v>0</v>
      </c>
      <c r="BK137" s="161">
        <f t="shared" ref="BK137:BK140" si="1609">BI137+1</f>
        <v>46054</v>
      </c>
      <c r="BL137" s="161">
        <f t="shared" ref="BL137:BL140" si="1610">BK137+27</f>
        <v>46081</v>
      </c>
      <c r="BM137" s="165">
        <f t="shared" ref="BM137:BM140" si="1611">IFERROR(IF(($R137-BL137)&gt;=0,0,IF(($S137-BK137)&lt;0,0,IF(AND(($S137-BL137)&gt;0,(BK137-$R137)&gt;0),$V137/365*(BL137-BK137+1),IF(AND(($S137-BL137)&lt;=0,(BK137-$R137)&gt;0),$V137/365*($S137-BK137+1),$V137/365*(BL137-$R137+1))))),0)</f>
        <v>0</v>
      </c>
      <c r="BN137" s="161">
        <f t="shared" ref="BN137:BN140" si="1612">BL137+1</f>
        <v>46082</v>
      </c>
      <c r="BO137" s="161">
        <f t="shared" ref="BO137:BO140" si="1613">BN137+30</f>
        <v>46112</v>
      </c>
      <c r="BP137" s="165">
        <f t="shared" ref="BP137:BP140" si="1614">IFERROR(IF(($R137-BO137)&gt;=0,0,IF(($S137-BN137)&lt;0,0,IF(AND(($S137-BO137)&gt;0,(BN137-$R137)&gt;0),$V137/365*(BO137-BN137+1),IF(AND(($S137-BO137)&lt;=0,(BN137-$R137)&gt;0),$V137/365*($S137-BN137+1),$V137/365*(BO137-$R137+1))))),0)</f>
        <v>0</v>
      </c>
      <c r="BQ137" s="161">
        <f t="shared" ref="BQ137:BQ140" si="1615">BO137+1</f>
        <v>46113</v>
      </c>
      <c r="BR137" s="161">
        <f t="shared" ref="BR137:BR140" si="1616">BQ137+29</f>
        <v>46142</v>
      </c>
      <c r="BS137" s="165">
        <f t="shared" ref="BS137:BS140" si="1617">IFERROR(IF(($R137-BR137)&gt;=0,0,IF(($S137-BQ137)&lt;0,0,IF(AND(($S137-BR137)&gt;0,(BQ137-$R137)&gt;0),$V137/365*(BR137-BQ137+1),IF(AND(($S137-BR137)&lt;=0,(BQ137-$R137)&gt;0),$V137/365*($S137-BQ137+1),$V137/365*(BR137-$R137+1))))),0)</f>
        <v>0</v>
      </c>
      <c r="BT137" s="161">
        <f t="shared" ref="BT137:BT140" si="1618">BR137+1</f>
        <v>46143</v>
      </c>
      <c r="BU137" s="161">
        <f t="shared" ref="BU137:BU140" si="1619">BT137+30</f>
        <v>46173</v>
      </c>
      <c r="BV137" s="165">
        <f t="shared" ref="BV137:BV140" si="1620">IFERROR(IF(($R137-BU137)&gt;=0,0,IF(($S137-BT137)&lt;0,0,IF(AND(($S137-BU137)&gt;0,(BT137-$R137)&gt;0),$V137/365*(BU137-BT137+1),IF(AND(($S137-BU137)&lt;=0,(BT137-$R137)&gt;0),$V137/365*($S137-BT137+1),$V137/365*(BU137-$R137+1))))),0)</f>
        <v>0</v>
      </c>
      <c r="BW137" s="161">
        <f t="shared" ref="BW137:BW140" si="1621">BU137+1</f>
        <v>46174</v>
      </c>
      <c r="BX137" s="161">
        <f t="shared" ref="BX137:BX140" si="1622">BW137+29</f>
        <v>46203</v>
      </c>
      <c r="BY137" s="165">
        <f t="shared" ref="BY137:BY140" si="1623">IFERROR(IF(($R137-BX137)&gt;=0,0,IF(($S137-BW137)&lt;0,0,IF(AND(($S137-BX137)&gt;0,(BW137-$R137)&gt;0),$V137/365*(BX137-BW137+1),IF(AND(($S137-BX137)&lt;=0,(BW137-$R137)&gt;0),$V137/365*($S137-BW137+1),$V137/365*(BX137-$R137+1))))),0)</f>
        <v>0</v>
      </c>
      <c r="BZ137" s="161">
        <f t="shared" ref="BZ137:BZ140" si="1624">BX137+1</f>
        <v>46204</v>
      </c>
      <c r="CA137" s="161">
        <f t="shared" ref="CA137:CA140" si="1625">BZ137+30</f>
        <v>46234</v>
      </c>
      <c r="CB137" s="165">
        <f t="shared" ref="CB137:CB140" si="1626">IFERROR(IF(($R137-CA137)&gt;=0,0,IF(($S137-BZ137)&lt;0,0,IF(AND(($S137-CA137)&gt;0,(BZ137-$R137)&gt;0),$V137/365*(CA137-BZ137+1),IF(AND(($S137-CA137)&lt;=0,(BZ137-$R137)&gt;0),$V137/365*($S137-BZ137+1),$V137/365*(CA137-$R137+1))))),0)</f>
        <v>0</v>
      </c>
      <c r="CC137" s="161">
        <f t="shared" ref="CC137:CC140" si="1627">CA137+1</f>
        <v>46235</v>
      </c>
      <c r="CD137" s="161">
        <f t="shared" ref="CD137:CD140" si="1628">CC137+30</f>
        <v>46265</v>
      </c>
      <c r="CE137" s="165">
        <f t="shared" ref="CE137:CE140" si="1629">IFERROR(IF(($R137-CD137)&gt;=0,0,IF(($S137-CC137)&lt;0,0,IF(AND(($S137-CD137)&gt;0,(CC137-$R137)&gt;0),$V137/365*(CD137-CC137+1),IF(AND(($S137-CD137)&lt;=0,(CC137-$R137)&gt;0),$V137/365*($S137-CC137+1),$V137/365*(CD137-$R137+1))))),0)</f>
        <v>0</v>
      </c>
      <c r="CF137" s="161">
        <f t="shared" ref="CF137:CF140" si="1630">CD137+1</f>
        <v>46266</v>
      </c>
      <c r="CG137" s="161">
        <f t="shared" ref="CG137:CG140" si="1631">CF137+29</f>
        <v>46295</v>
      </c>
      <c r="CH137" s="165">
        <f t="shared" ref="CH137:CH140" si="1632">IFERROR(IF(($R137-CG137)&gt;=0,0,IF(($S137-CF137)&lt;0,0,IF(AND(($S137-CG137)&gt;0,(CF137-$R137)&gt;0),$V137/365*(CG137-CF137+1),IF(AND(($S137-CG137)&lt;=0,(CF137-$R137)&gt;0),$V137/365*($S137-CF137+1),$V137/365*(CG137-$R137+1))))),0)</f>
        <v>0</v>
      </c>
      <c r="CI137" s="161">
        <f t="shared" ref="CI137:CI140" si="1633">CG137+1</f>
        <v>46296</v>
      </c>
      <c r="CJ137" s="161">
        <f t="shared" ref="CJ137:CJ140" si="1634">CI137+30</f>
        <v>46326</v>
      </c>
      <c r="CK137" s="165">
        <f t="shared" ref="CK137:CK140" si="1635">IFERROR(IF(($R137-CJ137)&gt;=0,0,IF(($S137-CI137)&lt;0,0,IF(AND(($S137-CJ137)&gt;0,(CI137-$R137)&gt;0),$V137/365*(CJ137-CI137+1),IF(AND(($S137-CJ137)&lt;=0,(CI137-$R137)&gt;0),$V137/365*($S137-CI137+1),$V137/365*(CJ137-$R137+1))))),0)</f>
        <v>0</v>
      </c>
      <c r="CL137" s="161">
        <f t="shared" ref="CL137:CL140" si="1636">CJ137+1</f>
        <v>46327</v>
      </c>
      <c r="CM137" s="161">
        <f t="shared" ref="CM137:CM140" si="1637">CL137+29</f>
        <v>46356</v>
      </c>
      <c r="CN137" s="165">
        <f t="shared" ref="CN137:CN140" si="1638">IFERROR(IF(($R137-CM137)&gt;=0,0,IF(($S137-CL137)&lt;0,0,IF(AND(($S137-CM137)&gt;0,(CL137-$R137)&gt;0),$V137/365*(CM137-CL137+1),IF(AND(($S137-CM137)&lt;=0,(CL137-$R137)&gt;0),$V137/365*($S137-CL137+1),$V137/365*(CM137-$R137+1))))),0)</f>
        <v>0</v>
      </c>
      <c r="CO137" s="161">
        <f t="shared" ref="CO137:CO140" si="1639">CM137+1</f>
        <v>46357</v>
      </c>
      <c r="CP137" s="161">
        <f t="shared" ref="CP137:CP140" si="1640">CO137+30</f>
        <v>46387</v>
      </c>
      <c r="CQ137" s="165">
        <f t="shared" ref="CQ137:CQ140" si="1641">IFERROR(IF(($R137-CP137)&gt;=0,0,IF(($S137-CO137)&lt;0,0,IF(AND(($S137-CP137)&gt;0,(CO137-$R137)&gt;0),$V137/365*(CP137-CO137+1),IF(AND(($S137-CP137)&lt;=0,(CO137-$R137)&gt;0),$V137/365*($S137-CO137+1),$V137/365*(CP137-$R137+1))))),0)</f>
        <v>0</v>
      </c>
    </row>
    <row r="138" s="78" customFormat="1" ht="24" customHeight="1" outlineLevel="4" spans="1:95">
      <c r="A138" s="119"/>
      <c r="B138" s="120"/>
      <c r="C138" s="121"/>
      <c r="D138" s="119"/>
      <c r="E138" s="120"/>
      <c r="F138" s="120"/>
      <c r="G138" s="120"/>
      <c r="H138" s="122"/>
      <c r="I138" s="122"/>
      <c r="J138" s="122">
        <f t="shared" si="1570"/>
        <v>0</v>
      </c>
      <c r="K138" s="122">
        <f t="shared" ref="K138:K140" si="1642">K137+1</f>
        <v>2</v>
      </c>
      <c r="L138" s="153"/>
      <c r="M138" s="154">
        <f>IFERROR(VLOOKUP($L138,'2-2 引出数据_合同数据仓库'!$B$2:$BP$1000,3,FALSE),0)</f>
        <v>0</v>
      </c>
      <c r="N138" s="122"/>
      <c r="O138" s="154">
        <f>IFERROR(VLOOKUP((LEFT(VLOOKUP($L138,'2-2 引出数据_合同数据仓库'!$B$2:$BP$1000,64,FALSE),15)&amp;(RIGHT(VLOOKUP($L138,'2-2 引出数据_合同数据仓库'!$B$2:$BP$1000,64,FALSE),4)+1)),'2-2 引出数据_合同数据仓库'!$B$2:$BP$1000,3,FALSE),0)</f>
        <v>0</v>
      </c>
      <c r="P138" s="122"/>
      <c r="Q138" s="122">
        <f>IFERROR(VLOOKUP($L138,'2-2 引出数据_合同数据仓库'!$B$2:$BP$1000,28,FALSE),0)</f>
        <v>0</v>
      </c>
      <c r="R138" s="122">
        <f>IFERROR(VLOOKUP($L138,'2-2 引出数据_合同数据仓库'!$B$2:$BP$1000,29,FALSE),0)</f>
        <v>0</v>
      </c>
      <c r="S138" s="122">
        <f>IFERROR(VLOOKUP($L138,'2-2 引出数据_合同数据仓库'!$B$2:$BP$1000,4,FALSE),0)</f>
        <v>0</v>
      </c>
      <c r="T138" s="122"/>
      <c r="U138" s="122">
        <f>IFERROR(VLOOKUP($L138,'2-2 引出数据_合同数据仓库'!$B$2:$BP$1000,15,FALSE),0)</f>
        <v>0</v>
      </c>
      <c r="V138" s="122">
        <f t="shared" si="1571"/>
        <v>0</v>
      </c>
      <c r="W138" s="122"/>
      <c r="X138" s="161">
        <v>45658</v>
      </c>
      <c r="Y138" s="161">
        <f t="shared" si="1572"/>
        <v>45688</v>
      </c>
      <c r="Z138" s="165">
        <f t="shared" si="1573"/>
        <v>0</v>
      </c>
      <c r="AA138" s="161">
        <f t="shared" si="1574"/>
        <v>45689</v>
      </c>
      <c r="AB138" s="161">
        <f t="shared" si="1575"/>
        <v>45716</v>
      </c>
      <c r="AC138" s="165">
        <f t="shared" si="1576"/>
        <v>0</v>
      </c>
      <c r="AD138" s="161">
        <f t="shared" si="1577"/>
        <v>45717</v>
      </c>
      <c r="AE138" s="161">
        <f t="shared" si="1578"/>
        <v>45747</v>
      </c>
      <c r="AF138" s="165">
        <f t="shared" si="1579"/>
        <v>0</v>
      </c>
      <c r="AG138" s="161">
        <f t="shared" si="1580"/>
        <v>45748</v>
      </c>
      <c r="AH138" s="161">
        <f t="shared" si="1581"/>
        <v>45777</v>
      </c>
      <c r="AI138" s="165">
        <f t="shared" si="1582"/>
        <v>0</v>
      </c>
      <c r="AJ138" s="161">
        <f t="shared" si="1583"/>
        <v>45778</v>
      </c>
      <c r="AK138" s="161">
        <f t="shared" si="1584"/>
        <v>45808</v>
      </c>
      <c r="AL138" s="165">
        <f t="shared" si="1585"/>
        <v>0</v>
      </c>
      <c r="AM138" s="161">
        <f t="shared" si="1586"/>
        <v>45809</v>
      </c>
      <c r="AN138" s="161">
        <f t="shared" si="1587"/>
        <v>45838</v>
      </c>
      <c r="AO138" s="165">
        <f t="shared" si="1588"/>
        <v>0</v>
      </c>
      <c r="AP138" s="161">
        <f t="shared" si="1589"/>
        <v>45839</v>
      </c>
      <c r="AQ138" s="161">
        <f t="shared" si="1590"/>
        <v>45869</v>
      </c>
      <c r="AR138" s="165">
        <f t="shared" si="1591"/>
        <v>0</v>
      </c>
      <c r="AS138" s="161">
        <f t="shared" si="1592"/>
        <v>45870</v>
      </c>
      <c r="AT138" s="161">
        <f t="shared" si="1593"/>
        <v>45900</v>
      </c>
      <c r="AU138" s="165">
        <f t="shared" si="1594"/>
        <v>0</v>
      </c>
      <c r="AV138" s="161">
        <f t="shared" si="1595"/>
        <v>45901</v>
      </c>
      <c r="AW138" s="161">
        <f t="shared" si="1596"/>
        <v>45930</v>
      </c>
      <c r="AX138" s="165">
        <f t="shared" si="1597"/>
        <v>0</v>
      </c>
      <c r="AY138" s="161">
        <f t="shared" si="1598"/>
        <v>45931</v>
      </c>
      <c r="AZ138" s="161">
        <f t="shared" si="1599"/>
        <v>45961</v>
      </c>
      <c r="BA138" s="165">
        <f t="shared" si="1600"/>
        <v>0</v>
      </c>
      <c r="BB138" s="161">
        <f t="shared" si="1601"/>
        <v>45962</v>
      </c>
      <c r="BC138" s="161">
        <f t="shared" si="1602"/>
        <v>45991</v>
      </c>
      <c r="BD138" s="165">
        <f t="shared" si="1603"/>
        <v>0</v>
      </c>
      <c r="BE138" s="161">
        <f t="shared" si="1604"/>
        <v>45992</v>
      </c>
      <c r="BF138" s="161">
        <f t="shared" si="1605"/>
        <v>46022</v>
      </c>
      <c r="BG138" s="165">
        <f t="shared" si="1606"/>
        <v>0</v>
      </c>
      <c r="BH138" s="161">
        <v>46023</v>
      </c>
      <c r="BI138" s="161">
        <f t="shared" si="1607"/>
        <v>46053</v>
      </c>
      <c r="BJ138" s="165">
        <f t="shared" si="1608"/>
        <v>0</v>
      </c>
      <c r="BK138" s="161">
        <f t="shared" si="1609"/>
        <v>46054</v>
      </c>
      <c r="BL138" s="161">
        <f t="shared" si="1610"/>
        <v>46081</v>
      </c>
      <c r="BM138" s="165">
        <f t="shared" si="1611"/>
        <v>0</v>
      </c>
      <c r="BN138" s="161">
        <f t="shared" si="1612"/>
        <v>46082</v>
      </c>
      <c r="BO138" s="161">
        <f t="shared" si="1613"/>
        <v>46112</v>
      </c>
      <c r="BP138" s="165">
        <f t="shared" si="1614"/>
        <v>0</v>
      </c>
      <c r="BQ138" s="161">
        <f t="shared" si="1615"/>
        <v>46113</v>
      </c>
      <c r="BR138" s="161">
        <f t="shared" si="1616"/>
        <v>46142</v>
      </c>
      <c r="BS138" s="165">
        <f t="shared" si="1617"/>
        <v>0</v>
      </c>
      <c r="BT138" s="161">
        <f t="shared" si="1618"/>
        <v>46143</v>
      </c>
      <c r="BU138" s="161">
        <f t="shared" si="1619"/>
        <v>46173</v>
      </c>
      <c r="BV138" s="165">
        <f t="shared" si="1620"/>
        <v>0</v>
      </c>
      <c r="BW138" s="161">
        <f t="shared" si="1621"/>
        <v>46174</v>
      </c>
      <c r="BX138" s="161">
        <f t="shared" si="1622"/>
        <v>46203</v>
      </c>
      <c r="BY138" s="165">
        <f t="shared" si="1623"/>
        <v>0</v>
      </c>
      <c r="BZ138" s="161">
        <f t="shared" si="1624"/>
        <v>46204</v>
      </c>
      <c r="CA138" s="161">
        <f t="shared" si="1625"/>
        <v>46234</v>
      </c>
      <c r="CB138" s="165">
        <f t="shared" si="1626"/>
        <v>0</v>
      </c>
      <c r="CC138" s="161">
        <f t="shared" si="1627"/>
        <v>46235</v>
      </c>
      <c r="CD138" s="161">
        <f t="shared" si="1628"/>
        <v>46265</v>
      </c>
      <c r="CE138" s="165">
        <f t="shared" si="1629"/>
        <v>0</v>
      </c>
      <c r="CF138" s="161">
        <f t="shared" si="1630"/>
        <v>46266</v>
      </c>
      <c r="CG138" s="161">
        <f t="shared" si="1631"/>
        <v>46295</v>
      </c>
      <c r="CH138" s="165">
        <f t="shared" si="1632"/>
        <v>0</v>
      </c>
      <c r="CI138" s="161">
        <f t="shared" si="1633"/>
        <v>46296</v>
      </c>
      <c r="CJ138" s="161">
        <f t="shared" si="1634"/>
        <v>46326</v>
      </c>
      <c r="CK138" s="165">
        <f t="shared" si="1635"/>
        <v>0</v>
      </c>
      <c r="CL138" s="161">
        <f t="shared" si="1636"/>
        <v>46327</v>
      </c>
      <c r="CM138" s="161">
        <f t="shared" si="1637"/>
        <v>46356</v>
      </c>
      <c r="CN138" s="165">
        <f t="shared" si="1638"/>
        <v>0</v>
      </c>
      <c r="CO138" s="161">
        <f t="shared" si="1639"/>
        <v>46357</v>
      </c>
      <c r="CP138" s="161">
        <f t="shared" si="1640"/>
        <v>46387</v>
      </c>
      <c r="CQ138" s="165">
        <f t="shared" si="1641"/>
        <v>0</v>
      </c>
    </row>
    <row r="139" s="78" customFormat="1" ht="24" customHeight="1" outlineLevel="4" spans="1:95">
      <c r="A139" s="119"/>
      <c r="B139" s="120"/>
      <c r="C139" s="121"/>
      <c r="D139" s="119"/>
      <c r="E139" s="120"/>
      <c r="F139" s="120"/>
      <c r="G139" s="120"/>
      <c r="H139" s="122"/>
      <c r="I139" s="122"/>
      <c r="J139" s="122">
        <f t="shared" si="1570"/>
        <v>0</v>
      </c>
      <c r="K139" s="122">
        <f t="shared" si="1642"/>
        <v>3</v>
      </c>
      <c r="L139" s="153"/>
      <c r="M139" s="154">
        <f>IFERROR(VLOOKUP($L139,'2-2 引出数据_合同数据仓库'!$B$2:$BP$1000,3,FALSE),0)</f>
        <v>0</v>
      </c>
      <c r="N139" s="122"/>
      <c r="O139" s="154">
        <f>IFERROR(VLOOKUP((LEFT(VLOOKUP($L139,'2-2 引出数据_合同数据仓库'!$B$2:$BP$1000,64,FALSE),15)&amp;(RIGHT(VLOOKUP($L139,'2-2 引出数据_合同数据仓库'!$B$2:$BP$1000,64,FALSE),4)+1)),'2-2 引出数据_合同数据仓库'!$B$2:$BP$1000,3,FALSE),0)</f>
        <v>0</v>
      </c>
      <c r="P139" s="122"/>
      <c r="Q139" s="122">
        <f>IFERROR(VLOOKUP($L139,'2-2 引出数据_合同数据仓库'!$B$2:$BP$1000,28,FALSE),0)</f>
        <v>0</v>
      </c>
      <c r="R139" s="122">
        <f>IFERROR(VLOOKUP($L139,'2-2 引出数据_合同数据仓库'!$B$2:$BP$1000,29,FALSE),0)</f>
        <v>0</v>
      </c>
      <c r="S139" s="122">
        <f>IFERROR(VLOOKUP($L139,'2-2 引出数据_合同数据仓库'!$B$2:$BP$1000,4,FALSE),0)</f>
        <v>0</v>
      </c>
      <c r="T139" s="122"/>
      <c r="U139" s="122">
        <f>IFERROR(VLOOKUP($L139,'2-2 引出数据_合同数据仓库'!$B$2:$BP$1000,15,FALSE),0)</f>
        <v>0</v>
      </c>
      <c r="V139" s="122">
        <f t="shared" si="1571"/>
        <v>0</v>
      </c>
      <c r="W139" s="122"/>
      <c r="X139" s="161">
        <v>45658</v>
      </c>
      <c r="Y139" s="161">
        <f t="shared" si="1572"/>
        <v>45688</v>
      </c>
      <c r="Z139" s="165">
        <f t="shared" si="1573"/>
        <v>0</v>
      </c>
      <c r="AA139" s="161">
        <f t="shared" si="1574"/>
        <v>45689</v>
      </c>
      <c r="AB139" s="161">
        <f t="shared" si="1575"/>
        <v>45716</v>
      </c>
      <c r="AC139" s="165">
        <f t="shared" si="1576"/>
        <v>0</v>
      </c>
      <c r="AD139" s="161">
        <f t="shared" si="1577"/>
        <v>45717</v>
      </c>
      <c r="AE139" s="161">
        <f t="shared" si="1578"/>
        <v>45747</v>
      </c>
      <c r="AF139" s="165">
        <f t="shared" si="1579"/>
        <v>0</v>
      </c>
      <c r="AG139" s="161">
        <f t="shared" si="1580"/>
        <v>45748</v>
      </c>
      <c r="AH139" s="161">
        <f t="shared" si="1581"/>
        <v>45777</v>
      </c>
      <c r="AI139" s="165">
        <f t="shared" si="1582"/>
        <v>0</v>
      </c>
      <c r="AJ139" s="161">
        <f t="shared" si="1583"/>
        <v>45778</v>
      </c>
      <c r="AK139" s="161">
        <f t="shared" si="1584"/>
        <v>45808</v>
      </c>
      <c r="AL139" s="165">
        <f t="shared" si="1585"/>
        <v>0</v>
      </c>
      <c r="AM139" s="161">
        <f t="shared" si="1586"/>
        <v>45809</v>
      </c>
      <c r="AN139" s="161">
        <f t="shared" si="1587"/>
        <v>45838</v>
      </c>
      <c r="AO139" s="165">
        <f t="shared" si="1588"/>
        <v>0</v>
      </c>
      <c r="AP139" s="161">
        <f t="shared" si="1589"/>
        <v>45839</v>
      </c>
      <c r="AQ139" s="161">
        <f t="shared" si="1590"/>
        <v>45869</v>
      </c>
      <c r="AR139" s="165">
        <f t="shared" si="1591"/>
        <v>0</v>
      </c>
      <c r="AS139" s="161">
        <f t="shared" si="1592"/>
        <v>45870</v>
      </c>
      <c r="AT139" s="161">
        <f t="shared" si="1593"/>
        <v>45900</v>
      </c>
      <c r="AU139" s="165">
        <f t="shared" si="1594"/>
        <v>0</v>
      </c>
      <c r="AV139" s="161">
        <f t="shared" si="1595"/>
        <v>45901</v>
      </c>
      <c r="AW139" s="161">
        <f t="shared" si="1596"/>
        <v>45930</v>
      </c>
      <c r="AX139" s="165">
        <f t="shared" si="1597"/>
        <v>0</v>
      </c>
      <c r="AY139" s="161">
        <f t="shared" si="1598"/>
        <v>45931</v>
      </c>
      <c r="AZ139" s="161">
        <f t="shared" si="1599"/>
        <v>45961</v>
      </c>
      <c r="BA139" s="165">
        <f t="shared" si="1600"/>
        <v>0</v>
      </c>
      <c r="BB139" s="161">
        <f t="shared" si="1601"/>
        <v>45962</v>
      </c>
      <c r="BC139" s="161">
        <f t="shared" si="1602"/>
        <v>45991</v>
      </c>
      <c r="BD139" s="165">
        <f t="shared" si="1603"/>
        <v>0</v>
      </c>
      <c r="BE139" s="161">
        <f t="shared" si="1604"/>
        <v>45992</v>
      </c>
      <c r="BF139" s="161">
        <f t="shared" si="1605"/>
        <v>46022</v>
      </c>
      <c r="BG139" s="165">
        <f t="shared" si="1606"/>
        <v>0</v>
      </c>
      <c r="BH139" s="161">
        <v>46023</v>
      </c>
      <c r="BI139" s="161">
        <f t="shared" si="1607"/>
        <v>46053</v>
      </c>
      <c r="BJ139" s="165">
        <f t="shared" si="1608"/>
        <v>0</v>
      </c>
      <c r="BK139" s="161">
        <f t="shared" si="1609"/>
        <v>46054</v>
      </c>
      <c r="BL139" s="161">
        <f t="shared" si="1610"/>
        <v>46081</v>
      </c>
      <c r="BM139" s="165">
        <f t="shared" si="1611"/>
        <v>0</v>
      </c>
      <c r="BN139" s="161">
        <f t="shared" si="1612"/>
        <v>46082</v>
      </c>
      <c r="BO139" s="161">
        <f t="shared" si="1613"/>
        <v>46112</v>
      </c>
      <c r="BP139" s="165">
        <f t="shared" si="1614"/>
        <v>0</v>
      </c>
      <c r="BQ139" s="161">
        <f t="shared" si="1615"/>
        <v>46113</v>
      </c>
      <c r="BR139" s="161">
        <f t="shared" si="1616"/>
        <v>46142</v>
      </c>
      <c r="BS139" s="165">
        <f t="shared" si="1617"/>
        <v>0</v>
      </c>
      <c r="BT139" s="161">
        <f t="shared" si="1618"/>
        <v>46143</v>
      </c>
      <c r="BU139" s="161">
        <f t="shared" si="1619"/>
        <v>46173</v>
      </c>
      <c r="BV139" s="165">
        <f t="shared" si="1620"/>
        <v>0</v>
      </c>
      <c r="BW139" s="161">
        <f t="shared" si="1621"/>
        <v>46174</v>
      </c>
      <c r="BX139" s="161">
        <f t="shared" si="1622"/>
        <v>46203</v>
      </c>
      <c r="BY139" s="165">
        <f t="shared" si="1623"/>
        <v>0</v>
      </c>
      <c r="BZ139" s="161">
        <f t="shared" si="1624"/>
        <v>46204</v>
      </c>
      <c r="CA139" s="161">
        <f t="shared" si="1625"/>
        <v>46234</v>
      </c>
      <c r="CB139" s="165">
        <f t="shared" si="1626"/>
        <v>0</v>
      </c>
      <c r="CC139" s="161">
        <f t="shared" si="1627"/>
        <v>46235</v>
      </c>
      <c r="CD139" s="161">
        <f t="shared" si="1628"/>
        <v>46265</v>
      </c>
      <c r="CE139" s="165">
        <f t="shared" si="1629"/>
        <v>0</v>
      </c>
      <c r="CF139" s="161">
        <f t="shared" si="1630"/>
        <v>46266</v>
      </c>
      <c r="CG139" s="161">
        <f t="shared" si="1631"/>
        <v>46295</v>
      </c>
      <c r="CH139" s="165">
        <f t="shared" si="1632"/>
        <v>0</v>
      </c>
      <c r="CI139" s="161">
        <f t="shared" si="1633"/>
        <v>46296</v>
      </c>
      <c r="CJ139" s="161">
        <f t="shared" si="1634"/>
        <v>46326</v>
      </c>
      <c r="CK139" s="165">
        <f t="shared" si="1635"/>
        <v>0</v>
      </c>
      <c r="CL139" s="161">
        <f t="shared" si="1636"/>
        <v>46327</v>
      </c>
      <c r="CM139" s="161">
        <f t="shared" si="1637"/>
        <v>46356</v>
      </c>
      <c r="CN139" s="165">
        <f t="shared" si="1638"/>
        <v>0</v>
      </c>
      <c r="CO139" s="161">
        <f t="shared" si="1639"/>
        <v>46357</v>
      </c>
      <c r="CP139" s="161">
        <f t="shared" si="1640"/>
        <v>46387</v>
      </c>
      <c r="CQ139" s="165">
        <f t="shared" si="1641"/>
        <v>0</v>
      </c>
    </row>
    <row r="140" s="78" customFormat="1" ht="24" customHeight="1" outlineLevel="4" spans="1:95">
      <c r="A140" s="119"/>
      <c r="B140" s="120"/>
      <c r="C140" s="121"/>
      <c r="D140" s="119"/>
      <c r="E140" s="120"/>
      <c r="F140" s="120"/>
      <c r="G140" s="120"/>
      <c r="H140" s="122"/>
      <c r="I140" s="122"/>
      <c r="J140" s="122">
        <f t="shared" si="1570"/>
        <v>0</v>
      </c>
      <c r="K140" s="122">
        <f t="shared" si="1642"/>
        <v>4</v>
      </c>
      <c r="L140" s="153"/>
      <c r="M140" s="154">
        <f>IFERROR(VLOOKUP($L140,'2-2 引出数据_合同数据仓库'!$B$2:$BP$1000,3,FALSE),0)</f>
        <v>0</v>
      </c>
      <c r="N140" s="122"/>
      <c r="O140" s="154">
        <f>IFERROR(VLOOKUP((LEFT(VLOOKUP($L140,'2-2 引出数据_合同数据仓库'!$B$2:$BP$1000,64,FALSE),15)&amp;(RIGHT(VLOOKUP($L140,'2-2 引出数据_合同数据仓库'!$B$2:$BP$1000,64,FALSE),4)+1)),'2-2 引出数据_合同数据仓库'!$B$2:$BP$1000,3,FALSE),0)</f>
        <v>0</v>
      </c>
      <c r="P140" s="122"/>
      <c r="Q140" s="122">
        <f>IFERROR(VLOOKUP($L140,'2-2 引出数据_合同数据仓库'!$B$2:$BP$1000,28,FALSE),0)</f>
        <v>0</v>
      </c>
      <c r="R140" s="122">
        <f>IFERROR(VLOOKUP($L140,'2-2 引出数据_合同数据仓库'!$B$2:$BP$1000,29,FALSE),0)</f>
        <v>0</v>
      </c>
      <c r="S140" s="122">
        <f>IFERROR(VLOOKUP($L140,'2-2 引出数据_合同数据仓库'!$B$2:$BP$1000,4,FALSE),0)</f>
        <v>0</v>
      </c>
      <c r="T140" s="122"/>
      <c r="U140" s="122">
        <f>IFERROR(VLOOKUP($L140,'2-2 引出数据_合同数据仓库'!$B$2:$BP$1000,15,FALSE),0)</f>
        <v>0</v>
      </c>
      <c r="V140" s="122">
        <f t="shared" si="1571"/>
        <v>0</v>
      </c>
      <c r="W140" s="122"/>
      <c r="X140" s="161">
        <v>45658</v>
      </c>
      <c r="Y140" s="161">
        <f t="shared" si="1572"/>
        <v>45688</v>
      </c>
      <c r="Z140" s="165">
        <f t="shared" si="1573"/>
        <v>0</v>
      </c>
      <c r="AA140" s="161">
        <f t="shared" si="1574"/>
        <v>45689</v>
      </c>
      <c r="AB140" s="161">
        <f t="shared" si="1575"/>
        <v>45716</v>
      </c>
      <c r="AC140" s="165">
        <f t="shared" si="1576"/>
        <v>0</v>
      </c>
      <c r="AD140" s="161">
        <f t="shared" si="1577"/>
        <v>45717</v>
      </c>
      <c r="AE140" s="161">
        <f t="shared" si="1578"/>
        <v>45747</v>
      </c>
      <c r="AF140" s="165">
        <f t="shared" si="1579"/>
        <v>0</v>
      </c>
      <c r="AG140" s="161">
        <f t="shared" si="1580"/>
        <v>45748</v>
      </c>
      <c r="AH140" s="161">
        <f t="shared" si="1581"/>
        <v>45777</v>
      </c>
      <c r="AI140" s="165">
        <f t="shared" si="1582"/>
        <v>0</v>
      </c>
      <c r="AJ140" s="161">
        <f t="shared" si="1583"/>
        <v>45778</v>
      </c>
      <c r="AK140" s="161">
        <f t="shared" si="1584"/>
        <v>45808</v>
      </c>
      <c r="AL140" s="165">
        <f t="shared" si="1585"/>
        <v>0</v>
      </c>
      <c r="AM140" s="161">
        <f t="shared" si="1586"/>
        <v>45809</v>
      </c>
      <c r="AN140" s="161">
        <f t="shared" si="1587"/>
        <v>45838</v>
      </c>
      <c r="AO140" s="165">
        <f t="shared" si="1588"/>
        <v>0</v>
      </c>
      <c r="AP140" s="161">
        <f t="shared" si="1589"/>
        <v>45839</v>
      </c>
      <c r="AQ140" s="161">
        <f t="shared" si="1590"/>
        <v>45869</v>
      </c>
      <c r="AR140" s="165">
        <f t="shared" si="1591"/>
        <v>0</v>
      </c>
      <c r="AS140" s="161">
        <f t="shared" si="1592"/>
        <v>45870</v>
      </c>
      <c r="AT140" s="161">
        <f t="shared" si="1593"/>
        <v>45900</v>
      </c>
      <c r="AU140" s="165">
        <f t="shared" si="1594"/>
        <v>0</v>
      </c>
      <c r="AV140" s="161">
        <f t="shared" si="1595"/>
        <v>45901</v>
      </c>
      <c r="AW140" s="161">
        <f t="shared" si="1596"/>
        <v>45930</v>
      </c>
      <c r="AX140" s="165">
        <f t="shared" si="1597"/>
        <v>0</v>
      </c>
      <c r="AY140" s="161">
        <f t="shared" si="1598"/>
        <v>45931</v>
      </c>
      <c r="AZ140" s="161">
        <f t="shared" si="1599"/>
        <v>45961</v>
      </c>
      <c r="BA140" s="165">
        <f t="shared" si="1600"/>
        <v>0</v>
      </c>
      <c r="BB140" s="161">
        <f t="shared" si="1601"/>
        <v>45962</v>
      </c>
      <c r="BC140" s="161">
        <f t="shared" si="1602"/>
        <v>45991</v>
      </c>
      <c r="BD140" s="165">
        <f t="shared" si="1603"/>
        <v>0</v>
      </c>
      <c r="BE140" s="161">
        <f t="shared" si="1604"/>
        <v>45992</v>
      </c>
      <c r="BF140" s="161">
        <f t="shared" si="1605"/>
        <v>46022</v>
      </c>
      <c r="BG140" s="165">
        <f t="shared" si="1606"/>
        <v>0</v>
      </c>
      <c r="BH140" s="161">
        <v>46023</v>
      </c>
      <c r="BI140" s="161">
        <f t="shared" si="1607"/>
        <v>46053</v>
      </c>
      <c r="BJ140" s="165">
        <f t="shared" si="1608"/>
        <v>0</v>
      </c>
      <c r="BK140" s="161">
        <f t="shared" si="1609"/>
        <v>46054</v>
      </c>
      <c r="BL140" s="161">
        <f t="shared" si="1610"/>
        <v>46081</v>
      </c>
      <c r="BM140" s="165">
        <f t="shared" si="1611"/>
        <v>0</v>
      </c>
      <c r="BN140" s="161">
        <f t="shared" si="1612"/>
        <v>46082</v>
      </c>
      <c r="BO140" s="161">
        <f t="shared" si="1613"/>
        <v>46112</v>
      </c>
      <c r="BP140" s="165">
        <f t="shared" si="1614"/>
        <v>0</v>
      </c>
      <c r="BQ140" s="161">
        <f t="shared" si="1615"/>
        <v>46113</v>
      </c>
      <c r="BR140" s="161">
        <f t="shared" si="1616"/>
        <v>46142</v>
      </c>
      <c r="BS140" s="165">
        <f t="shared" si="1617"/>
        <v>0</v>
      </c>
      <c r="BT140" s="161">
        <f t="shared" si="1618"/>
        <v>46143</v>
      </c>
      <c r="BU140" s="161">
        <f t="shared" si="1619"/>
        <v>46173</v>
      </c>
      <c r="BV140" s="165">
        <f t="shared" si="1620"/>
        <v>0</v>
      </c>
      <c r="BW140" s="161">
        <f t="shared" si="1621"/>
        <v>46174</v>
      </c>
      <c r="BX140" s="161">
        <f t="shared" si="1622"/>
        <v>46203</v>
      </c>
      <c r="BY140" s="165">
        <f t="shared" si="1623"/>
        <v>0</v>
      </c>
      <c r="BZ140" s="161">
        <f t="shared" si="1624"/>
        <v>46204</v>
      </c>
      <c r="CA140" s="161">
        <f t="shared" si="1625"/>
        <v>46234</v>
      </c>
      <c r="CB140" s="165">
        <f t="shared" si="1626"/>
        <v>0</v>
      </c>
      <c r="CC140" s="161">
        <f t="shared" si="1627"/>
        <v>46235</v>
      </c>
      <c r="CD140" s="161">
        <f t="shared" si="1628"/>
        <v>46265</v>
      </c>
      <c r="CE140" s="165">
        <f t="shared" si="1629"/>
        <v>0</v>
      </c>
      <c r="CF140" s="161">
        <f t="shared" si="1630"/>
        <v>46266</v>
      </c>
      <c r="CG140" s="161">
        <f t="shared" si="1631"/>
        <v>46295</v>
      </c>
      <c r="CH140" s="165">
        <f t="shared" si="1632"/>
        <v>0</v>
      </c>
      <c r="CI140" s="161">
        <f t="shared" si="1633"/>
        <v>46296</v>
      </c>
      <c r="CJ140" s="161">
        <f t="shared" si="1634"/>
        <v>46326</v>
      </c>
      <c r="CK140" s="165">
        <f t="shared" si="1635"/>
        <v>0</v>
      </c>
      <c r="CL140" s="161">
        <f t="shared" si="1636"/>
        <v>46327</v>
      </c>
      <c r="CM140" s="161">
        <f t="shared" si="1637"/>
        <v>46356</v>
      </c>
      <c r="CN140" s="165">
        <f t="shared" si="1638"/>
        <v>0</v>
      </c>
      <c r="CO140" s="161">
        <f t="shared" si="1639"/>
        <v>46357</v>
      </c>
      <c r="CP140" s="161">
        <f t="shared" si="1640"/>
        <v>46387</v>
      </c>
      <c r="CQ140" s="165">
        <f t="shared" si="1641"/>
        <v>0</v>
      </c>
    </row>
    <row r="141" s="78" customFormat="1" ht="24" customHeight="1" outlineLevel="4" spans="1:95">
      <c r="A141" s="123" t="s">
        <v>2826</v>
      </c>
      <c r="B141" s="124"/>
      <c r="C141" s="124"/>
      <c r="D141" s="124"/>
      <c r="E141" s="124"/>
      <c r="F141" s="124"/>
      <c r="G141" s="125"/>
      <c r="H141" s="126"/>
      <c r="I141" s="126"/>
      <c r="J141" s="126"/>
      <c r="K141" s="126"/>
      <c r="L141" s="155"/>
      <c r="M141" s="155"/>
      <c r="N141" s="126"/>
      <c r="O141" s="126"/>
      <c r="P141" s="126"/>
      <c r="Q141" s="126"/>
      <c r="R141" s="126"/>
      <c r="S141" s="126"/>
      <c r="T141" s="126"/>
      <c r="U141" s="126"/>
      <c r="V141" s="126"/>
      <c r="W141" s="126"/>
      <c r="X141" s="126"/>
      <c r="Y141" s="126"/>
      <c r="Z141" s="126"/>
      <c r="AA141" s="126"/>
      <c r="AB141" s="126"/>
      <c r="AC141" s="126"/>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c r="BL141" s="126"/>
      <c r="BM141" s="126"/>
      <c r="BN141" s="126"/>
      <c r="BO141" s="126"/>
      <c r="BP141" s="126"/>
      <c r="BQ141" s="126"/>
      <c r="BR141" s="126"/>
      <c r="BS141" s="126"/>
      <c r="BT141" s="126"/>
      <c r="BU141" s="126"/>
      <c r="BV141" s="126"/>
      <c r="BW141" s="126"/>
      <c r="BX141" s="126"/>
      <c r="BY141" s="126"/>
      <c r="BZ141" s="126"/>
      <c r="CA141" s="126"/>
      <c r="CB141" s="126"/>
      <c r="CC141" s="126"/>
      <c r="CD141" s="126"/>
      <c r="CE141" s="126"/>
      <c r="CF141" s="126"/>
      <c r="CG141" s="126"/>
      <c r="CH141" s="126"/>
      <c r="CI141" s="126"/>
      <c r="CJ141" s="126"/>
      <c r="CK141" s="126"/>
      <c r="CL141" s="126"/>
      <c r="CM141" s="126"/>
      <c r="CN141" s="126"/>
      <c r="CO141" s="126"/>
      <c r="CP141" s="126"/>
      <c r="CQ141" s="126"/>
    </row>
    <row r="142" ht="24" customHeight="1" outlineLevel="2" spans="1:95">
      <c r="A142" s="111"/>
      <c r="B142" s="112" t="s">
        <v>794</v>
      </c>
      <c r="C142" s="113" t="s">
        <v>1097</v>
      </c>
      <c r="D142" s="111" t="s">
        <v>1098</v>
      </c>
      <c r="E142" s="112"/>
      <c r="F142" s="112"/>
      <c r="G142" s="112"/>
      <c r="H142" s="114">
        <f>X142+AA142+AD142+AG142+AJ142+AM142+AP142+AS142+AV142+AY142+BB142+BE142</f>
        <v>0</v>
      </c>
      <c r="I142" s="114">
        <f>Y142+AB142+AE142+AH142+AK142+AN142+AQ142+AT142+AW142+AZ142+BC142+BF142</f>
        <v>0</v>
      </c>
      <c r="J142" s="114">
        <f t="shared" si="1570"/>
        <v>0</v>
      </c>
      <c r="K142" s="114"/>
      <c r="L142" s="151"/>
      <c r="M142" s="151"/>
      <c r="N142" s="114"/>
      <c r="O142" s="114"/>
      <c r="P142" s="114"/>
      <c r="Q142" s="114"/>
      <c r="R142" s="114"/>
      <c r="S142" s="114"/>
      <c r="T142" s="114"/>
      <c r="U142" s="114"/>
      <c r="V142" s="114"/>
      <c r="W142" s="114"/>
      <c r="X142" s="114">
        <f>VLOOKUP($C142,'1 预算编制表单'!$C:$BJ,27,FALSE)</f>
        <v>0</v>
      </c>
      <c r="Y142" s="114">
        <f>X142-Z142</f>
        <v>0</v>
      </c>
      <c r="Z142" s="114">
        <f>Z143+Z149+Z155</f>
        <v>0</v>
      </c>
      <c r="AA142" s="114">
        <f>VLOOKUP($C142,'1 预算编制表单'!$C:$BJ,30,FALSE)</f>
        <v>0</v>
      </c>
      <c r="AB142" s="114">
        <f>AA142-AC142</f>
        <v>0</v>
      </c>
      <c r="AC142" s="114">
        <f>AC143+AC149+AC155</f>
        <v>0</v>
      </c>
      <c r="AD142" s="114">
        <f>VLOOKUP($C142,'1 预算编制表单'!$C:$BJ,33,FALSE)</f>
        <v>0</v>
      </c>
      <c r="AE142" s="114">
        <f>AD142-AF142</f>
        <v>0</v>
      </c>
      <c r="AF142" s="114">
        <f>AF143+AF149+AF155</f>
        <v>0</v>
      </c>
      <c r="AG142" s="114">
        <f>VLOOKUP($C142,'1 预算编制表单'!$C:$BJ,36,FALSE)</f>
        <v>0</v>
      </c>
      <c r="AH142" s="114">
        <f>AG142-AI142</f>
        <v>0</v>
      </c>
      <c r="AI142" s="114">
        <f>AI143+AI149+AI155</f>
        <v>0</v>
      </c>
      <c r="AJ142" s="114">
        <f>VLOOKUP($C142,'1 预算编制表单'!$C:$BJ,39,FALSE)</f>
        <v>0</v>
      </c>
      <c r="AK142" s="114">
        <f>AJ142-AL142</f>
        <v>0</v>
      </c>
      <c r="AL142" s="114">
        <f>AL143+AL149+AL155</f>
        <v>0</v>
      </c>
      <c r="AM142" s="114">
        <f>VLOOKUP($C142,'1 预算编制表单'!$C:$BJ,42,FALSE)</f>
        <v>0</v>
      </c>
      <c r="AN142" s="114">
        <f>AM142-AO142</f>
        <v>0</v>
      </c>
      <c r="AO142" s="114">
        <f>AO143+AO149+AO155</f>
        <v>0</v>
      </c>
      <c r="AP142" s="114">
        <f>VLOOKUP($C142,'1 预算编制表单'!$C:$BJ,45,FALSE)</f>
        <v>0</v>
      </c>
      <c r="AQ142" s="114">
        <f>AP142-AR142</f>
        <v>0</v>
      </c>
      <c r="AR142" s="114">
        <f>AR143+AR149+AR155</f>
        <v>0</v>
      </c>
      <c r="AS142" s="114">
        <f>VLOOKUP($C142,'1 预算编制表单'!$C:$BJ,48,FALSE)</f>
        <v>0</v>
      </c>
      <c r="AT142" s="114">
        <f>AS142-AU142</f>
        <v>0</v>
      </c>
      <c r="AU142" s="114">
        <f>AU143+AU149+AU155</f>
        <v>0</v>
      </c>
      <c r="AV142" s="114">
        <f>VLOOKUP($C142,'1 预算编制表单'!$C:$BJ,51,FALSE)</f>
        <v>0</v>
      </c>
      <c r="AW142" s="114">
        <f>AV142-AX142</f>
        <v>0</v>
      </c>
      <c r="AX142" s="114">
        <f>AX143+AX149+AX155</f>
        <v>0</v>
      </c>
      <c r="AY142" s="114">
        <f>VLOOKUP($C142,'1 预算编制表单'!$C:$BJ,54,FALSE)</f>
        <v>0</v>
      </c>
      <c r="AZ142" s="114">
        <f>AY142-BA142</f>
        <v>0</v>
      </c>
      <c r="BA142" s="114">
        <f>BA143+BA149+BA155</f>
        <v>0</v>
      </c>
      <c r="BB142" s="114">
        <f>VLOOKUP($C142,'1 预算编制表单'!$C:$BJ,57,FALSE)</f>
        <v>0</v>
      </c>
      <c r="BC142" s="114">
        <f>BB142-BD142</f>
        <v>0</v>
      </c>
      <c r="BD142" s="114">
        <f>BD143+BD149+BD155</f>
        <v>0</v>
      </c>
      <c r="BE142" s="114">
        <f>VLOOKUP($C142,'1 预算编制表单'!$C:$BJ,60,FALSE)</f>
        <v>0</v>
      </c>
      <c r="BF142" s="114">
        <f>BE142-BG142</f>
        <v>0</v>
      </c>
      <c r="BG142" s="114">
        <f>BG143+BG149+BG155</f>
        <v>0</v>
      </c>
      <c r="BH142" s="114">
        <f>VLOOKUP($C142,'1 预算编制表单'!$C:$BJ,27,FALSE)</f>
        <v>0</v>
      </c>
      <c r="BI142" s="114">
        <f>BH142-BJ142</f>
        <v>0</v>
      </c>
      <c r="BJ142" s="114">
        <f>BJ143+BJ149+BJ155</f>
        <v>0</v>
      </c>
      <c r="BK142" s="114">
        <f>VLOOKUP($C142,'1 预算编制表单'!$C:$BJ,30,FALSE)</f>
        <v>0</v>
      </c>
      <c r="BL142" s="114">
        <f>BK142-BM142</f>
        <v>0</v>
      </c>
      <c r="BM142" s="114">
        <f>BM143+BM149+BM155</f>
        <v>0</v>
      </c>
      <c r="BN142" s="114">
        <f>VLOOKUP($C142,'1 预算编制表单'!$C:$BJ,33,FALSE)</f>
        <v>0</v>
      </c>
      <c r="BO142" s="114">
        <f>BN142-BP142</f>
        <v>0</v>
      </c>
      <c r="BP142" s="114">
        <f>BP143+BP149+BP155</f>
        <v>0</v>
      </c>
      <c r="BQ142" s="114">
        <f>VLOOKUP($C142,'1 预算编制表单'!$C:$BJ,36,FALSE)</f>
        <v>0</v>
      </c>
      <c r="BR142" s="114">
        <f>BQ142-BS142</f>
        <v>0</v>
      </c>
      <c r="BS142" s="114">
        <f>BS143+BS149+BS155</f>
        <v>0</v>
      </c>
      <c r="BT142" s="114">
        <f>VLOOKUP($C142,'1 预算编制表单'!$C:$BJ,39,FALSE)</f>
        <v>0</v>
      </c>
      <c r="BU142" s="114">
        <f>BT142-BV142</f>
        <v>0</v>
      </c>
      <c r="BV142" s="114">
        <f>BV143+BV149+BV155</f>
        <v>0</v>
      </c>
      <c r="BW142" s="114">
        <f>VLOOKUP($C142,'1 预算编制表单'!$C:$BJ,42,FALSE)</f>
        <v>0</v>
      </c>
      <c r="BX142" s="114">
        <f>BW142-BY142</f>
        <v>0</v>
      </c>
      <c r="BY142" s="114">
        <f>BY143+BY149+BY155</f>
        <v>0</v>
      </c>
      <c r="BZ142" s="114">
        <f>VLOOKUP($C142,'1 预算编制表单'!$C:$BJ,45,FALSE)</f>
        <v>0</v>
      </c>
      <c r="CA142" s="114">
        <f>BZ142-CB142</f>
        <v>0</v>
      </c>
      <c r="CB142" s="114">
        <f>CB143+CB149+CB155</f>
        <v>0</v>
      </c>
      <c r="CC142" s="114">
        <f>VLOOKUP($C142,'1 预算编制表单'!$C:$BJ,48,FALSE)</f>
        <v>0</v>
      </c>
      <c r="CD142" s="114">
        <f>CC142-CE142</f>
        <v>0</v>
      </c>
      <c r="CE142" s="114">
        <f>CE143+CE149+CE155</f>
        <v>0</v>
      </c>
      <c r="CF142" s="114">
        <f>VLOOKUP($C142,'1 预算编制表单'!$C:$BJ,51,FALSE)</f>
        <v>0</v>
      </c>
      <c r="CG142" s="114">
        <f>CF142-CH142</f>
        <v>0</v>
      </c>
      <c r="CH142" s="114">
        <f>CH143+CH149+CH155</f>
        <v>0</v>
      </c>
      <c r="CI142" s="114">
        <f>VLOOKUP($C142,'1 预算编制表单'!$C:$BJ,54,FALSE)</f>
        <v>0</v>
      </c>
      <c r="CJ142" s="114">
        <f>CI142-CK142</f>
        <v>0</v>
      </c>
      <c r="CK142" s="114">
        <f>CK143+CK149+CK155</f>
        <v>0</v>
      </c>
      <c r="CL142" s="114">
        <f>VLOOKUP($C142,'1 预算编制表单'!$C:$BJ,57,FALSE)</f>
        <v>0</v>
      </c>
      <c r="CM142" s="114">
        <f>CL142-CN142</f>
        <v>0</v>
      </c>
      <c r="CN142" s="114">
        <f>CN143+CN149+CN155</f>
        <v>0</v>
      </c>
      <c r="CO142" s="114">
        <f>VLOOKUP($C142,'1 预算编制表单'!$C:$BJ,60,FALSE)</f>
        <v>0</v>
      </c>
      <c r="CP142" s="114">
        <f>CO142-CQ142</f>
        <v>0</v>
      </c>
      <c r="CQ142" s="114">
        <f>CQ143+CQ149+CQ155</f>
        <v>0</v>
      </c>
    </row>
    <row r="143" ht="24" customHeight="1" outlineLevel="3" spans="1:95">
      <c r="A143" s="115"/>
      <c r="B143" s="116" t="s">
        <v>799</v>
      </c>
      <c r="C143" s="117" t="s">
        <v>127</v>
      </c>
      <c r="D143" s="115" t="s">
        <v>109</v>
      </c>
      <c r="E143" s="116"/>
      <c r="F143" s="116"/>
      <c r="G143" s="116"/>
      <c r="H143" s="118">
        <f>X143+AA143+AD143+AG143+AJ143+AM143+AP143+AS143+AV143+AY143+BB143+BE143</f>
        <v>0</v>
      </c>
      <c r="I143" s="118">
        <f>Y143+AB143+AE143+AH143+AK143+AN143+AQ143+AT143+AW143+AZ143+BC143+BF143</f>
        <v>0</v>
      </c>
      <c r="J143" s="118">
        <f t="shared" si="1570"/>
        <v>0</v>
      </c>
      <c r="K143" s="118"/>
      <c r="L143" s="152"/>
      <c r="M143" s="152"/>
      <c r="N143" s="118"/>
      <c r="O143" s="118"/>
      <c r="P143" s="118"/>
      <c r="Q143" s="118"/>
      <c r="R143" s="118"/>
      <c r="S143" s="118"/>
      <c r="T143" s="118"/>
      <c r="U143" s="118"/>
      <c r="V143" s="118"/>
      <c r="W143" s="118"/>
      <c r="X143" s="118">
        <f>VLOOKUP($C143,'1 预算编制表单'!$C:$BJ,27,FALSE)</f>
        <v>0</v>
      </c>
      <c r="Y143" s="118">
        <f>X143-Z143</f>
        <v>0</v>
      </c>
      <c r="Z143" s="118">
        <f>SUM(Z144:Z148)</f>
        <v>0</v>
      </c>
      <c r="AA143" s="118">
        <f>VLOOKUP($C143,'1 预算编制表单'!$C:$BJ,30,FALSE)</f>
        <v>0</v>
      </c>
      <c r="AB143" s="118">
        <f>AA143-AC143</f>
        <v>0</v>
      </c>
      <c r="AC143" s="118">
        <f>SUM(AC144:AC148)</f>
        <v>0</v>
      </c>
      <c r="AD143" s="118">
        <f>VLOOKUP($C143,'1 预算编制表单'!$C:$BJ,33,FALSE)</f>
        <v>0</v>
      </c>
      <c r="AE143" s="118">
        <f>AD143-AF143</f>
        <v>0</v>
      </c>
      <c r="AF143" s="118">
        <f>SUM(AF144:AF148)</f>
        <v>0</v>
      </c>
      <c r="AG143" s="118">
        <f>VLOOKUP($C143,'1 预算编制表单'!$C:$BJ,36,FALSE)</f>
        <v>0</v>
      </c>
      <c r="AH143" s="118">
        <f>AG143-AI143</f>
        <v>0</v>
      </c>
      <c r="AI143" s="118">
        <f>SUM(AI144:AI148)</f>
        <v>0</v>
      </c>
      <c r="AJ143" s="118">
        <f>VLOOKUP($C143,'1 预算编制表单'!$C:$BJ,39,FALSE)</f>
        <v>0</v>
      </c>
      <c r="AK143" s="118">
        <f>AJ143-AL143</f>
        <v>0</v>
      </c>
      <c r="AL143" s="118">
        <f>SUM(AL144:AL148)</f>
        <v>0</v>
      </c>
      <c r="AM143" s="118">
        <f>VLOOKUP($C143,'1 预算编制表单'!$C:$BJ,42,FALSE)</f>
        <v>0</v>
      </c>
      <c r="AN143" s="118">
        <f>AM143-AO143</f>
        <v>0</v>
      </c>
      <c r="AO143" s="118">
        <f>SUM(AO144:AO148)</f>
        <v>0</v>
      </c>
      <c r="AP143" s="118">
        <f>VLOOKUP($C143,'1 预算编制表单'!$C:$BJ,45,FALSE)</f>
        <v>0</v>
      </c>
      <c r="AQ143" s="118">
        <f>AP143-AR143</f>
        <v>0</v>
      </c>
      <c r="AR143" s="118">
        <f>SUM(AR144:AR148)</f>
        <v>0</v>
      </c>
      <c r="AS143" s="118">
        <f>VLOOKUP($C143,'1 预算编制表单'!$C:$BJ,48,FALSE)</f>
        <v>0</v>
      </c>
      <c r="AT143" s="118">
        <f>AS143-AU143</f>
        <v>0</v>
      </c>
      <c r="AU143" s="118">
        <f>SUM(AU144:AU148)</f>
        <v>0</v>
      </c>
      <c r="AV143" s="118">
        <f>VLOOKUP($C143,'1 预算编制表单'!$C:$BJ,51,FALSE)</f>
        <v>0</v>
      </c>
      <c r="AW143" s="118">
        <f>AV143-AX143</f>
        <v>0</v>
      </c>
      <c r="AX143" s="118">
        <f>SUM(AX144:AX148)</f>
        <v>0</v>
      </c>
      <c r="AY143" s="118">
        <f>VLOOKUP($C143,'1 预算编制表单'!$C:$BJ,54,FALSE)</f>
        <v>0</v>
      </c>
      <c r="AZ143" s="118">
        <f>AY143-BA143</f>
        <v>0</v>
      </c>
      <c r="BA143" s="118">
        <f>SUM(BA144:BA148)</f>
        <v>0</v>
      </c>
      <c r="BB143" s="118">
        <f>VLOOKUP($C143,'1 预算编制表单'!$C:$BJ,57,FALSE)</f>
        <v>0</v>
      </c>
      <c r="BC143" s="118">
        <f>BB143-BD143</f>
        <v>0</v>
      </c>
      <c r="BD143" s="118">
        <f>SUM(BD144:BD148)</f>
        <v>0</v>
      </c>
      <c r="BE143" s="118">
        <f>VLOOKUP($C143,'1 预算编制表单'!$C:$BJ,60,FALSE)</f>
        <v>0</v>
      </c>
      <c r="BF143" s="118">
        <f>BE143-BG143</f>
        <v>0</v>
      </c>
      <c r="BG143" s="118">
        <f>SUM(BG144:BG148)</f>
        <v>0</v>
      </c>
      <c r="BH143" s="118">
        <f>VLOOKUP($C143,'1 预算编制表单'!$C:$BJ,27,FALSE)</f>
        <v>0</v>
      </c>
      <c r="BI143" s="118">
        <f>BH143-BJ143</f>
        <v>0</v>
      </c>
      <c r="BJ143" s="118">
        <f>SUM(BJ144:BJ148)</f>
        <v>0</v>
      </c>
      <c r="BK143" s="118">
        <f>VLOOKUP($C143,'1 预算编制表单'!$C:$BJ,30,FALSE)</f>
        <v>0</v>
      </c>
      <c r="BL143" s="118">
        <f>BK143-BM143</f>
        <v>0</v>
      </c>
      <c r="BM143" s="118">
        <f>SUM(BM144:BM148)</f>
        <v>0</v>
      </c>
      <c r="BN143" s="118">
        <f>VLOOKUP($C143,'1 预算编制表单'!$C:$BJ,33,FALSE)</f>
        <v>0</v>
      </c>
      <c r="BO143" s="118">
        <f>BN143-BP143</f>
        <v>0</v>
      </c>
      <c r="BP143" s="118">
        <f>SUM(BP144:BP148)</f>
        <v>0</v>
      </c>
      <c r="BQ143" s="118">
        <f>VLOOKUP($C143,'1 预算编制表单'!$C:$BJ,36,FALSE)</f>
        <v>0</v>
      </c>
      <c r="BR143" s="118">
        <f>BQ143-BS143</f>
        <v>0</v>
      </c>
      <c r="BS143" s="118">
        <f>SUM(BS144:BS148)</f>
        <v>0</v>
      </c>
      <c r="BT143" s="118">
        <f>VLOOKUP($C143,'1 预算编制表单'!$C:$BJ,39,FALSE)</f>
        <v>0</v>
      </c>
      <c r="BU143" s="118">
        <f>BT143-BV143</f>
        <v>0</v>
      </c>
      <c r="BV143" s="118">
        <f>SUM(BV144:BV148)</f>
        <v>0</v>
      </c>
      <c r="BW143" s="118">
        <f>VLOOKUP($C143,'1 预算编制表单'!$C:$BJ,42,FALSE)</f>
        <v>0</v>
      </c>
      <c r="BX143" s="118">
        <f>BW143-BY143</f>
        <v>0</v>
      </c>
      <c r="BY143" s="118">
        <f>SUM(BY144:BY148)</f>
        <v>0</v>
      </c>
      <c r="BZ143" s="118">
        <f>VLOOKUP($C143,'1 预算编制表单'!$C:$BJ,45,FALSE)</f>
        <v>0</v>
      </c>
      <c r="CA143" s="118">
        <f>BZ143-CB143</f>
        <v>0</v>
      </c>
      <c r="CB143" s="118">
        <f>SUM(CB144:CB148)</f>
        <v>0</v>
      </c>
      <c r="CC143" s="118">
        <f>VLOOKUP($C143,'1 预算编制表单'!$C:$BJ,48,FALSE)</f>
        <v>0</v>
      </c>
      <c r="CD143" s="118">
        <f>CC143-CE143</f>
        <v>0</v>
      </c>
      <c r="CE143" s="118">
        <f>SUM(CE144:CE148)</f>
        <v>0</v>
      </c>
      <c r="CF143" s="118">
        <f>VLOOKUP($C143,'1 预算编制表单'!$C:$BJ,51,FALSE)</f>
        <v>0</v>
      </c>
      <c r="CG143" s="118">
        <f>CF143-CH143</f>
        <v>0</v>
      </c>
      <c r="CH143" s="118">
        <f>SUM(CH144:CH148)</f>
        <v>0</v>
      </c>
      <c r="CI143" s="118">
        <f>VLOOKUP($C143,'1 预算编制表单'!$C:$BJ,54,FALSE)</f>
        <v>0</v>
      </c>
      <c r="CJ143" s="118">
        <f>CI143-CK143</f>
        <v>0</v>
      </c>
      <c r="CK143" s="118">
        <f>SUM(CK144:CK148)</f>
        <v>0</v>
      </c>
      <c r="CL143" s="118">
        <f>VLOOKUP($C143,'1 预算编制表单'!$C:$BJ,57,FALSE)</f>
        <v>0</v>
      </c>
      <c r="CM143" s="118">
        <f>CL143-CN143</f>
        <v>0</v>
      </c>
      <c r="CN143" s="118">
        <f>SUM(CN144:CN148)</f>
        <v>0</v>
      </c>
      <c r="CO143" s="118">
        <f>VLOOKUP($C143,'1 预算编制表单'!$C:$BJ,60,FALSE)</f>
        <v>0</v>
      </c>
      <c r="CP143" s="118">
        <f>CO143-CQ143</f>
        <v>0</v>
      </c>
      <c r="CQ143" s="118">
        <f>SUM(CQ144:CQ148)</f>
        <v>0</v>
      </c>
    </row>
    <row r="144" s="78" customFormat="1" ht="24" customHeight="1" outlineLevel="4" spans="1:95">
      <c r="A144" s="119"/>
      <c r="B144" s="120"/>
      <c r="C144" s="121"/>
      <c r="D144" s="119"/>
      <c r="E144" s="120"/>
      <c r="F144" s="120"/>
      <c r="G144" s="120"/>
      <c r="H144" s="122"/>
      <c r="I144" s="122"/>
      <c r="J144" s="122">
        <f t="shared" si="1570"/>
        <v>0</v>
      </c>
      <c r="K144" s="122">
        <v>1</v>
      </c>
      <c r="L144" s="153"/>
      <c r="M144" s="154">
        <f>IFERROR(VLOOKUP($L144,'2-2 引出数据_合同数据仓库'!$B$2:$BP$1000,3,FALSE),0)</f>
        <v>0</v>
      </c>
      <c r="N144" s="122"/>
      <c r="O144" s="154">
        <f>IFERROR(VLOOKUP((LEFT(VLOOKUP($L144,'2-2 引出数据_合同数据仓库'!$B$2:$BP$1000,64,FALSE),15)&amp;(RIGHT(VLOOKUP($L144,'2-2 引出数据_合同数据仓库'!$B$2:$BP$1000,64,FALSE),4)+1)),'2-2 引出数据_合同数据仓库'!$B$2:$BP$1000,3,FALSE),0)</f>
        <v>0</v>
      </c>
      <c r="P144" s="122"/>
      <c r="Q144" s="122">
        <f>IFERROR(VLOOKUP($L144,'2-2 引出数据_合同数据仓库'!$B$2:$BP$1000,28,FALSE),0)</f>
        <v>0</v>
      </c>
      <c r="R144" s="122">
        <f>IFERROR(VLOOKUP($L144,'2-2 引出数据_合同数据仓库'!$B$2:$BP$1000,29,FALSE),0)</f>
        <v>0</v>
      </c>
      <c r="S144" s="122">
        <f>IFERROR(VLOOKUP($L144,'2-2 引出数据_合同数据仓库'!$B$2:$BP$1000,4,FALSE),0)</f>
        <v>0</v>
      </c>
      <c r="T144" s="122"/>
      <c r="U144" s="122">
        <f>IFERROR(VLOOKUP($L144,'2-2 引出数据_合同数据仓库'!$B$2:$BP$1000,15,FALSE),0)</f>
        <v>0</v>
      </c>
      <c r="V144" s="122">
        <f t="shared" ref="V144:V147" si="1643">U144/(S144-R144+1)*365</f>
        <v>0</v>
      </c>
      <c r="W144" s="122"/>
      <c r="X144" s="161">
        <v>45658</v>
      </c>
      <c r="Y144" s="161">
        <f t="shared" ref="Y144:Y147" si="1644">X144+30</f>
        <v>45688</v>
      </c>
      <c r="Z144" s="165">
        <f t="shared" ref="Z144:Z147" si="1645">IFERROR(IF(($R144-Y144)&gt;=0,0,IF(($S144-X144)&lt;0,0,IF(AND(($S144-Y144)&gt;0,(X144-$R144)&gt;0),$V144/365*(Y144-X144+1),IF(AND(($S144-Y144)&lt;=0,(X144-$R144)&gt;0),$V144/365*($S144-X144+1),$V144/365*(Y144-$R144+1))))),0)</f>
        <v>0</v>
      </c>
      <c r="AA144" s="161">
        <f t="shared" ref="AA144:AA147" si="1646">Y144+1</f>
        <v>45689</v>
      </c>
      <c r="AB144" s="161">
        <f t="shared" ref="AB144:AB147" si="1647">AA144+27</f>
        <v>45716</v>
      </c>
      <c r="AC144" s="165">
        <f t="shared" ref="AC144:AC147" si="1648">IFERROR(IF(($R144-AB144)&gt;=0,0,IF(($S144-AA144)&lt;0,0,IF(AND(($S144-AB144)&gt;0,(AA144-$R144)&gt;0),$V144/365*(AB144-AA144+1),IF(AND(($S144-AB144)&lt;=0,(AA144-$R144)&gt;0),$V144/365*($S144-AA144+1),$V144/365*(AB144-$R144+1))))),0)</f>
        <v>0</v>
      </c>
      <c r="AD144" s="161">
        <f t="shared" ref="AD144:AD147" si="1649">AB144+1</f>
        <v>45717</v>
      </c>
      <c r="AE144" s="161">
        <f t="shared" ref="AE144:AE147" si="1650">AD144+30</f>
        <v>45747</v>
      </c>
      <c r="AF144" s="165">
        <f t="shared" ref="AF144:AF147" si="1651">IFERROR(IF(($R144-AE144)&gt;=0,0,IF(($S144-AD144)&lt;0,0,IF(AND(($S144-AE144)&gt;0,(AD144-$R144)&gt;0),$V144/365*(AE144-AD144+1),IF(AND(($S144-AE144)&lt;=0,(AD144-$R144)&gt;0),$V144/365*($S144-AD144+1),$V144/365*(AE144-$R144+1))))),0)</f>
        <v>0</v>
      </c>
      <c r="AG144" s="161">
        <f t="shared" ref="AG144:AG147" si="1652">AE144+1</f>
        <v>45748</v>
      </c>
      <c r="AH144" s="161">
        <f t="shared" ref="AH144:AH147" si="1653">AG144+29</f>
        <v>45777</v>
      </c>
      <c r="AI144" s="165">
        <f t="shared" ref="AI144:AI147" si="1654">IFERROR(IF(($R144-AH144)&gt;=0,0,IF(($S144-AG144)&lt;0,0,IF(AND(($S144-AH144)&gt;0,(AG144-$R144)&gt;0),$V144/365*(AH144-AG144+1),IF(AND(($S144-AH144)&lt;=0,(AG144-$R144)&gt;0),$V144/365*($S144-AG144+1),$V144/365*(AH144-$R144+1))))),0)</f>
        <v>0</v>
      </c>
      <c r="AJ144" s="161">
        <f t="shared" ref="AJ144:AJ147" si="1655">AH144+1</f>
        <v>45778</v>
      </c>
      <c r="AK144" s="161">
        <f t="shared" ref="AK144:AK147" si="1656">AJ144+30</f>
        <v>45808</v>
      </c>
      <c r="AL144" s="165">
        <f t="shared" ref="AL144:AL147" si="1657">IFERROR(IF(($R144-AK144)&gt;=0,0,IF(($S144-AJ144)&lt;0,0,IF(AND(($S144-AK144)&gt;0,(AJ144-$R144)&gt;0),$V144/365*(AK144-AJ144+1),IF(AND(($S144-AK144)&lt;=0,(AJ144-$R144)&gt;0),$V144/365*($S144-AJ144+1),$V144/365*(AK144-$R144+1))))),0)</f>
        <v>0</v>
      </c>
      <c r="AM144" s="161">
        <f t="shared" ref="AM144:AM147" si="1658">AK144+1</f>
        <v>45809</v>
      </c>
      <c r="AN144" s="161">
        <f t="shared" ref="AN144:AN147" si="1659">AM144+29</f>
        <v>45838</v>
      </c>
      <c r="AO144" s="165">
        <f t="shared" ref="AO144:AO147" si="1660">IFERROR(IF(($R144-AN144)&gt;=0,0,IF(($S144-AM144)&lt;0,0,IF(AND(($S144-AN144)&gt;0,(AM144-$R144)&gt;0),$V144/365*(AN144-AM144+1),IF(AND(($S144-AN144)&lt;=0,(AM144-$R144)&gt;0),$V144/365*($S144-AM144+1),$V144/365*(AN144-$R144+1))))),0)</f>
        <v>0</v>
      </c>
      <c r="AP144" s="161">
        <f t="shared" ref="AP144:AP147" si="1661">AN144+1</f>
        <v>45839</v>
      </c>
      <c r="AQ144" s="161">
        <f t="shared" ref="AQ144:AQ147" si="1662">AP144+30</f>
        <v>45869</v>
      </c>
      <c r="AR144" s="165">
        <f t="shared" ref="AR144:AR147" si="1663">IFERROR(IF(($R144-AQ144)&gt;=0,0,IF(($S144-AP144)&lt;0,0,IF(AND(($S144-AQ144)&gt;0,(AP144-$R144)&gt;0),$V144/365*(AQ144-AP144+1),IF(AND(($S144-AQ144)&lt;=0,(AP144-$R144)&gt;0),$V144/365*($S144-AP144+1),$V144/365*(AQ144-$R144+1))))),0)</f>
        <v>0</v>
      </c>
      <c r="AS144" s="161">
        <f t="shared" ref="AS144:AS147" si="1664">AQ144+1</f>
        <v>45870</v>
      </c>
      <c r="AT144" s="161">
        <f t="shared" ref="AT144:AT147" si="1665">AS144+30</f>
        <v>45900</v>
      </c>
      <c r="AU144" s="165">
        <f t="shared" ref="AU144:AU147" si="1666">IFERROR(IF(($R144-AT144)&gt;=0,0,IF(($S144-AS144)&lt;0,0,IF(AND(($S144-AT144)&gt;0,(AS144-$R144)&gt;0),$V144/365*(AT144-AS144+1),IF(AND(($S144-AT144)&lt;=0,(AS144-$R144)&gt;0),$V144/365*($S144-AS144+1),$V144/365*(AT144-$R144+1))))),0)</f>
        <v>0</v>
      </c>
      <c r="AV144" s="161">
        <f t="shared" ref="AV144:AV147" si="1667">AT144+1</f>
        <v>45901</v>
      </c>
      <c r="AW144" s="161">
        <f t="shared" ref="AW144:AW147" si="1668">AV144+29</f>
        <v>45930</v>
      </c>
      <c r="AX144" s="165">
        <f t="shared" ref="AX144:AX147" si="1669">IFERROR(IF(($R144-AW144)&gt;=0,0,IF(($S144-AV144)&lt;0,0,IF(AND(($S144-AW144)&gt;0,(AV144-$R144)&gt;0),$V144/365*(AW144-AV144+1),IF(AND(($S144-AW144)&lt;=0,(AV144-$R144)&gt;0),$V144/365*($S144-AV144+1),$V144/365*(AW144-$R144+1))))),0)</f>
        <v>0</v>
      </c>
      <c r="AY144" s="161">
        <f t="shared" ref="AY144:AY147" si="1670">AW144+1</f>
        <v>45931</v>
      </c>
      <c r="AZ144" s="161">
        <f t="shared" ref="AZ144:AZ147" si="1671">AY144+30</f>
        <v>45961</v>
      </c>
      <c r="BA144" s="165">
        <f t="shared" ref="BA144:BA147" si="1672">IFERROR(IF(($R144-AZ144)&gt;=0,0,IF(($S144-AY144)&lt;0,0,IF(AND(($S144-AZ144)&gt;0,(AY144-$R144)&gt;0),$V144/365*(AZ144-AY144+1),IF(AND(($S144-AZ144)&lt;=0,(AY144-$R144)&gt;0),$V144/365*($S144-AY144+1),$V144/365*(AZ144-$R144+1))))),0)</f>
        <v>0</v>
      </c>
      <c r="BB144" s="161">
        <f t="shared" ref="BB144:BB147" si="1673">AZ144+1</f>
        <v>45962</v>
      </c>
      <c r="BC144" s="161">
        <f t="shared" ref="BC144:BC147" si="1674">BB144+29</f>
        <v>45991</v>
      </c>
      <c r="BD144" s="165">
        <f t="shared" ref="BD144:BD147" si="1675">IFERROR(IF(($R144-BC144)&gt;=0,0,IF(($S144-BB144)&lt;0,0,IF(AND(($S144-BC144)&gt;0,(BB144-$R144)&gt;0),$V144/365*(BC144-BB144+1),IF(AND(($S144-BC144)&lt;=0,(BB144-$R144)&gt;0),$V144/365*($S144-BB144+1),$V144/365*(BC144-$R144+1))))),0)</f>
        <v>0</v>
      </c>
      <c r="BE144" s="161">
        <f t="shared" ref="BE144:BE147" si="1676">BC144+1</f>
        <v>45992</v>
      </c>
      <c r="BF144" s="161">
        <f t="shared" ref="BF144:BF147" si="1677">BE144+30</f>
        <v>46022</v>
      </c>
      <c r="BG144" s="165">
        <f t="shared" ref="BG144:BG147" si="1678">IFERROR(IF(($R144-BF144)&gt;=0,0,IF(($S144-BE144)&lt;0,0,IF(AND(($S144-BF144)&gt;0,(BE144-$R144)&gt;0),$V144/365*(BF144-BE144+1),IF(AND(($S144-BF144)&lt;=0,(BE144-$R144)&gt;0),$V144/365*($S144-BE144+1),$V144/365*(BF144-$R144+1))))),0)</f>
        <v>0</v>
      </c>
      <c r="BH144" s="161">
        <v>46023</v>
      </c>
      <c r="BI144" s="161">
        <f t="shared" ref="BI144:BI147" si="1679">BH144+30</f>
        <v>46053</v>
      </c>
      <c r="BJ144" s="165">
        <f t="shared" ref="BJ144:BJ147" si="1680">IFERROR(IF(($R144-BI144)&gt;=0,0,IF(($S144-BH144)&lt;0,0,IF(AND(($S144-BI144)&gt;0,(BH144-$R144)&gt;0),$V144/365*(BI144-BH144+1),IF(AND(($S144-BI144)&lt;=0,(BH144-$R144)&gt;0),$V144/365*($S144-BH144+1),$V144/365*(BI144-$R144+1))))),0)</f>
        <v>0</v>
      </c>
      <c r="BK144" s="161">
        <f t="shared" ref="BK144:BK147" si="1681">BI144+1</f>
        <v>46054</v>
      </c>
      <c r="BL144" s="161">
        <f t="shared" ref="BL144:BL147" si="1682">BK144+27</f>
        <v>46081</v>
      </c>
      <c r="BM144" s="165">
        <f t="shared" ref="BM144:BM147" si="1683">IFERROR(IF(($R144-BL144)&gt;=0,0,IF(($S144-BK144)&lt;0,0,IF(AND(($S144-BL144)&gt;0,(BK144-$R144)&gt;0),$V144/365*(BL144-BK144+1),IF(AND(($S144-BL144)&lt;=0,(BK144-$R144)&gt;0),$V144/365*($S144-BK144+1),$V144/365*(BL144-$R144+1))))),0)</f>
        <v>0</v>
      </c>
      <c r="BN144" s="161">
        <f t="shared" ref="BN144:BN147" si="1684">BL144+1</f>
        <v>46082</v>
      </c>
      <c r="BO144" s="161">
        <f t="shared" ref="BO144:BO147" si="1685">BN144+30</f>
        <v>46112</v>
      </c>
      <c r="BP144" s="165">
        <f t="shared" ref="BP144:BP147" si="1686">IFERROR(IF(($R144-BO144)&gt;=0,0,IF(($S144-BN144)&lt;0,0,IF(AND(($S144-BO144)&gt;0,(BN144-$R144)&gt;0),$V144/365*(BO144-BN144+1),IF(AND(($S144-BO144)&lt;=0,(BN144-$R144)&gt;0),$V144/365*($S144-BN144+1),$V144/365*(BO144-$R144+1))))),0)</f>
        <v>0</v>
      </c>
      <c r="BQ144" s="161">
        <f t="shared" ref="BQ144:BQ147" si="1687">BO144+1</f>
        <v>46113</v>
      </c>
      <c r="BR144" s="161">
        <f t="shared" ref="BR144:BR147" si="1688">BQ144+29</f>
        <v>46142</v>
      </c>
      <c r="BS144" s="165">
        <f t="shared" ref="BS144:BS147" si="1689">IFERROR(IF(($R144-BR144)&gt;=0,0,IF(($S144-BQ144)&lt;0,0,IF(AND(($S144-BR144)&gt;0,(BQ144-$R144)&gt;0),$V144/365*(BR144-BQ144+1),IF(AND(($S144-BR144)&lt;=0,(BQ144-$R144)&gt;0),$V144/365*($S144-BQ144+1),$V144/365*(BR144-$R144+1))))),0)</f>
        <v>0</v>
      </c>
      <c r="BT144" s="161">
        <f t="shared" ref="BT144:BT147" si="1690">BR144+1</f>
        <v>46143</v>
      </c>
      <c r="BU144" s="161">
        <f t="shared" ref="BU144:BU147" si="1691">BT144+30</f>
        <v>46173</v>
      </c>
      <c r="BV144" s="165">
        <f t="shared" ref="BV144:BV147" si="1692">IFERROR(IF(($R144-BU144)&gt;=0,0,IF(($S144-BT144)&lt;0,0,IF(AND(($S144-BU144)&gt;0,(BT144-$R144)&gt;0),$V144/365*(BU144-BT144+1),IF(AND(($S144-BU144)&lt;=0,(BT144-$R144)&gt;0),$V144/365*($S144-BT144+1),$V144/365*(BU144-$R144+1))))),0)</f>
        <v>0</v>
      </c>
      <c r="BW144" s="161">
        <f t="shared" ref="BW144:BW147" si="1693">BU144+1</f>
        <v>46174</v>
      </c>
      <c r="BX144" s="161">
        <f t="shared" ref="BX144:BX147" si="1694">BW144+29</f>
        <v>46203</v>
      </c>
      <c r="BY144" s="165">
        <f t="shared" ref="BY144:BY147" si="1695">IFERROR(IF(($R144-BX144)&gt;=0,0,IF(($S144-BW144)&lt;0,0,IF(AND(($S144-BX144)&gt;0,(BW144-$R144)&gt;0),$V144/365*(BX144-BW144+1),IF(AND(($S144-BX144)&lt;=0,(BW144-$R144)&gt;0),$V144/365*($S144-BW144+1),$V144/365*(BX144-$R144+1))))),0)</f>
        <v>0</v>
      </c>
      <c r="BZ144" s="161">
        <f t="shared" ref="BZ144:BZ147" si="1696">BX144+1</f>
        <v>46204</v>
      </c>
      <c r="CA144" s="161">
        <f t="shared" ref="CA144:CA147" si="1697">BZ144+30</f>
        <v>46234</v>
      </c>
      <c r="CB144" s="165">
        <f t="shared" ref="CB144:CB147" si="1698">IFERROR(IF(($R144-CA144)&gt;=0,0,IF(($S144-BZ144)&lt;0,0,IF(AND(($S144-CA144)&gt;0,(BZ144-$R144)&gt;0),$V144/365*(CA144-BZ144+1),IF(AND(($S144-CA144)&lt;=0,(BZ144-$R144)&gt;0),$V144/365*($S144-BZ144+1),$V144/365*(CA144-$R144+1))))),0)</f>
        <v>0</v>
      </c>
      <c r="CC144" s="161">
        <f t="shared" ref="CC144:CC147" si="1699">CA144+1</f>
        <v>46235</v>
      </c>
      <c r="CD144" s="161">
        <f t="shared" ref="CD144:CD147" si="1700">CC144+30</f>
        <v>46265</v>
      </c>
      <c r="CE144" s="165">
        <f t="shared" ref="CE144:CE147" si="1701">IFERROR(IF(($R144-CD144)&gt;=0,0,IF(($S144-CC144)&lt;0,0,IF(AND(($S144-CD144)&gt;0,(CC144-$R144)&gt;0),$V144/365*(CD144-CC144+1),IF(AND(($S144-CD144)&lt;=0,(CC144-$R144)&gt;0),$V144/365*($S144-CC144+1),$V144/365*(CD144-$R144+1))))),0)</f>
        <v>0</v>
      </c>
      <c r="CF144" s="161">
        <f t="shared" ref="CF144:CF147" si="1702">CD144+1</f>
        <v>46266</v>
      </c>
      <c r="CG144" s="161">
        <f t="shared" ref="CG144:CG147" si="1703">CF144+29</f>
        <v>46295</v>
      </c>
      <c r="CH144" s="165">
        <f t="shared" ref="CH144:CH147" si="1704">IFERROR(IF(($R144-CG144)&gt;=0,0,IF(($S144-CF144)&lt;0,0,IF(AND(($S144-CG144)&gt;0,(CF144-$R144)&gt;0),$V144/365*(CG144-CF144+1),IF(AND(($S144-CG144)&lt;=0,(CF144-$R144)&gt;0),$V144/365*($S144-CF144+1),$V144/365*(CG144-$R144+1))))),0)</f>
        <v>0</v>
      </c>
      <c r="CI144" s="161">
        <f t="shared" ref="CI144:CI147" si="1705">CG144+1</f>
        <v>46296</v>
      </c>
      <c r="CJ144" s="161">
        <f t="shared" ref="CJ144:CJ147" si="1706">CI144+30</f>
        <v>46326</v>
      </c>
      <c r="CK144" s="165">
        <f t="shared" ref="CK144:CK147" si="1707">IFERROR(IF(($R144-CJ144)&gt;=0,0,IF(($S144-CI144)&lt;0,0,IF(AND(($S144-CJ144)&gt;0,(CI144-$R144)&gt;0),$V144/365*(CJ144-CI144+1),IF(AND(($S144-CJ144)&lt;=0,(CI144-$R144)&gt;0),$V144/365*($S144-CI144+1),$V144/365*(CJ144-$R144+1))))),0)</f>
        <v>0</v>
      </c>
      <c r="CL144" s="161">
        <f t="shared" ref="CL144:CL147" si="1708">CJ144+1</f>
        <v>46327</v>
      </c>
      <c r="CM144" s="161">
        <f t="shared" ref="CM144:CM147" si="1709">CL144+29</f>
        <v>46356</v>
      </c>
      <c r="CN144" s="165">
        <f t="shared" ref="CN144:CN147" si="1710">IFERROR(IF(($R144-CM144)&gt;=0,0,IF(($S144-CL144)&lt;0,0,IF(AND(($S144-CM144)&gt;0,(CL144-$R144)&gt;0),$V144/365*(CM144-CL144+1),IF(AND(($S144-CM144)&lt;=0,(CL144-$R144)&gt;0),$V144/365*($S144-CL144+1),$V144/365*(CM144-$R144+1))))),0)</f>
        <v>0</v>
      </c>
      <c r="CO144" s="161">
        <f t="shared" ref="CO144:CO147" si="1711">CM144+1</f>
        <v>46357</v>
      </c>
      <c r="CP144" s="161">
        <f t="shared" ref="CP144:CP147" si="1712">CO144+30</f>
        <v>46387</v>
      </c>
      <c r="CQ144" s="165">
        <f t="shared" ref="CQ144:CQ147" si="1713">IFERROR(IF(($R144-CP144)&gt;=0,0,IF(($S144-CO144)&lt;0,0,IF(AND(($S144-CP144)&gt;0,(CO144-$R144)&gt;0),$V144/365*(CP144-CO144+1),IF(AND(($S144-CP144)&lt;=0,(CO144-$R144)&gt;0),$V144/365*($S144-CO144+1),$V144/365*(CP144-$R144+1))))),0)</f>
        <v>0</v>
      </c>
    </row>
    <row r="145" s="78" customFormat="1" ht="24" customHeight="1" outlineLevel="4" spans="1:95">
      <c r="A145" s="119"/>
      <c r="B145" s="120"/>
      <c r="C145" s="121"/>
      <c r="D145" s="119"/>
      <c r="E145" s="120"/>
      <c r="F145" s="120"/>
      <c r="G145" s="120"/>
      <c r="H145" s="122"/>
      <c r="I145" s="122"/>
      <c r="J145" s="122">
        <f t="shared" si="1570"/>
        <v>0</v>
      </c>
      <c r="K145" s="122">
        <f t="shared" ref="K145:K147" si="1714">K144+1</f>
        <v>2</v>
      </c>
      <c r="L145" s="153"/>
      <c r="M145" s="154">
        <f>IFERROR(VLOOKUP($L145,'2-2 引出数据_合同数据仓库'!$B$2:$BP$1000,3,FALSE),0)</f>
        <v>0</v>
      </c>
      <c r="N145" s="122"/>
      <c r="O145" s="154">
        <f>IFERROR(VLOOKUP((LEFT(VLOOKUP($L145,'2-2 引出数据_合同数据仓库'!$B$2:$BP$1000,64,FALSE),15)&amp;(RIGHT(VLOOKUP($L145,'2-2 引出数据_合同数据仓库'!$B$2:$BP$1000,64,FALSE),4)+1)),'2-2 引出数据_合同数据仓库'!$B$2:$BP$1000,3,FALSE),0)</f>
        <v>0</v>
      </c>
      <c r="P145" s="122"/>
      <c r="Q145" s="122">
        <f>IFERROR(VLOOKUP($L145,'2-2 引出数据_合同数据仓库'!$B$2:$BP$1000,28,FALSE),0)</f>
        <v>0</v>
      </c>
      <c r="R145" s="122">
        <f>IFERROR(VLOOKUP($L145,'2-2 引出数据_合同数据仓库'!$B$2:$BP$1000,29,FALSE),0)</f>
        <v>0</v>
      </c>
      <c r="S145" s="122">
        <f>IFERROR(VLOOKUP($L145,'2-2 引出数据_合同数据仓库'!$B$2:$BP$1000,4,FALSE),0)</f>
        <v>0</v>
      </c>
      <c r="T145" s="122"/>
      <c r="U145" s="122">
        <f>IFERROR(VLOOKUP($L145,'2-2 引出数据_合同数据仓库'!$B$2:$BP$1000,15,FALSE),0)</f>
        <v>0</v>
      </c>
      <c r="V145" s="122">
        <f t="shared" si="1643"/>
        <v>0</v>
      </c>
      <c r="W145" s="122"/>
      <c r="X145" s="161">
        <v>45658</v>
      </c>
      <c r="Y145" s="161">
        <f t="shared" si="1644"/>
        <v>45688</v>
      </c>
      <c r="Z145" s="165">
        <f t="shared" si="1645"/>
        <v>0</v>
      </c>
      <c r="AA145" s="161">
        <f t="shared" si="1646"/>
        <v>45689</v>
      </c>
      <c r="AB145" s="161">
        <f t="shared" si="1647"/>
        <v>45716</v>
      </c>
      <c r="AC145" s="165">
        <f t="shared" si="1648"/>
        <v>0</v>
      </c>
      <c r="AD145" s="161">
        <f t="shared" si="1649"/>
        <v>45717</v>
      </c>
      <c r="AE145" s="161">
        <f t="shared" si="1650"/>
        <v>45747</v>
      </c>
      <c r="AF145" s="165">
        <f t="shared" si="1651"/>
        <v>0</v>
      </c>
      <c r="AG145" s="161">
        <f t="shared" si="1652"/>
        <v>45748</v>
      </c>
      <c r="AH145" s="161">
        <f t="shared" si="1653"/>
        <v>45777</v>
      </c>
      <c r="AI145" s="165">
        <f t="shared" si="1654"/>
        <v>0</v>
      </c>
      <c r="AJ145" s="161">
        <f t="shared" si="1655"/>
        <v>45778</v>
      </c>
      <c r="AK145" s="161">
        <f t="shared" si="1656"/>
        <v>45808</v>
      </c>
      <c r="AL145" s="165">
        <f t="shared" si="1657"/>
        <v>0</v>
      </c>
      <c r="AM145" s="161">
        <f t="shared" si="1658"/>
        <v>45809</v>
      </c>
      <c r="AN145" s="161">
        <f t="shared" si="1659"/>
        <v>45838</v>
      </c>
      <c r="AO145" s="165">
        <f t="shared" si="1660"/>
        <v>0</v>
      </c>
      <c r="AP145" s="161">
        <f t="shared" si="1661"/>
        <v>45839</v>
      </c>
      <c r="AQ145" s="161">
        <f t="shared" si="1662"/>
        <v>45869</v>
      </c>
      <c r="AR145" s="165">
        <f t="shared" si="1663"/>
        <v>0</v>
      </c>
      <c r="AS145" s="161">
        <f t="shared" si="1664"/>
        <v>45870</v>
      </c>
      <c r="AT145" s="161">
        <f t="shared" si="1665"/>
        <v>45900</v>
      </c>
      <c r="AU145" s="165">
        <f t="shared" si="1666"/>
        <v>0</v>
      </c>
      <c r="AV145" s="161">
        <f t="shared" si="1667"/>
        <v>45901</v>
      </c>
      <c r="AW145" s="161">
        <f t="shared" si="1668"/>
        <v>45930</v>
      </c>
      <c r="AX145" s="165">
        <f t="shared" si="1669"/>
        <v>0</v>
      </c>
      <c r="AY145" s="161">
        <f t="shared" si="1670"/>
        <v>45931</v>
      </c>
      <c r="AZ145" s="161">
        <f t="shared" si="1671"/>
        <v>45961</v>
      </c>
      <c r="BA145" s="165">
        <f t="shared" si="1672"/>
        <v>0</v>
      </c>
      <c r="BB145" s="161">
        <f t="shared" si="1673"/>
        <v>45962</v>
      </c>
      <c r="BC145" s="161">
        <f t="shared" si="1674"/>
        <v>45991</v>
      </c>
      <c r="BD145" s="165">
        <f t="shared" si="1675"/>
        <v>0</v>
      </c>
      <c r="BE145" s="161">
        <f t="shared" si="1676"/>
        <v>45992</v>
      </c>
      <c r="BF145" s="161">
        <f t="shared" si="1677"/>
        <v>46022</v>
      </c>
      <c r="BG145" s="165">
        <f t="shared" si="1678"/>
        <v>0</v>
      </c>
      <c r="BH145" s="161">
        <v>46023</v>
      </c>
      <c r="BI145" s="161">
        <f t="shared" si="1679"/>
        <v>46053</v>
      </c>
      <c r="BJ145" s="165">
        <f t="shared" si="1680"/>
        <v>0</v>
      </c>
      <c r="BK145" s="161">
        <f t="shared" si="1681"/>
        <v>46054</v>
      </c>
      <c r="BL145" s="161">
        <f t="shared" si="1682"/>
        <v>46081</v>
      </c>
      <c r="BM145" s="165">
        <f t="shared" si="1683"/>
        <v>0</v>
      </c>
      <c r="BN145" s="161">
        <f t="shared" si="1684"/>
        <v>46082</v>
      </c>
      <c r="BO145" s="161">
        <f t="shared" si="1685"/>
        <v>46112</v>
      </c>
      <c r="BP145" s="165">
        <f t="shared" si="1686"/>
        <v>0</v>
      </c>
      <c r="BQ145" s="161">
        <f t="shared" si="1687"/>
        <v>46113</v>
      </c>
      <c r="BR145" s="161">
        <f t="shared" si="1688"/>
        <v>46142</v>
      </c>
      <c r="BS145" s="165">
        <f t="shared" si="1689"/>
        <v>0</v>
      </c>
      <c r="BT145" s="161">
        <f t="shared" si="1690"/>
        <v>46143</v>
      </c>
      <c r="BU145" s="161">
        <f t="shared" si="1691"/>
        <v>46173</v>
      </c>
      <c r="BV145" s="165">
        <f t="shared" si="1692"/>
        <v>0</v>
      </c>
      <c r="BW145" s="161">
        <f t="shared" si="1693"/>
        <v>46174</v>
      </c>
      <c r="BX145" s="161">
        <f t="shared" si="1694"/>
        <v>46203</v>
      </c>
      <c r="BY145" s="165">
        <f t="shared" si="1695"/>
        <v>0</v>
      </c>
      <c r="BZ145" s="161">
        <f t="shared" si="1696"/>
        <v>46204</v>
      </c>
      <c r="CA145" s="161">
        <f t="shared" si="1697"/>
        <v>46234</v>
      </c>
      <c r="CB145" s="165">
        <f t="shared" si="1698"/>
        <v>0</v>
      </c>
      <c r="CC145" s="161">
        <f t="shared" si="1699"/>
        <v>46235</v>
      </c>
      <c r="CD145" s="161">
        <f t="shared" si="1700"/>
        <v>46265</v>
      </c>
      <c r="CE145" s="165">
        <f t="shared" si="1701"/>
        <v>0</v>
      </c>
      <c r="CF145" s="161">
        <f t="shared" si="1702"/>
        <v>46266</v>
      </c>
      <c r="CG145" s="161">
        <f t="shared" si="1703"/>
        <v>46295</v>
      </c>
      <c r="CH145" s="165">
        <f t="shared" si="1704"/>
        <v>0</v>
      </c>
      <c r="CI145" s="161">
        <f t="shared" si="1705"/>
        <v>46296</v>
      </c>
      <c r="CJ145" s="161">
        <f t="shared" si="1706"/>
        <v>46326</v>
      </c>
      <c r="CK145" s="165">
        <f t="shared" si="1707"/>
        <v>0</v>
      </c>
      <c r="CL145" s="161">
        <f t="shared" si="1708"/>
        <v>46327</v>
      </c>
      <c r="CM145" s="161">
        <f t="shared" si="1709"/>
        <v>46356</v>
      </c>
      <c r="CN145" s="165">
        <f t="shared" si="1710"/>
        <v>0</v>
      </c>
      <c r="CO145" s="161">
        <f t="shared" si="1711"/>
        <v>46357</v>
      </c>
      <c r="CP145" s="161">
        <f t="shared" si="1712"/>
        <v>46387</v>
      </c>
      <c r="CQ145" s="165">
        <f t="shared" si="1713"/>
        <v>0</v>
      </c>
    </row>
    <row r="146" s="78" customFormat="1" ht="24" customHeight="1" outlineLevel="4" spans="1:95">
      <c r="A146" s="119"/>
      <c r="B146" s="120"/>
      <c r="C146" s="121"/>
      <c r="D146" s="119"/>
      <c r="E146" s="120"/>
      <c r="F146" s="120"/>
      <c r="G146" s="120"/>
      <c r="H146" s="122"/>
      <c r="I146" s="122"/>
      <c r="J146" s="122">
        <f t="shared" si="1570"/>
        <v>0</v>
      </c>
      <c r="K146" s="122">
        <f t="shared" si="1714"/>
        <v>3</v>
      </c>
      <c r="L146" s="153"/>
      <c r="M146" s="154">
        <f>IFERROR(VLOOKUP($L146,'2-2 引出数据_合同数据仓库'!$B$2:$BP$1000,3,FALSE),0)</f>
        <v>0</v>
      </c>
      <c r="N146" s="122"/>
      <c r="O146" s="154">
        <f>IFERROR(VLOOKUP((LEFT(VLOOKUP($L146,'2-2 引出数据_合同数据仓库'!$B$2:$BP$1000,64,FALSE),15)&amp;(RIGHT(VLOOKUP($L146,'2-2 引出数据_合同数据仓库'!$B$2:$BP$1000,64,FALSE),4)+1)),'2-2 引出数据_合同数据仓库'!$B$2:$BP$1000,3,FALSE),0)</f>
        <v>0</v>
      </c>
      <c r="P146" s="122"/>
      <c r="Q146" s="122">
        <f>IFERROR(VLOOKUP($L146,'2-2 引出数据_合同数据仓库'!$B$2:$BP$1000,28,FALSE),0)</f>
        <v>0</v>
      </c>
      <c r="R146" s="122">
        <f>IFERROR(VLOOKUP($L146,'2-2 引出数据_合同数据仓库'!$B$2:$BP$1000,29,FALSE),0)</f>
        <v>0</v>
      </c>
      <c r="S146" s="122">
        <f>IFERROR(VLOOKUP($L146,'2-2 引出数据_合同数据仓库'!$B$2:$BP$1000,4,FALSE),0)</f>
        <v>0</v>
      </c>
      <c r="T146" s="122"/>
      <c r="U146" s="122">
        <f>IFERROR(VLOOKUP($L146,'2-2 引出数据_合同数据仓库'!$B$2:$BP$1000,15,FALSE),0)</f>
        <v>0</v>
      </c>
      <c r="V146" s="122">
        <f t="shared" si="1643"/>
        <v>0</v>
      </c>
      <c r="W146" s="122"/>
      <c r="X146" s="161">
        <v>45658</v>
      </c>
      <c r="Y146" s="161">
        <f t="shared" si="1644"/>
        <v>45688</v>
      </c>
      <c r="Z146" s="165">
        <f t="shared" si="1645"/>
        <v>0</v>
      </c>
      <c r="AA146" s="161">
        <f t="shared" si="1646"/>
        <v>45689</v>
      </c>
      <c r="AB146" s="161">
        <f t="shared" si="1647"/>
        <v>45716</v>
      </c>
      <c r="AC146" s="165">
        <f t="shared" si="1648"/>
        <v>0</v>
      </c>
      <c r="AD146" s="161">
        <f t="shared" si="1649"/>
        <v>45717</v>
      </c>
      <c r="AE146" s="161">
        <f t="shared" si="1650"/>
        <v>45747</v>
      </c>
      <c r="AF146" s="165">
        <f t="shared" si="1651"/>
        <v>0</v>
      </c>
      <c r="AG146" s="161">
        <f t="shared" si="1652"/>
        <v>45748</v>
      </c>
      <c r="AH146" s="161">
        <f t="shared" si="1653"/>
        <v>45777</v>
      </c>
      <c r="AI146" s="165">
        <f t="shared" si="1654"/>
        <v>0</v>
      </c>
      <c r="AJ146" s="161">
        <f t="shared" si="1655"/>
        <v>45778</v>
      </c>
      <c r="AK146" s="161">
        <f t="shared" si="1656"/>
        <v>45808</v>
      </c>
      <c r="AL146" s="165">
        <f t="shared" si="1657"/>
        <v>0</v>
      </c>
      <c r="AM146" s="161">
        <f t="shared" si="1658"/>
        <v>45809</v>
      </c>
      <c r="AN146" s="161">
        <f t="shared" si="1659"/>
        <v>45838</v>
      </c>
      <c r="AO146" s="165">
        <f t="shared" si="1660"/>
        <v>0</v>
      </c>
      <c r="AP146" s="161">
        <f t="shared" si="1661"/>
        <v>45839</v>
      </c>
      <c r="AQ146" s="161">
        <f t="shared" si="1662"/>
        <v>45869</v>
      </c>
      <c r="AR146" s="165">
        <f t="shared" si="1663"/>
        <v>0</v>
      </c>
      <c r="AS146" s="161">
        <f t="shared" si="1664"/>
        <v>45870</v>
      </c>
      <c r="AT146" s="161">
        <f t="shared" si="1665"/>
        <v>45900</v>
      </c>
      <c r="AU146" s="165">
        <f t="shared" si="1666"/>
        <v>0</v>
      </c>
      <c r="AV146" s="161">
        <f t="shared" si="1667"/>
        <v>45901</v>
      </c>
      <c r="AW146" s="161">
        <f t="shared" si="1668"/>
        <v>45930</v>
      </c>
      <c r="AX146" s="165">
        <f t="shared" si="1669"/>
        <v>0</v>
      </c>
      <c r="AY146" s="161">
        <f t="shared" si="1670"/>
        <v>45931</v>
      </c>
      <c r="AZ146" s="161">
        <f t="shared" si="1671"/>
        <v>45961</v>
      </c>
      <c r="BA146" s="165">
        <f t="shared" si="1672"/>
        <v>0</v>
      </c>
      <c r="BB146" s="161">
        <f t="shared" si="1673"/>
        <v>45962</v>
      </c>
      <c r="BC146" s="161">
        <f t="shared" si="1674"/>
        <v>45991</v>
      </c>
      <c r="BD146" s="165">
        <f t="shared" si="1675"/>
        <v>0</v>
      </c>
      <c r="BE146" s="161">
        <f t="shared" si="1676"/>
        <v>45992</v>
      </c>
      <c r="BF146" s="161">
        <f t="shared" si="1677"/>
        <v>46022</v>
      </c>
      <c r="BG146" s="165">
        <f t="shared" si="1678"/>
        <v>0</v>
      </c>
      <c r="BH146" s="161">
        <v>46023</v>
      </c>
      <c r="BI146" s="161">
        <f t="shared" si="1679"/>
        <v>46053</v>
      </c>
      <c r="BJ146" s="165">
        <f t="shared" si="1680"/>
        <v>0</v>
      </c>
      <c r="BK146" s="161">
        <f t="shared" si="1681"/>
        <v>46054</v>
      </c>
      <c r="BL146" s="161">
        <f t="shared" si="1682"/>
        <v>46081</v>
      </c>
      <c r="BM146" s="165">
        <f t="shared" si="1683"/>
        <v>0</v>
      </c>
      <c r="BN146" s="161">
        <f t="shared" si="1684"/>
        <v>46082</v>
      </c>
      <c r="BO146" s="161">
        <f t="shared" si="1685"/>
        <v>46112</v>
      </c>
      <c r="BP146" s="165">
        <f t="shared" si="1686"/>
        <v>0</v>
      </c>
      <c r="BQ146" s="161">
        <f t="shared" si="1687"/>
        <v>46113</v>
      </c>
      <c r="BR146" s="161">
        <f t="shared" si="1688"/>
        <v>46142</v>
      </c>
      <c r="BS146" s="165">
        <f t="shared" si="1689"/>
        <v>0</v>
      </c>
      <c r="BT146" s="161">
        <f t="shared" si="1690"/>
        <v>46143</v>
      </c>
      <c r="BU146" s="161">
        <f t="shared" si="1691"/>
        <v>46173</v>
      </c>
      <c r="BV146" s="165">
        <f t="shared" si="1692"/>
        <v>0</v>
      </c>
      <c r="BW146" s="161">
        <f t="shared" si="1693"/>
        <v>46174</v>
      </c>
      <c r="BX146" s="161">
        <f t="shared" si="1694"/>
        <v>46203</v>
      </c>
      <c r="BY146" s="165">
        <f t="shared" si="1695"/>
        <v>0</v>
      </c>
      <c r="BZ146" s="161">
        <f t="shared" si="1696"/>
        <v>46204</v>
      </c>
      <c r="CA146" s="161">
        <f t="shared" si="1697"/>
        <v>46234</v>
      </c>
      <c r="CB146" s="165">
        <f t="shared" si="1698"/>
        <v>0</v>
      </c>
      <c r="CC146" s="161">
        <f t="shared" si="1699"/>
        <v>46235</v>
      </c>
      <c r="CD146" s="161">
        <f t="shared" si="1700"/>
        <v>46265</v>
      </c>
      <c r="CE146" s="165">
        <f t="shared" si="1701"/>
        <v>0</v>
      </c>
      <c r="CF146" s="161">
        <f t="shared" si="1702"/>
        <v>46266</v>
      </c>
      <c r="CG146" s="161">
        <f t="shared" si="1703"/>
        <v>46295</v>
      </c>
      <c r="CH146" s="165">
        <f t="shared" si="1704"/>
        <v>0</v>
      </c>
      <c r="CI146" s="161">
        <f t="shared" si="1705"/>
        <v>46296</v>
      </c>
      <c r="CJ146" s="161">
        <f t="shared" si="1706"/>
        <v>46326</v>
      </c>
      <c r="CK146" s="165">
        <f t="shared" si="1707"/>
        <v>0</v>
      </c>
      <c r="CL146" s="161">
        <f t="shared" si="1708"/>
        <v>46327</v>
      </c>
      <c r="CM146" s="161">
        <f t="shared" si="1709"/>
        <v>46356</v>
      </c>
      <c r="CN146" s="165">
        <f t="shared" si="1710"/>
        <v>0</v>
      </c>
      <c r="CO146" s="161">
        <f t="shared" si="1711"/>
        <v>46357</v>
      </c>
      <c r="CP146" s="161">
        <f t="shared" si="1712"/>
        <v>46387</v>
      </c>
      <c r="CQ146" s="165">
        <f t="shared" si="1713"/>
        <v>0</v>
      </c>
    </row>
    <row r="147" s="78" customFormat="1" ht="24" customHeight="1" outlineLevel="4" spans="1:95">
      <c r="A147" s="119"/>
      <c r="B147" s="120"/>
      <c r="C147" s="121"/>
      <c r="D147" s="119"/>
      <c r="E147" s="120"/>
      <c r="F147" s="120"/>
      <c r="G147" s="120"/>
      <c r="H147" s="122"/>
      <c r="I147" s="122"/>
      <c r="J147" s="122">
        <f t="shared" si="1570"/>
        <v>0</v>
      </c>
      <c r="K147" s="122">
        <f t="shared" si="1714"/>
        <v>4</v>
      </c>
      <c r="L147" s="153"/>
      <c r="M147" s="154">
        <f>IFERROR(VLOOKUP($L147,'2-2 引出数据_合同数据仓库'!$B$2:$BP$1000,3,FALSE),0)</f>
        <v>0</v>
      </c>
      <c r="N147" s="122"/>
      <c r="O147" s="154">
        <f>IFERROR(VLOOKUP((LEFT(VLOOKUP($L147,'2-2 引出数据_合同数据仓库'!$B$2:$BP$1000,64,FALSE),15)&amp;(RIGHT(VLOOKUP($L147,'2-2 引出数据_合同数据仓库'!$B$2:$BP$1000,64,FALSE),4)+1)),'2-2 引出数据_合同数据仓库'!$B$2:$BP$1000,3,FALSE),0)</f>
        <v>0</v>
      </c>
      <c r="P147" s="122"/>
      <c r="Q147" s="122">
        <f>IFERROR(VLOOKUP($L147,'2-2 引出数据_合同数据仓库'!$B$2:$BP$1000,28,FALSE),0)</f>
        <v>0</v>
      </c>
      <c r="R147" s="122">
        <f>IFERROR(VLOOKUP($L147,'2-2 引出数据_合同数据仓库'!$B$2:$BP$1000,29,FALSE),0)</f>
        <v>0</v>
      </c>
      <c r="S147" s="122">
        <f>IFERROR(VLOOKUP($L147,'2-2 引出数据_合同数据仓库'!$B$2:$BP$1000,4,FALSE),0)</f>
        <v>0</v>
      </c>
      <c r="T147" s="122"/>
      <c r="U147" s="122">
        <f>IFERROR(VLOOKUP($L147,'2-2 引出数据_合同数据仓库'!$B$2:$BP$1000,15,FALSE),0)</f>
        <v>0</v>
      </c>
      <c r="V147" s="122">
        <f t="shared" si="1643"/>
        <v>0</v>
      </c>
      <c r="W147" s="122"/>
      <c r="X147" s="161">
        <v>45658</v>
      </c>
      <c r="Y147" s="161">
        <f t="shared" si="1644"/>
        <v>45688</v>
      </c>
      <c r="Z147" s="165">
        <f t="shared" si="1645"/>
        <v>0</v>
      </c>
      <c r="AA147" s="161">
        <f t="shared" si="1646"/>
        <v>45689</v>
      </c>
      <c r="AB147" s="161">
        <f t="shared" si="1647"/>
        <v>45716</v>
      </c>
      <c r="AC147" s="165">
        <f t="shared" si="1648"/>
        <v>0</v>
      </c>
      <c r="AD147" s="161">
        <f t="shared" si="1649"/>
        <v>45717</v>
      </c>
      <c r="AE147" s="161">
        <f t="shared" si="1650"/>
        <v>45747</v>
      </c>
      <c r="AF147" s="165">
        <f t="shared" si="1651"/>
        <v>0</v>
      </c>
      <c r="AG147" s="161">
        <f t="shared" si="1652"/>
        <v>45748</v>
      </c>
      <c r="AH147" s="161">
        <f t="shared" si="1653"/>
        <v>45777</v>
      </c>
      <c r="AI147" s="165">
        <f t="shared" si="1654"/>
        <v>0</v>
      </c>
      <c r="AJ147" s="161">
        <f t="shared" si="1655"/>
        <v>45778</v>
      </c>
      <c r="AK147" s="161">
        <f t="shared" si="1656"/>
        <v>45808</v>
      </c>
      <c r="AL147" s="165">
        <f t="shared" si="1657"/>
        <v>0</v>
      </c>
      <c r="AM147" s="161">
        <f t="shared" si="1658"/>
        <v>45809</v>
      </c>
      <c r="AN147" s="161">
        <f t="shared" si="1659"/>
        <v>45838</v>
      </c>
      <c r="AO147" s="165">
        <f t="shared" si="1660"/>
        <v>0</v>
      </c>
      <c r="AP147" s="161">
        <f t="shared" si="1661"/>
        <v>45839</v>
      </c>
      <c r="AQ147" s="161">
        <f t="shared" si="1662"/>
        <v>45869</v>
      </c>
      <c r="AR147" s="165">
        <f t="shared" si="1663"/>
        <v>0</v>
      </c>
      <c r="AS147" s="161">
        <f t="shared" si="1664"/>
        <v>45870</v>
      </c>
      <c r="AT147" s="161">
        <f t="shared" si="1665"/>
        <v>45900</v>
      </c>
      <c r="AU147" s="165">
        <f t="shared" si="1666"/>
        <v>0</v>
      </c>
      <c r="AV147" s="161">
        <f t="shared" si="1667"/>
        <v>45901</v>
      </c>
      <c r="AW147" s="161">
        <f t="shared" si="1668"/>
        <v>45930</v>
      </c>
      <c r="AX147" s="165">
        <f t="shared" si="1669"/>
        <v>0</v>
      </c>
      <c r="AY147" s="161">
        <f t="shared" si="1670"/>
        <v>45931</v>
      </c>
      <c r="AZ147" s="161">
        <f t="shared" si="1671"/>
        <v>45961</v>
      </c>
      <c r="BA147" s="165">
        <f t="shared" si="1672"/>
        <v>0</v>
      </c>
      <c r="BB147" s="161">
        <f t="shared" si="1673"/>
        <v>45962</v>
      </c>
      <c r="BC147" s="161">
        <f t="shared" si="1674"/>
        <v>45991</v>
      </c>
      <c r="BD147" s="165">
        <f t="shared" si="1675"/>
        <v>0</v>
      </c>
      <c r="BE147" s="161">
        <f t="shared" si="1676"/>
        <v>45992</v>
      </c>
      <c r="BF147" s="161">
        <f t="shared" si="1677"/>
        <v>46022</v>
      </c>
      <c r="BG147" s="165">
        <f t="shared" si="1678"/>
        <v>0</v>
      </c>
      <c r="BH147" s="161">
        <v>46023</v>
      </c>
      <c r="BI147" s="161">
        <f t="shared" si="1679"/>
        <v>46053</v>
      </c>
      <c r="BJ147" s="165">
        <f t="shared" si="1680"/>
        <v>0</v>
      </c>
      <c r="BK147" s="161">
        <f t="shared" si="1681"/>
        <v>46054</v>
      </c>
      <c r="BL147" s="161">
        <f t="shared" si="1682"/>
        <v>46081</v>
      </c>
      <c r="BM147" s="165">
        <f t="shared" si="1683"/>
        <v>0</v>
      </c>
      <c r="BN147" s="161">
        <f t="shared" si="1684"/>
        <v>46082</v>
      </c>
      <c r="BO147" s="161">
        <f t="shared" si="1685"/>
        <v>46112</v>
      </c>
      <c r="BP147" s="165">
        <f t="shared" si="1686"/>
        <v>0</v>
      </c>
      <c r="BQ147" s="161">
        <f t="shared" si="1687"/>
        <v>46113</v>
      </c>
      <c r="BR147" s="161">
        <f t="shared" si="1688"/>
        <v>46142</v>
      </c>
      <c r="BS147" s="165">
        <f t="shared" si="1689"/>
        <v>0</v>
      </c>
      <c r="BT147" s="161">
        <f t="shared" si="1690"/>
        <v>46143</v>
      </c>
      <c r="BU147" s="161">
        <f t="shared" si="1691"/>
        <v>46173</v>
      </c>
      <c r="BV147" s="165">
        <f t="shared" si="1692"/>
        <v>0</v>
      </c>
      <c r="BW147" s="161">
        <f t="shared" si="1693"/>
        <v>46174</v>
      </c>
      <c r="BX147" s="161">
        <f t="shared" si="1694"/>
        <v>46203</v>
      </c>
      <c r="BY147" s="165">
        <f t="shared" si="1695"/>
        <v>0</v>
      </c>
      <c r="BZ147" s="161">
        <f t="shared" si="1696"/>
        <v>46204</v>
      </c>
      <c r="CA147" s="161">
        <f t="shared" si="1697"/>
        <v>46234</v>
      </c>
      <c r="CB147" s="165">
        <f t="shared" si="1698"/>
        <v>0</v>
      </c>
      <c r="CC147" s="161">
        <f t="shared" si="1699"/>
        <v>46235</v>
      </c>
      <c r="CD147" s="161">
        <f t="shared" si="1700"/>
        <v>46265</v>
      </c>
      <c r="CE147" s="165">
        <f t="shared" si="1701"/>
        <v>0</v>
      </c>
      <c r="CF147" s="161">
        <f t="shared" si="1702"/>
        <v>46266</v>
      </c>
      <c r="CG147" s="161">
        <f t="shared" si="1703"/>
        <v>46295</v>
      </c>
      <c r="CH147" s="165">
        <f t="shared" si="1704"/>
        <v>0</v>
      </c>
      <c r="CI147" s="161">
        <f t="shared" si="1705"/>
        <v>46296</v>
      </c>
      <c r="CJ147" s="161">
        <f t="shared" si="1706"/>
        <v>46326</v>
      </c>
      <c r="CK147" s="165">
        <f t="shared" si="1707"/>
        <v>0</v>
      </c>
      <c r="CL147" s="161">
        <f t="shared" si="1708"/>
        <v>46327</v>
      </c>
      <c r="CM147" s="161">
        <f t="shared" si="1709"/>
        <v>46356</v>
      </c>
      <c r="CN147" s="165">
        <f t="shared" si="1710"/>
        <v>0</v>
      </c>
      <c r="CO147" s="161">
        <f t="shared" si="1711"/>
        <v>46357</v>
      </c>
      <c r="CP147" s="161">
        <f t="shared" si="1712"/>
        <v>46387</v>
      </c>
      <c r="CQ147" s="165">
        <f t="shared" si="1713"/>
        <v>0</v>
      </c>
    </row>
    <row r="148" s="78" customFormat="1" ht="24" customHeight="1" outlineLevel="4" spans="1:95">
      <c r="A148" s="123" t="s">
        <v>2826</v>
      </c>
      <c r="B148" s="124"/>
      <c r="C148" s="124"/>
      <c r="D148" s="124"/>
      <c r="E148" s="124"/>
      <c r="F148" s="124"/>
      <c r="G148" s="125"/>
      <c r="H148" s="126"/>
      <c r="I148" s="126"/>
      <c r="J148" s="126"/>
      <c r="K148" s="126"/>
      <c r="L148" s="155"/>
      <c r="M148" s="155"/>
      <c r="N148" s="126"/>
      <c r="O148" s="126"/>
      <c r="P148" s="126"/>
      <c r="Q148" s="126"/>
      <c r="R148" s="126"/>
      <c r="S148" s="126"/>
      <c r="T148" s="126"/>
      <c r="U148" s="126"/>
      <c r="V148" s="126"/>
      <c r="W148" s="126"/>
      <c r="X148" s="126"/>
      <c r="Y148" s="126"/>
      <c r="Z148" s="126"/>
      <c r="AA148" s="126"/>
      <c r="AB148" s="126"/>
      <c r="AC148" s="126"/>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c r="BL148" s="126"/>
      <c r="BM148" s="126"/>
      <c r="BN148" s="126"/>
      <c r="BO148" s="126"/>
      <c r="BP148" s="126"/>
      <c r="BQ148" s="126"/>
      <c r="BR148" s="126"/>
      <c r="BS148" s="126"/>
      <c r="BT148" s="126"/>
      <c r="BU148" s="126"/>
      <c r="BV148" s="126"/>
      <c r="BW148" s="126"/>
      <c r="BX148" s="126"/>
      <c r="BY148" s="126"/>
      <c r="BZ148" s="126"/>
      <c r="CA148" s="126"/>
      <c r="CB148" s="126"/>
      <c r="CC148" s="126"/>
      <c r="CD148" s="126"/>
      <c r="CE148" s="126"/>
      <c r="CF148" s="126"/>
      <c r="CG148" s="126"/>
      <c r="CH148" s="126"/>
      <c r="CI148" s="126"/>
      <c r="CJ148" s="126"/>
      <c r="CK148" s="126"/>
      <c r="CL148" s="126"/>
      <c r="CM148" s="126"/>
      <c r="CN148" s="126"/>
      <c r="CO148" s="126"/>
      <c r="CP148" s="126"/>
      <c r="CQ148" s="126"/>
    </row>
    <row r="149" ht="24" customHeight="1" outlineLevel="3" spans="1:95">
      <c r="A149" s="115"/>
      <c r="B149" s="116" t="s">
        <v>799</v>
      </c>
      <c r="C149" s="117" t="s">
        <v>74</v>
      </c>
      <c r="D149" s="115" t="s">
        <v>68</v>
      </c>
      <c r="E149" s="116"/>
      <c r="F149" s="116"/>
      <c r="G149" s="116"/>
      <c r="H149" s="118">
        <f>X149+AA149+AD149+AG149+AJ149+AM149+AP149+AS149+AV149+AY149+BB149+BE149</f>
        <v>0</v>
      </c>
      <c r="I149" s="118">
        <f>Y149+AB149+AE149+AH149+AK149+AN149+AQ149+AT149+AW149+AZ149+BC149+BF149</f>
        <v>0</v>
      </c>
      <c r="J149" s="118">
        <f t="shared" si="1570"/>
        <v>0</v>
      </c>
      <c r="K149" s="118"/>
      <c r="L149" s="152"/>
      <c r="M149" s="152"/>
      <c r="N149" s="118"/>
      <c r="O149" s="118"/>
      <c r="P149" s="118"/>
      <c r="Q149" s="118"/>
      <c r="R149" s="118"/>
      <c r="S149" s="118"/>
      <c r="T149" s="118"/>
      <c r="U149" s="118"/>
      <c r="V149" s="118"/>
      <c r="W149" s="118"/>
      <c r="X149" s="118">
        <f>VLOOKUP($C149,'1 预算编制表单'!$C:$BJ,27,FALSE)</f>
        <v>0</v>
      </c>
      <c r="Y149" s="118">
        <f>X149-Z149</f>
        <v>0</v>
      </c>
      <c r="Z149" s="118">
        <f>SUM(Z150:Z154)</f>
        <v>0</v>
      </c>
      <c r="AA149" s="118">
        <f>VLOOKUP($C149,'1 预算编制表单'!$C:$BJ,30,FALSE)</f>
        <v>0</v>
      </c>
      <c r="AB149" s="118">
        <f>AA149-AC149</f>
        <v>0</v>
      </c>
      <c r="AC149" s="118">
        <f>SUM(AC150:AC154)</f>
        <v>0</v>
      </c>
      <c r="AD149" s="118">
        <f>VLOOKUP($C149,'1 预算编制表单'!$C:$BJ,33,FALSE)</f>
        <v>0</v>
      </c>
      <c r="AE149" s="118">
        <f>AD149-AF149</f>
        <v>0</v>
      </c>
      <c r="AF149" s="118">
        <f>SUM(AF150:AF154)</f>
        <v>0</v>
      </c>
      <c r="AG149" s="118">
        <f>VLOOKUP($C149,'1 预算编制表单'!$C:$BJ,36,FALSE)</f>
        <v>0</v>
      </c>
      <c r="AH149" s="118">
        <f>AG149-AI149</f>
        <v>0</v>
      </c>
      <c r="AI149" s="118">
        <f>SUM(AI150:AI154)</f>
        <v>0</v>
      </c>
      <c r="AJ149" s="118">
        <f>VLOOKUP($C149,'1 预算编制表单'!$C:$BJ,39,FALSE)</f>
        <v>0</v>
      </c>
      <c r="AK149" s="118">
        <f>AJ149-AL149</f>
        <v>0</v>
      </c>
      <c r="AL149" s="118">
        <f>SUM(AL150:AL154)</f>
        <v>0</v>
      </c>
      <c r="AM149" s="118">
        <f>VLOOKUP($C149,'1 预算编制表单'!$C:$BJ,42,FALSE)</f>
        <v>0</v>
      </c>
      <c r="AN149" s="118">
        <f>AM149-AO149</f>
        <v>0</v>
      </c>
      <c r="AO149" s="118">
        <f>SUM(AO150:AO154)</f>
        <v>0</v>
      </c>
      <c r="AP149" s="118">
        <f>VLOOKUP($C149,'1 预算编制表单'!$C:$BJ,45,FALSE)</f>
        <v>0</v>
      </c>
      <c r="AQ149" s="118">
        <f>AP149-AR149</f>
        <v>0</v>
      </c>
      <c r="AR149" s="118">
        <f>SUM(AR150:AR154)</f>
        <v>0</v>
      </c>
      <c r="AS149" s="118">
        <f>VLOOKUP($C149,'1 预算编制表单'!$C:$BJ,48,FALSE)</f>
        <v>0</v>
      </c>
      <c r="AT149" s="118">
        <f>AS149-AU149</f>
        <v>0</v>
      </c>
      <c r="AU149" s="118">
        <f>SUM(AU150:AU154)</f>
        <v>0</v>
      </c>
      <c r="AV149" s="118">
        <f>VLOOKUP($C149,'1 预算编制表单'!$C:$BJ,51,FALSE)</f>
        <v>0</v>
      </c>
      <c r="AW149" s="118">
        <f>AV149-AX149</f>
        <v>0</v>
      </c>
      <c r="AX149" s="118">
        <f>SUM(AX150:AX154)</f>
        <v>0</v>
      </c>
      <c r="AY149" s="118">
        <f>VLOOKUP($C149,'1 预算编制表单'!$C:$BJ,54,FALSE)</f>
        <v>0</v>
      </c>
      <c r="AZ149" s="118">
        <f>AY149-BA149</f>
        <v>0</v>
      </c>
      <c r="BA149" s="118">
        <f>SUM(BA150:BA154)</f>
        <v>0</v>
      </c>
      <c r="BB149" s="118">
        <f>VLOOKUP($C149,'1 预算编制表单'!$C:$BJ,57,FALSE)</f>
        <v>0</v>
      </c>
      <c r="BC149" s="118">
        <f>BB149-BD149</f>
        <v>0</v>
      </c>
      <c r="BD149" s="118">
        <f>SUM(BD150:BD154)</f>
        <v>0</v>
      </c>
      <c r="BE149" s="118">
        <f>VLOOKUP($C149,'1 预算编制表单'!$C:$BJ,60,FALSE)</f>
        <v>0</v>
      </c>
      <c r="BF149" s="118">
        <f>BE149-BG149</f>
        <v>0</v>
      </c>
      <c r="BG149" s="118">
        <f>SUM(BG150:BG154)</f>
        <v>0</v>
      </c>
      <c r="BH149" s="118">
        <f>VLOOKUP($C149,'1 预算编制表单'!$C:$BJ,27,FALSE)</f>
        <v>0</v>
      </c>
      <c r="BI149" s="118">
        <f>BH149-BJ149</f>
        <v>0</v>
      </c>
      <c r="BJ149" s="118">
        <f>SUM(BJ150:BJ154)</f>
        <v>0</v>
      </c>
      <c r="BK149" s="118">
        <f>VLOOKUP($C149,'1 预算编制表单'!$C:$BJ,30,FALSE)</f>
        <v>0</v>
      </c>
      <c r="BL149" s="118">
        <f>BK149-BM149</f>
        <v>0</v>
      </c>
      <c r="BM149" s="118">
        <f>SUM(BM150:BM154)</f>
        <v>0</v>
      </c>
      <c r="BN149" s="118">
        <f>VLOOKUP($C149,'1 预算编制表单'!$C:$BJ,33,FALSE)</f>
        <v>0</v>
      </c>
      <c r="BO149" s="118">
        <f>BN149-BP149</f>
        <v>0</v>
      </c>
      <c r="BP149" s="118">
        <f>SUM(BP150:BP154)</f>
        <v>0</v>
      </c>
      <c r="BQ149" s="118">
        <f>VLOOKUP($C149,'1 预算编制表单'!$C:$BJ,36,FALSE)</f>
        <v>0</v>
      </c>
      <c r="BR149" s="118">
        <f>BQ149-BS149</f>
        <v>0</v>
      </c>
      <c r="BS149" s="118">
        <f>SUM(BS150:BS154)</f>
        <v>0</v>
      </c>
      <c r="BT149" s="118">
        <f>VLOOKUP($C149,'1 预算编制表单'!$C:$BJ,39,FALSE)</f>
        <v>0</v>
      </c>
      <c r="BU149" s="118">
        <f>BT149-BV149</f>
        <v>0</v>
      </c>
      <c r="BV149" s="118">
        <f>SUM(BV150:BV154)</f>
        <v>0</v>
      </c>
      <c r="BW149" s="118">
        <f>VLOOKUP($C149,'1 预算编制表单'!$C:$BJ,42,FALSE)</f>
        <v>0</v>
      </c>
      <c r="BX149" s="118">
        <f>BW149-BY149</f>
        <v>0</v>
      </c>
      <c r="BY149" s="118">
        <f>SUM(BY150:BY154)</f>
        <v>0</v>
      </c>
      <c r="BZ149" s="118">
        <f>VLOOKUP($C149,'1 预算编制表单'!$C:$BJ,45,FALSE)</f>
        <v>0</v>
      </c>
      <c r="CA149" s="118">
        <f>BZ149-CB149</f>
        <v>0</v>
      </c>
      <c r="CB149" s="118">
        <f>SUM(CB150:CB154)</f>
        <v>0</v>
      </c>
      <c r="CC149" s="118">
        <f>VLOOKUP($C149,'1 预算编制表单'!$C:$BJ,48,FALSE)</f>
        <v>0</v>
      </c>
      <c r="CD149" s="118">
        <f>CC149-CE149</f>
        <v>0</v>
      </c>
      <c r="CE149" s="118">
        <f>SUM(CE150:CE154)</f>
        <v>0</v>
      </c>
      <c r="CF149" s="118">
        <f>VLOOKUP($C149,'1 预算编制表单'!$C:$BJ,51,FALSE)</f>
        <v>0</v>
      </c>
      <c r="CG149" s="118">
        <f>CF149-CH149</f>
        <v>0</v>
      </c>
      <c r="CH149" s="118">
        <f>SUM(CH150:CH154)</f>
        <v>0</v>
      </c>
      <c r="CI149" s="118">
        <f>VLOOKUP($C149,'1 预算编制表单'!$C:$BJ,54,FALSE)</f>
        <v>0</v>
      </c>
      <c r="CJ149" s="118">
        <f>CI149-CK149</f>
        <v>0</v>
      </c>
      <c r="CK149" s="118">
        <f>SUM(CK150:CK154)</f>
        <v>0</v>
      </c>
      <c r="CL149" s="118">
        <f>VLOOKUP($C149,'1 预算编制表单'!$C:$BJ,57,FALSE)</f>
        <v>0</v>
      </c>
      <c r="CM149" s="118">
        <f>CL149-CN149</f>
        <v>0</v>
      </c>
      <c r="CN149" s="118">
        <f>SUM(CN150:CN154)</f>
        <v>0</v>
      </c>
      <c r="CO149" s="118">
        <f>VLOOKUP($C149,'1 预算编制表单'!$C:$BJ,60,FALSE)</f>
        <v>0</v>
      </c>
      <c r="CP149" s="118">
        <f>CO149-CQ149</f>
        <v>0</v>
      </c>
      <c r="CQ149" s="118">
        <f>SUM(CQ150:CQ154)</f>
        <v>0</v>
      </c>
    </row>
    <row r="150" s="78" customFormat="1" ht="24" customHeight="1" outlineLevel="4" spans="1:95">
      <c r="A150" s="119"/>
      <c r="B150" s="120"/>
      <c r="C150" s="121" t="s">
        <v>1107</v>
      </c>
      <c r="D150" s="128" t="s">
        <v>2827</v>
      </c>
      <c r="E150" s="120"/>
      <c r="F150" s="120"/>
      <c r="G150" s="120"/>
      <c r="H150" s="156"/>
      <c r="I150" s="156"/>
      <c r="J150" s="122">
        <f t="shared" si="1570"/>
        <v>0</v>
      </c>
      <c r="K150" s="156"/>
      <c r="L150" s="153"/>
      <c r="M150" s="157"/>
      <c r="N150" s="156"/>
      <c r="O150" s="157"/>
      <c r="P150" s="156"/>
      <c r="Q150" s="156"/>
      <c r="R150" s="156"/>
      <c r="S150" s="156"/>
      <c r="T150" s="156"/>
      <c r="U150" s="156"/>
      <c r="V150" s="156"/>
      <c r="W150" s="156"/>
      <c r="X150" s="166"/>
      <c r="Y150" s="166"/>
      <c r="Z150" s="156">
        <f>报销单计算表!B19</f>
        <v>0</v>
      </c>
      <c r="AA150" s="166"/>
      <c r="AB150" s="166"/>
      <c r="AC150" s="156">
        <f>报销单计算表!C22</f>
        <v>0</v>
      </c>
      <c r="AD150" s="166"/>
      <c r="AE150" s="166"/>
      <c r="AF150" s="156">
        <f>报销单计算表!D22</f>
        <v>0</v>
      </c>
      <c r="AG150" s="166"/>
      <c r="AH150" s="166"/>
      <c r="AI150" s="156">
        <f>报销单计算表!E22</f>
        <v>0</v>
      </c>
      <c r="AJ150" s="166"/>
      <c r="AK150" s="166"/>
      <c r="AL150" s="156">
        <f>报销单计算表!F22</f>
        <v>0</v>
      </c>
      <c r="AM150" s="166"/>
      <c r="AN150" s="166"/>
      <c r="AO150" s="156">
        <f>报销单计算表!G22</f>
        <v>0</v>
      </c>
      <c r="AP150" s="166"/>
      <c r="AQ150" s="166"/>
      <c r="AR150" s="156">
        <f>报销单计算表!H22</f>
        <v>0</v>
      </c>
      <c r="AS150" s="166"/>
      <c r="AT150" s="166"/>
      <c r="AU150" s="156">
        <f>报销单计算表!I22</f>
        <v>0</v>
      </c>
      <c r="AV150" s="166"/>
      <c r="AW150" s="166"/>
      <c r="AX150" s="156">
        <f>报销单计算表!J22</f>
        <v>0</v>
      </c>
      <c r="AY150" s="166"/>
      <c r="AZ150" s="166"/>
      <c r="BA150" s="156">
        <f>报销单计算表!L22</f>
        <v>0</v>
      </c>
      <c r="BB150" s="166"/>
      <c r="BC150" s="166"/>
      <c r="BD150" s="156">
        <f>报销单计算表!L22</f>
        <v>0</v>
      </c>
      <c r="BE150" s="166"/>
      <c r="BF150" s="166"/>
      <c r="BG150" s="156">
        <f>报销单计算表!M22</f>
        <v>0</v>
      </c>
      <c r="BH150" s="161">
        <v>46023</v>
      </c>
      <c r="BI150" s="161">
        <f t="shared" ref="BI150" si="1715">BH150+30</f>
        <v>46053</v>
      </c>
      <c r="BJ150" s="170">
        <f t="shared" ref="BJ150" si="1716">IFERROR(IF(($R150-BI150)&gt;=0,0,IF(($S150-BH150)&lt;0,0,IF(AND(($S150-BI150)&gt;0,(BH150-$R150)&gt;0),$V150/365*(BI150-BH150+1),IF(AND(($S150-BI150)&lt;=0,(BH150-$R150)&gt;0),$V150/365*($S150-BH150+1),$V150/365*(BI150-$R150+1))))),0)</f>
        <v>0</v>
      </c>
      <c r="BK150" s="161">
        <f t="shared" ref="BK150" si="1717">BI150+1</f>
        <v>46054</v>
      </c>
      <c r="BL150" s="161">
        <f t="shared" ref="BL150" si="1718">BK150+27</f>
        <v>46081</v>
      </c>
      <c r="BM150" s="170">
        <f t="shared" ref="BM150" si="1719">IFERROR(IF(($R150-BL150)&gt;=0,0,IF(($S150-BK150)&lt;0,0,IF(AND(($S150-BL150)&gt;0,(BK150-$R150)&gt;0),$V150/365*(BL150-BK150+1),IF(AND(($S150-BL150)&lt;=0,(BK150-$R150)&gt;0),$V150/365*($S150-BK150+1),$V150/365*(BL150-$R150+1))))),0)</f>
        <v>0</v>
      </c>
      <c r="BN150" s="161">
        <f t="shared" ref="BN150" si="1720">BL150+1</f>
        <v>46082</v>
      </c>
      <c r="BO150" s="161">
        <f t="shared" ref="BO150" si="1721">BN150+30</f>
        <v>46112</v>
      </c>
      <c r="BP150" s="170">
        <f t="shared" ref="BP150" si="1722">IFERROR(IF(($R150-BO150)&gt;=0,0,IF(($S150-BN150)&lt;0,0,IF(AND(($S150-BO150)&gt;0,(BN150-$R150)&gt;0),$V150/365*(BO150-BN150+1),IF(AND(($S150-BO150)&lt;=0,(BN150-$R150)&gt;0),$V150/365*($S150-BN150+1),$V150/365*(BO150-$R150+1))))),0)</f>
        <v>0</v>
      </c>
      <c r="BQ150" s="161">
        <f t="shared" ref="BQ150" si="1723">BO150+1</f>
        <v>46113</v>
      </c>
      <c r="BR150" s="161">
        <f t="shared" ref="BR150" si="1724">BQ150+29</f>
        <v>46142</v>
      </c>
      <c r="BS150" s="170">
        <f t="shared" ref="BS150" si="1725">IFERROR(IF(($R150-BR150)&gt;=0,0,IF(($S150-BQ150)&lt;0,0,IF(AND(($S150-BR150)&gt;0,(BQ150-$R150)&gt;0),$V150/365*(BR150-BQ150+1),IF(AND(($S150-BR150)&lt;=0,(BQ150-$R150)&gt;0),$V150/365*($S150-BQ150+1),$V150/365*(BR150-$R150+1))))),0)</f>
        <v>0</v>
      </c>
      <c r="BT150" s="161">
        <f t="shared" ref="BT150" si="1726">BR150+1</f>
        <v>46143</v>
      </c>
      <c r="BU150" s="161">
        <f t="shared" ref="BU150" si="1727">BT150+30</f>
        <v>46173</v>
      </c>
      <c r="BV150" s="170">
        <f t="shared" ref="BV150" si="1728">IFERROR(IF(($R150-BU150)&gt;=0,0,IF(($S150-BT150)&lt;0,0,IF(AND(($S150-BU150)&gt;0,(BT150-$R150)&gt;0),$V150/365*(BU150-BT150+1),IF(AND(($S150-BU150)&lt;=0,(BT150-$R150)&gt;0),$V150/365*($S150-BT150+1),$V150/365*(BU150-$R150+1))))),0)</f>
        <v>0</v>
      </c>
      <c r="BW150" s="161">
        <f t="shared" ref="BW150" si="1729">BU150+1</f>
        <v>46174</v>
      </c>
      <c r="BX150" s="161">
        <f t="shared" ref="BX150" si="1730">BW150+29</f>
        <v>46203</v>
      </c>
      <c r="BY150" s="170">
        <f t="shared" ref="BY150" si="1731">IFERROR(IF(($R150-BX150)&gt;=0,0,IF(($S150-BW150)&lt;0,0,IF(AND(($S150-BX150)&gt;0,(BW150-$R150)&gt;0),$V150/365*(BX150-BW150+1),IF(AND(($S150-BX150)&lt;=0,(BW150-$R150)&gt;0),$V150/365*($S150-BW150+1),$V150/365*(BX150-$R150+1))))),0)</f>
        <v>0</v>
      </c>
      <c r="BZ150" s="161">
        <f t="shared" ref="BZ150" si="1732">BX150+1</f>
        <v>46204</v>
      </c>
      <c r="CA150" s="161">
        <f t="shared" ref="CA150" si="1733">BZ150+30</f>
        <v>46234</v>
      </c>
      <c r="CB150" s="170">
        <f t="shared" ref="CB150" si="1734">IFERROR(IF(($R150-CA150)&gt;=0,0,IF(($S150-BZ150)&lt;0,0,IF(AND(($S150-CA150)&gt;0,(BZ150-$R150)&gt;0),$V150/365*(CA150-BZ150+1),IF(AND(($S150-CA150)&lt;=0,(BZ150-$R150)&gt;0),$V150/365*($S150-BZ150+1),$V150/365*(CA150-$R150+1))))),0)</f>
        <v>0</v>
      </c>
      <c r="CC150" s="161">
        <f t="shared" ref="CC150" si="1735">CA150+1</f>
        <v>46235</v>
      </c>
      <c r="CD150" s="161">
        <f t="shared" ref="CD150" si="1736">CC150+30</f>
        <v>46265</v>
      </c>
      <c r="CE150" s="170">
        <f t="shared" ref="CE150" si="1737">IFERROR(IF(($R150-CD150)&gt;=0,0,IF(($S150-CC150)&lt;0,0,IF(AND(($S150-CD150)&gt;0,(CC150-$R150)&gt;0),$V150/365*(CD150-CC150+1),IF(AND(($S150-CD150)&lt;=0,(CC150-$R150)&gt;0),$V150/365*($S150-CC150+1),$V150/365*(CD150-$R150+1))))),0)</f>
        <v>0</v>
      </c>
      <c r="CF150" s="161">
        <f t="shared" ref="CF150" si="1738">CD150+1</f>
        <v>46266</v>
      </c>
      <c r="CG150" s="161">
        <f t="shared" ref="CG150" si="1739">CF150+29</f>
        <v>46295</v>
      </c>
      <c r="CH150" s="170">
        <f t="shared" ref="CH150" si="1740">IFERROR(IF(($R150-CG150)&gt;=0,0,IF(($S150-CF150)&lt;0,0,IF(AND(($S150-CG150)&gt;0,(CF150-$R150)&gt;0),$V150/365*(CG150-CF150+1),IF(AND(($S150-CG150)&lt;=0,(CF150-$R150)&gt;0),$V150/365*($S150-CF150+1),$V150/365*(CG150-$R150+1))))),0)</f>
        <v>0</v>
      </c>
      <c r="CI150" s="161">
        <f t="shared" ref="CI150" si="1741">CG150+1</f>
        <v>46296</v>
      </c>
      <c r="CJ150" s="161">
        <f t="shared" ref="CJ150" si="1742">CI150+30</f>
        <v>46326</v>
      </c>
      <c r="CK150" s="170">
        <f t="shared" ref="CK150" si="1743">IFERROR(IF(($R150-CJ150)&gt;=0,0,IF(($S150-CI150)&lt;0,0,IF(AND(($S150-CJ150)&gt;0,(CI150-$R150)&gt;0),$V150/365*(CJ150-CI150+1),IF(AND(($S150-CJ150)&lt;=0,(CI150-$R150)&gt;0),$V150/365*($S150-CI150+1),$V150/365*(CJ150-$R150+1))))),0)</f>
        <v>0</v>
      </c>
      <c r="CL150" s="161">
        <f t="shared" ref="CL150" si="1744">CJ150+1</f>
        <v>46327</v>
      </c>
      <c r="CM150" s="161">
        <f t="shared" ref="CM150" si="1745">CL150+29</f>
        <v>46356</v>
      </c>
      <c r="CN150" s="170">
        <f t="shared" ref="CN150" si="1746">IFERROR(IF(($R150-CM150)&gt;=0,0,IF(($S150-CL150)&lt;0,0,IF(AND(($S150-CM150)&gt;0,(CL150-$R150)&gt;0),$V150/365*(CM150-CL150+1),IF(AND(($S150-CM150)&lt;=0,(CL150-$R150)&gt;0),$V150/365*($S150-CL150+1),$V150/365*(CM150-$R150+1))))),0)</f>
        <v>0</v>
      </c>
      <c r="CO150" s="161">
        <f t="shared" ref="CO150" si="1747">CM150+1</f>
        <v>46357</v>
      </c>
      <c r="CP150" s="161">
        <f t="shared" ref="CP150" si="1748">CO150+30</f>
        <v>46387</v>
      </c>
      <c r="CQ150" s="170">
        <f t="shared" ref="CQ150" si="1749">IFERROR(IF(($R150-CP150)&gt;=0,0,IF(($S150-CO150)&lt;0,0,IF(AND(($S150-CP150)&gt;0,(CO150-$R150)&gt;0),$V150/365*(CP150-CO150+1),IF(AND(($S150-CP150)&lt;=0,(CO150-$R150)&gt;0),$V150/365*($S150-CO150+1),$V150/365*(CP150-$R150+1))))),0)</f>
        <v>0</v>
      </c>
    </row>
    <row r="151" s="78" customFormat="1" ht="24" customHeight="1" outlineLevel="4" spans="1:95">
      <c r="A151" s="119"/>
      <c r="B151" s="120"/>
      <c r="C151" s="121"/>
      <c r="D151" s="119"/>
      <c r="E151" s="120"/>
      <c r="F151" s="120"/>
      <c r="G151" s="120"/>
      <c r="H151" s="122"/>
      <c r="I151" s="122"/>
      <c r="J151" s="122">
        <f t="shared" si="1570"/>
        <v>0</v>
      </c>
      <c r="K151" s="122">
        <f t="shared" ref="K151:K153" si="1750">K150+1</f>
        <v>1</v>
      </c>
      <c r="L151" s="153"/>
      <c r="M151" s="154">
        <f>IFERROR(VLOOKUP($L151,'2-2 引出数据_合同数据仓库'!$B$2:$BP$1000,3,FALSE),0)</f>
        <v>0</v>
      </c>
      <c r="N151" s="122"/>
      <c r="O151" s="154">
        <f>IFERROR(VLOOKUP((LEFT(VLOOKUP($L151,'2-2 引出数据_合同数据仓库'!$B$2:$BP$1000,64,FALSE),15)&amp;(RIGHT(VLOOKUP($L151,'2-2 引出数据_合同数据仓库'!$B$2:$BP$1000,64,FALSE),4)+1)),'2-2 引出数据_合同数据仓库'!$B$2:$BP$1000,3,FALSE),0)</f>
        <v>0</v>
      </c>
      <c r="P151" s="122"/>
      <c r="Q151" s="122">
        <f>IFERROR(VLOOKUP($L151,'2-2 引出数据_合同数据仓库'!$B$2:$BP$1000,28,FALSE),0)</f>
        <v>0</v>
      </c>
      <c r="R151" s="122">
        <f>IFERROR(VLOOKUP($L151,'2-2 引出数据_合同数据仓库'!$B$2:$BP$1000,29,FALSE),0)</f>
        <v>0</v>
      </c>
      <c r="S151" s="122">
        <f>IFERROR(VLOOKUP($L151,'2-2 引出数据_合同数据仓库'!$B$2:$BP$1000,4,FALSE),0)</f>
        <v>0</v>
      </c>
      <c r="T151" s="122"/>
      <c r="U151" s="122">
        <f>IFERROR(VLOOKUP($L151,'2-2 引出数据_合同数据仓库'!$B$2:$BP$1000,15,FALSE),0)</f>
        <v>0</v>
      </c>
      <c r="V151" s="122">
        <f t="shared" ref="V151:V153" si="1751">U151/(S151-R151+1)*365</f>
        <v>0</v>
      </c>
      <c r="W151" s="122"/>
      <c r="X151" s="161">
        <v>45658</v>
      </c>
      <c r="Y151" s="161">
        <f t="shared" ref="Y151:Y153" si="1752">X151+30</f>
        <v>45688</v>
      </c>
      <c r="Z151" s="165">
        <f t="shared" ref="Z151:Z153" si="1753">IFERROR(IF(($R151-Y151)&gt;=0,0,IF(($S151-X151)&lt;0,0,IF(AND(($S151-Y151)&gt;0,(X151-$R151)&gt;0),$V151/365*(Y151-X151+1),IF(AND(($S151-Y151)&lt;=0,(X151-$R151)&gt;0),$V151/365*($S151-X151+1),$V151/365*(Y151-$R151+1))))),0)</f>
        <v>0</v>
      </c>
      <c r="AA151" s="161">
        <f t="shared" ref="AA151:AA153" si="1754">Y151+1</f>
        <v>45689</v>
      </c>
      <c r="AB151" s="161">
        <f t="shared" ref="AB151:AB153" si="1755">AA151+27</f>
        <v>45716</v>
      </c>
      <c r="AC151" s="165">
        <f t="shared" ref="AC151:AC153" si="1756">IFERROR(IF(($R151-AB151)&gt;=0,0,IF(($S151-AA151)&lt;0,0,IF(AND(($S151-AB151)&gt;0,(AA151-$R151)&gt;0),$V151/365*(AB151-AA151+1),IF(AND(($S151-AB151)&lt;=0,(AA151-$R151)&gt;0),$V151/365*($S151-AA151+1),$V151/365*(AB151-$R151+1))))),0)</f>
        <v>0</v>
      </c>
      <c r="AD151" s="161">
        <f t="shared" ref="AD151:AD153" si="1757">AB151+1</f>
        <v>45717</v>
      </c>
      <c r="AE151" s="161">
        <f t="shared" ref="AE151:AE153" si="1758">AD151+30</f>
        <v>45747</v>
      </c>
      <c r="AF151" s="165">
        <f t="shared" ref="AF151:AF153" si="1759">IFERROR(IF(($R151-AE151)&gt;=0,0,IF(($S151-AD151)&lt;0,0,IF(AND(($S151-AE151)&gt;0,(AD151-$R151)&gt;0),$V151/365*(AE151-AD151+1),IF(AND(($S151-AE151)&lt;=0,(AD151-$R151)&gt;0),$V151/365*($S151-AD151+1),$V151/365*(AE151-$R151+1))))),0)</f>
        <v>0</v>
      </c>
      <c r="AG151" s="161">
        <f t="shared" ref="AG151:AG153" si="1760">AE151+1</f>
        <v>45748</v>
      </c>
      <c r="AH151" s="161">
        <f t="shared" ref="AH151:AH153" si="1761">AG151+29</f>
        <v>45777</v>
      </c>
      <c r="AI151" s="165">
        <f t="shared" ref="AI151:AI153" si="1762">IFERROR(IF(($R151-AH151)&gt;=0,0,IF(($S151-AG151)&lt;0,0,IF(AND(($S151-AH151)&gt;0,(AG151-$R151)&gt;0),$V151/365*(AH151-AG151+1),IF(AND(($S151-AH151)&lt;=0,(AG151-$R151)&gt;0),$V151/365*($S151-AG151+1),$V151/365*(AH151-$R151+1))))),0)</f>
        <v>0</v>
      </c>
      <c r="AJ151" s="161">
        <f t="shared" ref="AJ151:AJ153" si="1763">AH151+1</f>
        <v>45778</v>
      </c>
      <c r="AK151" s="161">
        <f t="shared" ref="AK151:AK153" si="1764">AJ151+30</f>
        <v>45808</v>
      </c>
      <c r="AL151" s="165">
        <f t="shared" ref="AL151:AL153" si="1765">IFERROR(IF(($R151-AK151)&gt;=0,0,IF(($S151-AJ151)&lt;0,0,IF(AND(($S151-AK151)&gt;0,(AJ151-$R151)&gt;0),$V151/365*(AK151-AJ151+1),IF(AND(($S151-AK151)&lt;=0,(AJ151-$R151)&gt;0),$V151/365*($S151-AJ151+1),$V151/365*(AK151-$R151+1))))),0)</f>
        <v>0</v>
      </c>
      <c r="AM151" s="161">
        <f t="shared" ref="AM151:AM153" si="1766">AK151+1</f>
        <v>45809</v>
      </c>
      <c r="AN151" s="161">
        <f t="shared" ref="AN151:AN153" si="1767">AM151+29</f>
        <v>45838</v>
      </c>
      <c r="AO151" s="165">
        <f t="shared" ref="AO151:AO153" si="1768">IFERROR(IF(($R151-AN151)&gt;=0,0,IF(($S151-AM151)&lt;0,0,IF(AND(($S151-AN151)&gt;0,(AM151-$R151)&gt;0),$V151/365*(AN151-AM151+1),IF(AND(($S151-AN151)&lt;=0,(AM151-$R151)&gt;0),$V151/365*($S151-AM151+1),$V151/365*(AN151-$R151+1))))),0)</f>
        <v>0</v>
      </c>
      <c r="AP151" s="161">
        <f t="shared" ref="AP151:AP153" si="1769">AN151+1</f>
        <v>45839</v>
      </c>
      <c r="AQ151" s="161">
        <f t="shared" ref="AQ151:AQ153" si="1770">AP151+30</f>
        <v>45869</v>
      </c>
      <c r="AR151" s="165">
        <f t="shared" ref="AR151:AR153" si="1771">IFERROR(IF(($R151-AQ151)&gt;=0,0,IF(($S151-AP151)&lt;0,0,IF(AND(($S151-AQ151)&gt;0,(AP151-$R151)&gt;0),$V151/365*(AQ151-AP151+1),IF(AND(($S151-AQ151)&lt;=0,(AP151-$R151)&gt;0),$V151/365*($S151-AP151+1),$V151/365*(AQ151-$R151+1))))),0)</f>
        <v>0</v>
      </c>
      <c r="AS151" s="161">
        <f t="shared" ref="AS151:AS153" si="1772">AQ151+1</f>
        <v>45870</v>
      </c>
      <c r="AT151" s="161">
        <f t="shared" ref="AT151:AT153" si="1773">AS151+30</f>
        <v>45900</v>
      </c>
      <c r="AU151" s="165">
        <f t="shared" ref="AU151:AU153" si="1774">IFERROR(IF(($R151-AT151)&gt;=0,0,IF(($S151-AS151)&lt;0,0,IF(AND(($S151-AT151)&gt;0,(AS151-$R151)&gt;0),$V151/365*(AT151-AS151+1),IF(AND(($S151-AT151)&lt;=0,(AS151-$R151)&gt;0),$V151/365*($S151-AS151+1),$V151/365*(AT151-$R151+1))))),0)</f>
        <v>0</v>
      </c>
      <c r="AV151" s="161">
        <f t="shared" ref="AV151:AV153" si="1775">AT151+1</f>
        <v>45901</v>
      </c>
      <c r="AW151" s="161">
        <f t="shared" ref="AW151:AW153" si="1776">AV151+29</f>
        <v>45930</v>
      </c>
      <c r="AX151" s="165">
        <f t="shared" ref="AX151:AX153" si="1777">IFERROR(IF(($R151-AW151)&gt;=0,0,IF(($S151-AV151)&lt;0,0,IF(AND(($S151-AW151)&gt;0,(AV151-$R151)&gt;0),$V151/365*(AW151-AV151+1),IF(AND(($S151-AW151)&lt;=0,(AV151-$R151)&gt;0),$V151/365*($S151-AV151+1),$V151/365*(AW151-$R151+1))))),0)</f>
        <v>0</v>
      </c>
      <c r="AY151" s="161">
        <f t="shared" ref="AY151:AY153" si="1778">AW151+1</f>
        <v>45931</v>
      </c>
      <c r="AZ151" s="161">
        <f t="shared" ref="AZ151:AZ153" si="1779">AY151+30</f>
        <v>45961</v>
      </c>
      <c r="BA151" s="165">
        <f t="shared" ref="BA151:BA153" si="1780">IFERROR(IF(($R151-AZ151)&gt;=0,0,IF(($S151-AY151)&lt;0,0,IF(AND(($S151-AZ151)&gt;0,(AY151-$R151)&gt;0),$V151/365*(AZ151-AY151+1),IF(AND(($S151-AZ151)&lt;=0,(AY151-$R151)&gt;0),$V151/365*($S151-AY151+1),$V151/365*(AZ151-$R151+1))))),0)</f>
        <v>0</v>
      </c>
      <c r="BB151" s="161">
        <f t="shared" ref="BB151:BB153" si="1781">AZ151+1</f>
        <v>45962</v>
      </c>
      <c r="BC151" s="161">
        <f t="shared" ref="BC151:BC153" si="1782">BB151+29</f>
        <v>45991</v>
      </c>
      <c r="BD151" s="165">
        <f t="shared" ref="BD151:BD153" si="1783">IFERROR(IF(($R151-BC151)&gt;=0,0,IF(($S151-BB151)&lt;0,0,IF(AND(($S151-BC151)&gt;0,(BB151-$R151)&gt;0),$V151/365*(BC151-BB151+1),IF(AND(($S151-BC151)&lt;=0,(BB151-$R151)&gt;0),$V151/365*($S151-BB151+1),$V151/365*(BC151-$R151+1))))),0)</f>
        <v>0</v>
      </c>
      <c r="BE151" s="161">
        <f t="shared" ref="BE151:BE153" si="1784">BC151+1</f>
        <v>45992</v>
      </c>
      <c r="BF151" s="161">
        <f t="shared" ref="BF151:BF153" si="1785">BE151+30</f>
        <v>46022</v>
      </c>
      <c r="BG151" s="165">
        <f t="shared" ref="BG151:BG153" si="1786">IFERROR(IF(($R151-BF151)&gt;=0,0,IF(($S151-BE151)&lt;0,0,IF(AND(($S151-BF151)&gt;0,(BE151-$R151)&gt;0),$V151/365*(BF151-BE151+1),IF(AND(($S151-BF151)&lt;=0,(BE151-$R151)&gt;0),$V151/365*($S151-BE151+1),$V151/365*(BF151-$R151+1))))),0)</f>
        <v>0</v>
      </c>
      <c r="BH151" s="161">
        <v>46023</v>
      </c>
      <c r="BI151" s="161">
        <f t="shared" ref="BI151:BI153" si="1787">BH151+30</f>
        <v>46053</v>
      </c>
      <c r="BJ151" s="165">
        <f t="shared" ref="BJ151:BJ153" si="1788">IFERROR(IF(($R151-BI151)&gt;=0,0,IF(($S151-BH151)&lt;0,0,IF(AND(($S151-BI151)&gt;0,(BH151-$R151)&gt;0),$V151/365*(BI151-BH151+1),IF(AND(($S151-BI151)&lt;=0,(BH151-$R151)&gt;0),$V151/365*($S151-BH151+1),$V151/365*(BI151-$R151+1))))),0)</f>
        <v>0</v>
      </c>
      <c r="BK151" s="161">
        <f t="shared" ref="BK151:BK153" si="1789">BI151+1</f>
        <v>46054</v>
      </c>
      <c r="BL151" s="161">
        <f t="shared" ref="BL151:BL153" si="1790">BK151+27</f>
        <v>46081</v>
      </c>
      <c r="BM151" s="165">
        <f t="shared" ref="BM151:BM153" si="1791">IFERROR(IF(($R151-BL151)&gt;=0,0,IF(($S151-BK151)&lt;0,0,IF(AND(($S151-BL151)&gt;0,(BK151-$R151)&gt;0),$V151/365*(BL151-BK151+1),IF(AND(($S151-BL151)&lt;=0,(BK151-$R151)&gt;0),$V151/365*($S151-BK151+1),$V151/365*(BL151-$R151+1))))),0)</f>
        <v>0</v>
      </c>
      <c r="BN151" s="161">
        <f t="shared" ref="BN151:BN153" si="1792">BL151+1</f>
        <v>46082</v>
      </c>
      <c r="BO151" s="161">
        <f t="shared" ref="BO151:BO153" si="1793">BN151+30</f>
        <v>46112</v>
      </c>
      <c r="BP151" s="165">
        <f t="shared" ref="BP151:BP153" si="1794">IFERROR(IF(($R151-BO151)&gt;=0,0,IF(($S151-BN151)&lt;0,0,IF(AND(($S151-BO151)&gt;0,(BN151-$R151)&gt;0),$V151/365*(BO151-BN151+1),IF(AND(($S151-BO151)&lt;=0,(BN151-$R151)&gt;0),$V151/365*($S151-BN151+1),$V151/365*(BO151-$R151+1))))),0)</f>
        <v>0</v>
      </c>
      <c r="BQ151" s="161">
        <f t="shared" ref="BQ151:BQ153" si="1795">BO151+1</f>
        <v>46113</v>
      </c>
      <c r="BR151" s="161">
        <f t="shared" ref="BR151:BR153" si="1796">BQ151+29</f>
        <v>46142</v>
      </c>
      <c r="BS151" s="165">
        <f t="shared" ref="BS151:BS153" si="1797">IFERROR(IF(($R151-BR151)&gt;=0,0,IF(($S151-BQ151)&lt;0,0,IF(AND(($S151-BR151)&gt;0,(BQ151-$R151)&gt;0),$V151/365*(BR151-BQ151+1),IF(AND(($S151-BR151)&lt;=0,(BQ151-$R151)&gt;0),$V151/365*($S151-BQ151+1),$V151/365*(BR151-$R151+1))))),0)</f>
        <v>0</v>
      </c>
      <c r="BT151" s="161">
        <f t="shared" ref="BT151:BT153" si="1798">BR151+1</f>
        <v>46143</v>
      </c>
      <c r="BU151" s="161">
        <f t="shared" ref="BU151:BU153" si="1799">BT151+30</f>
        <v>46173</v>
      </c>
      <c r="BV151" s="165">
        <f t="shared" ref="BV151:BV153" si="1800">IFERROR(IF(($R151-BU151)&gt;=0,0,IF(($S151-BT151)&lt;0,0,IF(AND(($S151-BU151)&gt;0,(BT151-$R151)&gt;0),$V151/365*(BU151-BT151+1),IF(AND(($S151-BU151)&lt;=0,(BT151-$R151)&gt;0),$V151/365*($S151-BT151+1),$V151/365*(BU151-$R151+1))))),0)</f>
        <v>0</v>
      </c>
      <c r="BW151" s="161">
        <f t="shared" ref="BW151:BW153" si="1801">BU151+1</f>
        <v>46174</v>
      </c>
      <c r="BX151" s="161">
        <f t="shared" ref="BX151:BX153" si="1802">BW151+29</f>
        <v>46203</v>
      </c>
      <c r="BY151" s="165">
        <f t="shared" ref="BY151:BY153" si="1803">IFERROR(IF(($R151-BX151)&gt;=0,0,IF(($S151-BW151)&lt;0,0,IF(AND(($S151-BX151)&gt;0,(BW151-$R151)&gt;0),$V151/365*(BX151-BW151+1),IF(AND(($S151-BX151)&lt;=0,(BW151-$R151)&gt;0),$V151/365*($S151-BW151+1),$V151/365*(BX151-$R151+1))))),0)</f>
        <v>0</v>
      </c>
      <c r="BZ151" s="161">
        <f t="shared" ref="BZ151:BZ153" si="1804">BX151+1</f>
        <v>46204</v>
      </c>
      <c r="CA151" s="161">
        <f t="shared" ref="CA151:CA153" si="1805">BZ151+30</f>
        <v>46234</v>
      </c>
      <c r="CB151" s="165">
        <f t="shared" ref="CB151:CB153" si="1806">IFERROR(IF(($R151-CA151)&gt;=0,0,IF(($S151-BZ151)&lt;0,0,IF(AND(($S151-CA151)&gt;0,(BZ151-$R151)&gt;0),$V151/365*(CA151-BZ151+1),IF(AND(($S151-CA151)&lt;=0,(BZ151-$R151)&gt;0),$V151/365*($S151-BZ151+1),$V151/365*(CA151-$R151+1))))),0)</f>
        <v>0</v>
      </c>
      <c r="CC151" s="161">
        <f t="shared" ref="CC151:CC153" si="1807">CA151+1</f>
        <v>46235</v>
      </c>
      <c r="CD151" s="161">
        <f t="shared" ref="CD151:CD153" si="1808">CC151+30</f>
        <v>46265</v>
      </c>
      <c r="CE151" s="165">
        <f t="shared" ref="CE151:CE153" si="1809">IFERROR(IF(($R151-CD151)&gt;=0,0,IF(($S151-CC151)&lt;0,0,IF(AND(($S151-CD151)&gt;0,(CC151-$R151)&gt;0),$V151/365*(CD151-CC151+1),IF(AND(($S151-CD151)&lt;=0,(CC151-$R151)&gt;0),$V151/365*($S151-CC151+1),$V151/365*(CD151-$R151+1))))),0)</f>
        <v>0</v>
      </c>
      <c r="CF151" s="161">
        <f t="shared" ref="CF151:CF153" si="1810">CD151+1</f>
        <v>46266</v>
      </c>
      <c r="CG151" s="161">
        <f t="shared" ref="CG151:CG153" si="1811">CF151+29</f>
        <v>46295</v>
      </c>
      <c r="CH151" s="165">
        <f t="shared" ref="CH151:CH153" si="1812">IFERROR(IF(($R151-CG151)&gt;=0,0,IF(($S151-CF151)&lt;0,0,IF(AND(($S151-CG151)&gt;0,(CF151-$R151)&gt;0),$V151/365*(CG151-CF151+1),IF(AND(($S151-CG151)&lt;=0,(CF151-$R151)&gt;0),$V151/365*($S151-CF151+1),$V151/365*(CG151-$R151+1))))),0)</f>
        <v>0</v>
      </c>
      <c r="CI151" s="161">
        <f t="shared" ref="CI151:CI153" si="1813">CG151+1</f>
        <v>46296</v>
      </c>
      <c r="CJ151" s="161">
        <f t="shared" ref="CJ151:CJ153" si="1814">CI151+30</f>
        <v>46326</v>
      </c>
      <c r="CK151" s="165">
        <f t="shared" ref="CK151:CK153" si="1815">IFERROR(IF(($R151-CJ151)&gt;=0,0,IF(($S151-CI151)&lt;0,0,IF(AND(($S151-CJ151)&gt;0,(CI151-$R151)&gt;0),$V151/365*(CJ151-CI151+1),IF(AND(($S151-CJ151)&lt;=0,(CI151-$R151)&gt;0),$V151/365*($S151-CI151+1),$V151/365*(CJ151-$R151+1))))),0)</f>
        <v>0</v>
      </c>
      <c r="CL151" s="161">
        <f t="shared" ref="CL151:CL153" si="1816">CJ151+1</f>
        <v>46327</v>
      </c>
      <c r="CM151" s="161">
        <f t="shared" ref="CM151:CM153" si="1817">CL151+29</f>
        <v>46356</v>
      </c>
      <c r="CN151" s="165">
        <f t="shared" ref="CN151:CN153" si="1818">IFERROR(IF(($R151-CM151)&gt;=0,0,IF(($S151-CL151)&lt;0,0,IF(AND(($S151-CM151)&gt;0,(CL151-$R151)&gt;0),$V151/365*(CM151-CL151+1),IF(AND(($S151-CM151)&lt;=0,(CL151-$R151)&gt;0),$V151/365*($S151-CL151+1),$V151/365*(CM151-$R151+1))))),0)</f>
        <v>0</v>
      </c>
      <c r="CO151" s="161">
        <f t="shared" ref="CO151:CO153" si="1819">CM151+1</f>
        <v>46357</v>
      </c>
      <c r="CP151" s="161">
        <f t="shared" ref="CP151:CP153" si="1820">CO151+30</f>
        <v>46387</v>
      </c>
      <c r="CQ151" s="165">
        <f t="shared" ref="CQ151:CQ153" si="1821">IFERROR(IF(($R151-CP151)&gt;=0,0,IF(($S151-CO151)&lt;0,0,IF(AND(($S151-CP151)&gt;0,(CO151-$R151)&gt;0),$V151/365*(CP151-CO151+1),IF(AND(($S151-CP151)&lt;=0,(CO151-$R151)&gt;0),$V151/365*($S151-CO151+1),$V151/365*(CP151-$R151+1))))),0)</f>
        <v>0</v>
      </c>
    </row>
    <row r="152" s="78" customFormat="1" ht="24" customHeight="1" outlineLevel="4" spans="1:95">
      <c r="A152" s="119"/>
      <c r="B152" s="120"/>
      <c r="C152" s="121"/>
      <c r="D152" s="119"/>
      <c r="E152" s="120"/>
      <c r="F152" s="120"/>
      <c r="G152" s="120"/>
      <c r="H152" s="122"/>
      <c r="I152" s="122"/>
      <c r="J152" s="122">
        <f t="shared" si="1570"/>
        <v>0</v>
      </c>
      <c r="K152" s="122">
        <f t="shared" si="1750"/>
        <v>2</v>
      </c>
      <c r="L152" s="153"/>
      <c r="M152" s="154">
        <f>IFERROR(VLOOKUP($L152,'2-2 引出数据_合同数据仓库'!$B$2:$BP$1000,3,FALSE),0)</f>
        <v>0</v>
      </c>
      <c r="N152" s="122"/>
      <c r="O152" s="154">
        <f>IFERROR(VLOOKUP((LEFT(VLOOKUP($L152,'2-2 引出数据_合同数据仓库'!$B$2:$BP$1000,64,FALSE),15)&amp;(RIGHT(VLOOKUP($L152,'2-2 引出数据_合同数据仓库'!$B$2:$BP$1000,64,FALSE),4)+1)),'2-2 引出数据_合同数据仓库'!$B$2:$BP$1000,3,FALSE),0)</f>
        <v>0</v>
      </c>
      <c r="P152" s="122"/>
      <c r="Q152" s="122">
        <f>IFERROR(VLOOKUP($L152,'2-2 引出数据_合同数据仓库'!$B$2:$BP$1000,28,FALSE),0)</f>
        <v>0</v>
      </c>
      <c r="R152" s="122">
        <f>IFERROR(VLOOKUP($L152,'2-2 引出数据_合同数据仓库'!$B$2:$BP$1000,29,FALSE),0)</f>
        <v>0</v>
      </c>
      <c r="S152" s="122">
        <f>IFERROR(VLOOKUP($L152,'2-2 引出数据_合同数据仓库'!$B$2:$BP$1000,4,FALSE),0)</f>
        <v>0</v>
      </c>
      <c r="T152" s="122"/>
      <c r="U152" s="122">
        <f>IFERROR(VLOOKUP($L152,'2-2 引出数据_合同数据仓库'!$B$2:$BP$1000,15,FALSE),0)</f>
        <v>0</v>
      </c>
      <c r="V152" s="122">
        <f t="shared" si="1751"/>
        <v>0</v>
      </c>
      <c r="W152" s="122"/>
      <c r="X152" s="161">
        <v>45658</v>
      </c>
      <c r="Y152" s="161">
        <f t="shared" si="1752"/>
        <v>45688</v>
      </c>
      <c r="Z152" s="165">
        <f t="shared" si="1753"/>
        <v>0</v>
      </c>
      <c r="AA152" s="161">
        <f t="shared" si="1754"/>
        <v>45689</v>
      </c>
      <c r="AB152" s="161">
        <f t="shared" si="1755"/>
        <v>45716</v>
      </c>
      <c r="AC152" s="165">
        <f t="shared" si="1756"/>
        <v>0</v>
      </c>
      <c r="AD152" s="161">
        <f t="shared" si="1757"/>
        <v>45717</v>
      </c>
      <c r="AE152" s="161">
        <f t="shared" si="1758"/>
        <v>45747</v>
      </c>
      <c r="AF152" s="165">
        <f t="shared" si="1759"/>
        <v>0</v>
      </c>
      <c r="AG152" s="161">
        <f t="shared" si="1760"/>
        <v>45748</v>
      </c>
      <c r="AH152" s="161">
        <f t="shared" si="1761"/>
        <v>45777</v>
      </c>
      <c r="AI152" s="165">
        <f t="shared" si="1762"/>
        <v>0</v>
      </c>
      <c r="AJ152" s="161">
        <f t="shared" si="1763"/>
        <v>45778</v>
      </c>
      <c r="AK152" s="161">
        <f t="shared" si="1764"/>
        <v>45808</v>
      </c>
      <c r="AL152" s="165">
        <f t="shared" si="1765"/>
        <v>0</v>
      </c>
      <c r="AM152" s="161">
        <f t="shared" si="1766"/>
        <v>45809</v>
      </c>
      <c r="AN152" s="161">
        <f t="shared" si="1767"/>
        <v>45838</v>
      </c>
      <c r="AO152" s="165">
        <f t="shared" si="1768"/>
        <v>0</v>
      </c>
      <c r="AP152" s="161">
        <f t="shared" si="1769"/>
        <v>45839</v>
      </c>
      <c r="AQ152" s="161">
        <f t="shared" si="1770"/>
        <v>45869</v>
      </c>
      <c r="AR152" s="165">
        <f t="shared" si="1771"/>
        <v>0</v>
      </c>
      <c r="AS152" s="161">
        <f t="shared" si="1772"/>
        <v>45870</v>
      </c>
      <c r="AT152" s="161">
        <f t="shared" si="1773"/>
        <v>45900</v>
      </c>
      <c r="AU152" s="165">
        <f t="shared" si="1774"/>
        <v>0</v>
      </c>
      <c r="AV152" s="161">
        <f t="shared" si="1775"/>
        <v>45901</v>
      </c>
      <c r="AW152" s="161">
        <f t="shared" si="1776"/>
        <v>45930</v>
      </c>
      <c r="AX152" s="165">
        <f t="shared" si="1777"/>
        <v>0</v>
      </c>
      <c r="AY152" s="161">
        <f t="shared" si="1778"/>
        <v>45931</v>
      </c>
      <c r="AZ152" s="161">
        <f t="shared" si="1779"/>
        <v>45961</v>
      </c>
      <c r="BA152" s="165">
        <f t="shared" si="1780"/>
        <v>0</v>
      </c>
      <c r="BB152" s="161">
        <f t="shared" si="1781"/>
        <v>45962</v>
      </c>
      <c r="BC152" s="161">
        <f t="shared" si="1782"/>
        <v>45991</v>
      </c>
      <c r="BD152" s="165">
        <f t="shared" si="1783"/>
        <v>0</v>
      </c>
      <c r="BE152" s="161">
        <f t="shared" si="1784"/>
        <v>45992</v>
      </c>
      <c r="BF152" s="161">
        <f t="shared" si="1785"/>
        <v>46022</v>
      </c>
      <c r="BG152" s="165">
        <f t="shared" si="1786"/>
        <v>0</v>
      </c>
      <c r="BH152" s="161">
        <v>46023</v>
      </c>
      <c r="BI152" s="161">
        <f t="shared" si="1787"/>
        <v>46053</v>
      </c>
      <c r="BJ152" s="165">
        <f t="shared" si="1788"/>
        <v>0</v>
      </c>
      <c r="BK152" s="161">
        <f t="shared" si="1789"/>
        <v>46054</v>
      </c>
      <c r="BL152" s="161">
        <f t="shared" si="1790"/>
        <v>46081</v>
      </c>
      <c r="BM152" s="165">
        <f t="shared" si="1791"/>
        <v>0</v>
      </c>
      <c r="BN152" s="161">
        <f t="shared" si="1792"/>
        <v>46082</v>
      </c>
      <c r="BO152" s="161">
        <f t="shared" si="1793"/>
        <v>46112</v>
      </c>
      <c r="BP152" s="165">
        <f t="shared" si="1794"/>
        <v>0</v>
      </c>
      <c r="BQ152" s="161">
        <f t="shared" si="1795"/>
        <v>46113</v>
      </c>
      <c r="BR152" s="161">
        <f t="shared" si="1796"/>
        <v>46142</v>
      </c>
      <c r="BS152" s="165">
        <f t="shared" si="1797"/>
        <v>0</v>
      </c>
      <c r="BT152" s="161">
        <f t="shared" si="1798"/>
        <v>46143</v>
      </c>
      <c r="BU152" s="161">
        <f t="shared" si="1799"/>
        <v>46173</v>
      </c>
      <c r="BV152" s="165">
        <f t="shared" si="1800"/>
        <v>0</v>
      </c>
      <c r="BW152" s="161">
        <f t="shared" si="1801"/>
        <v>46174</v>
      </c>
      <c r="BX152" s="161">
        <f t="shared" si="1802"/>
        <v>46203</v>
      </c>
      <c r="BY152" s="165">
        <f t="shared" si="1803"/>
        <v>0</v>
      </c>
      <c r="BZ152" s="161">
        <f t="shared" si="1804"/>
        <v>46204</v>
      </c>
      <c r="CA152" s="161">
        <f t="shared" si="1805"/>
        <v>46234</v>
      </c>
      <c r="CB152" s="165">
        <f t="shared" si="1806"/>
        <v>0</v>
      </c>
      <c r="CC152" s="161">
        <f t="shared" si="1807"/>
        <v>46235</v>
      </c>
      <c r="CD152" s="161">
        <f t="shared" si="1808"/>
        <v>46265</v>
      </c>
      <c r="CE152" s="165">
        <f t="shared" si="1809"/>
        <v>0</v>
      </c>
      <c r="CF152" s="161">
        <f t="shared" si="1810"/>
        <v>46266</v>
      </c>
      <c r="CG152" s="161">
        <f t="shared" si="1811"/>
        <v>46295</v>
      </c>
      <c r="CH152" s="165">
        <f t="shared" si="1812"/>
        <v>0</v>
      </c>
      <c r="CI152" s="161">
        <f t="shared" si="1813"/>
        <v>46296</v>
      </c>
      <c r="CJ152" s="161">
        <f t="shared" si="1814"/>
        <v>46326</v>
      </c>
      <c r="CK152" s="165">
        <f t="shared" si="1815"/>
        <v>0</v>
      </c>
      <c r="CL152" s="161">
        <f t="shared" si="1816"/>
        <v>46327</v>
      </c>
      <c r="CM152" s="161">
        <f t="shared" si="1817"/>
        <v>46356</v>
      </c>
      <c r="CN152" s="165">
        <f t="shared" si="1818"/>
        <v>0</v>
      </c>
      <c r="CO152" s="161">
        <f t="shared" si="1819"/>
        <v>46357</v>
      </c>
      <c r="CP152" s="161">
        <f t="shared" si="1820"/>
        <v>46387</v>
      </c>
      <c r="CQ152" s="165">
        <f t="shared" si="1821"/>
        <v>0</v>
      </c>
    </row>
    <row r="153" s="78" customFormat="1" ht="24" customHeight="1" outlineLevel="4" spans="1:95">
      <c r="A153" s="119"/>
      <c r="B153" s="120"/>
      <c r="C153" s="121"/>
      <c r="D153" s="119"/>
      <c r="E153" s="120"/>
      <c r="F153" s="120"/>
      <c r="G153" s="120"/>
      <c r="H153" s="122"/>
      <c r="I153" s="122"/>
      <c r="J153" s="122">
        <f t="shared" si="1570"/>
        <v>0</v>
      </c>
      <c r="K153" s="122">
        <f t="shared" si="1750"/>
        <v>3</v>
      </c>
      <c r="L153" s="153"/>
      <c r="M153" s="154">
        <f>IFERROR(VLOOKUP($L153,'2-2 引出数据_合同数据仓库'!$B$2:$BP$1000,3,FALSE),0)</f>
        <v>0</v>
      </c>
      <c r="N153" s="122"/>
      <c r="O153" s="154">
        <f>IFERROR(VLOOKUP((LEFT(VLOOKUP($L153,'2-2 引出数据_合同数据仓库'!$B$2:$BP$1000,64,FALSE),15)&amp;(RIGHT(VLOOKUP($L153,'2-2 引出数据_合同数据仓库'!$B$2:$BP$1000,64,FALSE),4)+1)),'2-2 引出数据_合同数据仓库'!$B$2:$BP$1000,3,FALSE),0)</f>
        <v>0</v>
      </c>
      <c r="P153" s="122"/>
      <c r="Q153" s="122">
        <f>IFERROR(VLOOKUP($L153,'2-2 引出数据_合同数据仓库'!$B$2:$BP$1000,28,FALSE),0)</f>
        <v>0</v>
      </c>
      <c r="R153" s="122">
        <f>IFERROR(VLOOKUP($L153,'2-2 引出数据_合同数据仓库'!$B$2:$BP$1000,29,FALSE),0)</f>
        <v>0</v>
      </c>
      <c r="S153" s="122">
        <f>IFERROR(VLOOKUP($L153,'2-2 引出数据_合同数据仓库'!$B$2:$BP$1000,4,FALSE),0)</f>
        <v>0</v>
      </c>
      <c r="T153" s="122"/>
      <c r="U153" s="122">
        <f>IFERROR(VLOOKUP($L153,'2-2 引出数据_合同数据仓库'!$B$2:$BP$1000,15,FALSE),0)</f>
        <v>0</v>
      </c>
      <c r="V153" s="122">
        <f t="shared" si="1751"/>
        <v>0</v>
      </c>
      <c r="W153" s="122"/>
      <c r="X153" s="161">
        <v>45658</v>
      </c>
      <c r="Y153" s="161">
        <f t="shared" si="1752"/>
        <v>45688</v>
      </c>
      <c r="Z153" s="165">
        <f t="shared" si="1753"/>
        <v>0</v>
      </c>
      <c r="AA153" s="161">
        <f t="shared" si="1754"/>
        <v>45689</v>
      </c>
      <c r="AB153" s="161">
        <f t="shared" si="1755"/>
        <v>45716</v>
      </c>
      <c r="AC153" s="165">
        <f t="shared" si="1756"/>
        <v>0</v>
      </c>
      <c r="AD153" s="161">
        <f t="shared" si="1757"/>
        <v>45717</v>
      </c>
      <c r="AE153" s="161">
        <f t="shared" si="1758"/>
        <v>45747</v>
      </c>
      <c r="AF153" s="165">
        <f t="shared" si="1759"/>
        <v>0</v>
      </c>
      <c r="AG153" s="161">
        <f t="shared" si="1760"/>
        <v>45748</v>
      </c>
      <c r="AH153" s="161">
        <f t="shared" si="1761"/>
        <v>45777</v>
      </c>
      <c r="AI153" s="165">
        <f t="shared" si="1762"/>
        <v>0</v>
      </c>
      <c r="AJ153" s="161">
        <f t="shared" si="1763"/>
        <v>45778</v>
      </c>
      <c r="AK153" s="161">
        <f t="shared" si="1764"/>
        <v>45808</v>
      </c>
      <c r="AL153" s="165">
        <f t="shared" si="1765"/>
        <v>0</v>
      </c>
      <c r="AM153" s="161">
        <f t="shared" si="1766"/>
        <v>45809</v>
      </c>
      <c r="AN153" s="161">
        <f t="shared" si="1767"/>
        <v>45838</v>
      </c>
      <c r="AO153" s="165">
        <f t="shared" si="1768"/>
        <v>0</v>
      </c>
      <c r="AP153" s="161">
        <f t="shared" si="1769"/>
        <v>45839</v>
      </c>
      <c r="AQ153" s="161">
        <f t="shared" si="1770"/>
        <v>45869</v>
      </c>
      <c r="AR153" s="165">
        <f t="shared" si="1771"/>
        <v>0</v>
      </c>
      <c r="AS153" s="161">
        <f t="shared" si="1772"/>
        <v>45870</v>
      </c>
      <c r="AT153" s="161">
        <f t="shared" si="1773"/>
        <v>45900</v>
      </c>
      <c r="AU153" s="165">
        <f t="shared" si="1774"/>
        <v>0</v>
      </c>
      <c r="AV153" s="161">
        <f t="shared" si="1775"/>
        <v>45901</v>
      </c>
      <c r="AW153" s="161">
        <f t="shared" si="1776"/>
        <v>45930</v>
      </c>
      <c r="AX153" s="165">
        <f t="shared" si="1777"/>
        <v>0</v>
      </c>
      <c r="AY153" s="161">
        <f t="shared" si="1778"/>
        <v>45931</v>
      </c>
      <c r="AZ153" s="161">
        <f t="shared" si="1779"/>
        <v>45961</v>
      </c>
      <c r="BA153" s="165">
        <f t="shared" si="1780"/>
        <v>0</v>
      </c>
      <c r="BB153" s="161">
        <f t="shared" si="1781"/>
        <v>45962</v>
      </c>
      <c r="BC153" s="161">
        <f t="shared" si="1782"/>
        <v>45991</v>
      </c>
      <c r="BD153" s="165">
        <f t="shared" si="1783"/>
        <v>0</v>
      </c>
      <c r="BE153" s="161">
        <f t="shared" si="1784"/>
        <v>45992</v>
      </c>
      <c r="BF153" s="161">
        <f t="shared" si="1785"/>
        <v>46022</v>
      </c>
      <c r="BG153" s="165">
        <f t="shared" si="1786"/>
        <v>0</v>
      </c>
      <c r="BH153" s="161">
        <v>46023</v>
      </c>
      <c r="BI153" s="161">
        <f t="shared" si="1787"/>
        <v>46053</v>
      </c>
      <c r="BJ153" s="165">
        <f t="shared" si="1788"/>
        <v>0</v>
      </c>
      <c r="BK153" s="161">
        <f t="shared" si="1789"/>
        <v>46054</v>
      </c>
      <c r="BL153" s="161">
        <f t="shared" si="1790"/>
        <v>46081</v>
      </c>
      <c r="BM153" s="165">
        <f t="shared" si="1791"/>
        <v>0</v>
      </c>
      <c r="BN153" s="161">
        <f t="shared" si="1792"/>
        <v>46082</v>
      </c>
      <c r="BO153" s="161">
        <f t="shared" si="1793"/>
        <v>46112</v>
      </c>
      <c r="BP153" s="165">
        <f t="shared" si="1794"/>
        <v>0</v>
      </c>
      <c r="BQ153" s="161">
        <f t="shared" si="1795"/>
        <v>46113</v>
      </c>
      <c r="BR153" s="161">
        <f t="shared" si="1796"/>
        <v>46142</v>
      </c>
      <c r="BS153" s="165">
        <f t="shared" si="1797"/>
        <v>0</v>
      </c>
      <c r="BT153" s="161">
        <f t="shared" si="1798"/>
        <v>46143</v>
      </c>
      <c r="BU153" s="161">
        <f t="shared" si="1799"/>
        <v>46173</v>
      </c>
      <c r="BV153" s="165">
        <f t="shared" si="1800"/>
        <v>0</v>
      </c>
      <c r="BW153" s="161">
        <f t="shared" si="1801"/>
        <v>46174</v>
      </c>
      <c r="BX153" s="161">
        <f t="shared" si="1802"/>
        <v>46203</v>
      </c>
      <c r="BY153" s="165">
        <f t="shared" si="1803"/>
        <v>0</v>
      </c>
      <c r="BZ153" s="161">
        <f t="shared" si="1804"/>
        <v>46204</v>
      </c>
      <c r="CA153" s="161">
        <f t="shared" si="1805"/>
        <v>46234</v>
      </c>
      <c r="CB153" s="165">
        <f t="shared" si="1806"/>
        <v>0</v>
      </c>
      <c r="CC153" s="161">
        <f t="shared" si="1807"/>
        <v>46235</v>
      </c>
      <c r="CD153" s="161">
        <f t="shared" si="1808"/>
        <v>46265</v>
      </c>
      <c r="CE153" s="165">
        <f t="shared" si="1809"/>
        <v>0</v>
      </c>
      <c r="CF153" s="161">
        <f t="shared" si="1810"/>
        <v>46266</v>
      </c>
      <c r="CG153" s="161">
        <f t="shared" si="1811"/>
        <v>46295</v>
      </c>
      <c r="CH153" s="165">
        <f t="shared" si="1812"/>
        <v>0</v>
      </c>
      <c r="CI153" s="161">
        <f t="shared" si="1813"/>
        <v>46296</v>
      </c>
      <c r="CJ153" s="161">
        <f t="shared" si="1814"/>
        <v>46326</v>
      </c>
      <c r="CK153" s="165">
        <f t="shared" si="1815"/>
        <v>0</v>
      </c>
      <c r="CL153" s="161">
        <f t="shared" si="1816"/>
        <v>46327</v>
      </c>
      <c r="CM153" s="161">
        <f t="shared" si="1817"/>
        <v>46356</v>
      </c>
      <c r="CN153" s="165">
        <f t="shared" si="1818"/>
        <v>0</v>
      </c>
      <c r="CO153" s="161">
        <f t="shared" si="1819"/>
        <v>46357</v>
      </c>
      <c r="CP153" s="161">
        <f t="shared" si="1820"/>
        <v>46387</v>
      </c>
      <c r="CQ153" s="165">
        <f t="shared" si="1821"/>
        <v>0</v>
      </c>
    </row>
    <row r="154" s="78" customFormat="1" ht="24" customHeight="1" outlineLevel="4" spans="1:95">
      <c r="A154" s="123" t="s">
        <v>2826</v>
      </c>
      <c r="B154" s="124"/>
      <c r="C154" s="124"/>
      <c r="D154" s="124"/>
      <c r="E154" s="124"/>
      <c r="F154" s="124"/>
      <c r="G154" s="125"/>
      <c r="H154" s="126"/>
      <c r="I154" s="126"/>
      <c r="J154" s="126"/>
      <c r="K154" s="126"/>
      <c r="L154" s="155"/>
      <c r="M154" s="155"/>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c r="CB154" s="126"/>
      <c r="CC154" s="126"/>
      <c r="CD154" s="126"/>
      <c r="CE154" s="126"/>
      <c r="CF154" s="126"/>
      <c r="CG154" s="126"/>
      <c r="CH154" s="126"/>
      <c r="CI154" s="126"/>
      <c r="CJ154" s="126"/>
      <c r="CK154" s="126"/>
      <c r="CL154" s="126"/>
      <c r="CM154" s="126"/>
      <c r="CN154" s="126"/>
      <c r="CO154" s="126"/>
      <c r="CP154" s="126"/>
      <c r="CQ154" s="126"/>
    </row>
    <row r="155" ht="24" customHeight="1" outlineLevel="3" spans="1:95">
      <c r="A155" s="115"/>
      <c r="B155" s="116" t="s">
        <v>799</v>
      </c>
      <c r="C155" s="117" t="s">
        <v>1113</v>
      </c>
      <c r="D155" s="115" t="s">
        <v>19</v>
      </c>
      <c r="E155" s="116"/>
      <c r="F155" s="116"/>
      <c r="G155" s="116"/>
      <c r="H155" s="118">
        <f>X155+AA155+AD155+AG155+AJ155+AM155+AP155+AS155+AV155+AY155+BB155+BE155</f>
        <v>0</v>
      </c>
      <c r="I155" s="118">
        <f>Y155+AB155+AE155+AH155+AK155+AN155+AQ155+AT155+AW155+AZ155+BC155+BF155</f>
        <v>0</v>
      </c>
      <c r="J155" s="118">
        <f t="shared" si="1570"/>
        <v>0</v>
      </c>
      <c r="K155" s="118"/>
      <c r="L155" s="152"/>
      <c r="M155" s="152"/>
      <c r="N155" s="118"/>
      <c r="O155" s="118"/>
      <c r="P155" s="118"/>
      <c r="Q155" s="118"/>
      <c r="R155" s="118"/>
      <c r="S155" s="118"/>
      <c r="T155" s="118"/>
      <c r="U155" s="118"/>
      <c r="V155" s="118"/>
      <c r="W155" s="118"/>
      <c r="X155" s="118">
        <f>VLOOKUP($C155,'1 预算编制表单'!$C:$BJ,27,FALSE)</f>
        <v>0</v>
      </c>
      <c r="Y155" s="118">
        <f>X155-Z155</f>
        <v>0</v>
      </c>
      <c r="Z155" s="118">
        <f>SUM(Z156:Z160)</f>
        <v>0</v>
      </c>
      <c r="AA155" s="118">
        <f>VLOOKUP($C155,'1 预算编制表单'!$C:$BJ,30,FALSE)</f>
        <v>0</v>
      </c>
      <c r="AB155" s="118">
        <f>AA155-AC155</f>
        <v>0</v>
      </c>
      <c r="AC155" s="118">
        <f>SUM(AC156:AC160)</f>
        <v>0</v>
      </c>
      <c r="AD155" s="118">
        <f>VLOOKUP($C155,'1 预算编制表单'!$C:$BJ,33,FALSE)</f>
        <v>0</v>
      </c>
      <c r="AE155" s="118">
        <f>AD155-AF155</f>
        <v>0</v>
      </c>
      <c r="AF155" s="118">
        <f>SUM(AF156:AF160)</f>
        <v>0</v>
      </c>
      <c r="AG155" s="118">
        <f>VLOOKUP($C155,'1 预算编制表单'!$C:$BJ,36,FALSE)</f>
        <v>0</v>
      </c>
      <c r="AH155" s="118">
        <f>AG155-AI155</f>
        <v>0</v>
      </c>
      <c r="AI155" s="118">
        <f>SUM(AI156:AI160)</f>
        <v>0</v>
      </c>
      <c r="AJ155" s="118">
        <f>VLOOKUP($C155,'1 预算编制表单'!$C:$BJ,39,FALSE)</f>
        <v>0</v>
      </c>
      <c r="AK155" s="118">
        <f>AJ155-AL155</f>
        <v>0</v>
      </c>
      <c r="AL155" s="118">
        <f>SUM(AL156:AL160)</f>
        <v>0</v>
      </c>
      <c r="AM155" s="118">
        <f>VLOOKUP($C155,'1 预算编制表单'!$C:$BJ,42,FALSE)</f>
        <v>0</v>
      </c>
      <c r="AN155" s="118">
        <f>AM155-AO155</f>
        <v>0</v>
      </c>
      <c r="AO155" s="118">
        <f>SUM(AO156:AO160)</f>
        <v>0</v>
      </c>
      <c r="AP155" s="118">
        <f>VLOOKUP($C155,'1 预算编制表单'!$C:$BJ,45,FALSE)</f>
        <v>0</v>
      </c>
      <c r="AQ155" s="118">
        <f>AP155-AR155</f>
        <v>0</v>
      </c>
      <c r="AR155" s="118">
        <f>SUM(AR156:AR160)</f>
        <v>0</v>
      </c>
      <c r="AS155" s="118">
        <f>VLOOKUP($C155,'1 预算编制表单'!$C:$BJ,48,FALSE)</f>
        <v>0</v>
      </c>
      <c r="AT155" s="118">
        <f>AS155-AU155</f>
        <v>0</v>
      </c>
      <c r="AU155" s="118">
        <f>SUM(AU156:AU160)</f>
        <v>0</v>
      </c>
      <c r="AV155" s="118">
        <f>VLOOKUP($C155,'1 预算编制表单'!$C:$BJ,51,FALSE)</f>
        <v>0</v>
      </c>
      <c r="AW155" s="118">
        <f>AV155-AX155</f>
        <v>0</v>
      </c>
      <c r="AX155" s="118">
        <f>SUM(AX156:AX160)</f>
        <v>0</v>
      </c>
      <c r="AY155" s="118">
        <f>VLOOKUP($C155,'1 预算编制表单'!$C:$BJ,54,FALSE)</f>
        <v>0</v>
      </c>
      <c r="AZ155" s="118">
        <f>AY155-BA155</f>
        <v>0</v>
      </c>
      <c r="BA155" s="118">
        <f>SUM(BA156:BA160)</f>
        <v>0</v>
      </c>
      <c r="BB155" s="118">
        <f>VLOOKUP($C155,'1 预算编制表单'!$C:$BJ,57,FALSE)</f>
        <v>0</v>
      </c>
      <c r="BC155" s="118">
        <f>BB155-BD155</f>
        <v>0</v>
      </c>
      <c r="BD155" s="118">
        <f>SUM(BD156:BD160)</f>
        <v>0</v>
      </c>
      <c r="BE155" s="118">
        <f>VLOOKUP($C155,'1 预算编制表单'!$C:$BJ,60,FALSE)</f>
        <v>0</v>
      </c>
      <c r="BF155" s="118">
        <f>BE155-BG155</f>
        <v>0</v>
      </c>
      <c r="BG155" s="118">
        <f>SUM(BG156:BG160)</f>
        <v>0</v>
      </c>
      <c r="BH155" s="118">
        <f>VLOOKUP($C155,'1 预算编制表单'!$C:$BJ,27,FALSE)</f>
        <v>0</v>
      </c>
      <c r="BI155" s="118">
        <f>BH155-BJ155</f>
        <v>0</v>
      </c>
      <c r="BJ155" s="118">
        <f>SUM(BJ156:BJ160)</f>
        <v>0</v>
      </c>
      <c r="BK155" s="118">
        <f>VLOOKUP($C155,'1 预算编制表单'!$C:$BJ,30,FALSE)</f>
        <v>0</v>
      </c>
      <c r="BL155" s="118">
        <f>BK155-BM155</f>
        <v>0</v>
      </c>
      <c r="BM155" s="118">
        <f>SUM(BM156:BM160)</f>
        <v>0</v>
      </c>
      <c r="BN155" s="118">
        <f>VLOOKUP($C155,'1 预算编制表单'!$C:$BJ,33,FALSE)</f>
        <v>0</v>
      </c>
      <c r="BO155" s="118">
        <f>BN155-BP155</f>
        <v>0</v>
      </c>
      <c r="BP155" s="118">
        <f>SUM(BP156:BP160)</f>
        <v>0</v>
      </c>
      <c r="BQ155" s="118">
        <f>VLOOKUP($C155,'1 预算编制表单'!$C:$BJ,36,FALSE)</f>
        <v>0</v>
      </c>
      <c r="BR155" s="118">
        <f>BQ155-BS155</f>
        <v>0</v>
      </c>
      <c r="BS155" s="118">
        <f>SUM(BS156:BS160)</f>
        <v>0</v>
      </c>
      <c r="BT155" s="118">
        <f>VLOOKUP($C155,'1 预算编制表单'!$C:$BJ,39,FALSE)</f>
        <v>0</v>
      </c>
      <c r="BU155" s="118">
        <f>BT155-BV155</f>
        <v>0</v>
      </c>
      <c r="BV155" s="118">
        <f>SUM(BV156:BV160)</f>
        <v>0</v>
      </c>
      <c r="BW155" s="118">
        <f>VLOOKUP($C155,'1 预算编制表单'!$C:$BJ,42,FALSE)</f>
        <v>0</v>
      </c>
      <c r="BX155" s="118">
        <f>BW155-BY155</f>
        <v>0</v>
      </c>
      <c r="BY155" s="118">
        <f>SUM(BY156:BY160)</f>
        <v>0</v>
      </c>
      <c r="BZ155" s="118">
        <f>VLOOKUP($C155,'1 预算编制表单'!$C:$BJ,45,FALSE)</f>
        <v>0</v>
      </c>
      <c r="CA155" s="118">
        <f>BZ155-CB155</f>
        <v>0</v>
      </c>
      <c r="CB155" s="118">
        <f>SUM(CB156:CB160)</f>
        <v>0</v>
      </c>
      <c r="CC155" s="118">
        <f>VLOOKUP($C155,'1 预算编制表单'!$C:$BJ,48,FALSE)</f>
        <v>0</v>
      </c>
      <c r="CD155" s="118">
        <f>CC155-CE155</f>
        <v>0</v>
      </c>
      <c r="CE155" s="118">
        <f>SUM(CE156:CE160)</f>
        <v>0</v>
      </c>
      <c r="CF155" s="118">
        <f>VLOOKUP($C155,'1 预算编制表单'!$C:$BJ,51,FALSE)</f>
        <v>0</v>
      </c>
      <c r="CG155" s="118">
        <f>CF155-CH155</f>
        <v>0</v>
      </c>
      <c r="CH155" s="118">
        <f>SUM(CH156:CH160)</f>
        <v>0</v>
      </c>
      <c r="CI155" s="118">
        <f>VLOOKUP($C155,'1 预算编制表单'!$C:$BJ,54,FALSE)</f>
        <v>0</v>
      </c>
      <c r="CJ155" s="118">
        <f>CI155-CK155</f>
        <v>0</v>
      </c>
      <c r="CK155" s="118">
        <f>SUM(CK156:CK160)</f>
        <v>0</v>
      </c>
      <c r="CL155" s="118">
        <f>VLOOKUP($C155,'1 预算编制表单'!$C:$BJ,57,FALSE)</f>
        <v>0</v>
      </c>
      <c r="CM155" s="118">
        <f>CL155-CN155</f>
        <v>0</v>
      </c>
      <c r="CN155" s="118">
        <f>SUM(CN156:CN160)</f>
        <v>0</v>
      </c>
      <c r="CO155" s="118">
        <f>VLOOKUP($C155,'1 预算编制表单'!$C:$BJ,60,FALSE)</f>
        <v>0</v>
      </c>
      <c r="CP155" s="118">
        <f>CO155-CQ155</f>
        <v>0</v>
      </c>
      <c r="CQ155" s="118">
        <f>SUM(CQ156:CQ160)</f>
        <v>0</v>
      </c>
    </row>
    <row r="156" s="78" customFormat="1" ht="24" customHeight="1" outlineLevel="4" spans="1:95">
      <c r="A156" s="119"/>
      <c r="B156" s="120"/>
      <c r="C156" s="121"/>
      <c r="D156" s="119"/>
      <c r="E156" s="120"/>
      <c r="F156" s="120"/>
      <c r="G156" s="120"/>
      <c r="H156" s="122"/>
      <c r="I156" s="122"/>
      <c r="J156" s="122">
        <f t="shared" si="1570"/>
        <v>0</v>
      </c>
      <c r="K156" s="122">
        <v>1</v>
      </c>
      <c r="L156" s="153"/>
      <c r="M156" s="154">
        <f>IFERROR(VLOOKUP($L156,'2-2 引出数据_合同数据仓库'!$B$2:$BP$1000,3,FALSE),0)</f>
        <v>0</v>
      </c>
      <c r="N156" s="122"/>
      <c r="O156" s="154">
        <f>IFERROR(VLOOKUP((LEFT(VLOOKUP($L156,'2-2 引出数据_合同数据仓库'!$B$2:$BP$1000,64,FALSE),15)&amp;(RIGHT(VLOOKUP($L156,'2-2 引出数据_合同数据仓库'!$B$2:$BP$1000,64,FALSE),4)+1)),'2-2 引出数据_合同数据仓库'!$B$2:$BP$1000,3,FALSE),0)</f>
        <v>0</v>
      </c>
      <c r="P156" s="122"/>
      <c r="Q156" s="122">
        <f>IFERROR(VLOOKUP($L156,'2-2 引出数据_合同数据仓库'!$B$2:$BP$1000,28,FALSE),0)</f>
        <v>0</v>
      </c>
      <c r="R156" s="122">
        <f>IFERROR(VLOOKUP($L156,'2-2 引出数据_合同数据仓库'!$B$2:$BP$1000,29,FALSE),0)</f>
        <v>0</v>
      </c>
      <c r="S156" s="122">
        <f>IFERROR(VLOOKUP($L156,'2-2 引出数据_合同数据仓库'!$B$2:$BP$1000,4,FALSE),0)</f>
        <v>0</v>
      </c>
      <c r="T156" s="122"/>
      <c r="U156" s="122">
        <f>IFERROR(VLOOKUP($L156,'2-2 引出数据_合同数据仓库'!$B$2:$BP$1000,15,FALSE),0)</f>
        <v>0</v>
      </c>
      <c r="V156" s="122">
        <f t="shared" ref="V156:V159" si="1822">U156/(S156-R156+1)*365</f>
        <v>0</v>
      </c>
      <c r="W156" s="122"/>
      <c r="X156" s="161">
        <v>45658</v>
      </c>
      <c r="Y156" s="161">
        <f t="shared" ref="Y156:Y159" si="1823">X156+30</f>
        <v>45688</v>
      </c>
      <c r="Z156" s="165">
        <f t="shared" ref="Z156:Z159" si="1824">IFERROR(IF(($R156-Y156)&gt;=0,0,IF(($S156-X156)&lt;0,0,IF(AND(($S156-Y156)&gt;0,(X156-$R156)&gt;0),$V156/365*(Y156-X156+1),IF(AND(($S156-Y156)&lt;=0,(X156-$R156)&gt;0),$V156/365*($S156-X156+1),$V156/365*(Y156-$R156+1))))),0)</f>
        <v>0</v>
      </c>
      <c r="AA156" s="161">
        <f t="shared" ref="AA156:AA159" si="1825">Y156+1</f>
        <v>45689</v>
      </c>
      <c r="AB156" s="161">
        <f t="shared" ref="AB156:AB159" si="1826">AA156+27</f>
        <v>45716</v>
      </c>
      <c r="AC156" s="165">
        <f t="shared" ref="AC156:AC159" si="1827">IFERROR(IF(($R156-AB156)&gt;=0,0,IF(($S156-AA156)&lt;0,0,IF(AND(($S156-AB156)&gt;0,(AA156-$R156)&gt;0),$V156/365*(AB156-AA156+1),IF(AND(($S156-AB156)&lt;=0,(AA156-$R156)&gt;0),$V156/365*($S156-AA156+1),$V156/365*(AB156-$R156+1))))),0)</f>
        <v>0</v>
      </c>
      <c r="AD156" s="161">
        <f t="shared" ref="AD156:AD159" si="1828">AB156+1</f>
        <v>45717</v>
      </c>
      <c r="AE156" s="161">
        <f t="shared" ref="AE156:AE159" si="1829">AD156+30</f>
        <v>45747</v>
      </c>
      <c r="AF156" s="165">
        <f t="shared" ref="AF156:AF159" si="1830">IFERROR(IF(($R156-AE156)&gt;=0,0,IF(($S156-AD156)&lt;0,0,IF(AND(($S156-AE156)&gt;0,(AD156-$R156)&gt;0),$V156/365*(AE156-AD156+1),IF(AND(($S156-AE156)&lt;=0,(AD156-$R156)&gt;0),$V156/365*($S156-AD156+1),$V156/365*(AE156-$R156+1))))),0)</f>
        <v>0</v>
      </c>
      <c r="AG156" s="161">
        <f t="shared" ref="AG156:AG159" si="1831">AE156+1</f>
        <v>45748</v>
      </c>
      <c r="AH156" s="161">
        <f t="shared" ref="AH156:AH159" si="1832">AG156+29</f>
        <v>45777</v>
      </c>
      <c r="AI156" s="165">
        <f t="shared" ref="AI156:AI159" si="1833">IFERROR(IF(($R156-AH156)&gt;=0,0,IF(($S156-AG156)&lt;0,0,IF(AND(($S156-AH156)&gt;0,(AG156-$R156)&gt;0),$V156/365*(AH156-AG156+1),IF(AND(($S156-AH156)&lt;=0,(AG156-$R156)&gt;0),$V156/365*($S156-AG156+1),$V156/365*(AH156-$R156+1))))),0)</f>
        <v>0</v>
      </c>
      <c r="AJ156" s="161">
        <f t="shared" ref="AJ156:AJ159" si="1834">AH156+1</f>
        <v>45778</v>
      </c>
      <c r="AK156" s="161">
        <f t="shared" ref="AK156:AK159" si="1835">AJ156+30</f>
        <v>45808</v>
      </c>
      <c r="AL156" s="165">
        <f t="shared" ref="AL156:AL159" si="1836">IFERROR(IF(($R156-AK156)&gt;=0,0,IF(($S156-AJ156)&lt;0,0,IF(AND(($S156-AK156)&gt;0,(AJ156-$R156)&gt;0),$V156/365*(AK156-AJ156+1),IF(AND(($S156-AK156)&lt;=0,(AJ156-$R156)&gt;0),$V156/365*($S156-AJ156+1),$V156/365*(AK156-$R156+1))))),0)</f>
        <v>0</v>
      </c>
      <c r="AM156" s="161">
        <f t="shared" ref="AM156:AM159" si="1837">AK156+1</f>
        <v>45809</v>
      </c>
      <c r="AN156" s="161">
        <f t="shared" ref="AN156:AN159" si="1838">AM156+29</f>
        <v>45838</v>
      </c>
      <c r="AO156" s="165">
        <f t="shared" ref="AO156:AO159" si="1839">IFERROR(IF(($R156-AN156)&gt;=0,0,IF(($S156-AM156)&lt;0,0,IF(AND(($S156-AN156)&gt;0,(AM156-$R156)&gt;0),$V156/365*(AN156-AM156+1),IF(AND(($S156-AN156)&lt;=0,(AM156-$R156)&gt;0),$V156/365*($S156-AM156+1),$V156/365*(AN156-$R156+1))))),0)</f>
        <v>0</v>
      </c>
      <c r="AP156" s="161">
        <f t="shared" ref="AP156:AP159" si="1840">AN156+1</f>
        <v>45839</v>
      </c>
      <c r="AQ156" s="161">
        <f t="shared" ref="AQ156:AQ159" si="1841">AP156+30</f>
        <v>45869</v>
      </c>
      <c r="AR156" s="165">
        <f t="shared" ref="AR156:AR159" si="1842">IFERROR(IF(($R156-AQ156)&gt;=0,0,IF(($S156-AP156)&lt;0,0,IF(AND(($S156-AQ156)&gt;0,(AP156-$R156)&gt;0),$V156/365*(AQ156-AP156+1),IF(AND(($S156-AQ156)&lt;=0,(AP156-$R156)&gt;0),$V156/365*($S156-AP156+1),$V156/365*(AQ156-$R156+1))))),0)</f>
        <v>0</v>
      </c>
      <c r="AS156" s="161">
        <f t="shared" ref="AS156:AS159" si="1843">AQ156+1</f>
        <v>45870</v>
      </c>
      <c r="AT156" s="161">
        <f t="shared" ref="AT156:AT159" si="1844">AS156+30</f>
        <v>45900</v>
      </c>
      <c r="AU156" s="165">
        <f t="shared" ref="AU156:AU159" si="1845">IFERROR(IF(($R156-AT156)&gt;=0,0,IF(($S156-AS156)&lt;0,0,IF(AND(($S156-AT156)&gt;0,(AS156-$R156)&gt;0),$V156/365*(AT156-AS156+1),IF(AND(($S156-AT156)&lt;=0,(AS156-$R156)&gt;0),$V156/365*($S156-AS156+1),$V156/365*(AT156-$R156+1))))),0)</f>
        <v>0</v>
      </c>
      <c r="AV156" s="161">
        <f t="shared" ref="AV156:AV159" si="1846">AT156+1</f>
        <v>45901</v>
      </c>
      <c r="AW156" s="161">
        <f t="shared" ref="AW156:AW159" si="1847">AV156+29</f>
        <v>45930</v>
      </c>
      <c r="AX156" s="165">
        <f t="shared" ref="AX156:AX159" si="1848">IFERROR(IF(($R156-AW156)&gt;=0,0,IF(($S156-AV156)&lt;0,0,IF(AND(($S156-AW156)&gt;0,(AV156-$R156)&gt;0),$V156/365*(AW156-AV156+1),IF(AND(($S156-AW156)&lt;=0,(AV156-$R156)&gt;0),$V156/365*($S156-AV156+1),$V156/365*(AW156-$R156+1))))),0)</f>
        <v>0</v>
      </c>
      <c r="AY156" s="161">
        <f t="shared" ref="AY156:AY159" si="1849">AW156+1</f>
        <v>45931</v>
      </c>
      <c r="AZ156" s="161">
        <f t="shared" ref="AZ156:AZ159" si="1850">AY156+30</f>
        <v>45961</v>
      </c>
      <c r="BA156" s="165">
        <f t="shared" ref="BA156:BA159" si="1851">IFERROR(IF(($R156-AZ156)&gt;=0,0,IF(($S156-AY156)&lt;0,0,IF(AND(($S156-AZ156)&gt;0,(AY156-$R156)&gt;0),$V156/365*(AZ156-AY156+1),IF(AND(($S156-AZ156)&lt;=0,(AY156-$R156)&gt;0),$V156/365*($S156-AY156+1),$V156/365*(AZ156-$R156+1))))),0)</f>
        <v>0</v>
      </c>
      <c r="BB156" s="161">
        <f t="shared" ref="BB156:BB159" si="1852">AZ156+1</f>
        <v>45962</v>
      </c>
      <c r="BC156" s="161">
        <f t="shared" ref="BC156:BC159" si="1853">BB156+29</f>
        <v>45991</v>
      </c>
      <c r="BD156" s="165">
        <f t="shared" ref="BD156:BD159" si="1854">IFERROR(IF(($R156-BC156)&gt;=0,0,IF(($S156-BB156)&lt;0,0,IF(AND(($S156-BC156)&gt;0,(BB156-$R156)&gt;0),$V156/365*(BC156-BB156+1),IF(AND(($S156-BC156)&lt;=0,(BB156-$R156)&gt;0),$V156/365*($S156-BB156+1),$V156/365*(BC156-$R156+1))))),0)</f>
        <v>0</v>
      </c>
      <c r="BE156" s="161">
        <f t="shared" ref="BE156:BE159" si="1855">BC156+1</f>
        <v>45992</v>
      </c>
      <c r="BF156" s="161">
        <f t="shared" ref="BF156:BF159" si="1856">BE156+30</f>
        <v>46022</v>
      </c>
      <c r="BG156" s="165">
        <f t="shared" ref="BG156:BG159" si="1857">IFERROR(IF(($R156-BF156)&gt;=0,0,IF(($S156-BE156)&lt;0,0,IF(AND(($S156-BF156)&gt;0,(BE156-$R156)&gt;0),$V156/365*(BF156-BE156+1),IF(AND(($S156-BF156)&lt;=0,(BE156-$R156)&gt;0),$V156/365*($S156-BE156+1),$V156/365*(BF156-$R156+1))))),0)</f>
        <v>0</v>
      </c>
      <c r="BH156" s="161">
        <v>46023</v>
      </c>
      <c r="BI156" s="161">
        <f t="shared" ref="BI156:BI159" si="1858">BH156+30</f>
        <v>46053</v>
      </c>
      <c r="BJ156" s="165">
        <f t="shared" ref="BJ156:BJ159" si="1859">IFERROR(IF(($R156-BI156)&gt;=0,0,IF(($S156-BH156)&lt;0,0,IF(AND(($S156-BI156)&gt;0,(BH156-$R156)&gt;0),$V156/365*(BI156-BH156+1),IF(AND(($S156-BI156)&lt;=0,(BH156-$R156)&gt;0),$V156/365*($S156-BH156+1),$V156/365*(BI156-$R156+1))))),0)</f>
        <v>0</v>
      </c>
      <c r="BK156" s="161">
        <f t="shared" ref="BK156:BK159" si="1860">BI156+1</f>
        <v>46054</v>
      </c>
      <c r="BL156" s="161">
        <f t="shared" ref="BL156:BL159" si="1861">BK156+27</f>
        <v>46081</v>
      </c>
      <c r="BM156" s="165">
        <f t="shared" ref="BM156:BM159" si="1862">IFERROR(IF(($R156-BL156)&gt;=0,0,IF(($S156-BK156)&lt;0,0,IF(AND(($S156-BL156)&gt;0,(BK156-$R156)&gt;0),$V156/365*(BL156-BK156+1),IF(AND(($S156-BL156)&lt;=0,(BK156-$R156)&gt;0),$V156/365*($S156-BK156+1),$V156/365*(BL156-$R156+1))))),0)</f>
        <v>0</v>
      </c>
      <c r="BN156" s="161">
        <f t="shared" ref="BN156:BN159" si="1863">BL156+1</f>
        <v>46082</v>
      </c>
      <c r="BO156" s="161">
        <f t="shared" ref="BO156:BO159" si="1864">BN156+30</f>
        <v>46112</v>
      </c>
      <c r="BP156" s="165">
        <f t="shared" ref="BP156:BP159" si="1865">IFERROR(IF(($R156-BO156)&gt;=0,0,IF(($S156-BN156)&lt;0,0,IF(AND(($S156-BO156)&gt;0,(BN156-$R156)&gt;0),$V156/365*(BO156-BN156+1),IF(AND(($S156-BO156)&lt;=0,(BN156-$R156)&gt;0),$V156/365*($S156-BN156+1),$V156/365*(BO156-$R156+1))))),0)</f>
        <v>0</v>
      </c>
      <c r="BQ156" s="161">
        <f t="shared" ref="BQ156:BQ159" si="1866">BO156+1</f>
        <v>46113</v>
      </c>
      <c r="BR156" s="161">
        <f t="shared" ref="BR156:BR159" si="1867">BQ156+29</f>
        <v>46142</v>
      </c>
      <c r="BS156" s="165">
        <f t="shared" ref="BS156:BS159" si="1868">IFERROR(IF(($R156-BR156)&gt;=0,0,IF(($S156-BQ156)&lt;0,0,IF(AND(($S156-BR156)&gt;0,(BQ156-$R156)&gt;0),$V156/365*(BR156-BQ156+1),IF(AND(($S156-BR156)&lt;=0,(BQ156-$R156)&gt;0),$V156/365*($S156-BQ156+1),$V156/365*(BR156-$R156+1))))),0)</f>
        <v>0</v>
      </c>
      <c r="BT156" s="161">
        <f t="shared" ref="BT156:BT159" si="1869">BR156+1</f>
        <v>46143</v>
      </c>
      <c r="BU156" s="161">
        <f t="shared" ref="BU156:BU159" si="1870">BT156+30</f>
        <v>46173</v>
      </c>
      <c r="BV156" s="165">
        <f t="shared" ref="BV156:BV159" si="1871">IFERROR(IF(($R156-BU156)&gt;=0,0,IF(($S156-BT156)&lt;0,0,IF(AND(($S156-BU156)&gt;0,(BT156-$R156)&gt;0),$V156/365*(BU156-BT156+1),IF(AND(($S156-BU156)&lt;=0,(BT156-$R156)&gt;0),$V156/365*($S156-BT156+1),$V156/365*(BU156-$R156+1))))),0)</f>
        <v>0</v>
      </c>
      <c r="BW156" s="161">
        <f t="shared" ref="BW156:BW159" si="1872">BU156+1</f>
        <v>46174</v>
      </c>
      <c r="BX156" s="161">
        <f t="shared" ref="BX156:BX159" si="1873">BW156+29</f>
        <v>46203</v>
      </c>
      <c r="BY156" s="165">
        <f t="shared" ref="BY156:BY159" si="1874">IFERROR(IF(($R156-BX156)&gt;=0,0,IF(($S156-BW156)&lt;0,0,IF(AND(($S156-BX156)&gt;0,(BW156-$R156)&gt;0),$V156/365*(BX156-BW156+1),IF(AND(($S156-BX156)&lt;=0,(BW156-$R156)&gt;0),$V156/365*($S156-BW156+1),$V156/365*(BX156-$R156+1))))),0)</f>
        <v>0</v>
      </c>
      <c r="BZ156" s="161">
        <f t="shared" ref="BZ156:BZ159" si="1875">BX156+1</f>
        <v>46204</v>
      </c>
      <c r="CA156" s="161">
        <f t="shared" ref="CA156:CA159" si="1876">BZ156+30</f>
        <v>46234</v>
      </c>
      <c r="CB156" s="165">
        <f t="shared" ref="CB156:CB159" si="1877">IFERROR(IF(($R156-CA156)&gt;=0,0,IF(($S156-BZ156)&lt;0,0,IF(AND(($S156-CA156)&gt;0,(BZ156-$R156)&gt;0),$V156/365*(CA156-BZ156+1),IF(AND(($S156-CA156)&lt;=0,(BZ156-$R156)&gt;0),$V156/365*($S156-BZ156+1),$V156/365*(CA156-$R156+1))))),0)</f>
        <v>0</v>
      </c>
      <c r="CC156" s="161">
        <f t="shared" ref="CC156:CC159" si="1878">CA156+1</f>
        <v>46235</v>
      </c>
      <c r="CD156" s="161">
        <f t="shared" ref="CD156:CD159" si="1879">CC156+30</f>
        <v>46265</v>
      </c>
      <c r="CE156" s="165">
        <f t="shared" ref="CE156:CE159" si="1880">IFERROR(IF(($R156-CD156)&gt;=0,0,IF(($S156-CC156)&lt;0,0,IF(AND(($S156-CD156)&gt;0,(CC156-$R156)&gt;0),$V156/365*(CD156-CC156+1),IF(AND(($S156-CD156)&lt;=0,(CC156-$R156)&gt;0),$V156/365*($S156-CC156+1),$V156/365*(CD156-$R156+1))))),0)</f>
        <v>0</v>
      </c>
      <c r="CF156" s="161">
        <f t="shared" ref="CF156:CF159" si="1881">CD156+1</f>
        <v>46266</v>
      </c>
      <c r="CG156" s="161">
        <f t="shared" ref="CG156:CG159" si="1882">CF156+29</f>
        <v>46295</v>
      </c>
      <c r="CH156" s="165">
        <f t="shared" ref="CH156:CH159" si="1883">IFERROR(IF(($R156-CG156)&gt;=0,0,IF(($S156-CF156)&lt;0,0,IF(AND(($S156-CG156)&gt;0,(CF156-$R156)&gt;0),$V156/365*(CG156-CF156+1),IF(AND(($S156-CG156)&lt;=0,(CF156-$R156)&gt;0),$V156/365*($S156-CF156+1),$V156/365*(CG156-$R156+1))))),0)</f>
        <v>0</v>
      </c>
      <c r="CI156" s="161">
        <f t="shared" ref="CI156:CI159" si="1884">CG156+1</f>
        <v>46296</v>
      </c>
      <c r="CJ156" s="161">
        <f t="shared" ref="CJ156:CJ159" si="1885">CI156+30</f>
        <v>46326</v>
      </c>
      <c r="CK156" s="165">
        <f t="shared" ref="CK156:CK159" si="1886">IFERROR(IF(($R156-CJ156)&gt;=0,0,IF(($S156-CI156)&lt;0,0,IF(AND(($S156-CJ156)&gt;0,(CI156-$R156)&gt;0),$V156/365*(CJ156-CI156+1),IF(AND(($S156-CJ156)&lt;=0,(CI156-$R156)&gt;0),$V156/365*($S156-CI156+1),$V156/365*(CJ156-$R156+1))))),0)</f>
        <v>0</v>
      </c>
      <c r="CL156" s="161">
        <f t="shared" ref="CL156:CL159" si="1887">CJ156+1</f>
        <v>46327</v>
      </c>
      <c r="CM156" s="161">
        <f t="shared" ref="CM156:CM159" si="1888">CL156+29</f>
        <v>46356</v>
      </c>
      <c r="CN156" s="165">
        <f t="shared" ref="CN156:CN159" si="1889">IFERROR(IF(($R156-CM156)&gt;=0,0,IF(($S156-CL156)&lt;0,0,IF(AND(($S156-CM156)&gt;0,(CL156-$R156)&gt;0),$V156/365*(CM156-CL156+1),IF(AND(($S156-CM156)&lt;=0,(CL156-$R156)&gt;0),$V156/365*($S156-CL156+1),$V156/365*(CM156-$R156+1))))),0)</f>
        <v>0</v>
      </c>
      <c r="CO156" s="161">
        <f t="shared" ref="CO156:CO159" si="1890">CM156+1</f>
        <v>46357</v>
      </c>
      <c r="CP156" s="161">
        <f t="shared" ref="CP156:CP159" si="1891">CO156+30</f>
        <v>46387</v>
      </c>
      <c r="CQ156" s="165">
        <f t="shared" ref="CQ156:CQ159" si="1892">IFERROR(IF(($R156-CP156)&gt;=0,0,IF(($S156-CO156)&lt;0,0,IF(AND(($S156-CP156)&gt;0,(CO156-$R156)&gt;0),$V156/365*(CP156-CO156+1),IF(AND(($S156-CP156)&lt;=0,(CO156-$R156)&gt;0),$V156/365*($S156-CO156+1),$V156/365*(CP156-$R156+1))))),0)</f>
        <v>0</v>
      </c>
    </row>
    <row r="157" s="78" customFormat="1" ht="24" customHeight="1" outlineLevel="4" spans="1:95">
      <c r="A157" s="119"/>
      <c r="B157" s="120"/>
      <c r="C157" s="121"/>
      <c r="D157" s="119"/>
      <c r="E157" s="120"/>
      <c r="F157" s="120"/>
      <c r="G157" s="120"/>
      <c r="H157" s="122"/>
      <c r="I157" s="122"/>
      <c r="J157" s="122">
        <f t="shared" si="1570"/>
        <v>0</v>
      </c>
      <c r="K157" s="122">
        <f t="shared" ref="K157:K159" si="1893">K156+1</f>
        <v>2</v>
      </c>
      <c r="L157" s="153"/>
      <c r="M157" s="154">
        <f>IFERROR(VLOOKUP($L157,'2-2 引出数据_合同数据仓库'!$B$2:$BP$1000,3,FALSE),0)</f>
        <v>0</v>
      </c>
      <c r="N157" s="122"/>
      <c r="O157" s="154">
        <f>IFERROR(VLOOKUP((LEFT(VLOOKUP($L157,'2-2 引出数据_合同数据仓库'!$B$2:$BP$1000,64,FALSE),15)&amp;(RIGHT(VLOOKUP($L157,'2-2 引出数据_合同数据仓库'!$B$2:$BP$1000,64,FALSE),4)+1)),'2-2 引出数据_合同数据仓库'!$B$2:$BP$1000,3,FALSE),0)</f>
        <v>0</v>
      </c>
      <c r="P157" s="122"/>
      <c r="Q157" s="122">
        <f>IFERROR(VLOOKUP($L157,'2-2 引出数据_合同数据仓库'!$B$2:$BP$1000,28,FALSE),0)</f>
        <v>0</v>
      </c>
      <c r="R157" s="122">
        <f>IFERROR(VLOOKUP($L157,'2-2 引出数据_合同数据仓库'!$B$2:$BP$1000,29,FALSE),0)</f>
        <v>0</v>
      </c>
      <c r="S157" s="122">
        <f>IFERROR(VLOOKUP($L157,'2-2 引出数据_合同数据仓库'!$B$2:$BP$1000,4,FALSE),0)</f>
        <v>0</v>
      </c>
      <c r="T157" s="122"/>
      <c r="U157" s="122">
        <f>IFERROR(VLOOKUP($L157,'2-2 引出数据_合同数据仓库'!$B$2:$BP$1000,15,FALSE),0)</f>
        <v>0</v>
      </c>
      <c r="V157" s="122">
        <f t="shared" si="1822"/>
        <v>0</v>
      </c>
      <c r="W157" s="122"/>
      <c r="X157" s="161">
        <v>45658</v>
      </c>
      <c r="Y157" s="161">
        <f t="shared" si="1823"/>
        <v>45688</v>
      </c>
      <c r="Z157" s="165">
        <f t="shared" si="1824"/>
        <v>0</v>
      </c>
      <c r="AA157" s="161">
        <f t="shared" si="1825"/>
        <v>45689</v>
      </c>
      <c r="AB157" s="161">
        <f t="shared" si="1826"/>
        <v>45716</v>
      </c>
      <c r="AC157" s="165">
        <f t="shared" si="1827"/>
        <v>0</v>
      </c>
      <c r="AD157" s="161">
        <f t="shared" si="1828"/>
        <v>45717</v>
      </c>
      <c r="AE157" s="161">
        <f t="shared" si="1829"/>
        <v>45747</v>
      </c>
      <c r="AF157" s="165">
        <f t="shared" si="1830"/>
        <v>0</v>
      </c>
      <c r="AG157" s="161">
        <f t="shared" si="1831"/>
        <v>45748</v>
      </c>
      <c r="AH157" s="161">
        <f t="shared" si="1832"/>
        <v>45777</v>
      </c>
      <c r="AI157" s="165">
        <f t="shared" si="1833"/>
        <v>0</v>
      </c>
      <c r="AJ157" s="161">
        <f t="shared" si="1834"/>
        <v>45778</v>
      </c>
      <c r="AK157" s="161">
        <f t="shared" si="1835"/>
        <v>45808</v>
      </c>
      <c r="AL157" s="165">
        <f t="shared" si="1836"/>
        <v>0</v>
      </c>
      <c r="AM157" s="161">
        <f t="shared" si="1837"/>
        <v>45809</v>
      </c>
      <c r="AN157" s="161">
        <f t="shared" si="1838"/>
        <v>45838</v>
      </c>
      <c r="AO157" s="165">
        <f t="shared" si="1839"/>
        <v>0</v>
      </c>
      <c r="AP157" s="161">
        <f t="shared" si="1840"/>
        <v>45839</v>
      </c>
      <c r="AQ157" s="161">
        <f t="shared" si="1841"/>
        <v>45869</v>
      </c>
      <c r="AR157" s="165">
        <f t="shared" si="1842"/>
        <v>0</v>
      </c>
      <c r="AS157" s="161">
        <f t="shared" si="1843"/>
        <v>45870</v>
      </c>
      <c r="AT157" s="161">
        <f t="shared" si="1844"/>
        <v>45900</v>
      </c>
      <c r="AU157" s="165">
        <f t="shared" si="1845"/>
        <v>0</v>
      </c>
      <c r="AV157" s="161">
        <f t="shared" si="1846"/>
        <v>45901</v>
      </c>
      <c r="AW157" s="161">
        <f t="shared" si="1847"/>
        <v>45930</v>
      </c>
      <c r="AX157" s="165">
        <f t="shared" si="1848"/>
        <v>0</v>
      </c>
      <c r="AY157" s="161">
        <f t="shared" si="1849"/>
        <v>45931</v>
      </c>
      <c r="AZ157" s="161">
        <f t="shared" si="1850"/>
        <v>45961</v>
      </c>
      <c r="BA157" s="165">
        <f t="shared" si="1851"/>
        <v>0</v>
      </c>
      <c r="BB157" s="161">
        <f t="shared" si="1852"/>
        <v>45962</v>
      </c>
      <c r="BC157" s="161">
        <f t="shared" si="1853"/>
        <v>45991</v>
      </c>
      <c r="BD157" s="165">
        <f t="shared" si="1854"/>
        <v>0</v>
      </c>
      <c r="BE157" s="161">
        <f t="shared" si="1855"/>
        <v>45992</v>
      </c>
      <c r="BF157" s="161">
        <f t="shared" si="1856"/>
        <v>46022</v>
      </c>
      <c r="BG157" s="165">
        <f t="shared" si="1857"/>
        <v>0</v>
      </c>
      <c r="BH157" s="161">
        <v>46023</v>
      </c>
      <c r="BI157" s="161">
        <f t="shared" si="1858"/>
        <v>46053</v>
      </c>
      <c r="BJ157" s="165">
        <f t="shared" si="1859"/>
        <v>0</v>
      </c>
      <c r="BK157" s="161">
        <f t="shared" si="1860"/>
        <v>46054</v>
      </c>
      <c r="BL157" s="161">
        <f t="shared" si="1861"/>
        <v>46081</v>
      </c>
      <c r="BM157" s="165">
        <f t="shared" si="1862"/>
        <v>0</v>
      </c>
      <c r="BN157" s="161">
        <f t="shared" si="1863"/>
        <v>46082</v>
      </c>
      <c r="BO157" s="161">
        <f t="shared" si="1864"/>
        <v>46112</v>
      </c>
      <c r="BP157" s="165">
        <f t="shared" si="1865"/>
        <v>0</v>
      </c>
      <c r="BQ157" s="161">
        <f t="shared" si="1866"/>
        <v>46113</v>
      </c>
      <c r="BR157" s="161">
        <f t="shared" si="1867"/>
        <v>46142</v>
      </c>
      <c r="BS157" s="165">
        <f t="shared" si="1868"/>
        <v>0</v>
      </c>
      <c r="BT157" s="161">
        <f t="shared" si="1869"/>
        <v>46143</v>
      </c>
      <c r="BU157" s="161">
        <f t="shared" si="1870"/>
        <v>46173</v>
      </c>
      <c r="BV157" s="165">
        <f t="shared" si="1871"/>
        <v>0</v>
      </c>
      <c r="BW157" s="161">
        <f t="shared" si="1872"/>
        <v>46174</v>
      </c>
      <c r="BX157" s="161">
        <f t="shared" si="1873"/>
        <v>46203</v>
      </c>
      <c r="BY157" s="165">
        <f t="shared" si="1874"/>
        <v>0</v>
      </c>
      <c r="BZ157" s="161">
        <f t="shared" si="1875"/>
        <v>46204</v>
      </c>
      <c r="CA157" s="161">
        <f t="shared" si="1876"/>
        <v>46234</v>
      </c>
      <c r="CB157" s="165">
        <f t="shared" si="1877"/>
        <v>0</v>
      </c>
      <c r="CC157" s="161">
        <f t="shared" si="1878"/>
        <v>46235</v>
      </c>
      <c r="CD157" s="161">
        <f t="shared" si="1879"/>
        <v>46265</v>
      </c>
      <c r="CE157" s="165">
        <f t="shared" si="1880"/>
        <v>0</v>
      </c>
      <c r="CF157" s="161">
        <f t="shared" si="1881"/>
        <v>46266</v>
      </c>
      <c r="CG157" s="161">
        <f t="shared" si="1882"/>
        <v>46295</v>
      </c>
      <c r="CH157" s="165">
        <f t="shared" si="1883"/>
        <v>0</v>
      </c>
      <c r="CI157" s="161">
        <f t="shared" si="1884"/>
        <v>46296</v>
      </c>
      <c r="CJ157" s="161">
        <f t="shared" si="1885"/>
        <v>46326</v>
      </c>
      <c r="CK157" s="165">
        <f t="shared" si="1886"/>
        <v>0</v>
      </c>
      <c r="CL157" s="161">
        <f t="shared" si="1887"/>
        <v>46327</v>
      </c>
      <c r="CM157" s="161">
        <f t="shared" si="1888"/>
        <v>46356</v>
      </c>
      <c r="CN157" s="165">
        <f t="shared" si="1889"/>
        <v>0</v>
      </c>
      <c r="CO157" s="161">
        <f t="shared" si="1890"/>
        <v>46357</v>
      </c>
      <c r="CP157" s="161">
        <f t="shared" si="1891"/>
        <v>46387</v>
      </c>
      <c r="CQ157" s="165">
        <f t="shared" si="1892"/>
        <v>0</v>
      </c>
    </row>
    <row r="158" s="78" customFormat="1" ht="24" customHeight="1" outlineLevel="4" spans="1:95">
      <c r="A158" s="119"/>
      <c r="B158" s="120"/>
      <c r="C158" s="121"/>
      <c r="D158" s="119"/>
      <c r="E158" s="120"/>
      <c r="F158" s="120"/>
      <c r="G158" s="120"/>
      <c r="H158" s="122"/>
      <c r="I158" s="122"/>
      <c r="J158" s="122">
        <f t="shared" si="1570"/>
        <v>0</v>
      </c>
      <c r="K158" s="122">
        <f t="shared" si="1893"/>
        <v>3</v>
      </c>
      <c r="L158" s="153"/>
      <c r="M158" s="154">
        <f>IFERROR(VLOOKUP($L158,'2-2 引出数据_合同数据仓库'!$B$2:$BP$1000,3,FALSE),0)</f>
        <v>0</v>
      </c>
      <c r="N158" s="122"/>
      <c r="O158" s="154">
        <f>IFERROR(VLOOKUP((LEFT(VLOOKUP($L158,'2-2 引出数据_合同数据仓库'!$B$2:$BP$1000,64,FALSE),15)&amp;(RIGHT(VLOOKUP($L158,'2-2 引出数据_合同数据仓库'!$B$2:$BP$1000,64,FALSE),4)+1)),'2-2 引出数据_合同数据仓库'!$B$2:$BP$1000,3,FALSE),0)</f>
        <v>0</v>
      </c>
      <c r="P158" s="122"/>
      <c r="Q158" s="122">
        <f>IFERROR(VLOOKUP($L158,'2-2 引出数据_合同数据仓库'!$B$2:$BP$1000,28,FALSE),0)</f>
        <v>0</v>
      </c>
      <c r="R158" s="122">
        <f>IFERROR(VLOOKUP($L158,'2-2 引出数据_合同数据仓库'!$B$2:$BP$1000,29,FALSE),0)</f>
        <v>0</v>
      </c>
      <c r="S158" s="122">
        <f>IFERROR(VLOOKUP($L158,'2-2 引出数据_合同数据仓库'!$B$2:$BP$1000,4,FALSE),0)</f>
        <v>0</v>
      </c>
      <c r="T158" s="122"/>
      <c r="U158" s="122">
        <f>IFERROR(VLOOKUP($L158,'2-2 引出数据_合同数据仓库'!$B$2:$BP$1000,15,FALSE),0)</f>
        <v>0</v>
      </c>
      <c r="V158" s="122">
        <f t="shared" si="1822"/>
        <v>0</v>
      </c>
      <c r="W158" s="122"/>
      <c r="X158" s="161">
        <v>45658</v>
      </c>
      <c r="Y158" s="161">
        <f t="shared" si="1823"/>
        <v>45688</v>
      </c>
      <c r="Z158" s="165">
        <f t="shared" si="1824"/>
        <v>0</v>
      </c>
      <c r="AA158" s="161">
        <f t="shared" si="1825"/>
        <v>45689</v>
      </c>
      <c r="AB158" s="161">
        <f t="shared" si="1826"/>
        <v>45716</v>
      </c>
      <c r="AC158" s="165">
        <f t="shared" si="1827"/>
        <v>0</v>
      </c>
      <c r="AD158" s="161">
        <f t="shared" si="1828"/>
        <v>45717</v>
      </c>
      <c r="AE158" s="161">
        <f t="shared" si="1829"/>
        <v>45747</v>
      </c>
      <c r="AF158" s="165">
        <f t="shared" si="1830"/>
        <v>0</v>
      </c>
      <c r="AG158" s="161">
        <f t="shared" si="1831"/>
        <v>45748</v>
      </c>
      <c r="AH158" s="161">
        <f t="shared" si="1832"/>
        <v>45777</v>
      </c>
      <c r="AI158" s="165">
        <f t="shared" si="1833"/>
        <v>0</v>
      </c>
      <c r="AJ158" s="161">
        <f t="shared" si="1834"/>
        <v>45778</v>
      </c>
      <c r="AK158" s="161">
        <f t="shared" si="1835"/>
        <v>45808</v>
      </c>
      <c r="AL158" s="165">
        <f t="shared" si="1836"/>
        <v>0</v>
      </c>
      <c r="AM158" s="161">
        <f t="shared" si="1837"/>
        <v>45809</v>
      </c>
      <c r="AN158" s="161">
        <f t="shared" si="1838"/>
        <v>45838</v>
      </c>
      <c r="AO158" s="165">
        <f t="shared" si="1839"/>
        <v>0</v>
      </c>
      <c r="AP158" s="161">
        <f t="shared" si="1840"/>
        <v>45839</v>
      </c>
      <c r="AQ158" s="161">
        <f t="shared" si="1841"/>
        <v>45869</v>
      </c>
      <c r="AR158" s="165">
        <f t="shared" si="1842"/>
        <v>0</v>
      </c>
      <c r="AS158" s="161">
        <f t="shared" si="1843"/>
        <v>45870</v>
      </c>
      <c r="AT158" s="161">
        <f t="shared" si="1844"/>
        <v>45900</v>
      </c>
      <c r="AU158" s="165">
        <f t="shared" si="1845"/>
        <v>0</v>
      </c>
      <c r="AV158" s="161">
        <f t="shared" si="1846"/>
        <v>45901</v>
      </c>
      <c r="AW158" s="161">
        <f t="shared" si="1847"/>
        <v>45930</v>
      </c>
      <c r="AX158" s="165">
        <f t="shared" si="1848"/>
        <v>0</v>
      </c>
      <c r="AY158" s="161">
        <f t="shared" si="1849"/>
        <v>45931</v>
      </c>
      <c r="AZ158" s="161">
        <f t="shared" si="1850"/>
        <v>45961</v>
      </c>
      <c r="BA158" s="165">
        <f t="shared" si="1851"/>
        <v>0</v>
      </c>
      <c r="BB158" s="161">
        <f t="shared" si="1852"/>
        <v>45962</v>
      </c>
      <c r="BC158" s="161">
        <f t="shared" si="1853"/>
        <v>45991</v>
      </c>
      <c r="BD158" s="165">
        <f t="shared" si="1854"/>
        <v>0</v>
      </c>
      <c r="BE158" s="161">
        <f t="shared" si="1855"/>
        <v>45992</v>
      </c>
      <c r="BF158" s="161">
        <f t="shared" si="1856"/>
        <v>46022</v>
      </c>
      <c r="BG158" s="165">
        <f t="shared" si="1857"/>
        <v>0</v>
      </c>
      <c r="BH158" s="161">
        <v>46023</v>
      </c>
      <c r="BI158" s="161">
        <f t="shared" si="1858"/>
        <v>46053</v>
      </c>
      <c r="BJ158" s="165">
        <f t="shared" si="1859"/>
        <v>0</v>
      </c>
      <c r="BK158" s="161">
        <f t="shared" si="1860"/>
        <v>46054</v>
      </c>
      <c r="BL158" s="161">
        <f t="shared" si="1861"/>
        <v>46081</v>
      </c>
      <c r="BM158" s="165">
        <f t="shared" si="1862"/>
        <v>0</v>
      </c>
      <c r="BN158" s="161">
        <f t="shared" si="1863"/>
        <v>46082</v>
      </c>
      <c r="BO158" s="161">
        <f t="shared" si="1864"/>
        <v>46112</v>
      </c>
      <c r="BP158" s="165">
        <f t="shared" si="1865"/>
        <v>0</v>
      </c>
      <c r="BQ158" s="161">
        <f t="shared" si="1866"/>
        <v>46113</v>
      </c>
      <c r="BR158" s="161">
        <f t="shared" si="1867"/>
        <v>46142</v>
      </c>
      <c r="BS158" s="165">
        <f t="shared" si="1868"/>
        <v>0</v>
      </c>
      <c r="BT158" s="161">
        <f t="shared" si="1869"/>
        <v>46143</v>
      </c>
      <c r="BU158" s="161">
        <f t="shared" si="1870"/>
        <v>46173</v>
      </c>
      <c r="BV158" s="165">
        <f t="shared" si="1871"/>
        <v>0</v>
      </c>
      <c r="BW158" s="161">
        <f t="shared" si="1872"/>
        <v>46174</v>
      </c>
      <c r="BX158" s="161">
        <f t="shared" si="1873"/>
        <v>46203</v>
      </c>
      <c r="BY158" s="165">
        <f t="shared" si="1874"/>
        <v>0</v>
      </c>
      <c r="BZ158" s="161">
        <f t="shared" si="1875"/>
        <v>46204</v>
      </c>
      <c r="CA158" s="161">
        <f t="shared" si="1876"/>
        <v>46234</v>
      </c>
      <c r="CB158" s="165">
        <f t="shared" si="1877"/>
        <v>0</v>
      </c>
      <c r="CC158" s="161">
        <f t="shared" si="1878"/>
        <v>46235</v>
      </c>
      <c r="CD158" s="161">
        <f t="shared" si="1879"/>
        <v>46265</v>
      </c>
      <c r="CE158" s="165">
        <f t="shared" si="1880"/>
        <v>0</v>
      </c>
      <c r="CF158" s="161">
        <f t="shared" si="1881"/>
        <v>46266</v>
      </c>
      <c r="CG158" s="161">
        <f t="shared" si="1882"/>
        <v>46295</v>
      </c>
      <c r="CH158" s="165">
        <f t="shared" si="1883"/>
        <v>0</v>
      </c>
      <c r="CI158" s="161">
        <f t="shared" si="1884"/>
        <v>46296</v>
      </c>
      <c r="CJ158" s="161">
        <f t="shared" si="1885"/>
        <v>46326</v>
      </c>
      <c r="CK158" s="165">
        <f t="shared" si="1886"/>
        <v>0</v>
      </c>
      <c r="CL158" s="161">
        <f t="shared" si="1887"/>
        <v>46327</v>
      </c>
      <c r="CM158" s="161">
        <f t="shared" si="1888"/>
        <v>46356</v>
      </c>
      <c r="CN158" s="165">
        <f t="shared" si="1889"/>
        <v>0</v>
      </c>
      <c r="CO158" s="161">
        <f t="shared" si="1890"/>
        <v>46357</v>
      </c>
      <c r="CP158" s="161">
        <f t="shared" si="1891"/>
        <v>46387</v>
      </c>
      <c r="CQ158" s="165">
        <f t="shared" si="1892"/>
        <v>0</v>
      </c>
    </row>
    <row r="159" s="78" customFormat="1" ht="24" customHeight="1" outlineLevel="4" spans="1:95">
      <c r="A159" s="119"/>
      <c r="B159" s="120"/>
      <c r="C159" s="121"/>
      <c r="D159" s="119"/>
      <c r="E159" s="120"/>
      <c r="F159" s="120"/>
      <c r="G159" s="120"/>
      <c r="H159" s="122"/>
      <c r="I159" s="122"/>
      <c r="J159" s="122">
        <f t="shared" si="1570"/>
        <v>0</v>
      </c>
      <c r="K159" s="122">
        <f t="shared" si="1893"/>
        <v>4</v>
      </c>
      <c r="L159" s="153"/>
      <c r="M159" s="154">
        <f>IFERROR(VLOOKUP($L159,'2-2 引出数据_合同数据仓库'!$B$2:$BP$1000,3,FALSE),0)</f>
        <v>0</v>
      </c>
      <c r="N159" s="122"/>
      <c r="O159" s="154">
        <f>IFERROR(VLOOKUP((LEFT(VLOOKUP($L159,'2-2 引出数据_合同数据仓库'!$B$2:$BP$1000,64,FALSE),15)&amp;(RIGHT(VLOOKUP($L159,'2-2 引出数据_合同数据仓库'!$B$2:$BP$1000,64,FALSE),4)+1)),'2-2 引出数据_合同数据仓库'!$B$2:$BP$1000,3,FALSE),0)</f>
        <v>0</v>
      </c>
      <c r="P159" s="122"/>
      <c r="Q159" s="122">
        <f>IFERROR(VLOOKUP($L159,'2-2 引出数据_合同数据仓库'!$B$2:$BP$1000,28,FALSE),0)</f>
        <v>0</v>
      </c>
      <c r="R159" s="122">
        <f>IFERROR(VLOOKUP($L159,'2-2 引出数据_合同数据仓库'!$B$2:$BP$1000,29,FALSE),0)</f>
        <v>0</v>
      </c>
      <c r="S159" s="122">
        <f>IFERROR(VLOOKUP($L159,'2-2 引出数据_合同数据仓库'!$B$2:$BP$1000,4,FALSE),0)</f>
        <v>0</v>
      </c>
      <c r="T159" s="122"/>
      <c r="U159" s="122">
        <f>IFERROR(VLOOKUP($L159,'2-2 引出数据_合同数据仓库'!$B$2:$BP$1000,15,FALSE),0)</f>
        <v>0</v>
      </c>
      <c r="V159" s="122">
        <f t="shared" si="1822"/>
        <v>0</v>
      </c>
      <c r="W159" s="122"/>
      <c r="X159" s="161">
        <v>45658</v>
      </c>
      <c r="Y159" s="161">
        <f t="shared" si="1823"/>
        <v>45688</v>
      </c>
      <c r="Z159" s="165">
        <f t="shared" si="1824"/>
        <v>0</v>
      </c>
      <c r="AA159" s="161">
        <f t="shared" si="1825"/>
        <v>45689</v>
      </c>
      <c r="AB159" s="161">
        <f t="shared" si="1826"/>
        <v>45716</v>
      </c>
      <c r="AC159" s="165">
        <f t="shared" si="1827"/>
        <v>0</v>
      </c>
      <c r="AD159" s="161">
        <f t="shared" si="1828"/>
        <v>45717</v>
      </c>
      <c r="AE159" s="161">
        <f t="shared" si="1829"/>
        <v>45747</v>
      </c>
      <c r="AF159" s="165">
        <f t="shared" si="1830"/>
        <v>0</v>
      </c>
      <c r="AG159" s="161">
        <f t="shared" si="1831"/>
        <v>45748</v>
      </c>
      <c r="AH159" s="161">
        <f t="shared" si="1832"/>
        <v>45777</v>
      </c>
      <c r="AI159" s="165">
        <f t="shared" si="1833"/>
        <v>0</v>
      </c>
      <c r="AJ159" s="161">
        <f t="shared" si="1834"/>
        <v>45778</v>
      </c>
      <c r="AK159" s="161">
        <f t="shared" si="1835"/>
        <v>45808</v>
      </c>
      <c r="AL159" s="165">
        <f t="shared" si="1836"/>
        <v>0</v>
      </c>
      <c r="AM159" s="161">
        <f t="shared" si="1837"/>
        <v>45809</v>
      </c>
      <c r="AN159" s="161">
        <f t="shared" si="1838"/>
        <v>45838</v>
      </c>
      <c r="AO159" s="165">
        <f t="shared" si="1839"/>
        <v>0</v>
      </c>
      <c r="AP159" s="161">
        <f t="shared" si="1840"/>
        <v>45839</v>
      </c>
      <c r="AQ159" s="161">
        <f t="shared" si="1841"/>
        <v>45869</v>
      </c>
      <c r="AR159" s="165">
        <f t="shared" si="1842"/>
        <v>0</v>
      </c>
      <c r="AS159" s="161">
        <f t="shared" si="1843"/>
        <v>45870</v>
      </c>
      <c r="AT159" s="161">
        <f t="shared" si="1844"/>
        <v>45900</v>
      </c>
      <c r="AU159" s="165">
        <f t="shared" si="1845"/>
        <v>0</v>
      </c>
      <c r="AV159" s="161">
        <f t="shared" si="1846"/>
        <v>45901</v>
      </c>
      <c r="AW159" s="161">
        <f t="shared" si="1847"/>
        <v>45930</v>
      </c>
      <c r="AX159" s="165">
        <f t="shared" si="1848"/>
        <v>0</v>
      </c>
      <c r="AY159" s="161">
        <f t="shared" si="1849"/>
        <v>45931</v>
      </c>
      <c r="AZ159" s="161">
        <f t="shared" si="1850"/>
        <v>45961</v>
      </c>
      <c r="BA159" s="165">
        <f t="shared" si="1851"/>
        <v>0</v>
      </c>
      <c r="BB159" s="161">
        <f t="shared" si="1852"/>
        <v>45962</v>
      </c>
      <c r="BC159" s="161">
        <f t="shared" si="1853"/>
        <v>45991</v>
      </c>
      <c r="BD159" s="165">
        <f t="shared" si="1854"/>
        <v>0</v>
      </c>
      <c r="BE159" s="161">
        <f t="shared" si="1855"/>
        <v>45992</v>
      </c>
      <c r="BF159" s="161">
        <f t="shared" si="1856"/>
        <v>46022</v>
      </c>
      <c r="BG159" s="165">
        <f t="shared" si="1857"/>
        <v>0</v>
      </c>
      <c r="BH159" s="161">
        <v>46023</v>
      </c>
      <c r="BI159" s="161">
        <f t="shared" si="1858"/>
        <v>46053</v>
      </c>
      <c r="BJ159" s="165">
        <f t="shared" si="1859"/>
        <v>0</v>
      </c>
      <c r="BK159" s="161">
        <f t="shared" si="1860"/>
        <v>46054</v>
      </c>
      <c r="BL159" s="161">
        <f t="shared" si="1861"/>
        <v>46081</v>
      </c>
      <c r="BM159" s="165">
        <f t="shared" si="1862"/>
        <v>0</v>
      </c>
      <c r="BN159" s="161">
        <f t="shared" si="1863"/>
        <v>46082</v>
      </c>
      <c r="BO159" s="161">
        <f t="shared" si="1864"/>
        <v>46112</v>
      </c>
      <c r="BP159" s="165">
        <f t="shared" si="1865"/>
        <v>0</v>
      </c>
      <c r="BQ159" s="161">
        <f t="shared" si="1866"/>
        <v>46113</v>
      </c>
      <c r="BR159" s="161">
        <f t="shared" si="1867"/>
        <v>46142</v>
      </c>
      <c r="BS159" s="165">
        <f t="shared" si="1868"/>
        <v>0</v>
      </c>
      <c r="BT159" s="161">
        <f t="shared" si="1869"/>
        <v>46143</v>
      </c>
      <c r="BU159" s="161">
        <f t="shared" si="1870"/>
        <v>46173</v>
      </c>
      <c r="BV159" s="165">
        <f t="shared" si="1871"/>
        <v>0</v>
      </c>
      <c r="BW159" s="161">
        <f t="shared" si="1872"/>
        <v>46174</v>
      </c>
      <c r="BX159" s="161">
        <f t="shared" si="1873"/>
        <v>46203</v>
      </c>
      <c r="BY159" s="165">
        <f t="shared" si="1874"/>
        <v>0</v>
      </c>
      <c r="BZ159" s="161">
        <f t="shared" si="1875"/>
        <v>46204</v>
      </c>
      <c r="CA159" s="161">
        <f t="shared" si="1876"/>
        <v>46234</v>
      </c>
      <c r="CB159" s="165">
        <f t="shared" si="1877"/>
        <v>0</v>
      </c>
      <c r="CC159" s="161">
        <f t="shared" si="1878"/>
        <v>46235</v>
      </c>
      <c r="CD159" s="161">
        <f t="shared" si="1879"/>
        <v>46265</v>
      </c>
      <c r="CE159" s="165">
        <f t="shared" si="1880"/>
        <v>0</v>
      </c>
      <c r="CF159" s="161">
        <f t="shared" si="1881"/>
        <v>46266</v>
      </c>
      <c r="CG159" s="161">
        <f t="shared" si="1882"/>
        <v>46295</v>
      </c>
      <c r="CH159" s="165">
        <f t="shared" si="1883"/>
        <v>0</v>
      </c>
      <c r="CI159" s="161">
        <f t="shared" si="1884"/>
        <v>46296</v>
      </c>
      <c r="CJ159" s="161">
        <f t="shared" si="1885"/>
        <v>46326</v>
      </c>
      <c r="CK159" s="165">
        <f t="shared" si="1886"/>
        <v>0</v>
      </c>
      <c r="CL159" s="161">
        <f t="shared" si="1887"/>
        <v>46327</v>
      </c>
      <c r="CM159" s="161">
        <f t="shared" si="1888"/>
        <v>46356</v>
      </c>
      <c r="CN159" s="165">
        <f t="shared" si="1889"/>
        <v>0</v>
      </c>
      <c r="CO159" s="161">
        <f t="shared" si="1890"/>
        <v>46357</v>
      </c>
      <c r="CP159" s="161">
        <f t="shared" si="1891"/>
        <v>46387</v>
      </c>
      <c r="CQ159" s="165">
        <f t="shared" si="1892"/>
        <v>0</v>
      </c>
    </row>
    <row r="160" s="78" customFormat="1" ht="24" customHeight="1" outlineLevel="4" spans="1:95">
      <c r="A160" s="123" t="s">
        <v>2826</v>
      </c>
      <c r="B160" s="124"/>
      <c r="C160" s="124"/>
      <c r="D160" s="124"/>
      <c r="E160" s="124"/>
      <c r="F160" s="124"/>
      <c r="G160" s="125"/>
      <c r="H160" s="126"/>
      <c r="I160" s="126"/>
      <c r="J160" s="126"/>
      <c r="K160" s="126"/>
      <c r="L160" s="155"/>
      <c r="M160" s="155"/>
      <c r="N160" s="126"/>
      <c r="O160" s="126"/>
      <c r="P160" s="126"/>
      <c r="Q160" s="126"/>
      <c r="R160" s="126"/>
      <c r="S160" s="126"/>
      <c r="T160" s="126"/>
      <c r="U160" s="126"/>
      <c r="V160" s="126"/>
      <c r="W160" s="126"/>
      <c r="X160" s="126"/>
      <c r="Y160" s="126"/>
      <c r="Z160" s="126"/>
      <c r="AA160" s="126"/>
      <c r="AB160" s="126"/>
      <c r="AC160" s="126"/>
      <c r="AD160" s="126"/>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26"/>
      <c r="AZ160" s="126"/>
      <c r="BA160" s="126"/>
      <c r="BB160" s="126"/>
      <c r="BC160" s="126"/>
      <c r="BD160" s="126"/>
      <c r="BE160" s="126"/>
      <c r="BF160" s="126"/>
      <c r="BG160" s="126"/>
      <c r="BH160" s="126"/>
      <c r="BI160" s="126"/>
      <c r="BJ160" s="126"/>
      <c r="BK160" s="126"/>
      <c r="BL160" s="126"/>
      <c r="BM160" s="126"/>
      <c r="BN160" s="126"/>
      <c r="BO160" s="126"/>
      <c r="BP160" s="126"/>
      <c r="BQ160" s="126"/>
      <c r="BR160" s="126"/>
      <c r="BS160" s="126"/>
      <c r="BT160" s="126"/>
      <c r="BU160" s="126"/>
      <c r="BV160" s="126"/>
      <c r="BW160" s="126"/>
      <c r="BX160" s="126"/>
      <c r="BY160" s="126"/>
      <c r="BZ160" s="126"/>
      <c r="CA160" s="126"/>
      <c r="CB160" s="126"/>
      <c r="CC160" s="126"/>
      <c r="CD160" s="126"/>
      <c r="CE160" s="126"/>
      <c r="CF160" s="126"/>
      <c r="CG160" s="126"/>
      <c r="CH160" s="126"/>
      <c r="CI160" s="126"/>
      <c r="CJ160" s="126"/>
      <c r="CK160" s="126"/>
      <c r="CL160" s="126"/>
      <c r="CM160" s="126"/>
      <c r="CN160" s="126"/>
      <c r="CO160" s="126"/>
      <c r="CP160" s="126"/>
      <c r="CQ160" s="126"/>
    </row>
    <row r="161" ht="24" customHeight="1" outlineLevel="2" spans="1:95">
      <c r="A161" s="111"/>
      <c r="B161" s="112" t="s">
        <v>794</v>
      </c>
      <c r="C161" s="113" t="s">
        <v>1120</v>
      </c>
      <c r="D161" s="111" t="s">
        <v>1121</v>
      </c>
      <c r="E161" s="112"/>
      <c r="F161" s="112"/>
      <c r="G161" s="112"/>
      <c r="H161" s="114">
        <f>X161+AA161+AD161+AG161+AJ161+AM161+AP161+AS161+AV161+AY161+BB161+BE161</f>
        <v>0</v>
      </c>
      <c r="I161" s="114">
        <f>Y161+AB161+AE161+AH161+AK161+AN161+AQ161+AT161+AW161+AZ161+BC161+BF161</f>
        <v>-669.767441860466</v>
      </c>
      <c r="J161" s="114">
        <f t="shared" si="1570"/>
        <v>669.767441860466</v>
      </c>
      <c r="K161" s="114"/>
      <c r="L161" s="151"/>
      <c r="M161" s="151"/>
      <c r="N161" s="114"/>
      <c r="O161" s="114"/>
      <c r="P161" s="114"/>
      <c r="Q161" s="114"/>
      <c r="R161" s="114"/>
      <c r="S161" s="114"/>
      <c r="T161" s="114"/>
      <c r="U161" s="114"/>
      <c r="V161" s="114"/>
      <c r="W161" s="114"/>
      <c r="X161" s="114">
        <f>VLOOKUP($C161,'1 预算编制表单'!$C:$BJ,27,FALSE)</f>
        <v>0</v>
      </c>
      <c r="Y161" s="114">
        <f>X161-Z161</f>
        <v>-101.778385772914</v>
      </c>
      <c r="Z161" s="114">
        <f>Z162+Z168+Z174</f>
        <v>101.778385772914</v>
      </c>
      <c r="AA161" s="114">
        <f>VLOOKUP($C161,'1 预算编制表单'!$C:$BJ,30,FALSE)</f>
        <v>0</v>
      </c>
      <c r="AB161" s="114">
        <f>AA161-AC161</f>
        <v>-91.9288645690834</v>
      </c>
      <c r="AC161" s="114">
        <f>AC162+AC168+AC174</f>
        <v>91.9288645690834</v>
      </c>
      <c r="AD161" s="114">
        <f>VLOOKUP($C161,'1 预算编制表单'!$C:$BJ,33,FALSE)</f>
        <v>0</v>
      </c>
      <c r="AE161" s="114">
        <f>AD161-AF161</f>
        <v>-101.778385772914</v>
      </c>
      <c r="AF161" s="114">
        <f>AF162+AF168+AF174</f>
        <v>101.778385772914</v>
      </c>
      <c r="AG161" s="114">
        <f>VLOOKUP($C161,'1 预算编制表单'!$C:$BJ,36,FALSE)</f>
        <v>0</v>
      </c>
      <c r="AH161" s="114">
        <f>AG161-AI161</f>
        <v>-98.4952120383037</v>
      </c>
      <c r="AI161" s="114">
        <f>AI162+AI168+AI174</f>
        <v>98.4952120383037</v>
      </c>
      <c r="AJ161" s="114">
        <f>VLOOKUP($C161,'1 预算编制表单'!$C:$BJ,39,FALSE)</f>
        <v>0</v>
      </c>
      <c r="AK161" s="114">
        <f>AJ161-AL161</f>
        <v>-101.778385772914</v>
      </c>
      <c r="AL161" s="114">
        <f>AL162+AL168+AL174</f>
        <v>101.778385772914</v>
      </c>
      <c r="AM161" s="114">
        <f>VLOOKUP($C161,'1 预算编制表单'!$C:$BJ,42,FALSE)</f>
        <v>0</v>
      </c>
      <c r="AN161" s="114">
        <f>AM161-AO161</f>
        <v>-98.4952120383037</v>
      </c>
      <c r="AO161" s="114">
        <f>AO162+AO168+AO174</f>
        <v>98.4952120383037</v>
      </c>
      <c r="AP161" s="114">
        <f>VLOOKUP($C161,'1 预算编制表单'!$C:$BJ,45,FALSE)</f>
        <v>0</v>
      </c>
      <c r="AQ161" s="114">
        <f>AP161-AR161</f>
        <v>-75.5129958960328</v>
      </c>
      <c r="AR161" s="114">
        <f>AR162+AR168+AR174</f>
        <v>75.5129958960328</v>
      </c>
      <c r="AS161" s="114">
        <f>VLOOKUP($C161,'1 预算编制表单'!$C:$BJ,48,FALSE)</f>
        <v>0</v>
      </c>
      <c r="AT161" s="114">
        <f>AS161-AU161</f>
        <v>0</v>
      </c>
      <c r="AU161" s="114">
        <f>AU162+AU168+AU174</f>
        <v>0</v>
      </c>
      <c r="AV161" s="114">
        <f>VLOOKUP($C161,'1 预算编制表单'!$C:$BJ,51,FALSE)</f>
        <v>0</v>
      </c>
      <c r="AW161" s="114">
        <f>AV161-AX161</f>
        <v>0</v>
      </c>
      <c r="AX161" s="114">
        <f>AX162+AX168+AX174</f>
        <v>0</v>
      </c>
      <c r="AY161" s="114">
        <f>VLOOKUP($C161,'1 预算编制表单'!$C:$BJ,54,FALSE)</f>
        <v>0</v>
      </c>
      <c r="AZ161" s="114">
        <f>AY161-BA161</f>
        <v>0</v>
      </c>
      <c r="BA161" s="114">
        <f>BA162+BA168+BA174</f>
        <v>0</v>
      </c>
      <c r="BB161" s="114">
        <f>VLOOKUP($C161,'1 预算编制表单'!$C:$BJ,57,FALSE)</f>
        <v>0</v>
      </c>
      <c r="BC161" s="114">
        <f>BB161-BD161</f>
        <v>0</v>
      </c>
      <c r="BD161" s="114">
        <f>BD162+BD168+BD174</f>
        <v>0</v>
      </c>
      <c r="BE161" s="114">
        <f>VLOOKUP($C161,'1 预算编制表单'!$C:$BJ,60,FALSE)</f>
        <v>0</v>
      </c>
      <c r="BF161" s="114">
        <f>BE161-BG161</f>
        <v>0</v>
      </c>
      <c r="BG161" s="114">
        <f>BG162+BG168+BG174</f>
        <v>0</v>
      </c>
      <c r="BH161" s="114">
        <f>VLOOKUP($C161,'1 预算编制表单'!$C:$BJ,27,FALSE)</f>
        <v>0</v>
      </c>
      <c r="BI161" s="114">
        <f>BH161-BJ161</f>
        <v>0</v>
      </c>
      <c r="BJ161" s="114">
        <f>BJ162+BJ168+BJ174</f>
        <v>0</v>
      </c>
      <c r="BK161" s="114">
        <f>VLOOKUP($C161,'1 预算编制表单'!$C:$BJ,30,FALSE)</f>
        <v>0</v>
      </c>
      <c r="BL161" s="114">
        <f>BK161-BM161</f>
        <v>0</v>
      </c>
      <c r="BM161" s="114">
        <f>BM162+BM168+BM174</f>
        <v>0</v>
      </c>
      <c r="BN161" s="114">
        <f>VLOOKUP($C161,'1 预算编制表单'!$C:$BJ,33,FALSE)</f>
        <v>0</v>
      </c>
      <c r="BO161" s="114">
        <f>BN161-BP161</f>
        <v>0</v>
      </c>
      <c r="BP161" s="114">
        <f>BP162+BP168+BP174</f>
        <v>0</v>
      </c>
      <c r="BQ161" s="114">
        <f>VLOOKUP($C161,'1 预算编制表单'!$C:$BJ,36,FALSE)</f>
        <v>0</v>
      </c>
      <c r="BR161" s="114">
        <f>BQ161-BS161</f>
        <v>0</v>
      </c>
      <c r="BS161" s="114">
        <f>BS162+BS168+BS174</f>
        <v>0</v>
      </c>
      <c r="BT161" s="114">
        <f>VLOOKUP($C161,'1 预算编制表单'!$C:$BJ,39,FALSE)</f>
        <v>0</v>
      </c>
      <c r="BU161" s="114">
        <f>BT161-BV161</f>
        <v>0</v>
      </c>
      <c r="BV161" s="114">
        <f>BV162+BV168+BV174</f>
        <v>0</v>
      </c>
      <c r="BW161" s="114">
        <f>VLOOKUP($C161,'1 预算编制表单'!$C:$BJ,42,FALSE)</f>
        <v>0</v>
      </c>
      <c r="BX161" s="114">
        <f>BW161-BY161</f>
        <v>0</v>
      </c>
      <c r="BY161" s="114">
        <f>BY162+BY168+BY174</f>
        <v>0</v>
      </c>
      <c r="BZ161" s="114">
        <f>VLOOKUP($C161,'1 预算编制表单'!$C:$BJ,45,FALSE)</f>
        <v>0</v>
      </c>
      <c r="CA161" s="114">
        <f>BZ161-CB161</f>
        <v>0</v>
      </c>
      <c r="CB161" s="114">
        <f>CB162+CB168+CB174</f>
        <v>0</v>
      </c>
      <c r="CC161" s="114">
        <f>VLOOKUP($C161,'1 预算编制表单'!$C:$BJ,48,FALSE)</f>
        <v>0</v>
      </c>
      <c r="CD161" s="114">
        <f>CC161-CE161</f>
        <v>0</v>
      </c>
      <c r="CE161" s="114">
        <f>CE162+CE168+CE174</f>
        <v>0</v>
      </c>
      <c r="CF161" s="114">
        <f>VLOOKUP($C161,'1 预算编制表单'!$C:$BJ,51,FALSE)</f>
        <v>0</v>
      </c>
      <c r="CG161" s="114">
        <f>CF161-CH161</f>
        <v>0</v>
      </c>
      <c r="CH161" s="114">
        <f>CH162+CH168+CH174</f>
        <v>0</v>
      </c>
      <c r="CI161" s="114">
        <f>VLOOKUP($C161,'1 预算编制表单'!$C:$BJ,54,FALSE)</f>
        <v>0</v>
      </c>
      <c r="CJ161" s="114">
        <f>CI161-CK161</f>
        <v>0</v>
      </c>
      <c r="CK161" s="114">
        <f>CK162+CK168+CK174</f>
        <v>0</v>
      </c>
      <c r="CL161" s="114">
        <f>VLOOKUP($C161,'1 预算编制表单'!$C:$BJ,57,FALSE)</f>
        <v>0</v>
      </c>
      <c r="CM161" s="114">
        <f>CL161-CN161</f>
        <v>0</v>
      </c>
      <c r="CN161" s="114">
        <f>CN162+CN168+CN174</f>
        <v>0</v>
      </c>
      <c r="CO161" s="114">
        <f>VLOOKUP($C161,'1 预算编制表单'!$C:$BJ,60,FALSE)</f>
        <v>0</v>
      </c>
      <c r="CP161" s="114">
        <f>CO161-CQ161</f>
        <v>0</v>
      </c>
      <c r="CQ161" s="114">
        <f>CQ162+CQ168+CQ174</f>
        <v>0</v>
      </c>
    </row>
    <row r="162" ht="24" customHeight="1" outlineLevel="3" spans="1:95">
      <c r="A162" s="115"/>
      <c r="B162" s="116" t="s">
        <v>799</v>
      </c>
      <c r="C162" s="117" t="s">
        <v>130</v>
      </c>
      <c r="D162" s="115" t="s">
        <v>109</v>
      </c>
      <c r="E162" s="116"/>
      <c r="F162" s="116"/>
      <c r="G162" s="116"/>
      <c r="H162" s="118">
        <f>X162+AA162+AD162+AG162+AJ162+AM162+AP162+AS162+AV162+AY162+BB162+BE162</f>
        <v>0</v>
      </c>
      <c r="I162" s="118">
        <f>Y162+AB162+AE162+AH162+AK162+AN162+AQ162+AT162+AW162+AZ162+BC162+BF162</f>
        <v>-669.767441860465</v>
      </c>
      <c r="J162" s="118">
        <f t="shared" si="1570"/>
        <v>669.767441860465</v>
      </c>
      <c r="K162" s="118"/>
      <c r="L162" s="152"/>
      <c r="M162" s="152"/>
      <c r="N162" s="118"/>
      <c r="O162" s="118"/>
      <c r="P162" s="118"/>
      <c r="Q162" s="118"/>
      <c r="R162" s="118"/>
      <c r="S162" s="118"/>
      <c r="T162" s="118"/>
      <c r="U162" s="118"/>
      <c r="V162" s="118"/>
      <c r="W162" s="118"/>
      <c r="X162" s="118">
        <f>VLOOKUP($C162,'1 预算编制表单'!$C:$BJ,27,FALSE)</f>
        <v>0</v>
      </c>
      <c r="Y162" s="118">
        <f>X162-Z162</f>
        <v>-101.778385772914</v>
      </c>
      <c r="Z162" s="118">
        <f>SUM(Z163:Z167)</f>
        <v>101.778385772914</v>
      </c>
      <c r="AA162" s="118">
        <f>VLOOKUP($C162,'1 预算编制表单'!$C:$BJ,30,FALSE)</f>
        <v>0</v>
      </c>
      <c r="AB162" s="118">
        <f>AA162-AC162</f>
        <v>-91.9288645690834</v>
      </c>
      <c r="AC162" s="118">
        <f>SUM(AC163:AC167)</f>
        <v>91.9288645690834</v>
      </c>
      <c r="AD162" s="118">
        <f>VLOOKUP($C162,'1 预算编制表单'!$C:$BJ,33,FALSE)</f>
        <v>0</v>
      </c>
      <c r="AE162" s="118">
        <f>AD162-AF162</f>
        <v>-101.778385772914</v>
      </c>
      <c r="AF162" s="118">
        <f>SUM(AF163:AF167)</f>
        <v>101.778385772914</v>
      </c>
      <c r="AG162" s="118">
        <f>VLOOKUP($C162,'1 预算编制表单'!$C:$BJ,36,FALSE)</f>
        <v>0</v>
      </c>
      <c r="AH162" s="118">
        <f>AG162-AI162</f>
        <v>-98.4952120383037</v>
      </c>
      <c r="AI162" s="118">
        <f>SUM(AI163:AI167)</f>
        <v>98.4952120383037</v>
      </c>
      <c r="AJ162" s="118">
        <f>VLOOKUP($C162,'1 预算编制表单'!$C:$BJ,39,FALSE)</f>
        <v>0</v>
      </c>
      <c r="AK162" s="118">
        <f>AJ162-AL162</f>
        <v>-101.778385772914</v>
      </c>
      <c r="AL162" s="118">
        <f>SUM(AL163:AL167)</f>
        <v>101.778385772914</v>
      </c>
      <c r="AM162" s="118">
        <f>VLOOKUP($C162,'1 预算编制表单'!$C:$BJ,42,FALSE)</f>
        <v>0</v>
      </c>
      <c r="AN162" s="118">
        <f>AM162-AO162</f>
        <v>-98.4952120383037</v>
      </c>
      <c r="AO162" s="118">
        <f>SUM(AO163:AO167)</f>
        <v>98.4952120383037</v>
      </c>
      <c r="AP162" s="118">
        <f>VLOOKUP($C162,'1 预算编制表单'!$C:$BJ,45,FALSE)</f>
        <v>0</v>
      </c>
      <c r="AQ162" s="118">
        <f>AP162-AR162</f>
        <v>-75.5129958960328</v>
      </c>
      <c r="AR162" s="118">
        <f>SUM(AR163:AR167)</f>
        <v>75.5129958960328</v>
      </c>
      <c r="AS162" s="118">
        <f>VLOOKUP($C162,'1 预算编制表单'!$C:$BJ,48,FALSE)</f>
        <v>0</v>
      </c>
      <c r="AT162" s="118">
        <f>AS162-AU162</f>
        <v>0</v>
      </c>
      <c r="AU162" s="118">
        <f>SUM(AU163:AU167)</f>
        <v>0</v>
      </c>
      <c r="AV162" s="118">
        <f>VLOOKUP($C162,'1 预算编制表单'!$C:$BJ,51,FALSE)</f>
        <v>0</v>
      </c>
      <c r="AW162" s="118">
        <f>AV162-AX162</f>
        <v>0</v>
      </c>
      <c r="AX162" s="118">
        <f>SUM(AX163:AX167)</f>
        <v>0</v>
      </c>
      <c r="AY162" s="118">
        <f>VLOOKUP($C162,'1 预算编制表单'!$C:$BJ,54,FALSE)</f>
        <v>0</v>
      </c>
      <c r="AZ162" s="118">
        <f>AY162-BA162</f>
        <v>0</v>
      </c>
      <c r="BA162" s="118">
        <f>SUM(BA163:BA167)</f>
        <v>0</v>
      </c>
      <c r="BB162" s="118">
        <f>VLOOKUP($C162,'1 预算编制表单'!$C:$BJ,57,FALSE)</f>
        <v>0</v>
      </c>
      <c r="BC162" s="118">
        <f>BB162-BD162</f>
        <v>0</v>
      </c>
      <c r="BD162" s="118">
        <f>SUM(BD163:BD167)</f>
        <v>0</v>
      </c>
      <c r="BE162" s="118">
        <f>VLOOKUP($C162,'1 预算编制表单'!$C:$BJ,60,FALSE)</f>
        <v>0</v>
      </c>
      <c r="BF162" s="118">
        <f>BE162-BG162</f>
        <v>0</v>
      </c>
      <c r="BG162" s="118">
        <f>SUM(BG163:BG167)</f>
        <v>0</v>
      </c>
      <c r="BH162" s="118">
        <f>VLOOKUP($C162,'1 预算编制表单'!$C:$BJ,27,FALSE)</f>
        <v>0</v>
      </c>
      <c r="BI162" s="118">
        <f>BH162-BJ162</f>
        <v>0</v>
      </c>
      <c r="BJ162" s="118">
        <f>SUM(BJ163:BJ167)</f>
        <v>0</v>
      </c>
      <c r="BK162" s="118">
        <f>VLOOKUP($C162,'1 预算编制表单'!$C:$BJ,30,FALSE)</f>
        <v>0</v>
      </c>
      <c r="BL162" s="118">
        <f>BK162-BM162</f>
        <v>0</v>
      </c>
      <c r="BM162" s="118">
        <f>SUM(BM163:BM167)</f>
        <v>0</v>
      </c>
      <c r="BN162" s="118">
        <f>VLOOKUP($C162,'1 预算编制表单'!$C:$BJ,33,FALSE)</f>
        <v>0</v>
      </c>
      <c r="BO162" s="118">
        <f>BN162-BP162</f>
        <v>0</v>
      </c>
      <c r="BP162" s="118">
        <f>SUM(BP163:BP167)</f>
        <v>0</v>
      </c>
      <c r="BQ162" s="118">
        <f>VLOOKUP($C162,'1 预算编制表单'!$C:$BJ,36,FALSE)</f>
        <v>0</v>
      </c>
      <c r="BR162" s="118">
        <f>BQ162-BS162</f>
        <v>0</v>
      </c>
      <c r="BS162" s="118">
        <f>SUM(BS163:BS167)</f>
        <v>0</v>
      </c>
      <c r="BT162" s="118">
        <f>VLOOKUP($C162,'1 预算编制表单'!$C:$BJ,39,FALSE)</f>
        <v>0</v>
      </c>
      <c r="BU162" s="118">
        <f>BT162-BV162</f>
        <v>0</v>
      </c>
      <c r="BV162" s="118">
        <f>SUM(BV163:BV167)</f>
        <v>0</v>
      </c>
      <c r="BW162" s="118">
        <f>VLOOKUP($C162,'1 预算编制表单'!$C:$BJ,42,FALSE)</f>
        <v>0</v>
      </c>
      <c r="BX162" s="118">
        <f>BW162-BY162</f>
        <v>0</v>
      </c>
      <c r="BY162" s="118">
        <f>SUM(BY163:BY167)</f>
        <v>0</v>
      </c>
      <c r="BZ162" s="118">
        <f>VLOOKUP($C162,'1 预算编制表单'!$C:$BJ,45,FALSE)</f>
        <v>0</v>
      </c>
      <c r="CA162" s="118">
        <f>BZ162-CB162</f>
        <v>0</v>
      </c>
      <c r="CB162" s="118">
        <f>SUM(CB163:CB167)</f>
        <v>0</v>
      </c>
      <c r="CC162" s="118">
        <f>VLOOKUP($C162,'1 预算编制表单'!$C:$BJ,48,FALSE)</f>
        <v>0</v>
      </c>
      <c r="CD162" s="118">
        <f>CC162-CE162</f>
        <v>0</v>
      </c>
      <c r="CE162" s="118">
        <f>SUM(CE163:CE167)</f>
        <v>0</v>
      </c>
      <c r="CF162" s="118">
        <f>VLOOKUP($C162,'1 预算编制表单'!$C:$BJ,51,FALSE)</f>
        <v>0</v>
      </c>
      <c r="CG162" s="118">
        <f>CF162-CH162</f>
        <v>0</v>
      </c>
      <c r="CH162" s="118">
        <f>SUM(CH163:CH167)</f>
        <v>0</v>
      </c>
      <c r="CI162" s="118">
        <f>VLOOKUP($C162,'1 预算编制表单'!$C:$BJ,54,FALSE)</f>
        <v>0</v>
      </c>
      <c r="CJ162" s="118">
        <f>CI162-CK162</f>
        <v>0</v>
      </c>
      <c r="CK162" s="118">
        <f>SUM(CK163:CK167)</f>
        <v>0</v>
      </c>
      <c r="CL162" s="118">
        <f>VLOOKUP($C162,'1 预算编制表单'!$C:$BJ,57,FALSE)</f>
        <v>0</v>
      </c>
      <c r="CM162" s="118">
        <f>CL162-CN162</f>
        <v>0</v>
      </c>
      <c r="CN162" s="118">
        <f>SUM(CN163:CN167)</f>
        <v>0</v>
      </c>
      <c r="CO162" s="118">
        <f>VLOOKUP($C162,'1 预算编制表单'!$C:$BJ,60,FALSE)</f>
        <v>0</v>
      </c>
      <c r="CP162" s="118">
        <f>CO162-CQ162</f>
        <v>0</v>
      </c>
      <c r="CQ162" s="118">
        <f>SUM(CQ163:CQ167)</f>
        <v>0</v>
      </c>
    </row>
    <row r="163" s="78" customFormat="1" ht="24" customHeight="1" outlineLevel="4" spans="1:95">
      <c r="A163" s="119"/>
      <c r="B163" s="120"/>
      <c r="C163" s="121"/>
      <c r="D163" s="119"/>
      <c r="E163" s="120"/>
      <c r="F163" s="120"/>
      <c r="G163" s="120"/>
      <c r="H163" s="122"/>
      <c r="I163" s="122"/>
      <c r="J163" s="122">
        <f t="shared" si="1570"/>
        <v>669.767441860465</v>
      </c>
      <c r="K163" s="122">
        <v>1</v>
      </c>
      <c r="L163" s="153" t="s">
        <v>2837</v>
      </c>
      <c r="M163" s="154" t="str">
        <f>IFERROR(VLOOKUP($L163,'2-2 引出数据_合同数据仓库'!$B$2:$BP$1000,3,FALSE),0)</f>
        <v>金地海景-消防中级培训协议</v>
      </c>
      <c r="N163" s="122"/>
      <c r="O163" s="154">
        <f>IFERROR(VLOOKUP((LEFT(VLOOKUP($L163,'2-2 引出数据_合同数据仓库'!$B$2:$BP$1000,64,FALSE),15)&amp;(RIGHT(VLOOKUP($L163,'2-2 引出数据_合同数据仓库'!$B$2:$BP$1000,64,FALSE),4)+1)),'2-2 引出数据_合同数据仓库'!$B$2:$BP$1000,3,FALSE),0)</f>
        <v>0</v>
      </c>
      <c r="P163" s="122"/>
      <c r="Q163" s="122" t="str">
        <f>IFERROR(VLOOKUP($L163,'2-2 引出数据_合同数据仓库'!$B$2:$BP$1000,28,FALSE),0)</f>
        <v>2023-11-08</v>
      </c>
      <c r="R163" s="122" t="str">
        <f>IFERROR(VLOOKUP($L163,'2-2 引出数据_合同数据仓库'!$B$2:$BP$1000,29,FALSE),0)</f>
        <v>2023-07-24</v>
      </c>
      <c r="S163" s="122" t="str">
        <f>IFERROR(VLOOKUP($L163,'2-2 引出数据_合同数据仓库'!$B$2:$BP$1000,4,FALSE),0)</f>
        <v>2025-07-23</v>
      </c>
      <c r="T163" s="122"/>
      <c r="U163" s="122">
        <f>IFERROR(VLOOKUP($L163,'2-2 引出数据_合同数据仓库'!$B$2:$BP$1000,15,FALSE),0)</f>
        <v>2400</v>
      </c>
      <c r="V163" s="122">
        <f t="shared" ref="V163:V166" si="1894">U163/(S163-R163+1)*365</f>
        <v>1198.35841313269</v>
      </c>
      <c r="W163" s="122"/>
      <c r="X163" s="161">
        <v>45658</v>
      </c>
      <c r="Y163" s="161">
        <f t="shared" ref="Y163:Y166" si="1895">X163+30</f>
        <v>45688</v>
      </c>
      <c r="Z163" s="165">
        <f t="shared" ref="Z163:Z166" si="1896">IFERROR(IF(($R163-Y163)&gt;=0,0,IF(($S163-X163)&lt;0,0,IF(AND(($S163-Y163)&gt;0,(X163-$R163)&gt;0),$V163/365*(Y163-X163+1),IF(AND(($S163-Y163)&lt;=0,(X163-$R163)&gt;0),$V163/365*($S163-X163+1),$V163/365*(Y163-$R163+1))))),0)</f>
        <v>101.778385772914</v>
      </c>
      <c r="AA163" s="161">
        <f t="shared" ref="AA163:AA166" si="1897">Y163+1</f>
        <v>45689</v>
      </c>
      <c r="AB163" s="161">
        <f t="shared" ref="AB163:AB166" si="1898">AA163+27</f>
        <v>45716</v>
      </c>
      <c r="AC163" s="165">
        <f t="shared" ref="AC163:AC166" si="1899">IFERROR(IF(($R163-AB163)&gt;=0,0,IF(($S163-AA163)&lt;0,0,IF(AND(($S163-AB163)&gt;0,(AA163-$R163)&gt;0),$V163/365*(AB163-AA163+1),IF(AND(($S163-AB163)&lt;=0,(AA163-$R163)&gt;0),$V163/365*($S163-AA163+1),$V163/365*(AB163-$R163+1))))),0)</f>
        <v>91.9288645690834</v>
      </c>
      <c r="AD163" s="161">
        <f t="shared" ref="AD163:AD166" si="1900">AB163+1</f>
        <v>45717</v>
      </c>
      <c r="AE163" s="161">
        <f t="shared" ref="AE163:AE166" si="1901">AD163+30</f>
        <v>45747</v>
      </c>
      <c r="AF163" s="165">
        <f t="shared" ref="AF163:AF166" si="1902">IFERROR(IF(($R163-AE163)&gt;=0,0,IF(($S163-AD163)&lt;0,0,IF(AND(($S163-AE163)&gt;0,(AD163-$R163)&gt;0),$V163/365*(AE163-AD163+1),IF(AND(($S163-AE163)&lt;=0,(AD163-$R163)&gt;0),$V163/365*($S163-AD163+1),$V163/365*(AE163-$R163+1))))),0)</f>
        <v>101.778385772914</v>
      </c>
      <c r="AG163" s="161">
        <f t="shared" ref="AG163:AG166" si="1903">AE163+1</f>
        <v>45748</v>
      </c>
      <c r="AH163" s="161">
        <f t="shared" ref="AH163:AH166" si="1904">AG163+29</f>
        <v>45777</v>
      </c>
      <c r="AI163" s="165">
        <f t="shared" ref="AI163:AI166" si="1905">IFERROR(IF(($R163-AH163)&gt;=0,0,IF(($S163-AG163)&lt;0,0,IF(AND(($S163-AH163)&gt;0,(AG163-$R163)&gt;0),$V163/365*(AH163-AG163+1),IF(AND(($S163-AH163)&lt;=0,(AG163-$R163)&gt;0),$V163/365*($S163-AG163+1),$V163/365*(AH163-$R163+1))))),0)</f>
        <v>98.4952120383037</v>
      </c>
      <c r="AJ163" s="161">
        <f t="shared" ref="AJ163:AJ166" si="1906">AH163+1</f>
        <v>45778</v>
      </c>
      <c r="AK163" s="161">
        <f t="shared" ref="AK163:AK166" si="1907">AJ163+30</f>
        <v>45808</v>
      </c>
      <c r="AL163" s="165">
        <f t="shared" ref="AL163:AL166" si="1908">IFERROR(IF(($R163-AK163)&gt;=0,0,IF(($S163-AJ163)&lt;0,0,IF(AND(($S163-AK163)&gt;0,(AJ163-$R163)&gt;0),$V163/365*(AK163-AJ163+1),IF(AND(($S163-AK163)&lt;=0,(AJ163-$R163)&gt;0),$V163/365*($S163-AJ163+1),$V163/365*(AK163-$R163+1))))),0)</f>
        <v>101.778385772914</v>
      </c>
      <c r="AM163" s="161">
        <f t="shared" ref="AM163:AM166" si="1909">AK163+1</f>
        <v>45809</v>
      </c>
      <c r="AN163" s="161">
        <f t="shared" ref="AN163:AN166" si="1910">AM163+29</f>
        <v>45838</v>
      </c>
      <c r="AO163" s="165">
        <f t="shared" ref="AO163:AO166" si="1911">IFERROR(IF(($R163-AN163)&gt;=0,0,IF(($S163-AM163)&lt;0,0,IF(AND(($S163-AN163)&gt;0,(AM163-$R163)&gt;0),$V163/365*(AN163-AM163+1),IF(AND(($S163-AN163)&lt;=0,(AM163-$R163)&gt;0),$V163/365*($S163-AM163+1),$V163/365*(AN163-$R163+1))))),0)</f>
        <v>98.4952120383037</v>
      </c>
      <c r="AP163" s="161">
        <f t="shared" ref="AP163:AP166" si="1912">AN163+1</f>
        <v>45839</v>
      </c>
      <c r="AQ163" s="161">
        <f t="shared" ref="AQ163:AQ166" si="1913">AP163+30</f>
        <v>45869</v>
      </c>
      <c r="AR163" s="165">
        <f t="shared" ref="AR163:AR166" si="1914">IFERROR(IF(($R163-AQ163)&gt;=0,0,IF(($S163-AP163)&lt;0,0,IF(AND(($S163-AQ163)&gt;0,(AP163-$R163)&gt;0),$V163/365*(AQ163-AP163+1),IF(AND(($S163-AQ163)&lt;=0,(AP163-$R163)&gt;0),$V163/365*($S163-AP163+1),$V163/365*(AQ163-$R163+1))))),0)</f>
        <v>75.5129958960328</v>
      </c>
      <c r="AS163" s="161">
        <f t="shared" ref="AS163:AS166" si="1915">AQ163+1</f>
        <v>45870</v>
      </c>
      <c r="AT163" s="161">
        <f t="shared" ref="AT163:AT166" si="1916">AS163+30</f>
        <v>45900</v>
      </c>
      <c r="AU163" s="165">
        <f t="shared" ref="AU163:AU166" si="1917">IFERROR(IF(($R163-AT163)&gt;=0,0,IF(($S163-AS163)&lt;0,0,IF(AND(($S163-AT163)&gt;0,(AS163-$R163)&gt;0),$V163/365*(AT163-AS163+1),IF(AND(($S163-AT163)&lt;=0,(AS163-$R163)&gt;0),$V163/365*($S163-AS163+1),$V163/365*(AT163-$R163+1))))),0)</f>
        <v>0</v>
      </c>
      <c r="AV163" s="161">
        <f t="shared" ref="AV163:AV166" si="1918">AT163+1</f>
        <v>45901</v>
      </c>
      <c r="AW163" s="161">
        <f t="shared" ref="AW163:AW166" si="1919">AV163+29</f>
        <v>45930</v>
      </c>
      <c r="AX163" s="165">
        <f t="shared" ref="AX163:AX166" si="1920">IFERROR(IF(($R163-AW163)&gt;=0,0,IF(($S163-AV163)&lt;0,0,IF(AND(($S163-AW163)&gt;0,(AV163-$R163)&gt;0),$V163/365*(AW163-AV163+1),IF(AND(($S163-AW163)&lt;=0,(AV163-$R163)&gt;0),$V163/365*($S163-AV163+1),$V163/365*(AW163-$R163+1))))),0)</f>
        <v>0</v>
      </c>
      <c r="AY163" s="161">
        <f t="shared" ref="AY163:AY166" si="1921">AW163+1</f>
        <v>45931</v>
      </c>
      <c r="AZ163" s="161">
        <f t="shared" ref="AZ163:AZ166" si="1922">AY163+30</f>
        <v>45961</v>
      </c>
      <c r="BA163" s="165">
        <f t="shared" ref="BA163:BA166" si="1923">IFERROR(IF(($R163-AZ163)&gt;=0,0,IF(($S163-AY163)&lt;0,0,IF(AND(($S163-AZ163)&gt;0,(AY163-$R163)&gt;0),$V163/365*(AZ163-AY163+1),IF(AND(($S163-AZ163)&lt;=0,(AY163-$R163)&gt;0),$V163/365*($S163-AY163+1),$V163/365*(AZ163-$R163+1))))),0)</f>
        <v>0</v>
      </c>
      <c r="BB163" s="161">
        <f t="shared" ref="BB163:BB166" si="1924">AZ163+1</f>
        <v>45962</v>
      </c>
      <c r="BC163" s="161">
        <f t="shared" ref="BC163:BC166" si="1925">BB163+29</f>
        <v>45991</v>
      </c>
      <c r="BD163" s="165">
        <f t="shared" ref="BD163:BD166" si="1926">IFERROR(IF(($R163-BC163)&gt;=0,0,IF(($S163-BB163)&lt;0,0,IF(AND(($S163-BC163)&gt;0,(BB163-$R163)&gt;0),$V163/365*(BC163-BB163+1),IF(AND(($S163-BC163)&lt;=0,(BB163-$R163)&gt;0),$V163/365*($S163-BB163+1),$V163/365*(BC163-$R163+1))))),0)</f>
        <v>0</v>
      </c>
      <c r="BE163" s="161">
        <f t="shared" ref="BE163:BE166" si="1927">BC163+1</f>
        <v>45992</v>
      </c>
      <c r="BF163" s="161">
        <f t="shared" ref="BF163:BF166" si="1928">BE163+30</f>
        <v>46022</v>
      </c>
      <c r="BG163" s="165">
        <f t="shared" ref="BG163:BG166" si="1929">IFERROR(IF(($R163-BF163)&gt;=0,0,IF(($S163-BE163)&lt;0,0,IF(AND(($S163-BF163)&gt;0,(BE163-$R163)&gt;0),$V163/365*(BF163-BE163+1),IF(AND(($S163-BF163)&lt;=0,(BE163-$R163)&gt;0),$V163/365*($S163-BE163+1),$V163/365*(BF163-$R163+1))))),0)</f>
        <v>0</v>
      </c>
      <c r="BH163" s="161">
        <v>46023</v>
      </c>
      <c r="BI163" s="161">
        <f t="shared" ref="BI163:BI166" si="1930">BH163+30</f>
        <v>46053</v>
      </c>
      <c r="BJ163" s="165">
        <f t="shared" ref="BJ163:BJ166" si="1931">IFERROR(IF(($R163-BI163)&gt;=0,0,IF(($S163-BH163)&lt;0,0,IF(AND(($S163-BI163)&gt;0,(BH163-$R163)&gt;0),$V163/365*(BI163-BH163+1),IF(AND(($S163-BI163)&lt;=0,(BH163-$R163)&gt;0),$V163/365*($S163-BH163+1),$V163/365*(BI163-$R163+1))))),0)</f>
        <v>0</v>
      </c>
      <c r="BK163" s="161">
        <f t="shared" ref="BK163:BK166" si="1932">BI163+1</f>
        <v>46054</v>
      </c>
      <c r="BL163" s="161">
        <f t="shared" ref="BL163:BL166" si="1933">BK163+27</f>
        <v>46081</v>
      </c>
      <c r="BM163" s="165">
        <f t="shared" ref="BM163:BM166" si="1934">IFERROR(IF(($R163-BL163)&gt;=0,0,IF(($S163-BK163)&lt;0,0,IF(AND(($S163-BL163)&gt;0,(BK163-$R163)&gt;0),$V163/365*(BL163-BK163+1),IF(AND(($S163-BL163)&lt;=0,(BK163-$R163)&gt;0),$V163/365*($S163-BK163+1),$V163/365*(BL163-$R163+1))))),0)</f>
        <v>0</v>
      </c>
      <c r="BN163" s="161">
        <f t="shared" ref="BN163:BN166" si="1935">BL163+1</f>
        <v>46082</v>
      </c>
      <c r="BO163" s="161">
        <f t="shared" ref="BO163:BO166" si="1936">BN163+30</f>
        <v>46112</v>
      </c>
      <c r="BP163" s="165">
        <f t="shared" ref="BP163:BP166" si="1937">IFERROR(IF(($R163-BO163)&gt;=0,0,IF(($S163-BN163)&lt;0,0,IF(AND(($S163-BO163)&gt;0,(BN163-$R163)&gt;0),$V163/365*(BO163-BN163+1),IF(AND(($S163-BO163)&lt;=0,(BN163-$R163)&gt;0),$V163/365*($S163-BN163+1),$V163/365*(BO163-$R163+1))))),0)</f>
        <v>0</v>
      </c>
      <c r="BQ163" s="161">
        <f t="shared" ref="BQ163:BQ166" si="1938">BO163+1</f>
        <v>46113</v>
      </c>
      <c r="BR163" s="161">
        <f t="shared" ref="BR163:BR166" si="1939">BQ163+29</f>
        <v>46142</v>
      </c>
      <c r="BS163" s="165">
        <f t="shared" ref="BS163:BS166" si="1940">IFERROR(IF(($R163-BR163)&gt;=0,0,IF(($S163-BQ163)&lt;0,0,IF(AND(($S163-BR163)&gt;0,(BQ163-$R163)&gt;0),$V163/365*(BR163-BQ163+1),IF(AND(($S163-BR163)&lt;=0,(BQ163-$R163)&gt;0),$V163/365*($S163-BQ163+1),$V163/365*(BR163-$R163+1))))),0)</f>
        <v>0</v>
      </c>
      <c r="BT163" s="161">
        <f t="shared" ref="BT163:BT166" si="1941">BR163+1</f>
        <v>46143</v>
      </c>
      <c r="BU163" s="161">
        <f t="shared" ref="BU163:BU166" si="1942">BT163+30</f>
        <v>46173</v>
      </c>
      <c r="BV163" s="165">
        <f t="shared" ref="BV163:BV166" si="1943">IFERROR(IF(($R163-BU163)&gt;=0,0,IF(($S163-BT163)&lt;0,0,IF(AND(($S163-BU163)&gt;0,(BT163-$R163)&gt;0),$V163/365*(BU163-BT163+1),IF(AND(($S163-BU163)&lt;=0,(BT163-$R163)&gt;0),$V163/365*($S163-BT163+1),$V163/365*(BU163-$R163+1))))),0)</f>
        <v>0</v>
      </c>
      <c r="BW163" s="161">
        <f t="shared" ref="BW163:BW166" si="1944">BU163+1</f>
        <v>46174</v>
      </c>
      <c r="BX163" s="161">
        <f t="shared" ref="BX163:BX166" si="1945">BW163+29</f>
        <v>46203</v>
      </c>
      <c r="BY163" s="165">
        <f t="shared" ref="BY163:BY166" si="1946">IFERROR(IF(($R163-BX163)&gt;=0,0,IF(($S163-BW163)&lt;0,0,IF(AND(($S163-BX163)&gt;0,(BW163-$R163)&gt;0),$V163/365*(BX163-BW163+1),IF(AND(($S163-BX163)&lt;=0,(BW163-$R163)&gt;0),$V163/365*($S163-BW163+1),$V163/365*(BX163-$R163+1))))),0)</f>
        <v>0</v>
      </c>
      <c r="BZ163" s="161">
        <f t="shared" ref="BZ163:BZ166" si="1947">BX163+1</f>
        <v>46204</v>
      </c>
      <c r="CA163" s="161">
        <f t="shared" ref="CA163:CA166" si="1948">BZ163+30</f>
        <v>46234</v>
      </c>
      <c r="CB163" s="165">
        <f t="shared" ref="CB163:CB166" si="1949">IFERROR(IF(($R163-CA163)&gt;=0,0,IF(($S163-BZ163)&lt;0,0,IF(AND(($S163-CA163)&gt;0,(BZ163-$R163)&gt;0),$V163/365*(CA163-BZ163+1),IF(AND(($S163-CA163)&lt;=0,(BZ163-$R163)&gt;0),$V163/365*($S163-BZ163+1),$V163/365*(CA163-$R163+1))))),0)</f>
        <v>0</v>
      </c>
      <c r="CC163" s="161">
        <f t="shared" ref="CC163:CC166" si="1950">CA163+1</f>
        <v>46235</v>
      </c>
      <c r="CD163" s="161">
        <f t="shared" ref="CD163:CD166" si="1951">CC163+30</f>
        <v>46265</v>
      </c>
      <c r="CE163" s="165">
        <f t="shared" ref="CE163:CE166" si="1952">IFERROR(IF(($R163-CD163)&gt;=0,0,IF(($S163-CC163)&lt;0,0,IF(AND(($S163-CD163)&gt;0,(CC163-$R163)&gt;0),$V163/365*(CD163-CC163+1),IF(AND(($S163-CD163)&lt;=0,(CC163-$R163)&gt;0),$V163/365*($S163-CC163+1),$V163/365*(CD163-$R163+1))))),0)</f>
        <v>0</v>
      </c>
      <c r="CF163" s="161">
        <f t="shared" ref="CF163:CF166" si="1953">CD163+1</f>
        <v>46266</v>
      </c>
      <c r="CG163" s="161">
        <f t="shared" ref="CG163:CG166" si="1954">CF163+29</f>
        <v>46295</v>
      </c>
      <c r="CH163" s="165">
        <f t="shared" ref="CH163:CH166" si="1955">IFERROR(IF(($R163-CG163)&gt;=0,0,IF(($S163-CF163)&lt;0,0,IF(AND(($S163-CG163)&gt;0,(CF163-$R163)&gt;0),$V163/365*(CG163-CF163+1),IF(AND(($S163-CG163)&lt;=0,(CF163-$R163)&gt;0),$V163/365*($S163-CF163+1),$V163/365*(CG163-$R163+1))))),0)</f>
        <v>0</v>
      </c>
      <c r="CI163" s="161">
        <f t="shared" ref="CI163:CI166" si="1956">CG163+1</f>
        <v>46296</v>
      </c>
      <c r="CJ163" s="161">
        <f t="shared" ref="CJ163:CJ166" si="1957">CI163+30</f>
        <v>46326</v>
      </c>
      <c r="CK163" s="165">
        <f t="shared" ref="CK163:CK166" si="1958">IFERROR(IF(($R163-CJ163)&gt;=0,0,IF(($S163-CI163)&lt;0,0,IF(AND(($S163-CJ163)&gt;0,(CI163-$R163)&gt;0),$V163/365*(CJ163-CI163+1),IF(AND(($S163-CJ163)&lt;=0,(CI163-$R163)&gt;0),$V163/365*($S163-CI163+1),$V163/365*(CJ163-$R163+1))))),0)</f>
        <v>0</v>
      </c>
      <c r="CL163" s="161">
        <f t="shared" ref="CL163:CL166" si="1959">CJ163+1</f>
        <v>46327</v>
      </c>
      <c r="CM163" s="161">
        <f t="shared" ref="CM163:CM166" si="1960">CL163+29</f>
        <v>46356</v>
      </c>
      <c r="CN163" s="165">
        <f t="shared" ref="CN163:CN166" si="1961">IFERROR(IF(($R163-CM163)&gt;=0,0,IF(($S163-CL163)&lt;0,0,IF(AND(($S163-CM163)&gt;0,(CL163-$R163)&gt;0),$V163/365*(CM163-CL163+1),IF(AND(($S163-CM163)&lt;=0,(CL163-$R163)&gt;0),$V163/365*($S163-CL163+1),$V163/365*(CM163-$R163+1))))),0)</f>
        <v>0</v>
      </c>
      <c r="CO163" s="161">
        <f t="shared" ref="CO163:CO166" si="1962">CM163+1</f>
        <v>46357</v>
      </c>
      <c r="CP163" s="161">
        <f t="shared" ref="CP163:CP166" si="1963">CO163+30</f>
        <v>46387</v>
      </c>
      <c r="CQ163" s="165">
        <f t="shared" ref="CQ163:CQ166" si="1964">IFERROR(IF(($R163-CP163)&gt;=0,0,IF(($S163-CO163)&lt;0,0,IF(AND(($S163-CP163)&gt;0,(CO163-$R163)&gt;0),$V163/365*(CP163-CO163+1),IF(AND(($S163-CP163)&lt;=0,(CO163-$R163)&gt;0),$V163/365*($S163-CO163+1),$V163/365*(CP163-$R163+1))))),0)</f>
        <v>0</v>
      </c>
    </row>
    <row r="164" s="78" customFormat="1" ht="24" customHeight="1" outlineLevel="4" spans="1:95">
      <c r="A164" s="119"/>
      <c r="B164" s="120"/>
      <c r="C164" s="121"/>
      <c r="D164" s="119"/>
      <c r="E164" s="120"/>
      <c r="F164" s="120"/>
      <c r="G164" s="120"/>
      <c r="H164" s="122"/>
      <c r="I164" s="122"/>
      <c r="J164" s="122">
        <f t="shared" si="1570"/>
        <v>0</v>
      </c>
      <c r="K164" s="122">
        <f t="shared" ref="K164:K166" si="1965">K163+1</f>
        <v>2</v>
      </c>
      <c r="L164" s="153"/>
      <c r="M164" s="154">
        <f>IFERROR(VLOOKUP($L164,'2-2 引出数据_合同数据仓库'!$B$2:$BP$1000,3,FALSE),0)</f>
        <v>0</v>
      </c>
      <c r="N164" s="122"/>
      <c r="O164" s="154">
        <f>IFERROR(VLOOKUP((LEFT(VLOOKUP($L164,'2-2 引出数据_合同数据仓库'!$B$2:$BP$1000,64,FALSE),15)&amp;(RIGHT(VLOOKUP($L164,'2-2 引出数据_合同数据仓库'!$B$2:$BP$1000,64,FALSE),4)+1)),'2-2 引出数据_合同数据仓库'!$B$2:$BP$1000,3,FALSE),0)</f>
        <v>0</v>
      </c>
      <c r="P164" s="122"/>
      <c r="Q164" s="122">
        <f>IFERROR(VLOOKUP($L164,'2-2 引出数据_合同数据仓库'!$B$2:$BP$1000,28,FALSE),0)</f>
        <v>0</v>
      </c>
      <c r="R164" s="122">
        <f>IFERROR(VLOOKUP($L164,'2-2 引出数据_合同数据仓库'!$B$2:$BP$1000,29,FALSE),0)</f>
        <v>0</v>
      </c>
      <c r="S164" s="122">
        <f>IFERROR(VLOOKUP($L164,'2-2 引出数据_合同数据仓库'!$B$2:$BP$1000,4,FALSE),0)</f>
        <v>0</v>
      </c>
      <c r="T164" s="122"/>
      <c r="U164" s="122">
        <f>IFERROR(VLOOKUP($L164,'2-2 引出数据_合同数据仓库'!$B$2:$BP$1000,15,FALSE),0)</f>
        <v>0</v>
      </c>
      <c r="V164" s="122">
        <f t="shared" si="1894"/>
        <v>0</v>
      </c>
      <c r="W164" s="122"/>
      <c r="X164" s="161">
        <v>45658</v>
      </c>
      <c r="Y164" s="161">
        <f t="shared" si="1895"/>
        <v>45688</v>
      </c>
      <c r="Z164" s="165">
        <f t="shared" si="1896"/>
        <v>0</v>
      </c>
      <c r="AA164" s="161">
        <f t="shared" si="1897"/>
        <v>45689</v>
      </c>
      <c r="AB164" s="161">
        <f t="shared" si="1898"/>
        <v>45716</v>
      </c>
      <c r="AC164" s="165">
        <f t="shared" si="1899"/>
        <v>0</v>
      </c>
      <c r="AD164" s="161">
        <f t="shared" si="1900"/>
        <v>45717</v>
      </c>
      <c r="AE164" s="161">
        <f t="shared" si="1901"/>
        <v>45747</v>
      </c>
      <c r="AF164" s="165">
        <f t="shared" si="1902"/>
        <v>0</v>
      </c>
      <c r="AG164" s="161">
        <f t="shared" si="1903"/>
        <v>45748</v>
      </c>
      <c r="AH164" s="161">
        <f t="shared" si="1904"/>
        <v>45777</v>
      </c>
      <c r="AI164" s="165">
        <f t="shared" si="1905"/>
        <v>0</v>
      </c>
      <c r="AJ164" s="161">
        <f t="shared" si="1906"/>
        <v>45778</v>
      </c>
      <c r="AK164" s="161">
        <f t="shared" si="1907"/>
        <v>45808</v>
      </c>
      <c r="AL164" s="165">
        <f t="shared" si="1908"/>
        <v>0</v>
      </c>
      <c r="AM164" s="161">
        <f t="shared" si="1909"/>
        <v>45809</v>
      </c>
      <c r="AN164" s="161">
        <f t="shared" si="1910"/>
        <v>45838</v>
      </c>
      <c r="AO164" s="165">
        <f t="shared" si="1911"/>
        <v>0</v>
      </c>
      <c r="AP164" s="161">
        <f t="shared" si="1912"/>
        <v>45839</v>
      </c>
      <c r="AQ164" s="161">
        <f t="shared" si="1913"/>
        <v>45869</v>
      </c>
      <c r="AR164" s="165">
        <f t="shared" si="1914"/>
        <v>0</v>
      </c>
      <c r="AS164" s="161">
        <f t="shared" si="1915"/>
        <v>45870</v>
      </c>
      <c r="AT164" s="161">
        <f t="shared" si="1916"/>
        <v>45900</v>
      </c>
      <c r="AU164" s="165">
        <f t="shared" si="1917"/>
        <v>0</v>
      </c>
      <c r="AV164" s="161">
        <f t="shared" si="1918"/>
        <v>45901</v>
      </c>
      <c r="AW164" s="161">
        <f t="shared" si="1919"/>
        <v>45930</v>
      </c>
      <c r="AX164" s="165">
        <f t="shared" si="1920"/>
        <v>0</v>
      </c>
      <c r="AY164" s="161">
        <f t="shared" si="1921"/>
        <v>45931</v>
      </c>
      <c r="AZ164" s="161">
        <f t="shared" si="1922"/>
        <v>45961</v>
      </c>
      <c r="BA164" s="165">
        <f t="shared" si="1923"/>
        <v>0</v>
      </c>
      <c r="BB164" s="161">
        <f t="shared" si="1924"/>
        <v>45962</v>
      </c>
      <c r="BC164" s="161">
        <f t="shared" si="1925"/>
        <v>45991</v>
      </c>
      <c r="BD164" s="165">
        <f t="shared" si="1926"/>
        <v>0</v>
      </c>
      <c r="BE164" s="161">
        <f t="shared" si="1927"/>
        <v>45992</v>
      </c>
      <c r="BF164" s="161">
        <f t="shared" si="1928"/>
        <v>46022</v>
      </c>
      <c r="BG164" s="165">
        <f t="shared" si="1929"/>
        <v>0</v>
      </c>
      <c r="BH164" s="161">
        <v>46023</v>
      </c>
      <c r="BI164" s="161">
        <f t="shared" si="1930"/>
        <v>46053</v>
      </c>
      <c r="BJ164" s="165">
        <f t="shared" si="1931"/>
        <v>0</v>
      </c>
      <c r="BK164" s="161">
        <f t="shared" si="1932"/>
        <v>46054</v>
      </c>
      <c r="BL164" s="161">
        <f t="shared" si="1933"/>
        <v>46081</v>
      </c>
      <c r="BM164" s="165">
        <f t="shared" si="1934"/>
        <v>0</v>
      </c>
      <c r="BN164" s="161">
        <f t="shared" si="1935"/>
        <v>46082</v>
      </c>
      <c r="BO164" s="161">
        <f t="shared" si="1936"/>
        <v>46112</v>
      </c>
      <c r="BP164" s="165">
        <f t="shared" si="1937"/>
        <v>0</v>
      </c>
      <c r="BQ164" s="161">
        <f t="shared" si="1938"/>
        <v>46113</v>
      </c>
      <c r="BR164" s="161">
        <f t="shared" si="1939"/>
        <v>46142</v>
      </c>
      <c r="BS164" s="165">
        <f t="shared" si="1940"/>
        <v>0</v>
      </c>
      <c r="BT164" s="161">
        <f t="shared" si="1941"/>
        <v>46143</v>
      </c>
      <c r="BU164" s="161">
        <f t="shared" si="1942"/>
        <v>46173</v>
      </c>
      <c r="BV164" s="165">
        <f t="shared" si="1943"/>
        <v>0</v>
      </c>
      <c r="BW164" s="161">
        <f t="shared" si="1944"/>
        <v>46174</v>
      </c>
      <c r="BX164" s="161">
        <f t="shared" si="1945"/>
        <v>46203</v>
      </c>
      <c r="BY164" s="165">
        <f t="shared" si="1946"/>
        <v>0</v>
      </c>
      <c r="BZ164" s="161">
        <f t="shared" si="1947"/>
        <v>46204</v>
      </c>
      <c r="CA164" s="161">
        <f t="shared" si="1948"/>
        <v>46234</v>
      </c>
      <c r="CB164" s="165">
        <f t="shared" si="1949"/>
        <v>0</v>
      </c>
      <c r="CC164" s="161">
        <f t="shared" si="1950"/>
        <v>46235</v>
      </c>
      <c r="CD164" s="161">
        <f t="shared" si="1951"/>
        <v>46265</v>
      </c>
      <c r="CE164" s="165">
        <f t="shared" si="1952"/>
        <v>0</v>
      </c>
      <c r="CF164" s="161">
        <f t="shared" si="1953"/>
        <v>46266</v>
      </c>
      <c r="CG164" s="161">
        <f t="shared" si="1954"/>
        <v>46295</v>
      </c>
      <c r="CH164" s="165">
        <f t="shared" si="1955"/>
        <v>0</v>
      </c>
      <c r="CI164" s="161">
        <f t="shared" si="1956"/>
        <v>46296</v>
      </c>
      <c r="CJ164" s="161">
        <f t="shared" si="1957"/>
        <v>46326</v>
      </c>
      <c r="CK164" s="165">
        <f t="shared" si="1958"/>
        <v>0</v>
      </c>
      <c r="CL164" s="161">
        <f t="shared" si="1959"/>
        <v>46327</v>
      </c>
      <c r="CM164" s="161">
        <f t="shared" si="1960"/>
        <v>46356</v>
      </c>
      <c r="CN164" s="165">
        <f t="shared" si="1961"/>
        <v>0</v>
      </c>
      <c r="CO164" s="161">
        <f t="shared" si="1962"/>
        <v>46357</v>
      </c>
      <c r="CP164" s="161">
        <f t="shared" si="1963"/>
        <v>46387</v>
      </c>
      <c r="CQ164" s="165">
        <f t="shared" si="1964"/>
        <v>0</v>
      </c>
    </row>
    <row r="165" s="78" customFormat="1" ht="24" customHeight="1" outlineLevel="4" spans="1:95">
      <c r="A165" s="119"/>
      <c r="B165" s="120"/>
      <c r="C165" s="121"/>
      <c r="D165" s="119"/>
      <c r="E165" s="120"/>
      <c r="F165" s="120"/>
      <c r="G165" s="120"/>
      <c r="H165" s="122"/>
      <c r="I165" s="122"/>
      <c r="J165" s="122">
        <f t="shared" si="1570"/>
        <v>0</v>
      </c>
      <c r="K165" s="122">
        <f t="shared" si="1965"/>
        <v>3</v>
      </c>
      <c r="L165" s="153"/>
      <c r="M165" s="154">
        <f>IFERROR(VLOOKUP($L165,'2-2 引出数据_合同数据仓库'!$B$2:$BP$1000,3,FALSE),0)</f>
        <v>0</v>
      </c>
      <c r="N165" s="122"/>
      <c r="O165" s="154">
        <f>IFERROR(VLOOKUP((LEFT(VLOOKUP($L165,'2-2 引出数据_合同数据仓库'!$B$2:$BP$1000,64,FALSE),15)&amp;(RIGHT(VLOOKUP($L165,'2-2 引出数据_合同数据仓库'!$B$2:$BP$1000,64,FALSE),4)+1)),'2-2 引出数据_合同数据仓库'!$B$2:$BP$1000,3,FALSE),0)</f>
        <v>0</v>
      </c>
      <c r="P165" s="122"/>
      <c r="Q165" s="122">
        <f>IFERROR(VLOOKUP($L165,'2-2 引出数据_合同数据仓库'!$B$2:$BP$1000,28,FALSE),0)</f>
        <v>0</v>
      </c>
      <c r="R165" s="122">
        <f>IFERROR(VLOOKUP($L165,'2-2 引出数据_合同数据仓库'!$B$2:$BP$1000,29,FALSE),0)</f>
        <v>0</v>
      </c>
      <c r="S165" s="122">
        <f>IFERROR(VLOOKUP($L165,'2-2 引出数据_合同数据仓库'!$B$2:$BP$1000,4,FALSE),0)</f>
        <v>0</v>
      </c>
      <c r="T165" s="122"/>
      <c r="U165" s="122">
        <f>IFERROR(VLOOKUP($L165,'2-2 引出数据_合同数据仓库'!$B$2:$BP$1000,15,FALSE),0)</f>
        <v>0</v>
      </c>
      <c r="V165" s="122">
        <f t="shared" si="1894"/>
        <v>0</v>
      </c>
      <c r="W165" s="122"/>
      <c r="X165" s="161">
        <v>45658</v>
      </c>
      <c r="Y165" s="161">
        <f t="shared" si="1895"/>
        <v>45688</v>
      </c>
      <c r="Z165" s="165">
        <f t="shared" si="1896"/>
        <v>0</v>
      </c>
      <c r="AA165" s="161">
        <f t="shared" si="1897"/>
        <v>45689</v>
      </c>
      <c r="AB165" s="161">
        <f t="shared" si="1898"/>
        <v>45716</v>
      </c>
      <c r="AC165" s="165">
        <f t="shared" si="1899"/>
        <v>0</v>
      </c>
      <c r="AD165" s="161">
        <f t="shared" si="1900"/>
        <v>45717</v>
      </c>
      <c r="AE165" s="161">
        <f t="shared" si="1901"/>
        <v>45747</v>
      </c>
      <c r="AF165" s="165">
        <f t="shared" si="1902"/>
        <v>0</v>
      </c>
      <c r="AG165" s="161">
        <f t="shared" si="1903"/>
        <v>45748</v>
      </c>
      <c r="AH165" s="161">
        <f t="shared" si="1904"/>
        <v>45777</v>
      </c>
      <c r="AI165" s="165">
        <f t="shared" si="1905"/>
        <v>0</v>
      </c>
      <c r="AJ165" s="161">
        <f t="shared" si="1906"/>
        <v>45778</v>
      </c>
      <c r="AK165" s="161">
        <f t="shared" si="1907"/>
        <v>45808</v>
      </c>
      <c r="AL165" s="165">
        <f t="shared" si="1908"/>
        <v>0</v>
      </c>
      <c r="AM165" s="161">
        <f t="shared" si="1909"/>
        <v>45809</v>
      </c>
      <c r="AN165" s="161">
        <f t="shared" si="1910"/>
        <v>45838</v>
      </c>
      <c r="AO165" s="165">
        <f t="shared" si="1911"/>
        <v>0</v>
      </c>
      <c r="AP165" s="161">
        <f t="shared" si="1912"/>
        <v>45839</v>
      </c>
      <c r="AQ165" s="161">
        <f t="shared" si="1913"/>
        <v>45869</v>
      </c>
      <c r="AR165" s="165">
        <f t="shared" si="1914"/>
        <v>0</v>
      </c>
      <c r="AS165" s="161">
        <f t="shared" si="1915"/>
        <v>45870</v>
      </c>
      <c r="AT165" s="161">
        <f t="shared" si="1916"/>
        <v>45900</v>
      </c>
      <c r="AU165" s="165">
        <f t="shared" si="1917"/>
        <v>0</v>
      </c>
      <c r="AV165" s="161">
        <f t="shared" si="1918"/>
        <v>45901</v>
      </c>
      <c r="AW165" s="161">
        <f t="shared" si="1919"/>
        <v>45930</v>
      </c>
      <c r="AX165" s="165">
        <f t="shared" si="1920"/>
        <v>0</v>
      </c>
      <c r="AY165" s="161">
        <f t="shared" si="1921"/>
        <v>45931</v>
      </c>
      <c r="AZ165" s="161">
        <f t="shared" si="1922"/>
        <v>45961</v>
      </c>
      <c r="BA165" s="165">
        <f t="shared" si="1923"/>
        <v>0</v>
      </c>
      <c r="BB165" s="161">
        <f t="shared" si="1924"/>
        <v>45962</v>
      </c>
      <c r="BC165" s="161">
        <f t="shared" si="1925"/>
        <v>45991</v>
      </c>
      <c r="BD165" s="165">
        <f t="shared" si="1926"/>
        <v>0</v>
      </c>
      <c r="BE165" s="161">
        <f t="shared" si="1927"/>
        <v>45992</v>
      </c>
      <c r="BF165" s="161">
        <f t="shared" si="1928"/>
        <v>46022</v>
      </c>
      <c r="BG165" s="165">
        <f t="shared" si="1929"/>
        <v>0</v>
      </c>
      <c r="BH165" s="161">
        <v>46023</v>
      </c>
      <c r="BI165" s="161">
        <f t="shared" si="1930"/>
        <v>46053</v>
      </c>
      <c r="BJ165" s="165">
        <f t="shared" si="1931"/>
        <v>0</v>
      </c>
      <c r="BK165" s="161">
        <f t="shared" si="1932"/>
        <v>46054</v>
      </c>
      <c r="BL165" s="161">
        <f t="shared" si="1933"/>
        <v>46081</v>
      </c>
      <c r="BM165" s="165">
        <f t="shared" si="1934"/>
        <v>0</v>
      </c>
      <c r="BN165" s="161">
        <f t="shared" si="1935"/>
        <v>46082</v>
      </c>
      <c r="BO165" s="161">
        <f t="shared" si="1936"/>
        <v>46112</v>
      </c>
      <c r="BP165" s="165">
        <f t="shared" si="1937"/>
        <v>0</v>
      </c>
      <c r="BQ165" s="161">
        <f t="shared" si="1938"/>
        <v>46113</v>
      </c>
      <c r="BR165" s="161">
        <f t="shared" si="1939"/>
        <v>46142</v>
      </c>
      <c r="BS165" s="165">
        <f t="shared" si="1940"/>
        <v>0</v>
      </c>
      <c r="BT165" s="161">
        <f t="shared" si="1941"/>
        <v>46143</v>
      </c>
      <c r="BU165" s="161">
        <f t="shared" si="1942"/>
        <v>46173</v>
      </c>
      <c r="BV165" s="165">
        <f t="shared" si="1943"/>
        <v>0</v>
      </c>
      <c r="BW165" s="161">
        <f t="shared" si="1944"/>
        <v>46174</v>
      </c>
      <c r="BX165" s="161">
        <f t="shared" si="1945"/>
        <v>46203</v>
      </c>
      <c r="BY165" s="165">
        <f t="shared" si="1946"/>
        <v>0</v>
      </c>
      <c r="BZ165" s="161">
        <f t="shared" si="1947"/>
        <v>46204</v>
      </c>
      <c r="CA165" s="161">
        <f t="shared" si="1948"/>
        <v>46234</v>
      </c>
      <c r="CB165" s="165">
        <f t="shared" si="1949"/>
        <v>0</v>
      </c>
      <c r="CC165" s="161">
        <f t="shared" si="1950"/>
        <v>46235</v>
      </c>
      <c r="CD165" s="161">
        <f t="shared" si="1951"/>
        <v>46265</v>
      </c>
      <c r="CE165" s="165">
        <f t="shared" si="1952"/>
        <v>0</v>
      </c>
      <c r="CF165" s="161">
        <f t="shared" si="1953"/>
        <v>46266</v>
      </c>
      <c r="CG165" s="161">
        <f t="shared" si="1954"/>
        <v>46295</v>
      </c>
      <c r="CH165" s="165">
        <f t="shared" si="1955"/>
        <v>0</v>
      </c>
      <c r="CI165" s="161">
        <f t="shared" si="1956"/>
        <v>46296</v>
      </c>
      <c r="CJ165" s="161">
        <f t="shared" si="1957"/>
        <v>46326</v>
      </c>
      <c r="CK165" s="165">
        <f t="shared" si="1958"/>
        <v>0</v>
      </c>
      <c r="CL165" s="161">
        <f t="shared" si="1959"/>
        <v>46327</v>
      </c>
      <c r="CM165" s="161">
        <f t="shared" si="1960"/>
        <v>46356</v>
      </c>
      <c r="CN165" s="165">
        <f t="shared" si="1961"/>
        <v>0</v>
      </c>
      <c r="CO165" s="161">
        <f t="shared" si="1962"/>
        <v>46357</v>
      </c>
      <c r="CP165" s="161">
        <f t="shared" si="1963"/>
        <v>46387</v>
      </c>
      <c r="CQ165" s="165">
        <f t="shared" si="1964"/>
        <v>0</v>
      </c>
    </row>
    <row r="166" s="78" customFormat="1" ht="24" customHeight="1" outlineLevel="4" spans="1:95">
      <c r="A166" s="119"/>
      <c r="B166" s="120"/>
      <c r="C166" s="121"/>
      <c r="D166" s="119"/>
      <c r="E166" s="120"/>
      <c r="F166" s="120"/>
      <c r="G166" s="120"/>
      <c r="H166" s="122"/>
      <c r="I166" s="122"/>
      <c r="J166" s="122">
        <f t="shared" si="1570"/>
        <v>0</v>
      </c>
      <c r="K166" s="122">
        <f t="shared" si="1965"/>
        <v>4</v>
      </c>
      <c r="L166" s="153"/>
      <c r="M166" s="154">
        <f>IFERROR(VLOOKUP($L166,'2-2 引出数据_合同数据仓库'!$B$2:$BP$1000,3,FALSE),0)</f>
        <v>0</v>
      </c>
      <c r="N166" s="122"/>
      <c r="O166" s="154">
        <f>IFERROR(VLOOKUP((LEFT(VLOOKUP($L166,'2-2 引出数据_合同数据仓库'!$B$2:$BP$1000,64,FALSE),15)&amp;(RIGHT(VLOOKUP($L166,'2-2 引出数据_合同数据仓库'!$B$2:$BP$1000,64,FALSE),4)+1)),'2-2 引出数据_合同数据仓库'!$B$2:$BP$1000,3,FALSE),0)</f>
        <v>0</v>
      </c>
      <c r="P166" s="122"/>
      <c r="Q166" s="122">
        <f>IFERROR(VLOOKUP($L166,'2-2 引出数据_合同数据仓库'!$B$2:$BP$1000,28,FALSE),0)</f>
        <v>0</v>
      </c>
      <c r="R166" s="122">
        <f>IFERROR(VLOOKUP($L166,'2-2 引出数据_合同数据仓库'!$B$2:$BP$1000,29,FALSE),0)</f>
        <v>0</v>
      </c>
      <c r="S166" s="122">
        <f>IFERROR(VLOOKUP($L166,'2-2 引出数据_合同数据仓库'!$B$2:$BP$1000,4,FALSE),0)</f>
        <v>0</v>
      </c>
      <c r="T166" s="122"/>
      <c r="U166" s="122">
        <f>IFERROR(VLOOKUP($L166,'2-2 引出数据_合同数据仓库'!$B$2:$BP$1000,15,FALSE),0)</f>
        <v>0</v>
      </c>
      <c r="V166" s="122">
        <f t="shared" si="1894"/>
        <v>0</v>
      </c>
      <c r="W166" s="122"/>
      <c r="X166" s="161">
        <v>45658</v>
      </c>
      <c r="Y166" s="161">
        <f t="shared" si="1895"/>
        <v>45688</v>
      </c>
      <c r="Z166" s="165">
        <f t="shared" si="1896"/>
        <v>0</v>
      </c>
      <c r="AA166" s="161">
        <f t="shared" si="1897"/>
        <v>45689</v>
      </c>
      <c r="AB166" s="161">
        <f t="shared" si="1898"/>
        <v>45716</v>
      </c>
      <c r="AC166" s="165">
        <f t="shared" si="1899"/>
        <v>0</v>
      </c>
      <c r="AD166" s="161">
        <f t="shared" si="1900"/>
        <v>45717</v>
      </c>
      <c r="AE166" s="161">
        <f t="shared" si="1901"/>
        <v>45747</v>
      </c>
      <c r="AF166" s="165">
        <f t="shared" si="1902"/>
        <v>0</v>
      </c>
      <c r="AG166" s="161">
        <f t="shared" si="1903"/>
        <v>45748</v>
      </c>
      <c r="AH166" s="161">
        <f t="shared" si="1904"/>
        <v>45777</v>
      </c>
      <c r="AI166" s="165">
        <f t="shared" si="1905"/>
        <v>0</v>
      </c>
      <c r="AJ166" s="161">
        <f t="shared" si="1906"/>
        <v>45778</v>
      </c>
      <c r="AK166" s="161">
        <f t="shared" si="1907"/>
        <v>45808</v>
      </c>
      <c r="AL166" s="165">
        <f t="shared" si="1908"/>
        <v>0</v>
      </c>
      <c r="AM166" s="161">
        <f t="shared" si="1909"/>
        <v>45809</v>
      </c>
      <c r="AN166" s="161">
        <f t="shared" si="1910"/>
        <v>45838</v>
      </c>
      <c r="AO166" s="165">
        <f t="shared" si="1911"/>
        <v>0</v>
      </c>
      <c r="AP166" s="161">
        <f t="shared" si="1912"/>
        <v>45839</v>
      </c>
      <c r="AQ166" s="161">
        <f t="shared" si="1913"/>
        <v>45869</v>
      </c>
      <c r="AR166" s="165">
        <f t="shared" si="1914"/>
        <v>0</v>
      </c>
      <c r="AS166" s="161">
        <f t="shared" si="1915"/>
        <v>45870</v>
      </c>
      <c r="AT166" s="161">
        <f t="shared" si="1916"/>
        <v>45900</v>
      </c>
      <c r="AU166" s="165">
        <f t="shared" si="1917"/>
        <v>0</v>
      </c>
      <c r="AV166" s="161">
        <f t="shared" si="1918"/>
        <v>45901</v>
      </c>
      <c r="AW166" s="161">
        <f t="shared" si="1919"/>
        <v>45930</v>
      </c>
      <c r="AX166" s="165">
        <f t="shared" si="1920"/>
        <v>0</v>
      </c>
      <c r="AY166" s="161">
        <f t="shared" si="1921"/>
        <v>45931</v>
      </c>
      <c r="AZ166" s="161">
        <f t="shared" si="1922"/>
        <v>45961</v>
      </c>
      <c r="BA166" s="165">
        <f t="shared" si="1923"/>
        <v>0</v>
      </c>
      <c r="BB166" s="161">
        <f t="shared" si="1924"/>
        <v>45962</v>
      </c>
      <c r="BC166" s="161">
        <f t="shared" si="1925"/>
        <v>45991</v>
      </c>
      <c r="BD166" s="165">
        <f t="shared" si="1926"/>
        <v>0</v>
      </c>
      <c r="BE166" s="161">
        <f t="shared" si="1927"/>
        <v>45992</v>
      </c>
      <c r="BF166" s="161">
        <f t="shared" si="1928"/>
        <v>46022</v>
      </c>
      <c r="BG166" s="165">
        <f t="shared" si="1929"/>
        <v>0</v>
      </c>
      <c r="BH166" s="161">
        <v>46023</v>
      </c>
      <c r="BI166" s="161">
        <f t="shared" si="1930"/>
        <v>46053</v>
      </c>
      <c r="BJ166" s="165">
        <f t="shared" si="1931"/>
        <v>0</v>
      </c>
      <c r="BK166" s="161">
        <f t="shared" si="1932"/>
        <v>46054</v>
      </c>
      <c r="BL166" s="161">
        <f t="shared" si="1933"/>
        <v>46081</v>
      </c>
      <c r="BM166" s="165">
        <f t="shared" si="1934"/>
        <v>0</v>
      </c>
      <c r="BN166" s="161">
        <f t="shared" si="1935"/>
        <v>46082</v>
      </c>
      <c r="BO166" s="161">
        <f t="shared" si="1936"/>
        <v>46112</v>
      </c>
      <c r="BP166" s="165">
        <f t="shared" si="1937"/>
        <v>0</v>
      </c>
      <c r="BQ166" s="161">
        <f t="shared" si="1938"/>
        <v>46113</v>
      </c>
      <c r="BR166" s="161">
        <f t="shared" si="1939"/>
        <v>46142</v>
      </c>
      <c r="BS166" s="165">
        <f t="shared" si="1940"/>
        <v>0</v>
      </c>
      <c r="BT166" s="161">
        <f t="shared" si="1941"/>
        <v>46143</v>
      </c>
      <c r="BU166" s="161">
        <f t="shared" si="1942"/>
        <v>46173</v>
      </c>
      <c r="BV166" s="165">
        <f t="shared" si="1943"/>
        <v>0</v>
      </c>
      <c r="BW166" s="161">
        <f t="shared" si="1944"/>
        <v>46174</v>
      </c>
      <c r="BX166" s="161">
        <f t="shared" si="1945"/>
        <v>46203</v>
      </c>
      <c r="BY166" s="165">
        <f t="shared" si="1946"/>
        <v>0</v>
      </c>
      <c r="BZ166" s="161">
        <f t="shared" si="1947"/>
        <v>46204</v>
      </c>
      <c r="CA166" s="161">
        <f t="shared" si="1948"/>
        <v>46234</v>
      </c>
      <c r="CB166" s="165">
        <f t="shared" si="1949"/>
        <v>0</v>
      </c>
      <c r="CC166" s="161">
        <f t="shared" si="1950"/>
        <v>46235</v>
      </c>
      <c r="CD166" s="161">
        <f t="shared" si="1951"/>
        <v>46265</v>
      </c>
      <c r="CE166" s="165">
        <f t="shared" si="1952"/>
        <v>0</v>
      </c>
      <c r="CF166" s="161">
        <f t="shared" si="1953"/>
        <v>46266</v>
      </c>
      <c r="CG166" s="161">
        <f t="shared" si="1954"/>
        <v>46295</v>
      </c>
      <c r="CH166" s="165">
        <f t="shared" si="1955"/>
        <v>0</v>
      </c>
      <c r="CI166" s="161">
        <f t="shared" si="1956"/>
        <v>46296</v>
      </c>
      <c r="CJ166" s="161">
        <f t="shared" si="1957"/>
        <v>46326</v>
      </c>
      <c r="CK166" s="165">
        <f t="shared" si="1958"/>
        <v>0</v>
      </c>
      <c r="CL166" s="161">
        <f t="shared" si="1959"/>
        <v>46327</v>
      </c>
      <c r="CM166" s="161">
        <f t="shared" si="1960"/>
        <v>46356</v>
      </c>
      <c r="CN166" s="165">
        <f t="shared" si="1961"/>
        <v>0</v>
      </c>
      <c r="CO166" s="161">
        <f t="shared" si="1962"/>
        <v>46357</v>
      </c>
      <c r="CP166" s="161">
        <f t="shared" si="1963"/>
        <v>46387</v>
      </c>
      <c r="CQ166" s="165">
        <f t="shared" si="1964"/>
        <v>0</v>
      </c>
    </row>
    <row r="167" s="78" customFormat="1" ht="24" customHeight="1" outlineLevel="4" spans="1:95">
      <c r="A167" s="123" t="s">
        <v>2826</v>
      </c>
      <c r="B167" s="124"/>
      <c r="C167" s="124"/>
      <c r="D167" s="124"/>
      <c r="E167" s="124"/>
      <c r="F167" s="124"/>
      <c r="G167" s="125"/>
      <c r="H167" s="126"/>
      <c r="I167" s="126"/>
      <c r="J167" s="126"/>
      <c r="K167" s="126"/>
      <c r="L167" s="155"/>
      <c r="M167" s="155"/>
      <c r="N167" s="126"/>
      <c r="O167" s="126"/>
      <c r="P167" s="126"/>
      <c r="Q167" s="126"/>
      <c r="R167" s="126"/>
      <c r="S167" s="126"/>
      <c r="T167" s="126"/>
      <c r="U167" s="126"/>
      <c r="V167" s="126"/>
      <c r="W167" s="126"/>
      <c r="X167" s="126"/>
      <c r="Y167" s="126"/>
      <c r="Z167" s="126"/>
      <c r="AA167" s="126"/>
      <c r="AB167" s="126"/>
      <c r="AC167" s="126"/>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c r="BL167" s="126"/>
      <c r="BM167" s="126"/>
      <c r="BN167" s="126"/>
      <c r="BO167" s="126"/>
      <c r="BP167" s="126"/>
      <c r="BQ167" s="126"/>
      <c r="BR167" s="126"/>
      <c r="BS167" s="126"/>
      <c r="BT167" s="126"/>
      <c r="BU167" s="126"/>
      <c r="BV167" s="126"/>
      <c r="BW167" s="126"/>
      <c r="BX167" s="126"/>
      <c r="BY167" s="126"/>
      <c r="BZ167" s="126"/>
      <c r="CA167" s="126"/>
      <c r="CB167" s="126"/>
      <c r="CC167" s="126"/>
      <c r="CD167" s="126"/>
      <c r="CE167" s="126"/>
      <c r="CF167" s="126"/>
      <c r="CG167" s="126"/>
      <c r="CH167" s="126"/>
      <c r="CI167" s="126"/>
      <c r="CJ167" s="126"/>
      <c r="CK167" s="126"/>
      <c r="CL167" s="126"/>
      <c r="CM167" s="126"/>
      <c r="CN167" s="126"/>
      <c r="CO167" s="126"/>
      <c r="CP167" s="126"/>
      <c r="CQ167" s="126"/>
    </row>
    <row r="168" ht="24" customHeight="1" outlineLevel="3" spans="1:95">
      <c r="A168" s="115"/>
      <c r="B168" s="116" t="s">
        <v>799</v>
      </c>
      <c r="C168" s="117" t="s">
        <v>75</v>
      </c>
      <c r="D168" s="115" t="s">
        <v>68</v>
      </c>
      <c r="E168" s="116"/>
      <c r="F168" s="116"/>
      <c r="G168" s="116"/>
      <c r="H168" s="118">
        <f>X168+AA168+AD168+AG168+AJ168+AM168+AP168+AS168+AV168+AY168+BB168+BE168</f>
        <v>0</v>
      </c>
      <c r="I168" s="118">
        <f>Y168+AB168+AE168+AH168+AK168+AN168+AQ168+AT168+AW168+AZ168+BC168+BF168</f>
        <v>0</v>
      </c>
      <c r="J168" s="118">
        <f t="shared" si="1570"/>
        <v>0</v>
      </c>
      <c r="K168" s="118"/>
      <c r="L168" s="152"/>
      <c r="M168" s="152"/>
      <c r="N168" s="118"/>
      <c r="O168" s="118"/>
      <c r="P168" s="118"/>
      <c r="Q168" s="118"/>
      <c r="R168" s="118"/>
      <c r="S168" s="118"/>
      <c r="T168" s="118"/>
      <c r="U168" s="118"/>
      <c r="V168" s="118"/>
      <c r="W168" s="118"/>
      <c r="X168" s="118">
        <f>VLOOKUP($C168,'1 预算编制表单'!$C:$BJ,27,FALSE)</f>
        <v>0</v>
      </c>
      <c r="Y168" s="118">
        <f>X168-Z168</f>
        <v>0</v>
      </c>
      <c r="Z168" s="118">
        <f>SUM(Z169:Z173)</f>
        <v>0</v>
      </c>
      <c r="AA168" s="118">
        <f>VLOOKUP($C168,'1 预算编制表单'!$C:$BJ,30,FALSE)</f>
        <v>0</v>
      </c>
      <c r="AB168" s="118">
        <f>AA168-AC168</f>
        <v>0</v>
      </c>
      <c r="AC168" s="118">
        <f>SUM(AC169:AC173)</f>
        <v>0</v>
      </c>
      <c r="AD168" s="118">
        <f>VLOOKUP($C168,'1 预算编制表单'!$C:$BJ,33,FALSE)</f>
        <v>0</v>
      </c>
      <c r="AE168" s="118">
        <f>AD168-AF168</f>
        <v>0</v>
      </c>
      <c r="AF168" s="118">
        <f>SUM(AF169:AF173)</f>
        <v>0</v>
      </c>
      <c r="AG168" s="118">
        <f>VLOOKUP($C168,'1 预算编制表单'!$C:$BJ,36,FALSE)</f>
        <v>0</v>
      </c>
      <c r="AH168" s="118">
        <f>AG168-AI168</f>
        <v>0</v>
      </c>
      <c r="AI168" s="118">
        <f>SUM(AI169:AI173)</f>
        <v>0</v>
      </c>
      <c r="AJ168" s="118">
        <f>VLOOKUP($C168,'1 预算编制表单'!$C:$BJ,39,FALSE)</f>
        <v>0</v>
      </c>
      <c r="AK168" s="118">
        <f>AJ168-AL168</f>
        <v>0</v>
      </c>
      <c r="AL168" s="118">
        <f>SUM(AL169:AL173)</f>
        <v>0</v>
      </c>
      <c r="AM168" s="118">
        <f>VLOOKUP($C168,'1 预算编制表单'!$C:$BJ,42,FALSE)</f>
        <v>0</v>
      </c>
      <c r="AN168" s="118">
        <f>AM168-AO168</f>
        <v>0</v>
      </c>
      <c r="AO168" s="118">
        <f>SUM(AO169:AO173)</f>
        <v>0</v>
      </c>
      <c r="AP168" s="118">
        <f>VLOOKUP($C168,'1 预算编制表单'!$C:$BJ,45,FALSE)</f>
        <v>0</v>
      </c>
      <c r="AQ168" s="118">
        <f>AP168-AR168</f>
        <v>0</v>
      </c>
      <c r="AR168" s="118">
        <f>SUM(AR169:AR173)</f>
        <v>0</v>
      </c>
      <c r="AS168" s="118">
        <f>VLOOKUP($C168,'1 预算编制表单'!$C:$BJ,48,FALSE)</f>
        <v>0</v>
      </c>
      <c r="AT168" s="118">
        <f>AS168-AU168</f>
        <v>0</v>
      </c>
      <c r="AU168" s="118">
        <f>SUM(AU169:AU173)</f>
        <v>0</v>
      </c>
      <c r="AV168" s="118">
        <f>VLOOKUP($C168,'1 预算编制表单'!$C:$BJ,51,FALSE)</f>
        <v>0</v>
      </c>
      <c r="AW168" s="118">
        <f>AV168-AX168</f>
        <v>0</v>
      </c>
      <c r="AX168" s="118">
        <f>SUM(AX169:AX173)</f>
        <v>0</v>
      </c>
      <c r="AY168" s="118">
        <f>VLOOKUP($C168,'1 预算编制表单'!$C:$BJ,54,FALSE)</f>
        <v>0</v>
      </c>
      <c r="AZ168" s="118">
        <f>AY168-BA168</f>
        <v>0</v>
      </c>
      <c r="BA168" s="118">
        <f>SUM(BA169:BA173)</f>
        <v>0</v>
      </c>
      <c r="BB168" s="118">
        <f>VLOOKUP($C168,'1 预算编制表单'!$C:$BJ,57,FALSE)</f>
        <v>0</v>
      </c>
      <c r="BC168" s="118">
        <f>BB168-BD168</f>
        <v>0</v>
      </c>
      <c r="BD168" s="118">
        <f>SUM(BD169:BD173)</f>
        <v>0</v>
      </c>
      <c r="BE168" s="118">
        <f>VLOOKUP($C168,'1 预算编制表单'!$C:$BJ,60,FALSE)</f>
        <v>0</v>
      </c>
      <c r="BF168" s="118">
        <f>BE168-BG168</f>
        <v>0</v>
      </c>
      <c r="BG168" s="118">
        <f>SUM(BG169:BG173)</f>
        <v>0</v>
      </c>
      <c r="BH168" s="118">
        <f>VLOOKUP($C168,'1 预算编制表单'!$C:$BJ,27,FALSE)</f>
        <v>0</v>
      </c>
      <c r="BI168" s="118">
        <f>BH168-BJ168</f>
        <v>0</v>
      </c>
      <c r="BJ168" s="118">
        <f>SUM(BJ169:BJ173)</f>
        <v>0</v>
      </c>
      <c r="BK168" s="118">
        <f>VLOOKUP($C168,'1 预算编制表单'!$C:$BJ,30,FALSE)</f>
        <v>0</v>
      </c>
      <c r="BL168" s="118">
        <f>BK168-BM168</f>
        <v>0</v>
      </c>
      <c r="BM168" s="118">
        <f>SUM(BM169:BM173)</f>
        <v>0</v>
      </c>
      <c r="BN168" s="118">
        <f>VLOOKUP($C168,'1 预算编制表单'!$C:$BJ,33,FALSE)</f>
        <v>0</v>
      </c>
      <c r="BO168" s="118">
        <f>BN168-BP168</f>
        <v>0</v>
      </c>
      <c r="BP168" s="118">
        <f>SUM(BP169:BP173)</f>
        <v>0</v>
      </c>
      <c r="BQ168" s="118">
        <f>VLOOKUP($C168,'1 预算编制表单'!$C:$BJ,36,FALSE)</f>
        <v>0</v>
      </c>
      <c r="BR168" s="118">
        <f>BQ168-BS168</f>
        <v>0</v>
      </c>
      <c r="BS168" s="118">
        <f>SUM(BS169:BS173)</f>
        <v>0</v>
      </c>
      <c r="BT168" s="118">
        <f>VLOOKUP($C168,'1 预算编制表单'!$C:$BJ,39,FALSE)</f>
        <v>0</v>
      </c>
      <c r="BU168" s="118">
        <f>BT168-BV168</f>
        <v>0</v>
      </c>
      <c r="BV168" s="118">
        <f>SUM(BV169:BV173)</f>
        <v>0</v>
      </c>
      <c r="BW168" s="118">
        <f>VLOOKUP($C168,'1 预算编制表单'!$C:$BJ,42,FALSE)</f>
        <v>0</v>
      </c>
      <c r="BX168" s="118">
        <f>BW168-BY168</f>
        <v>0</v>
      </c>
      <c r="BY168" s="118">
        <f>SUM(BY169:BY173)</f>
        <v>0</v>
      </c>
      <c r="BZ168" s="118">
        <f>VLOOKUP($C168,'1 预算编制表单'!$C:$BJ,45,FALSE)</f>
        <v>0</v>
      </c>
      <c r="CA168" s="118">
        <f>BZ168-CB168</f>
        <v>0</v>
      </c>
      <c r="CB168" s="118">
        <f>SUM(CB169:CB173)</f>
        <v>0</v>
      </c>
      <c r="CC168" s="118">
        <f>VLOOKUP($C168,'1 预算编制表单'!$C:$BJ,48,FALSE)</f>
        <v>0</v>
      </c>
      <c r="CD168" s="118">
        <f>CC168-CE168</f>
        <v>0</v>
      </c>
      <c r="CE168" s="118">
        <f>SUM(CE169:CE173)</f>
        <v>0</v>
      </c>
      <c r="CF168" s="118">
        <f>VLOOKUP($C168,'1 预算编制表单'!$C:$BJ,51,FALSE)</f>
        <v>0</v>
      </c>
      <c r="CG168" s="118">
        <f>CF168-CH168</f>
        <v>0</v>
      </c>
      <c r="CH168" s="118">
        <f>SUM(CH169:CH173)</f>
        <v>0</v>
      </c>
      <c r="CI168" s="118">
        <f>VLOOKUP($C168,'1 预算编制表单'!$C:$BJ,54,FALSE)</f>
        <v>0</v>
      </c>
      <c r="CJ168" s="118">
        <f>CI168-CK168</f>
        <v>0</v>
      </c>
      <c r="CK168" s="118">
        <f>SUM(CK169:CK173)</f>
        <v>0</v>
      </c>
      <c r="CL168" s="118">
        <f>VLOOKUP($C168,'1 预算编制表单'!$C:$BJ,57,FALSE)</f>
        <v>0</v>
      </c>
      <c r="CM168" s="118">
        <f>CL168-CN168</f>
        <v>0</v>
      </c>
      <c r="CN168" s="118">
        <f>SUM(CN169:CN173)</f>
        <v>0</v>
      </c>
      <c r="CO168" s="118">
        <f>VLOOKUP($C168,'1 预算编制表单'!$C:$BJ,60,FALSE)</f>
        <v>0</v>
      </c>
      <c r="CP168" s="118">
        <f>CO168-CQ168</f>
        <v>0</v>
      </c>
      <c r="CQ168" s="118">
        <f>SUM(CQ169:CQ173)</f>
        <v>0</v>
      </c>
    </row>
    <row r="169" s="78" customFormat="1" ht="24" customHeight="1" outlineLevel="4" spans="1:95">
      <c r="A169" s="119"/>
      <c r="B169" s="120"/>
      <c r="C169" s="121" t="s">
        <v>1133</v>
      </c>
      <c r="D169" s="119" t="s">
        <v>2838</v>
      </c>
      <c r="E169" s="120"/>
      <c r="F169" s="120"/>
      <c r="G169" s="120"/>
      <c r="H169" s="122"/>
      <c r="I169" s="122"/>
      <c r="J169" s="122">
        <f t="shared" si="1570"/>
        <v>0</v>
      </c>
      <c r="K169" s="122"/>
      <c r="L169" s="159"/>
      <c r="M169" s="154"/>
      <c r="N169" s="122"/>
      <c r="O169" s="154"/>
      <c r="P169" s="122"/>
      <c r="Q169" s="122"/>
      <c r="R169" s="122"/>
      <c r="S169" s="122"/>
      <c r="T169" s="122"/>
      <c r="U169" s="122"/>
      <c r="V169" s="122"/>
      <c r="W169" s="122"/>
      <c r="X169" s="162"/>
      <c r="Y169" s="162"/>
      <c r="Z169" s="131">
        <f>报销单计算表!B17</f>
        <v>0</v>
      </c>
      <c r="AA169" s="162"/>
      <c r="AB169" s="162"/>
      <c r="AC169" s="131">
        <f>报销单计算表!C17</f>
        <v>0</v>
      </c>
      <c r="AD169" s="162"/>
      <c r="AE169" s="162"/>
      <c r="AF169" s="131">
        <f>报销单计算表!D17</f>
        <v>0</v>
      </c>
      <c r="AG169" s="162"/>
      <c r="AH169" s="162"/>
      <c r="AI169" s="131">
        <f>报销单计算表!E17</f>
        <v>0</v>
      </c>
      <c r="AJ169" s="162"/>
      <c r="AK169" s="162"/>
      <c r="AL169" s="131">
        <f>报销单计算表!F17</f>
        <v>0</v>
      </c>
      <c r="AM169" s="162"/>
      <c r="AN169" s="162"/>
      <c r="AO169" s="131">
        <f>报销单计算表!G17</f>
        <v>0</v>
      </c>
      <c r="AP169" s="162"/>
      <c r="AQ169" s="162"/>
      <c r="AR169" s="131">
        <f>报销单计算表!H17</f>
        <v>0</v>
      </c>
      <c r="AS169" s="162"/>
      <c r="AT169" s="162"/>
      <c r="AU169" s="131">
        <f>报销单计算表!I17</f>
        <v>0</v>
      </c>
      <c r="AV169" s="162"/>
      <c r="AW169" s="162"/>
      <c r="AX169" s="131">
        <f>报销单计算表!J17</f>
        <v>0</v>
      </c>
      <c r="AY169" s="162"/>
      <c r="AZ169" s="162"/>
      <c r="BA169" s="131">
        <f>报销单计算表!K17</f>
        <v>0</v>
      </c>
      <c r="BB169" s="162"/>
      <c r="BC169" s="162"/>
      <c r="BD169" s="131">
        <f>报销单计算表!L17</f>
        <v>0</v>
      </c>
      <c r="BE169" s="162"/>
      <c r="BF169" s="162"/>
      <c r="BG169" s="131">
        <f>报销单计算表!M17</f>
        <v>0</v>
      </c>
      <c r="BH169" s="162"/>
      <c r="BI169" s="162"/>
      <c r="BJ169" s="131"/>
      <c r="BK169" s="162"/>
      <c r="BL169" s="162"/>
      <c r="BM169" s="131"/>
      <c r="BN169" s="162"/>
      <c r="BO169" s="162"/>
      <c r="BP169" s="131"/>
      <c r="BQ169" s="162"/>
      <c r="BR169" s="162"/>
      <c r="BS169" s="131"/>
      <c r="BT169" s="162"/>
      <c r="BU169" s="162"/>
      <c r="BV169" s="131"/>
      <c r="BW169" s="162"/>
      <c r="BX169" s="162"/>
      <c r="BY169" s="131"/>
      <c r="BZ169" s="162"/>
      <c r="CA169" s="162"/>
      <c r="CB169" s="131"/>
      <c r="CC169" s="162"/>
      <c r="CD169" s="162"/>
      <c r="CE169" s="131"/>
      <c r="CF169" s="162"/>
      <c r="CG169" s="162"/>
      <c r="CH169" s="131"/>
      <c r="CI169" s="162"/>
      <c r="CJ169" s="162"/>
      <c r="CK169" s="131"/>
      <c r="CL169" s="162"/>
      <c r="CM169" s="162"/>
      <c r="CN169" s="131"/>
      <c r="CO169" s="162"/>
      <c r="CP169" s="162"/>
      <c r="CQ169" s="131"/>
    </row>
    <row r="170" s="78" customFormat="1" ht="24" customHeight="1" outlineLevel="4" spans="1:95">
      <c r="A170" s="119"/>
      <c r="B170" s="120"/>
      <c r="C170" s="121"/>
      <c r="D170" s="119"/>
      <c r="E170" s="120"/>
      <c r="F170" s="120"/>
      <c r="G170" s="120"/>
      <c r="H170" s="122"/>
      <c r="I170" s="122"/>
      <c r="J170" s="122">
        <f t="shared" si="1570"/>
        <v>0</v>
      </c>
      <c r="K170" s="122">
        <f t="shared" ref="K170:K172" si="1966">K169+1</f>
        <v>1</v>
      </c>
      <c r="L170" s="153"/>
      <c r="M170" s="154">
        <f>IFERROR(VLOOKUP($L170,'2-2 引出数据_合同数据仓库'!$B$2:$BP$1000,3,FALSE),0)</f>
        <v>0</v>
      </c>
      <c r="N170" s="122"/>
      <c r="O170" s="154">
        <f>IFERROR(VLOOKUP((LEFT(VLOOKUP($L170,'2-2 引出数据_合同数据仓库'!$B$2:$BP$1000,64,FALSE),15)&amp;(RIGHT(VLOOKUP($L170,'2-2 引出数据_合同数据仓库'!$B$2:$BP$1000,64,FALSE),4)+1)),'2-2 引出数据_合同数据仓库'!$B$2:$BP$1000,3,FALSE),0)</f>
        <v>0</v>
      </c>
      <c r="P170" s="122"/>
      <c r="Q170" s="122">
        <f>IFERROR(VLOOKUP($L170,'2-2 引出数据_合同数据仓库'!$B$2:$BP$1000,28,FALSE),0)</f>
        <v>0</v>
      </c>
      <c r="R170" s="122">
        <f>IFERROR(VLOOKUP($L170,'2-2 引出数据_合同数据仓库'!$B$2:$BP$1000,29,FALSE),0)</f>
        <v>0</v>
      </c>
      <c r="S170" s="122">
        <f>IFERROR(VLOOKUP($L170,'2-2 引出数据_合同数据仓库'!$B$2:$BP$1000,4,FALSE),0)</f>
        <v>0</v>
      </c>
      <c r="T170" s="122"/>
      <c r="U170" s="122">
        <f>IFERROR(VLOOKUP($L170,'2-2 引出数据_合同数据仓库'!$B$2:$BP$1000,15,FALSE),0)</f>
        <v>0</v>
      </c>
      <c r="V170" s="122">
        <f t="shared" ref="V170:V172" si="1967">U170/(S170-R170+1)*365</f>
        <v>0</v>
      </c>
      <c r="W170" s="122"/>
      <c r="X170" s="161">
        <v>45658</v>
      </c>
      <c r="Y170" s="161">
        <f t="shared" ref="Y170:Y172" si="1968">X170+30</f>
        <v>45688</v>
      </c>
      <c r="Z170" s="165">
        <f t="shared" ref="Z170:Z172" si="1969">IFERROR(IF(($R170-Y170)&gt;=0,0,IF(($S170-X170)&lt;0,0,IF(AND(($S170-Y170)&gt;0,(X170-$R170)&gt;0),$V170/365*(Y170-X170+1),IF(AND(($S170-Y170)&lt;=0,(X170-$R170)&gt;0),$V170/365*($S170-X170+1),$V170/365*(Y170-$R170+1))))),0)</f>
        <v>0</v>
      </c>
      <c r="AA170" s="161">
        <f t="shared" ref="AA170:AA172" si="1970">Y170+1</f>
        <v>45689</v>
      </c>
      <c r="AB170" s="161">
        <f t="shared" ref="AB170:AB172" si="1971">AA170+27</f>
        <v>45716</v>
      </c>
      <c r="AC170" s="165">
        <f t="shared" ref="AC170:AC172" si="1972">IFERROR(IF(($R170-AB170)&gt;=0,0,IF(($S170-AA170)&lt;0,0,IF(AND(($S170-AB170)&gt;0,(AA170-$R170)&gt;0),$V170/365*(AB170-AA170+1),IF(AND(($S170-AB170)&lt;=0,(AA170-$R170)&gt;0),$V170/365*($S170-AA170+1),$V170/365*(AB170-$R170+1))))),0)</f>
        <v>0</v>
      </c>
      <c r="AD170" s="161">
        <f t="shared" ref="AD170:AD172" si="1973">AB170+1</f>
        <v>45717</v>
      </c>
      <c r="AE170" s="161">
        <f t="shared" ref="AE170:AE172" si="1974">AD170+30</f>
        <v>45747</v>
      </c>
      <c r="AF170" s="165">
        <f t="shared" ref="AF170:AF172" si="1975">IFERROR(IF(($R170-AE170)&gt;=0,0,IF(($S170-AD170)&lt;0,0,IF(AND(($S170-AE170)&gt;0,(AD170-$R170)&gt;0),$V170/365*(AE170-AD170+1),IF(AND(($S170-AE170)&lt;=0,(AD170-$R170)&gt;0),$V170/365*($S170-AD170+1),$V170/365*(AE170-$R170+1))))),0)</f>
        <v>0</v>
      </c>
      <c r="AG170" s="161">
        <f t="shared" ref="AG170:AG172" si="1976">AE170+1</f>
        <v>45748</v>
      </c>
      <c r="AH170" s="161">
        <f t="shared" ref="AH170:AH172" si="1977">AG170+29</f>
        <v>45777</v>
      </c>
      <c r="AI170" s="165">
        <f t="shared" ref="AI170:AI172" si="1978">IFERROR(IF(($R170-AH170)&gt;=0,0,IF(($S170-AG170)&lt;0,0,IF(AND(($S170-AH170)&gt;0,(AG170-$R170)&gt;0),$V170/365*(AH170-AG170+1),IF(AND(($S170-AH170)&lt;=0,(AG170-$R170)&gt;0),$V170/365*($S170-AG170+1),$V170/365*(AH170-$R170+1))))),0)</f>
        <v>0</v>
      </c>
      <c r="AJ170" s="161">
        <f t="shared" ref="AJ170:AJ172" si="1979">AH170+1</f>
        <v>45778</v>
      </c>
      <c r="AK170" s="161">
        <f t="shared" ref="AK170:AK172" si="1980">AJ170+30</f>
        <v>45808</v>
      </c>
      <c r="AL170" s="165">
        <f t="shared" ref="AL170:AL172" si="1981">IFERROR(IF(($R170-AK170)&gt;=0,0,IF(($S170-AJ170)&lt;0,0,IF(AND(($S170-AK170)&gt;0,(AJ170-$R170)&gt;0),$V170/365*(AK170-AJ170+1),IF(AND(($S170-AK170)&lt;=0,(AJ170-$R170)&gt;0),$V170/365*($S170-AJ170+1),$V170/365*(AK170-$R170+1))))),0)</f>
        <v>0</v>
      </c>
      <c r="AM170" s="161">
        <f t="shared" ref="AM170:AM172" si="1982">AK170+1</f>
        <v>45809</v>
      </c>
      <c r="AN170" s="161">
        <f t="shared" ref="AN170:AN172" si="1983">AM170+29</f>
        <v>45838</v>
      </c>
      <c r="AO170" s="165">
        <f t="shared" ref="AO170:AO172" si="1984">IFERROR(IF(($R170-AN170)&gt;=0,0,IF(($S170-AM170)&lt;0,0,IF(AND(($S170-AN170)&gt;0,(AM170-$R170)&gt;0),$V170/365*(AN170-AM170+1),IF(AND(($S170-AN170)&lt;=0,(AM170-$R170)&gt;0),$V170/365*($S170-AM170+1),$V170/365*(AN170-$R170+1))))),0)</f>
        <v>0</v>
      </c>
      <c r="AP170" s="161">
        <f t="shared" ref="AP170:AP172" si="1985">AN170+1</f>
        <v>45839</v>
      </c>
      <c r="AQ170" s="161">
        <f t="shared" ref="AQ170:AQ172" si="1986">AP170+30</f>
        <v>45869</v>
      </c>
      <c r="AR170" s="165">
        <f t="shared" ref="AR170:AR172" si="1987">IFERROR(IF(($R170-AQ170)&gt;=0,0,IF(($S170-AP170)&lt;0,0,IF(AND(($S170-AQ170)&gt;0,(AP170-$R170)&gt;0),$V170/365*(AQ170-AP170+1),IF(AND(($S170-AQ170)&lt;=0,(AP170-$R170)&gt;0),$V170/365*($S170-AP170+1),$V170/365*(AQ170-$R170+1))))),0)</f>
        <v>0</v>
      </c>
      <c r="AS170" s="161">
        <f t="shared" ref="AS170:AS172" si="1988">AQ170+1</f>
        <v>45870</v>
      </c>
      <c r="AT170" s="161">
        <f t="shared" ref="AT170:AT172" si="1989">AS170+30</f>
        <v>45900</v>
      </c>
      <c r="AU170" s="165">
        <f t="shared" ref="AU170:AU172" si="1990">IFERROR(IF(($R170-AT170)&gt;=0,0,IF(($S170-AS170)&lt;0,0,IF(AND(($S170-AT170)&gt;0,(AS170-$R170)&gt;0),$V170/365*(AT170-AS170+1),IF(AND(($S170-AT170)&lt;=0,(AS170-$R170)&gt;0),$V170/365*($S170-AS170+1),$V170/365*(AT170-$R170+1))))),0)</f>
        <v>0</v>
      </c>
      <c r="AV170" s="161">
        <f t="shared" ref="AV170:AV172" si="1991">AT170+1</f>
        <v>45901</v>
      </c>
      <c r="AW170" s="161">
        <f t="shared" ref="AW170:AW172" si="1992">AV170+29</f>
        <v>45930</v>
      </c>
      <c r="AX170" s="165">
        <f t="shared" ref="AX170:AX172" si="1993">IFERROR(IF(($R170-AW170)&gt;=0,0,IF(($S170-AV170)&lt;0,0,IF(AND(($S170-AW170)&gt;0,(AV170-$R170)&gt;0),$V170/365*(AW170-AV170+1),IF(AND(($S170-AW170)&lt;=0,(AV170-$R170)&gt;0),$V170/365*($S170-AV170+1),$V170/365*(AW170-$R170+1))))),0)</f>
        <v>0</v>
      </c>
      <c r="AY170" s="161">
        <f t="shared" ref="AY170:AY172" si="1994">AW170+1</f>
        <v>45931</v>
      </c>
      <c r="AZ170" s="161">
        <f t="shared" ref="AZ170:AZ172" si="1995">AY170+30</f>
        <v>45961</v>
      </c>
      <c r="BA170" s="165">
        <f t="shared" ref="BA170:BA172" si="1996">IFERROR(IF(($R170-AZ170)&gt;=0,0,IF(($S170-AY170)&lt;0,0,IF(AND(($S170-AZ170)&gt;0,(AY170-$R170)&gt;0),$V170/365*(AZ170-AY170+1),IF(AND(($S170-AZ170)&lt;=0,(AY170-$R170)&gt;0),$V170/365*($S170-AY170+1),$V170/365*(AZ170-$R170+1))))),0)</f>
        <v>0</v>
      </c>
      <c r="BB170" s="161">
        <f t="shared" ref="BB170:BB172" si="1997">AZ170+1</f>
        <v>45962</v>
      </c>
      <c r="BC170" s="161">
        <f t="shared" ref="BC170:BC172" si="1998">BB170+29</f>
        <v>45991</v>
      </c>
      <c r="BD170" s="165">
        <f t="shared" ref="BD170:BD172" si="1999">IFERROR(IF(($R170-BC170)&gt;=0,0,IF(($S170-BB170)&lt;0,0,IF(AND(($S170-BC170)&gt;0,(BB170-$R170)&gt;0),$V170/365*(BC170-BB170+1),IF(AND(($S170-BC170)&lt;=0,(BB170-$R170)&gt;0),$V170/365*($S170-BB170+1),$V170/365*(BC170-$R170+1))))),0)</f>
        <v>0</v>
      </c>
      <c r="BE170" s="161">
        <f t="shared" ref="BE170:BE172" si="2000">BC170+1</f>
        <v>45992</v>
      </c>
      <c r="BF170" s="161">
        <f t="shared" ref="BF170:BF172" si="2001">BE170+30</f>
        <v>46022</v>
      </c>
      <c r="BG170" s="165">
        <f t="shared" ref="BG170:BG172" si="2002">IFERROR(IF(($R170-BF170)&gt;=0,0,IF(($S170-BE170)&lt;0,0,IF(AND(($S170-BF170)&gt;0,(BE170-$R170)&gt;0),$V170/365*(BF170-BE170+1),IF(AND(($S170-BF170)&lt;=0,(BE170-$R170)&gt;0),$V170/365*($S170-BE170+1),$V170/365*(BF170-$R170+1))))),0)</f>
        <v>0</v>
      </c>
      <c r="BH170" s="161">
        <v>46023</v>
      </c>
      <c r="BI170" s="161">
        <f t="shared" ref="BI170:BI172" si="2003">BH170+30</f>
        <v>46053</v>
      </c>
      <c r="BJ170" s="165">
        <f t="shared" ref="BJ170:BJ172" si="2004">IFERROR(IF(($R170-BI170)&gt;=0,0,IF(($S170-BH170)&lt;0,0,IF(AND(($S170-BI170)&gt;0,(BH170-$R170)&gt;0),$V170/365*(BI170-BH170+1),IF(AND(($S170-BI170)&lt;=0,(BH170-$R170)&gt;0),$V170/365*($S170-BH170+1),$V170/365*(BI170-$R170+1))))),0)</f>
        <v>0</v>
      </c>
      <c r="BK170" s="161">
        <f t="shared" ref="BK170:BK172" si="2005">BI170+1</f>
        <v>46054</v>
      </c>
      <c r="BL170" s="161">
        <f t="shared" ref="BL170:BL172" si="2006">BK170+27</f>
        <v>46081</v>
      </c>
      <c r="BM170" s="165">
        <f t="shared" ref="BM170:BM172" si="2007">IFERROR(IF(($R170-BL170)&gt;=0,0,IF(($S170-BK170)&lt;0,0,IF(AND(($S170-BL170)&gt;0,(BK170-$R170)&gt;0),$V170/365*(BL170-BK170+1),IF(AND(($S170-BL170)&lt;=0,(BK170-$R170)&gt;0),$V170/365*($S170-BK170+1),$V170/365*(BL170-$R170+1))))),0)</f>
        <v>0</v>
      </c>
      <c r="BN170" s="161">
        <f t="shared" ref="BN170:BN172" si="2008">BL170+1</f>
        <v>46082</v>
      </c>
      <c r="BO170" s="161">
        <f t="shared" ref="BO170:BO172" si="2009">BN170+30</f>
        <v>46112</v>
      </c>
      <c r="BP170" s="165">
        <f t="shared" ref="BP170:BP172" si="2010">IFERROR(IF(($R170-BO170)&gt;=0,0,IF(($S170-BN170)&lt;0,0,IF(AND(($S170-BO170)&gt;0,(BN170-$R170)&gt;0),$V170/365*(BO170-BN170+1),IF(AND(($S170-BO170)&lt;=0,(BN170-$R170)&gt;0),$V170/365*($S170-BN170+1),$V170/365*(BO170-$R170+1))))),0)</f>
        <v>0</v>
      </c>
      <c r="BQ170" s="161">
        <f t="shared" ref="BQ170:BQ172" si="2011">BO170+1</f>
        <v>46113</v>
      </c>
      <c r="BR170" s="161">
        <f t="shared" ref="BR170:BR172" si="2012">BQ170+29</f>
        <v>46142</v>
      </c>
      <c r="BS170" s="165">
        <f t="shared" ref="BS170:BS172" si="2013">IFERROR(IF(($R170-BR170)&gt;=0,0,IF(($S170-BQ170)&lt;0,0,IF(AND(($S170-BR170)&gt;0,(BQ170-$R170)&gt;0),$V170/365*(BR170-BQ170+1),IF(AND(($S170-BR170)&lt;=0,(BQ170-$R170)&gt;0),$V170/365*($S170-BQ170+1),$V170/365*(BR170-$R170+1))))),0)</f>
        <v>0</v>
      </c>
      <c r="BT170" s="161">
        <f t="shared" ref="BT170:BT172" si="2014">BR170+1</f>
        <v>46143</v>
      </c>
      <c r="BU170" s="161">
        <f t="shared" ref="BU170:BU172" si="2015">BT170+30</f>
        <v>46173</v>
      </c>
      <c r="BV170" s="165">
        <f t="shared" ref="BV170:BV172" si="2016">IFERROR(IF(($R170-BU170)&gt;=0,0,IF(($S170-BT170)&lt;0,0,IF(AND(($S170-BU170)&gt;0,(BT170-$R170)&gt;0),$V170/365*(BU170-BT170+1),IF(AND(($S170-BU170)&lt;=0,(BT170-$R170)&gt;0),$V170/365*($S170-BT170+1),$V170/365*(BU170-$R170+1))))),0)</f>
        <v>0</v>
      </c>
      <c r="BW170" s="161">
        <f t="shared" ref="BW170:BW172" si="2017">BU170+1</f>
        <v>46174</v>
      </c>
      <c r="BX170" s="161">
        <f t="shared" ref="BX170:BX172" si="2018">BW170+29</f>
        <v>46203</v>
      </c>
      <c r="BY170" s="165">
        <f t="shared" ref="BY170:BY172" si="2019">IFERROR(IF(($R170-BX170)&gt;=0,0,IF(($S170-BW170)&lt;0,0,IF(AND(($S170-BX170)&gt;0,(BW170-$R170)&gt;0),$V170/365*(BX170-BW170+1),IF(AND(($S170-BX170)&lt;=0,(BW170-$R170)&gt;0),$V170/365*($S170-BW170+1),$V170/365*(BX170-$R170+1))))),0)</f>
        <v>0</v>
      </c>
      <c r="BZ170" s="161">
        <f t="shared" ref="BZ170:BZ172" si="2020">BX170+1</f>
        <v>46204</v>
      </c>
      <c r="CA170" s="161">
        <f t="shared" ref="CA170:CA172" si="2021">BZ170+30</f>
        <v>46234</v>
      </c>
      <c r="CB170" s="165">
        <f t="shared" ref="CB170:CB172" si="2022">IFERROR(IF(($R170-CA170)&gt;=0,0,IF(($S170-BZ170)&lt;0,0,IF(AND(($S170-CA170)&gt;0,(BZ170-$R170)&gt;0),$V170/365*(CA170-BZ170+1),IF(AND(($S170-CA170)&lt;=0,(BZ170-$R170)&gt;0),$V170/365*($S170-BZ170+1),$V170/365*(CA170-$R170+1))))),0)</f>
        <v>0</v>
      </c>
      <c r="CC170" s="161">
        <f t="shared" ref="CC170:CC172" si="2023">CA170+1</f>
        <v>46235</v>
      </c>
      <c r="CD170" s="161">
        <f t="shared" ref="CD170:CD172" si="2024">CC170+30</f>
        <v>46265</v>
      </c>
      <c r="CE170" s="165">
        <f t="shared" ref="CE170:CE172" si="2025">IFERROR(IF(($R170-CD170)&gt;=0,0,IF(($S170-CC170)&lt;0,0,IF(AND(($S170-CD170)&gt;0,(CC170-$R170)&gt;0),$V170/365*(CD170-CC170+1),IF(AND(($S170-CD170)&lt;=0,(CC170-$R170)&gt;0),$V170/365*($S170-CC170+1),$V170/365*(CD170-$R170+1))))),0)</f>
        <v>0</v>
      </c>
      <c r="CF170" s="161">
        <f t="shared" ref="CF170:CF172" si="2026">CD170+1</f>
        <v>46266</v>
      </c>
      <c r="CG170" s="161">
        <f t="shared" ref="CG170:CG172" si="2027">CF170+29</f>
        <v>46295</v>
      </c>
      <c r="CH170" s="165">
        <f t="shared" ref="CH170:CH172" si="2028">IFERROR(IF(($R170-CG170)&gt;=0,0,IF(($S170-CF170)&lt;0,0,IF(AND(($S170-CG170)&gt;0,(CF170-$R170)&gt;0),$V170/365*(CG170-CF170+1),IF(AND(($S170-CG170)&lt;=0,(CF170-$R170)&gt;0),$V170/365*($S170-CF170+1),$V170/365*(CG170-$R170+1))))),0)</f>
        <v>0</v>
      </c>
      <c r="CI170" s="161">
        <f t="shared" ref="CI170:CI172" si="2029">CG170+1</f>
        <v>46296</v>
      </c>
      <c r="CJ170" s="161">
        <f t="shared" ref="CJ170:CJ172" si="2030">CI170+30</f>
        <v>46326</v>
      </c>
      <c r="CK170" s="165">
        <f t="shared" ref="CK170:CK172" si="2031">IFERROR(IF(($R170-CJ170)&gt;=0,0,IF(($S170-CI170)&lt;0,0,IF(AND(($S170-CJ170)&gt;0,(CI170-$R170)&gt;0),$V170/365*(CJ170-CI170+1),IF(AND(($S170-CJ170)&lt;=0,(CI170-$R170)&gt;0),$V170/365*($S170-CI170+1),$V170/365*(CJ170-$R170+1))))),0)</f>
        <v>0</v>
      </c>
      <c r="CL170" s="161">
        <f t="shared" ref="CL170:CL172" si="2032">CJ170+1</f>
        <v>46327</v>
      </c>
      <c r="CM170" s="161">
        <f t="shared" ref="CM170:CM172" si="2033">CL170+29</f>
        <v>46356</v>
      </c>
      <c r="CN170" s="165">
        <f t="shared" ref="CN170:CN172" si="2034">IFERROR(IF(($R170-CM170)&gt;=0,0,IF(($S170-CL170)&lt;0,0,IF(AND(($S170-CM170)&gt;0,(CL170-$R170)&gt;0),$V170/365*(CM170-CL170+1),IF(AND(($S170-CM170)&lt;=0,(CL170-$R170)&gt;0),$V170/365*($S170-CL170+1),$V170/365*(CM170-$R170+1))))),0)</f>
        <v>0</v>
      </c>
      <c r="CO170" s="161">
        <f t="shared" ref="CO170:CO172" si="2035">CM170+1</f>
        <v>46357</v>
      </c>
      <c r="CP170" s="161">
        <f t="shared" ref="CP170:CP172" si="2036">CO170+30</f>
        <v>46387</v>
      </c>
      <c r="CQ170" s="165">
        <f t="shared" ref="CQ170:CQ172" si="2037">IFERROR(IF(($R170-CP170)&gt;=0,0,IF(($S170-CO170)&lt;0,0,IF(AND(($S170-CP170)&gt;0,(CO170-$R170)&gt;0),$V170/365*(CP170-CO170+1),IF(AND(($S170-CP170)&lt;=0,(CO170-$R170)&gt;0),$V170/365*($S170-CO170+1),$V170/365*(CP170-$R170+1))))),0)</f>
        <v>0</v>
      </c>
    </row>
    <row r="171" s="78" customFormat="1" ht="24" customHeight="1" outlineLevel="4" spans="1:95">
      <c r="A171" s="119"/>
      <c r="B171" s="120"/>
      <c r="C171" s="121"/>
      <c r="D171" s="119"/>
      <c r="E171" s="120"/>
      <c r="F171" s="120"/>
      <c r="G171" s="120"/>
      <c r="H171" s="122"/>
      <c r="I171" s="122"/>
      <c r="J171" s="122">
        <f t="shared" si="1570"/>
        <v>0</v>
      </c>
      <c r="K171" s="122">
        <f t="shared" si="1966"/>
        <v>2</v>
      </c>
      <c r="L171" s="153"/>
      <c r="M171" s="154">
        <f>IFERROR(VLOOKUP($L171,'2-2 引出数据_合同数据仓库'!$B$2:$BP$1000,3,FALSE),0)</f>
        <v>0</v>
      </c>
      <c r="N171" s="122"/>
      <c r="O171" s="154">
        <f>IFERROR(VLOOKUP((LEFT(VLOOKUP($L171,'2-2 引出数据_合同数据仓库'!$B$2:$BP$1000,64,FALSE),15)&amp;(RIGHT(VLOOKUP($L171,'2-2 引出数据_合同数据仓库'!$B$2:$BP$1000,64,FALSE),4)+1)),'2-2 引出数据_合同数据仓库'!$B$2:$BP$1000,3,FALSE),0)</f>
        <v>0</v>
      </c>
      <c r="P171" s="122"/>
      <c r="Q171" s="122">
        <f>IFERROR(VLOOKUP($L171,'2-2 引出数据_合同数据仓库'!$B$2:$BP$1000,28,FALSE),0)</f>
        <v>0</v>
      </c>
      <c r="R171" s="122">
        <f>IFERROR(VLOOKUP($L171,'2-2 引出数据_合同数据仓库'!$B$2:$BP$1000,29,FALSE),0)</f>
        <v>0</v>
      </c>
      <c r="S171" s="122">
        <f>IFERROR(VLOOKUP($L171,'2-2 引出数据_合同数据仓库'!$B$2:$BP$1000,4,FALSE),0)</f>
        <v>0</v>
      </c>
      <c r="T171" s="122"/>
      <c r="U171" s="122">
        <f>IFERROR(VLOOKUP($L171,'2-2 引出数据_合同数据仓库'!$B$2:$BP$1000,15,FALSE),0)</f>
        <v>0</v>
      </c>
      <c r="V171" s="122">
        <f t="shared" si="1967"/>
        <v>0</v>
      </c>
      <c r="W171" s="122"/>
      <c r="X171" s="161">
        <v>45658</v>
      </c>
      <c r="Y171" s="161">
        <f t="shared" si="1968"/>
        <v>45688</v>
      </c>
      <c r="Z171" s="165">
        <f t="shared" si="1969"/>
        <v>0</v>
      </c>
      <c r="AA171" s="161">
        <f t="shared" si="1970"/>
        <v>45689</v>
      </c>
      <c r="AB171" s="161">
        <f t="shared" si="1971"/>
        <v>45716</v>
      </c>
      <c r="AC171" s="165">
        <f t="shared" si="1972"/>
        <v>0</v>
      </c>
      <c r="AD171" s="161">
        <f t="shared" si="1973"/>
        <v>45717</v>
      </c>
      <c r="AE171" s="161">
        <f t="shared" si="1974"/>
        <v>45747</v>
      </c>
      <c r="AF171" s="165">
        <f t="shared" si="1975"/>
        <v>0</v>
      </c>
      <c r="AG171" s="161">
        <f t="shared" si="1976"/>
        <v>45748</v>
      </c>
      <c r="AH171" s="161">
        <f t="shared" si="1977"/>
        <v>45777</v>
      </c>
      <c r="AI171" s="165">
        <f t="shared" si="1978"/>
        <v>0</v>
      </c>
      <c r="AJ171" s="161">
        <f t="shared" si="1979"/>
        <v>45778</v>
      </c>
      <c r="AK171" s="161">
        <f t="shared" si="1980"/>
        <v>45808</v>
      </c>
      <c r="AL171" s="165">
        <f t="shared" si="1981"/>
        <v>0</v>
      </c>
      <c r="AM171" s="161">
        <f t="shared" si="1982"/>
        <v>45809</v>
      </c>
      <c r="AN171" s="161">
        <f t="shared" si="1983"/>
        <v>45838</v>
      </c>
      <c r="AO171" s="165">
        <f t="shared" si="1984"/>
        <v>0</v>
      </c>
      <c r="AP171" s="161">
        <f t="shared" si="1985"/>
        <v>45839</v>
      </c>
      <c r="AQ171" s="161">
        <f t="shared" si="1986"/>
        <v>45869</v>
      </c>
      <c r="AR171" s="165">
        <f t="shared" si="1987"/>
        <v>0</v>
      </c>
      <c r="AS171" s="161">
        <f t="shared" si="1988"/>
        <v>45870</v>
      </c>
      <c r="AT171" s="161">
        <f t="shared" si="1989"/>
        <v>45900</v>
      </c>
      <c r="AU171" s="165">
        <f t="shared" si="1990"/>
        <v>0</v>
      </c>
      <c r="AV171" s="161">
        <f t="shared" si="1991"/>
        <v>45901</v>
      </c>
      <c r="AW171" s="161">
        <f t="shared" si="1992"/>
        <v>45930</v>
      </c>
      <c r="AX171" s="165">
        <f t="shared" si="1993"/>
        <v>0</v>
      </c>
      <c r="AY171" s="161">
        <f t="shared" si="1994"/>
        <v>45931</v>
      </c>
      <c r="AZ171" s="161">
        <f t="shared" si="1995"/>
        <v>45961</v>
      </c>
      <c r="BA171" s="165">
        <f t="shared" si="1996"/>
        <v>0</v>
      </c>
      <c r="BB171" s="161">
        <f t="shared" si="1997"/>
        <v>45962</v>
      </c>
      <c r="BC171" s="161">
        <f t="shared" si="1998"/>
        <v>45991</v>
      </c>
      <c r="BD171" s="165">
        <f t="shared" si="1999"/>
        <v>0</v>
      </c>
      <c r="BE171" s="161">
        <f t="shared" si="2000"/>
        <v>45992</v>
      </c>
      <c r="BF171" s="161">
        <f t="shared" si="2001"/>
        <v>46022</v>
      </c>
      <c r="BG171" s="165">
        <f t="shared" si="2002"/>
        <v>0</v>
      </c>
      <c r="BH171" s="161">
        <v>46023</v>
      </c>
      <c r="BI171" s="161">
        <f t="shared" si="2003"/>
        <v>46053</v>
      </c>
      <c r="BJ171" s="165">
        <f t="shared" si="2004"/>
        <v>0</v>
      </c>
      <c r="BK171" s="161">
        <f t="shared" si="2005"/>
        <v>46054</v>
      </c>
      <c r="BL171" s="161">
        <f t="shared" si="2006"/>
        <v>46081</v>
      </c>
      <c r="BM171" s="165">
        <f t="shared" si="2007"/>
        <v>0</v>
      </c>
      <c r="BN171" s="161">
        <f t="shared" si="2008"/>
        <v>46082</v>
      </c>
      <c r="BO171" s="161">
        <f t="shared" si="2009"/>
        <v>46112</v>
      </c>
      <c r="BP171" s="165">
        <f t="shared" si="2010"/>
        <v>0</v>
      </c>
      <c r="BQ171" s="161">
        <f t="shared" si="2011"/>
        <v>46113</v>
      </c>
      <c r="BR171" s="161">
        <f t="shared" si="2012"/>
        <v>46142</v>
      </c>
      <c r="BS171" s="165">
        <f t="shared" si="2013"/>
        <v>0</v>
      </c>
      <c r="BT171" s="161">
        <f t="shared" si="2014"/>
        <v>46143</v>
      </c>
      <c r="BU171" s="161">
        <f t="shared" si="2015"/>
        <v>46173</v>
      </c>
      <c r="BV171" s="165">
        <f t="shared" si="2016"/>
        <v>0</v>
      </c>
      <c r="BW171" s="161">
        <f t="shared" si="2017"/>
        <v>46174</v>
      </c>
      <c r="BX171" s="161">
        <f t="shared" si="2018"/>
        <v>46203</v>
      </c>
      <c r="BY171" s="165">
        <f t="shared" si="2019"/>
        <v>0</v>
      </c>
      <c r="BZ171" s="161">
        <f t="shared" si="2020"/>
        <v>46204</v>
      </c>
      <c r="CA171" s="161">
        <f t="shared" si="2021"/>
        <v>46234</v>
      </c>
      <c r="CB171" s="165">
        <f t="shared" si="2022"/>
        <v>0</v>
      </c>
      <c r="CC171" s="161">
        <f t="shared" si="2023"/>
        <v>46235</v>
      </c>
      <c r="CD171" s="161">
        <f t="shared" si="2024"/>
        <v>46265</v>
      </c>
      <c r="CE171" s="165">
        <f t="shared" si="2025"/>
        <v>0</v>
      </c>
      <c r="CF171" s="161">
        <f t="shared" si="2026"/>
        <v>46266</v>
      </c>
      <c r="CG171" s="161">
        <f t="shared" si="2027"/>
        <v>46295</v>
      </c>
      <c r="CH171" s="165">
        <f t="shared" si="2028"/>
        <v>0</v>
      </c>
      <c r="CI171" s="161">
        <f t="shared" si="2029"/>
        <v>46296</v>
      </c>
      <c r="CJ171" s="161">
        <f t="shared" si="2030"/>
        <v>46326</v>
      </c>
      <c r="CK171" s="165">
        <f t="shared" si="2031"/>
        <v>0</v>
      </c>
      <c r="CL171" s="161">
        <f t="shared" si="2032"/>
        <v>46327</v>
      </c>
      <c r="CM171" s="161">
        <f t="shared" si="2033"/>
        <v>46356</v>
      </c>
      <c r="CN171" s="165">
        <f t="shared" si="2034"/>
        <v>0</v>
      </c>
      <c r="CO171" s="161">
        <f t="shared" si="2035"/>
        <v>46357</v>
      </c>
      <c r="CP171" s="161">
        <f t="shared" si="2036"/>
        <v>46387</v>
      </c>
      <c r="CQ171" s="165">
        <f t="shared" si="2037"/>
        <v>0</v>
      </c>
    </row>
    <row r="172" s="78" customFormat="1" ht="24" customHeight="1" outlineLevel="4" spans="1:95">
      <c r="A172" s="119"/>
      <c r="B172" s="120"/>
      <c r="C172" s="121"/>
      <c r="D172" s="119"/>
      <c r="E172" s="120"/>
      <c r="F172" s="120"/>
      <c r="G172" s="120"/>
      <c r="H172" s="122"/>
      <c r="I172" s="122"/>
      <c r="J172" s="122">
        <f t="shared" si="1570"/>
        <v>0</v>
      </c>
      <c r="K172" s="122">
        <f t="shared" si="1966"/>
        <v>3</v>
      </c>
      <c r="L172" s="153"/>
      <c r="M172" s="154">
        <f>IFERROR(VLOOKUP($L172,'2-2 引出数据_合同数据仓库'!$B$2:$BP$1000,3,FALSE),0)</f>
        <v>0</v>
      </c>
      <c r="N172" s="122"/>
      <c r="O172" s="154">
        <f>IFERROR(VLOOKUP((LEFT(VLOOKUP($L172,'2-2 引出数据_合同数据仓库'!$B$2:$BP$1000,64,FALSE),15)&amp;(RIGHT(VLOOKUP($L172,'2-2 引出数据_合同数据仓库'!$B$2:$BP$1000,64,FALSE),4)+1)),'2-2 引出数据_合同数据仓库'!$B$2:$BP$1000,3,FALSE),0)</f>
        <v>0</v>
      </c>
      <c r="P172" s="122"/>
      <c r="Q172" s="122">
        <f>IFERROR(VLOOKUP($L172,'2-2 引出数据_合同数据仓库'!$B$2:$BP$1000,28,FALSE),0)</f>
        <v>0</v>
      </c>
      <c r="R172" s="122">
        <f>IFERROR(VLOOKUP($L172,'2-2 引出数据_合同数据仓库'!$B$2:$BP$1000,29,FALSE),0)</f>
        <v>0</v>
      </c>
      <c r="S172" s="122">
        <f>IFERROR(VLOOKUP($L172,'2-2 引出数据_合同数据仓库'!$B$2:$BP$1000,4,FALSE),0)</f>
        <v>0</v>
      </c>
      <c r="T172" s="122"/>
      <c r="U172" s="122">
        <f>IFERROR(VLOOKUP($L172,'2-2 引出数据_合同数据仓库'!$B$2:$BP$1000,15,FALSE),0)</f>
        <v>0</v>
      </c>
      <c r="V172" s="122">
        <f t="shared" si="1967"/>
        <v>0</v>
      </c>
      <c r="W172" s="122"/>
      <c r="X172" s="161">
        <v>45658</v>
      </c>
      <c r="Y172" s="161">
        <f t="shared" si="1968"/>
        <v>45688</v>
      </c>
      <c r="Z172" s="165">
        <f t="shared" si="1969"/>
        <v>0</v>
      </c>
      <c r="AA172" s="161">
        <f t="shared" si="1970"/>
        <v>45689</v>
      </c>
      <c r="AB172" s="161">
        <f t="shared" si="1971"/>
        <v>45716</v>
      </c>
      <c r="AC172" s="165">
        <f t="shared" si="1972"/>
        <v>0</v>
      </c>
      <c r="AD172" s="161">
        <f t="shared" si="1973"/>
        <v>45717</v>
      </c>
      <c r="AE172" s="161">
        <f t="shared" si="1974"/>
        <v>45747</v>
      </c>
      <c r="AF172" s="165">
        <f t="shared" si="1975"/>
        <v>0</v>
      </c>
      <c r="AG172" s="161">
        <f t="shared" si="1976"/>
        <v>45748</v>
      </c>
      <c r="AH172" s="161">
        <f t="shared" si="1977"/>
        <v>45777</v>
      </c>
      <c r="AI172" s="165">
        <f t="shared" si="1978"/>
        <v>0</v>
      </c>
      <c r="AJ172" s="161">
        <f t="shared" si="1979"/>
        <v>45778</v>
      </c>
      <c r="AK172" s="161">
        <f t="shared" si="1980"/>
        <v>45808</v>
      </c>
      <c r="AL172" s="165">
        <f t="shared" si="1981"/>
        <v>0</v>
      </c>
      <c r="AM172" s="161">
        <f t="shared" si="1982"/>
        <v>45809</v>
      </c>
      <c r="AN172" s="161">
        <f t="shared" si="1983"/>
        <v>45838</v>
      </c>
      <c r="AO172" s="165">
        <f t="shared" si="1984"/>
        <v>0</v>
      </c>
      <c r="AP172" s="161">
        <f t="shared" si="1985"/>
        <v>45839</v>
      </c>
      <c r="AQ172" s="161">
        <f t="shared" si="1986"/>
        <v>45869</v>
      </c>
      <c r="AR172" s="165">
        <f t="shared" si="1987"/>
        <v>0</v>
      </c>
      <c r="AS172" s="161">
        <f t="shared" si="1988"/>
        <v>45870</v>
      </c>
      <c r="AT172" s="161">
        <f t="shared" si="1989"/>
        <v>45900</v>
      </c>
      <c r="AU172" s="165">
        <f t="shared" si="1990"/>
        <v>0</v>
      </c>
      <c r="AV172" s="161">
        <f t="shared" si="1991"/>
        <v>45901</v>
      </c>
      <c r="AW172" s="161">
        <f t="shared" si="1992"/>
        <v>45930</v>
      </c>
      <c r="AX172" s="165">
        <f t="shared" si="1993"/>
        <v>0</v>
      </c>
      <c r="AY172" s="161">
        <f t="shared" si="1994"/>
        <v>45931</v>
      </c>
      <c r="AZ172" s="161">
        <f t="shared" si="1995"/>
        <v>45961</v>
      </c>
      <c r="BA172" s="165">
        <f t="shared" si="1996"/>
        <v>0</v>
      </c>
      <c r="BB172" s="161">
        <f t="shared" si="1997"/>
        <v>45962</v>
      </c>
      <c r="BC172" s="161">
        <f t="shared" si="1998"/>
        <v>45991</v>
      </c>
      <c r="BD172" s="165">
        <f t="shared" si="1999"/>
        <v>0</v>
      </c>
      <c r="BE172" s="161">
        <f t="shared" si="2000"/>
        <v>45992</v>
      </c>
      <c r="BF172" s="161">
        <f t="shared" si="2001"/>
        <v>46022</v>
      </c>
      <c r="BG172" s="165">
        <f t="shared" si="2002"/>
        <v>0</v>
      </c>
      <c r="BH172" s="161">
        <v>46023</v>
      </c>
      <c r="BI172" s="161">
        <f t="shared" si="2003"/>
        <v>46053</v>
      </c>
      <c r="BJ172" s="165">
        <f t="shared" si="2004"/>
        <v>0</v>
      </c>
      <c r="BK172" s="161">
        <f t="shared" si="2005"/>
        <v>46054</v>
      </c>
      <c r="BL172" s="161">
        <f t="shared" si="2006"/>
        <v>46081</v>
      </c>
      <c r="BM172" s="165">
        <f t="shared" si="2007"/>
        <v>0</v>
      </c>
      <c r="BN172" s="161">
        <f t="shared" si="2008"/>
        <v>46082</v>
      </c>
      <c r="BO172" s="161">
        <f t="shared" si="2009"/>
        <v>46112</v>
      </c>
      <c r="BP172" s="165">
        <f t="shared" si="2010"/>
        <v>0</v>
      </c>
      <c r="BQ172" s="161">
        <f t="shared" si="2011"/>
        <v>46113</v>
      </c>
      <c r="BR172" s="161">
        <f t="shared" si="2012"/>
        <v>46142</v>
      </c>
      <c r="BS172" s="165">
        <f t="shared" si="2013"/>
        <v>0</v>
      </c>
      <c r="BT172" s="161">
        <f t="shared" si="2014"/>
        <v>46143</v>
      </c>
      <c r="BU172" s="161">
        <f t="shared" si="2015"/>
        <v>46173</v>
      </c>
      <c r="BV172" s="165">
        <f t="shared" si="2016"/>
        <v>0</v>
      </c>
      <c r="BW172" s="161">
        <f t="shared" si="2017"/>
        <v>46174</v>
      </c>
      <c r="BX172" s="161">
        <f t="shared" si="2018"/>
        <v>46203</v>
      </c>
      <c r="BY172" s="165">
        <f t="shared" si="2019"/>
        <v>0</v>
      </c>
      <c r="BZ172" s="161">
        <f t="shared" si="2020"/>
        <v>46204</v>
      </c>
      <c r="CA172" s="161">
        <f t="shared" si="2021"/>
        <v>46234</v>
      </c>
      <c r="CB172" s="165">
        <f t="shared" si="2022"/>
        <v>0</v>
      </c>
      <c r="CC172" s="161">
        <f t="shared" si="2023"/>
        <v>46235</v>
      </c>
      <c r="CD172" s="161">
        <f t="shared" si="2024"/>
        <v>46265</v>
      </c>
      <c r="CE172" s="165">
        <f t="shared" si="2025"/>
        <v>0</v>
      </c>
      <c r="CF172" s="161">
        <f t="shared" si="2026"/>
        <v>46266</v>
      </c>
      <c r="CG172" s="161">
        <f t="shared" si="2027"/>
        <v>46295</v>
      </c>
      <c r="CH172" s="165">
        <f t="shared" si="2028"/>
        <v>0</v>
      </c>
      <c r="CI172" s="161">
        <f t="shared" si="2029"/>
        <v>46296</v>
      </c>
      <c r="CJ172" s="161">
        <f t="shared" si="2030"/>
        <v>46326</v>
      </c>
      <c r="CK172" s="165">
        <f t="shared" si="2031"/>
        <v>0</v>
      </c>
      <c r="CL172" s="161">
        <f t="shared" si="2032"/>
        <v>46327</v>
      </c>
      <c r="CM172" s="161">
        <f t="shared" si="2033"/>
        <v>46356</v>
      </c>
      <c r="CN172" s="165">
        <f t="shared" si="2034"/>
        <v>0</v>
      </c>
      <c r="CO172" s="161">
        <f t="shared" si="2035"/>
        <v>46357</v>
      </c>
      <c r="CP172" s="161">
        <f t="shared" si="2036"/>
        <v>46387</v>
      </c>
      <c r="CQ172" s="165">
        <f t="shared" si="2037"/>
        <v>0</v>
      </c>
    </row>
    <row r="173" s="78" customFormat="1" ht="24" customHeight="1" outlineLevel="4" spans="1:95">
      <c r="A173" s="123" t="s">
        <v>2826</v>
      </c>
      <c r="B173" s="124"/>
      <c r="C173" s="124"/>
      <c r="D173" s="124"/>
      <c r="E173" s="124"/>
      <c r="F173" s="124"/>
      <c r="G173" s="125"/>
      <c r="H173" s="126"/>
      <c r="I173" s="126"/>
      <c r="J173" s="126"/>
      <c r="K173" s="126"/>
      <c r="L173" s="155"/>
      <c r="M173" s="155"/>
      <c r="N173" s="126"/>
      <c r="O173" s="126"/>
      <c r="P173" s="126"/>
      <c r="Q173" s="126"/>
      <c r="R173" s="126"/>
      <c r="S173" s="126"/>
      <c r="T173" s="126"/>
      <c r="U173" s="126"/>
      <c r="V173" s="126"/>
      <c r="W173" s="126"/>
      <c r="X173" s="126"/>
      <c r="Y173" s="126"/>
      <c r="Z173" s="126"/>
      <c r="AA173" s="126"/>
      <c r="AB173" s="126"/>
      <c r="AC173" s="126"/>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c r="BL173" s="126"/>
      <c r="BM173" s="126"/>
      <c r="BN173" s="126"/>
      <c r="BO173" s="126"/>
      <c r="BP173" s="126"/>
      <c r="BQ173" s="126"/>
      <c r="BR173" s="126"/>
      <c r="BS173" s="126"/>
      <c r="BT173" s="126"/>
      <c r="BU173" s="126"/>
      <c r="BV173" s="126"/>
      <c r="BW173" s="126"/>
      <c r="BX173" s="126"/>
      <c r="BY173" s="126"/>
      <c r="BZ173" s="126"/>
      <c r="CA173" s="126"/>
      <c r="CB173" s="126"/>
      <c r="CC173" s="126"/>
      <c r="CD173" s="126"/>
      <c r="CE173" s="126"/>
      <c r="CF173" s="126"/>
      <c r="CG173" s="126"/>
      <c r="CH173" s="126"/>
      <c r="CI173" s="126"/>
      <c r="CJ173" s="126"/>
      <c r="CK173" s="126"/>
      <c r="CL173" s="126"/>
      <c r="CM173" s="126"/>
      <c r="CN173" s="126"/>
      <c r="CO173" s="126"/>
      <c r="CP173" s="126"/>
      <c r="CQ173" s="126"/>
    </row>
    <row r="174" ht="24" customHeight="1" outlineLevel="3" spans="1:95">
      <c r="A174" s="115"/>
      <c r="B174" s="116" t="s">
        <v>799</v>
      </c>
      <c r="C174" s="117" t="s">
        <v>1139</v>
      </c>
      <c r="D174" s="115" t="s">
        <v>19</v>
      </c>
      <c r="E174" s="116"/>
      <c r="F174" s="116"/>
      <c r="G174" s="116"/>
      <c r="H174" s="118">
        <f>X174+AA174+AD174+AG174+AJ174+AM174+AP174+AS174+AV174+AY174+BB174+BE174</f>
        <v>0</v>
      </c>
      <c r="I174" s="118">
        <f>Y174+AB174+AE174+AH174+AK174+AN174+AQ174+AT174+AW174+AZ174+BC174+BF174</f>
        <v>0</v>
      </c>
      <c r="J174" s="118">
        <f t="shared" si="1570"/>
        <v>0</v>
      </c>
      <c r="K174" s="118"/>
      <c r="L174" s="152"/>
      <c r="M174" s="152"/>
      <c r="N174" s="118"/>
      <c r="O174" s="118"/>
      <c r="P174" s="118"/>
      <c r="Q174" s="118"/>
      <c r="R174" s="118"/>
      <c r="S174" s="118"/>
      <c r="T174" s="118"/>
      <c r="U174" s="118"/>
      <c r="V174" s="118"/>
      <c r="W174" s="118"/>
      <c r="X174" s="118">
        <f>VLOOKUP($C174,'1 预算编制表单'!$C:$BJ,27,FALSE)</f>
        <v>0</v>
      </c>
      <c r="Y174" s="118">
        <f>X174-Z174</f>
        <v>0</v>
      </c>
      <c r="Z174" s="118">
        <f>SUM(Z175:Z179)</f>
        <v>0</v>
      </c>
      <c r="AA174" s="118">
        <f>VLOOKUP($C174,'1 预算编制表单'!$C:$BJ,30,FALSE)</f>
        <v>0</v>
      </c>
      <c r="AB174" s="118">
        <f>AA174-AC174</f>
        <v>0</v>
      </c>
      <c r="AC174" s="118">
        <f>SUM(AC175:AC179)</f>
        <v>0</v>
      </c>
      <c r="AD174" s="118">
        <f>VLOOKUP($C174,'1 预算编制表单'!$C:$BJ,33,FALSE)</f>
        <v>0</v>
      </c>
      <c r="AE174" s="118">
        <f>AD174-AF174</f>
        <v>0</v>
      </c>
      <c r="AF174" s="118">
        <f>SUM(AF175:AF179)</f>
        <v>0</v>
      </c>
      <c r="AG174" s="118">
        <f>VLOOKUP($C174,'1 预算编制表单'!$C:$BJ,36,FALSE)</f>
        <v>0</v>
      </c>
      <c r="AH174" s="118">
        <f>AG174-AI174</f>
        <v>0</v>
      </c>
      <c r="AI174" s="118">
        <f>SUM(AI175:AI179)</f>
        <v>0</v>
      </c>
      <c r="AJ174" s="118">
        <f>VLOOKUP($C174,'1 预算编制表单'!$C:$BJ,39,FALSE)</f>
        <v>0</v>
      </c>
      <c r="AK174" s="118">
        <f>AJ174-AL174</f>
        <v>0</v>
      </c>
      <c r="AL174" s="118">
        <f>SUM(AL175:AL179)</f>
        <v>0</v>
      </c>
      <c r="AM174" s="118">
        <f>VLOOKUP($C174,'1 预算编制表单'!$C:$BJ,42,FALSE)</f>
        <v>0</v>
      </c>
      <c r="AN174" s="118">
        <f>AM174-AO174</f>
        <v>0</v>
      </c>
      <c r="AO174" s="118">
        <f>SUM(AO175:AO179)</f>
        <v>0</v>
      </c>
      <c r="AP174" s="118">
        <f>VLOOKUP($C174,'1 预算编制表单'!$C:$BJ,45,FALSE)</f>
        <v>0</v>
      </c>
      <c r="AQ174" s="118">
        <f>AP174-AR174</f>
        <v>0</v>
      </c>
      <c r="AR174" s="118">
        <f>SUM(AR175:AR179)</f>
        <v>0</v>
      </c>
      <c r="AS174" s="118">
        <f>VLOOKUP($C174,'1 预算编制表单'!$C:$BJ,48,FALSE)</f>
        <v>0</v>
      </c>
      <c r="AT174" s="118">
        <f>AS174-AU174</f>
        <v>0</v>
      </c>
      <c r="AU174" s="118">
        <f>SUM(AU175:AU179)</f>
        <v>0</v>
      </c>
      <c r="AV174" s="118">
        <f>VLOOKUP($C174,'1 预算编制表单'!$C:$BJ,51,FALSE)</f>
        <v>0</v>
      </c>
      <c r="AW174" s="118">
        <f>AV174-AX174</f>
        <v>0</v>
      </c>
      <c r="AX174" s="118">
        <f>SUM(AX175:AX179)</f>
        <v>0</v>
      </c>
      <c r="AY174" s="118">
        <f>VLOOKUP($C174,'1 预算编制表单'!$C:$BJ,54,FALSE)</f>
        <v>0</v>
      </c>
      <c r="AZ174" s="118">
        <f>AY174-BA174</f>
        <v>0</v>
      </c>
      <c r="BA174" s="118">
        <f>SUM(BA175:BA179)</f>
        <v>0</v>
      </c>
      <c r="BB174" s="118">
        <f>VLOOKUP($C174,'1 预算编制表单'!$C:$BJ,57,FALSE)</f>
        <v>0</v>
      </c>
      <c r="BC174" s="118">
        <f>BB174-BD174</f>
        <v>0</v>
      </c>
      <c r="BD174" s="118">
        <f>SUM(BD175:BD179)</f>
        <v>0</v>
      </c>
      <c r="BE174" s="118">
        <f>VLOOKUP($C174,'1 预算编制表单'!$C:$BJ,60,FALSE)</f>
        <v>0</v>
      </c>
      <c r="BF174" s="118">
        <f>BE174-BG174</f>
        <v>0</v>
      </c>
      <c r="BG174" s="118">
        <f>SUM(BG175:BG179)</f>
        <v>0</v>
      </c>
      <c r="BH174" s="118">
        <f>VLOOKUP($C174,'1 预算编制表单'!$C:$BJ,27,FALSE)</f>
        <v>0</v>
      </c>
      <c r="BI174" s="118">
        <f>BH174-BJ174</f>
        <v>0</v>
      </c>
      <c r="BJ174" s="118">
        <f>SUM(BJ175:BJ179)</f>
        <v>0</v>
      </c>
      <c r="BK174" s="118">
        <f>VLOOKUP($C174,'1 预算编制表单'!$C:$BJ,30,FALSE)</f>
        <v>0</v>
      </c>
      <c r="BL174" s="118">
        <f>BK174-BM174</f>
        <v>0</v>
      </c>
      <c r="BM174" s="118">
        <f>SUM(BM175:BM179)</f>
        <v>0</v>
      </c>
      <c r="BN174" s="118">
        <f>VLOOKUP($C174,'1 预算编制表单'!$C:$BJ,33,FALSE)</f>
        <v>0</v>
      </c>
      <c r="BO174" s="118">
        <f>BN174-BP174</f>
        <v>0</v>
      </c>
      <c r="BP174" s="118">
        <f>SUM(BP175:BP179)</f>
        <v>0</v>
      </c>
      <c r="BQ174" s="118">
        <f>VLOOKUP($C174,'1 预算编制表单'!$C:$BJ,36,FALSE)</f>
        <v>0</v>
      </c>
      <c r="BR174" s="118">
        <f>BQ174-BS174</f>
        <v>0</v>
      </c>
      <c r="BS174" s="118">
        <f>SUM(BS175:BS179)</f>
        <v>0</v>
      </c>
      <c r="BT174" s="118">
        <f>VLOOKUP($C174,'1 预算编制表单'!$C:$BJ,39,FALSE)</f>
        <v>0</v>
      </c>
      <c r="BU174" s="118">
        <f>BT174-BV174</f>
        <v>0</v>
      </c>
      <c r="BV174" s="118">
        <f>SUM(BV175:BV179)</f>
        <v>0</v>
      </c>
      <c r="BW174" s="118">
        <f>VLOOKUP($C174,'1 预算编制表单'!$C:$BJ,42,FALSE)</f>
        <v>0</v>
      </c>
      <c r="BX174" s="118">
        <f>BW174-BY174</f>
        <v>0</v>
      </c>
      <c r="BY174" s="118">
        <f>SUM(BY175:BY179)</f>
        <v>0</v>
      </c>
      <c r="BZ174" s="118">
        <f>VLOOKUP($C174,'1 预算编制表单'!$C:$BJ,45,FALSE)</f>
        <v>0</v>
      </c>
      <c r="CA174" s="118">
        <f>BZ174-CB174</f>
        <v>0</v>
      </c>
      <c r="CB174" s="118">
        <f>SUM(CB175:CB179)</f>
        <v>0</v>
      </c>
      <c r="CC174" s="118">
        <f>VLOOKUP($C174,'1 预算编制表单'!$C:$BJ,48,FALSE)</f>
        <v>0</v>
      </c>
      <c r="CD174" s="118">
        <f>CC174-CE174</f>
        <v>0</v>
      </c>
      <c r="CE174" s="118">
        <f>SUM(CE175:CE179)</f>
        <v>0</v>
      </c>
      <c r="CF174" s="118">
        <f>VLOOKUP($C174,'1 预算编制表单'!$C:$BJ,51,FALSE)</f>
        <v>0</v>
      </c>
      <c r="CG174" s="118">
        <f>CF174-CH174</f>
        <v>0</v>
      </c>
      <c r="CH174" s="118">
        <f>SUM(CH175:CH179)</f>
        <v>0</v>
      </c>
      <c r="CI174" s="118">
        <f>VLOOKUP($C174,'1 预算编制表单'!$C:$BJ,54,FALSE)</f>
        <v>0</v>
      </c>
      <c r="CJ174" s="118">
        <f>CI174-CK174</f>
        <v>0</v>
      </c>
      <c r="CK174" s="118">
        <f>SUM(CK175:CK179)</f>
        <v>0</v>
      </c>
      <c r="CL174" s="118">
        <f>VLOOKUP($C174,'1 预算编制表单'!$C:$BJ,57,FALSE)</f>
        <v>0</v>
      </c>
      <c r="CM174" s="118">
        <f>CL174-CN174</f>
        <v>0</v>
      </c>
      <c r="CN174" s="118">
        <f>SUM(CN175:CN179)</f>
        <v>0</v>
      </c>
      <c r="CO174" s="118">
        <f>VLOOKUP($C174,'1 预算编制表单'!$C:$BJ,60,FALSE)</f>
        <v>0</v>
      </c>
      <c r="CP174" s="118">
        <f>CO174-CQ174</f>
        <v>0</v>
      </c>
      <c r="CQ174" s="118">
        <f>SUM(CQ175:CQ179)</f>
        <v>0</v>
      </c>
    </row>
    <row r="175" s="78" customFormat="1" ht="24" customHeight="1" outlineLevel="4" spans="1:95">
      <c r="A175" s="119"/>
      <c r="B175" s="120"/>
      <c r="C175" s="121"/>
      <c r="D175" s="119"/>
      <c r="E175" s="120"/>
      <c r="F175" s="120"/>
      <c r="G175" s="120"/>
      <c r="H175" s="122"/>
      <c r="I175" s="122"/>
      <c r="J175" s="122">
        <f t="shared" si="1570"/>
        <v>0</v>
      </c>
      <c r="K175" s="122">
        <v>1</v>
      </c>
      <c r="L175" s="153"/>
      <c r="M175" s="154">
        <f>IFERROR(VLOOKUP($L175,'2-2 引出数据_合同数据仓库'!$B$2:$BP$1000,3,FALSE),0)</f>
        <v>0</v>
      </c>
      <c r="N175" s="122"/>
      <c r="O175" s="154">
        <f>IFERROR(VLOOKUP((LEFT(VLOOKUP($L175,'2-2 引出数据_合同数据仓库'!$B$2:$BP$1000,64,FALSE),15)&amp;(RIGHT(VLOOKUP($L175,'2-2 引出数据_合同数据仓库'!$B$2:$BP$1000,64,FALSE),4)+1)),'2-2 引出数据_合同数据仓库'!$B$2:$BP$1000,3,FALSE),0)</f>
        <v>0</v>
      </c>
      <c r="P175" s="122"/>
      <c r="Q175" s="122">
        <f>IFERROR(VLOOKUP($L175,'2-2 引出数据_合同数据仓库'!$B$2:$BP$1000,28,FALSE),0)</f>
        <v>0</v>
      </c>
      <c r="R175" s="122">
        <f>IFERROR(VLOOKUP($L175,'2-2 引出数据_合同数据仓库'!$B$2:$BP$1000,29,FALSE),0)</f>
        <v>0</v>
      </c>
      <c r="S175" s="122">
        <f>IFERROR(VLOOKUP($L175,'2-2 引出数据_合同数据仓库'!$B$2:$BP$1000,4,FALSE),0)</f>
        <v>0</v>
      </c>
      <c r="T175" s="122"/>
      <c r="U175" s="122">
        <f>IFERROR(VLOOKUP($L175,'2-2 引出数据_合同数据仓库'!$B$2:$BP$1000,15,FALSE),0)</f>
        <v>0</v>
      </c>
      <c r="V175" s="122">
        <f t="shared" ref="V175:V178" si="2038">U175/(S175-R175+1)*365</f>
        <v>0</v>
      </c>
      <c r="W175" s="122"/>
      <c r="X175" s="161">
        <v>45658</v>
      </c>
      <c r="Y175" s="161">
        <f t="shared" ref="Y175:Y178" si="2039">X175+30</f>
        <v>45688</v>
      </c>
      <c r="Z175" s="165">
        <f t="shared" ref="Z175:Z178" si="2040">IFERROR(IF(($R175-Y175)&gt;=0,0,IF(($S175-X175)&lt;0,0,IF(AND(($S175-Y175)&gt;0,(X175-$R175)&gt;0),$V175/365*(Y175-X175+1),IF(AND(($S175-Y175)&lt;=0,(X175-$R175)&gt;0),$V175/365*($S175-X175+1),$V175/365*(Y175-$R175+1))))),0)</f>
        <v>0</v>
      </c>
      <c r="AA175" s="161">
        <f t="shared" ref="AA175:AA178" si="2041">Y175+1</f>
        <v>45689</v>
      </c>
      <c r="AB175" s="161">
        <f t="shared" ref="AB175:AB178" si="2042">AA175+27</f>
        <v>45716</v>
      </c>
      <c r="AC175" s="165">
        <f t="shared" ref="AC175:AC178" si="2043">IFERROR(IF(($R175-AB175)&gt;=0,0,IF(($S175-AA175)&lt;0,0,IF(AND(($S175-AB175)&gt;0,(AA175-$R175)&gt;0),$V175/365*(AB175-AA175+1),IF(AND(($S175-AB175)&lt;=0,(AA175-$R175)&gt;0),$V175/365*($S175-AA175+1),$V175/365*(AB175-$R175+1))))),0)</f>
        <v>0</v>
      </c>
      <c r="AD175" s="161">
        <f t="shared" ref="AD175:AD178" si="2044">AB175+1</f>
        <v>45717</v>
      </c>
      <c r="AE175" s="161">
        <f t="shared" ref="AE175:AE178" si="2045">AD175+30</f>
        <v>45747</v>
      </c>
      <c r="AF175" s="165">
        <f t="shared" ref="AF175:AF178" si="2046">IFERROR(IF(($R175-AE175)&gt;=0,0,IF(($S175-AD175)&lt;0,0,IF(AND(($S175-AE175)&gt;0,(AD175-$R175)&gt;0),$V175/365*(AE175-AD175+1),IF(AND(($S175-AE175)&lt;=0,(AD175-$R175)&gt;0),$V175/365*($S175-AD175+1),$V175/365*(AE175-$R175+1))))),0)</f>
        <v>0</v>
      </c>
      <c r="AG175" s="161">
        <f t="shared" ref="AG175:AG178" si="2047">AE175+1</f>
        <v>45748</v>
      </c>
      <c r="AH175" s="161">
        <f t="shared" ref="AH175:AH178" si="2048">AG175+29</f>
        <v>45777</v>
      </c>
      <c r="AI175" s="165">
        <f t="shared" ref="AI175:AI178" si="2049">IFERROR(IF(($R175-AH175)&gt;=0,0,IF(($S175-AG175)&lt;0,0,IF(AND(($S175-AH175)&gt;0,(AG175-$R175)&gt;0),$V175/365*(AH175-AG175+1),IF(AND(($S175-AH175)&lt;=0,(AG175-$R175)&gt;0),$V175/365*($S175-AG175+1),$V175/365*(AH175-$R175+1))))),0)</f>
        <v>0</v>
      </c>
      <c r="AJ175" s="161">
        <f t="shared" ref="AJ175:AJ178" si="2050">AH175+1</f>
        <v>45778</v>
      </c>
      <c r="AK175" s="161">
        <f t="shared" ref="AK175:AK178" si="2051">AJ175+30</f>
        <v>45808</v>
      </c>
      <c r="AL175" s="165">
        <f t="shared" ref="AL175:AL178" si="2052">IFERROR(IF(($R175-AK175)&gt;=0,0,IF(($S175-AJ175)&lt;0,0,IF(AND(($S175-AK175)&gt;0,(AJ175-$R175)&gt;0),$V175/365*(AK175-AJ175+1),IF(AND(($S175-AK175)&lt;=0,(AJ175-$R175)&gt;0),$V175/365*($S175-AJ175+1),$V175/365*(AK175-$R175+1))))),0)</f>
        <v>0</v>
      </c>
      <c r="AM175" s="161">
        <f t="shared" ref="AM175:AM178" si="2053">AK175+1</f>
        <v>45809</v>
      </c>
      <c r="AN175" s="161">
        <f t="shared" ref="AN175:AN178" si="2054">AM175+29</f>
        <v>45838</v>
      </c>
      <c r="AO175" s="165">
        <f t="shared" ref="AO175:AO178" si="2055">IFERROR(IF(($R175-AN175)&gt;=0,0,IF(($S175-AM175)&lt;0,0,IF(AND(($S175-AN175)&gt;0,(AM175-$R175)&gt;0),$V175/365*(AN175-AM175+1),IF(AND(($S175-AN175)&lt;=0,(AM175-$R175)&gt;0),$V175/365*($S175-AM175+1),$V175/365*(AN175-$R175+1))))),0)</f>
        <v>0</v>
      </c>
      <c r="AP175" s="161">
        <f t="shared" ref="AP175:AP178" si="2056">AN175+1</f>
        <v>45839</v>
      </c>
      <c r="AQ175" s="161">
        <f t="shared" ref="AQ175:AQ178" si="2057">AP175+30</f>
        <v>45869</v>
      </c>
      <c r="AR175" s="165">
        <f t="shared" ref="AR175:AR178" si="2058">IFERROR(IF(($R175-AQ175)&gt;=0,0,IF(($S175-AP175)&lt;0,0,IF(AND(($S175-AQ175)&gt;0,(AP175-$R175)&gt;0),$V175/365*(AQ175-AP175+1),IF(AND(($S175-AQ175)&lt;=0,(AP175-$R175)&gt;0),$V175/365*($S175-AP175+1),$V175/365*(AQ175-$R175+1))))),0)</f>
        <v>0</v>
      </c>
      <c r="AS175" s="161">
        <f t="shared" ref="AS175:AS178" si="2059">AQ175+1</f>
        <v>45870</v>
      </c>
      <c r="AT175" s="161">
        <f t="shared" ref="AT175:AT178" si="2060">AS175+30</f>
        <v>45900</v>
      </c>
      <c r="AU175" s="165">
        <f t="shared" ref="AU175:AU178" si="2061">IFERROR(IF(($R175-AT175)&gt;=0,0,IF(($S175-AS175)&lt;0,0,IF(AND(($S175-AT175)&gt;0,(AS175-$R175)&gt;0),$V175/365*(AT175-AS175+1),IF(AND(($S175-AT175)&lt;=0,(AS175-$R175)&gt;0),$V175/365*($S175-AS175+1),$V175/365*(AT175-$R175+1))))),0)</f>
        <v>0</v>
      </c>
      <c r="AV175" s="161">
        <f t="shared" ref="AV175:AV178" si="2062">AT175+1</f>
        <v>45901</v>
      </c>
      <c r="AW175" s="161">
        <f t="shared" ref="AW175:AW178" si="2063">AV175+29</f>
        <v>45930</v>
      </c>
      <c r="AX175" s="165">
        <f t="shared" ref="AX175:AX178" si="2064">IFERROR(IF(($R175-AW175)&gt;=0,0,IF(($S175-AV175)&lt;0,0,IF(AND(($S175-AW175)&gt;0,(AV175-$R175)&gt;0),$V175/365*(AW175-AV175+1),IF(AND(($S175-AW175)&lt;=0,(AV175-$R175)&gt;0),$V175/365*($S175-AV175+1),$V175/365*(AW175-$R175+1))))),0)</f>
        <v>0</v>
      </c>
      <c r="AY175" s="161">
        <f t="shared" ref="AY175:AY178" si="2065">AW175+1</f>
        <v>45931</v>
      </c>
      <c r="AZ175" s="161">
        <f t="shared" ref="AZ175:AZ178" si="2066">AY175+30</f>
        <v>45961</v>
      </c>
      <c r="BA175" s="165">
        <f t="shared" ref="BA175:BA178" si="2067">IFERROR(IF(($R175-AZ175)&gt;=0,0,IF(($S175-AY175)&lt;0,0,IF(AND(($S175-AZ175)&gt;0,(AY175-$R175)&gt;0),$V175/365*(AZ175-AY175+1),IF(AND(($S175-AZ175)&lt;=0,(AY175-$R175)&gt;0),$V175/365*($S175-AY175+1),$V175/365*(AZ175-$R175+1))))),0)</f>
        <v>0</v>
      </c>
      <c r="BB175" s="161">
        <f t="shared" ref="BB175:BB178" si="2068">AZ175+1</f>
        <v>45962</v>
      </c>
      <c r="BC175" s="161">
        <f t="shared" ref="BC175:BC178" si="2069">BB175+29</f>
        <v>45991</v>
      </c>
      <c r="BD175" s="165">
        <f t="shared" ref="BD175:BD178" si="2070">IFERROR(IF(($R175-BC175)&gt;=0,0,IF(($S175-BB175)&lt;0,0,IF(AND(($S175-BC175)&gt;0,(BB175-$R175)&gt;0),$V175/365*(BC175-BB175+1),IF(AND(($S175-BC175)&lt;=0,(BB175-$R175)&gt;0),$V175/365*($S175-BB175+1),$V175/365*(BC175-$R175+1))))),0)</f>
        <v>0</v>
      </c>
      <c r="BE175" s="161">
        <f t="shared" ref="BE175:BE178" si="2071">BC175+1</f>
        <v>45992</v>
      </c>
      <c r="BF175" s="161">
        <f t="shared" ref="BF175:BF178" si="2072">BE175+30</f>
        <v>46022</v>
      </c>
      <c r="BG175" s="165">
        <f t="shared" ref="BG175:BG178" si="2073">IFERROR(IF(($R175-BF175)&gt;=0,0,IF(($S175-BE175)&lt;0,0,IF(AND(($S175-BF175)&gt;0,(BE175-$R175)&gt;0),$V175/365*(BF175-BE175+1),IF(AND(($S175-BF175)&lt;=0,(BE175-$R175)&gt;0),$V175/365*($S175-BE175+1),$V175/365*(BF175-$R175+1))))),0)</f>
        <v>0</v>
      </c>
      <c r="BH175" s="161">
        <v>46023</v>
      </c>
      <c r="BI175" s="161">
        <f t="shared" ref="BI175:BI178" si="2074">BH175+30</f>
        <v>46053</v>
      </c>
      <c r="BJ175" s="165">
        <f t="shared" ref="BJ175:BJ178" si="2075">IFERROR(IF(($R175-BI175)&gt;=0,0,IF(($S175-BH175)&lt;0,0,IF(AND(($S175-BI175)&gt;0,(BH175-$R175)&gt;0),$V175/365*(BI175-BH175+1),IF(AND(($S175-BI175)&lt;=0,(BH175-$R175)&gt;0),$V175/365*($S175-BH175+1),$V175/365*(BI175-$R175+1))))),0)</f>
        <v>0</v>
      </c>
      <c r="BK175" s="161">
        <f t="shared" ref="BK175:BK178" si="2076">BI175+1</f>
        <v>46054</v>
      </c>
      <c r="BL175" s="161">
        <f t="shared" ref="BL175:BL178" si="2077">BK175+27</f>
        <v>46081</v>
      </c>
      <c r="BM175" s="165">
        <f t="shared" ref="BM175:BM178" si="2078">IFERROR(IF(($R175-BL175)&gt;=0,0,IF(($S175-BK175)&lt;0,0,IF(AND(($S175-BL175)&gt;0,(BK175-$R175)&gt;0),$V175/365*(BL175-BK175+1),IF(AND(($S175-BL175)&lt;=0,(BK175-$R175)&gt;0),$V175/365*($S175-BK175+1),$V175/365*(BL175-$R175+1))))),0)</f>
        <v>0</v>
      </c>
      <c r="BN175" s="161">
        <f t="shared" ref="BN175:BN178" si="2079">BL175+1</f>
        <v>46082</v>
      </c>
      <c r="BO175" s="161">
        <f t="shared" ref="BO175:BO178" si="2080">BN175+30</f>
        <v>46112</v>
      </c>
      <c r="BP175" s="165">
        <f t="shared" ref="BP175:BP178" si="2081">IFERROR(IF(($R175-BO175)&gt;=0,0,IF(($S175-BN175)&lt;0,0,IF(AND(($S175-BO175)&gt;0,(BN175-$R175)&gt;0),$V175/365*(BO175-BN175+1),IF(AND(($S175-BO175)&lt;=0,(BN175-$R175)&gt;0),$V175/365*($S175-BN175+1),$V175/365*(BO175-$R175+1))))),0)</f>
        <v>0</v>
      </c>
      <c r="BQ175" s="161">
        <f t="shared" ref="BQ175:BQ178" si="2082">BO175+1</f>
        <v>46113</v>
      </c>
      <c r="BR175" s="161">
        <f t="shared" ref="BR175:BR178" si="2083">BQ175+29</f>
        <v>46142</v>
      </c>
      <c r="BS175" s="165">
        <f t="shared" ref="BS175:BS178" si="2084">IFERROR(IF(($R175-BR175)&gt;=0,0,IF(($S175-BQ175)&lt;0,0,IF(AND(($S175-BR175)&gt;0,(BQ175-$R175)&gt;0),$V175/365*(BR175-BQ175+1),IF(AND(($S175-BR175)&lt;=0,(BQ175-$R175)&gt;0),$V175/365*($S175-BQ175+1),$V175/365*(BR175-$R175+1))))),0)</f>
        <v>0</v>
      </c>
      <c r="BT175" s="161">
        <f t="shared" ref="BT175:BT178" si="2085">BR175+1</f>
        <v>46143</v>
      </c>
      <c r="BU175" s="161">
        <f t="shared" ref="BU175:BU178" si="2086">BT175+30</f>
        <v>46173</v>
      </c>
      <c r="BV175" s="165">
        <f t="shared" ref="BV175:BV178" si="2087">IFERROR(IF(($R175-BU175)&gt;=0,0,IF(($S175-BT175)&lt;0,0,IF(AND(($S175-BU175)&gt;0,(BT175-$R175)&gt;0),$V175/365*(BU175-BT175+1),IF(AND(($S175-BU175)&lt;=0,(BT175-$R175)&gt;0),$V175/365*($S175-BT175+1),$V175/365*(BU175-$R175+1))))),0)</f>
        <v>0</v>
      </c>
      <c r="BW175" s="161">
        <f t="shared" ref="BW175:BW178" si="2088">BU175+1</f>
        <v>46174</v>
      </c>
      <c r="BX175" s="161">
        <f t="shared" ref="BX175:BX178" si="2089">BW175+29</f>
        <v>46203</v>
      </c>
      <c r="BY175" s="165">
        <f t="shared" ref="BY175:BY178" si="2090">IFERROR(IF(($R175-BX175)&gt;=0,0,IF(($S175-BW175)&lt;0,0,IF(AND(($S175-BX175)&gt;0,(BW175-$R175)&gt;0),$V175/365*(BX175-BW175+1),IF(AND(($S175-BX175)&lt;=0,(BW175-$R175)&gt;0),$V175/365*($S175-BW175+1),$V175/365*(BX175-$R175+1))))),0)</f>
        <v>0</v>
      </c>
      <c r="BZ175" s="161">
        <f t="shared" ref="BZ175:BZ178" si="2091">BX175+1</f>
        <v>46204</v>
      </c>
      <c r="CA175" s="161">
        <f t="shared" ref="CA175:CA178" si="2092">BZ175+30</f>
        <v>46234</v>
      </c>
      <c r="CB175" s="165">
        <f t="shared" ref="CB175:CB178" si="2093">IFERROR(IF(($R175-CA175)&gt;=0,0,IF(($S175-BZ175)&lt;0,0,IF(AND(($S175-CA175)&gt;0,(BZ175-$R175)&gt;0),$V175/365*(CA175-BZ175+1),IF(AND(($S175-CA175)&lt;=0,(BZ175-$R175)&gt;0),$V175/365*($S175-BZ175+1),$V175/365*(CA175-$R175+1))))),0)</f>
        <v>0</v>
      </c>
      <c r="CC175" s="161">
        <f t="shared" ref="CC175:CC178" si="2094">CA175+1</f>
        <v>46235</v>
      </c>
      <c r="CD175" s="161">
        <f t="shared" ref="CD175:CD178" si="2095">CC175+30</f>
        <v>46265</v>
      </c>
      <c r="CE175" s="165">
        <f t="shared" ref="CE175:CE178" si="2096">IFERROR(IF(($R175-CD175)&gt;=0,0,IF(($S175-CC175)&lt;0,0,IF(AND(($S175-CD175)&gt;0,(CC175-$R175)&gt;0),$V175/365*(CD175-CC175+1),IF(AND(($S175-CD175)&lt;=0,(CC175-$R175)&gt;0),$V175/365*($S175-CC175+1),$V175/365*(CD175-$R175+1))))),0)</f>
        <v>0</v>
      </c>
      <c r="CF175" s="161">
        <f t="shared" ref="CF175:CF178" si="2097">CD175+1</f>
        <v>46266</v>
      </c>
      <c r="CG175" s="161">
        <f t="shared" ref="CG175:CG178" si="2098">CF175+29</f>
        <v>46295</v>
      </c>
      <c r="CH175" s="165">
        <f t="shared" ref="CH175:CH178" si="2099">IFERROR(IF(($R175-CG175)&gt;=0,0,IF(($S175-CF175)&lt;0,0,IF(AND(($S175-CG175)&gt;0,(CF175-$R175)&gt;0),$V175/365*(CG175-CF175+1),IF(AND(($S175-CG175)&lt;=0,(CF175-$R175)&gt;0),$V175/365*($S175-CF175+1),$V175/365*(CG175-$R175+1))))),0)</f>
        <v>0</v>
      </c>
      <c r="CI175" s="161">
        <f t="shared" ref="CI175:CI178" si="2100">CG175+1</f>
        <v>46296</v>
      </c>
      <c r="CJ175" s="161">
        <f t="shared" ref="CJ175:CJ178" si="2101">CI175+30</f>
        <v>46326</v>
      </c>
      <c r="CK175" s="165">
        <f t="shared" ref="CK175:CK178" si="2102">IFERROR(IF(($R175-CJ175)&gt;=0,0,IF(($S175-CI175)&lt;0,0,IF(AND(($S175-CJ175)&gt;0,(CI175-$R175)&gt;0),$V175/365*(CJ175-CI175+1),IF(AND(($S175-CJ175)&lt;=0,(CI175-$R175)&gt;0),$V175/365*($S175-CI175+1),$V175/365*(CJ175-$R175+1))))),0)</f>
        <v>0</v>
      </c>
      <c r="CL175" s="161">
        <f t="shared" ref="CL175:CL178" si="2103">CJ175+1</f>
        <v>46327</v>
      </c>
      <c r="CM175" s="161">
        <f t="shared" ref="CM175:CM178" si="2104">CL175+29</f>
        <v>46356</v>
      </c>
      <c r="CN175" s="165">
        <f t="shared" ref="CN175:CN178" si="2105">IFERROR(IF(($R175-CM175)&gt;=0,0,IF(($S175-CL175)&lt;0,0,IF(AND(($S175-CM175)&gt;0,(CL175-$R175)&gt;0),$V175/365*(CM175-CL175+1),IF(AND(($S175-CM175)&lt;=0,(CL175-$R175)&gt;0),$V175/365*($S175-CL175+1),$V175/365*(CM175-$R175+1))))),0)</f>
        <v>0</v>
      </c>
      <c r="CO175" s="161">
        <f t="shared" ref="CO175:CO178" si="2106">CM175+1</f>
        <v>46357</v>
      </c>
      <c r="CP175" s="161">
        <f t="shared" ref="CP175:CP178" si="2107">CO175+30</f>
        <v>46387</v>
      </c>
      <c r="CQ175" s="165">
        <f t="shared" ref="CQ175:CQ178" si="2108">IFERROR(IF(($R175-CP175)&gt;=0,0,IF(($S175-CO175)&lt;0,0,IF(AND(($S175-CP175)&gt;0,(CO175-$R175)&gt;0),$V175/365*(CP175-CO175+1),IF(AND(($S175-CP175)&lt;=0,(CO175-$R175)&gt;0),$V175/365*($S175-CO175+1),$V175/365*(CP175-$R175+1))))),0)</f>
        <v>0</v>
      </c>
    </row>
    <row r="176" s="78" customFormat="1" ht="24" customHeight="1" outlineLevel="4" spans="1:95">
      <c r="A176" s="119"/>
      <c r="B176" s="120"/>
      <c r="C176" s="121"/>
      <c r="D176" s="119"/>
      <c r="E176" s="120"/>
      <c r="F176" s="120"/>
      <c r="G176" s="120"/>
      <c r="H176" s="122"/>
      <c r="I176" s="122"/>
      <c r="J176" s="122">
        <f t="shared" si="1570"/>
        <v>0</v>
      </c>
      <c r="K176" s="122">
        <f t="shared" ref="K176:K178" si="2109">K175+1</f>
        <v>2</v>
      </c>
      <c r="L176" s="153"/>
      <c r="M176" s="154">
        <f>IFERROR(VLOOKUP($L176,'2-2 引出数据_合同数据仓库'!$B$2:$BP$1000,3,FALSE),0)</f>
        <v>0</v>
      </c>
      <c r="N176" s="122"/>
      <c r="O176" s="154">
        <f>IFERROR(VLOOKUP((LEFT(VLOOKUP($L176,'2-2 引出数据_合同数据仓库'!$B$2:$BP$1000,64,FALSE),15)&amp;(RIGHT(VLOOKUP($L176,'2-2 引出数据_合同数据仓库'!$B$2:$BP$1000,64,FALSE),4)+1)),'2-2 引出数据_合同数据仓库'!$B$2:$BP$1000,3,FALSE),0)</f>
        <v>0</v>
      </c>
      <c r="P176" s="122"/>
      <c r="Q176" s="122">
        <f>IFERROR(VLOOKUP($L176,'2-2 引出数据_合同数据仓库'!$B$2:$BP$1000,28,FALSE),0)</f>
        <v>0</v>
      </c>
      <c r="R176" s="122">
        <f>IFERROR(VLOOKUP($L176,'2-2 引出数据_合同数据仓库'!$B$2:$BP$1000,29,FALSE),0)</f>
        <v>0</v>
      </c>
      <c r="S176" s="122">
        <f>IFERROR(VLOOKUP($L176,'2-2 引出数据_合同数据仓库'!$B$2:$BP$1000,4,FALSE),0)</f>
        <v>0</v>
      </c>
      <c r="T176" s="122"/>
      <c r="U176" s="122">
        <f>IFERROR(VLOOKUP($L176,'2-2 引出数据_合同数据仓库'!$B$2:$BP$1000,15,FALSE),0)</f>
        <v>0</v>
      </c>
      <c r="V176" s="122">
        <f t="shared" si="2038"/>
        <v>0</v>
      </c>
      <c r="W176" s="122"/>
      <c r="X176" s="161">
        <v>45658</v>
      </c>
      <c r="Y176" s="161">
        <f t="shared" si="2039"/>
        <v>45688</v>
      </c>
      <c r="Z176" s="165">
        <f t="shared" si="2040"/>
        <v>0</v>
      </c>
      <c r="AA176" s="161">
        <f t="shared" si="2041"/>
        <v>45689</v>
      </c>
      <c r="AB176" s="161">
        <f t="shared" si="2042"/>
        <v>45716</v>
      </c>
      <c r="AC176" s="165">
        <f t="shared" si="2043"/>
        <v>0</v>
      </c>
      <c r="AD176" s="161">
        <f t="shared" si="2044"/>
        <v>45717</v>
      </c>
      <c r="AE176" s="161">
        <f t="shared" si="2045"/>
        <v>45747</v>
      </c>
      <c r="AF176" s="165">
        <f t="shared" si="2046"/>
        <v>0</v>
      </c>
      <c r="AG176" s="161">
        <f t="shared" si="2047"/>
        <v>45748</v>
      </c>
      <c r="AH176" s="161">
        <f t="shared" si="2048"/>
        <v>45777</v>
      </c>
      <c r="AI176" s="165">
        <f t="shared" si="2049"/>
        <v>0</v>
      </c>
      <c r="AJ176" s="161">
        <f t="shared" si="2050"/>
        <v>45778</v>
      </c>
      <c r="AK176" s="161">
        <f t="shared" si="2051"/>
        <v>45808</v>
      </c>
      <c r="AL176" s="165">
        <f t="shared" si="2052"/>
        <v>0</v>
      </c>
      <c r="AM176" s="161">
        <f t="shared" si="2053"/>
        <v>45809</v>
      </c>
      <c r="AN176" s="161">
        <f t="shared" si="2054"/>
        <v>45838</v>
      </c>
      <c r="AO176" s="165">
        <f t="shared" si="2055"/>
        <v>0</v>
      </c>
      <c r="AP176" s="161">
        <f t="shared" si="2056"/>
        <v>45839</v>
      </c>
      <c r="AQ176" s="161">
        <f t="shared" si="2057"/>
        <v>45869</v>
      </c>
      <c r="AR176" s="165">
        <f t="shared" si="2058"/>
        <v>0</v>
      </c>
      <c r="AS176" s="161">
        <f t="shared" si="2059"/>
        <v>45870</v>
      </c>
      <c r="AT176" s="161">
        <f t="shared" si="2060"/>
        <v>45900</v>
      </c>
      <c r="AU176" s="165">
        <f t="shared" si="2061"/>
        <v>0</v>
      </c>
      <c r="AV176" s="161">
        <f t="shared" si="2062"/>
        <v>45901</v>
      </c>
      <c r="AW176" s="161">
        <f t="shared" si="2063"/>
        <v>45930</v>
      </c>
      <c r="AX176" s="165">
        <f t="shared" si="2064"/>
        <v>0</v>
      </c>
      <c r="AY176" s="161">
        <f t="shared" si="2065"/>
        <v>45931</v>
      </c>
      <c r="AZ176" s="161">
        <f t="shared" si="2066"/>
        <v>45961</v>
      </c>
      <c r="BA176" s="165">
        <f t="shared" si="2067"/>
        <v>0</v>
      </c>
      <c r="BB176" s="161">
        <f t="shared" si="2068"/>
        <v>45962</v>
      </c>
      <c r="BC176" s="161">
        <f t="shared" si="2069"/>
        <v>45991</v>
      </c>
      <c r="BD176" s="165">
        <f t="shared" si="2070"/>
        <v>0</v>
      </c>
      <c r="BE176" s="161">
        <f t="shared" si="2071"/>
        <v>45992</v>
      </c>
      <c r="BF176" s="161">
        <f t="shared" si="2072"/>
        <v>46022</v>
      </c>
      <c r="BG176" s="165">
        <f t="shared" si="2073"/>
        <v>0</v>
      </c>
      <c r="BH176" s="161">
        <v>46023</v>
      </c>
      <c r="BI176" s="161">
        <f t="shared" si="2074"/>
        <v>46053</v>
      </c>
      <c r="BJ176" s="165">
        <f t="shared" si="2075"/>
        <v>0</v>
      </c>
      <c r="BK176" s="161">
        <f t="shared" si="2076"/>
        <v>46054</v>
      </c>
      <c r="BL176" s="161">
        <f t="shared" si="2077"/>
        <v>46081</v>
      </c>
      <c r="BM176" s="165">
        <f t="shared" si="2078"/>
        <v>0</v>
      </c>
      <c r="BN176" s="161">
        <f t="shared" si="2079"/>
        <v>46082</v>
      </c>
      <c r="BO176" s="161">
        <f t="shared" si="2080"/>
        <v>46112</v>
      </c>
      <c r="BP176" s="165">
        <f t="shared" si="2081"/>
        <v>0</v>
      </c>
      <c r="BQ176" s="161">
        <f t="shared" si="2082"/>
        <v>46113</v>
      </c>
      <c r="BR176" s="161">
        <f t="shared" si="2083"/>
        <v>46142</v>
      </c>
      <c r="BS176" s="165">
        <f t="shared" si="2084"/>
        <v>0</v>
      </c>
      <c r="BT176" s="161">
        <f t="shared" si="2085"/>
        <v>46143</v>
      </c>
      <c r="BU176" s="161">
        <f t="shared" si="2086"/>
        <v>46173</v>
      </c>
      <c r="BV176" s="165">
        <f t="shared" si="2087"/>
        <v>0</v>
      </c>
      <c r="BW176" s="161">
        <f t="shared" si="2088"/>
        <v>46174</v>
      </c>
      <c r="BX176" s="161">
        <f t="shared" si="2089"/>
        <v>46203</v>
      </c>
      <c r="BY176" s="165">
        <f t="shared" si="2090"/>
        <v>0</v>
      </c>
      <c r="BZ176" s="161">
        <f t="shared" si="2091"/>
        <v>46204</v>
      </c>
      <c r="CA176" s="161">
        <f t="shared" si="2092"/>
        <v>46234</v>
      </c>
      <c r="CB176" s="165">
        <f t="shared" si="2093"/>
        <v>0</v>
      </c>
      <c r="CC176" s="161">
        <f t="shared" si="2094"/>
        <v>46235</v>
      </c>
      <c r="CD176" s="161">
        <f t="shared" si="2095"/>
        <v>46265</v>
      </c>
      <c r="CE176" s="165">
        <f t="shared" si="2096"/>
        <v>0</v>
      </c>
      <c r="CF176" s="161">
        <f t="shared" si="2097"/>
        <v>46266</v>
      </c>
      <c r="CG176" s="161">
        <f t="shared" si="2098"/>
        <v>46295</v>
      </c>
      <c r="CH176" s="165">
        <f t="shared" si="2099"/>
        <v>0</v>
      </c>
      <c r="CI176" s="161">
        <f t="shared" si="2100"/>
        <v>46296</v>
      </c>
      <c r="CJ176" s="161">
        <f t="shared" si="2101"/>
        <v>46326</v>
      </c>
      <c r="CK176" s="165">
        <f t="shared" si="2102"/>
        <v>0</v>
      </c>
      <c r="CL176" s="161">
        <f t="shared" si="2103"/>
        <v>46327</v>
      </c>
      <c r="CM176" s="161">
        <f t="shared" si="2104"/>
        <v>46356</v>
      </c>
      <c r="CN176" s="165">
        <f t="shared" si="2105"/>
        <v>0</v>
      </c>
      <c r="CO176" s="161">
        <f t="shared" si="2106"/>
        <v>46357</v>
      </c>
      <c r="CP176" s="161">
        <f t="shared" si="2107"/>
        <v>46387</v>
      </c>
      <c r="CQ176" s="165">
        <f t="shared" si="2108"/>
        <v>0</v>
      </c>
    </row>
    <row r="177" s="78" customFormat="1" ht="24" customHeight="1" outlineLevel="4" spans="1:95">
      <c r="A177" s="119"/>
      <c r="B177" s="120"/>
      <c r="C177" s="121"/>
      <c r="D177" s="119"/>
      <c r="E177" s="120"/>
      <c r="F177" s="120"/>
      <c r="G177" s="120"/>
      <c r="H177" s="122"/>
      <c r="I177" s="122"/>
      <c r="J177" s="122">
        <f t="shared" si="1570"/>
        <v>0</v>
      </c>
      <c r="K177" s="122">
        <f t="shared" si="2109"/>
        <v>3</v>
      </c>
      <c r="L177" s="153"/>
      <c r="M177" s="154">
        <f>IFERROR(VLOOKUP($L177,'2-2 引出数据_合同数据仓库'!$B$2:$BP$1000,3,FALSE),0)</f>
        <v>0</v>
      </c>
      <c r="N177" s="122"/>
      <c r="O177" s="154">
        <f>IFERROR(VLOOKUP((LEFT(VLOOKUP($L177,'2-2 引出数据_合同数据仓库'!$B$2:$BP$1000,64,FALSE),15)&amp;(RIGHT(VLOOKUP($L177,'2-2 引出数据_合同数据仓库'!$B$2:$BP$1000,64,FALSE),4)+1)),'2-2 引出数据_合同数据仓库'!$B$2:$BP$1000,3,FALSE),0)</f>
        <v>0</v>
      </c>
      <c r="P177" s="122"/>
      <c r="Q177" s="122">
        <f>IFERROR(VLOOKUP($L177,'2-2 引出数据_合同数据仓库'!$B$2:$BP$1000,28,FALSE),0)</f>
        <v>0</v>
      </c>
      <c r="R177" s="122">
        <f>IFERROR(VLOOKUP($L177,'2-2 引出数据_合同数据仓库'!$B$2:$BP$1000,29,FALSE),0)</f>
        <v>0</v>
      </c>
      <c r="S177" s="122">
        <f>IFERROR(VLOOKUP($L177,'2-2 引出数据_合同数据仓库'!$B$2:$BP$1000,4,FALSE),0)</f>
        <v>0</v>
      </c>
      <c r="T177" s="122"/>
      <c r="U177" s="122">
        <f>IFERROR(VLOOKUP($L177,'2-2 引出数据_合同数据仓库'!$B$2:$BP$1000,15,FALSE),0)</f>
        <v>0</v>
      </c>
      <c r="V177" s="122">
        <f t="shared" si="2038"/>
        <v>0</v>
      </c>
      <c r="W177" s="122"/>
      <c r="X177" s="161">
        <v>45658</v>
      </c>
      <c r="Y177" s="161">
        <f t="shared" si="2039"/>
        <v>45688</v>
      </c>
      <c r="Z177" s="165">
        <f t="shared" si="2040"/>
        <v>0</v>
      </c>
      <c r="AA177" s="161">
        <f t="shared" si="2041"/>
        <v>45689</v>
      </c>
      <c r="AB177" s="161">
        <f t="shared" si="2042"/>
        <v>45716</v>
      </c>
      <c r="AC177" s="165">
        <f t="shared" si="2043"/>
        <v>0</v>
      </c>
      <c r="AD177" s="161">
        <f t="shared" si="2044"/>
        <v>45717</v>
      </c>
      <c r="AE177" s="161">
        <f t="shared" si="2045"/>
        <v>45747</v>
      </c>
      <c r="AF177" s="165">
        <f t="shared" si="2046"/>
        <v>0</v>
      </c>
      <c r="AG177" s="161">
        <f t="shared" si="2047"/>
        <v>45748</v>
      </c>
      <c r="AH177" s="161">
        <f t="shared" si="2048"/>
        <v>45777</v>
      </c>
      <c r="AI177" s="165">
        <f t="shared" si="2049"/>
        <v>0</v>
      </c>
      <c r="AJ177" s="161">
        <f t="shared" si="2050"/>
        <v>45778</v>
      </c>
      <c r="AK177" s="161">
        <f t="shared" si="2051"/>
        <v>45808</v>
      </c>
      <c r="AL177" s="165">
        <f t="shared" si="2052"/>
        <v>0</v>
      </c>
      <c r="AM177" s="161">
        <f t="shared" si="2053"/>
        <v>45809</v>
      </c>
      <c r="AN177" s="161">
        <f t="shared" si="2054"/>
        <v>45838</v>
      </c>
      <c r="AO177" s="165">
        <f t="shared" si="2055"/>
        <v>0</v>
      </c>
      <c r="AP177" s="161">
        <f t="shared" si="2056"/>
        <v>45839</v>
      </c>
      <c r="AQ177" s="161">
        <f t="shared" si="2057"/>
        <v>45869</v>
      </c>
      <c r="AR177" s="165">
        <f t="shared" si="2058"/>
        <v>0</v>
      </c>
      <c r="AS177" s="161">
        <f t="shared" si="2059"/>
        <v>45870</v>
      </c>
      <c r="AT177" s="161">
        <f t="shared" si="2060"/>
        <v>45900</v>
      </c>
      <c r="AU177" s="165">
        <f t="shared" si="2061"/>
        <v>0</v>
      </c>
      <c r="AV177" s="161">
        <f t="shared" si="2062"/>
        <v>45901</v>
      </c>
      <c r="AW177" s="161">
        <f t="shared" si="2063"/>
        <v>45930</v>
      </c>
      <c r="AX177" s="165">
        <f t="shared" si="2064"/>
        <v>0</v>
      </c>
      <c r="AY177" s="161">
        <f t="shared" si="2065"/>
        <v>45931</v>
      </c>
      <c r="AZ177" s="161">
        <f t="shared" si="2066"/>
        <v>45961</v>
      </c>
      <c r="BA177" s="165">
        <f t="shared" si="2067"/>
        <v>0</v>
      </c>
      <c r="BB177" s="161">
        <f t="shared" si="2068"/>
        <v>45962</v>
      </c>
      <c r="BC177" s="161">
        <f t="shared" si="2069"/>
        <v>45991</v>
      </c>
      <c r="BD177" s="165">
        <f t="shared" si="2070"/>
        <v>0</v>
      </c>
      <c r="BE177" s="161">
        <f t="shared" si="2071"/>
        <v>45992</v>
      </c>
      <c r="BF177" s="161">
        <f t="shared" si="2072"/>
        <v>46022</v>
      </c>
      <c r="BG177" s="165">
        <f t="shared" si="2073"/>
        <v>0</v>
      </c>
      <c r="BH177" s="161">
        <v>46023</v>
      </c>
      <c r="BI177" s="161">
        <f t="shared" si="2074"/>
        <v>46053</v>
      </c>
      <c r="BJ177" s="165">
        <f t="shared" si="2075"/>
        <v>0</v>
      </c>
      <c r="BK177" s="161">
        <f t="shared" si="2076"/>
        <v>46054</v>
      </c>
      <c r="BL177" s="161">
        <f t="shared" si="2077"/>
        <v>46081</v>
      </c>
      <c r="BM177" s="165">
        <f t="shared" si="2078"/>
        <v>0</v>
      </c>
      <c r="BN177" s="161">
        <f t="shared" si="2079"/>
        <v>46082</v>
      </c>
      <c r="BO177" s="161">
        <f t="shared" si="2080"/>
        <v>46112</v>
      </c>
      <c r="BP177" s="165">
        <f t="shared" si="2081"/>
        <v>0</v>
      </c>
      <c r="BQ177" s="161">
        <f t="shared" si="2082"/>
        <v>46113</v>
      </c>
      <c r="BR177" s="161">
        <f t="shared" si="2083"/>
        <v>46142</v>
      </c>
      <c r="BS177" s="165">
        <f t="shared" si="2084"/>
        <v>0</v>
      </c>
      <c r="BT177" s="161">
        <f t="shared" si="2085"/>
        <v>46143</v>
      </c>
      <c r="BU177" s="161">
        <f t="shared" si="2086"/>
        <v>46173</v>
      </c>
      <c r="BV177" s="165">
        <f t="shared" si="2087"/>
        <v>0</v>
      </c>
      <c r="BW177" s="161">
        <f t="shared" si="2088"/>
        <v>46174</v>
      </c>
      <c r="BX177" s="161">
        <f t="shared" si="2089"/>
        <v>46203</v>
      </c>
      <c r="BY177" s="165">
        <f t="shared" si="2090"/>
        <v>0</v>
      </c>
      <c r="BZ177" s="161">
        <f t="shared" si="2091"/>
        <v>46204</v>
      </c>
      <c r="CA177" s="161">
        <f t="shared" si="2092"/>
        <v>46234</v>
      </c>
      <c r="CB177" s="165">
        <f t="shared" si="2093"/>
        <v>0</v>
      </c>
      <c r="CC177" s="161">
        <f t="shared" si="2094"/>
        <v>46235</v>
      </c>
      <c r="CD177" s="161">
        <f t="shared" si="2095"/>
        <v>46265</v>
      </c>
      <c r="CE177" s="165">
        <f t="shared" si="2096"/>
        <v>0</v>
      </c>
      <c r="CF177" s="161">
        <f t="shared" si="2097"/>
        <v>46266</v>
      </c>
      <c r="CG177" s="161">
        <f t="shared" si="2098"/>
        <v>46295</v>
      </c>
      <c r="CH177" s="165">
        <f t="shared" si="2099"/>
        <v>0</v>
      </c>
      <c r="CI177" s="161">
        <f t="shared" si="2100"/>
        <v>46296</v>
      </c>
      <c r="CJ177" s="161">
        <f t="shared" si="2101"/>
        <v>46326</v>
      </c>
      <c r="CK177" s="165">
        <f t="shared" si="2102"/>
        <v>0</v>
      </c>
      <c r="CL177" s="161">
        <f t="shared" si="2103"/>
        <v>46327</v>
      </c>
      <c r="CM177" s="161">
        <f t="shared" si="2104"/>
        <v>46356</v>
      </c>
      <c r="CN177" s="165">
        <f t="shared" si="2105"/>
        <v>0</v>
      </c>
      <c r="CO177" s="161">
        <f t="shared" si="2106"/>
        <v>46357</v>
      </c>
      <c r="CP177" s="161">
        <f t="shared" si="2107"/>
        <v>46387</v>
      </c>
      <c r="CQ177" s="165">
        <f t="shared" si="2108"/>
        <v>0</v>
      </c>
    </row>
    <row r="178" s="78" customFormat="1" ht="24" customHeight="1" outlineLevel="4" spans="1:95">
      <c r="A178" s="119"/>
      <c r="B178" s="120"/>
      <c r="C178" s="121"/>
      <c r="D178" s="119"/>
      <c r="E178" s="120"/>
      <c r="F178" s="120"/>
      <c r="G178" s="120"/>
      <c r="H178" s="122"/>
      <c r="I178" s="122"/>
      <c r="J178" s="122">
        <f t="shared" si="1570"/>
        <v>0</v>
      </c>
      <c r="K178" s="122">
        <f t="shared" si="2109"/>
        <v>4</v>
      </c>
      <c r="L178" s="153"/>
      <c r="M178" s="154">
        <f>IFERROR(VLOOKUP($L178,'2-2 引出数据_合同数据仓库'!$B$2:$BP$1000,3,FALSE),0)</f>
        <v>0</v>
      </c>
      <c r="N178" s="122"/>
      <c r="O178" s="154">
        <f>IFERROR(VLOOKUP((LEFT(VLOOKUP($L178,'2-2 引出数据_合同数据仓库'!$B$2:$BP$1000,64,FALSE),15)&amp;(RIGHT(VLOOKUP($L178,'2-2 引出数据_合同数据仓库'!$B$2:$BP$1000,64,FALSE),4)+1)),'2-2 引出数据_合同数据仓库'!$B$2:$BP$1000,3,FALSE),0)</f>
        <v>0</v>
      </c>
      <c r="P178" s="122"/>
      <c r="Q178" s="122">
        <f>IFERROR(VLOOKUP($L178,'2-2 引出数据_合同数据仓库'!$B$2:$BP$1000,28,FALSE),0)</f>
        <v>0</v>
      </c>
      <c r="R178" s="122">
        <f>IFERROR(VLOOKUP($L178,'2-2 引出数据_合同数据仓库'!$B$2:$BP$1000,29,FALSE),0)</f>
        <v>0</v>
      </c>
      <c r="S178" s="122">
        <f>IFERROR(VLOOKUP($L178,'2-2 引出数据_合同数据仓库'!$B$2:$BP$1000,4,FALSE),0)</f>
        <v>0</v>
      </c>
      <c r="T178" s="122"/>
      <c r="U178" s="122">
        <f>IFERROR(VLOOKUP($L178,'2-2 引出数据_合同数据仓库'!$B$2:$BP$1000,15,FALSE),0)</f>
        <v>0</v>
      </c>
      <c r="V178" s="122">
        <f t="shared" si="2038"/>
        <v>0</v>
      </c>
      <c r="W178" s="122"/>
      <c r="X178" s="161">
        <v>45658</v>
      </c>
      <c r="Y178" s="161">
        <f t="shared" si="2039"/>
        <v>45688</v>
      </c>
      <c r="Z178" s="165">
        <f t="shared" si="2040"/>
        <v>0</v>
      </c>
      <c r="AA178" s="161">
        <f t="shared" si="2041"/>
        <v>45689</v>
      </c>
      <c r="AB178" s="161">
        <f t="shared" si="2042"/>
        <v>45716</v>
      </c>
      <c r="AC178" s="165">
        <f t="shared" si="2043"/>
        <v>0</v>
      </c>
      <c r="AD178" s="161">
        <f t="shared" si="2044"/>
        <v>45717</v>
      </c>
      <c r="AE178" s="161">
        <f t="shared" si="2045"/>
        <v>45747</v>
      </c>
      <c r="AF178" s="165">
        <f t="shared" si="2046"/>
        <v>0</v>
      </c>
      <c r="AG178" s="161">
        <f t="shared" si="2047"/>
        <v>45748</v>
      </c>
      <c r="AH178" s="161">
        <f t="shared" si="2048"/>
        <v>45777</v>
      </c>
      <c r="AI178" s="165">
        <f t="shared" si="2049"/>
        <v>0</v>
      </c>
      <c r="AJ178" s="161">
        <f t="shared" si="2050"/>
        <v>45778</v>
      </c>
      <c r="AK178" s="161">
        <f t="shared" si="2051"/>
        <v>45808</v>
      </c>
      <c r="AL178" s="165">
        <f t="shared" si="2052"/>
        <v>0</v>
      </c>
      <c r="AM178" s="161">
        <f t="shared" si="2053"/>
        <v>45809</v>
      </c>
      <c r="AN178" s="161">
        <f t="shared" si="2054"/>
        <v>45838</v>
      </c>
      <c r="AO178" s="165">
        <f t="shared" si="2055"/>
        <v>0</v>
      </c>
      <c r="AP178" s="161">
        <f t="shared" si="2056"/>
        <v>45839</v>
      </c>
      <c r="AQ178" s="161">
        <f t="shared" si="2057"/>
        <v>45869</v>
      </c>
      <c r="AR178" s="165">
        <f t="shared" si="2058"/>
        <v>0</v>
      </c>
      <c r="AS178" s="161">
        <f t="shared" si="2059"/>
        <v>45870</v>
      </c>
      <c r="AT178" s="161">
        <f t="shared" si="2060"/>
        <v>45900</v>
      </c>
      <c r="AU178" s="165">
        <f t="shared" si="2061"/>
        <v>0</v>
      </c>
      <c r="AV178" s="161">
        <f t="shared" si="2062"/>
        <v>45901</v>
      </c>
      <c r="AW178" s="161">
        <f t="shared" si="2063"/>
        <v>45930</v>
      </c>
      <c r="AX178" s="165">
        <f t="shared" si="2064"/>
        <v>0</v>
      </c>
      <c r="AY178" s="161">
        <f t="shared" si="2065"/>
        <v>45931</v>
      </c>
      <c r="AZ178" s="161">
        <f t="shared" si="2066"/>
        <v>45961</v>
      </c>
      <c r="BA178" s="165">
        <f t="shared" si="2067"/>
        <v>0</v>
      </c>
      <c r="BB178" s="161">
        <f t="shared" si="2068"/>
        <v>45962</v>
      </c>
      <c r="BC178" s="161">
        <f t="shared" si="2069"/>
        <v>45991</v>
      </c>
      <c r="BD178" s="165">
        <f t="shared" si="2070"/>
        <v>0</v>
      </c>
      <c r="BE178" s="161">
        <f t="shared" si="2071"/>
        <v>45992</v>
      </c>
      <c r="BF178" s="161">
        <f t="shared" si="2072"/>
        <v>46022</v>
      </c>
      <c r="BG178" s="165">
        <f t="shared" si="2073"/>
        <v>0</v>
      </c>
      <c r="BH178" s="161">
        <v>46023</v>
      </c>
      <c r="BI178" s="161">
        <f t="shared" si="2074"/>
        <v>46053</v>
      </c>
      <c r="BJ178" s="165">
        <f t="shared" si="2075"/>
        <v>0</v>
      </c>
      <c r="BK178" s="161">
        <f t="shared" si="2076"/>
        <v>46054</v>
      </c>
      <c r="BL178" s="161">
        <f t="shared" si="2077"/>
        <v>46081</v>
      </c>
      <c r="BM178" s="165">
        <f t="shared" si="2078"/>
        <v>0</v>
      </c>
      <c r="BN178" s="161">
        <f t="shared" si="2079"/>
        <v>46082</v>
      </c>
      <c r="BO178" s="161">
        <f t="shared" si="2080"/>
        <v>46112</v>
      </c>
      <c r="BP178" s="165">
        <f t="shared" si="2081"/>
        <v>0</v>
      </c>
      <c r="BQ178" s="161">
        <f t="shared" si="2082"/>
        <v>46113</v>
      </c>
      <c r="BR178" s="161">
        <f t="shared" si="2083"/>
        <v>46142</v>
      </c>
      <c r="BS178" s="165">
        <f t="shared" si="2084"/>
        <v>0</v>
      </c>
      <c r="BT178" s="161">
        <f t="shared" si="2085"/>
        <v>46143</v>
      </c>
      <c r="BU178" s="161">
        <f t="shared" si="2086"/>
        <v>46173</v>
      </c>
      <c r="BV178" s="165">
        <f t="shared" si="2087"/>
        <v>0</v>
      </c>
      <c r="BW178" s="161">
        <f t="shared" si="2088"/>
        <v>46174</v>
      </c>
      <c r="BX178" s="161">
        <f t="shared" si="2089"/>
        <v>46203</v>
      </c>
      <c r="BY178" s="165">
        <f t="shared" si="2090"/>
        <v>0</v>
      </c>
      <c r="BZ178" s="161">
        <f t="shared" si="2091"/>
        <v>46204</v>
      </c>
      <c r="CA178" s="161">
        <f t="shared" si="2092"/>
        <v>46234</v>
      </c>
      <c r="CB178" s="165">
        <f t="shared" si="2093"/>
        <v>0</v>
      </c>
      <c r="CC178" s="161">
        <f t="shared" si="2094"/>
        <v>46235</v>
      </c>
      <c r="CD178" s="161">
        <f t="shared" si="2095"/>
        <v>46265</v>
      </c>
      <c r="CE178" s="165">
        <f t="shared" si="2096"/>
        <v>0</v>
      </c>
      <c r="CF178" s="161">
        <f t="shared" si="2097"/>
        <v>46266</v>
      </c>
      <c r="CG178" s="161">
        <f t="shared" si="2098"/>
        <v>46295</v>
      </c>
      <c r="CH178" s="165">
        <f t="shared" si="2099"/>
        <v>0</v>
      </c>
      <c r="CI178" s="161">
        <f t="shared" si="2100"/>
        <v>46296</v>
      </c>
      <c r="CJ178" s="161">
        <f t="shared" si="2101"/>
        <v>46326</v>
      </c>
      <c r="CK178" s="165">
        <f t="shared" si="2102"/>
        <v>0</v>
      </c>
      <c r="CL178" s="161">
        <f t="shared" si="2103"/>
        <v>46327</v>
      </c>
      <c r="CM178" s="161">
        <f t="shared" si="2104"/>
        <v>46356</v>
      </c>
      <c r="CN178" s="165">
        <f t="shared" si="2105"/>
        <v>0</v>
      </c>
      <c r="CO178" s="161">
        <f t="shared" si="2106"/>
        <v>46357</v>
      </c>
      <c r="CP178" s="161">
        <f t="shared" si="2107"/>
        <v>46387</v>
      </c>
      <c r="CQ178" s="165">
        <f t="shared" si="2108"/>
        <v>0</v>
      </c>
    </row>
    <row r="179" s="78" customFormat="1" ht="24" customHeight="1" outlineLevel="4" spans="1:95">
      <c r="A179" s="123" t="s">
        <v>2826</v>
      </c>
      <c r="B179" s="124"/>
      <c r="C179" s="124"/>
      <c r="D179" s="124"/>
      <c r="E179" s="124"/>
      <c r="F179" s="124"/>
      <c r="G179" s="125"/>
      <c r="H179" s="126"/>
      <c r="I179" s="126"/>
      <c r="J179" s="126"/>
      <c r="K179" s="126"/>
      <c r="L179" s="155"/>
      <c r="M179" s="155"/>
      <c r="N179" s="126"/>
      <c r="O179" s="155"/>
      <c r="P179" s="126"/>
      <c r="Q179" s="126"/>
      <c r="R179" s="126"/>
      <c r="S179" s="126"/>
      <c r="T179" s="126"/>
      <c r="U179" s="126"/>
      <c r="V179" s="126"/>
      <c r="W179" s="126"/>
      <c r="X179" s="126"/>
      <c r="Y179" s="126"/>
      <c r="Z179" s="126"/>
      <c r="AA179" s="126"/>
      <c r="AB179" s="126"/>
      <c r="AC179" s="126"/>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126"/>
      <c r="CD179" s="126"/>
      <c r="CE179" s="126"/>
      <c r="CF179" s="126"/>
      <c r="CG179" s="126"/>
      <c r="CH179" s="126"/>
      <c r="CI179" s="126"/>
      <c r="CJ179" s="126"/>
      <c r="CK179" s="126"/>
      <c r="CL179" s="126"/>
      <c r="CM179" s="126"/>
      <c r="CN179" s="126"/>
      <c r="CO179" s="126"/>
      <c r="CP179" s="126"/>
      <c r="CQ179" s="126"/>
    </row>
    <row r="180" ht="24" customHeight="1" outlineLevel="1" spans="1:95">
      <c r="A180" s="22"/>
      <c r="B180" s="108" t="s">
        <v>794</v>
      </c>
      <c r="C180" s="109" t="s">
        <v>220</v>
      </c>
      <c r="D180" s="22" t="s">
        <v>221</v>
      </c>
      <c r="E180" s="108"/>
      <c r="F180" s="108"/>
      <c r="G180" s="108"/>
      <c r="H180" s="110">
        <f t="shared" ref="H180:I182" si="2110">X180+AA180+AD180+AG180+AJ180+AM180+AP180+AS180+AV180+AY180+BB180+BE180</f>
        <v>514926.442348008</v>
      </c>
      <c r="I180" s="110">
        <f t="shared" si="2110"/>
        <v>-199486.476082862</v>
      </c>
      <c r="J180" s="110">
        <f t="shared" si="1570"/>
        <v>714412.91843087</v>
      </c>
      <c r="K180" s="110"/>
      <c r="L180" s="150"/>
      <c r="M180" s="150"/>
      <c r="N180" s="110"/>
      <c r="O180" s="150"/>
      <c r="P180" s="110"/>
      <c r="Q180" s="110"/>
      <c r="R180" s="110"/>
      <c r="S180" s="110"/>
      <c r="T180" s="110"/>
      <c r="U180" s="110"/>
      <c r="V180" s="110"/>
      <c r="W180" s="110"/>
      <c r="X180" s="110">
        <f>VLOOKUP($C180,'1 预算编制表单'!$C:$BJ,27,FALSE)</f>
        <v>42910.536862334</v>
      </c>
      <c r="Y180" s="110">
        <f>X180-Z180</f>
        <v>-55529.2165770154</v>
      </c>
      <c r="Z180" s="110">
        <f>Z181+Z206+Z212+Z255+Z268+Z281+Z342+Z400+Z406+Z425</f>
        <v>98439.7534393494</v>
      </c>
      <c r="AA180" s="110">
        <f>VLOOKUP($C180,'1 预算编制表单'!$C:$BJ,30,FALSE)</f>
        <v>42910.536862334</v>
      </c>
      <c r="AB180" s="110">
        <f>AA180-AC180</f>
        <v>-86332.8713454503</v>
      </c>
      <c r="AC180" s="110">
        <f>AC181+AC206+AC212+AC255+AC268+AC281+AC342+AC400+AC406+AC425</f>
        <v>129243.408207784</v>
      </c>
      <c r="AD180" s="110">
        <f>VLOOKUP($C180,'1 预算编制表单'!$C:$BJ,33,FALSE)</f>
        <v>42910.536862334</v>
      </c>
      <c r="AE180" s="110">
        <f>AD180-AF180</f>
        <v>-25391.9814607363</v>
      </c>
      <c r="AF180" s="110">
        <f>AF181+AF206+AF212+AF255+AF268+AF281+AF342+AF400+AF406+AF425</f>
        <v>68302.5183230703</v>
      </c>
      <c r="AG180" s="110">
        <f>VLOOKUP($C180,'1 预算编制表单'!$C:$BJ,36,FALSE)</f>
        <v>42910.536862334</v>
      </c>
      <c r="AH180" s="110">
        <f>AG180-AI180</f>
        <v>-11843.613127734</v>
      </c>
      <c r="AI180" s="110">
        <f>AI181+AI206+AI212+AI255+AI268+AI281+AI342+AI400+AI406+AI425</f>
        <v>54754.149990068</v>
      </c>
      <c r="AJ180" s="110">
        <f>VLOOKUP($C180,'1 预算编制表单'!$C:$BJ,39,FALSE)</f>
        <v>42910.536862334</v>
      </c>
      <c r="AK180" s="110">
        <f>AJ180-AL180</f>
        <v>-16068.7514607363</v>
      </c>
      <c r="AL180" s="110">
        <f>AL181+AL206+AL212+AL255+AL268+AL281+AL342+AL400+AL406+AL425</f>
        <v>58979.2883230703</v>
      </c>
      <c r="AM180" s="110">
        <f>VLOOKUP($C180,'1 预算编制表单'!$C:$BJ,42,FALSE)</f>
        <v>42910.536862334</v>
      </c>
      <c r="AN180" s="110">
        <f>AM180-AO180</f>
        <v>-12004.2361639355</v>
      </c>
      <c r="AO180" s="110">
        <f>AO181+AO206+AO212+AO255+AO268+AO281+AO342+AO400+AO406+AO425</f>
        <v>54914.7730262695</v>
      </c>
      <c r="AP180" s="110">
        <f>VLOOKUP($C180,'1 预算编制表单'!$C:$BJ,45,FALSE)</f>
        <v>42910.536862334</v>
      </c>
      <c r="AQ180" s="110">
        <f>AP180-AR180</f>
        <v>-12911.8813080909</v>
      </c>
      <c r="AR180" s="110">
        <f>AR181+AR206+AR212+AR255+AR268+AR281+AR342+AR400+AR406+AR425</f>
        <v>55822.4181704249</v>
      </c>
      <c r="AS180" s="110">
        <f>VLOOKUP($C180,'1 预算编制表单'!$C:$BJ,48,FALSE)</f>
        <v>42910.536862334</v>
      </c>
      <c r="AT180" s="110">
        <f>AS180-AU180</f>
        <v>-12911.8813080909</v>
      </c>
      <c r="AU180" s="110">
        <f>AU181+AU206+AU212+AU255+AU268+AU281+AU342+AU400+AU406+AU425</f>
        <v>55822.4181704249</v>
      </c>
      <c r="AV180" s="110">
        <f>VLOOKUP($C180,'1 预算编制表单'!$C:$BJ,51,FALSE)</f>
        <v>42910.536862334</v>
      </c>
      <c r="AW180" s="110">
        <f>AV180-AX180</f>
        <v>-11111.158141303</v>
      </c>
      <c r="AX180" s="110">
        <f>AX181+AX206+AX212+AX255+AX268+AX281+AX342+AX400+AX406+AX425</f>
        <v>54021.695003637</v>
      </c>
      <c r="AY180" s="110">
        <f>VLOOKUP($C180,'1 预算编制表单'!$C:$BJ,54,FALSE)</f>
        <v>42910.536862334</v>
      </c>
      <c r="AZ180" s="110">
        <f>AY180-BA180</f>
        <v>14568.2828505958</v>
      </c>
      <c r="BA180" s="110">
        <f>BA181+BA206+BA212+BA255+BA268+BA281+BA342+BA400+BA406+BA425</f>
        <v>28342.2540117382</v>
      </c>
      <c r="BB180" s="110">
        <f>VLOOKUP($C180,'1 预算编制表单'!$C:$BJ,57,FALSE)</f>
        <v>42910.536862334</v>
      </c>
      <c r="BC180" s="110">
        <f>BB180-BD180</f>
        <v>15482.549109039</v>
      </c>
      <c r="BD180" s="110">
        <f>BD181+BD206+BD212+BD255+BD268+BD281+BD342+BD400+BD406+BD425</f>
        <v>27427.987753295</v>
      </c>
      <c r="BE180" s="110">
        <f>VLOOKUP($C180,'1 预算编制表单'!$C:$BJ,60,FALSE)</f>
        <v>42910.536862334</v>
      </c>
      <c r="BF180" s="110">
        <f>BE180-BG180</f>
        <v>14568.2828505958</v>
      </c>
      <c r="BG180" s="110">
        <f>BG181+BG206+BG212+BG255+BG268+BG281+BG342+BG400+BG406+BG425</f>
        <v>28342.2540117382</v>
      </c>
      <c r="BH180" s="110">
        <f>VLOOKUP($C180,'1 预算编制表单'!$C:$BJ,27,FALSE)</f>
        <v>42910.536862334</v>
      </c>
      <c r="BI180" s="110">
        <f t="shared" ref="BI180:BI182" si="2111">BH180-BJ180</f>
        <v>27578.9588482134</v>
      </c>
      <c r="BJ180" s="110">
        <f>BJ181+BJ206+BJ212+BJ255+BJ268+BJ281+BJ342+BJ400+BJ406+BJ425</f>
        <v>15331.5780141206</v>
      </c>
      <c r="BK180" s="110">
        <f>VLOOKUP($C180,'1 预算编制表单'!$C:$BJ,30,FALSE)</f>
        <v>42910.536862334</v>
      </c>
      <c r="BL180" s="110">
        <f t="shared" ref="BL180:BL182" si="2112">BK180-BM180</f>
        <v>29062.6599463541</v>
      </c>
      <c r="BM180" s="110">
        <f>BM181+BM206+BM212+BM255+BM268+BM281+BM342+BM400+BM406+BM425</f>
        <v>13847.8769159799</v>
      </c>
      <c r="BN180" s="110">
        <f>VLOOKUP($C180,'1 预算编制表单'!$C:$BJ,33,FALSE)</f>
        <v>42910.536862334</v>
      </c>
      <c r="BO180" s="110">
        <f t="shared" ref="BO180:BO182" si="2113">BN180-BP180</f>
        <v>27578.9588482134</v>
      </c>
      <c r="BP180" s="110">
        <f>BP181+BP206+BP212+BP255+BP268+BP281+BP342+BP400+BP406+BP425</f>
        <v>15331.5780141206</v>
      </c>
      <c r="BQ180" s="110">
        <f>VLOOKUP($C180,'1 预算编制表单'!$C:$BJ,36,FALSE)</f>
        <v>42910.536862334</v>
      </c>
      <c r="BR180" s="110">
        <f t="shared" ref="BR180:BR182" si="2114">BQ180-BS180</f>
        <v>28073.525880927</v>
      </c>
      <c r="BS180" s="110">
        <f>BS181+BS206+BS212+BS255+BS268+BS281+BS342+BS400+BS406+BS425</f>
        <v>14837.010981407</v>
      </c>
      <c r="BT180" s="110">
        <f>VLOOKUP($C180,'1 预算编制表单'!$C:$BJ,39,FALSE)</f>
        <v>42910.536862334</v>
      </c>
      <c r="BU180" s="110">
        <f t="shared" ref="BU180:BU182" si="2115">BT180-BV180</f>
        <v>27578.9588482134</v>
      </c>
      <c r="BV180" s="110">
        <f>BV181+BV206+BV212+BV255+BV268+BV281+BV342+BV400+BV406+BV425</f>
        <v>15331.5780141206</v>
      </c>
      <c r="BW180" s="110">
        <f>VLOOKUP($C180,'1 预算编制表单'!$C:$BJ,42,FALSE)</f>
        <v>42910.536862334</v>
      </c>
      <c r="BX180" s="110">
        <f t="shared" ref="BX180:BX182" si="2116">BW180-BY180</f>
        <v>28073.525880927</v>
      </c>
      <c r="BY180" s="110">
        <f>BY181+BY206+BY212+BY255+BY268+BY281+BY342+BY400+BY406+BY425</f>
        <v>14837.010981407</v>
      </c>
      <c r="BZ180" s="110">
        <f>VLOOKUP($C180,'1 预算编制表单'!$C:$BJ,45,FALSE)</f>
        <v>42910.536862334</v>
      </c>
      <c r="CA180" s="110">
        <f t="shared" ref="CA180:CA182" si="2117">BZ180-CB180</f>
        <v>39732.6574783504</v>
      </c>
      <c r="CB180" s="110">
        <f>CB181+CB206+CB212+CB255+CB268+CB281+CB342+CB400+CB406+CB425</f>
        <v>3177.87938398357</v>
      </c>
      <c r="CC180" s="110">
        <f>VLOOKUP($C180,'1 预算编制表单'!$C:$BJ,48,FALSE)</f>
        <v>42910.536862334</v>
      </c>
      <c r="CD180" s="110">
        <f t="shared" ref="CD180:CD182" si="2118">CC180-CE180</f>
        <v>39732.6574783504</v>
      </c>
      <c r="CE180" s="110">
        <f>CE181+CE206+CE212+CE255+CE268+CE281+CE342+CE400+CE406+CE425</f>
        <v>3177.87938398357</v>
      </c>
      <c r="CF180" s="110">
        <f>VLOOKUP($C180,'1 预算编制表单'!$C:$BJ,51,FALSE)</f>
        <v>42910.536862334</v>
      </c>
      <c r="CG180" s="110">
        <f t="shared" ref="CG180:CG182" si="2119">CF180-CH180</f>
        <v>39835.1697165434</v>
      </c>
      <c r="CH180" s="110">
        <f>CH181+CH206+CH212+CH255+CH268+CH281+CH342+CH400+CH406+CH425</f>
        <v>3075.36714579055</v>
      </c>
      <c r="CI180" s="110">
        <f>VLOOKUP($C180,'1 预算编制表单'!$C:$BJ,54,FALSE)</f>
        <v>42910.536862334</v>
      </c>
      <c r="CJ180" s="110">
        <f t="shared" ref="CJ180:CJ182" si="2120">CI180-CK180</f>
        <v>42910.536862334</v>
      </c>
      <c r="CK180" s="110">
        <f>CK181+CK206+CK212+CK255+CK268+CK281+CK342+CK400+CK406+CK425</f>
        <v>0</v>
      </c>
      <c r="CL180" s="110">
        <f>VLOOKUP($C180,'1 预算编制表单'!$C:$BJ,57,FALSE)</f>
        <v>42910.536862334</v>
      </c>
      <c r="CM180" s="110">
        <f t="shared" ref="CM180:CM182" si="2121">CL180-CN180</f>
        <v>42910.536862334</v>
      </c>
      <c r="CN180" s="110">
        <f>CN181+CN206+CN212+CN255+CN268+CN281+CN342+CN400+CN406+CN425</f>
        <v>0</v>
      </c>
      <c r="CO180" s="110">
        <f>VLOOKUP($C180,'1 预算编制表单'!$C:$BJ,60,FALSE)</f>
        <v>42910.536862334</v>
      </c>
      <c r="CP180" s="110">
        <f t="shared" ref="CP180:CP182" si="2122">CO180-CQ180</f>
        <v>42910.536862334</v>
      </c>
      <c r="CQ180" s="110">
        <f>CQ181+CQ206+CQ212+CQ255+CQ268+CQ281+CQ342+CQ400+CQ406+CQ425</f>
        <v>0</v>
      </c>
    </row>
    <row r="181" ht="24" customHeight="1" outlineLevel="2" spans="1:95">
      <c r="A181" s="111"/>
      <c r="B181" s="112" t="s">
        <v>794</v>
      </c>
      <c r="C181" s="113" t="s">
        <v>32</v>
      </c>
      <c r="D181" s="111" t="s">
        <v>33</v>
      </c>
      <c r="E181" s="112" t="s">
        <v>1146</v>
      </c>
      <c r="F181" s="112"/>
      <c r="G181" s="112"/>
      <c r="H181" s="114">
        <f t="shared" si="2110"/>
        <v>305660.37735849</v>
      </c>
      <c r="I181" s="114">
        <f t="shared" si="2110"/>
        <v>63657.6413803779</v>
      </c>
      <c r="J181" s="114">
        <f t="shared" si="1570"/>
        <v>242002.735978112</v>
      </c>
      <c r="K181" s="114"/>
      <c r="L181" s="151"/>
      <c r="M181" s="151"/>
      <c r="N181" s="114"/>
      <c r="O181" s="151"/>
      <c r="P181" s="114"/>
      <c r="Q181" s="114"/>
      <c r="R181" s="114"/>
      <c r="S181" s="114"/>
      <c r="T181" s="114"/>
      <c r="U181" s="114"/>
      <c r="V181" s="114"/>
      <c r="W181" s="114"/>
      <c r="X181" s="114">
        <f>VLOOKUP($C181,'1 预算编制表单'!$C:$BJ,27,FALSE)</f>
        <v>25471.6981132075</v>
      </c>
      <c r="Y181" s="114">
        <f>X181-Z181</f>
        <v>-2008.46604547922</v>
      </c>
      <c r="Z181" s="114">
        <f>Z182+Z188+Z194+Z200</f>
        <v>27480.1641586867</v>
      </c>
      <c r="AA181" s="114">
        <f>VLOOKUP($C181,'1 预算编制表单'!$C:$BJ,30,FALSE)</f>
        <v>25471.6981132075</v>
      </c>
      <c r="AB181" s="114">
        <f>AA181-AC181</f>
        <v>650.904679554973</v>
      </c>
      <c r="AC181" s="114">
        <f>AC182+AC188+AC194+AC200</f>
        <v>24820.7934336525</v>
      </c>
      <c r="AD181" s="114">
        <f>VLOOKUP($C181,'1 预算编制表单'!$C:$BJ,33,FALSE)</f>
        <v>25471.6981132075</v>
      </c>
      <c r="AE181" s="114">
        <f>AD181-AF181</f>
        <v>-2008.46604547922</v>
      </c>
      <c r="AF181" s="114">
        <f>AF182+AF188+AF194+AF200</f>
        <v>27480.1641586867</v>
      </c>
      <c r="AG181" s="114">
        <f>VLOOKUP($C181,'1 预算编制表单'!$C:$BJ,36,FALSE)</f>
        <v>25471.6981132075</v>
      </c>
      <c r="AH181" s="114">
        <f>AG181-AI181</f>
        <v>-1122.00913713449</v>
      </c>
      <c r="AI181" s="114">
        <f>AI182+AI188+AI194+AI200</f>
        <v>26593.707250342</v>
      </c>
      <c r="AJ181" s="114">
        <f>VLOOKUP($C181,'1 预算编制表单'!$C:$BJ,39,FALSE)</f>
        <v>25471.6981132075</v>
      </c>
      <c r="AK181" s="114">
        <f>AJ181-AL181</f>
        <v>-2008.46604547922</v>
      </c>
      <c r="AL181" s="114">
        <f>AL182+AL188+AL194+AL200</f>
        <v>27480.1641586867</v>
      </c>
      <c r="AM181" s="114">
        <f>VLOOKUP($C181,'1 预算编制表单'!$C:$BJ,42,FALSE)</f>
        <v>25471.6981132075</v>
      </c>
      <c r="AN181" s="114">
        <f>AM181-AO181</f>
        <v>-1122.00913713449</v>
      </c>
      <c r="AO181" s="114">
        <f>AO182+AO188+AO194+AO200</f>
        <v>26593.707250342</v>
      </c>
      <c r="AP181" s="114">
        <f>VLOOKUP($C181,'1 预算编制表单'!$C:$BJ,45,FALSE)</f>
        <v>25471.6981132075</v>
      </c>
      <c r="AQ181" s="114">
        <f>AP181-AR181</f>
        <v>-2008.46604547922</v>
      </c>
      <c r="AR181" s="114">
        <f>AR182+AR188+AR194+AR200</f>
        <v>27480.1641586867</v>
      </c>
      <c r="AS181" s="114">
        <f>VLOOKUP($C181,'1 预算编制表单'!$C:$BJ,48,FALSE)</f>
        <v>25471.6981132075</v>
      </c>
      <c r="AT181" s="114">
        <f>AS181-AU181</f>
        <v>-2008.46604547922</v>
      </c>
      <c r="AU181" s="114">
        <f>AU182+AU188+AU194+AU200</f>
        <v>27480.1641586867</v>
      </c>
      <c r="AV181" s="114">
        <f>VLOOKUP($C181,'1 预算编制表单'!$C:$BJ,51,FALSE)</f>
        <v>25471.6981132075</v>
      </c>
      <c r="AW181" s="114">
        <f>AV181-AX181</f>
        <v>-1122.00913713449</v>
      </c>
      <c r="AX181" s="114">
        <f>AX182+AX188+AX194+AX200</f>
        <v>26593.707250342</v>
      </c>
      <c r="AY181" s="114">
        <f>VLOOKUP($C181,'1 预算编制表单'!$C:$BJ,54,FALSE)</f>
        <v>25471.6981132075</v>
      </c>
      <c r="AZ181" s="114">
        <f>AY181-BA181</f>
        <v>25471.6981132075</v>
      </c>
      <c r="BA181" s="114">
        <f>BA182+BA188+BA194+BA200</f>
        <v>0</v>
      </c>
      <c r="BB181" s="114">
        <f>VLOOKUP($C181,'1 预算编制表单'!$C:$BJ,57,FALSE)</f>
        <v>25471.6981132075</v>
      </c>
      <c r="BC181" s="114">
        <f>BB181-BD181</f>
        <v>25471.6981132075</v>
      </c>
      <c r="BD181" s="114">
        <f>BD182+BD188+BD194+BD200</f>
        <v>0</v>
      </c>
      <c r="BE181" s="114">
        <f>VLOOKUP($C181,'1 预算编制表单'!$C:$BJ,60,FALSE)</f>
        <v>25471.6981132075</v>
      </c>
      <c r="BF181" s="114">
        <f>BE181-BG181</f>
        <v>25471.6981132075</v>
      </c>
      <c r="BG181" s="114">
        <f>BG182+BG188+BG194+BG200</f>
        <v>0</v>
      </c>
      <c r="BH181" s="114">
        <f>VLOOKUP($C181,'1 预算编制表单'!$C:$BJ,27,FALSE)</f>
        <v>25471.6981132075</v>
      </c>
      <c r="BI181" s="114">
        <f t="shared" si="2111"/>
        <v>25471.6981132075</v>
      </c>
      <c r="BJ181" s="114">
        <f>BJ182+BJ188+BJ194+BJ200</f>
        <v>0</v>
      </c>
      <c r="BK181" s="114">
        <f>VLOOKUP($C181,'1 预算编制表单'!$C:$BJ,30,FALSE)</f>
        <v>25471.6981132075</v>
      </c>
      <c r="BL181" s="114">
        <f t="shared" si="2112"/>
        <v>25471.6981132075</v>
      </c>
      <c r="BM181" s="114">
        <f>BM182+BM188+BM194+BM200</f>
        <v>0</v>
      </c>
      <c r="BN181" s="114">
        <f>VLOOKUP($C181,'1 预算编制表单'!$C:$BJ,33,FALSE)</f>
        <v>25471.6981132075</v>
      </c>
      <c r="BO181" s="114">
        <f t="shared" si="2113"/>
        <v>25471.6981132075</v>
      </c>
      <c r="BP181" s="114">
        <f>BP182+BP188+BP194+BP200</f>
        <v>0</v>
      </c>
      <c r="BQ181" s="114">
        <f>VLOOKUP($C181,'1 预算编制表单'!$C:$BJ,36,FALSE)</f>
        <v>25471.6981132075</v>
      </c>
      <c r="BR181" s="114">
        <f t="shared" si="2114"/>
        <v>25471.6981132075</v>
      </c>
      <c r="BS181" s="114">
        <f>BS182+BS188+BS194+BS200</f>
        <v>0</v>
      </c>
      <c r="BT181" s="114">
        <f>VLOOKUP($C181,'1 预算编制表单'!$C:$BJ,39,FALSE)</f>
        <v>25471.6981132075</v>
      </c>
      <c r="BU181" s="114">
        <f t="shared" si="2115"/>
        <v>25471.6981132075</v>
      </c>
      <c r="BV181" s="114">
        <f>BV182+BV188+BV194+BV200</f>
        <v>0</v>
      </c>
      <c r="BW181" s="114">
        <f>VLOOKUP($C181,'1 预算编制表单'!$C:$BJ,42,FALSE)</f>
        <v>25471.6981132075</v>
      </c>
      <c r="BX181" s="114">
        <f t="shared" si="2116"/>
        <v>25471.6981132075</v>
      </c>
      <c r="BY181" s="114">
        <f>BY182+BY188+BY194+BY200</f>
        <v>0</v>
      </c>
      <c r="BZ181" s="114">
        <f>VLOOKUP($C181,'1 预算编制表单'!$C:$BJ,45,FALSE)</f>
        <v>25471.6981132075</v>
      </c>
      <c r="CA181" s="114">
        <f t="shared" si="2117"/>
        <v>25471.6981132075</v>
      </c>
      <c r="CB181" s="114">
        <f>CB182+CB188+CB194+CB200</f>
        <v>0</v>
      </c>
      <c r="CC181" s="114">
        <f>VLOOKUP($C181,'1 预算编制表单'!$C:$BJ,48,FALSE)</f>
        <v>25471.6981132075</v>
      </c>
      <c r="CD181" s="114">
        <f t="shared" si="2118"/>
        <v>25471.6981132075</v>
      </c>
      <c r="CE181" s="114">
        <f>CE182+CE188+CE194+CE200</f>
        <v>0</v>
      </c>
      <c r="CF181" s="114">
        <f>VLOOKUP($C181,'1 预算编制表单'!$C:$BJ,51,FALSE)</f>
        <v>25471.6981132075</v>
      </c>
      <c r="CG181" s="114">
        <f t="shared" si="2119"/>
        <v>25471.6981132075</v>
      </c>
      <c r="CH181" s="114">
        <f>CH182+CH188+CH194+CH200</f>
        <v>0</v>
      </c>
      <c r="CI181" s="114">
        <f>VLOOKUP($C181,'1 预算编制表单'!$C:$BJ,54,FALSE)</f>
        <v>25471.6981132075</v>
      </c>
      <c r="CJ181" s="114">
        <f t="shared" si="2120"/>
        <v>25471.6981132075</v>
      </c>
      <c r="CK181" s="114">
        <f>CK182+CK188+CK194+CK200</f>
        <v>0</v>
      </c>
      <c r="CL181" s="114">
        <f>VLOOKUP($C181,'1 预算编制表单'!$C:$BJ,57,FALSE)</f>
        <v>25471.6981132075</v>
      </c>
      <c r="CM181" s="114">
        <f t="shared" si="2121"/>
        <v>25471.6981132075</v>
      </c>
      <c r="CN181" s="114">
        <f>CN182+CN188+CN194+CN200</f>
        <v>0</v>
      </c>
      <c r="CO181" s="114">
        <f>VLOOKUP($C181,'1 预算编制表单'!$C:$BJ,60,FALSE)</f>
        <v>25471.6981132075</v>
      </c>
      <c r="CP181" s="114">
        <f t="shared" si="2122"/>
        <v>25471.6981132075</v>
      </c>
      <c r="CQ181" s="114">
        <f>CQ182+CQ188+CQ194+CQ200</f>
        <v>0</v>
      </c>
    </row>
    <row r="182" ht="24" customHeight="1" outlineLevel="3" spans="1:95">
      <c r="A182" s="115"/>
      <c r="B182" s="116" t="s">
        <v>799</v>
      </c>
      <c r="C182" s="117" t="s">
        <v>1147</v>
      </c>
      <c r="D182" s="115" t="s">
        <v>2839</v>
      </c>
      <c r="E182" s="116"/>
      <c r="F182" s="116"/>
      <c r="G182" s="116"/>
      <c r="H182" s="118">
        <f t="shared" si="2110"/>
        <v>305660.37735849</v>
      </c>
      <c r="I182" s="118">
        <f t="shared" si="2110"/>
        <v>305660.37735849</v>
      </c>
      <c r="J182" s="118">
        <f t="shared" si="1570"/>
        <v>0</v>
      </c>
      <c r="K182" s="118"/>
      <c r="L182" s="152"/>
      <c r="M182" s="152"/>
      <c r="N182" s="118"/>
      <c r="O182" s="152"/>
      <c r="P182" s="118"/>
      <c r="Q182" s="118"/>
      <c r="R182" s="118"/>
      <c r="S182" s="118"/>
      <c r="T182" s="118"/>
      <c r="U182" s="118"/>
      <c r="V182" s="118"/>
      <c r="W182" s="118"/>
      <c r="X182" s="118">
        <f>VLOOKUP($C182,'1 预算编制表单'!$C:$BJ,27,FALSE)</f>
        <v>25471.6981132075</v>
      </c>
      <c r="Y182" s="118">
        <f>X182-Z182</f>
        <v>25471.6981132075</v>
      </c>
      <c r="Z182" s="118">
        <f>SUM(Z183:Z187)</f>
        <v>0</v>
      </c>
      <c r="AA182" s="118">
        <f>VLOOKUP($C182,'1 预算编制表单'!$C:$BJ,30,FALSE)</f>
        <v>25471.6981132075</v>
      </c>
      <c r="AB182" s="118">
        <f>AA182-AC182</f>
        <v>25471.6981132075</v>
      </c>
      <c r="AC182" s="118">
        <f>SUM(AC183:AC187)</f>
        <v>0</v>
      </c>
      <c r="AD182" s="118">
        <f>VLOOKUP($C182,'1 预算编制表单'!$C:$BJ,33,FALSE)</f>
        <v>25471.6981132075</v>
      </c>
      <c r="AE182" s="118">
        <f>AD182-AF182</f>
        <v>25471.6981132075</v>
      </c>
      <c r="AF182" s="118">
        <f>SUM(AF183:AF187)</f>
        <v>0</v>
      </c>
      <c r="AG182" s="118">
        <f>VLOOKUP($C182,'1 预算编制表单'!$C:$BJ,36,FALSE)</f>
        <v>25471.6981132075</v>
      </c>
      <c r="AH182" s="118">
        <f>AG182-AI182</f>
        <v>25471.6981132075</v>
      </c>
      <c r="AI182" s="118">
        <f>SUM(AI183:AI187)</f>
        <v>0</v>
      </c>
      <c r="AJ182" s="118">
        <f>VLOOKUP($C182,'1 预算编制表单'!$C:$BJ,39,FALSE)</f>
        <v>25471.6981132075</v>
      </c>
      <c r="AK182" s="118">
        <f>AJ182-AL182</f>
        <v>25471.6981132075</v>
      </c>
      <c r="AL182" s="118">
        <f>SUM(AL183:AL187)</f>
        <v>0</v>
      </c>
      <c r="AM182" s="118">
        <f>VLOOKUP($C182,'1 预算编制表单'!$C:$BJ,42,FALSE)</f>
        <v>25471.6981132075</v>
      </c>
      <c r="AN182" s="118">
        <f>AM182-AO182</f>
        <v>25471.6981132075</v>
      </c>
      <c r="AO182" s="118">
        <f>SUM(AO183:AO187)</f>
        <v>0</v>
      </c>
      <c r="AP182" s="118">
        <f>VLOOKUP($C182,'1 预算编制表单'!$C:$BJ,45,FALSE)</f>
        <v>25471.6981132075</v>
      </c>
      <c r="AQ182" s="118">
        <f>AP182-AR182</f>
        <v>25471.6981132075</v>
      </c>
      <c r="AR182" s="118">
        <f>SUM(AR183:AR187)</f>
        <v>0</v>
      </c>
      <c r="AS182" s="118">
        <f>VLOOKUP($C182,'1 预算编制表单'!$C:$BJ,48,FALSE)</f>
        <v>25471.6981132075</v>
      </c>
      <c r="AT182" s="118">
        <f>AS182-AU182</f>
        <v>25471.6981132075</v>
      </c>
      <c r="AU182" s="118">
        <f>SUM(AU183:AU187)</f>
        <v>0</v>
      </c>
      <c r="AV182" s="118">
        <f>VLOOKUP($C182,'1 预算编制表单'!$C:$BJ,51,FALSE)</f>
        <v>25471.6981132075</v>
      </c>
      <c r="AW182" s="118">
        <f>AV182-AX182</f>
        <v>25471.6981132075</v>
      </c>
      <c r="AX182" s="118">
        <f>SUM(AX183:AX187)</f>
        <v>0</v>
      </c>
      <c r="AY182" s="118">
        <f>VLOOKUP($C182,'1 预算编制表单'!$C:$BJ,54,FALSE)</f>
        <v>25471.6981132075</v>
      </c>
      <c r="AZ182" s="118">
        <f>AY182-BA182</f>
        <v>25471.6981132075</v>
      </c>
      <c r="BA182" s="118">
        <f>SUM(BA183:BA187)</f>
        <v>0</v>
      </c>
      <c r="BB182" s="118">
        <f>VLOOKUP($C182,'1 预算编制表单'!$C:$BJ,57,FALSE)</f>
        <v>25471.6981132075</v>
      </c>
      <c r="BC182" s="118">
        <f>BB182-BD182</f>
        <v>25471.6981132075</v>
      </c>
      <c r="BD182" s="118">
        <f>SUM(BD183:BD187)</f>
        <v>0</v>
      </c>
      <c r="BE182" s="118">
        <f>VLOOKUP($C182,'1 预算编制表单'!$C:$BJ,60,FALSE)</f>
        <v>25471.6981132075</v>
      </c>
      <c r="BF182" s="118">
        <f>BE182-BG182</f>
        <v>25471.6981132075</v>
      </c>
      <c r="BG182" s="118">
        <f>SUM(BG183:BG187)</f>
        <v>0</v>
      </c>
      <c r="BH182" s="118">
        <f>VLOOKUP($C182,'1 预算编制表单'!$C:$BJ,27,FALSE)</f>
        <v>25471.6981132075</v>
      </c>
      <c r="BI182" s="118">
        <f t="shared" si="2111"/>
        <v>25471.6981132075</v>
      </c>
      <c r="BJ182" s="118">
        <f>SUM(BJ183:BJ187)</f>
        <v>0</v>
      </c>
      <c r="BK182" s="118">
        <f>VLOOKUP($C182,'1 预算编制表单'!$C:$BJ,30,FALSE)</f>
        <v>25471.6981132075</v>
      </c>
      <c r="BL182" s="118">
        <f t="shared" si="2112"/>
        <v>25471.6981132075</v>
      </c>
      <c r="BM182" s="118">
        <f>SUM(BM183:BM187)</f>
        <v>0</v>
      </c>
      <c r="BN182" s="118">
        <f>VLOOKUP($C182,'1 预算编制表单'!$C:$BJ,33,FALSE)</f>
        <v>25471.6981132075</v>
      </c>
      <c r="BO182" s="118">
        <f t="shared" si="2113"/>
        <v>25471.6981132075</v>
      </c>
      <c r="BP182" s="118">
        <f>SUM(BP183:BP187)</f>
        <v>0</v>
      </c>
      <c r="BQ182" s="118">
        <f>VLOOKUP($C182,'1 预算编制表单'!$C:$BJ,36,FALSE)</f>
        <v>25471.6981132075</v>
      </c>
      <c r="BR182" s="118">
        <f t="shared" si="2114"/>
        <v>25471.6981132075</v>
      </c>
      <c r="BS182" s="118">
        <f>SUM(BS183:BS187)</f>
        <v>0</v>
      </c>
      <c r="BT182" s="118">
        <f>VLOOKUP($C182,'1 预算编制表单'!$C:$BJ,39,FALSE)</f>
        <v>25471.6981132075</v>
      </c>
      <c r="BU182" s="118">
        <f t="shared" si="2115"/>
        <v>25471.6981132075</v>
      </c>
      <c r="BV182" s="118">
        <f>SUM(BV183:BV187)</f>
        <v>0</v>
      </c>
      <c r="BW182" s="118">
        <f>VLOOKUP($C182,'1 预算编制表单'!$C:$BJ,42,FALSE)</f>
        <v>25471.6981132075</v>
      </c>
      <c r="BX182" s="118">
        <f t="shared" si="2116"/>
        <v>25471.6981132075</v>
      </c>
      <c r="BY182" s="118">
        <f>SUM(BY183:BY187)</f>
        <v>0</v>
      </c>
      <c r="BZ182" s="118">
        <f>VLOOKUP($C182,'1 预算编制表单'!$C:$BJ,45,FALSE)</f>
        <v>25471.6981132075</v>
      </c>
      <c r="CA182" s="118">
        <f t="shared" si="2117"/>
        <v>25471.6981132075</v>
      </c>
      <c r="CB182" s="118">
        <f>SUM(CB183:CB187)</f>
        <v>0</v>
      </c>
      <c r="CC182" s="118">
        <f>VLOOKUP($C182,'1 预算编制表单'!$C:$BJ,48,FALSE)</f>
        <v>25471.6981132075</v>
      </c>
      <c r="CD182" s="118">
        <f t="shared" si="2118"/>
        <v>25471.6981132075</v>
      </c>
      <c r="CE182" s="118">
        <f>SUM(CE183:CE187)</f>
        <v>0</v>
      </c>
      <c r="CF182" s="118">
        <f>VLOOKUP($C182,'1 预算编制表单'!$C:$BJ,51,FALSE)</f>
        <v>25471.6981132075</v>
      </c>
      <c r="CG182" s="118">
        <f t="shared" si="2119"/>
        <v>25471.6981132075</v>
      </c>
      <c r="CH182" s="118">
        <f>SUM(CH183:CH187)</f>
        <v>0</v>
      </c>
      <c r="CI182" s="118">
        <f>VLOOKUP($C182,'1 预算编制表单'!$C:$BJ,54,FALSE)</f>
        <v>25471.6981132075</v>
      </c>
      <c r="CJ182" s="118">
        <f t="shared" si="2120"/>
        <v>25471.6981132075</v>
      </c>
      <c r="CK182" s="118">
        <f>SUM(CK183:CK187)</f>
        <v>0</v>
      </c>
      <c r="CL182" s="118">
        <f>VLOOKUP($C182,'1 预算编制表单'!$C:$BJ,57,FALSE)</f>
        <v>25471.6981132075</v>
      </c>
      <c r="CM182" s="118">
        <f t="shared" si="2121"/>
        <v>25471.6981132075</v>
      </c>
      <c r="CN182" s="118">
        <f>SUM(CN183:CN187)</f>
        <v>0</v>
      </c>
      <c r="CO182" s="118">
        <f>VLOOKUP($C182,'1 预算编制表单'!$C:$BJ,60,FALSE)</f>
        <v>25471.6981132075</v>
      </c>
      <c r="CP182" s="118">
        <f t="shared" si="2122"/>
        <v>25471.6981132075</v>
      </c>
      <c r="CQ182" s="118">
        <f>SUM(CQ183:CQ187)</f>
        <v>0</v>
      </c>
    </row>
    <row r="183" s="78" customFormat="1" ht="24" customHeight="1" outlineLevel="4" spans="1:95">
      <c r="A183" s="119"/>
      <c r="B183" s="120"/>
      <c r="C183" s="121"/>
      <c r="D183" s="119"/>
      <c r="E183" s="120"/>
      <c r="F183" s="120"/>
      <c r="G183" s="120"/>
      <c r="H183" s="122"/>
      <c r="I183" s="122"/>
      <c r="J183" s="122">
        <f t="shared" si="1570"/>
        <v>0</v>
      </c>
      <c r="K183" s="122">
        <v>1</v>
      </c>
      <c r="L183" s="71"/>
      <c r="M183" s="154">
        <f>IFERROR(VLOOKUP($L183,'2-2 引出数据_合同数据仓库'!$B$2:$BP$1000,3,FALSE),0)</f>
        <v>0</v>
      </c>
      <c r="N183" s="122"/>
      <c r="O183" s="154">
        <f>IFERROR(VLOOKUP((LEFT(VLOOKUP($L183,'2-2 引出数据_合同数据仓库'!$B$2:$BP$1000,64,FALSE),15)&amp;(RIGHT(VLOOKUP($L183,'2-2 引出数据_合同数据仓库'!$B$2:$BP$1000,64,FALSE),4)+1)),'2-2 引出数据_合同数据仓库'!$B$2:$BP$1000,3,FALSE),0)</f>
        <v>0</v>
      </c>
      <c r="P183" s="122"/>
      <c r="Q183" s="122">
        <f>IFERROR(VLOOKUP($L183,'2-2 引出数据_合同数据仓库'!$B$2:$BP$1000,28,FALSE),0)</f>
        <v>0</v>
      </c>
      <c r="R183" s="122">
        <f>IFERROR(VLOOKUP($L183,'2-2 引出数据_合同数据仓库'!$B$2:$BP$1000,29,FALSE),0)</f>
        <v>0</v>
      </c>
      <c r="S183" s="122">
        <f>IFERROR(VLOOKUP($L183,'2-2 引出数据_合同数据仓库'!$B$2:$BP$1000,4,FALSE),0)</f>
        <v>0</v>
      </c>
      <c r="T183" s="122"/>
      <c r="U183" s="122">
        <f>IFERROR(VLOOKUP($L183,'2-2 引出数据_合同数据仓库'!$B$2:$BP$1000,15,FALSE),0)</f>
        <v>0</v>
      </c>
      <c r="V183" s="122">
        <f t="shared" ref="V183:V186" si="2123">U183/(S183-R183+1)*365</f>
        <v>0</v>
      </c>
      <c r="W183" s="122"/>
      <c r="X183" s="161">
        <v>45658</v>
      </c>
      <c r="Y183" s="161">
        <f t="shared" ref="Y183:Y186" si="2124">X183+30</f>
        <v>45688</v>
      </c>
      <c r="Z183" s="165">
        <f t="shared" ref="Z183:Z186" si="2125">IFERROR(IF(($R183-Y183)&gt;=0,0,IF(($S183-X183)&lt;0,0,IF(AND(($S183-Y183)&gt;0,(X183-$R183)&gt;0),$V183/365*(Y183-X183+1),IF(AND(($S183-Y183)&lt;=0,(X183-$R183)&gt;0),$V183/365*($S183-X183+1),$V183/365*(Y183-$R183+1))))),0)</f>
        <v>0</v>
      </c>
      <c r="AA183" s="161">
        <f t="shared" ref="AA183:AA186" si="2126">Y183+1</f>
        <v>45689</v>
      </c>
      <c r="AB183" s="161">
        <f t="shared" ref="AB183:AB186" si="2127">AA183+27</f>
        <v>45716</v>
      </c>
      <c r="AC183" s="165">
        <f t="shared" ref="AC183:AC186" si="2128">IFERROR(IF(($R183-AB183)&gt;=0,0,IF(($S183-AA183)&lt;0,0,IF(AND(($S183-AB183)&gt;0,(AA183-$R183)&gt;0),$V183/365*(AB183-AA183+1),IF(AND(($S183-AB183)&lt;=0,(AA183-$R183)&gt;0),$V183/365*($S183-AA183+1),$V183/365*(AB183-$R183+1))))),0)</f>
        <v>0</v>
      </c>
      <c r="AD183" s="161">
        <f t="shared" ref="AD183:AD186" si="2129">AB183+1</f>
        <v>45717</v>
      </c>
      <c r="AE183" s="161">
        <f t="shared" ref="AE183:AE186" si="2130">AD183+30</f>
        <v>45747</v>
      </c>
      <c r="AF183" s="165">
        <f t="shared" ref="AF183:AF186" si="2131">IFERROR(IF(($R183-AE183)&gt;=0,0,IF(($S183-AD183)&lt;0,0,IF(AND(($S183-AE183)&gt;0,(AD183-$R183)&gt;0),$V183/365*(AE183-AD183+1),IF(AND(($S183-AE183)&lt;=0,(AD183-$R183)&gt;0),$V183/365*($S183-AD183+1),$V183/365*(AE183-$R183+1))))),0)</f>
        <v>0</v>
      </c>
      <c r="AG183" s="161">
        <f t="shared" ref="AG183:AG186" si="2132">AE183+1</f>
        <v>45748</v>
      </c>
      <c r="AH183" s="161">
        <f t="shared" ref="AH183:AH186" si="2133">AG183+29</f>
        <v>45777</v>
      </c>
      <c r="AI183" s="165">
        <f t="shared" ref="AI183:AI186" si="2134">IFERROR(IF(($R183-AH183)&gt;=0,0,IF(($S183-AG183)&lt;0,0,IF(AND(($S183-AH183)&gt;0,(AG183-$R183)&gt;0),$V183/365*(AH183-AG183+1),IF(AND(($S183-AH183)&lt;=0,(AG183-$R183)&gt;0),$V183/365*($S183-AG183+1),$V183/365*(AH183-$R183+1))))),0)</f>
        <v>0</v>
      </c>
      <c r="AJ183" s="161">
        <f t="shared" ref="AJ183:AJ186" si="2135">AH183+1</f>
        <v>45778</v>
      </c>
      <c r="AK183" s="161">
        <f t="shared" ref="AK183:AK186" si="2136">AJ183+30</f>
        <v>45808</v>
      </c>
      <c r="AL183" s="165">
        <f t="shared" ref="AL183:AL186" si="2137">IFERROR(IF(($R183-AK183)&gt;=0,0,IF(($S183-AJ183)&lt;0,0,IF(AND(($S183-AK183)&gt;0,(AJ183-$R183)&gt;0),$V183/365*(AK183-AJ183+1),IF(AND(($S183-AK183)&lt;=0,(AJ183-$R183)&gt;0),$V183/365*($S183-AJ183+1),$V183/365*(AK183-$R183+1))))),0)</f>
        <v>0</v>
      </c>
      <c r="AM183" s="161">
        <f t="shared" ref="AM183:AM186" si="2138">AK183+1</f>
        <v>45809</v>
      </c>
      <c r="AN183" s="161">
        <f t="shared" ref="AN183:AN186" si="2139">AM183+29</f>
        <v>45838</v>
      </c>
      <c r="AO183" s="165">
        <f t="shared" ref="AO183:AO186" si="2140">IFERROR(IF(($R183-AN183)&gt;=0,0,IF(($S183-AM183)&lt;0,0,IF(AND(($S183-AN183)&gt;0,(AM183-$R183)&gt;0),$V183/365*(AN183-AM183+1),IF(AND(($S183-AN183)&lt;=0,(AM183-$R183)&gt;0),$V183/365*($S183-AM183+1),$V183/365*(AN183-$R183+1))))),0)</f>
        <v>0</v>
      </c>
      <c r="AP183" s="161">
        <f t="shared" ref="AP183:AP186" si="2141">AN183+1</f>
        <v>45839</v>
      </c>
      <c r="AQ183" s="161">
        <f t="shared" ref="AQ183:AQ186" si="2142">AP183+30</f>
        <v>45869</v>
      </c>
      <c r="AR183" s="165">
        <f t="shared" ref="AR183:AR186" si="2143">IFERROR(IF(($R183-AQ183)&gt;=0,0,IF(($S183-AP183)&lt;0,0,IF(AND(($S183-AQ183)&gt;0,(AP183-$R183)&gt;0),$V183/365*(AQ183-AP183+1),IF(AND(($S183-AQ183)&lt;=0,(AP183-$R183)&gt;0),$V183/365*($S183-AP183+1),$V183/365*(AQ183-$R183+1))))),0)</f>
        <v>0</v>
      </c>
      <c r="AS183" s="161">
        <f t="shared" ref="AS183:AS186" si="2144">AQ183+1</f>
        <v>45870</v>
      </c>
      <c r="AT183" s="161">
        <f t="shared" ref="AT183:AT186" si="2145">AS183+30</f>
        <v>45900</v>
      </c>
      <c r="AU183" s="165">
        <f t="shared" ref="AU183:AU186" si="2146">IFERROR(IF(($R183-AT183)&gt;=0,0,IF(($S183-AS183)&lt;0,0,IF(AND(($S183-AT183)&gt;0,(AS183-$R183)&gt;0),$V183/365*(AT183-AS183+1),IF(AND(($S183-AT183)&lt;=0,(AS183-$R183)&gt;0),$V183/365*($S183-AS183+1),$V183/365*(AT183-$R183+1))))),0)</f>
        <v>0</v>
      </c>
      <c r="AV183" s="161">
        <f t="shared" ref="AV183:AV186" si="2147">AT183+1</f>
        <v>45901</v>
      </c>
      <c r="AW183" s="161">
        <f t="shared" ref="AW183:AW186" si="2148">AV183+29</f>
        <v>45930</v>
      </c>
      <c r="AX183" s="165">
        <f t="shared" ref="AX183:AX186" si="2149">IFERROR(IF(($R183-AW183)&gt;=0,0,IF(($S183-AV183)&lt;0,0,IF(AND(($S183-AW183)&gt;0,(AV183-$R183)&gt;0),$V183/365*(AW183-AV183+1),IF(AND(($S183-AW183)&lt;=0,(AV183-$R183)&gt;0),$V183/365*($S183-AV183+1),$V183/365*(AW183-$R183+1))))),0)</f>
        <v>0</v>
      </c>
      <c r="AY183" s="161">
        <f t="shared" ref="AY183:AY186" si="2150">AW183+1</f>
        <v>45931</v>
      </c>
      <c r="AZ183" s="161">
        <f t="shared" ref="AZ183:AZ186" si="2151">AY183+30</f>
        <v>45961</v>
      </c>
      <c r="BA183" s="165">
        <f t="shared" ref="BA183:BA186" si="2152">IFERROR(IF(($R183-AZ183)&gt;=0,0,IF(($S183-AY183)&lt;0,0,IF(AND(($S183-AZ183)&gt;0,(AY183-$R183)&gt;0),$V183/365*(AZ183-AY183+1),IF(AND(($S183-AZ183)&lt;=0,(AY183-$R183)&gt;0),$V183/365*($S183-AY183+1),$V183/365*(AZ183-$R183+1))))),0)</f>
        <v>0</v>
      </c>
      <c r="BB183" s="161">
        <f t="shared" ref="BB183:BB186" si="2153">AZ183+1</f>
        <v>45962</v>
      </c>
      <c r="BC183" s="161">
        <f t="shared" ref="BC183:BC186" si="2154">BB183+29</f>
        <v>45991</v>
      </c>
      <c r="BD183" s="165">
        <f t="shared" ref="BD183:BD186" si="2155">IFERROR(IF(($R183-BC183)&gt;=0,0,IF(($S183-BB183)&lt;0,0,IF(AND(($S183-BC183)&gt;0,(BB183-$R183)&gt;0),$V183/365*(BC183-BB183+1),IF(AND(($S183-BC183)&lt;=0,(BB183-$R183)&gt;0),$V183/365*($S183-BB183+1),$V183/365*(BC183-$R183+1))))),0)</f>
        <v>0</v>
      </c>
      <c r="BE183" s="161">
        <f t="shared" ref="BE183:BE186" si="2156">BC183+1</f>
        <v>45992</v>
      </c>
      <c r="BF183" s="161">
        <f t="shared" ref="BF183:BF186" si="2157">BE183+30</f>
        <v>46022</v>
      </c>
      <c r="BG183" s="165">
        <f t="shared" ref="BG183:BG186" si="2158">IFERROR(IF(($R183-BF183)&gt;=0,0,IF(($S183-BE183)&lt;0,0,IF(AND(($S183-BF183)&gt;0,(BE183-$R183)&gt;0),$V183/365*(BF183-BE183+1),IF(AND(($S183-BF183)&lt;=0,(BE183-$R183)&gt;0),$V183/365*($S183-BE183+1),$V183/365*(BF183-$R183+1))))),0)</f>
        <v>0</v>
      </c>
      <c r="BH183" s="161">
        <v>46023</v>
      </c>
      <c r="BI183" s="161">
        <f t="shared" ref="BI183:BI186" si="2159">BH183+30</f>
        <v>46053</v>
      </c>
      <c r="BJ183" s="165">
        <f t="shared" ref="BJ183:BJ186" si="2160">IFERROR(IF(($R183-BI183)&gt;=0,0,IF(($S183-BH183)&lt;0,0,IF(AND(($S183-BI183)&gt;0,(BH183-$R183)&gt;0),$V183/365*(BI183-BH183+1),IF(AND(($S183-BI183)&lt;=0,(BH183-$R183)&gt;0),$V183/365*($S183-BH183+1),$V183/365*(BI183-$R183+1))))),0)</f>
        <v>0</v>
      </c>
      <c r="BK183" s="161">
        <f t="shared" ref="BK183:BK186" si="2161">BI183+1</f>
        <v>46054</v>
      </c>
      <c r="BL183" s="161">
        <f t="shared" ref="BL183:BL186" si="2162">BK183+27</f>
        <v>46081</v>
      </c>
      <c r="BM183" s="165">
        <f t="shared" ref="BM183:BM186" si="2163">IFERROR(IF(($R183-BL183)&gt;=0,0,IF(($S183-BK183)&lt;0,0,IF(AND(($S183-BL183)&gt;0,(BK183-$R183)&gt;0),$V183/365*(BL183-BK183+1),IF(AND(($S183-BL183)&lt;=0,(BK183-$R183)&gt;0),$V183/365*($S183-BK183+1),$V183/365*(BL183-$R183+1))))),0)</f>
        <v>0</v>
      </c>
      <c r="BN183" s="161">
        <f t="shared" ref="BN183:BN186" si="2164">BL183+1</f>
        <v>46082</v>
      </c>
      <c r="BO183" s="161">
        <f t="shared" ref="BO183:BO186" si="2165">BN183+30</f>
        <v>46112</v>
      </c>
      <c r="BP183" s="165">
        <f t="shared" ref="BP183:BP186" si="2166">IFERROR(IF(($R183-BO183)&gt;=0,0,IF(($S183-BN183)&lt;0,0,IF(AND(($S183-BO183)&gt;0,(BN183-$R183)&gt;0),$V183/365*(BO183-BN183+1),IF(AND(($S183-BO183)&lt;=0,(BN183-$R183)&gt;0),$V183/365*($S183-BN183+1),$V183/365*(BO183-$R183+1))))),0)</f>
        <v>0</v>
      </c>
      <c r="BQ183" s="161">
        <f t="shared" ref="BQ183:BQ186" si="2167">BO183+1</f>
        <v>46113</v>
      </c>
      <c r="BR183" s="161">
        <f t="shared" ref="BR183:BR186" si="2168">BQ183+29</f>
        <v>46142</v>
      </c>
      <c r="BS183" s="165">
        <f t="shared" ref="BS183:BS186" si="2169">IFERROR(IF(($R183-BR183)&gt;=0,0,IF(($S183-BQ183)&lt;0,0,IF(AND(($S183-BR183)&gt;0,(BQ183-$R183)&gt;0),$V183/365*(BR183-BQ183+1),IF(AND(($S183-BR183)&lt;=0,(BQ183-$R183)&gt;0),$V183/365*($S183-BQ183+1),$V183/365*(BR183-$R183+1))))),0)</f>
        <v>0</v>
      </c>
      <c r="BT183" s="161">
        <f t="shared" ref="BT183:BT186" si="2170">BR183+1</f>
        <v>46143</v>
      </c>
      <c r="BU183" s="161">
        <f t="shared" ref="BU183:BU186" si="2171">BT183+30</f>
        <v>46173</v>
      </c>
      <c r="BV183" s="165">
        <f t="shared" ref="BV183:BV186" si="2172">IFERROR(IF(($R183-BU183)&gt;=0,0,IF(($S183-BT183)&lt;0,0,IF(AND(($S183-BU183)&gt;0,(BT183-$R183)&gt;0),$V183/365*(BU183-BT183+1),IF(AND(($S183-BU183)&lt;=0,(BT183-$R183)&gt;0),$V183/365*($S183-BT183+1),$V183/365*(BU183-$R183+1))))),0)</f>
        <v>0</v>
      </c>
      <c r="BW183" s="161">
        <f t="shared" ref="BW183:BW186" si="2173">BU183+1</f>
        <v>46174</v>
      </c>
      <c r="BX183" s="161">
        <f t="shared" ref="BX183:BX186" si="2174">BW183+29</f>
        <v>46203</v>
      </c>
      <c r="BY183" s="165">
        <f t="shared" ref="BY183:BY186" si="2175">IFERROR(IF(($R183-BX183)&gt;=0,0,IF(($S183-BW183)&lt;0,0,IF(AND(($S183-BX183)&gt;0,(BW183-$R183)&gt;0),$V183/365*(BX183-BW183+1),IF(AND(($S183-BX183)&lt;=0,(BW183-$R183)&gt;0),$V183/365*($S183-BW183+1),$V183/365*(BX183-$R183+1))))),0)</f>
        <v>0</v>
      </c>
      <c r="BZ183" s="161">
        <f t="shared" ref="BZ183:BZ186" si="2176">BX183+1</f>
        <v>46204</v>
      </c>
      <c r="CA183" s="161">
        <f t="shared" ref="CA183:CA186" si="2177">BZ183+30</f>
        <v>46234</v>
      </c>
      <c r="CB183" s="165">
        <f t="shared" ref="CB183:CB186" si="2178">IFERROR(IF(($R183-CA183)&gt;=0,0,IF(($S183-BZ183)&lt;0,0,IF(AND(($S183-CA183)&gt;0,(BZ183-$R183)&gt;0),$V183/365*(CA183-BZ183+1),IF(AND(($S183-CA183)&lt;=0,(BZ183-$R183)&gt;0),$V183/365*($S183-BZ183+1),$V183/365*(CA183-$R183+1))))),0)</f>
        <v>0</v>
      </c>
      <c r="CC183" s="161">
        <f t="shared" ref="CC183:CC186" si="2179">CA183+1</f>
        <v>46235</v>
      </c>
      <c r="CD183" s="161">
        <f t="shared" ref="CD183:CD186" si="2180">CC183+30</f>
        <v>46265</v>
      </c>
      <c r="CE183" s="165">
        <f t="shared" ref="CE183:CE186" si="2181">IFERROR(IF(($R183-CD183)&gt;=0,0,IF(($S183-CC183)&lt;0,0,IF(AND(($S183-CD183)&gt;0,(CC183-$R183)&gt;0),$V183/365*(CD183-CC183+1),IF(AND(($S183-CD183)&lt;=0,(CC183-$R183)&gt;0),$V183/365*($S183-CC183+1),$V183/365*(CD183-$R183+1))))),0)</f>
        <v>0</v>
      </c>
      <c r="CF183" s="161">
        <f t="shared" ref="CF183:CF186" si="2182">CD183+1</f>
        <v>46266</v>
      </c>
      <c r="CG183" s="161">
        <f t="shared" ref="CG183:CG186" si="2183">CF183+29</f>
        <v>46295</v>
      </c>
      <c r="CH183" s="165">
        <f t="shared" ref="CH183:CH186" si="2184">IFERROR(IF(($R183-CG183)&gt;=0,0,IF(($S183-CF183)&lt;0,0,IF(AND(($S183-CG183)&gt;0,(CF183-$R183)&gt;0),$V183/365*(CG183-CF183+1),IF(AND(($S183-CG183)&lt;=0,(CF183-$R183)&gt;0),$V183/365*($S183-CF183+1),$V183/365*(CG183-$R183+1))))),0)</f>
        <v>0</v>
      </c>
      <c r="CI183" s="161">
        <f t="shared" ref="CI183:CI186" si="2185">CG183+1</f>
        <v>46296</v>
      </c>
      <c r="CJ183" s="161">
        <f t="shared" ref="CJ183:CJ186" si="2186">CI183+30</f>
        <v>46326</v>
      </c>
      <c r="CK183" s="165">
        <f t="shared" ref="CK183:CK186" si="2187">IFERROR(IF(($R183-CJ183)&gt;=0,0,IF(($S183-CI183)&lt;0,0,IF(AND(($S183-CJ183)&gt;0,(CI183-$R183)&gt;0),$V183/365*(CJ183-CI183+1),IF(AND(($S183-CJ183)&lt;=0,(CI183-$R183)&gt;0),$V183/365*($S183-CI183+1),$V183/365*(CJ183-$R183+1))))),0)</f>
        <v>0</v>
      </c>
      <c r="CL183" s="161">
        <f t="shared" ref="CL183:CL186" si="2188">CJ183+1</f>
        <v>46327</v>
      </c>
      <c r="CM183" s="161">
        <f t="shared" ref="CM183:CM186" si="2189">CL183+29</f>
        <v>46356</v>
      </c>
      <c r="CN183" s="165">
        <f t="shared" ref="CN183:CN186" si="2190">IFERROR(IF(($R183-CM183)&gt;=0,0,IF(($S183-CL183)&lt;0,0,IF(AND(($S183-CM183)&gt;0,(CL183-$R183)&gt;0),$V183/365*(CM183-CL183+1),IF(AND(($S183-CM183)&lt;=0,(CL183-$R183)&gt;0),$V183/365*($S183-CL183+1),$V183/365*(CM183-$R183+1))))),0)</f>
        <v>0</v>
      </c>
      <c r="CO183" s="161">
        <f t="shared" ref="CO183:CO186" si="2191">CM183+1</f>
        <v>46357</v>
      </c>
      <c r="CP183" s="161">
        <f t="shared" ref="CP183:CP186" si="2192">CO183+30</f>
        <v>46387</v>
      </c>
      <c r="CQ183" s="165">
        <f t="shared" ref="CQ183:CQ186" si="2193">IFERROR(IF(($R183-CP183)&gt;=0,0,IF(($S183-CO183)&lt;0,0,IF(AND(($S183-CP183)&gt;0,(CO183-$R183)&gt;0),$V183/365*(CP183-CO183+1),IF(AND(($S183-CP183)&lt;=0,(CO183-$R183)&gt;0),$V183/365*($S183-CO183+1),$V183/365*(CP183-$R183+1))))),0)</f>
        <v>0</v>
      </c>
    </row>
    <row r="184" s="78" customFormat="1" ht="24" customHeight="1" outlineLevel="4" spans="1:95">
      <c r="A184" s="119"/>
      <c r="B184" s="120"/>
      <c r="C184" s="121"/>
      <c r="D184" s="119"/>
      <c r="E184" s="120"/>
      <c r="F184" s="120"/>
      <c r="G184" s="120"/>
      <c r="H184" s="122"/>
      <c r="I184" s="122"/>
      <c r="J184" s="122">
        <f t="shared" si="1570"/>
        <v>0</v>
      </c>
      <c r="K184" s="122">
        <f t="shared" ref="K184:K186" si="2194">K183+1</f>
        <v>2</v>
      </c>
      <c r="L184" s="71"/>
      <c r="M184" s="154">
        <f>IFERROR(VLOOKUP($L184,'2-2 引出数据_合同数据仓库'!$B$2:$BP$1000,3,FALSE),0)</f>
        <v>0</v>
      </c>
      <c r="N184" s="122"/>
      <c r="O184" s="154">
        <f>IFERROR(VLOOKUP((LEFT(VLOOKUP($L184,'2-2 引出数据_合同数据仓库'!$B$2:$BP$1000,64,FALSE),15)&amp;(RIGHT(VLOOKUP($L184,'2-2 引出数据_合同数据仓库'!$B$2:$BP$1000,64,FALSE),4)+1)),'2-2 引出数据_合同数据仓库'!$B$2:$BP$1000,3,FALSE),0)</f>
        <v>0</v>
      </c>
      <c r="P184" s="122"/>
      <c r="Q184" s="122">
        <f>IFERROR(VLOOKUP($L184,'2-2 引出数据_合同数据仓库'!$B$2:$BP$1000,28,FALSE),0)</f>
        <v>0</v>
      </c>
      <c r="R184" s="122">
        <f>IFERROR(VLOOKUP($L184,'2-2 引出数据_合同数据仓库'!$B$2:$BP$1000,29,FALSE),0)</f>
        <v>0</v>
      </c>
      <c r="S184" s="122">
        <f>IFERROR(VLOOKUP($L184,'2-2 引出数据_合同数据仓库'!$B$2:$BP$1000,4,FALSE),0)</f>
        <v>0</v>
      </c>
      <c r="T184" s="122"/>
      <c r="U184" s="122">
        <f>IFERROR(VLOOKUP($L184,'2-2 引出数据_合同数据仓库'!$B$2:$BP$1000,15,FALSE),0)</f>
        <v>0</v>
      </c>
      <c r="V184" s="122">
        <f t="shared" si="2123"/>
        <v>0</v>
      </c>
      <c r="W184" s="122"/>
      <c r="X184" s="161">
        <v>45658</v>
      </c>
      <c r="Y184" s="161">
        <f t="shared" si="2124"/>
        <v>45688</v>
      </c>
      <c r="Z184" s="165">
        <f t="shared" si="2125"/>
        <v>0</v>
      </c>
      <c r="AA184" s="161">
        <f t="shared" si="2126"/>
        <v>45689</v>
      </c>
      <c r="AB184" s="161">
        <f t="shared" si="2127"/>
        <v>45716</v>
      </c>
      <c r="AC184" s="165">
        <f t="shared" si="2128"/>
        <v>0</v>
      </c>
      <c r="AD184" s="161">
        <f t="shared" si="2129"/>
        <v>45717</v>
      </c>
      <c r="AE184" s="161">
        <f t="shared" si="2130"/>
        <v>45747</v>
      </c>
      <c r="AF184" s="165">
        <f t="shared" si="2131"/>
        <v>0</v>
      </c>
      <c r="AG184" s="161">
        <f t="shared" si="2132"/>
        <v>45748</v>
      </c>
      <c r="AH184" s="161">
        <f t="shared" si="2133"/>
        <v>45777</v>
      </c>
      <c r="AI184" s="165">
        <f t="shared" si="2134"/>
        <v>0</v>
      </c>
      <c r="AJ184" s="161">
        <f t="shared" si="2135"/>
        <v>45778</v>
      </c>
      <c r="AK184" s="161">
        <f t="shared" si="2136"/>
        <v>45808</v>
      </c>
      <c r="AL184" s="165">
        <f t="shared" si="2137"/>
        <v>0</v>
      </c>
      <c r="AM184" s="161">
        <f t="shared" si="2138"/>
        <v>45809</v>
      </c>
      <c r="AN184" s="161">
        <f t="shared" si="2139"/>
        <v>45838</v>
      </c>
      <c r="AO184" s="165">
        <f t="shared" si="2140"/>
        <v>0</v>
      </c>
      <c r="AP184" s="161">
        <f t="shared" si="2141"/>
        <v>45839</v>
      </c>
      <c r="AQ184" s="161">
        <f t="shared" si="2142"/>
        <v>45869</v>
      </c>
      <c r="AR184" s="165">
        <f t="shared" si="2143"/>
        <v>0</v>
      </c>
      <c r="AS184" s="161">
        <f t="shared" si="2144"/>
        <v>45870</v>
      </c>
      <c r="AT184" s="161">
        <f t="shared" si="2145"/>
        <v>45900</v>
      </c>
      <c r="AU184" s="165">
        <f t="shared" si="2146"/>
        <v>0</v>
      </c>
      <c r="AV184" s="161">
        <f t="shared" si="2147"/>
        <v>45901</v>
      </c>
      <c r="AW184" s="161">
        <f t="shared" si="2148"/>
        <v>45930</v>
      </c>
      <c r="AX184" s="165">
        <f t="shared" si="2149"/>
        <v>0</v>
      </c>
      <c r="AY184" s="161">
        <f t="shared" si="2150"/>
        <v>45931</v>
      </c>
      <c r="AZ184" s="161">
        <f t="shared" si="2151"/>
        <v>45961</v>
      </c>
      <c r="BA184" s="165">
        <f t="shared" si="2152"/>
        <v>0</v>
      </c>
      <c r="BB184" s="161">
        <f t="shared" si="2153"/>
        <v>45962</v>
      </c>
      <c r="BC184" s="161">
        <f t="shared" si="2154"/>
        <v>45991</v>
      </c>
      <c r="BD184" s="165">
        <f t="shared" si="2155"/>
        <v>0</v>
      </c>
      <c r="BE184" s="161">
        <f t="shared" si="2156"/>
        <v>45992</v>
      </c>
      <c r="BF184" s="161">
        <f t="shared" si="2157"/>
        <v>46022</v>
      </c>
      <c r="BG184" s="165">
        <f t="shared" si="2158"/>
        <v>0</v>
      </c>
      <c r="BH184" s="161">
        <v>46023</v>
      </c>
      <c r="BI184" s="161">
        <f t="shared" si="2159"/>
        <v>46053</v>
      </c>
      <c r="BJ184" s="165">
        <f t="shared" si="2160"/>
        <v>0</v>
      </c>
      <c r="BK184" s="161">
        <f t="shared" si="2161"/>
        <v>46054</v>
      </c>
      <c r="BL184" s="161">
        <f t="shared" si="2162"/>
        <v>46081</v>
      </c>
      <c r="BM184" s="165">
        <f t="shared" si="2163"/>
        <v>0</v>
      </c>
      <c r="BN184" s="161">
        <f t="shared" si="2164"/>
        <v>46082</v>
      </c>
      <c r="BO184" s="161">
        <f t="shared" si="2165"/>
        <v>46112</v>
      </c>
      <c r="BP184" s="165">
        <f t="shared" si="2166"/>
        <v>0</v>
      </c>
      <c r="BQ184" s="161">
        <f t="shared" si="2167"/>
        <v>46113</v>
      </c>
      <c r="BR184" s="161">
        <f t="shared" si="2168"/>
        <v>46142</v>
      </c>
      <c r="BS184" s="165">
        <f t="shared" si="2169"/>
        <v>0</v>
      </c>
      <c r="BT184" s="161">
        <f t="shared" si="2170"/>
        <v>46143</v>
      </c>
      <c r="BU184" s="161">
        <f t="shared" si="2171"/>
        <v>46173</v>
      </c>
      <c r="BV184" s="165">
        <f t="shared" si="2172"/>
        <v>0</v>
      </c>
      <c r="BW184" s="161">
        <f t="shared" si="2173"/>
        <v>46174</v>
      </c>
      <c r="BX184" s="161">
        <f t="shared" si="2174"/>
        <v>46203</v>
      </c>
      <c r="BY184" s="165">
        <f t="shared" si="2175"/>
        <v>0</v>
      </c>
      <c r="BZ184" s="161">
        <f t="shared" si="2176"/>
        <v>46204</v>
      </c>
      <c r="CA184" s="161">
        <f t="shared" si="2177"/>
        <v>46234</v>
      </c>
      <c r="CB184" s="165">
        <f t="shared" si="2178"/>
        <v>0</v>
      </c>
      <c r="CC184" s="161">
        <f t="shared" si="2179"/>
        <v>46235</v>
      </c>
      <c r="CD184" s="161">
        <f t="shared" si="2180"/>
        <v>46265</v>
      </c>
      <c r="CE184" s="165">
        <f t="shared" si="2181"/>
        <v>0</v>
      </c>
      <c r="CF184" s="161">
        <f t="shared" si="2182"/>
        <v>46266</v>
      </c>
      <c r="CG184" s="161">
        <f t="shared" si="2183"/>
        <v>46295</v>
      </c>
      <c r="CH184" s="165">
        <f t="shared" si="2184"/>
        <v>0</v>
      </c>
      <c r="CI184" s="161">
        <f t="shared" si="2185"/>
        <v>46296</v>
      </c>
      <c r="CJ184" s="161">
        <f t="shared" si="2186"/>
        <v>46326</v>
      </c>
      <c r="CK184" s="165">
        <f t="shared" si="2187"/>
        <v>0</v>
      </c>
      <c r="CL184" s="161">
        <f t="shared" si="2188"/>
        <v>46327</v>
      </c>
      <c r="CM184" s="161">
        <f t="shared" si="2189"/>
        <v>46356</v>
      </c>
      <c r="CN184" s="165">
        <f t="shared" si="2190"/>
        <v>0</v>
      </c>
      <c r="CO184" s="161">
        <f t="shared" si="2191"/>
        <v>46357</v>
      </c>
      <c r="CP184" s="161">
        <f t="shared" si="2192"/>
        <v>46387</v>
      </c>
      <c r="CQ184" s="165">
        <f t="shared" si="2193"/>
        <v>0</v>
      </c>
    </row>
    <row r="185" s="78" customFormat="1" ht="24" customHeight="1" outlineLevel="4" spans="1:95">
      <c r="A185" s="119"/>
      <c r="B185" s="120"/>
      <c r="C185" s="121"/>
      <c r="D185" s="119"/>
      <c r="E185" s="120"/>
      <c r="F185" s="120"/>
      <c r="G185" s="120"/>
      <c r="H185" s="122"/>
      <c r="I185" s="122"/>
      <c r="J185" s="122">
        <f t="shared" si="1570"/>
        <v>0</v>
      </c>
      <c r="K185" s="122">
        <f t="shared" si="2194"/>
        <v>3</v>
      </c>
      <c r="L185" s="153"/>
      <c r="M185" s="154">
        <f>IFERROR(VLOOKUP($L185,'2-2 引出数据_合同数据仓库'!$B$2:$BP$1000,3,FALSE),0)</f>
        <v>0</v>
      </c>
      <c r="N185" s="122"/>
      <c r="O185" s="154">
        <f>IFERROR(VLOOKUP((LEFT(VLOOKUP($L185,'2-2 引出数据_合同数据仓库'!$B$2:$BP$1000,64,FALSE),15)&amp;(RIGHT(VLOOKUP($L185,'2-2 引出数据_合同数据仓库'!$B$2:$BP$1000,64,FALSE),4)+1)),'2-2 引出数据_合同数据仓库'!$B$2:$BP$1000,3,FALSE),0)</f>
        <v>0</v>
      </c>
      <c r="P185" s="122"/>
      <c r="Q185" s="122">
        <f>IFERROR(VLOOKUP($L185,'2-2 引出数据_合同数据仓库'!$B$2:$BP$1000,28,FALSE),0)</f>
        <v>0</v>
      </c>
      <c r="R185" s="122">
        <f>IFERROR(VLOOKUP($L185,'2-2 引出数据_合同数据仓库'!$B$2:$BP$1000,29,FALSE),0)</f>
        <v>0</v>
      </c>
      <c r="S185" s="122">
        <f>IFERROR(VLOOKUP($L185,'2-2 引出数据_合同数据仓库'!$B$2:$BP$1000,4,FALSE),0)</f>
        <v>0</v>
      </c>
      <c r="T185" s="122"/>
      <c r="U185" s="122">
        <f>IFERROR(VLOOKUP($L185,'2-2 引出数据_合同数据仓库'!$B$2:$BP$1000,15,FALSE),0)</f>
        <v>0</v>
      </c>
      <c r="V185" s="122">
        <f t="shared" si="2123"/>
        <v>0</v>
      </c>
      <c r="W185" s="122"/>
      <c r="X185" s="161">
        <v>45658</v>
      </c>
      <c r="Y185" s="161">
        <f t="shared" si="2124"/>
        <v>45688</v>
      </c>
      <c r="Z185" s="165">
        <f t="shared" si="2125"/>
        <v>0</v>
      </c>
      <c r="AA185" s="161">
        <f t="shared" si="2126"/>
        <v>45689</v>
      </c>
      <c r="AB185" s="161">
        <f t="shared" si="2127"/>
        <v>45716</v>
      </c>
      <c r="AC185" s="165">
        <f t="shared" si="2128"/>
        <v>0</v>
      </c>
      <c r="AD185" s="161">
        <f t="shared" si="2129"/>
        <v>45717</v>
      </c>
      <c r="AE185" s="161">
        <f t="shared" si="2130"/>
        <v>45747</v>
      </c>
      <c r="AF185" s="165">
        <f t="shared" si="2131"/>
        <v>0</v>
      </c>
      <c r="AG185" s="161">
        <f t="shared" si="2132"/>
        <v>45748</v>
      </c>
      <c r="AH185" s="161">
        <f t="shared" si="2133"/>
        <v>45777</v>
      </c>
      <c r="AI185" s="165">
        <f t="shared" si="2134"/>
        <v>0</v>
      </c>
      <c r="AJ185" s="161">
        <f t="shared" si="2135"/>
        <v>45778</v>
      </c>
      <c r="AK185" s="161">
        <f t="shared" si="2136"/>
        <v>45808</v>
      </c>
      <c r="AL185" s="165">
        <f t="shared" si="2137"/>
        <v>0</v>
      </c>
      <c r="AM185" s="161">
        <f t="shared" si="2138"/>
        <v>45809</v>
      </c>
      <c r="AN185" s="161">
        <f t="shared" si="2139"/>
        <v>45838</v>
      </c>
      <c r="AO185" s="165">
        <f t="shared" si="2140"/>
        <v>0</v>
      </c>
      <c r="AP185" s="161">
        <f t="shared" si="2141"/>
        <v>45839</v>
      </c>
      <c r="AQ185" s="161">
        <f t="shared" si="2142"/>
        <v>45869</v>
      </c>
      <c r="AR185" s="165">
        <f t="shared" si="2143"/>
        <v>0</v>
      </c>
      <c r="AS185" s="161">
        <f t="shared" si="2144"/>
        <v>45870</v>
      </c>
      <c r="AT185" s="161">
        <f t="shared" si="2145"/>
        <v>45900</v>
      </c>
      <c r="AU185" s="165">
        <f t="shared" si="2146"/>
        <v>0</v>
      </c>
      <c r="AV185" s="161">
        <f t="shared" si="2147"/>
        <v>45901</v>
      </c>
      <c r="AW185" s="161">
        <f t="shared" si="2148"/>
        <v>45930</v>
      </c>
      <c r="AX185" s="165">
        <f t="shared" si="2149"/>
        <v>0</v>
      </c>
      <c r="AY185" s="161">
        <f t="shared" si="2150"/>
        <v>45931</v>
      </c>
      <c r="AZ185" s="161">
        <f t="shared" si="2151"/>
        <v>45961</v>
      </c>
      <c r="BA185" s="165">
        <f t="shared" si="2152"/>
        <v>0</v>
      </c>
      <c r="BB185" s="161">
        <f t="shared" si="2153"/>
        <v>45962</v>
      </c>
      <c r="BC185" s="161">
        <f t="shared" si="2154"/>
        <v>45991</v>
      </c>
      <c r="BD185" s="165">
        <f t="shared" si="2155"/>
        <v>0</v>
      </c>
      <c r="BE185" s="161">
        <f t="shared" si="2156"/>
        <v>45992</v>
      </c>
      <c r="BF185" s="161">
        <f t="shared" si="2157"/>
        <v>46022</v>
      </c>
      <c r="BG185" s="165">
        <f t="shared" si="2158"/>
        <v>0</v>
      </c>
      <c r="BH185" s="161">
        <v>46023</v>
      </c>
      <c r="BI185" s="161">
        <f t="shared" si="2159"/>
        <v>46053</v>
      </c>
      <c r="BJ185" s="165">
        <f t="shared" si="2160"/>
        <v>0</v>
      </c>
      <c r="BK185" s="161">
        <f t="shared" si="2161"/>
        <v>46054</v>
      </c>
      <c r="BL185" s="161">
        <f t="shared" si="2162"/>
        <v>46081</v>
      </c>
      <c r="BM185" s="165">
        <f t="shared" si="2163"/>
        <v>0</v>
      </c>
      <c r="BN185" s="161">
        <f t="shared" si="2164"/>
        <v>46082</v>
      </c>
      <c r="BO185" s="161">
        <f t="shared" si="2165"/>
        <v>46112</v>
      </c>
      <c r="BP185" s="165">
        <f t="shared" si="2166"/>
        <v>0</v>
      </c>
      <c r="BQ185" s="161">
        <f t="shared" si="2167"/>
        <v>46113</v>
      </c>
      <c r="BR185" s="161">
        <f t="shared" si="2168"/>
        <v>46142</v>
      </c>
      <c r="BS185" s="165">
        <f t="shared" si="2169"/>
        <v>0</v>
      </c>
      <c r="BT185" s="161">
        <f t="shared" si="2170"/>
        <v>46143</v>
      </c>
      <c r="BU185" s="161">
        <f t="shared" si="2171"/>
        <v>46173</v>
      </c>
      <c r="BV185" s="165">
        <f t="shared" si="2172"/>
        <v>0</v>
      </c>
      <c r="BW185" s="161">
        <f t="shared" si="2173"/>
        <v>46174</v>
      </c>
      <c r="BX185" s="161">
        <f t="shared" si="2174"/>
        <v>46203</v>
      </c>
      <c r="BY185" s="165">
        <f t="shared" si="2175"/>
        <v>0</v>
      </c>
      <c r="BZ185" s="161">
        <f t="shared" si="2176"/>
        <v>46204</v>
      </c>
      <c r="CA185" s="161">
        <f t="shared" si="2177"/>
        <v>46234</v>
      </c>
      <c r="CB185" s="165">
        <f t="shared" si="2178"/>
        <v>0</v>
      </c>
      <c r="CC185" s="161">
        <f t="shared" si="2179"/>
        <v>46235</v>
      </c>
      <c r="CD185" s="161">
        <f t="shared" si="2180"/>
        <v>46265</v>
      </c>
      <c r="CE185" s="165">
        <f t="shared" si="2181"/>
        <v>0</v>
      </c>
      <c r="CF185" s="161">
        <f t="shared" si="2182"/>
        <v>46266</v>
      </c>
      <c r="CG185" s="161">
        <f t="shared" si="2183"/>
        <v>46295</v>
      </c>
      <c r="CH185" s="165">
        <f t="shared" si="2184"/>
        <v>0</v>
      </c>
      <c r="CI185" s="161">
        <f t="shared" si="2185"/>
        <v>46296</v>
      </c>
      <c r="CJ185" s="161">
        <f t="shared" si="2186"/>
        <v>46326</v>
      </c>
      <c r="CK185" s="165">
        <f t="shared" si="2187"/>
        <v>0</v>
      </c>
      <c r="CL185" s="161">
        <f t="shared" si="2188"/>
        <v>46327</v>
      </c>
      <c r="CM185" s="161">
        <f t="shared" si="2189"/>
        <v>46356</v>
      </c>
      <c r="CN185" s="165">
        <f t="shared" si="2190"/>
        <v>0</v>
      </c>
      <c r="CO185" s="161">
        <f t="shared" si="2191"/>
        <v>46357</v>
      </c>
      <c r="CP185" s="161">
        <f t="shared" si="2192"/>
        <v>46387</v>
      </c>
      <c r="CQ185" s="165">
        <f t="shared" si="2193"/>
        <v>0</v>
      </c>
    </row>
    <row r="186" s="78" customFormat="1" ht="24" customHeight="1" outlineLevel="4" spans="1:95">
      <c r="A186" s="119"/>
      <c r="B186" s="120"/>
      <c r="C186" s="121"/>
      <c r="D186" s="119"/>
      <c r="E186" s="120"/>
      <c r="F186" s="120"/>
      <c r="G186" s="120"/>
      <c r="H186" s="122"/>
      <c r="I186" s="122"/>
      <c r="J186" s="122">
        <f t="shared" si="1570"/>
        <v>0</v>
      </c>
      <c r="K186" s="122">
        <f t="shared" si="2194"/>
        <v>4</v>
      </c>
      <c r="L186" s="153"/>
      <c r="M186" s="154">
        <f>IFERROR(VLOOKUP($L186,'2-2 引出数据_合同数据仓库'!$B$2:$BP$1000,3,FALSE),0)</f>
        <v>0</v>
      </c>
      <c r="N186" s="122"/>
      <c r="O186" s="154">
        <f>IFERROR(VLOOKUP((LEFT(VLOOKUP($L186,'2-2 引出数据_合同数据仓库'!$B$2:$BP$1000,64,FALSE),15)&amp;(RIGHT(VLOOKUP($L186,'2-2 引出数据_合同数据仓库'!$B$2:$BP$1000,64,FALSE),4)+1)),'2-2 引出数据_合同数据仓库'!$B$2:$BP$1000,3,FALSE),0)</f>
        <v>0</v>
      </c>
      <c r="P186" s="122"/>
      <c r="Q186" s="122">
        <f>IFERROR(VLOOKUP($L186,'2-2 引出数据_合同数据仓库'!$B$2:$BP$1000,28,FALSE),0)</f>
        <v>0</v>
      </c>
      <c r="R186" s="122">
        <f>IFERROR(VLOOKUP($L186,'2-2 引出数据_合同数据仓库'!$B$2:$BP$1000,29,FALSE),0)</f>
        <v>0</v>
      </c>
      <c r="S186" s="122">
        <f>IFERROR(VLOOKUP($L186,'2-2 引出数据_合同数据仓库'!$B$2:$BP$1000,4,FALSE),0)</f>
        <v>0</v>
      </c>
      <c r="T186" s="122"/>
      <c r="U186" s="122">
        <f>IFERROR(VLOOKUP($L186,'2-2 引出数据_合同数据仓库'!$B$2:$BP$1000,15,FALSE),0)</f>
        <v>0</v>
      </c>
      <c r="V186" s="122">
        <f t="shared" si="2123"/>
        <v>0</v>
      </c>
      <c r="W186" s="122"/>
      <c r="X186" s="161">
        <v>45658</v>
      </c>
      <c r="Y186" s="161">
        <f t="shared" si="2124"/>
        <v>45688</v>
      </c>
      <c r="Z186" s="165">
        <f t="shared" si="2125"/>
        <v>0</v>
      </c>
      <c r="AA186" s="161">
        <f t="shared" si="2126"/>
        <v>45689</v>
      </c>
      <c r="AB186" s="161">
        <f t="shared" si="2127"/>
        <v>45716</v>
      </c>
      <c r="AC186" s="165">
        <f t="shared" si="2128"/>
        <v>0</v>
      </c>
      <c r="AD186" s="161">
        <f t="shared" si="2129"/>
        <v>45717</v>
      </c>
      <c r="AE186" s="161">
        <f t="shared" si="2130"/>
        <v>45747</v>
      </c>
      <c r="AF186" s="165">
        <f t="shared" si="2131"/>
        <v>0</v>
      </c>
      <c r="AG186" s="161">
        <f t="shared" si="2132"/>
        <v>45748</v>
      </c>
      <c r="AH186" s="161">
        <f t="shared" si="2133"/>
        <v>45777</v>
      </c>
      <c r="AI186" s="165">
        <f t="shared" si="2134"/>
        <v>0</v>
      </c>
      <c r="AJ186" s="161">
        <f t="shared" si="2135"/>
        <v>45778</v>
      </c>
      <c r="AK186" s="161">
        <f t="shared" si="2136"/>
        <v>45808</v>
      </c>
      <c r="AL186" s="165">
        <f t="shared" si="2137"/>
        <v>0</v>
      </c>
      <c r="AM186" s="161">
        <f t="shared" si="2138"/>
        <v>45809</v>
      </c>
      <c r="AN186" s="161">
        <f t="shared" si="2139"/>
        <v>45838</v>
      </c>
      <c r="AO186" s="165">
        <f t="shared" si="2140"/>
        <v>0</v>
      </c>
      <c r="AP186" s="161">
        <f t="shared" si="2141"/>
        <v>45839</v>
      </c>
      <c r="AQ186" s="161">
        <f t="shared" si="2142"/>
        <v>45869</v>
      </c>
      <c r="AR186" s="165">
        <f t="shared" si="2143"/>
        <v>0</v>
      </c>
      <c r="AS186" s="161">
        <f t="shared" si="2144"/>
        <v>45870</v>
      </c>
      <c r="AT186" s="161">
        <f t="shared" si="2145"/>
        <v>45900</v>
      </c>
      <c r="AU186" s="165">
        <f t="shared" si="2146"/>
        <v>0</v>
      </c>
      <c r="AV186" s="161">
        <f t="shared" si="2147"/>
        <v>45901</v>
      </c>
      <c r="AW186" s="161">
        <f t="shared" si="2148"/>
        <v>45930</v>
      </c>
      <c r="AX186" s="165">
        <f t="shared" si="2149"/>
        <v>0</v>
      </c>
      <c r="AY186" s="161">
        <f t="shared" si="2150"/>
        <v>45931</v>
      </c>
      <c r="AZ186" s="161">
        <f t="shared" si="2151"/>
        <v>45961</v>
      </c>
      <c r="BA186" s="165">
        <f t="shared" si="2152"/>
        <v>0</v>
      </c>
      <c r="BB186" s="161">
        <f t="shared" si="2153"/>
        <v>45962</v>
      </c>
      <c r="BC186" s="161">
        <f t="shared" si="2154"/>
        <v>45991</v>
      </c>
      <c r="BD186" s="165">
        <f t="shared" si="2155"/>
        <v>0</v>
      </c>
      <c r="BE186" s="161">
        <f t="shared" si="2156"/>
        <v>45992</v>
      </c>
      <c r="BF186" s="161">
        <f t="shared" si="2157"/>
        <v>46022</v>
      </c>
      <c r="BG186" s="165">
        <f t="shared" si="2158"/>
        <v>0</v>
      </c>
      <c r="BH186" s="161">
        <v>46023</v>
      </c>
      <c r="BI186" s="161">
        <f t="shared" si="2159"/>
        <v>46053</v>
      </c>
      <c r="BJ186" s="165">
        <f t="shared" si="2160"/>
        <v>0</v>
      </c>
      <c r="BK186" s="161">
        <f t="shared" si="2161"/>
        <v>46054</v>
      </c>
      <c r="BL186" s="161">
        <f t="shared" si="2162"/>
        <v>46081</v>
      </c>
      <c r="BM186" s="165">
        <f t="shared" si="2163"/>
        <v>0</v>
      </c>
      <c r="BN186" s="161">
        <f t="shared" si="2164"/>
        <v>46082</v>
      </c>
      <c r="BO186" s="161">
        <f t="shared" si="2165"/>
        <v>46112</v>
      </c>
      <c r="BP186" s="165">
        <f t="shared" si="2166"/>
        <v>0</v>
      </c>
      <c r="BQ186" s="161">
        <f t="shared" si="2167"/>
        <v>46113</v>
      </c>
      <c r="BR186" s="161">
        <f t="shared" si="2168"/>
        <v>46142</v>
      </c>
      <c r="BS186" s="165">
        <f t="shared" si="2169"/>
        <v>0</v>
      </c>
      <c r="BT186" s="161">
        <f t="shared" si="2170"/>
        <v>46143</v>
      </c>
      <c r="BU186" s="161">
        <f t="shared" si="2171"/>
        <v>46173</v>
      </c>
      <c r="BV186" s="165">
        <f t="shared" si="2172"/>
        <v>0</v>
      </c>
      <c r="BW186" s="161">
        <f t="shared" si="2173"/>
        <v>46174</v>
      </c>
      <c r="BX186" s="161">
        <f t="shared" si="2174"/>
        <v>46203</v>
      </c>
      <c r="BY186" s="165">
        <f t="shared" si="2175"/>
        <v>0</v>
      </c>
      <c r="BZ186" s="161">
        <f t="shared" si="2176"/>
        <v>46204</v>
      </c>
      <c r="CA186" s="161">
        <f t="shared" si="2177"/>
        <v>46234</v>
      </c>
      <c r="CB186" s="165">
        <f t="shared" si="2178"/>
        <v>0</v>
      </c>
      <c r="CC186" s="161">
        <f t="shared" si="2179"/>
        <v>46235</v>
      </c>
      <c r="CD186" s="161">
        <f t="shared" si="2180"/>
        <v>46265</v>
      </c>
      <c r="CE186" s="165">
        <f t="shared" si="2181"/>
        <v>0</v>
      </c>
      <c r="CF186" s="161">
        <f t="shared" si="2182"/>
        <v>46266</v>
      </c>
      <c r="CG186" s="161">
        <f t="shared" si="2183"/>
        <v>46295</v>
      </c>
      <c r="CH186" s="165">
        <f t="shared" si="2184"/>
        <v>0</v>
      </c>
      <c r="CI186" s="161">
        <f t="shared" si="2185"/>
        <v>46296</v>
      </c>
      <c r="CJ186" s="161">
        <f t="shared" si="2186"/>
        <v>46326</v>
      </c>
      <c r="CK186" s="165">
        <f t="shared" si="2187"/>
        <v>0</v>
      </c>
      <c r="CL186" s="161">
        <f t="shared" si="2188"/>
        <v>46327</v>
      </c>
      <c r="CM186" s="161">
        <f t="shared" si="2189"/>
        <v>46356</v>
      </c>
      <c r="CN186" s="165">
        <f t="shared" si="2190"/>
        <v>0</v>
      </c>
      <c r="CO186" s="161">
        <f t="shared" si="2191"/>
        <v>46357</v>
      </c>
      <c r="CP186" s="161">
        <f t="shared" si="2192"/>
        <v>46387</v>
      </c>
      <c r="CQ186" s="165">
        <f t="shared" si="2193"/>
        <v>0</v>
      </c>
    </row>
    <row r="187" s="78" customFormat="1" ht="24" customHeight="1" outlineLevel="4" spans="1:95">
      <c r="A187" s="123" t="s">
        <v>2826</v>
      </c>
      <c r="B187" s="124"/>
      <c r="C187" s="124"/>
      <c r="D187" s="124"/>
      <c r="E187" s="124"/>
      <c r="F187" s="124"/>
      <c r="G187" s="125"/>
      <c r="H187" s="126"/>
      <c r="I187" s="126"/>
      <c r="J187" s="126"/>
      <c r="K187" s="126"/>
      <c r="L187" s="155"/>
      <c r="M187" s="155"/>
      <c r="N187" s="126"/>
      <c r="O187" s="126"/>
      <c r="P187" s="126"/>
      <c r="Q187" s="126"/>
      <c r="R187" s="126"/>
      <c r="S187" s="126"/>
      <c r="T187" s="126"/>
      <c r="U187" s="126"/>
      <c r="V187" s="126"/>
      <c r="W187" s="126"/>
      <c r="X187" s="126"/>
      <c r="Y187" s="126"/>
      <c r="Z187" s="126"/>
      <c r="AA187" s="126"/>
      <c r="AB187" s="126"/>
      <c r="AC187" s="126"/>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c r="BL187" s="126"/>
      <c r="BM187" s="126"/>
      <c r="BN187" s="126"/>
      <c r="BO187" s="126"/>
      <c r="BP187" s="126"/>
      <c r="BQ187" s="126"/>
      <c r="BR187" s="126"/>
      <c r="BS187" s="126"/>
      <c r="BT187" s="126"/>
      <c r="BU187" s="126"/>
      <c r="BV187" s="126"/>
      <c r="BW187" s="126"/>
      <c r="BX187" s="126"/>
      <c r="BY187" s="126"/>
      <c r="BZ187" s="126"/>
      <c r="CA187" s="126"/>
      <c r="CB187" s="126"/>
      <c r="CC187" s="126"/>
      <c r="CD187" s="126"/>
      <c r="CE187" s="126"/>
      <c r="CF187" s="126"/>
      <c r="CG187" s="126"/>
      <c r="CH187" s="126"/>
      <c r="CI187" s="126"/>
      <c r="CJ187" s="126"/>
      <c r="CK187" s="126"/>
      <c r="CL187" s="126"/>
      <c r="CM187" s="126"/>
      <c r="CN187" s="126"/>
      <c r="CO187" s="126"/>
      <c r="CP187" s="126"/>
      <c r="CQ187" s="126"/>
    </row>
    <row r="188" ht="24" customHeight="1" outlineLevel="3" spans="1:95">
      <c r="A188" s="115"/>
      <c r="B188" s="116" t="s">
        <v>799</v>
      </c>
      <c r="C188" s="117" t="s">
        <v>1152</v>
      </c>
      <c r="D188" s="115" t="s">
        <v>2840</v>
      </c>
      <c r="E188" s="116"/>
      <c r="F188" s="116"/>
      <c r="G188" s="116"/>
      <c r="H188" s="118">
        <f>X188+AA188+AD188+AG188+AJ188+AM188+AP188+AS188+AV188+AY188+BB188+BE188</f>
        <v>0</v>
      </c>
      <c r="I188" s="118">
        <f>Y188+AB188+AE188+AH188+AK188+AN188+AQ188+AT188+AW188+AZ188+BC188+BF188</f>
        <v>-242002.735978112</v>
      </c>
      <c r="J188" s="118">
        <f t="shared" si="1570"/>
        <v>242002.735978112</v>
      </c>
      <c r="K188" s="118"/>
      <c r="L188" s="152"/>
      <c r="M188" s="152"/>
      <c r="N188" s="118"/>
      <c r="O188" s="118"/>
      <c r="P188" s="118"/>
      <c r="Q188" s="118"/>
      <c r="R188" s="118"/>
      <c r="S188" s="118"/>
      <c r="T188" s="118"/>
      <c r="U188" s="118"/>
      <c r="V188" s="118"/>
      <c r="W188" s="118"/>
      <c r="X188" s="118">
        <f>VLOOKUP($C188,'1 预算编制表单'!$C:$BJ,27,FALSE)</f>
        <v>0</v>
      </c>
      <c r="Y188" s="118">
        <f>X188-Z188</f>
        <v>-27480.1641586867</v>
      </c>
      <c r="Z188" s="118">
        <f>SUM(Z189:Z193)</f>
        <v>27480.1641586867</v>
      </c>
      <c r="AA188" s="118">
        <f>VLOOKUP($C188,'1 预算编制表单'!$C:$BJ,30,FALSE)</f>
        <v>0</v>
      </c>
      <c r="AB188" s="118">
        <f>AA188-AC188</f>
        <v>-24820.7934336525</v>
      </c>
      <c r="AC188" s="118">
        <f>SUM(AC189:AC193)</f>
        <v>24820.7934336525</v>
      </c>
      <c r="AD188" s="118">
        <f>VLOOKUP($C188,'1 预算编制表单'!$C:$BJ,33,FALSE)</f>
        <v>0</v>
      </c>
      <c r="AE188" s="118">
        <f>AD188-AF188</f>
        <v>-27480.1641586867</v>
      </c>
      <c r="AF188" s="118">
        <f>SUM(AF189:AF193)</f>
        <v>27480.1641586867</v>
      </c>
      <c r="AG188" s="118">
        <f>VLOOKUP($C188,'1 预算编制表单'!$C:$BJ,36,FALSE)</f>
        <v>0</v>
      </c>
      <c r="AH188" s="118">
        <f>AG188-AI188</f>
        <v>-26593.707250342</v>
      </c>
      <c r="AI188" s="118">
        <f>SUM(AI189:AI193)</f>
        <v>26593.707250342</v>
      </c>
      <c r="AJ188" s="118">
        <f>VLOOKUP($C188,'1 预算编制表单'!$C:$BJ,39,FALSE)</f>
        <v>0</v>
      </c>
      <c r="AK188" s="118">
        <f>AJ188-AL188</f>
        <v>-27480.1641586867</v>
      </c>
      <c r="AL188" s="118">
        <f>SUM(AL189:AL193)</f>
        <v>27480.1641586867</v>
      </c>
      <c r="AM188" s="118">
        <f>VLOOKUP($C188,'1 预算编制表单'!$C:$BJ,42,FALSE)</f>
        <v>0</v>
      </c>
      <c r="AN188" s="118">
        <f>AM188-AO188</f>
        <v>-26593.707250342</v>
      </c>
      <c r="AO188" s="118">
        <f>SUM(AO189:AO193)</f>
        <v>26593.707250342</v>
      </c>
      <c r="AP188" s="118">
        <f>VLOOKUP($C188,'1 预算编制表单'!$C:$BJ,45,FALSE)</f>
        <v>0</v>
      </c>
      <c r="AQ188" s="118">
        <f>AP188-AR188</f>
        <v>-27480.1641586867</v>
      </c>
      <c r="AR188" s="118">
        <f>SUM(AR189:AR193)</f>
        <v>27480.1641586867</v>
      </c>
      <c r="AS188" s="118">
        <f>VLOOKUP($C188,'1 预算编制表单'!$C:$BJ,48,FALSE)</f>
        <v>0</v>
      </c>
      <c r="AT188" s="118">
        <f>AS188-AU188</f>
        <v>-27480.1641586867</v>
      </c>
      <c r="AU188" s="118">
        <f>SUM(AU189:AU193)</f>
        <v>27480.1641586867</v>
      </c>
      <c r="AV188" s="118">
        <f>VLOOKUP($C188,'1 预算编制表单'!$C:$BJ,51,FALSE)</f>
        <v>0</v>
      </c>
      <c r="AW188" s="118">
        <f>AV188-AX188</f>
        <v>-26593.707250342</v>
      </c>
      <c r="AX188" s="118">
        <f>SUM(AX189:AX193)</f>
        <v>26593.707250342</v>
      </c>
      <c r="AY188" s="118">
        <f>VLOOKUP($C188,'1 预算编制表单'!$C:$BJ,54,FALSE)</f>
        <v>0</v>
      </c>
      <c r="AZ188" s="118">
        <f>AY188-BA188</f>
        <v>0</v>
      </c>
      <c r="BA188" s="118">
        <f>SUM(BA189:BA193)</f>
        <v>0</v>
      </c>
      <c r="BB188" s="118">
        <f>VLOOKUP($C188,'1 预算编制表单'!$C:$BJ,57,FALSE)</f>
        <v>0</v>
      </c>
      <c r="BC188" s="118">
        <f>BB188-BD188</f>
        <v>0</v>
      </c>
      <c r="BD188" s="118">
        <f>SUM(BD189:BD193)</f>
        <v>0</v>
      </c>
      <c r="BE188" s="118">
        <f>VLOOKUP($C188,'1 预算编制表单'!$C:$BJ,60,FALSE)</f>
        <v>0</v>
      </c>
      <c r="BF188" s="118">
        <f>BE188-BG188</f>
        <v>0</v>
      </c>
      <c r="BG188" s="118">
        <f>SUM(BG189:BG193)</f>
        <v>0</v>
      </c>
      <c r="BH188" s="118">
        <f>VLOOKUP($C188,'1 预算编制表单'!$C:$BJ,27,FALSE)</f>
        <v>0</v>
      </c>
      <c r="BI188" s="118">
        <f>BH188-BJ188</f>
        <v>0</v>
      </c>
      <c r="BJ188" s="118">
        <f>SUM(BJ189:BJ193)</f>
        <v>0</v>
      </c>
      <c r="BK188" s="118">
        <f>VLOOKUP($C188,'1 预算编制表单'!$C:$BJ,30,FALSE)</f>
        <v>0</v>
      </c>
      <c r="BL188" s="118">
        <f>BK188-BM188</f>
        <v>0</v>
      </c>
      <c r="BM188" s="118">
        <f>SUM(BM189:BM193)</f>
        <v>0</v>
      </c>
      <c r="BN188" s="118">
        <f>VLOOKUP($C188,'1 预算编制表单'!$C:$BJ,33,FALSE)</f>
        <v>0</v>
      </c>
      <c r="BO188" s="118">
        <f>BN188-BP188</f>
        <v>0</v>
      </c>
      <c r="BP188" s="118">
        <f>SUM(BP189:BP193)</f>
        <v>0</v>
      </c>
      <c r="BQ188" s="118">
        <f>VLOOKUP($C188,'1 预算编制表单'!$C:$BJ,36,FALSE)</f>
        <v>0</v>
      </c>
      <c r="BR188" s="118">
        <f>BQ188-BS188</f>
        <v>0</v>
      </c>
      <c r="BS188" s="118">
        <f>SUM(BS189:BS193)</f>
        <v>0</v>
      </c>
      <c r="BT188" s="118">
        <f>VLOOKUP($C188,'1 预算编制表单'!$C:$BJ,39,FALSE)</f>
        <v>0</v>
      </c>
      <c r="BU188" s="118">
        <f>BT188-BV188</f>
        <v>0</v>
      </c>
      <c r="BV188" s="118">
        <f>SUM(BV189:BV193)</f>
        <v>0</v>
      </c>
      <c r="BW188" s="118">
        <f>VLOOKUP($C188,'1 预算编制表单'!$C:$BJ,42,FALSE)</f>
        <v>0</v>
      </c>
      <c r="BX188" s="118">
        <f>BW188-BY188</f>
        <v>0</v>
      </c>
      <c r="BY188" s="118">
        <f>SUM(BY189:BY193)</f>
        <v>0</v>
      </c>
      <c r="BZ188" s="118">
        <f>VLOOKUP($C188,'1 预算编制表单'!$C:$BJ,45,FALSE)</f>
        <v>0</v>
      </c>
      <c r="CA188" s="118">
        <f>BZ188-CB188</f>
        <v>0</v>
      </c>
      <c r="CB188" s="118">
        <f>SUM(CB189:CB193)</f>
        <v>0</v>
      </c>
      <c r="CC188" s="118">
        <f>VLOOKUP($C188,'1 预算编制表单'!$C:$BJ,48,FALSE)</f>
        <v>0</v>
      </c>
      <c r="CD188" s="118">
        <f>CC188-CE188</f>
        <v>0</v>
      </c>
      <c r="CE188" s="118">
        <f>SUM(CE189:CE193)</f>
        <v>0</v>
      </c>
      <c r="CF188" s="118">
        <f>VLOOKUP($C188,'1 预算编制表单'!$C:$BJ,51,FALSE)</f>
        <v>0</v>
      </c>
      <c r="CG188" s="118">
        <f>CF188-CH188</f>
        <v>0</v>
      </c>
      <c r="CH188" s="118">
        <f>SUM(CH189:CH193)</f>
        <v>0</v>
      </c>
      <c r="CI188" s="118">
        <f>VLOOKUP($C188,'1 预算编制表单'!$C:$BJ,54,FALSE)</f>
        <v>0</v>
      </c>
      <c r="CJ188" s="118">
        <f>CI188-CK188</f>
        <v>0</v>
      </c>
      <c r="CK188" s="118">
        <f>SUM(CK189:CK193)</f>
        <v>0</v>
      </c>
      <c r="CL188" s="118">
        <f>VLOOKUP($C188,'1 预算编制表单'!$C:$BJ,57,FALSE)</f>
        <v>0</v>
      </c>
      <c r="CM188" s="118">
        <f>CL188-CN188</f>
        <v>0</v>
      </c>
      <c r="CN188" s="118">
        <f>SUM(CN189:CN193)</f>
        <v>0</v>
      </c>
      <c r="CO188" s="118">
        <f>VLOOKUP($C188,'1 预算编制表单'!$C:$BJ,60,FALSE)</f>
        <v>0</v>
      </c>
      <c r="CP188" s="118">
        <f>CO188-CQ188</f>
        <v>0</v>
      </c>
      <c r="CQ188" s="118">
        <f>SUM(CQ189:CQ193)</f>
        <v>0</v>
      </c>
    </row>
    <row r="189" s="78" customFormat="1" ht="24" customHeight="1" outlineLevel="4" spans="1:95">
      <c r="A189" s="119"/>
      <c r="B189" s="120"/>
      <c r="C189" s="121"/>
      <c r="D189" s="119"/>
      <c r="E189" s="120"/>
      <c r="F189" s="120"/>
      <c r="G189" s="120"/>
      <c r="H189" s="122"/>
      <c r="I189" s="122"/>
      <c r="J189" s="122">
        <f t="shared" si="1570"/>
        <v>242002.735978112</v>
      </c>
      <c r="K189" s="122">
        <v>1</v>
      </c>
      <c r="L189" s="153" t="s">
        <v>2841</v>
      </c>
      <c r="M189" s="154" t="str">
        <f>IFERROR(VLOOKUP($L189,'2-2 引出数据_合同数据仓库'!$B$2:$BP$1000,3,FALSE),0)</f>
        <v>翠堤湾电梯维修保养合同</v>
      </c>
      <c r="N189" s="122"/>
      <c r="O189" s="154">
        <f>IFERROR(VLOOKUP((LEFT(VLOOKUP($L189,'2-2 引出数据_合同数据仓库'!$B$2:$BP$1000,64,FALSE),15)&amp;(RIGHT(VLOOKUP($L189,'2-2 引出数据_合同数据仓库'!$B$2:$BP$1000,64,FALSE),4)+1)),'2-2 引出数据_合同数据仓库'!$B$2:$BP$1000,3,FALSE),0)</f>
        <v>0</v>
      </c>
      <c r="P189" s="122"/>
      <c r="Q189" s="122" t="str">
        <f>IFERROR(VLOOKUP($L189,'2-2 引出数据_合同数据仓库'!$B$2:$BP$1000,28,FALSE),0)</f>
        <v>2023-09-15</v>
      </c>
      <c r="R189" s="122" t="str">
        <f>IFERROR(VLOOKUP($L189,'2-2 引出数据_合同数据仓库'!$B$2:$BP$1000,29,FALSE),0)</f>
        <v>2023-10-01</v>
      </c>
      <c r="S189" s="122" t="str">
        <f>IFERROR(VLOOKUP($L189,'2-2 引出数据_合同数据仓库'!$B$2:$BP$1000,4,FALSE),0)</f>
        <v>2025-09-30</v>
      </c>
      <c r="T189" s="122"/>
      <c r="U189" s="122">
        <f>IFERROR(VLOOKUP($L189,'2-2 引出数据_合同数据仓库'!$B$2:$BP$1000,15,FALSE),0)</f>
        <v>648000</v>
      </c>
      <c r="V189" s="122">
        <f t="shared" ref="V189:V192" si="2195">U189/(S189-R189+1)*365</f>
        <v>323556.771545828</v>
      </c>
      <c r="W189" s="122"/>
      <c r="X189" s="161">
        <v>45658</v>
      </c>
      <c r="Y189" s="161">
        <f t="shared" ref="Y189:Y192" si="2196">X189+30</f>
        <v>45688</v>
      </c>
      <c r="Z189" s="165">
        <f t="shared" ref="Z189:Z192" si="2197">IFERROR(IF(($R189-Y189)&gt;=0,0,IF(($S189-X189)&lt;0,0,IF(AND(($S189-Y189)&gt;0,(X189-$R189)&gt;0),$V189/365*(Y189-X189+1),IF(AND(($S189-Y189)&lt;=0,(X189-$R189)&gt;0),$V189/365*($S189-X189+1),$V189/365*(Y189-$R189+1))))),0)</f>
        <v>27480.1641586867</v>
      </c>
      <c r="AA189" s="161">
        <f t="shared" ref="AA189:AA192" si="2198">Y189+1</f>
        <v>45689</v>
      </c>
      <c r="AB189" s="161">
        <f t="shared" ref="AB189:AB192" si="2199">AA189+27</f>
        <v>45716</v>
      </c>
      <c r="AC189" s="165">
        <f t="shared" ref="AC189:AC192" si="2200">IFERROR(IF(($R189-AB189)&gt;=0,0,IF(($S189-AA189)&lt;0,0,IF(AND(($S189-AB189)&gt;0,(AA189-$R189)&gt;0),$V189/365*(AB189-AA189+1),IF(AND(($S189-AB189)&lt;=0,(AA189-$R189)&gt;0),$V189/365*($S189-AA189+1),$V189/365*(AB189-$R189+1))))),0)</f>
        <v>24820.7934336525</v>
      </c>
      <c r="AD189" s="161">
        <f t="shared" ref="AD189:AD192" si="2201">AB189+1</f>
        <v>45717</v>
      </c>
      <c r="AE189" s="161">
        <f t="shared" ref="AE189:AE192" si="2202">AD189+30</f>
        <v>45747</v>
      </c>
      <c r="AF189" s="165">
        <f t="shared" ref="AF189:AF192" si="2203">IFERROR(IF(($R189-AE189)&gt;=0,0,IF(($S189-AD189)&lt;0,0,IF(AND(($S189-AE189)&gt;0,(AD189-$R189)&gt;0),$V189/365*(AE189-AD189+1),IF(AND(($S189-AE189)&lt;=0,(AD189-$R189)&gt;0),$V189/365*($S189-AD189+1),$V189/365*(AE189-$R189+1))))),0)</f>
        <v>27480.1641586867</v>
      </c>
      <c r="AG189" s="161">
        <f t="shared" ref="AG189:AG192" si="2204">AE189+1</f>
        <v>45748</v>
      </c>
      <c r="AH189" s="161">
        <f t="shared" ref="AH189:AH192" si="2205">AG189+29</f>
        <v>45777</v>
      </c>
      <c r="AI189" s="165">
        <f t="shared" ref="AI189:AI192" si="2206">IFERROR(IF(($R189-AH189)&gt;=0,0,IF(($S189-AG189)&lt;0,0,IF(AND(($S189-AH189)&gt;0,(AG189-$R189)&gt;0),$V189/365*(AH189-AG189+1),IF(AND(($S189-AH189)&lt;=0,(AG189-$R189)&gt;0),$V189/365*($S189-AG189+1),$V189/365*(AH189-$R189+1))))),0)</f>
        <v>26593.707250342</v>
      </c>
      <c r="AJ189" s="161">
        <f t="shared" ref="AJ189:AJ192" si="2207">AH189+1</f>
        <v>45778</v>
      </c>
      <c r="AK189" s="161">
        <f t="shared" ref="AK189:AK192" si="2208">AJ189+30</f>
        <v>45808</v>
      </c>
      <c r="AL189" s="165">
        <f t="shared" ref="AL189:AL192" si="2209">IFERROR(IF(($R189-AK189)&gt;=0,0,IF(($S189-AJ189)&lt;0,0,IF(AND(($S189-AK189)&gt;0,(AJ189-$R189)&gt;0),$V189/365*(AK189-AJ189+1),IF(AND(($S189-AK189)&lt;=0,(AJ189-$R189)&gt;0),$V189/365*($S189-AJ189+1),$V189/365*(AK189-$R189+1))))),0)</f>
        <v>27480.1641586867</v>
      </c>
      <c r="AM189" s="161">
        <f t="shared" ref="AM189:AM192" si="2210">AK189+1</f>
        <v>45809</v>
      </c>
      <c r="AN189" s="161">
        <f t="shared" ref="AN189:AN192" si="2211">AM189+29</f>
        <v>45838</v>
      </c>
      <c r="AO189" s="165">
        <f t="shared" ref="AO189:AO192" si="2212">IFERROR(IF(($R189-AN189)&gt;=0,0,IF(($S189-AM189)&lt;0,0,IF(AND(($S189-AN189)&gt;0,(AM189-$R189)&gt;0),$V189/365*(AN189-AM189+1),IF(AND(($S189-AN189)&lt;=0,(AM189-$R189)&gt;0),$V189/365*($S189-AM189+1),$V189/365*(AN189-$R189+1))))),0)</f>
        <v>26593.707250342</v>
      </c>
      <c r="AP189" s="161">
        <f t="shared" ref="AP189:AP192" si="2213">AN189+1</f>
        <v>45839</v>
      </c>
      <c r="AQ189" s="161">
        <f t="shared" ref="AQ189:AQ192" si="2214">AP189+30</f>
        <v>45869</v>
      </c>
      <c r="AR189" s="165">
        <f t="shared" ref="AR189:AR192" si="2215">IFERROR(IF(($R189-AQ189)&gt;=0,0,IF(($S189-AP189)&lt;0,0,IF(AND(($S189-AQ189)&gt;0,(AP189-$R189)&gt;0),$V189/365*(AQ189-AP189+1),IF(AND(($S189-AQ189)&lt;=0,(AP189-$R189)&gt;0),$V189/365*($S189-AP189+1),$V189/365*(AQ189-$R189+1))))),0)</f>
        <v>27480.1641586867</v>
      </c>
      <c r="AS189" s="161">
        <f t="shared" ref="AS189:AS192" si="2216">AQ189+1</f>
        <v>45870</v>
      </c>
      <c r="AT189" s="161">
        <f t="shared" ref="AT189:AT192" si="2217">AS189+30</f>
        <v>45900</v>
      </c>
      <c r="AU189" s="165">
        <f t="shared" ref="AU189:AU192" si="2218">IFERROR(IF(($R189-AT189)&gt;=0,0,IF(($S189-AS189)&lt;0,0,IF(AND(($S189-AT189)&gt;0,(AS189-$R189)&gt;0),$V189/365*(AT189-AS189+1),IF(AND(($S189-AT189)&lt;=0,(AS189-$R189)&gt;0),$V189/365*($S189-AS189+1),$V189/365*(AT189-$R189+1))))),0)</f>
        <v>27480.1641586867</v>
      </c>
      <c r="AV189" s="161">
        <f t="shared" ref="AV189:AV192" si="2219">AT189+1</f>
        <v>45901</v>
      </c>
      <c r="AW189" s="161">
        <f t="shared" ref="AW189:AW192" si="2220">AV189+29</f>
        <v>45930</v>
      </c>
      <c r="AX189" s="165">
        <f t="shared" ref="AX189:AX192" si="2221">IFERROR(IF(($R189-AW189)&gt;=0,0,IF(($S189-AV189)&lt;0,0,IF(AND(($S189-AW189)&gt;0,(AV189-$R189)&gt;0),$V189/365*(AW189-AV189+1),IF(AND(($S189-AW189)&lt;=0,(AV189-$R189)&gt;0),$V189/365*($S189-AV189+1),$V189/365*(AW189-$R189+1))))),0)</f>
        <v>26593.707250342</v>
      </c>
      <c r="AY189" s="161">
        <f t="shared" ref="AY189:AY192" si="2222">AW189+1</f>
        <v>45931</v>
      </c>
      <c r="AZ189" s="161">
        <f t="shared" ref="AZ189:AZ192" si="2223">AY189+30</f>
        <v>45961</v>
      </c>
      <c r="BA189" s="165">
        <f t="shared" ref="BA189:BA192" si="2224">IFERROR(IF(($R189-AZ189)&gt;=0,0,IF(($S189-AY189)&lt;0,0,IF(AND(($S189-AZ189)&gt;0,(AY189-$R189)&gt;0),$V189/365*(AZ189-AY189+1),IF(AND(($S189-AZ189)&lt;=0,(AY189-$R189)&gt;0),$V189/365*($S189-AY189+1),$V189/365*(AZ189-$R189+1))))),0)</f>
        <v>0</v>
      </c>
      <c r="BB189" s="161">
        <f t="shared" ref="BB189:BB192" si="2225">AZ189+1</f>
        <v>45962</v>
      </c>
      <c r="BC189" s="161">
        <f t="shared" ref="BC189:BC192" si="2226">BB189+29</f>
        <v>45991</v>
      </c>
      <c r="BD189" s="165">
        <f t="shared" ref="BD189:BD192" si="2227">IFERROR(IF(($R189-BC189)&gt;=0,0,IF(($S189-BB189)&lt;0,0,IF(AND(($S189-BC189)&gt;0,(BB189-$R189)&gt;0),$V189/365*(BC189-BB189+1),IF(AND(($S189-BC189)&lt;=0,(BB189-$R189)&gt;0),$V189/365*($S189-BB189+1),$V189/365*(BC189-$R189+1))))),0)</f>
        <v>0</v>
      </c>
      <c r="BE189" s="161">
        <f t="shared" ref="BE189:BE192" si="2228">BC189+1</f>
        <v>45992</v>
      </c>
      <c r="BF189" s="161">
        <f t="shared" ref="BF189:BF192" si="2229">BE189+30</f>
        <v>46022</v>
      </c>
      <c r="BG189" s="165">
        <f t="shared" ref="BG189:BG192" si="2230">IFERROR(IF(($R189-BF189)&gt;=0,0,IF(($S189-BE189)&lt;0,0,IF(AND(($S189-BF189)&gt;0,(BE189-$R189)&gt;0),$V189/365*(BF189-BE189+1),IF(AND(($S189-BF189)&lt;=0,(BE189-$R189)&gt;0),$V189/365*($S189-BE189+1),$V189/365*(BF189-$R189+1))))),0)</f>
        <v>0</v>
      </c>
      <c r="BH189" s="161">
        <v>46023</v>
      </c>
      <c r="BI189" s="161">
        <f t="shared" ref="BI189:BI192" si="2231">BH189+30</f>
        <v>46053</v>
      </c>
      <c r="BJ189" s="165">
        <f t="shared" ref="BJ189:BJ192" si="2232">IFERROR(IF(($R189-BI189)&gt;=0,0,IF(($S189-BH189)&lt;0,0,IF(AND(($S189-BI189)&gt;0,(BH189-$R189)&gt;0),$V189/365*(BI189-BH189+1),IF(AND(($S189-BI189)&lt;=0,(BH189-$R189)&gt;0),$V189/365*($S189-BH189+1),$V189/365*(BI189-$R189+1))))),0)</f>
        <v>0</v>
      </c>
      <c r="BK189" s="161">
        <f t="shared" ref="BK189:BK192" si="2233">BI189+1</f>
        <v>46054</v>
      </c>
      <c r="BL189" s="161">
        <f t="shared" ref="BL189:BL192" si="2234">BK189+27</f>
        <v>46081</v>
      </c>
      <c r="BM189" s="165">
        <f t="shared" ref="BM189:BM192" si="2235">IFERROR(IF(($R189-BL189)&gt;=0,0,IF(($S189-BK189)&lt;0,0,IF(AND(($S189-BL189)&gt;0,(BK189-$R189)&gt;0),$V189/365*(BL189-BK189+1),IF(AND(($S189-BL189)&lt;=0,(BK189-$R189)&gt;0),$V189/365*($S189-BK189+1),$V189/365*(BL189-$R189+1))))),0)</f>
        <v>0</v>
      </c>
      <c r="BN189" s="161">
        <f t="shared" ref="BN189:BN192" si="2236">BL189+1</f>
        <v>46082</v>
      </c>
      <c r="BO189" s="161">
        <f t="shared" ref="BO189:BO192" si="2237">BN189+30</f>
        <v>46112</v>
      </c>
      <c r="BP189" s="165">
        <f t="shared" ref="BP189:BP192" si="2238">IFERROR(IF(($R189-BO189)&gt;=0,0,IF(($S189-BN189)&lt;0,0,IF(AND(($S189-BO189)&gt;0,(BN189-$R189)&gt;0),$V189/365*(BO189-BN189+1),IF(AND(($S189-BO189)&lt;=0,(BN189-$R189)&gt;0),$V189/365*($S189-BN189+1),$V189/365*(BO189-$R189+1))))),0)</f>
        <v>0</v>
      </c>
      <c r="BQ189" s="161">
        <f t="shared" ref="BQ189:BQ192" si="2239">BO189+1</f>
        <v>46113</v>
      </c>
      <c r="BR189" s="161">
        <f t="shared" ref="BR189:BR192" si="2240">BQ189+29</f>
        <v>46142</v>
      </c>
      <c r="BS189" s="165">
        <f t="shared" ref="BS189:BS192" si="2241">IFERROR(IF(($R189-BR189)&gt;=0,0,IF(($S189-BQ189)&lt;0,0,IF(AND(($S189-BR189)&gt;0,(BQ189-$R189)&gt;0),$V189/365*(BR189-BQ189+1),IF(AND(($S189-BR189)&lt;=0,(BQ189-$R189)&gt;0),$V189/365*($S189-BQ189+1),$V189/365*(BR189-$R189+1))))),0)</f>
        <v>0</v>
      </c>
      <c r="BT189" s="161">
        <f t="shared" ref="BT189:BT192" si="2242">BR189+1</f>
        <v>46143</v>
      </c>
      <c r="BU189" s="161">
        <f t="shared" ref="BU189:BU192" si="2243">BT189+30</f>
        <v>46173</v>
      </c>
      <c r="BV189" s="165">
        <f t="shared" ref="BV189:BV192" si="2244">IFERROR(IF(($R189-BU189)&gt;=0,0,IF(($S189-BT189)&lt;0,0,IF(AND(($S189-BU189)&gt;0,(BT189-$R189)&gt;0),$V189/365*(BU189-BT189+1),IF(AND(($S189-BU189)&lt;=0,(BT189-$R189)&gt;0),$V189/365*($S189-BT189+1),$V189/365*(BU189-$R189+1))))),0)</f>
        <v>0</v>
      </c>
      <c r="BW189" s="161">
        <f t="shared" ref="BW189:BW192" si="2245">BU189+1</f>
        <v>46174</v>
      </c>
      <c r="BX189" s="161">
        <f t="shared" ref="BX189:BX192" si="2246">BW189+29</f>
        <v>46203</v>
      </c>
      <c r="BY189" s="165">
        <f t="shared" ref="BY189:BY192" si="2247">IFERROR(IF(($R189-BX189)&gt;=0,0,IF(($S189-BW189)&lt;0,0,IF(AND(($S189-BX189)&gt;0,(BW189-$R189)&gt;0),$V189/365*(BX189-BW189+1),IF(AND(($S189-BX189)&lt;=0,(BW189-$R189)&gt;0),$V189/365*($S189-BW189+1),$V189/365*(BX189-$R189+1))))),0)</f>
        <v>0</v>
      </c>
      <c r="BZ189" s="161">
        <f t="shared" ref="BZ189:BZ192" si="2248">BX189+1</f>
        <v>46204</v>
      </c>
      <c r="CA189" s="161">
        <f t="shared" ref="CA189:CA192" si="2249">BZ189+30</f>
        <v>46234</v>
      </c>
      <c r="CB189" s="165">
        <f t="shared" ref="CB189:CB192" si="2250">IFERROR(IF(($R189-CA189)&gt;=0,0,IF(($S189-BZ189)&lt;0,0,IF(AND(($S189-CA189)&gt;0,(BZ189-$R189)&gt;0),$V189/365*(CA189-BZ189+1),IF(AND(($S189-CA189)&lt;=0,(BZ189-$R189)&gt;0),$V189/365*($S189-BZ189+1),$V189/365*(CA189-$R189+1))))),0)</f>
        <v>0</v>
      </c>
      <c r="CC189" s="161">
        <f t="shared" ref="CC189:CC192" si="2251">CA189+1</f>
        <v>46235</v>
      </c>
      <c r="CD189" s="161">
        <f t="shared" ref="CD189:CD192" si="2252">CC189+30</f>
        <v>46265</v>
      </c>
      <c r="CE189" s="165">
        <f t="shared" ref="CE189:CE192" si="2253">IFERROR(IF(($R189-CD189)&gt;=0,0,IF(($S189-CC189)&lt;0,0,IF(AND(($S189-CD189)&gt;0,(CC189-$R189)&gt;0),$V189/365*(CD189-CC189+1),IF(AND(($S189-CD189)&lt;=0,(CC189-$R189)&gt;0),$V189/365*($S189-CC189+1),$V189/365*(CD189-$R189+1))))),0)</f>
        <v>0</v>
      </c>
      <c r="CF189" s="161">
        <f t="shared" ref="CF189:CF192" si="2254">CD189+1</f>
        <v>46266</v>
      </c>
      <c r="CG189" s="161">
        <f t="shared" ref="CG189:CG192" si="2255">CF189+29</f>
        <v>46295</v>
      </c>
      <c r="CH189" s="165">
        <f t="shared" ref="CH189:CH192" si="2256">IFERROR(IF(($R189-CG189)&gt;=0,0,IF(($S189-CF189)&lt;0,0,IF(AND(($S189-CG189)&gt;0,(CF189-$R189)&gt;0),$V189/365*(CG189-CF189+1),IF(AND(($S189-CG189)&lt;=0,(CF189-$R189)&gt;0),$V189/365*($S189-CF189+1),$V189/365*(CG189-$R189+1))))),0)</f>
        <v>0</v>
      </c>
      <c r="CI189" s="161">
        <f t="shared" ref="CI189:CI192" si="2257">CG189+1</f>
        <v>46296</v>
      </c>
      <c r="CJ189" s="161">
        <f t="shared" ref="CJ189:CJ192" si="2258">CI189+30</f>
        <v>46326</v>
      </c>
      <c r="CK189" s="165">
        <f t="shared" ref="CK189:CK192" si="2259">IFERROR(IF(($R189-CJ189)&gt;=0,0,IF(($S189-CI189)&lt;0,0,IF(AND(($S189-CJ189)&gt;0,(CI189-$R189)&gt;0),$V189/365*(CJ189-CI189+1),IF(AND(($S189-CJ189)&lt;=0,(CI189-$R189)&gt;0),$V189/365*($S189-CI189+1),$V189/365*(CJ189-$R189+1))))),0)</f>
        <v>0</v>
      </c>
      <c r="CL189" s="161">
        <f t="shared" ref="CL189:CL192" si="2260">CJ189+1</f>
        <v>46327</v>
      </c>
      <c r="CM189" s="161">
        <f t="shared" ref="CM189:CM192" si="2261">CL189+29</f>
        <v>46356</v>
      </c>
      <c r="CN189" s="165">
        <f t="shared" ref="CN189:CN192" si="2262">IFERROR(IF(($R189-CM189)&gt;=0,0,IF(($S189-CL189)&lt;0,0,IF(AND(($S189-CM189)&gt;0,(CL189-$R189)&gt;0),$V189/365*(CM189-CL189+1),IF(AND(($S189-CM189)&lt;=0,(CL189-$R189)&gt;0),$V189/365*($S189-CL189+1),$V189/365*(CM189-$R189+1))))),0)</f>
        <v>0</v>
      </c>
      <c r="CO189" s="161">
        <f t="shared" ref="CO189:CO192" si="2263">CM189+1</f>
        <v>46357</v>
      </c>
      <c r="CP189" s="161">
        <f t="shared" ref="CP189:CP192" si="2264">CO189+30</f>
        <v>46387</v>
      </c>
      <c r="CQ189" s="165">
        <f t="shared" ref="CQ189:CQ192" si="2265">IFERROR(IF(($R189-CP189)&gt;=0,0,IF(($S189-CO189)&lt;0,0,IF(AND(($S189-CP189)&gt;0,(CO189-$R189)&gt;0),$V189/365*(CP189-CO189+1),IF(AND(($S189-CP189)&lt;=0,(CO189-$R189)&gt;0),$V189/365*($S189-CO189+1),$V189/365*(CP189-$R189+1))))),0)</f>
        <v>0</v>
      </c>
    </row>
    <row r="190" s="78" customFormat="1" ht="24" customHeight="1" outlineLevel="4" spans="1:95">
      <c r="A190" s="119"/>
      <c r="B190" s="120"/>
      <c r="C190" s="121"/>
      <c r="D190" s="119"/>
      <c r="E190" s="120"/>
      <c r="F190" s="120"/>
      <c r="G190" s="120"/>
      <c r="H190" s="122"/>
      <c r="I190" s="122"/>
      <c r="J190" s="122">
        <f t="shared" si="1570"/>
        <v>0</v>
      </c>
      <c r="K190" s="122">
        <f t="shared" ref="K190:K192" si="2266">K189+1</f>
        <v>2</v>
      </c>
      <c r="L190" s="153" t="s">
        <v>2842</v>
      </c>
      <c r="M190" s="154" t="str">
        <f>IFERROR(VLOOKUP($L190,'2-2 引出数据_合同数据仓库'!$B$2:$BP$1000,3,FALSE),0)</f>
        <v>电梯维修保养合同</v>
      </c>
      <c r="N190" s="122"/>
      <c r="O190" s="154">
        <f>IFERROR(VLOOKUP((LEFT(VLOOKUP($L190,'2-2 引出数据_合同数据仓库'!$B$2:$BP$1000,64,FALSE),15)&amp;(RIGHT(VLOOKUP($L190,'2-2 引出数据_合同数据仓库'!$B$2:$BP$1000,64,FALSE),4)+1)),'2-2 引出数据_合同数据仓库'!$B$2:$BP$1000,3,FALSE),0)</f>
        <v>0</v>
      </c>
      <c r="P190" s="122"/>
      <c r="Q190" s="122" t="str">
        <f>IFERROR(VLOOKUP($L190,'2-2 引出数据_合同数据仓库'!$B$2:$BP$1000,28,FALSE),0)</f>
        <v>2022-08-30</v>
      </c>
      <c r="R190" s="122" t="str">
        <f>IFERROR(VLOOKUP($L190,'2-2 引出数据_合同数据仓库'!$B$2:$BP$1000,29,FALSE),0)</f>
        <v>2022-10-01</v>
      </c>
      <c r="S190" s="122" t="str">
        <f>IFERROR(VLOOKUP($L190,'2-2 引出数据_合同数据仓库'!$B$2:$BP$1000,4,FALSE),0)</f>
        <v>2023-09-30</v>
      </c>
      <c r="T190" s="122"/>
      <c r="U190" s="122">
        <f>IFERROR(VLOOKUP($L190,'2-2 引出数据_合同数据仓库'!$B$2:$BP$1000,15,FALSE),0)</f>
        <v>388800</v>
      </c>
      <c r="V190" s="122">
        <f t="shared" si="2195"/>
        <v>388800</v>
      </c>
      <c r="W190" s="122"/>
      <c r="X190" s="161">
        <v>45658</v>
      </c>
      <c r="Y190" s="161">
        <f t="shared" si="2196"/>
        <v>45688</v>
      </c>
      <c r="Z190" s="165">
        <f t="shared" si="2197"/>
        <v>0</v>
      </c>
      <c r="AA190" s="161">
        <f t="shared" si="2198"/>
        <v>45689</v>
      </c>
      <c r="AB190" s="161">
        <f t="shared" si="2199"/>
        <v>45716</v>
      </c>
      <c r="AC190" s="165">
        <f t="shared" si="2200"/>
        <v>0</v>
      </c>
      <c r="AD190" s="161">
        <f t="shared" si="2201"/>
        <v>45717</v>
      </c>
      <c r="AE190" s="161">
        <f t="shared" si="2202"/>
        <v>45747</v>
      </c>
      <c r="AF190" s="165">
        <f t="shared" si="2203"/>
        <v>0</v>
      </c>
      <c r="AG190" s="161">
        <f t="shared" si="2204"/>
        <v>45748</v>
      </c>
      <c r="AH190" s="161">
        <f t="shared" si="2205"/>
        <v>45777</v>
      </c>
      <c r="AI190" s="165">
        <f t="shared" si="2206"/>
        <v>0</v>
      </c>
      <c r="AJ190" s="161">
        <f t="shared" si="2207"/>
        <v>45778</v>
      </c>
      <c r="AK190" s="161">
        <f t="shared" si="2208"/>
        <v>45808</v>
      </c>
      <c r="AL190" s="165">
        <f t="shared" si="2209"/>
        <v>0</v>
      </c>
      <c r="AM190" s="161">
        <f t="shared" si="2210"/>
        <v>45809</v>
      </c>
      <c r="AN190" s="161">
        <f t="shared" si="2211"/>
        <v>45838</v>
      </c>
      <c r="AO190" s="165">
        <f t="shared" si="2212"/>
        <v>0</v>
      </c>
      <c r="AP190" s="161">
        <f t="shared" si="2213"/>
        <v>45839</v>
      </c>
      <c r="AQ190" s="161">
        <f t="shared" si="2214"/>
        <v>45869</v>
      </c>
      <c r="AR190" s="165">
        <f t="shared" si="2215"/>
        <v>0</v>
      </c>
      <c r="AS190" s="161">
        <f t="shared" si="2216"/>
        <v>45870</v>
      </c>
      <c r="AT190" s="161">
        <f t="shared" si="2217"/>
        <v>45900</v>
      </c>
      <c r="AU190" s="165">
        <f t="shared" si="2218"/>
        <v>0</v>
      </c>
      <c r="AV190" s="161">
        <f t="shared" si="2219"/>
        <v>45901</v>
      </c>
      <c r="AW190" s="161">
        <f t="shared" si="2220"/>
        <v>45930</v>
      </c>
      <c r="AX190" s="165">
        <f t="shared" si="2221"/>
        <v>0</v>
      </c>
      <c r="AY190" s="161">
        <f t="shared" si="2222"/>
        <v>45931</v>
      </c>
      <c r="AZ190" s="161">
        <f t="shared" si="2223"/>
        <v>45961</v>
      </c>
      <c r="BA190" s="165">
        <f t="shared" si="2224"/>
        <v>0</v>
      </c>
      <c r="BB190" s="161">
        <f t="shared" si="2225"/>
        <v>45962</v>
      </c>
      <c r="BC190" s="161">
        <f t="shared" si="2226"/>
        <v>45991</v>
      </c>
      <c r="BD190" s="165">
        <f t="shared" si="2227"/>
        <v>0</v>
      </c>
      <c r="BE190" s="161">
        <f t="shared" si="2228"/>
        <v>45992</v>
      </c>
      <c r="BF190" s="161">
        <f t="shared" si="2229"/>
        <v>46022</v>
      </c>
      <c r="BG190" s="165">
        <f t="shared" si="2230"/>
        <v>0</v>
      </c>
      <c r="BH190" s="161">
        <v>46023</v>
      </c>
      <c r="BI190" s="161">
        <f t="shared" si="2231"/>
        <v>46053</v>
      </c>
      <c r="BJ190" s="165">
        <f t="shared" si="2232"/>
        <v>0</v>
      </c>
      <c r="BK190" s="161">
        <f t="shared" si="2233"/>
        <v>46054</v>
      </c>
      <c r="BL190" s="161">
        <f t="shared" si="2234"/>
        <v>46081</v>
      </c>
      <c r="BM190" s="165">
        <f t="shared" si="2235"/>
        <v>0</v>
      </c>
      <c r="BN190" s="161">
        <f t="shared" si="2236"/>
        <v>46082</v>
      </c>
      <c r="BO190" s="161">
        <f t="shared" si="2237"/>
        <v>46112</v>
      </c>
      <c r="BP190" s="165">
        <f t="shared" si="2238"/>
        <v>0</v>
      </c>
      <c r="BQ190" s="161">
        <f t="shared" si="2239"/>
        <v>46113</v>
      </c>
      <c r="BR190" s="161">
        <f t="shared" si="2240"/>
        <v>46142</v>
      </c>
      <c r="BS190" s="165">
        <f t="shared" si="2241"/>
        <v>0</v>
      </c>
      <c r="BT190" s="161">
        <f t="shared" si="2242"/>
        <v>46143</v>
      </c>
      <c r="BU190" s="161">
        <f t="shared" si="2243"/>
        <v>46173</v>
      </c>
      <c r="BV190" s="165">
        <f t="shared" si="2244"/>
        <v>0</v>
      </c>
      <c r="BW190" s="161">
        <f t="shared" si="2245"/>
        <v>46174</v>
      </c>
      <c r="BX190" s="161">
        <f t="shared" si="2246"/>
        <v>46203</v>
      </c>
      <c r="BY190" s="165">
        <f t="shared" si="2247"/>
        <v>0</v>
      </c>
      <c r="BZ190" s="161">
        <f t="shared" si="2248"/>
        <v>46204</v>
      </c>
      <c r="CA190" s="161">
        <f t="shared" si="2249"/>
        <v>46234</v>
      </c>
      <c r="CB190" s="165">
        <f t="shared" si="2250"/>
        <v>0</v>
      </c>
      <c r="CC190" s="161">
        <f t="shared" si="2251"/>
        <v>46235</v>
      </c>
      <c r="CD190" s="161">
        <f t="shared" si="2252"/>
        <v>46265</v>
      </c>
      <c r="CE190" s="165">
        <f t="shared" si="2253"/>
        <v>0</v>
      </c>
      <c r="CF190" s="161">
        <f t="shared" si="2254"/>
        <v>46266</v>
      </c>
      <c r="CG190" s="161">
        <f t="shared" si="2255"/>
        <v>46295</v>
      </c>
      <c r="CH190" s="165">
        <f t="shared" si="2256"/>
        <v>0</v>
      </c>
      <c r="CI190" s="161">
        <f t="shared" si="2257"/>
        <v>46296</v>
      </c>
      <c r="CJ190" s="161">
        <f t="shared" si="2258"/>
        <v>46326</v>
      </c>
      <c r="CK190" s="165">
        <f t="shared" si="2259"/>
        <v>0</v>
      </c>
      <c r="CL190" s="161">
        <f t="shared" si="2260"/>
        <v>46327</v>
      </c>
      <c r="CM190" s="161">
        <f t="shared" si="2261"/>
        <v>46356</v>
      </c>
      <c r="CN190" s="165">
        <f t="shared" si="2262"/>
        <v>0</v>
      </c>
      <c r="CO190" s="161">
        <f t="shared" si="2263"/>
        <v>46357</v>
      </c>
      <c r="CP190" s="161">
        <f t="shared" si="2264"/>
        <v>46387</v>
      </c>
      <c r="CQ190" s="165">
        <f t="shared" si="2265"/>
        <v>0</v>
      </c>
    </row>
    <row r="191" s="78" customFormat="1" ht="24" customHeight="1" outlineLevel="4" spans="1:95">
      <c r="A191" s="119"/>
      <c r="B191" s="120"/>
      <c r="C191" s="121"/>
      <c r="D191" s="119"/>
      <c r="E191" s="120"/>
      <c r="F191" s="120"/>
      <c r="G191" s="120"/>
      <c r="H191" s="122"/>
      <c r="I191" s="122"/>
      <c r="J191" s="122">
        <f t="shared" si="1570"/>
        <v>0</v>
      </c>
      <c r="K191" s="122">
        <f t="shared" si="2266"/>
        <v>3</v>
      </c>
      <c r="L191" s="153" t="s">
        <v>2843</v>
      </c>
      <c r="M191" s="154" t="str">
        <f>IFERROR(VLOOKUP($L191,'2-2 引出数据_合同数据仓库'!$B$2:$BP$1000,3,FALSE),0)</f>
        <v>电梯维修保养合同</v>
      </c>
      <c r="N191" s="122"/>
      <c r="O191" s="154">
        <f>IFERROR(VLOOKUP((LEFT(VLOOKUP($L191,'2-2 引出数据_合同数据仓库'!$B$2:$BP$1000,64,FALSE),15)&amp;(RIGHT(VLOOKUP($L191,'2-2 引出数据_合同数据仓库'!$B$2:$BP$1000,64,FALSE),4)+1)),'2-2 引出数据_合同数据仓库'!$B$2:$BP$1000,3,FALSE),0)</f>
        <v>0</v>
      </c>
      <c r="P191" s="122"/>
      <c r="Q191" s="122" t="str">
        <f>IFERROR(VLOOKUP($L191,'2-2 引出数据_合同数据仓库'!$B$2:$BP$1000,28,FALSE),0)</f>
        <v>2022-08-30</v>
      </c>
      <c r="R191" s="122" t="str">
        <f>IFERROR(VLOOKUP($L191,'2-2 引出数据_合同数据仓库'!$B$2:$BP$1000,29,FALSE),0)</f>
        <v>2022-10-01</v>
      </c>
      <c r="S191" s="122" t="str">
        <f>IFERROR(VLOOKUP($L191,'2-2 引出数据_合同数据仓库'!$B$2:$BP$1000,4,FALSE),0)</f>
        <v>2023-09-30</v>
      </c>
      <c r="T191" s="122"/>
      <c r="U191" s="122">
        <f>IFERROR(VLOOKUP($L191,'2-2 引出数据_合同数据仓库'!$B$2:$BP$1000,15,FALSE),0)</f>
        <v>388800</v>
      </c>
      <c r="V191" s="122">
        <f t="shared" si="2195"/>
        <v>388800</v>
      </c>
      <c r="W191" s="122"/>
      <c r="X191" s="161">
        <v>45658</v>
      </c>
      <c r="Y191" s="161">
        <f t="shared" si="2196"/>
        <v>45688</v>
      </c>
      <c r="Z191" s="165">
        <f t="shared" si="2197"/>
        <v>0</v>
      </c>
      <c r="AA191" s="161">
        <f t="shared" si="2198"/>
        <v>45689</v>
      </c>
      <c r="AB191" s="161">
        <f t="shared" si="2199"/>
        <v>45716</v>
      </c>
      <c r="AC191" s="165">
        <f t="shared" si="2200"/>
        <v>0</v>
      </c>
      <c r="AD191" s="161">
        <f t="shared" si="2201"/>
        <v>45717</v>
      </c>
      <c r="AE191" s="161">
        <f t="shared" si="2202"/>
        <v>45747</v>
      </c>
      <c r="AF191" s="165">
        <f t="shared" si="2203"/>
        <v>0</v>
      </c>
      <c r="AG191" s="161">
        <f t="shared" si="2204"/>
        <v>45748</v>
      </c>
      <c r="AH191" s="161">
        <f t="shared" si="2205"/>
        <v>45777</v>
      </c>
      <c r="AI191" s="165">
        <f t="shared" si="2206"/>
        <v>0</v>
      </c>
      <c r="AJ191" s="161">
        <f t="shared" si="2207"/>
        <v>45778</v>
      </c>
      <c r="AK191" s="161">
        <f t="shared" si="2208"/>
        <v>45808</v>
      </c>
      <c r="AL191" s="165">
        <f t="shared" si="2209"/>
        <v>0</v>
      </c>
      <c r="AM191" s="161">
        <f t="shared" si="2210"/>
        <v>45809</v>
      </c>
      <c r="AN191" s="161">
        <f t="shared" si="2211"/>
        <v>45838</v>
      </c>
      <c r="AO191" s="165">
        <f t="shared" si="2212"/>
        <v>0</v>
      </c>
      <c r="AP191" s="161">
        <f t="shared" si="2213"/>
        <v>45839</v>
      </c>
      <c r="AQ191" s="161">
        <f t="shared" si="2214"/>
        <v>45869</v>
      </c>
      <c r="AR191" s="165">
        <f t="shared" si="2215"/>
        <v>0</v>
      </c>
      <c r="AS191" s="161">
        <f t="shared" si="2216"/>
        <v>45870</v>
      </c>
      <c r="AT191" s="161">
        <f t="shared" si="2217"/>
        <v>45900</v>
      </c>
      <c r="AU191" s="165">
        <f t="shared" si="2218"/>
        <v>0</v>
      </c>
      <c r="AV191" s="161">
        <f t="shared" si="2219"/>
        <v>45901</v>
      </c>
      <c r="AW191" s="161">
        <f t="shared" si="2220"/>
        <v>45930</v>
      </c>
      <c r="AX191" s="165">
        <f t="shared" si="2221"/>
        <v>0</v>
      </c>
      <c r="AY191" s="161">
        <f t="shared" si="2222"/>
        <v>45931</v>
      </c>
      <c r="AZ191" s="161">
        <f t="shared" si="2223"/>
        <v>45961</v>
      </c>
      <c r="BA191" s="165">
        <f t="shared" si="2224"/>
        <v>0</v>
      </c>
      <c r="BB191" s="161">
        <f t="shared" si="2225"/>
        <v>45962</v>
      </c>
      <c r="BC191" s="161">
        <f t="shared" si="2226"/>
        <v>45991</v>
      </c>
      <c r="BD191" s="165">
        <f t="shared" si="2227"/>
        <v>0</v>
      </c>
      <c r="BE191" s="161">
        <f t="shared" si="2228"/>
        <v>45992</v>
      </c>
      <c r="BF191" s="161">
        <f t="shared" si="2229"/>
        <v>46022</v>
      </c>
      <c r="BG191" s="165">
        <f t="shared" si="2230"/>
        <v>0</v>
      </c>
      <c r="BH191" s="161">
        <v>46023</v>
      </c>
      <c r="BI191" s="161">
        <f t="shared" si="2231"/>
        <v>46053</v>
      </c>
      <c r="BJ191" s="165">
        <f t="shared" si="2232"/>
        <v>0</v>
      </c>
      <c r="BK191" s="161">
        <f t="shared" si="2233"/>
        <v>46054</v>
      </c>
      <c r="BL191" s="161">
        <f t="shared" si="2234"/>
        <v>46081</v>
      </c>
      <c r="BM191" s="165">
        <f t="shared" si="2235"/>
        <v>0</v>
      </c>
      <c r="BN191" s="161">
        <f t="shared" si="2236"/>
        <v>46082</v>
      </c>
      <c r="BO191" s="161">
        <f t="shared" si="2237"/>
        <v>46112</v>
      </c>
      <c r="BP191" s="165">
        <f t="shared" si="2238"/>
        <v>0</v>
      </c>
      <c r="BQ191" s="161">
        <f t="shared" si="2239"/>
        <v>46113</v>
      </c>
      <c r="BR191" s="161">
        <f t="shared" si="2240"/>
        <v>46142</v>
      </c>
      <c r="BS191" s="165">
        <f t="shared" si="2241"/>
        <v>0</v>
      </c>
      <c r="BT191" s="161">
        <f t="shared" si="2242"/>
        <v>46143</v>
      </c>
      <c r="BU191" s="161">
        <f t="shared" si="2243"/>
        <v>46173</v>
      </c>
      <c r="BV191" s="165">
        <f t="shared" si="2244"/>
        <v>0</v>
      </c>
      <c r="BW191" s="161">
        <f t="shared" si="2245"/>
        <v>46174</v>
      </c>
      <c r="BX191" s="161">
        <f t="shared" si="2246"/>
        <v>46203</v>
      </c>
      <c r="BY191" s="165">
        <f t="shared" si="2247"/>
        <v>0</v>
      </c>
      <c r="BZ191" s="161">
        <f t="shared" si="2248"/>
        <v>46204</v>
      </c>
      <c r="CA191" s="161">
        <f t="shared" si="2249"/>
        <v>46234</v>
      </c>
      <c r="CB191" s="165">
        <f t="shared" si="2250"/>
        <v>0</v>
      </c>
      <c r="CC191" s="161">
        <f t="shared" si="2251"/>
        <v>46235</v>
      </c>
      <c r="CD191" s="161">
        <f t="shared" si="2252"/>
        <v>46265</v>
      </c>
      <c r="CE191" s="165">
        <f t="shared" si="2253"/>
        <v>0</v>
      </c>
      <c r="CF191" s="161">
        <f t="shared" si="2254"/>
        <v>46266</v>
      </c>
      <c r="CG191" s="161">
        <f t="shared" si="2255"/>
        <v>46295</v>
      </c>
      <c r="CH191" s="165">
        <f t="shared" si="2256"/>
        <v>0</v>
      </c>
      <c r="CI191" s="161">
        <f t="shared" si="2257"/>
        <v>46296</v>
      </c>
      <c r="CJ191" s="161">
        <f t="shared" si="2258"/>
        <v>46326</v>
      </c>
      <c r="CK191" s="165">
        <f t="shared" si="2259"/>
        <v>0</v>
      </c>
      <c r="CL191" s="161">
        <f t="shared" si="2260"/>
        <v>46327</v>
      </c>
      <c r="CM191" s="161">
        <f t="shared" si="2261"/>
        <v>46356</v>
      </c>
      <c r="CN191" s="165">
        <f t="shared" si="2262"/>
        <v>0</v>
      </c>
      <c r="CO191" s="161">
        <f t="shared" si="2263"/>
        <v>46357</v>
      </c>
      <c r="CP191" s="161">
        <f t="shared" si="2264"/>
        <v>46387</v>
      </c>
      <c r="CQ191" s="165">
        <f t="shared" si="2265"/>
        <v>0</v>
      </c>
    </row>
    <row r="192" s="78" customFormat="1" ht="24" customHeight="1" outlineLevel="4" spans="1:95">
      <c r="A192" s="119"/>
      <c r="B192" s="120"/>
      <c r="C192" s="121"/>
      <c r="D192" s="119"/>
      <c r="E192" s="120"/>
      <c r="F192" s="120"/>
      <c r="G192" s="120"/>
      <c r="H192" s="122"/>
      <c r="I192" s="122"/>
      <c r="J192" s="122">
        <f t="shared" si="1570"/>
        <v>0</v>
      </c>
      <c r="K192" s="122">
        <f t="shared" si="2266"/>
        <v>4</v>
      </c>
      <c r="L192" s="153"/>
      <c r="M192" s="154">
        <f>IFERROR(VLOOKUP($L192,'2-2 引出数据_合同数据仓库'!$B$2:$BP$1000,3,FALSE),0)</f>
        <v>0</v>
      </c>
      <c r="N192" s="122"/>
      <c r="O192" s="154">
        <f>IFERROR(VLOOKUP((LEFT(VLOOKUP($L192,'2-2 引出数据_合同数据仓库'!$B$2:$BP$1000,64,FALSE),15)&amp;(RIGHT(VLOOKUP($L192,'2-2 引出数据_合同数据仓库'!$B$2:$BP$1000,64,FALSE),4)+1)),'2-2 引出数据_合同数据仓库'!$B$2:$BP$1000,3,FALSE),0)</f>
        <v>0</v>
      </c>
      <c r="P192" s="122"/>
      <c r="Q192" s="122">
        <f>IFERROR(VLOOKUP($L192,'2-2 引出数据_合同数据仓库'!$B$2:$BP$1000,28,FALSE),0)</f>
        <v>0</v>
      </c>
      <c r="R192" s="122">
        <f>IFERROR(VLOOKUP($L192,'2-2 引出数据_合同数据仓库'!$B$2:$BP$1000,29,FALSE),0)</f>
        <v>0</v>
      </c>
      <c r="S192" s="122">
        <f>IFERROR(VLOOKUP($L192,'2-2 引出数据_合同数据仓库'!$B$2:$BP$1000,4,FALSE),0)</f>
        <v>0</v>
      </c>
      <c r="T192" s="122"/>
      <c r="U192" s="122">
        <f>IFERROR(VLOOKUP($L192,'2-2 引出数据_合同数据仓库'!$B$2:$BP$1000,15,FALSE),0)</f>
        <v>0</v>
      </c>
      <c r="V192" s="122">
        <f t="shared" si="2195"/>
        <v>0</v>
      </c>
      <c r="W192" s="122"/>
      <c r="X192" s="161">
        <v>45658</v>
      </c>
      <c r="Y192" s="161">
        <f t="shared" si="2196"/>
        <v>45688</v>
      </c>
      <c r="Z192" s="165">
        <f t="shared" si="2197"/>
        <v>0</v>
      </c>
      <c r="AA192" s="161">
        <f t="shared" si="2198"/>
        <v>45689</v>
      </c>
      <c r="AB192" s="161">
        <f t="shared" si="2199"/>
        <v>45716</v>
      </c>
      <c r="AC192" s="165">
        <f t="shared" si="2200"/>
        <v>0</v>
      </c>
      <c r="AD192" s="161">
        <f t="shared" si="2201"/>
        <v>45717</v>
      </c>
      <c r="AE192" s="161">
        <f t="shared" si="2202"/>
        <v>45747</v>
      </c>
      <c r="AF192" s="165">
        <f t="shared" si="2203"/>
        <v>0</v>
      </c>
      <c r="AG192" s="161">
        <f t="shared" si="2204"/>
        <v>45748</v>
      </c>
      <c r="AH192" s="161">
        <f t="shared" si="2205"/>
        <v>45777</v>
      </c>
      <c r="AI192" s="165">
        <f t="shared" si="2206"/>
        <v>0</v>
      </c>
      <c r="AJ192" s="161">
        <f t="shared" si="2207"/>
        <v>45778</v>
      </c>
      <c r="AK192" s="161">
        <f t="shared" si="2208"/>
        <v>45808</v>
      </c>
      <c r="AL192" s="165">
        <f t="shared" si="2209"/>
        <v>0</v>
      </c>
      <c r="AM192" s="161">
        <f t="shared" si="2210"/>
        <v>45809</v>
      </c>
      <c r="AN192" s="161">
        <f t="shared" si="2211"/>
        <v>45838</v>
      </c>
      <c r="AO192" s="165">
        <f t="shared" si="2212"/>
        <v>0</v>
      </c>
      <c r="AP192" s="161">
        <f t="shared" si="2213"/>
        <v>45839</v>
      </c>
      <c r="AQ192" s="161">
        <f t="shared" si="2214"/>
        <v>45869</v>
      </c>
      <c r="AR192" s="165">
        <f t="shared" si="2215"/>
        <v>0</v>
      </c>
      <c r="AS192" s="161">
        <f t="shared" si="2216"/>
        <v>45870</v>
      </c>
      <c r="AT192" s="161">
        <f t="shared" si="2217"/>
        <v>45900</v>
      </c>
      <c r="AU192" s="165">
        <f t="shared" si="2218"/>
        <v>0</v>
      </c>
      <c r="AV192" s="161">
        <f t="shared" si="2219"/>
        <v>45901</v>
      </c>
      <c r="AW192" s="161">
        <f t="shared" si="2220"/>
        <v>45930</v>
      </c>
      <c r="AX192" s="165">
        <f t="shared" si="2221"/>
        <v>0</v>
      </c>
      <c r="AY192" s="161">
        <f t="shared" si="2222"/>
        <v>45931</v>
      </c>
      <c r="AZ192" s="161">
        <f t="shared" si="2223"/>
        <v>45961</v>
      </c>
      <c r="BA192" s="165">
        <f t="shared" si="2224"/>
        <v>0</v>
      </c>
      <c r="BB192" s="161">
        <f t="shared" si="2225"/>
        <v>45962</v>
      </c>
      <c r="BC192" s="161">
        <f t="shared" si="2226"/>
        <v>45991</v>
      </c>
      <c r="BD192" s="165">
        <f t="shared" si="2227"/>
        <v>0</v>
      </c>
      <c r="BE192" s="161">
        <f t="shared" si="2228"/>
        <v>45992</v>
      </c>
      <c r="BF192" s="161">
        <f t="shared" si="2229"/>
        <v>46022</v>
      </c>
      <c r="BG192" s="165">
        <f t="shared" si="2230"/>
        <v>0</v>
      </c>
      <c r="BH192" s="161">
        <v>46023</v>
      </c>
      <c r="BI192" s="161">
        <f t="shared" si="2231"/>
        <v>46053</v>
      </c>
      <c r="BJ192" s="165">
        <f t="shared" si="2232"/>
        <v>0</v>
      </c>
      <c r="BK192" s="161">
        <f t="shared" si="2233"/>
        <v>46054</v>
      </c>
      <c r="BL192" s="161">
        <f t="shared" si="2234"/>
        <v>46081</v>
      </c>
      <c r="BM192" s="165">
        <f t="shared" si="2235"/>
        <v>0</v>
      </c>
      <c r="BN192" s="161">
        <f t="shared" si="2236"/>
        <v>46082</v>
      </c>
      <c r="BO192" s="161">
        <f t="shared" si="2237"/>
        <v>46112</v>
      </c>
      <c r="BP192" s="165">
        <f t="shared" si="2238"/>
        <v>0</v>
      </c>
      <c r="BQ192" s="161">
        <f t="shared" si="2239"/>
        <v>46113</v>
      </c>
      <c r="BR192" s="161">
        <f t="shared" si="2240"/>
        <v>46142</v>
      </c>
      <c r="BS192" s="165">
        <f t="shared" si="2241"/>
        <v>0</v>
      </c>
      <c r="BT192" s="161">
        <f t="shared" si="2242"/>
        <v>46143</v>
      </c>
      <c r="BU192" s="161">
        <f t="shared" si="2243"/>
        <v>46173</v>
      </c>
      <c r="BV192" s="165">
        <f t="shared" si="2244"/>
        <v>0</v>
      </c>
      <c r="BW192" s="161">
        <f t="shared" si="2245"/>
        <v>46174</v>
      </c>
      <c r="BX192" s="161">
        <f t="shared" si="2246"/>
        <v>46203</v>
      </c>
      <c r="BY192" s="165">
        <f t="shared" si="2247"/>
        <v>0</v>
      </c>
      <c r="BZ192" s="161">
        <f t="shared" si="2248"/>
        <v>46204</v>
      </c>
      <c r="CA192" s="161">
        <f t="shared" si="2249"/>
        <v>46234</v>
      </c>
      <c r="CB192" s="165">
        <f t="shared" si="2250"/>
        <v>0</v>
      </c>
      <c r="CC192" s="161">
        <f t="shared" si="2251"/>
        <v>46235</v>
      </c>
      <c r="CD192" s="161">
        <f t="shared" si="2252"/>
        <v>46265</v>
      </c>
      <c r="CE192" s="165">
        <f t="shared" si="2253"/>
        <v>0</v>
      </c>
      <c r="CF192" s="161">
        <f t="shared" si="2254"/>
        <v>46266</v>
      </c>
      <c r="CG192" s="161">
        <f t="shared" si="2255"/>
        <v>46295</v>
      </c>
      <c r="CH192" s="165">
        <f t="shared" si="2256"/>
        <v>0</v>
      </c>
      <c r="CI192" s="161">
        <f t="shared" si="2257"/>
        <v>46296</v>
      </c>
      <c r="CJ192" s="161">
        <f t="shared" si="2258"/>
        <v>46326</v>
      </c>
      <c r="CK192" s="165">
        <f t="shared" si="2259"/>
        <v>0</v>
      </c>
      <c r="CL192" s="161">
        <f t="shared" si="2260"/>
        <v>46327</v>
      </c>
      <c r="CM192" s="161">
        <f t="shared" si="2261"/>
        <v>46356</v>
      </c>
      <c r="CN192" s="165">
        <f t="shared" si="2262"/>
        <v>0</v>
      </c>
      <c r="CO192" s="161">
        <f t="shared" si="2263"/>
        <v>46357</v>
      </c>
      <c r="CP192" s="161">
        <f t="shared" si="2264"/>
        <v>46387</v>
      </c>
      <c r="CQ192" s="165">
        <f t="shared" si="2265"/>
        <v>0</v>
      </c>
    </row>
    <row r="193" s="78" customFormat="1" ht="24" customHeight="1" outlineLevel="4" spans="1:95">
      <c r="A193" s="123" t="s">
        <v>2826</v>
      </c>
      <c r="B193" s="124"/>
      <c r="C193" s="124"/>
      <c r="D193" s="124"/>
      <c r="E193" s="124"/>
      <c r="F193" s="124"/>
      <c r="G193" s="125"/>
      <c r="H193" s="126"/>
      <c r="I193" s="126"/>
      <c r="J193" s="126"/>
      <c r="K193" s="126"/>
      <c r="L193" s="155"/>
      <c r="M193" s="155"/>
      <c r="N193" s="126"/>
      <c r="O193" s="126"/>
      <c r="P193" s="126"/>
      <c r="Q193" s="126"/>
      <c r="R193" s="126"/>
      <c r="S193" s="126"/>
      <c r="T193" s="126"/>
      <c r="U193" s="126"/>
      <c r="V193" s="126"/>
      <c r="W193" s="126"/>
      <c r="X193" s="126"/>
      <c r="Y193" s="126"/>
      <c r="Z193" s="126"/>
      <c r="AA193" s="126"/>
      <c r="AB193" s="126"/>
      <c r="AC193" s="126"/>
      <c r="AD193" s="126"/>
      <c r="AE193" s="126"/>
      <c r="AF193" s="126"/>
      <c r="AG193" s="126"/>
      <c r="AH193" s="126"/>
      <c r="AI193" s="126"/>
      <c r="AJ193" s="126"/>
      <c r="AK193" s="126"/>
      <c r="AL193" s="126"/>
      <c r="AM193" s="126"/>
      <c r="AN193" s="126"/>
      <c r="AO193" s="126"/>
      <c r="AP193" s="126"/>
      <c r="AQ193" s="126"/>
      <c r="AR193" s="126"/>
      <c r="AS193" s="126"/>
      <c r="AT193" s="126"/>
      <c r="AU193" s="126"/>
      <c r="AV193" s="126"/>
      <c r="AW193" s="126"/>
      <c r="AX193" s="126"/>
      <c r="AY193" s="126"/>
      <c r="AZ193" s="126"/>
      <c r="BA193" s="126"/>
      <c r="BB193" s="126"/>
      <c r="BC193" s="126"/>
      <c r="BD193" s="126"/>
      <c r="BE193" s="126"/>
      <c r="BF193" s="126"/>
      <c r="BG193" s="126"/>
      <c r="BH193" s="126"/>
      <c r="BI193" s="126"/>
      <c r="BJ193" s="126"/>
      <c r="BK193" s="126"/>
      <c r="BL193" s="126"/>
      <c r="BM193" s="126"/>
      <c r="BN193" s="126"/>
      <c r="BO193" s="126"/>
      <c r="BP193" s="126"/>
      <c r="BQ193" s="126"/>
      <c r="BR193" s="126"/>
      <c r="BS193" s="126"/>
      <c r="BT193" s="126"/>
      <c r="BU193" s="126"/>
      <c r="BV193" s="126"/>
      <c r="BW193" s="126"/>
      <c r="BX193" s="126"/>
      <c r="BY193" s="126"/>
      <c r="BZ193" s="126"/>
      <c r="CA193" s="126"/>
      <c r="CB193" s="126"/>
      <c r="CC193" s="126"/>
      <c r="CD193" s="126"/>
      <c r="CE193" s="126"/>
      <c r="CF193" s="126"/>
      <c r="CG193" s="126"/>
      <c r="CH193" s="126"/>
      <c r="CI193" s="126"/>
      <c r="CJ193" s="126"/>
      <c r="CK193" s="126"/>
      <c r="CL193" s="126"/>
      <c r="CM193" s="126"/>
      <c r="CN193" s="126"/>
      <c r="CO193" s="126"/>
      <c r="CP193" s="126"/>
      <c r="CQ193" s="126"/>
    </row>
    <row r="194" ht="24" customHeight="1" outlineLevel="3" spans="1:95">
      <c r="A194" s="115"/>
      <c r="B194" s="116" t="s">
        <v>799</v>
      </c>
      <c r="C194" s="117" t="s">
        <v>1154</v>
      </c>
      <c r="D194" s="115" t="s">
        <v>2437</v>
      </c>
      <c r="E194" s="116"/>
      <c r="F194" s="116"/>
      <c r="G194" s="116"/>
      <c r="H194" s="118">
        <f>X194+AA194+AD194+AG194+AJ194+AM194+AP194+AS194+AV194+AY194+BB194+BE194</f>
        <v>0</v>
      </c>
      <c r="I194" s="118">
        <f>Y194+AB194+AE194+AH194+AK194+AN194+AQ194+AT194+AW194+AZ194+BC194+BF194</f>
        <v>0</v>
      </c>
      <c r="J194" s="118">
        <f t="shared" si="1570"/>
        <v>0</v>
      </c>
      <c r="K194" s="118"/>
      <c r="L194" s="152"/>
      <c r="M194" s="152"/>
      <c r="N194" s="118"/>
      <c r="O194" s="118"/>
      <c r="P194" s="118"/>
      <c r="Q194" s="118"/>
      <c r="R194" s="118"/>
      <c r="S194" s="118"/>
      <c r="T194" s="118"/>
      <c r="U194" s="118"/>
      <c r="V194" s="118"/>
      <c r="W194" s="118"/>
      <c r="X194" s="118">
        <f>VLOOKUP($C194,'1 预算编制表单'!$C:$BJ,27,FALSE)</f>
        <v>0</v>
      </c>
      <c r="Y194" s="118">
        <f>X194-Z194</f>
        <v>0</v>
      </c>
      <c r="Z194" s="118">
        <f>SUM(Z195:Z199)</f>
        <v>0</v>
      </c>
      <c r="AA194" s="118">
        <f>VLOOKUP($C194,'1 预算编制表单'!$C:$BJ,30,FALSE)</f>
        <v>0</v>
      </c>
      <c r="AB194" s="118">
        <f>AA194-AC194</f>
        <v>0</v>
      </c>
      <c r="AC194" s="118">
        <f>SUM(AC195:AC199)</f>
        <v>0</v>
      </c>
      <c r="AD194" s="118">
        <f>VLOOKUP($C194,'1 预算编制表单'!$C:$BJ,33,FALSE)</f>
        <v>0</v>
      </c>
      <c r="AE194" s="118">
        <f>AD194-AF194</f>
        <v>0</v>
      </c>
      <c r="AF194" s="118">
        <f>SUM(AF195:AF199)</f>
        <v>0</v>
      </c>
      <c r="AG194" s="118">
        <f>VLOOKUP($C194,'1 预算编制表单'!$C:$BJ,36,FALSE)</f>
        <v>0</v>
      </c>
      <c r="AH194" s="118">
        <f>AG194-AI194</f>
        <v>0</v>
      </c>
      <c r="AI194" s="118">
        <f>SUM(AI195:AI199)</f>
        <v>0</v>
      </c>
      <c r="AJ194" s="118">
        <f>VLOOKUP($C194,'1 预算编制表单'!$C:$BJ,39,FALSE)</f>
        <v>0</v>
      </c>
      <c r="AK194" s="118">
        <f>AJ194-AL194</f>
        <v>0</v>
      </c>
      <c r="AL194" s="118">
        <f>SUM(AL195:AL199)</f>
        <v>0</v>
      </c>
      <c r="AM194" s="118">
        <f>VLOOKUP($C194,'1 预算编制表单'!$C:$BJ,42,FALSE)</f>
        <v>0</v>
      </c>
      <c r="AN194" s="118">
        <f>AM194-AO194</f>
        <v>0</v>
      </c>
      <c r="AO194" s="118">
        <f>SUM(AO195:AO199)</f>
        <v>0</v>
      </c>
      <c r="AP194" s="118">
        <f>VLOOKUP($C194,'1 预算编制表单'!$C:$BJ,45,FALSE)</f>
        <v>0</v>
      </c>
      <c r="AQ194" s="118">
        <f>AP194-AR194</f>
        <v>0</v>
      </c>
      <c r="AR194" s="118">
        <f>SUM(AR195:AR199)</f>
        <v>0</v>
      </c>
      <c r="AS194" s="118">
        <f>VLOOKUP($C194,'1 预算编制表单'!$C:$BJ,48,FALSE)</f>
        <v>0</v>
      </c>
      <c r="AT194" s="118">
        <f>AS194-AU194</f>
        <v>0</v>
      </c>
      <c r="AU194" s="118">
        <f>SUM(AU195:AU199)</f>
        <v>0</v>
      </c>
      <c r="AV194" s="118">
        <f>VLOOKUP($C194,'1 预算编制表单'!$C:$BJ,51,FALSE)</f>
        <v>0</v>
      </c>
      <c r="AW194" s="118">
        <f>AV194-AX194</f>
        <v>0</v>
      </c>
      <c r="AX194" s="118">
        <f>SUM(AX195:AX199)</f>
        <v>0</v>
      </c>
      <c r="AY194" s="118">
        <f>VLOOKUP($C194,'1 预算编制表单'!$C:$BJ,54,FALSE)</f>
        <v>0</v>
      </c>
      <c r="AZ194" s="118">
        <f>AY194-BA194</f>
        <v>0</v>
      </c>
      <c r="BA194" s="118">
        <f>SUM(BA195:BA199)</f>
        <v>0</v>
      </c>
      <c r="BB194" s="118">
        <f>VLOOKUP($C194,'1 预算编制表单'!$C:$BJ,57,FALSE)</f>
        <v>0</v>
      </c>
      <c r="BC194" s="118">
        <f>BB194-BD194</f>
        <v>0</v>
      </c>
      <c r="BD194" s="118">
        <f>SUM(BD195:BD199)</f>
        <v>0</v>
      </c>
      <c r="BE194" s="118">
        <f>VLOOKUP($C194,'1 预算编制表单'!$C:$BJ,60,FALSE)</f>
        <v>0</v>
      </c>
      <c r="BF194" s="118">
        <f>BE194-BG194</f>
        <v>0</v>
      </c>
      <c r="BG194" s="118">
        <f>SUM(BG195:BG199)</f>
        <v>0</v>
      </c>
      <c r="BH194" s="118">
        <f>VLOOKUP($C194,'1 预算编制表单'!$C:$BJ,27,FALSE)</f>
        <v>0</v>
      </c>
      <c r="BI194" s="118">
        <f>BH194-BJ194</f>
        <v>0</v>
      </c>
      <c r="BJ194" s="118">
        <f>SUM(BJ195:BJ199)</f>
        <v>0</v>
      </c>
      <c r="BK194" s="118">
        <f>VLOOKUP($C194,'1 预算编制表单'!$C:$BJ,30,FALSE)</f>
        <v>0</v>
      </c>
      <c r="BL194" s="118">
        <f>BK194-BM194</f>
        <v>0</v>
      </c>
      <c r="BM194" s="118">
        <f>SUM(BM195:BM199)</f>
        <v>0</v>
      </c>
      <c r="BN194" s="118">
        <f>VLOOKUP($C194,'1 预算编制表单'!$C:$BJ,33,FALSE)</f>
        <v>0</v>
      </c>
      <c r="BO194" s="118">
        <f>BN194-BP194</f>
        <v>0</v>
      </c>
      <c r="BP194" s="118">
        <f>SUM(BP195:BP199)</f>
        <v>0</v>
      </c>
      <c r="BQ194" s="118">
        <f>VLOOKUP($C194,'1 预算编制表单'!$C:$BJ,36,FALSE)</f>
        <v>0</v>
      </c>
      <c r="BR194" s="118">
        <f>BQ194-BS194</f>
        <v>0</v>
      </c>
      <c r="BS194" s="118">
        <f>SUM(BS195:BS199)</f>
        <v>0</v>
      </c>
      <c r="BT194" s="118">
        <f>VLOOKUP($C194,'1 预算编制表单'!$C:$BJ,39,FALSE)</f>
        <v>0</v>
      </c>
      <c r="BU194" s="118">
        <f>BT194-BV194</f>
        <v>0</v>
      </c>
      <c r="BV194" s="118">
        <f>SUM(BV195:BV199)</f>
        <v>0</v>
      </c>
      <c r="BW194" s="118">
        <f>VLOOKUP($C194,'1 预算编制表单'!$C:$BJ,42,FALSE)</f>
        <v>0</v>
      </c>
      <c r="BX194" s="118">
        <f>BW194-BY194</f>
        <v>0</v>
      </c>
      <c r="BY194" s="118">
        <f>SUM(BY195:BY199)</f>
        <v>0</v>
      </c>
      <c r="BZ194" s="118">
        <f>VLOOKUP($C194,'1 预算编制表单'!$C:$BJ,45,FALSE)</f>
        <v>0</v>
      </c>
      <c r="CA194" s="118">
        <f>BZ194-CB194</f>
        <v>0</v>
      </c>
      <c r="CB194" s="118">
        <f>SUM(CB195:CB199)</f>
        <v>0</v>
      </c>
      <c r="CC194" s="118">
        <f>VLOOKUP($C194,'1 预算编制表单'!$C:$BJ,48,FALSE)</f>
        <v>0</v>
      </c>
      <c r="CD194" s="118">
        <f>CC194-CE194</f>
        <v>0</v>
      </c>
      <c r="CE194" s="118">
        <f>SUM(CE195:CE199)</f>
        <v>0</v>
      </c>
      <c r="CF194" s="118">
        <f>VLOOKUP($C194,'1 预算编制表单'!$C:$BJ,51,FALSE)</f>
        <v>0</v>
      </c>
      <c r="CG194" s="118">
        <f>CF194-CH194</f>
        <v>0</v>
      </c>
      <c r="CH194" s="118">
        <f>SUM(CH195:CH199)</f>
        <v>0</v>
      </c>
      <c r="CI194" s="118">
        <f>VLOOKUP($C194,'1 预算编制表单'!$C:$BJ,54,FALSE)</f>
        <v>0</v>
      </c>
      <c r="CJ194" s="118">
        <f>CI194-CK194</f>
        <v>0</v>
      </c>
      <c r="CK194" s="118">
        <f>SUM(CK195:CK199)</f>
        <v>0</v>
      </c>
      <c r="CL194" s="118">
        <f>VLOOKUP($C194,'1 预算编制表单'!$C:$BJ,57,FALSE)</f>
        <v>0</v>
      </c>
      <c r="CM194" s="118">
        <f>CL194-CN194</f>
        <v>0</v>
      </c>
      <c r="CN194" s="118">
        <f>SUM(CN195:CN199)</f>
        <v>0</v>
      </c>
      <c r="CO194" s="118">
        <f>VLOOKUP($C194,'1 预算编制表单'!$C:$BJ,60,FALSE)</f>
        <v>0</v>
      </c>
      <c r="CP194" s="118">
        <f>CO194-CQ194</f>
        <v>0</v>
      </c>
      <c r="CQ194" s="118">
        <f>SUM(CQ195:CQ199)</f>
        <v>0</v>
      </c>
    </row>
    <row r="195" s="78" customFormat="1" ht="24" customHeight="1" outlineLevel="4" spans="1:95">
      <c r="A195" s="119"/>
      <c r="B195" s="120"/>
      <c r="C195" s="121"/>
      <c r="D195" s="119"/>
      <c r="E195" s="120"/>
      <c r="F195" s="120"/>
      <c r="G195" s="120"/>
      <c r="H195" s="122"/>
      <c r="I195" s="122"/>
      <c r="J195" s="122">
        <f t="shared" si="1570"/>
        <v>0</v>
      </c>
      <c r="K195" s="122">
        <v>1</v>
      </c>
      <c r="L195" s="153"/>
      <c r="M195" s="154">
        <f>IFERROR(VLOOKUP($L195,'2-2 引出数据_合同数据仓库'!$B$2:$BP$1000,3,FALSE),0)</f>
        <v>0</v>
      </c>
      <c r="N195" s="122"/>
      <c r="O195" s="154">
        <f>IFERROR(VLOOKUP((LEFT(VLOOKUP($L195,'2-2 引出数据_合同数据仓库'!$B$2:$BP$1000,64,FALSE),15)&amp;(RIGHT(VLOOKUP($L195,'2-2 引出数据_合同数据仓库'!$B$2:$BP$1000,64,FALSE),4)+1)),'2-2 引出数据_合同数据仓库'!$B$2:$BP$1000,3,FALSE),0)</f>
        <v>0</v>
      </c>
      <c r="P195" s="122"/>
      <c r="Q195" s="122">
        <f>IFERROR(VLOOKUP($L195,'2-2 引出数据_合同数据仓库'!$B$2:$BP$1000,28,FALSE),0)</f>
        <v>0</v>
      </c>
      <c r="R195" s="122">
        <f>IFERROR(VLOOKUP($L195,'2-2 引出数据_合同数据仓库'!$B$2:$BP$1000,29,FALSE),0)</f>
        <v>0</v>
      </c>
      <c r="S195" s="122">
        <f>IFERROR(VLOOKUP($L195,'2-2 引出数据_合同数据仓库'!$B$2:$BP$1000,4,FALSE),0)</f>
        <v>0</v>
      </c>
      <c r="T195" s="122"/>
      <c r="U195" s="122">
        <f>IFERROR(VLOOKUP($L195,'2-2 引出数据_合同数据仓库'!$B$2:$BP$1000,15,FALSE),0)</f>
        <v>0</v>
      </c>
      <c r="V195" s="122">
        <f t="shared" ref="V195:V198" si="2267">U195/(S195-R195+1)*365</f>
        <v>0</v>
      </c>
      <c r="W195" s="122"/>
      <c r="X195" s="161">
        <v>45658</v>
      </c>
      <c r="Y195" s="161">
        <f t="shared" ref="Y195:Y198" si="2268">X195+30</f>
        <v>45688</v>
      </c>
      <c r="Z195" s="165">
        <f t="shared" ref="Z195:Z198" si="2269">IFERROR(IF(($R195-Y195)&gt;=0,0,IF(($S195-X195)&lt;0,0,IF(AND(($S195-Y195)&gt;0,(X195-$R195)&gt;0),$V195/365*(Y195-X195+1),IF(AND(($S195-Y195)&lt;=0,(X195-$R195)&gt;0),$V195/365*($S195-X195+1),$V195/365*(Y195-$R195+1))))),0)</f>
        <v>0</v>
      </c>
      <c r="AA195" s="161">
        <f t="shared" ref="AA195:AA198" si="2270">Y195+1</f>
        <v>45689</v>
      </c>
      <c r="AB195" s="161">
        <f t="shared" ref="AB195:AB198" si="2271">AA195+27</f>
        <v>45716</v>
      </c>
      <c r="AC195" s="165">
        <f t="shared" ref="AC195:AC198" si="2272">IFERROR(IF(($R195-AB195)&gt;=0,0,IF(($S195-AA195)&lt;0,0,IF(AND(($S195-AB195)&gt;0,(AA195-$R195)&gt;0),$V195/365*(AB195-AA195+1),IF(AND(($S195-AB195)&lt;=0,(AA195-$R195)&gt;0),$V195/365*($S195-AA195+1),$V195/365*(AB195-$R195+1))))),0)</f>
        <v>0</v>
      </c>
      <c r="AD195" s="161">
        <f t="shared" ref="AD195:AD198" si="2273">AB195+1</f>
        <v>45717</v>
      </c>
      <c r="AE195" s="161">
        <f t="shared" ref="AE195:AE198" si="2274">AD195+30</f>
        <v>45747</v>
      </c>
      <c r="AF195" s="165">
        <f t="shared" ref="AF195:AF198" si="2275">IFERROR(IF(($R195-AE195)&gt;=0,0,IF(($S195-AD195)&lt;0,0,IF(AND(($S195-AE195)&gt;0,(AD195-$R195)&gt;0),$V195/365*(AE195-AD195+1),IF(AND(($S195-AE195)&lt;=0,(AD195-$R195)&gt;0),$V195/365*($S195-AD195+1),$V195/365*(AE195-$R195+1))))),0)</f>
        <v>0</v>
      </c>
      <c r="AG195" s="161">
        <f t="shared" ref="AG195:AG198" si="2276">AE195+1</f>
        <v>45748</v>
      </c>
      <c r="AH195" s="161">
        <f t="shared" ref="AH195:AH198" si="2277">AG195+29</f>
        <v>45777</v>
      </c>
      <c r="AI195" s="165">
        <f t="shared" ref="AI195:AI198" si="2278">IFERROR(IF(($R195-AH195)&gt;=0,0,IF(($S195-AG195)&lt;0,0,IF(AND(($S195-AH195)&gt;0,(AG195-$R195)&gt;0),$V195/365*(AH195-AG195+1),IF(AND(($S195-AH195)&lt;=0,(AG195-$R195)&gt;0),$V195/365*($S195-AG195+1),$V195/365*(AH195-$R195+1))))),0)</f>
        <v>0</v>
      </c>
      <c r="AJ195" s="161">
        <f t="shared" ref="AJ195:AJ198" si="2279">AH195+1</f>
        <v>45778</v>
      </c>
      <c r="AK195" s="161">
        <f t="shared" ref="AK195:AK198" si="2280">AJ195+30</f>
        <v>45808</v>
      </c>
      <c r="AL195" s="165">
        <f t="shared" ref="AL195:AL198" si="2281">IFERROR(IF(($R195-AK195)&gt;=0,0,IF(($S195-AJ195)&lt;0,0,IF(AND(($S195-AK195)&gt;0,(AJ195-$R195)&gt;0),$V195/365*(AK195-AJ195+1),IF(AND(($S195-AK195)&lt;=0,(AJ195-$R195)&gt;0),$V195/365*($S195-AJ195+1),$V195/365*(AK195-$R195+1))))),0)</f>
        <v>0</v>
      </c>
      <c r="AM195" s="161">
        <f t="shared" ref="AM195:AM198" si="2282">AK195+1</f>
        <v>45809</v>
      </c>
      <c r="AN195" s="161">
        <f t="shared" ref="AN195:AN198" si="2283">AM195+29</f>
        <v>45838</v>
      </c>
      <c r="AO195" s="165">
        <f t="shared" ref="AO195:AO198" si="2284">IFERROR(IF(($R195-AN195)&gt;=0,0,IF(($S195-AM195)&lt;0,0,IF(AND(($S195-AN195)&gt;0,(AM195-$R195)&gt;0),$V195/365*(AN195-AM195+1),IF(AND(($S195-AN195)&lt;=0,(AM195-$R195)&gt;0),$V195/365*($S195-AM195+1),$V195/365*(AN195-$R195+1))))),0)</f>
        <v>0</v>
      </c>
      <c r="AP195" s="161">
        <f t="shared" ref="AP195:AP198" si="2285">AN195+1</f>
        <v>45839</v>
      </c>
      <c r="AQ195" s="161">
        <f t="shared" ref="AQ195:AQ198" si="2286">AP195+30</f>
        <v>45869</v>
      </c>
      <c r="AR195" s="165">
        <f t="shared" ref="AR195:AR198" si="2287">IFERROR(IF(($R195-AQ195)&gt;=0,0,IF(($S195-AP195)&lt;0,0,IF(AND(($S195-AQ195)&gt;0,(AP195-$R195)&gt;0),$V195/365*(AQ195-AP195+1),IF(AND(($S195-AQ195)&lt;=0,(AP195-$R195)&gt;0),$V195/365*($S195-AP195+1),$V195/365*(AQ195-$R195+1))))),0)</f>
        <v>0</v>
      </c>
      <c r="AS195" s="161">
        <f t="shared" ref="AS195:AS198" si="2288">AQ195+1</f>
        <v>45870</v>
      </c>
      <c r="AT195" s="161">
        <f t="shared" ref="AT195:AT198" si="2289">AS195+30</f>
        <v>45900</v>
      </c>
      <c r="AU195" s="165">
        <f t="shared" ref="AU195:AU198" si="2290">IFERROR(IF(($R195-AT195)&gt;=0,0,IF(($S195-AS195)&lt;0,0,IF(AND(($S195-AT195)&gt;0,(AS195-$R195)&gt;0),$V195/365*(AT195-AS195+1),IF(AND(($S195-AT195)&lt;=0,(AS195-$R195)&gt;0),$V195/365*($S195-AS195+1),$V195/365*(AT195-$R195+1))))),0)</f>
        <v>0</v>
      </c>
      <c r="AV195" s="161">
        <f t="shared" ref="AV195:AV198" si="2291">AT195+1</f>
        <v>45901</v>
      </c>
      <c r="AW195" s="161">
        <f t="shared" ref="AW195:AW198" si="2292">AV195+29</f>
        <v>45930</v>
      </c>
      <c r="AX195" s="165">
        <f t="shared" ref="AX195:AX198" si="2293">IFERROR(IF(($R195-AW195)&gt;=0,0,IF(($S195-AV195)&lt;0,0,IF(AND(($S195-AW195)&gt;0,(AV195-$R195)&gt;0),$V195/365*(AW195-AV195+1),IF(AND(($S195-AW195)&lt;=0,(AV195-$R195)&gt;0),$V195/365*($S195-AV195+1),$V195/365*(AW195-$R195+1))))),0)</f>
        <v>0</v>
      </c>
      <c r="AY195" s="161">
        <f t="shared" ref="AY195:AY198" si="2294">AW195+1</f>
        <v>45931</v>
      </c>
      <c r="AZ195" s="161">
        <f t="shared" ref="AZ195:AZ198" si="2295">AY195+30</f>
        <v>45961</v>
      </c>
      <c r="BA195" s="165">
        <f t="shared" ref="BA195:BA198" si="2296">IFERROR(IF(($R195-AZ195)&gt;=0,0,IF(($S195-AY195)&lt;0,0,IF(AND(($S195-AZ195)&gt;0,(AY195-$R195)&gt;0),$V195/365*(AZ195-AY195+1),IF(AND(($S195-AZ195)&lt;=0,(AY195-$R195)&gt;0),$V195/365*($S195-AY195+1),$V195/365*(AZ195-$R195+1))))),0)</f>
        <v>0</v>
      </c>
      <c r="BB195" s="161">
        <f t="shared" ref="BB195:BB198" si="2297">AZ195+1</f>
        <v>45962</v>
      </c>
      <c r="BC195" s="161">
        <f t="shared" ref="BC195:BC198" si="2298">BB195+29</f>
        <v>45991</v>
      </c>
      <c r="BD195" s="165">
        <f t="shared" ref="BD195:BD198" si="2299">IFERROR(IF(($R195-BC195)&gt;=0,0,IF(($S195-BB195)&lt;0,0,IF(AND(($S195-BC195)&gt;0,(BB195-$R195)&gt;0),$V195/365*(BC195-BB195+1),IF(AND(($S195-BC195)&lt;=0,(BB195-$R195)&gt;0),$V195/365*($S195-BB195+1),$V195/365*(BC195-$R195+1))))),0)</f>
        <v>0</v>
      </c>
      <c r="BE195" s="161">
        <f t="shared" ref="BE195:BE198" si="2300">BC195+1</f>
        <v>45992</v>
      </c>
      <c r="BF195" s="161">
        <f t="shared" ref="BF195:BF198" si="2301">BE195+30</f>
        <v>46022</v>
      </c>
      <c r="BG195" s="165">
        <f t="shared" ref="BG195:BG198" si="2302">IFERROR(IF(($R195-BF195)&gt;=0,0,IF(($S195-BE195)&lt;0,0,IF(AND(($S195-BF195)&gt;0,(BE195-$R195)&gt;0),$V195/365*(BF195-BE195+1),IF(AND(($S195-BF195)&lt;=0,(BE195-$R195)&gt;0),$V195/365*($S195-BE195+1),$V195/365*(BF195-$R195+1))))),0)</f>
        <v>0</v>
      </c>
      <c r="BH195" s="161">
        <v>46023</v>
      </c>
      <c r="BI195" s="161">
        <f t="shared" ref="BI195:BI198" si="2303">BH195+30</f>
        <v>46053</v>
      </c>
      <c r="BJ195" s="165">
        <f t="shared" ref="BJ195:BJ198" si="2304">IFERROR(IF(($R195-BI195)&gt;=0,0,IF(($S195-BH195)&lt;0,0,IF(AND(($S195-BI195)&gt;0,(BH195-$R195)&gt;0),$V195/365*(BI195-BH195+1),IF(AND(($S195-BI195)&lt;=0,(BH195-$R195)&gt;0),$V195/365*($S195-BH195+1),$V195/365*(BI195-$R195+1))))),0)</f>
        <v>0</v>
      </c>
      <c r="BK195" s="161">
        <f t="shared" ref="BK195:BK198" si="2305">BI195+1</f>
        <v>46054</v>
      </c>
      <c r="BL195" s="161">
        <f t="shared" ref="BL195:BL198" si="2306">BK195+27</f>
        <v>46081</v>
      </c>
      <c r="BM195" s="165">
        <f t="shared" ref="BM195:BM198" si="2307">IFERROR(IF(($R195-BL195)&gt;=0,0,IF(($S195-BK195)&lt;0,0,IF(AND(($S195-BL195)&gt;0,(BK195-$R195)&gt;0),$V195/365*(BL195-BK195+1),IF(AND(($S195-BL195)&lt;=0,(BK195-$R195)&gt;0),$V195/365*($S195-BK195+1),$V195/365*(BL195-$R195+1))))),0)</f>
        <v>0</v>
      </c>
      <c r="BN195" s="161">
        <f t="shared" ref="BN195:BN198" si="2308">BL195+1</f>
        <v>46082</v>
      </c>
      <c r="BO195" s="161">
        <f t="shared" ref="BO195:BO198" si="2309">BN195+30</f>
        <v>46112</v>
      </c>
      <c r="BP195" s="165">
        <f t="shared" ref="BP195:BP198" si="2310">IFERROR(IF(($R195-BO195)&gt;=0,0,IF(($S195-BN195)&lt;0,0,IF(AND(($S195-BO195)&gt;0,(BN195-$R195)&gt;0),$V195/365*(BO195-BN195+1),IF(AND(($S195-BO195)&lt;=0,(BN195-$R195)&gt;0),$V195/365*($S195-BN195+1),$V195/365*(BO195-$R195+1))))),0)</f>
        <v>0</v>
      </c>
      <c r="BQ195" s="161">
        <f t="shared" ref="BQ195:BQ198" si="2311">BO195+1</f>
        <v>46113</v>
      </c>
      <c r="BR195" s="161">
        <f t="shared" ref="BR195:BR198" si="2312">BQ195+29</f>
        <v>46142</v>
      </c>
      <c r="BS195" s="165">
        <f t="shared" ref="BS195:BS198" si="2313">IFERROR(IF(($R195-BR195)&gt;=0,0,IF(($S195-BQ195)&lt;0,0,IF(AND(($S195-BR195)&gt;0,(BQ195-$R195)&gt;0),$V195/365*(BR195-BQ195+1),IF(AND(($S195-BR195)&lt;=0,(BQ195-$R195)&gt;0),$V195/365*($S195-BQ195+1),$V195/365*(BR195-$R195+1))))),0)</f>
        <v>0</v>
      </c>
      <c r="BT195" s="161">
        <f t="shared" ref="BT195:BT198" si="2314">BR195+1</f>
        <v>46143</v>
      </c>
      <c r="BU195" s="161">
        <f t="shared" ref="BU195:BU198" si="2315">BT195+30</f>
        <v>46173</v>
      </c>
      <c r="BV195" s="165">
        <f t="shared" ref="BV195:BV198" si="2316">IFERROR(IF(($R195-BU195)&gt;=0,0,IF(($S195-BT195)&lt;0,0,IF(AND(($S195-BU195)&gt;0,(BT195-$R195)&gt;0),$V195/365*(BU195-BT195+1),IF(AND(($S195-BU195)&lt;=0,(BT195-$R195)&gt;0),$V195/365*($S195-BT195+1),$V195/365*(BU195-$R195+1))))),0)</f>
        <v>0</v>
      </c>
      <c r="BW195" s="161">
        <f t="shared" ref="BW195:BW198" si="2317">BU195+1</f>
        <v>46174</v>
      </c>
      <c r="BX195" s="161">
        <f t="shared" ref="BX195:BX198" si="2318">BW195+29</f>
        <v>46203</v>
      </c>
      <c r="BY195" s="165">
        <f t="shared" ref="BY195:BY198" si="2319">IFERROR(IF(($R195-BX195)&gt;=0,0,IF(($S195-BW195)&lt;0,0,IF(AND(($S195-BX195)&gt;0,(BW195-$R195)&gt;0),$V195/365*(BX195-BW195+1),IF(AND(($S195-BX195)&lt;=0,(BW195-$R195)&gt;0),$V195/365*($S195-BW195+1),$V195/365*(BX195-$R195+1))))),0)</f>
        <v>0</v>
      </c>
      <c r="BZ195" s="161">
        <f t="shared" ref="BZ195:BZ198" si="2320">BX195+1</f>
        <v>46204</v>
      </c>
      <c r="CA195" s="161">
        <f t="shared" ref="CA195:CA198" si="2321">BZ195+30</f>
        <v>46234</v>
      </c>
      <c r="CB195" s="165">
        <f t="shared" ref="CB195:CB198" si="2322">IFERROR(IF(($R195-CA195)&gt;=0,0,IF(($S195-BZ195)&lt;0,0,IF(AND(($S195-CA195)&gt;0,(BZ195-$R195)&gt;0),$V195/365*(CA195-BZ195+1),IF(AND(($S195-CA195)&lt;=0,(BZ195-$R195)&gt;0),$V195/365*($S195-BZ195+1),$V195/365*(CA195-$R195+1))))),0)</f>
        <v>0</v>
      </c>
      <c r="CC195" s="161">
        <f t="shared" ref="CC195:CC198" si="2323">CA195+1</f>
        <v>46235</v>
      </c>
      <c r="CD195" s="161">
        <f t="shared" ref="CD195:CD198" si="2324">CC195+30</f>
        <v>46265</v>
      </c>
      <c r="CE195" s="165">
        <f t="shared" ref="CE195:CE198" si="2325">IFERROR(IF(($R195-CD195)&gt;=0,0,IF(($S195-CC195)&lt;0,0,IF(AND(($S195-CD195)&gt;0,(CC195-$R195)&gt;0),$V195/365*(CD195-CC195+1),IF(AND(($S195-CD195)&lt;=0,(CC195-$R195)&gt;0),$V195/365*($S195-CC195+1),$V195/365*(CD195-$R195+1))))),0)</f>
        <v>0</v>
      </c>
      <c r="CF195" s="161">
        <f t="shared" ref="CF195:CF198" si="2326">CD195+1</f>
        <v>46266</v>
      </c>
      <c r="CG195" s="161">
        <f t="shared" ref="CG195:CG198" si="2327">CF195+29</f>
        <v>46295</v>
      </c>
      <c r="CH195" s="165">
        <f t="shared" ref="CH195:CH198" si="2328">IFERROR(IF(($R195-CG195)&gt;=0,0,IF(($S195-CF195)&lt;0,0,IF(AND(($S195-CG195)&gt;0,(CF195-$R195)&gt;0),$V195/365*(CG195-CF195+1),IF(AND(($S195-CG195)&lt;=0,(CF195-$R195)&gt;0),$V195/365*($S195-CF195+1),$V195/365*(CG195-$R195+1))))),0)</f>
        <v>0</v>
      </c>
      <c r="CI195" s="161">
        <f t="shared" ref="CI195:CI198" si="2329">CG195+1</f>
        <v>46296</v>
      </c>
      <c r="CJ195" s="161">
        <f t="shared" ref="CJ195:CJ198" si="2330">CI195+30</f>
        <v>46326</v>
      </c>
      <c r="CK195" s="165">
        <f t="shared" ref="CK195:CK198" si="2331">IFERROR(IF(($R195-CJ195)&gt;=0,0,IF(($S195-CI195)&lt;0,0,IF(AND(($S195-CJ195)&gt;0,(CI195-$R195)&gt;0),$V195/365*(CJ195-CI195+1),IF(AND(($S195-CJ195)&lt;=0,(CI195-$R195)&gt;0),$V195/365*($S195-CI195+1),$V195/365*(CJ195-$R195+1))))),0)</f>
        <v>0</v>
      </c>
      <c r="CL195" s="161">
        <f t="shared" ref="CL195:CL198" si="2332">CJ195+1</f>
        <v>46327</v>
      </c>
      <c r="CM195" s="161">
        <f t="shared" ref="CM195:CM198" si="2333">CL195+29</f>
        <v>46356</v>
      </c>
      <c r="CN195" s="165">
        <f t="shared" ref="CN195:CN198" si="2334">IFERROR(IF(($R195-CM195)&gt;=0,0,IF(($S195-CL195)&lt;0,0,IF(AND(($S195-CM195)&gt;0,(CL195-$R195)&gt;0),$V195/365*(CM195-CL195+1),IF(AND(($S195-CM195)&lt;=0,(CL195-$R195)&gt;0),$V195/365*($S195-CL195+1),$V195/365*(CM195-$R195+1))))),0)</f>
        <v>0</v>
      </c>
      <c r="CO195" s="161">
        <f t="shared" ref="CO195:CO198" si="2335">CM195+1</f>
        <v>46357</v>
      </c>
      <c r="CP195" s="161">
        <f t="shared" ref="CP195:CP198" si="2336">CO195+30</f>
        <v>46387</v>
      </c>
      <c r="CQ195" s="165">
        <f t="shared" ref="CQ195:CQ198" si="2337">IFERROR(IF(($R195-CP195)&gt;=0,0,IF(($S195-CO195)&lt;0,0,IF(AND(($S195-CP195)&gt;0,(CO195-$R195)&gt;0),$V195/365*(CP195-CO195+1),IF(AND(($S195-CP195)&lt;=0,(CO195-$R195)&gt;0),$V195/365*($S195-CO195+1),$V195/365*(CP195-$R195+1))))),0)</f>
        <v>0</v>
      </c>
    </row>
    <row r="196" s="78" customFormat="1" ht="24" customHeight="1" outlineLevel="4" spans="1:95">
      <c r="A196" s="119"/>
      <c r="B196" s="120"/>
      <c r="C196" s="121"/>
      <c r="D196" s="119"/>
      <c r="E196" s="120"/>
      <c r="F196" s="120"/>
      <c r="G196" s="120"/>
      <c r="H196" s="122"/>
      <c r="I196" s="122"/>
      <c r="J196" s="122">
        <f t="shared" si="1570"/>
        <v>0</v>
      </c>
      <c r="K196" s="122">
        <f t="shared" ref="K196:K198" si="2338">K195+1</f>
        <v>2</v>
      </c>
      <c r="L196" s="153"/>
      <c r="M196" s="154">
        <f>IFERROR(VLOOKUP($L196,'2-2 引出数据_合同数据仓库'!$B$2:$BP$1000,3,FALSE),0)</f>
        <v>0</v>
      </c>
      <c r="N196" s="122"/>
      <c r="O196" s="154">
        <f>IFERROR(VLOOKUP((LEFT(VLOOKUP($L196,'2-2 引出数据_合同数据仓库'!$B$2:$BP$1000,64,FALSE),15)&amp;(RIGHT(VLOOKUP($L196,'2-2 引出数据_合同数据仓库'!$B$2:$BP$1000,64,FALSE),4)+1)),'2-2 引出数据_合同数据仓库'!$B$2:$BP$1000,3,FALSE),0)</f>
        <v>0</v>
      </c>
      <c r="P196" s="122"/>
      <c r="Q196" s="122">
        <f>IFERROR(VLOOKUP($L196,'2-2 引出数据_合同数据仓库'!$B$2:$BP$1000,28,FALSE),0)</f>
        <v>0</v>
      </c>
      <c r="R196" s="122">
        <f>IFERROR(VLOOKUP($L196,'2-2 引出数据_合同数据仓库'!$B$2:$BP$1000,29,FALSE),0)</f>
        <v>0</v>
      </c>
      <c r="S196" s="122">
        <f>IFERROR(VLOOKUP($L196,'2-2 引出数据_合同数据仓库'!$B$2:$BP$1000,4,FALSE),0)</f>
        <v>0</v>
      </c>
      <c r="T196" s="122"/>
      <c r="U196" s="122">
        <f>IFERROR(VLOOKUP($L196,'2-2 引出数据_合同数据仓库'!$B$2:$BP$1000,15,FALSE),0)</f>
        <v>0</v>
      </c>
      <c r="V196" s="122">
        <f t="shared" si="2267"/>
        <v>0</v>
      </c>
      <c r="W196" s="122"/>
      <c r="X196" s="161">
        <v>45658</v>
      </c>
      <c r="Y196" s="161">
        <f t="shared" si="2268"/>
        <v>45688</v>
      </c>
      <c r="Z196" s="165">
        <f t="shared" si="2269"/>
        <v>0</v>
      </c>
      <c r="AA196" s="161">
        <f t="shared" si="2270"/>
        <v>45689</v>
      </c>
      <c r="AB196" s="161">
        <f t="shared" si="2271"/>
        <v>45716</v>
      </c>
      <c r="AC196" s="165">
        <f t="shared" si="2272"/>
        <v>0</v>
      </c>
      <c r="AD196" s="161">
        <f t="shared" si="2273"/>
        <v>45717</v>
      </c>
      <c r="AE196" s="161">
        <f t="shared" si="2274"/>
        <v>45747</v>
      </c>
      <c r="AF196" s="165">
        <f t="shared" si="2275"/>
        <v>0</v>
      </c>
      <c r="AG196" s="161">
        <f t="shared" si="2276"/>
        <v>45748</v>
      </c>
      <c r="AH196" s="161">
        <f t="shared" si="2277"/>
        <v>45777</v>
      </c>
      <c r="AI196" s="165">
        <f t="shared" si="2278"/>
        <v>0</v>
      </c>
      <c r="AJ196" s="161">
        <f t="shared" si="2279"/>
        <v>45778</v>
      </c>
      <c r="AK196" s="161">
        <f t="shared" si="2280"/>
        <v>45808</v>
      </c>
      <c r="AL196" s="165">
        <f t="shared" si="2281"/>
        <v>0</v>
      </c>
      <c r="AM196" s="161">
        <f t="shared" si="2282"/>
        <v>45809</v>
      </c>
      <c r="AN196" s="161">
        <f t="shared" si="2283"/>
        <v>45838</v>
      </c>
      <c r="AO196" s="165">
        <f t="shared" si="2284"/>
        <v>0</v>
      </c>
      <c r="AP196" s="161">
        <f t="shared" si="2285"/>
        <v>45839</v>
      </c>
      <c r="AQ196" s="161">
        <f t="shared" si="2286"/>
        <v>45869</v>
      </c>
      <c r="AR196" s="165">
        <f t="shared" si="2287"/>
        <v>0</v>
      </c>
      <c r="AS196" s="161">
        <f t="shared" si="2288"/>
        <v>45870</v>
      </c>
      <c r="AT196" s="161">
        <f t="shared" si="2289"/>
        <v>45900</v>
      </c>
      <c r="AU196" s="165">
        <f t="shared" si="2290"/>
        <v>0</v>
      </c>
      <c r="AV196" s="161">
        <f t="shared" si="2291"/>
        <v>45901</v>
      </c>
      <c r="AW196" s="161">
        <f t="shared" si="2292"/>
        <v>45930</v>
      </c>
      <c r="AX196" s="165">
        <f t="shared" si="2293"/>
        <v>0</v>
      </c>
      <c r="AY196" s="161">
        <f t="shared" si="2294"/>
        <v>45931</v>
      </c>
      <c r="AZ196" s="161">
        <f t="shared" si="2295"/>
        <v>45961</v>
      </c>
      <c r="BA196" s="165">
        <f t="shared" si="2296"/>
        <v>0</v>
      </c>
      <c r="BB196" s="161">
        <f t="shared" si="2297"/>
        <v>45962</v>
      </c>
      <c r="BC196" s="161">
        <f t="shared" si="2298"/>
        <v>45991</v>
      </c>
      <c r="BD196" s="165">
        <f t="shared" si="2299"/>
        <v>0</v>
      </c>
      <c r="BE196" s="161">
        <f t="shared" si="2300"/>
        <v>45992</v>
      </c>
      <c r="BF196" s="161">
        <f t="shared" si="2301"/>
        <v>46022</v>
      </c>
      <c r="BG196" s="165">
        <f t="shared" si="2302"/>
        <v>0</v>
      </c>
      <c r="BH196" s="161">
        <v>46023</v>
      </c>
      <c r="BI196" s="161">
        <f t="shared" si="2303"/>
        <v>46053</v>
      </c>
      <c r="BJ196" s="165">
        <f t="shared" si="2304"/>
        <v>0</v>
      </c>
      <c r="BK196" s="161">
        <f t="shared" si="2305"/>
        <v>46054</v>
      </c>
      <c r="BL196" s="161">
        <f t="shared" si="2306"/>
        <v>46081</v>
      </c>
      <c r="BM196" s="165">
        <f t="shared" si="2307"/>
        <v>0</v>
      </c>
      <c r="BN196" s="161">
        <f t="shared" si="2308"/>
        <v>46082</v>
      </c>
      <c r="BO196" s="161">
        <f t="shared" si="2309"/>
        <v>46112</v>
      </c>
      <c r="BP196" s="165">
        <f t="shared" si="2310"/>
        <v>0</v>
      </c>
      <c r="BQ196" s="161">
        <f t="shared" si="2311"/>
        <v>46113</v>
      </c>
      <c r="BR196" s="161">
        <f t="shared" si="2312"/>
        <v>46142</v>
      </c>
      <c r="BS196" s="165">
        <f t="shared" si="2313"/>
        <v>0</v>
      </c>
      <c r="BT196" s="161">
        <f t="shared" si="2314"/>
        <v>46143</v>
      </c>
      <c r="BU196" s="161">
        <f t="shared" si="2315"/>
        <v>46173</v>
      </c>
      <c r="BV196" s="165">
        <f t="shared" si="2316"/>
        <v>0</v>
      </c>
      <c r="BW196" s="161">
        <f t="shared" si="2317"/>
        <v>46174</v>
      </c>
      <c r="BX196" s="161">
        <f t="shared" si="2318"/>
        <v>46203</v>
      </c>
      <c r="BY196" s="165">
        <f t="shared" si="2319"/>
        <v>0</v>
      </c>
      <c r="BZ196" s="161">
        <f t="shared" si="2320"/>
        <v>46204</v>
      </c>
      <c r="CA196" s="161">
        <f t="shared" si="2321"/>
        <v>46234</v>
      </c>
      <c r="CB196" s="165">
        <f t="shared" si="2322"/>
        <v>0</v>
      </c>
      <c r="CC196" s="161">
        <f t="shared" si="2323"/>
        <v>46235</v>
      </c>
      <c r="CD196" s="161">
        <f t="shared" si="2324"/>
        <v>46265</v>
      </c>
      <c r="CE196" s="165">
        <f t="shared" si="2325"/>
        <v>0</v>
      </c>
      <c r="CF196" s="161">
        <f t="shared" si="2326"/>
        <v>46266</v>
      </c>
      <c r="CG196" s="161">
        <f t="shared" si="2327"/>
        <v>46295</v>
      </c>
      <c r="CH196" s="165">
        <f t="shared" si="2328"/>
        <v>0</v>
      </c>
      <c r="CI196" s="161">
        <f t="shared" si="2329"/>
        <v>46296</v>
      </c>
      <c r="CJ196" s="161">
        <f t="shared" si="2330"/>
        <v>46326</v>
      </c>
      <c r="CK196" s="165">
        <f t="shared" si="2331"/>
        <v>0</v>
      </c>
      <c r="CL196" s="161">
        <f t="shared" si="2332"/>
        <v>46327</v>
      </c>
      <c r="CM196" s="161">
        <f t="shared" si="2333"/>
        <v>46356</v>
      </c>
      <c r="CN196" s="165">
        <f t="shared" si="2334"/>
        <v>0</v>
      </c>
      <c r="CO196" s="161">
        <f t="shared" si="2335"/>
        <v>46357</v>
      </c>
      <c r="CP196" s="161">
        <f t="shared" si="2336"/>
        <v>46387</v>
      </c>
      <c r="CQ196" s="165">
        <f t="shared" si="2337"/>
        <v>0</v>
      </c>
    </row>
    <row r="197" s="78" customFormat="1" ht="24" customHeight="1" outlineLevel="4" spans="1:95">
      <c r="A197" s="119"/>
      <c r="B197" s="120"/>
      <c r="C197" s="121"/>
      <c r="D197" s="119"/>
      <c r="E197" s="120"/>
      <c r="F197" s="120"/>
      <c r="G197" s="120"/>
      <c r="H197" s="122"/>
      <c r="I197" s="122"/>
      <c r="J197" s="122">
        <f t="shared" si="1570"/>
        <v>0</v>
      </c>
      <c r="K197" s="122">
        <f t="shared" si="2338"/>
        <v>3</v>
      </c>
      <c r="L197" s="153"/>
      <c r="M197" s="154">
        <f>IFERROR(VLOOKUP($L197,'2-2 引出数据_合同数据仓库'!$B$2:$BP$1000,3,FALSE),0)</f>
        <v>0</v>
      </c>
      <c r="N197" s="122"/>
      <c r="O197" s="154">
        <f>IFERROR(VLOOKUP((LEFT(VLOOKUP($L197,'2-2 引出数据_合同数据仓库'!$B$2:$BP$1000,64,FALSE),15)&amp;(RIGHT(VLOOKUP($L197,'2-2 引出数据_合同数据仓库'!$B$2:$BP$1000,64,FALSE),4)+1)),'2-2 引出数据_合同数据仓库'!$B$2:$BP$1000,3,FALSE),0)</f>
        <v>0</v>
      </c>
      <c r="P197" s="122"/>
      <c r="Q197" s="122">
        <f>IFERROR(VLOOKUP($L197,'2-2 引出数据_合同数据仓库'!$B$2:$BP$1000,28,FALSE),0)</f>
        <v>0</v>
      </c>
      <c r="R197" s="122">
        <f>IFERROR(VLOOKUP($L197,'2-2 引出数据_合同数据仓库'!$B$2:$BP$1000,29,FALSE),0)</f>
        <v>0</v>
      </c>
      <c r="S197" s="122">
        <f>IFERROR(VLOOKUP($L197,'2-2 引出数据_合同数据仓库'!$B$2:$BP$1000,4,FALSE),0)</f>
        <v>0</v>
      </c>
      <c r="T197" s="122"/>
      <c r="U197" s="122">
        <f>IFERROR(VLOOKUP($L197,'2-2 引出数据_合同数据仓库'!$B$2:$BP$1000,15,FALSE),0)</f>
        <v>0</v>
      </c>
      <c r="V197" s="122">
        <f t="shared" si="2267"/>
        <v>0</v>
      </c>
      <c r="W197" s="122"/>
      <c r="X197" s="161">
        <v>45658</v>
      </c>
      <c r="Y197" s="161">
        <f t="shared" si="2268"/>
        <v>45688</v>
      </c>
      <c r="Z197" s="165">
        <f t="shared" si="2269"/>
        <v>0</v>
      </c>
      <c r="AA197" s="161">
        <f t="shared" si="2270"/>
        <v>45689</v>
      </c>
      <c r="AB197" s="161">
        <f t="shared" si="2271"/>
        <v>45716</v>
      </c>
      <c r="AC197" s="165">
        <f t="shared" si="2272"/>
        <v>0</v>
      </c>
      <c r="AD197" s="161">
        <f t="shared" si="2273"/>
        <v>45717</v>
      </c>
      <c r="AE197" s="161">
        <f t="shared" si="2274"/>
        <v>45747</v>
      </c>
      <c r="AF197" s="165">
        <f t="shared" si="2275"/>
        <v>0</v>
      </c>
      <c r="AG197" s="161">
        <f t="shared" si="2276"/>
        <v>45748</v>
      </c>
      <c r="AH197" s="161">
        <f t="shared" si="2277"/>
        <v>45777</v>
      </c>
      <c r="AI197" s="165">
        <f t="shared" si="2278"/>
        <v>0</v>
      </c>
      <c r="AJ197" s="161">
        <f t="shared" si="2279"/>
        <v>45778</v>
      </c>
      <c r="AK197" s="161">
        <f t="shared" si="2280"/>
        <v>45808</v>
      </c>
      <c r="AL197" s="165">
        <f t="shared" si="2281"/>
        <v>0</v>
      </c>
      <c r="AM197" s="161">
        <f t="shared" si="2282"/>
        <v>45809</v>
      </c>
      <c r="AN197" s="161">
        <f t="shared" si="2283"/>
        <v>45838</v>
      </c>
      <c r="AO197" s="165">
        <f t="shared" si="2284"/>
        <v>0</v>
      </c>
      <c r="AP197" s="161">
        <f t="shared" si="2285"/>
        <v>45839</v>
      </c>
      <c r="AQ197" s="161">
        <f t="shared" si="2286"/>
        <v>45869</v>
      </c>
      <c r="AR197" s="165">
        <f t="shared" si="2287"/>
        <v>0</v>
      </c>
      <c r="AS197" s="161">
        <f t="shared" si="2288"/>
        <v>45870</v>
      </c>
      <c r="AT197" s="161">
        <f t="shared" si="2289"/>
        <v>45900</v>
      </c>
      <c r="AU197" s="165">
        <f t="shared" si="2290"/>
        <v>0</v>
      </c>
      <c r="AV197" s="161">
        <f t="shared" si="2291"/>
        <v>45901</v>
      </c>
      <c r="AW197" s="161">
        <f t="shared" si="2292"/>
        <v>45930</v>
      </c>
      <c r="AX197" s="165">
        <f t="shared" si="2293"/>
        <v>0</v>
      </c>
      <c r="AY197" s="161">
        <f t="shared" si="2294"/>
        <v>45931</v>
      </c>
      <c r="AZ197" s="161">
        <f t="shared" si="2295"/>
        <v>45961</v>
      </c>
      <c r="BA197" s="165">
        <f t="shared" si="2296"/>
        <v>0</v>
      </c>
      <c r="BB197" s="161">
        <f t="shared" si="2297"/>
        <v>45962</v>
      </c>
      <c r="BC197" s="161">
        <f t="shared" si="2298"/>
        <v>45991</v>
      </c>
      <c r="BD197" s="165">
        <f t="shared" si="2299"/>
        <v>0</v>
      </c>
      <c r="BE197" s="161">
        <f t="shared" si="2300"/>
        <v>45992</v>
      </c>
      <c r="BF197" s="161">
        <f t="shared" si="2301"/>
        <v>46022</v>
      </c>
      <c r="BG197" s="165">
        <f t="shared" si="2302"/>
        <v>0</v>
      </c>
      <c r="BH197" s="161">
        <v>46023</v>
      </c>
      <c r="BI197" s="161">
        <f t="shared" si="2303"/>
        <v>46053</v>
      </c>
      <c r="BJ197" s="165">
        <f t="shared" si="2304"/>
        <v>0</v>
      </c>
      <c r="BK197" s="161">
        <f t="shared" si="2305"/>
        <v>46054</v>
      </c>
      <c r="BL197" s="161">
        <f t="shared" si="2306"/>
        <v>46081</v>
      </c>
      <c r="BM197" s="165">
        <f t="shared" si="2307"/>
        <v>0</v>
      </c>
      <c r="BN197" s="161">
        <f t="shared" si="2308"/>
        <v>46082</v>
      </c>
      <c r="BO197" s="161">
        <f t="shared" si="2309"/>
        <v>46112</v>
      </c>
      <c r="BP197" s="165">
        <f t="shared" si="2310"/>
        <v>0</v>
      </c>
      <c r="BQ197" s="161">
        <f t="shared" si="2311"/>
        <v>46113</v>
      </c>
      <c r="BR197" s="161">
        <f t="shared" si="2312"/>
        <v>46142</v>
      </c>
      <c r="BS197" s="165">
        <f t="shared" si="2313"/>
        <v>0</v>
      </c>
      <c r="BT197" s="161">
        <f t="shared" si="2314"/>
        <v>46143</v>
      </c>
      <c r="BU197" s="161">
        <f t="shared" si="2315"/>
        <v>46173</v>
      </c>
      <c r="BV197" s="165">
        <f t="shared" si="2316"/>
        <v>0</v>
      </c>
      <c r="BW197" s="161">
        <f t="shared" si="2317"/>
        <v>46174</v>
      </c>
      <c r="BX197" s="161">
        <f t="shared" si="2318"/>
        <v>46203</v>
      </c>
      <c r="BY197" s="165">
        <f t="shared" si="2319"/>
        <v>0</v>
      </c>
      <c r="BZ197" s="161">
        <f t="shared" si="2320"/>
        <v>46204</v>
      </c>
      <c r="CA197" s="161">
        <f t="shared" si="2321"/>
        <v>46234</v>
      </c>
      <c r="CB197" s="165">
        <f t="shared" si="2322"/>
        <v>0</v>
      </c>
      <c r="CC197" s="161">
        <f t="shared" si="2323"/>
        <v>46235</v>
      </c>
      <c r="CD197" s="161">
        <f t="shared" si="2324"/>
        <v>46265</v>
      </c>
      <c r="CE197" s="165">
        <f t="shared" si="2325"/>
        <v>0</v>
      </c>
      <c r="CF197" s="161">
        <f t="shared" si="2326"/>
        <v>46266</v>
      </c>
      <c r="CG197" s="161">
        <f t="shared" si="2327"/>
        <v>46295</v>
      </c>
      <c r="CH197" s="165">
        <f t="shared" si="2328"/>
        <v>0</v>
      </c>
      <c r="CI197" s="161">
        <f t="shared" si="2329"/>
        <v>46296</v>
      </c>
      <c r="CJ197" s="161">
        <f t="shared" si="2330"/>
        <v>46326</v>
      </c>
      <c r="CK197" s="165">
        <f t="shared" si="2331"/>
        <v>0</v>
      </c>
      <c r="CL197" s="161">
        <f t="shared" si="2332"/>
        <v>46327</v>
      </c>
      <c r="CM197" s="161">
        <f t="shared" si="2333"/>
        <v>46356</v>
      </c>
      <c r="CN197" s="165">
        <f t="shared" si="2334"/>
        <v>0</v>
      </c>
      <c r="CO197" s="161">
        <f t="shared" si="2335"/>
        <v>46357</v>
      </c>
      <c r="CP197" s="161">
        <f t="shared" si="2336"/>
        <v>46387</v>
      </c>
      <c r="CQ197" s="165">
        <f t="shared" si="2337"/>
        <v>0</v>
      </c>
    </row>
    <row r="198" s="78" customFormat="1" ht="24" customHeight="1" outlineLevel="4" spans="1:95">
      <c r="A198" s="119"/>
      <c r="B198" s="120"/>
      <c r="C198" s="121"/>
      <c r="D198" s="119"/>
      <c r="E198" s="120"/>
      <c r="F198" s="120"/>
      <c r="G198" s="120"/>
      <c r="H198" s="122"/>
      <c r="I198" s="122"/>
      <c r="J198" s="122">
        <f t="shared" si="1570"/>
        <v>0</v>
      </c>
      <c r="K198" s="122">
        <f t="shared" si="2338"/>
        <v>4</v>
      </c>
      <c r="L198" s="153"/>
      <c r="M198" s="154">
        <f>IFERROR(VLOOKUP($L198,'2-2 引出数据_合同数据仓库'!$B$2:$BP$1000,3,FALSE),0)</f>
        <v>0</v>
      </c>
      <c r="N198" s="122"/>
      <c r="O198" s="154">
        <f>IFERROR(VLOOKUP((LEFT(VLOOKUP($L198,'2-2 引出数据_合同数据仓库'!$B$2:$BP$1000,64,FALSE),15)&amp;(RIGHT(VLOOKUP($L198,'2-2 引出数据_合同数据仓库'!$B$2:$BP$1000,64,FALSE),4)+1)),'2-2 引出数据_合同数据仓库'!$B$2:$BP$1000,3,FALSE),0)</f>
        <v>0</v>
      </c>
      <c r="P198" s="122"/>
      <c r="Q198" s="122">
        <f>IFERROR(VLOOKUP($L198,'2-2 引出数据_合同数据仓库'!$B$2:$BP$1000,28,FALSE),0)</f>
        <v>0</v>
      </c>
      <c r="R198" s="122">
        <f>IFERROR(VLOOKUP($L198,'2-2 引出数据_合同数据仓库'!$B$2:$BP$1000,29,FALSE),0)</f>
        <v>0</v>
      </c>
      <c r="S198" s="122">
        <f>IFERROR(VLOOKUP($L198,'2-2 引出数据_合同数据仓库'!$B$2:$BP$1000,4,FALSE),0)</f>
        <v>0</v>
      </c>
      <c r="T198" s="122"/>
      <c r="U198" s="122">
        <f>IFERROR(VLOOKUP($L198,'2-2 引出数据_合同数据仓库'!$B$2:$BP$1000,15,FALSE),0)</f>
        <v>0</v>
      </c>
      <c r="V198" s="122">
        <f t="shared" si="2267"/>
        <v>0</v>
      </c>
      <c r="W198" s="122"/>
      <c r="X198" s="161">
        <v>45658</v>
      </c>
      <c r="Y198" s="161">
        <f t="shared" si="2268"/>
        <v>45688</v>
      </c>
      <c r="Z198" s="165">
        <f t="shared" si="2269"/>
        <v>0</v>
      </c>
      <c r="AA198" s="161">
        <f t="shared" si="2270"/>
        <v>45689</v>
      </c>
      <c r="AB198" s="161">
        <f t="shared" si="2271"/>
        <v>45716</v>
      </c>
      <c r="AC198" s="165">
        <f t="shared" si="2272"/>
        <v>0</v>
      </c>
      <c r="AD198" s="161">
        <f t="shared" si="2273"/>
        <v>45717</v>
      </c>
      <c r="AE198" s="161">
        <f t="shared" si="2274"/>
        <v>45747</v>
      </c>
      <c r="AF198" s="165">
        <f t="shared" si="2275"/>
        <v>0</v>
      </c>
      <c r="AG198" s="161">
        <f t="shared" si="2276"/>
        <v>45748</v>
      </c>
      <c r="AH198" s="161">
        <f t="shared" si="2277"/>
        <v>45777</v>
      </c>
      <c r="AI198" s="165">
        <f t="shared" si="2278"/>
        <v>0</v>
      </c>
      <c r="AJ198" s="161">
        <f t="shared" si="2279"/>
        <v>45778</v>
      </c>
      <c r="AK198" s="161">
        <f t="shared" si="2280"/>
        <v>45808</v>
      </c>
      <c r="AL198" s="165">
        <f t="shared" si="2281"/>
        <v>0</v>
      </c>
      <c r="AM198" s="161">
        <f t="shared" si="2282"/>
        <v>45809</v>
      </c>
      <c r="AN198" s="161">
        <f t="shared" si="2283"/>
        <v>45838</v>
      </c>
      <c r="AO198" s="165">
        <f t="shared" si="2284"/>
        <v>0</v>
      </c>
      <c r="AP198" s="161">
        <f t="shared" si="2285"/>
        <v>45839</v>
      </c>
      <c r="AQ198" s="161">
        <f t="shared" si="2286"/>
        <v>45869</v>
      </c>
      <c r="AR198" s="165">
        <f t="shared" si="2287"/>
        <v>0</v>
      </c>
      <c r="AS198" s="161">
        <f t="shared" si="2288"/>
        <v>45870</v>
      </c>
      <c r="AT198" s="161">
        <f t="shared" si="2289"/>
        <v>45900</v>
      </c>
      <c r="AU198" s="165">
        <f t="shared" si="2290"/>
        <v>0</v>
      </c>
      <c r="AV198" s="161">
        <f t="shared" si="2291"/>
        <v>45901</v>
      </c>
      <c r="AW198" s="161">
        <f t="shared" si="2292"/>
        <v>45930</v>
      </c>
      <c r="AX198" s="165">
        <f t="shared" si="2293"/>
        <v>0</v>
      </c>
      <c r="AY198" s="161">
        <f t="shared" si="2294"/>
        <v>45931</v>
      </c>
      <c r="AZ198" s="161">
        <f t="shared" si="2295"/>
        <v>45961</v>
      </c>
      <c r="BA198" s="165">
        <f t="shared" si="2296"/>
        <v>0</v>
      </c>
      <c r="BB198" s="161">
        <f t="shared" si="2297"/>
        <v>45962</v>
      </c>
      <c r="BC198" s="161">
        <f t="shared" si="2298"/>
        <v>45991</v>
      </c>
      <c r="BD198" s="165">
        <f t="shared" si="2299"/>
        <v>0</v>
      </c>
      <c r="BE198" s="161">
        <f t="shared" si="2300"/>
        <v>45992</v>
      </c>
      <c r="BF198" s="161">
        <f t="shared" si="2301"/>
        <v>46022</v>
      </c>
      <c r="BG198" s="165">
        <f t="shared" si="2302"/>
        <v>0</v>
      </c>
      <c r="BH198" s="161">
        <v>46023</v>
      </c>
      <c r="BI198" s="161">
        <f t="shared" si="2303"/>
        <v>46053</v>
      </c>
      <c r="BJ198" s="165">
        <f t="shared" si="2304"/>
        <v>0</v>
      </c>
      <c r="BK198" s="161">
        <f t="shared" si="2305"/>
        <v>46054</v>
      </c>
      <c r="BL198" s="161">
        <f t="shared" si="2306"/>
        <v>46081</v>
      </c>
      <c r="BM198" s="165">
        <f t="shared" si="2307"/>
        <v>0</v>
      </c>
      <c r="BN198" s="161">
        <f t="shared" si="2308"/>
        <v>46082</v>
      </c>
      <c r="BO198" s="161">
        <f t="shared" si="2309"/>
        <v>46112</v>
      </c>
      <c r="BP198" s="165">
        <f t="shared" si="2310"/>
        <v>0</v>
      </c>
      <c r="BQ198" s="161">
        <f t="shared" si="2311"/>
        <v>46113</v>
      </c>
      <c r="BR198" s="161">
        <f t="shared" si="2312"/>
        <v>46142</v>
      </c>
      <c r="BS198" s="165">
        <f t="shared" si="2313"/>
        <v>0</v>
      </c>
      <c r="BT198" s="161">
        <f t="shared" si="2314"/>
        <v>46143</v>
      </c>
      <c r="BU198" s="161">
        <f t="shared" si="2315"/>
        <v>46173</v>
      </c>
      <c r="BV198" s="165">
        <f t="shared" si="2316"/>
        <v>0</v>
      </c>
      <c r="BW198" s="161">
        <f t="shared" si="2317"/>
        <v>46174</v>
      </c>
      <c r="BX198" s="161">
        <f t="shared" si="2318"/>
        <v>46203</v>
      </c>
      <c r="BY198" s="165">
        <f t="shared" si="2319"/>
        <v>0</v>
      </c>
      <c r="BZ198" s="161">
        <f t="shared" si="2320"/>
        <v>46204</v>
      </c>
      <c r="CA198" s="161">
        <f t="shared" si="2321"/>
        <v>46234</v>
      </c>
      <c r="CB198" s="165">
        <f t="shared" si="2322"/>
        <v>0</v>
      </c>
      <c r="CC198" s="161">
        <f t="shared" si="2323"/>
        <v>46235</v>
      </c>
      <c r="CD198" s="161">
        <f t="shared" si="2324"/>
        <v>46265</v>
      </c>
      <c r="CE198" s="165">
        <f t="shared" si="2325"/>
        <v>0</v>
      </c>
      <c r="CF198" s="161">
        <f t="shared" si="2326"/>
        <v>46266</v>
      </c>
      <c r="CG198" s="161">
        <f t="shared" si="2327"/>
        <v>46295</v>
      </c>
      <c r="CH198" s="165">
        <f t="shared" si="2328"/>
        <v>0</v>
      </c>
      <c r="CI198" s="161">
        <f t="shared" si="2329"/>
        <v>46296</v>
      </c>
      <c r="CJ198" s="161">
        <f t="shared" si="2330"/>
        <v>46326</v>
      </c>
      <c r="CK198" s="165">
        <f t="shared" si="2331"/>
        <v>0</v>
      </c>
      <c r="CL198" s="161">
        <f t="shared" si="2332"/>
        <v>46327</v>
      </c>
      <c r="CM198" s="161">
        <f t="shared" si="2333"/>
        <v>46356</v>
      </c>
      <c r="CN198" s="165">
        <f t="shared" si="2334"/>
        <v>0</v>
      </c>
      <c r="CO198" s="161">
        <f t="shared" si="2335"/>
        <v>46357</v>
      </c>
      <c r="CP198" s="161">
        <f t="shared" si="2336"/>
        <v>46387</v>
      </c>
      <c r="CQ198" s="165">
        <f t="shared" si="2337"/>
        <v>0</v>
      </c>
    </row>
    <row r="199" s="78" customFormat="1" ht="24" customHeight="1" outlineLevel="4" spans="1:95">
      <c r="A199" s="123" t="s">
        <v>2826</v>
      </c>
      <c r="B199" s="124"/>
      <c r="C199" s="124"/>
      <c r="D199" s="124"/>
      <c r="E199" s="124"/>
      <c r="F199" s="124"/>
      <c r="G199" s="125"/>
      <c r="H199" s="126"/>
      <c r="I199" s="126"/>
      <c r="J199" s="126"/>
      <c r="K199" s="126"/>
      <c r="L199" s="155"/>
      <c r="M199" s="155"/>
      <c r="N199" s="126"/>
      <c r="O199" s="126"/>
      <c r="P199" s="126"/>
      <c r="Q199" s="126"/>
      <c r="R199" s="126"/>
      <c r="S199" s="126"/>
      <c r="T199" s="126"/>
      <c r="U199" s="126"/>
      <c r="V199" s="126"/>
      <c r="W199" s="126"/>
      <c r="X199" s="126"/>
      <c r="Y199" s="126"/>
      <c r="Z199" s="126"/>
      <c r="AA199" s="126"/>
      <c r="AB199" s="126"/>
      <c r="AC199" s="126"/>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c r="BX199" s="126"/>
      <c r="BY199" s="126"/>
      <c r="BZ199" s="126"/>
      <c r="CA199" s="126"/>
      <c r="CB199" s="126"/>
      <c r="CC199" s="126"/>
      <c r="CD199" s="126"/>
      <c r="CE199" s="126"/>
      <c r="CF199" s="126"/>
      <c r="CG199" s="126"/>
      <c r="CH199" s="126"/>
      <c r="CI199" s="126"/>
      <c r="CJ199" s="126"/>
      <c r="CK199" s="126"/>
      <c r="CL199" s="126"/>
      <c r="CM199" s="126"/>
      <c r="CN199" s="126"/>
      <c r="CO199" s="126"/>
      <c r="CP199" s="126"/>
      <c r="CQ199" s="126"/>
    </row>
    <row r="200" ht="24" customHeight="1" outlineLevel="3" spans="1:95">
      <c r="A200" s="115"/>
      <c r="B200" s="116" t="s">
        <v>799</v>
      </c>
      <c r="C200" s="117" t="s">
        <v>1156</v>
      </c>
      <c r="D200" s="115" t="s">
        <v>2439</v>
      </c>
      <c r="E200" s="116"/>
      <c r="F200" s="116"/>
      <c r="G200" s="116"/>
      <c r="H200" s="118">
        <f>X200+AA200+AD200+AG200+AJ200+AM200+AP200+AS200+AV200+AY200+BB200+BE200</f>
        <v>0</v>
      </c>
      <c r="I200" s="118">
        <f>Y200+AB200+AE200+AH200+AK200+AN200+AQ200+AT200+AW200+AZ200+BC200+BF200</f>
        <v>0</v>
      </c>
      <c r="J200" s="118">
        <f t="shared" ref="J200:J263" si="2339">Z200+AC200+AF200+AI200+AL200+AO200+AR200+AU200+AX200+BA200+BD200+BG200</f>
        <v>0</v>
      </c>
      <c r="K200" s="118"/>
      <c r="L200" s="152"/>
      <c r="M200" s="152"/>
      <c r="N200" s="118"/>
      <c r="O200" s="118"/>
      <c r="P200" s="118"/>
      <c r="Q200" s="118"/>
      <c r="R200" s="118"/>
      <c r="S200" s="118"/>
      <c r="T200" s="118"/>
      <c r="U200" s="118"/>
      <c r="V200" s="118"/>
      <c r="W200" s="118"/>
      <c r="X200" s="118">
        <f>VLOOKUP($C200,'1 预算编制表单'!$C:$BJ,27,FALSE)</f>
        <v>0</v>
      </c>
      <c r="Y200" s="118">
        <f>X200-Z200</f>
        <v>0</v>
      </c>
      <c r="Z200" s="118">
        <f>SUM(Z201:Z205)</f>
        <v>0</v>
      </c>
      <c r="AA200" s="118">
        <f>VLOOKUP($C200,'1 预算编制表单'!$C:$BJ,30,FALSE)</f>
        <v>0</v>
      </c>
      <c r="AB200" s="118">
        <f>AA200-AC200</f>
        <v>0</v>
      </c>
      <c r="AC200" s="118">
        <f>SUM(AC201:AC205)</f>
        <v>0</v>
      </c>
      <c r="AD200" s="118">
        <f>VLOOKUP($C200,'1 预算编制表单'!$C:$BJ,33,FALSE)</f>
        <v>0</v>
      </c>
      <c r="AE200" s="118">
        <f>AD200-AF200</f>
        <v>0</v>
      </c>
      <c r="AF200" s="118">
        <f>SUM(AF201:AF205)</f>
        <v>0</v>
      </c>
      <c r="AG200" s="118">
        <f>VLOOKUP($C200,'1 预算编制表单'!$C:$BJ,36,FALSE)</f>
        <v>0</v>
      </c>
      <c r="AH200" s="118">
        <f>AG200-AI200</f>
        <v>0</v>
      </c>
      <c r="AI200" s="118">
        <f>SUM(AI201:AI205)</f>
        <v>0</v>
      </c>
      <c r="AJ200" s="118">
        <f>VLOOKUP($C200,'1 预算编制表单'!$C:$BJ,39,FALSE)</f>
        <v>0</v>
      </c>
      <c r="AK200" s="118">
        <f>AJ200-AL200</f>
        <v>0</v>
      </c>
      <c r="AL200" s="118">
        <f>SUM(AL201:AL205)</f>
        <v>0</v>
      </c>
      <c r="AM200" s="118">
        <f>VLOOKUP($C200,'1 预算编制表单'!$C:$BJ,42,FALSE)</f>
        <v>0</v>
      </c>
      <c r="AN200" s="118">
        <f>AM200-AO200</f>
        <v>0</v>
      </c>
      <c r="AO200" s="118">
        <f>SUM(AO201:AO205)</f>
        <v>0</v>
      </c>
      <c r="AP200" s="118">
        <f>VLOOKUP($C200,'1 预算编制表单'!$C:$BJ,45,FALSE)</f>
        <v>0</v>
      </c>
      <c r="AQ200" s="118">
        <f>AP200-AR200</f>
        <v>0</v>
      </c>
      <c r="AR200" s="118">
        <f>SUM(AR201:AR205)</f>
        <v>0</v>
      </c>
      <c r="AS200" s="118">
        <f>VLOOKUP($C200,'1 预算编制表单'!$C:$BJ,48,FALSE)</f>
        <v>0</v>
      </c>
      <c r="AT200" s="118">
        <f>AS200-AU200</f>
        <v>0</v>
      </c>
      <c r="AU200" s="118">
        <f>SUM(AU201:AU205)</f>
        <v>0</v>
      </c>
      <c r="AV200" s="118">
        <f>VLOOKUP($C200,'1 预算编制表单'!$C:$BJ,51,FALSE)</f>
        <v>0</v>
      </c>
      <c r="AW200" s="118">
        <f>AV200-AX200</f>
        <v>0</v>
      </c>
      <c r="AX200" s="118">
        <f>SUM(AX201:AX205)</f>
        <v>0</v>
      </c>
      <c r="AY200" s="118">
        <f>VLOOKUP($C200,'1 预算编制表单'!$C:$BJ,54,FALSE)</f>
        <v>0</v>
      </c>
      <c r="AZ200" s="118">
        <f>AY200-BA200</f>
        <v>0</v>
      </c>
      <c r="BA200" s="118">
        <f>SUM(BA201:BA205)</f>
        <v>0</v>
      </c>
      <c r="BB200" s="118">
        <f>VLOOKUP($C200,'1 预算编制表单'!$C:$BJ,57,FALSE)</f>
        <v>0</v>
      </c>
      <c r="BC200" s="118">
        <f>BB200-BD200</f>
        <v>0</v>
      </c>
      <c r="BD200" s="118">
        <f>SUM(BD201:BD205)</f>
        <v>0</v>
      </c>
      <c r="BE200" s="118">
        <f>VLOOKUP($C200,'1 预算编制表单'!$C:$BJ,60,FALSE)</f>
        <v>0</v>
      </c>
      <c r="BF200" s="118">
        <f>BE200-BG200</f>
        <v>0</v>
      </c>
      <c r="BG200" s="118">
        <f>SUM(BG201:BG205)</f>
        <v>0</v>
      </c>
      <c r="BH200" s="118">
        <f>VLOOKUP($C200,'1 预算编制表单'!$C:$BJ,27,FALSE)</f>
        <v>0</v>
      </c>
      <c r="BI200" s="118">
        <f>BH200-BJ200</f>
        <v>0</v>
      </c>
      <c r="BJ200" s="118">
        <f>SUM(BJ201:BJ205)</f>
        <v>0</v>
      </c>
      <c r="BK200" s="118">
        <f>VLOOKUP($C200,'1 预算编制表单'!$C:$BJ,30,FALSE)</f>
        <v>0</v>
      </c>
      <c r="BL200" s="118">
        <f>BK200-BM200</f>
        <v>0</v>
      </c>
      <c r="BM200" s="118">
        <f>SUM(BM201:BM205)</f>
        <v>0</v>
      </c>
      <c r="BN200" s="118">
        <f>VLOOKUP($C200,'1 预算编制表单'!$C:$BJ,33,FALSE)</f>
        <v>0</v>
      </c>
      <c r="BO200" s="118">
        <f>BN200-BP200</f>
        <v>0</v>
      </c>
      <c r="BP200" s="118">
        <f>SUM(BP201:BP205)</f>
        <v>0</v>
      </c>
      <c r="BQ200" s="118">
        <f>VLOOKUP($C200,'1 预算编制表单'!$C:$BJ,36,FALSE)</f>
        <v>0</v>
      </c>
      <c r="BR200" s="118">
        <f>BQ200-BS200</f>
        <v>0</v>
      </c>
      <c r="BS200" s="118">
        <f>SUM(BS201:BS205)</f>
        <v>0</v>
      </c>
      <c r="BT200" s="118">
        <f>VLOOKUP($C200,'1 预算编制表单'!$C:$BJ,39,FALSE)</f>
        <v>0</v>
      </c>
      <c r="BU200" s="118">
        <f>BT200-BV200</f>
        <v>0</v>
      </c>
      <c r="BV200" s="118">
        <f>SUM(BV201:BV205)</f>
        <v>0</v>
      </c>
      <c r="BW200" s="118">
        <f>VLOOKUP($C200,'1 预算编制表单'!$C:$BJ,42,FALSE)</f>
        <v>0</v>
      </c>
      <c r="BX200" s="118">
        <f>BW200-BY200</f>
        <v>0</v>
      </c>
      <c r="BY200" s="118">
        <f>SUM(BY201:BY205)</f>
        <v>0</v>
      </c>
      <c r="BZ200" s="118">
        <f>VLOOKUP($C200,'1 预算编制表单'!$C:$BJ,45,FALSE)</f>
        <v>0</v>
      </c>
      <c r="CA200" s="118">
        <f>BZ200-CB200</f>
        <v>0</v>
      </c>
      <c r="CB200" s="118">
        <f>SUM(CB201:CB205)</f>
        <v>0</v>
      </c>
      <c r="CC200" s="118">
        <f>VLOOKUP($C200,'1 预算编制表单'!$C:$BJ,48,FALSE)</f>
        <v>0</v>
      </c>
      <c r="CD200" s="118">
        <f>CC200-CE200</f>
        <v>0</v>
      </c>
      <c r="CE200" s="118">
        <f>SUM(CE201:CE205)</f>
        <v>0</v>
      </c>
      <c r="CF200" s="118">
        <f>VLOOKUP($C200,'1 预算编制表单'!$C:$BJ,51,FALSE)</f>
        <v>0</v>
      </c>
      <c r="CG200" s="118">
        <f>CF200-CH200</f>
        <v>0</v>
      </c>
      <c r="CH200" s="118">
        <f>SUM(CH201:CH205)</f>
        <v>0</v>
      </c>
      <c r="CI200" s="118">
        <f>VLOOKUP($C200,'1 预算编制表单'!$C:$BJ,54,FALSE)</f>
        <v>0</v>
      </c>
      <c r="CJ200" s="118">
        <f>CI200-CK200</f>
        <v>0</v>
      </c>
      <c r="CK200" s="118">
        <f>SUM(CK201:CK205)</f>
        <v>0</v>
      </c>
      <c r="CL200" s="118">
        <f>VLOOKUP($C200,'1 预算编制表单'!$C:$BJ,57,FALSE)</f>
        <v>0</v>
      </c>
      <c r="CM200" s="118">
        <f>CL200-CN200</f>
        <v>0</v>
      </c>
      <c r="CN200" s="118">
        <f>SUM(CN201:CN205)</f>
        <v>0</v>
      </c>
      <c r="CO200" s="118">
        <f>VLOOKUP($C200,'1 预算编制表单'!$C:$BJ,60,FALSE)</f>
        <v>0</v>
      </c>
      <c r="CP200" s="118">
        <f>CO200-CQ200</f>
        <v>0</v>
      </c>
      <c r="CQ200" s="118">
        <f>SUM(CQ201:CQ205)</f>
        <v>0</v>
      </c>
    </row>
    <row r="201" s="78" customFormat="1" ht="24" customHeight="1" outlineLevel="4" spans="1:95">
      <c r="A201" s="119"/>
      <c r="B201" s="120"/>
      <c r="C201" s="121"/>
      <c r="D201" s="119"/>
      <c r="E201" s="120"/>
      <c r="F201" s="120"/>
      <c r="G201" s="120"/>
      <c r="H201" s="122"/>
      <c r="I201" s="122"/>
      <c r="J201" s="122">
        <f t="shared" si="2339"/>
        <v>0</v>
      </c>
      <c r="K201" s="122">
        <v>1</v>
      </c>
      <c r="L201" s="153"/>
      <c r="M201" s="154">
        <f>IFERROR(VLOOKUP($L201,'2-2 引出数据_合同数据仓库'!$B$2:$BP$1000,3,FALSE),0)</f>
        <v>0</v>
      </c>
      <c r="N201" s="122"/>
      <c r="O201" s="154">
        <f>IFERROR(VLOOKUP((LEFT(VLOOKUP($L201,'2-2 引出数据_合同数据仓库'!$B$2:$BP$1000,64,FALSE),15)&amp;(RIGHT(VLOOKUP($L201,'2-2 引出数据_合同数据仓库'!$B$2:$BP$1000,64,FALSE),4)+1)),'2-2 引出数据_合同数据仓库'!$B$2:$BP$1000,3,FALSE),0)</f>
        <v>0</v>
      </c>
      <c r="P201" s="122"/>
      <c r="Q201" s="122">
        <f>IFERROR(VLOOKUP($L201,'2-2 引出数据_合同数据仓库'!$B$2:$BP$1000,28,FALSE),0)</f>
        <v>0</v>
      </c>
      <c r="R201" s="122">
        <f>IFERROR(VLOOKUP($L201,'2-2 引出数据_合同数据仓库'!$B$2:$BP$1000,29,FALSE),0)</f>
        <v>0</v>
      </c>
      <c r="S201" s="122">
        <f>IFERROR(VLOOKUP($L201,'2-2 引出数据_合同数据仓库'!$B$2:$BP$1000,4,FALSE),0)</f>
        <v>0</v>
      </c>
      <c r="T201" s="122"/>
      <c r="U201" s="122">
        <f>IFERROR(VLOOKUP($L201,'2-2 引出数据_合同数据仓库'!$B$2:$BP$1000,15,FALSE),0)</f>
        <v>0</v>
      </c>
      <c r="V201" s="122">
        <f t="shared" ref="V201:V204" si="2340">U201/(S201-R201+1)*365</f>
        <v>0</v>
      </c>
      <c r="W201" s="122"/>
      <c r="X201" s="161">
        <v>45658</v>
      </c>
      <c r="Y201" s="161">
        <f t="shared" ref="Y201:Y204" si="2341">X201+30</f>
        <v>45688</v>
      </c>
      <c r="Z201" s="165">
        <f t="shared" ref="Z201:Z204" si="2342">IFERROR(IF(($R201-Y201)&gt;=0,0,IF(($S201-X201)&lt;0,0,IF(AND(($S201-Y201)&gt;0,(X201-$R201)&gt;0),$V201/365*(Y201-X201+1),IF(AND(($S201-Y201)&lt;=0,(X201-$R201)&gt;0),$V201/365*($S201-X201+1),$V201/365*(Y201-$R201+1))))),0)</f>
        <v>0</v>
      </c>
      <c r="AA201" s="161">
        <f t="shared" ref="AA201:AA204" si="2343">Y201+1</f>
        <v>45689</v>
      </c>
      <c r="AB201" s="161">
        <f t="shared" ref="AB201:AB204" si="2344">AA201+27</f>
        <v>45716</v>
      </c>
      <c r="AC201" s="165">
        <f t="shared" ref="AC201:AC204" si="2345">IFERROR(IF(($R201-AB201)&gt;=0,0,IF(($S201-AA201)&lt;0,0,IF(AND(($S201-AB201)&gt;0,(AA201-$R201)&gt;0),$V201/365*(AB201-AA201+1),IF(AND(($S201-AB201)&lt;=0,(AA201-$R201)&gt;0),$V201/365*($S201-AA201+1),$V201/365*(AB201-$R201+1))))),0)</f>
        <v>0</v>
      </c>
      <c r="AD201" s="161">
        <f t="shared" ref="AD201:AD204" si="2346">AB201+1</f>
        <v>45717</v>
      </c>
      <c r="AE201" s="161">
        <f t="shared" ref="AE201:AE204" si="2347">AD201+30</f>
        <v>45747</v>
      </c>
      <c r="AF201" s="165">
        <f t="shared" ref="AF201:AF204" si="2348">IFERROR(IF(($R201-AE201)&gt;=0,0,IF(($S201-AD201)&lt;0,0,IF(AND(($S201-AE201)&gt;0,(AD201-$R201)&gt;0),$V201/365*(AE201-AD201+1),IF(AND(($S201-AE201)&lt;=0,(AD201-$R201)&gt;0),$V201/365*($S201-AD201+1),$V201/365*(AE201-$R201+1))))),0)</f>
        <v>0</v>
      </c>
      <c r="AG201" s="161">
        <f t="shared" ref="AG201:AG204" si="2349">AE201+1</f>
        <v>45748</v>
      </c>
      <c r="AH201" s="161">
        <f t="shared" ref="AH201:AH204" si="2350">AG201+29</f>
        <v>45777</v>
      </c>
      <c r="AI201" s="165">
        <f t="shared" ref="AI201:AI204" si="2351">IFERROR(IF(($R201-AH201)&gt;=0,0,IF(($S201-AG201)&lt;0,0,IF(AND(($S201-AH201)&gt;0,(AG201-$R201)&gt;0),$V201/365*(AH201-AG201+1),IF(AND(($S201-AH201)&lt;=0,(AG201-$R201)&gt;0),$V201/365*($S201-AG201+1),$V201/365*(AH201-$R201+1))))),0)</f>
        <v>0</v>
      </c>
      <c r="AJ201" s="161">
        <f t="shared" ref="AJ201:AJ204" si="2352">AH201+1</f>
        <v>45778</v>
      </c>
      <c r="AK201" s="161">
        <f t="shared" ref="AK201:AK204" si="2353">AJ201+30</f>
        <v>45808</v>
      </c>
      <c r="AL201" s="165">
        <f t="shared" ref="AL201:AL204" si="2354">IFERROR(IF(($R201-AK201)&gt;=0,0,IF(($S201-AJ201)&lt;0,0,IF(AND(($S201-AK201)&gt;0,(AJ201-$R201)&gt;0),$V201/365*(AK201-AJ201+1),IF(AND(($S201-AK201)&lt;=0,(AJ201-$R201)&gt;0),$V201/365*($S201-AJ201+1),$V201/365*(AK201-$R201+1))))),0)</f>
        <v>0</v>
      </c>
      <c r="AM201" s="161">
        <f t="shared" ref="AM201:AM204" si="2355">AK201+1</f>
        <v>45809</v>
      </c>
      <c r="AN201" s="161">
        <f t="shared" ref="AN201:AN204" si="2356">AM201+29</f>
        <v>45838</v>
      </c>
      <c r="AO201" s="165">
        <f t="shared" ref="AO201:AO204" si="2357">IFERROR(IF(($R201-AN201)&gt;=0,0,IF(($S201-AM201)&lt;0,0,IF(AND(($S201-AN201)&gt;0,(AM201-$R201)&gt;0),$V201/365*(AN201-AM201+1),IF(AND(($S201-AN201)&lt;=0,(AM201-$R201)&gt;0),$V201/365*($S201-AM201+1),$V201/365*(AN201-$R201+1))))),0)</f>
        <v>0</v>
      </c>
      <c r="AP201" s="161">
        <f t="shared" ref="AP201:AP204" si="2358">AN201+1</f>
        <v>45839</v>
      </c>
      <c r="AQ201" s="161">
        <f t="shared" ref="AQ201:AQ204" si="2359">AP201+30</f>
        <v>45869</v>
      </c>
      <c r="AR201" s="165">
        <f t="shared" ref="AR201:AR204" si="2360">IFERROR(IF(($R201-AQ201)&gt;=0,0,IF(($S201-AP201)&lt;0,0,IF(AND(($S201-AQ201)&gt;0,(AP201-$R201)&gt;0),$V201/365*(AQ201-AP201+1),IF(AND(($S201-AQ201)&lt;=0,(AP201-$R201)&gt;0),$V201/365*($S201-AP201+1),$V201/365*(AQ201-$R201+1))))),0)</f>
        <v>0</v>
      </c>
      <c r="AS201" s="161">
        <f t="shared" ref="AS201:AS204" si="2361">AQ201+1</f>
        <v>45870</v>
      </c>
      <c r="AT201" s="161">
        <f t="shared" ref="AT201:AT204" si="2362">AS201+30</f>
        <v>45900</v>
      </c>
      <c r="AU201" s="165">
        <f t="shared" ref="AU201:AU204" si="2363">IFERROR(IF(($R201-AT201)&gt;=0,0,IF(($S201-AS201)&lt;0,0,IF(AND(($S201-AT201)&gt;0,(AS201-$R201)&gt;0),$V201/365*(AT201-AS201+1),IF(AND(($S201-AT201)&lt;=0,(AS201-$R201)&gt;0),$V201/365*($S201-AS201+1),$V201/365*(AT201-$R201+1))))),0)</f>
        <v>0</v>
      </c>
      <c r="AV201" s="161">
        <f t="shared" ref="AV201:AV204" si="2364">AT201+1</f>
        <v>45901</v>
      </c>
      <c r="AW201" s="161">
        <f t="shared" ref="AW201:AW204" si="2365">AV201+29</f>
        <v>45930</v>
      </c>
      <c r="AX201" s="165">
        <f t="shared" ref="AX201:AX204" si="2366">IFERROR(IF(($R201-AW201)&gt;=0,0,IF(($S201-AV201)&lt;0,0,IF(AND(($S201-AW201)&gt;0,(AV201-$R201)&gt;0),$V201/365*(AW201-AV201+1),IF(AND(($S201-AW201)&lt;=0,(AV201-$R201)&gt;0),$V201/365*($S201-AV201+1),$V201/365*(AW201-$R201+1))))),0)</f>
        <v>0</v>
      </c>
      <c r="AY201" s="161">
        <f t="shared" ref="AY201:AY204" si="2367">AW201+1</f>
        <v>45931</v>
      </c>
      <c r="AZ201" s="161">
        <f t="shared" ref="AZ201:AZ204" si="2368">AY201+30</f>
        <v>45961</v>
      </c>
      <c r="BA201" s="165">
        <f t="shared" ref="BA201:BA204" si="2369">IFERROR(IF(($R201-AZ201)&gt;=0,0,IF(($S201-AY201)&lt;0,0,IF(AND(($S201-AZ201)&gt;0,(AY201-$R201)&gt;0),$V201/365*(AZ201-AY201+1),IF(AND(($S201-AZ201)&lt;=0,(AY201-$R201)&gt;0),$V201/365*($S201-AY201+1),$V201/365*(AZ201-$R201+1))))),0)</f>
        <v>0</v>
      </c>
      <c r="BB201" s="161">
        <f t="shared" ref="BB201:BB204" si="2370">AZ201+1</f>
        <v>45962</v>
      </c>
      <c r="BC201" s="161">
        <f t="shared" ref="BC201:BC204" si="2371">BB201+29</f>
        <v>45991</v>
      </c>
      <c r="BD201" s="165">
        <f t="shared" ref="BD201:BD204" si="2372">IFERROR(IF(($R201-BC201)&gt;=0,0,IF(($S201-BB201)&lt;0,0,IF(AND(($S201-BC201)&gt;0,(BB201-$R201)&gt;0),$V201/365*(BC201-BB201+1),IF(AND(($S201-BC201)&lt;=0,(BB201-$R201)&gt;0),$V201/365*($S201-BB201+1),$V201/365*(BC201-$R201+1))))),0)</f>
        <v>0</v>
      </c>
      <c r="BE201" s="161">
        <f t="shared" ref="BE201:BE204" si="2373">BC201+1</f>
        <v>45992</v>
      </c>
      <c r="BF201" s="161">
        <f t="shared" ref="BF201:BF204" si="2374">BE201+30</f>
        <v>46022</v>
      </c>
      <c r="BG201" s="165">
        <f t="shared" ref="BG201:BG204" si="2375">IFERROR(IF(($R201-BF201)&gt;=0,0,IF(($S201-BE201)&lt;0,0,IF(AND(($S201-BF201)&gt;0,(BE201-$R201)&gt;0),$V201/365*(BF201-BE201+1),IF(AND(($S201-BF201)&lt;=0,(BE201-$R201)&gt;0),$V201/365*($S201-BE201+1),$V201/365*(BF201-$R201+1))))),0)</f>
        <v>0</v>
      </c>
      <c r="BH201" s="161">
        <v>46023</v>
      </c>
      <c r="BI201" s="161">
        <f t="shared" ref="BI201:BI204" si="2376">BH201+30</f>
        <v>46053</v>
      </c>
      <c r="BJ201" s="165">
        <f t="shared" ref="BJ201:BJ204" si="2377">IFERROR(IF(($R201-BI201)&gt;=0,0,IF(($S201-BH201)&lt;0,0,IF(AND(($S201-BI201)&gt;0,(BH201-$R201)&gt;0),$V201/365*(BI201-BH201+1),IF(AND(($S201-BI201)&lt;=0,(BH201-$R201)&gt;0),$V201/365*($S201-BH201+1),$V201/365*(BI201-$R201+1))))),0)</f>
        <v>0</v>
      </c>
      <c r="BK201" s="161">
        <f t="shared" ref="BK201:BK204" si="2378">BI201+1</f>
        <v>46054</v>
      </c>
      <c r="BL201" s="161">
        <f t="shared" ref="BL201:BL204" si="2379">BK201+27</f>
        <v>46081</v>
      </c>
      <c r="BM201" s="165">
        <f t="shared" ref="BM201:BM204" si="2380">IFERROR(IF(($R201-BL201)&gt;=0,0,IF(($S201-BK201)&lt;0,0,IF(AND(($S201-BL201)&gt;0,(BK201-$R201)&gt;0),$V201/365*(BL201-BK201+1),IF(AND(($S201-BL201)&lt;=0,(BK201-$R201)&gt;0),$V201/365*($S201-BK201+1),$V201/365*(BL201-$R201+1))))),0)</f>
        <v>0</v>
      </c>
      <c r="BN201" s="161">
        <f t="shared" ref="BN201:BN204" si="2381">BL201+1</f>
        <v>46082</v>
      </c>
      <c r="BO201" s="161">
        <f t="shared" ref="BO201:BO204" si="2382">BN201+30</f>
        <v>46112</v>
      </c>
      <c r="BP201" s="165">
        <f t="shared" ref="BP201:BP204" si="2383">IFERROR(IF(($R201-BO201)&gt;=0,0,IF(($S201-BN201)&lt;0,0,IF(AND(($S201-BO201)&gt;0,(BN201-$R201)&gt;0),$V201/365*(BO201-BN201+1),IF(AND(($S201-BO201)&lt;=0,(BN201-$R201)&gt;0),$V201/365*($S201-BN201+1),$V201/365*(BO201-$R201+1))))),0)</f>
        <v>0</v>
      </c>
      <c r="BQ201" s="161">
        <f t="shared" ref="BQ201:BQ204" si="2384">BO201+1</f>
        <v>46113</v>
      </c>
      <c r="BR201" s="161">
        <f t="shared" ref="BR201:BR204" si="2385">BQ201+29</f>
        <v>46142</v>
      </c>
      <c r="BS201" s="165">
        <f t="shared" ref="BS201:BS204" si="2386">IFERROR(IF(($R201-BR201)&gt;=0,0,IF(($S201-BQ201)&lt;0,0,IF(AND(($S201-BR201)&gt;0,(BQ201-$R201)&gt;0),$V201/365*(BR201-BQ201+1),IF(AND(($S201-BR201)&lt;=0,(BQ201-$R201)&gt;0),$V201/365*($S201-BQ201+1),$V201/365*(BR201-$R201+1))))),0)</f>
        <v>0</v>
      </c>
      <c r="BT201" s="161">
        <f t="shared" ref="BT201:BT204" si="2387">BR201+1</f>
        <v>46143</v>
      </c>
      <c r="BU201" s="161">
        <f t="shared" ref="BU201:BU204" si="2388">BT201+30</f>
        <v>46173</v>
      </c>
      <c r="BV201" s="165">
        <f t="shared" ref="BV201:BV204" si="2389">IFERROR(IF(($R201-BU201)&gt;=0,0,IF(($S201-BT201)&lt;0,0,IF(AND(($S201-BU201)&gt;0,(BT201-$R201)&gt;0),$V201/365*(BU201-BT201+1),IF(AND(($S201-BU201)&lt;=0,(BT201-$R201)&gt;0),$V201/365*($S201-BT201+1),$V201/365*(BU201-$R201+1))))),0)</f>
        <v>0</v>
      </c>
      <c r="BW201" s="161">
        <f t="shared" ref="BW201:BW204" si="2390">BU201+1</f>
        <v>46174</v>
      </c>
      <c r="BX201" s="161">
        <f t="shared" ref="BX201:BX204" si="2391">BW201+29</f>
        <v>46203</v>
      </c>
      <c r="BY201" s="165">
        <f t="shared" ref="BY201:BY204" si="2392">IFERROR(IF(($R201-BX201)&gt;=0,0,IF(($S201-BW201)&lt;0,0,IF(AND(($S201-BX201)&gt;0,(BW201-$R201)&gt;0),$V201/365*(BX201-BW201+1),IF(AND(($S201-BX201)&lt;=0,(BW201-$R201)&gt;0),$V201/365*($S201-BW201+1),$V201/365*(BX201-$R201+1))))),0)</f>
        <v>0</v>
      </c>
      <c r="BZ201" s="161">
        <f t="shared" ref="BZ201:BZ204" si="2393">BX201+1</f>
        <v>46204</v>
      </c>
      <c r="CA201" s="161">
        <f t="shared" ref="CA201:CA204" si="2394">BZ201+30</f>
        <v>46234</v>
      </c>
      <c r="CB201" s="165">
        <f t="shared" ref="CB201:CB204" si="2395">IFERROR(IF(($R201-CA201)&gt;=0,0,IF(($S201-BZ201)&lt;0,0,IF(AND(($S201-CA201)&gt;0,(BZ201-$R201)&gt;0),$V201/365*(CA201-BZ201+1),IF(AND(($S201-CA201)&lt;=0,(BZ201-$R201)&gt;0),$V201/365*($S201-BZ201+1),$V201/365*(CA201-$R201+1))))),0)</f>
        <v>0</v>
      </c>
      <c r="CC201" s="161">
        <f t="shared" ref="CC201:CC204" si="2396">CA201+1</f>
        <v>46235</v>
      </c>
      <c r="CD201" s="161">
        <f t="shared" ref="CD201:CD204" si="2397">CC201+30</f>
        <v>46265</v>
      </c>
      <c r="CE201" s="165">
        <f t="shared" ref="CE201:CE204" si="2398">IFERROR(IF(($R201-CD201)&gt;=0,0,IF(($S201-CC201)&lt;0,0,IF(AND(($S201-CD201)&gt;0,(CC201-$R201)&gt;0),$V201/365*(CD201-CC201+1),IF(AND(($S201-CD201)&lt;=0,(CC201-$R201)&gt;0),$V201/365*($S201-CC201+1),$V201/365*(CD201-$R201+1))))),0)</f>
        <v>0</v>
      </c>
      <c r="CF201" s="161">
        <f t="shared" ref="CF201:CF204" si="2399">CD201+1</f>
        <v>46266</v>
      </c>
      <c r="CG201" s="161">
        <f t="shared" ref="CG201:CG204" si="2400">CF201+29</f>
        <v>46295</v>
      </c>
      <c r="CH201" s="165">
        <f t="shared" ref="CH201:CH204" si="2401">IFERROR(IF(($R201-CG201)&gt;=0,0,IF(($S201-CF201)&lt;0,0,IF(AND(($S201-CG201)&gt;0,(CF201-$R201)&gt;0),$V201/365*(CG201-CF201+1),IF(AND(($S201-CG201)&lt;=0,(CF201-$R201)&gt;0),$V201/365*($S201-CF201+1),$V201/365*(CG201-$R201+1))))),0)</f>
        <v>0</v>
      </c>
      <c r="CI201" s="161">
        <f t="shared" ref="CI201:CI204" si="2402">CG201+1</f>
        <v>46296</v>
      </c>
      <c r="CJ201" s="161">
        <f t="shared" ref="CJ201:CJ204" si="2403">CI201+30</f>
        <v>46326</v>
      </c>
      <c r="CK201" s="165">
        <f t="shared" ref="CK201:CK204" si="2404">IFERROR(IF(($R201-CJ201)&gt;=0,0,IF(($S201-CI201)&lt;0,0,IF(AND(($S201-CJ201)&gt;0,(CI201-$R201)&gt;0),$V201/365*(CJ201-CI201+1),IF(AND(($S201-CJ201)&lt;=0,(CI201-$R201)&gt;0),$V201/365*($S201-CI201+1),$V201/365*(CJ201-$R201+1))))),0)</f>
        <v>0</v>
      </c>
      <c r="CL201" s="161">
        <f t="shared" ref="CL201:CL204" si="2405">CJ201+1</f>
        <v>46327</v>
      </c>
      <c r="CM201" s="161">
        <f t="shared" ref="CM201:CM204" si="2406">CL201+29</f>
        <v>46356</v>
      </c>
      <c r="CN201" s="165">
        <f t="shared" ref="CN201:CN204" si="2407">IFERROR(IF(($R201-CM201)&gt;=0,0,IF(($S201-CL201)&lt;0,0,IF(AND(($S201-CM201)&gt;0,(CL201-$R201)&gt;0),$V201/365*(CM201-CL201+1),IF(AND(($S201-CM201)&lt;=0,(CL201-$R201)&gt;0),$V201/365*($S201-CL201+1),$V201/365*(CM201-$R201+1))))),0)</f>
        <v>0</v>
      </c>
      <c r="CO201" s="161">
        <f t="shared" ref="CO201:CO204" si="2408">CM201+1</f>
        <v>46357</v>
      </c>
      <c r="CP201" s="161">
        <f t="shared" ref="CP201:CP204" si="2409">CO201+30</f>
        <v>46387</v>
      </c>
      <c r="CQ201" s="165">
        <f t="shared" ref="CQ201:CQ204" si="2410">IFERROR(IF(($R201-CP201)&gt;=0,0,IF(($S201-CO201)&lt;0,0,IF(AND(($S201-CP201)&gt;0,(CO201-$R201)&gt;0),$V201/365*(CP201-CO201+1),IF(AND(($S201-CP201)&lt;=0,(CO201-$R201)&gt;0),$V201/365*($S201-CO201+1),$V201/365*(CP201-$R201+1))))),0)</f>
        <v>0</v>
      </c>
    </row>
    <row r="202" s="78" customFormat="1" ht="24" customHeight="1" outlineLevel="4" spans="1:95">
      <c r="A202" s="119"/>
      <c r="B202" s="120"/>
      <c r="C202" s="121"/>
      <c r="D202" s="119"/>
      <c r="E202" s="120"/>
      <c r="F202" s="120"/>
      <c r="G202" s="120"/>
      <c r="H202" s="122"/>
      <c r="I202" s="122"/>
      <c r="J202" s="122">
        <f t="shared" si="2339"/>
        <v>0</v>
      </c>
      <c r="K202" s="122">
        <f t="shared" ref="K202:K204" si="2411">K201+1</f>
        <v>2</v>
      </c>
      <c r="L202" s="153"/>
      <c r="M202" s="154">
        <f>IFERROR(VLOOKUP($L202,'2-2 引出数据_合同数据仓库'!$B$2:$BP$1000,3,FALSE),0)</f>
        <v>0</v>
      </c>
      <c r="N202" s="122"/>
      <c r="O202" s="154">
        <f>IFERROR(VLOOKUP((LEFT(VLOOKUP($L202,'2-2 引出数据_合同数据仓库'!$B$2:$BP$1000,64,FALSE),15)&amp;(RIGHT(VLOOKUP($L202,'2-2 引出数据_合同数据仓库'!$B$2:$BP$1000,64,FALSE),4)+1)),'2-2 引出数据_合同数据仓库'!$B$2:$BP$1000,3,FALSE),0)</f>
        <v>0</v>
      </c>
      <c r="P202" s="122"/>
      <c r="Q202" s="122">
        <f>IFERROR(VLOOKUP($L202,'2-2 引出数据_合同数据仓库'!$B$2:$BP$1000,28,FALSE),0)</f>
        <v>0</v>
      </c>
      <c r="R202" s="122">
        <f>IFERROR(VLOOKUP($L202,'2-2 引出数据_合同数据仓库'!$B$2:$BP$1000,29,FALSE),0)</f>
        <v>0</v>
      </c>
      <c r="S202" s="122">
        <f>IFERROR(VLOOKUP($L202,'2-2 引出数据_合同数据仓库'!$B$2:$BP$1000,4,FALSE),0)</f>
        <v>0</v>
      </c>
      <c r="T202" s="122"/>
      <c r="U202" s="122">
        <f>IFERROR(VLOOKUP($L202,'2-2 引出数据_合同数据仓库'!$B$2:$BP$1000,15,FALSE),0)</f>
        <v>0</v>
      </c>
      <c r="V202" s="122">
        <f t="shared" si="2340"/>
        <v>0</v>
      </c>
      <c r="W202" s="122"/>
      <c r="X202" s="161">
        <v>45658</v>
      </c>
      <c r="Y202" s="161">
        <f t="shared" si="2341"/>
        <v>45688</v>
      </c>
      <c r="Z202" s="165">
        <f t="shared" si="2342"/>
        <v>0</v>
      </c>
      <c r="AA202" s="161">
        <f t="shared" si="2343"/>
        <v>45689</v>
      </c>
      <c r="AB202" s="161">
        <f t="shared" si="2344"/>
        <v>45716</v>
      </c>
      <c r="AC202" s="165">
        <f t="shared" si="2345"/>
        <v>0</v>
      </c>
      <c r="AD202" s="161">
        <f t="shared" si="2346"/>
        <v>45717</v>
      </c>
      <c r="AE202" s="161">
        <f t="shared" si="2347"/>
        <v>45747</v>
      </c>
      <c r="AF202" s="165">
        <f t="shared" si="2348"/>
        <v>0</v>
      </c>
      <c r="AG202" s="161">
        <f t="shared" si="2349"/>
        <v>45748</v>
      </c>
      <c r="AH202" s="161">
        <f t="shared" si="2350"/>
        <v>45777</v>
      </c>
      <c r="AI202" s="165">
        <f t="shared" si="2351"/>
        <v>0</v>
      </c>
      <c r="AJ202" s="161">
        <f t="shared" si="2352"/>
        <v>45778</v>
      </c>
      <c r="AK202" s="161">
        <f t="shared" si="2353"/>
        <v>45808</v>
      </c>
      <c r="AL202" s="165">
        <f t="shared" si="2354"/>
        <v>0</v>
      </c>
      <c r="AM202" s="161">
        <f t="shared" si="2355"/>
        <v>45809</v>
      </c>
      <c r="AN202" s="161">
        <f t="shared" si="2356"/>
        <v>45838</v>
      </c>
      <c r="AO202" s="165">
        <f t="shared" si="2357"/>
        <v>0</v>
      </c>
      <c r="AP202" s="161">
        <f t="shared" si="2358"/>
        <v>45839</v>
      </c>
      <c r="AQ202" s="161">
        <f t="shared" si="2359"/>
        <v>45869</v>
      </c>
      <c r="AR202" s="165">
        <f t="shared" si="2360"/>
        <v>0</v>
      </c>
      <c r="AS202" s="161">
        <f t="shared" si="2361"/>
        <v>45870</v>
      </c>
      <c r="AT202" s="161">
        <f t="shared" si="2362"/>
        <v>45900</v>
      </c>
      <c r="AU202" s="165">
        <f t="shared" si="2363"/>
        <v>0</v>
      </c>
      <c r="AV202" s="161">
        <f t="shared" si="2364"/>
        <v>45901</v>
      </c>
      <c r="AW202" s="161">
        <f t="shared" si="2365"/>
        <v>45930</v>
      </c>
      <c r="AX202" s="165">
        <f t="shared" si="2366"/>
        <v>0</v>
      </c>
      <c r="AY202" s="161">
        <f t="shared" si="2367"/>
        <v>45931</v>
      </c>
      <c r="AZ202" s="161">
        <f t="shared" si="2368"/>
        <v>45961</v>
      </c>
      <c r="BA202" s="165">
        <f t="shared" si="2369"/>
        <v>0</v>
      </c>
      <c r="BB202" s="161">
        <f t="shared" si="2370"/>
        <v>45962</v>
      </c>
      <c r="BC202" s="161">
        <f t="shared" si="2371"/>
        <v>45991</v>
      </c>
      <c r="BD202" s="165">
        <f t="shared" si="2372"/>
        <v>0</v>
      </c>
      <c r="BE202" s="161">
        <f t="shared" si="2373"/>
        <v>45992</v>
      </c>
      <c r="BF202" s="161">
        <f t="shared" si="2374"/>
        <v>46022</v>
      </c>
      <c r="BG202" s="165">
        <f t="shared" si="2375"/>
        <v>0</v>
      </c>
      <c r="BH202" s="161">
        <v>46023</v>
      </c>
      <c r="BI202" s="161">
        <f t="shared" si="2376"/>
        <v>46053</v>
      </c>
      <c r="BJ202" s="165">
        <f t="shared" si="2377"/>
        <v>0</v>
      </c>
      <c r="BK202" s="161">
        <f t="shared" si="2378"/>
        <v>46054</v>
      </c>
      <c r="BL202" s="161">
        <f t="shared" si="2379"/>
        <v>46081</v>
      </c>
      <c r="BM202" s="165">
        <f t="shared" si="2380"/>
        <v>0</v>
      </c>
      <c r="BN202" s="161">
        <f t="shared" si="2381"/>
        <v>46082</v>
      </c>
      <c r="BO202" s="161">
        <f t="shared" si="2382"/>
        <v>46112</v>
      </c>
      <c r="BP202" s="165">
        <f t="shared" si="2383"/>
        <v>0</v>
      </c>
      <c r="BQ202" s="161">
        <f t="shared" si="2384"/>
        <v>46113</v>
      </c>
      <c r="BR202" s="161">
        <f t="shared" si="2385"/>
        <v>46142</v>
      </c>
      <c r="BS202" s="165">
        <f t="shared" si="2386"/>
        <v>0</v>
      </c>
      <c r="BT202" s="161">
        <f t="shared" si="2387"/>
        <v>46143</v>
      </c>
      <c r="BU202" s="161">
        <f t="shared" si="2388"/>
        <v>46173</v>
      </c>
      <c r="BV202" s="165">
        <f t="shared" si="2389"/>
        <v>0</v>
      </c>
      <c r="BW202" s="161">
        <f t="shared" si="2390"/>
        <v>46174</v>
      </c>
      <c r="BX202" s="161">
        <f t="shared" si="2391"/>
        <v>46203</v>
      </c>
      <c r="BY202" s="165">
        <f t="shared" si="2392"/>
        <v>0</v>
      </c>
      <c r="BZ202" s="161">
        <f t="shared" si="2393"/>
        <v>46204</v>
      </c>
      <c r="CA202" s="161">
        <f t="shared" si="2394"/>
        <v>46234</v>
      </c>
      <c r="CB202" s="165">
        <f t="shared" si="2395"/>
        <v>0</v>
      </c>
      <c r="CC202" s="161">
        <f t="shared" si="2396"/>
        <v>46235</v>
      </c>
      <c r="CD202" s="161">
        <f t="shared" si="2397"/>
        <v>46265</v>
      </c>
      <c r="CE202" s="165">
        <f t="shared" si="2398"/>
        <v>0</v>
      </c>
      <c r="CF202" s="161">
        <f t="shared" si="2399"/>
        <v>46266</v>
      </c>
      <c r="CG202" s="161">
        <f t="shared" si="2400"/>
        <v>46295</v>
      </c>
      <c r="CH202" s="165">
        <f t="shared" si="2401"/>
        <v>0</v>
      </c>
      <c r="CI202" s="161">
        <f t="shared" si="2402"/>
        <v>46296</v>
      </c>
      <c r="CJ202" s="161">
        <f t="shared" si="2403"/>
        <v>46326</v>
      </c>
      <c r="CK202" s="165">
        <f t="shared" si="2404"/>
        <v>0</v>
      </c>
      <c r="CL202" s="161">
        <f t="shared" si="2405"/>
        <v>46327</v>
      </c>
      <c r="CM202" s="161">
        <f t="shared" si="2406"/>
        <v>46356</v>
      </c>
      <c r="CN202" s="165">
        <f t="shared" si="2407"/>
        <v>0</v>
      </c>
      <c r="CO202" s="161">
        <f t="shared" si="2408"/>
        <v>46357</v>
      </c>
      <c r="CP202" s="161">
        <f t="shared" si="2409"/>
        <v>46387</v>
      </c>
      <c r="CQ202" s="165">
        <f t="shared" si="2410"/>
        <v>0</v>
      </c>
    </row>
    <row r="203" s="78" customFormat="1" ht="24" customHeight="1" outlineLevel="4" spans="1:95">
      <c r="A203" s="119"/>
      <c r="B203" s="120"/>
      <c r="C203" s="121"/>
      <c r="D203" s="119"/>
      <c r="E203" s="120"/>
      <c r="F203" s="120"/>
      <c r="G203" s="120"/>
      <c r="H203" s="122"/>
      <c r="I203" s="122"/>
      <c r="J203" s="122">
        <f t="shared" si="2339"/>
        <v>0</v>
      </c>
      <c r="K203" s="122">
        <f t="shared" si="2411"/>
        <v>3</v>
      </c>
      <c r="L203" s="153"/>
      <c r="M203" s="154">
        <f>IFERROR(VLOOKUP($L203,'2-2 引出数据_合同数据仓库'!$B$2:$BP$1000,3,FALSE),0)</f>
        <v>0</v>
      </c>
      <c r="N203" s="122"/>
      <c r="O203" s="154">
        <f>IFERROR(VLOOKUP((LEFT(VLOOKUP($L203,'2-2 引出数据_合同数据仓库'!$B$2:$BP$1000,64,FALSE),15)&amp;(RIGHT(VLOOKUP($L203,'2-2 引出数据_合同数据仓库'!$B$2:$BP$1000,64,FALSE),4)+1)),'2-2 引出数据_合同数据仓库'!$B$2:$BP$1000,3,FALSE),0)</f>
        <v>0</v>
      </c>
      <c r="P203" s="122"/>
      <c r="Q203" s="122">
        <f>IFERROR(VLOOKUP($L203,'2-2 引出数据_合同数据仓库'!$B$2:$BP$1000,28,FALSE),0)</f>
        <v>0</v>
      </c>
      <c r="R203" s="122">
        <f>IFERROR(VLOOKUP($L203,'2-2 引出数据_合同数据仓库'!$B$2:$BP$1000,29,FALSE),0)</f>
        <v>0</v>
      </c>
      <c r="S203" s="122">
        <f>IFERROR(VLOOKUP($L203,'2-2 引出数据_合同数据仓库'!$B$2:$BP$1000,4,FALSE),0)</f>
        <v>0</v>
      </c>
      <c r="T203" s="122"/>
      <c r="U203" s="122">
        <f>IFERROR(VLOOKUP($L203,'2-2 引出数据_合同数据仓库'!$B$2:$BP$1000,15,FALSE),0)</f>
        <v>0</v>
      </c>
      <c r="V203" s="122">
        <f t="shared" si="2340"/>
        <v>0</v>
      </c>
      <c r="W203" s="122"/>
      <c r="X203" s="161">
        <v>45658</v>
      </c>
      <c r="Y203" s="161">
        <f t="shared" si="2341"/>
        <v>45688</v>
      </c>
      <c r="Z203" s="165">
        <f t="shared" si="2342"/>
        <v>0</v>
      </c>
      <c r="AA203" s="161">
        <f t="shared" si="2343"/>
        <v>45689</v>
      </c>
      <c r="AB203" s="161">
        <f t="shared" si="2344"/>
        <v>45716</v>
      </c>
      <c r="AC203" s="165">
        <f t="shared" si="2345"/>
        <v>0</v>
      </c>
      <c r="AD203" s="161">
        <f t="shared" si="2346"/>
        <v>45717</v>
      </c>
      <c r="AE203" s="161">
        <f t="shared" si="2347"/>
        <v>45747</v>
      </c>
      <c r="AF203" s="165">
        <f t="shared" si="2348"/>
        <v>0</v>
      </c>
      <c r="AG203" s="161">
        <f t="shared" si="2349"/>
        <v>45748</v>
      </c>
      <c r="AH203" s="161">
        <f t="shared" si="2350"/>
        <v>45777</v>
      </c>
      <c r="AI203" s="165">
        <f t="shared" si="2351"/>
        <v>0</v>
      </c>
      <c r="AJ203" s="161">
        <f t="shared" si="2352"/>
        <v>45778</v>
      </c>
      <c r="AK203" s="161">
        <f t="shared" si="2353"/>
        <v>45808</v>
      </c>
      <c r="AL203" s="165">
        <f t="shared" si="2354"/>
        <v>0</v>
      </c>
      <c r="AM203" s="161">
        <f t="shared" si="2355"/>
        <v>45809</v>
      </c>
      <c r="AN203" s="161">
        <f t="shared" si="2356"/>
        <v>45838</v>
      </c>
      <c r="AO203" s="165">
        <f t="shared" si="2357"/>
        <v>0</v>
      </c>
      <c r="AP203" s="161">
        <f t="shared" si="2358"/>
        <v>45839</v>
      </c>
      <c r="AQ203" s="161">
        <f t="shared" si="2359"/>
        <v>45869</v>
      </c>
      <c r="AR203" s="165">
        <f t="shared" si="2360"/>
        <v>0</v>
      </c>
      <c r="AS203" s="161">
        <f t="shared" si="2361"/>
        <v>45870</v>
      </c>
      <c r="AT203" s="161">
        <f t="shared" si="2362"/>
        <v>45900</v>
      </c>
      <c r="AU203" s="165">
        <f t="shared" si="2363"/>
        <v>0</v>
      </c>
      <c r="AV203" s="161">
        <f t="shared" si="2364"/>
        <v>45901</v>
      </c>
      <c r="AW203" s="161">
        <f t="shared" si="2365"/>
        <v>45930</v>
      </c>
      <c r="AX203" s="165">
        <f t="shared" si="2366"/>
        <v>0</v>
      </c>
      <c r="AY203" s="161">
        <f t="shared" si="2367"/>
        <v>45931</v>
      </c>
      <c r="AZ203" s="161">
        <f t="shared" si="2368"/>
        <v>45961</v>
      </c>
      <c r="BA203" s="165">
        <f t="shared" si="2369"/>
        <v>0</v>
      </c>
      <c r="BB203" s="161">
        <f t="shared" si="2370"/>
        <v>45962</v>
      </c>
      <c r="BC203" s="161">
        <f t="shared" si="2371"/>
        <v>45991</v>
      </c>
      <c r="BD203" s="165">
        <f t="shared" si="2372"/>
        <v>0</v>
      </c>
      <c r="BE203" s="161">
        <f t="shared" si="2373"/>
        <v>45992</v>
      </c>
      <c r="BF203" s="161">
        <f t="shared" si="2374"/>
        <v>46022</v>
      </c>
      <c r="BG203" s="165">
        <f t="shared" si="2375"/>
        <v>0</v>
      </c>
      <c r="BH203" s="161">
        <v>46023</v>
      </c>
      <c r="BI203" s="161">
        <f t="shared" si="2376"/>
        <v>46053</v>
      </c>
      <c r="BJ203" s="165">
        <f t="shared" si="2377"/>
        <v>0</v>
      </c>
      <c r="BK203" s="161">
        <f t="shared" si="2378"/>
        <v>46054</v>
      </c>
      <c r="BL203" s="161">
        <f t="shared" si="2379"/>
        <v>46081</v>
      </c>
      <c r="BM203" s="165">
        <f t="shared" si="2380"/>
        <v>0</v>
      </c>
      <c r="BN203" s="161">
        <f t="shared" si="2381"/>
        <v>46082</v>
      </c>
      <c r="BO203" s="161">
        <f t="shared" si="2382"/>
        <v>46112</v>
      </c>
      <c r="BP203" s="165">
        <f t="shared" si="2383"/>
        <v>0</v>
      </c>
      <c r="BQ203" s="161">
        <f t="shared" si="2384"/>
        <v>46113</v>
      </c>
      <c r="BR203" s="161">
        <f t="shared" si="2385"/>
        <v>46142</v>
      </c>
      <c r="BS203" s="165">
        <f t="shared" si="2386"/>
        <v>0</v>
      </c>
      <c r="BT203" s="161">
        <f t="shared" si="2387"/>
        <v>46143</v>
      </c>
      <c r="BU203" s="161">
        <f t="shared" si="2388"/>
        <v>46173</v>
      </c>
      <c r="BV203" s="165">
        <f t="shared" si="2389"/>
        <v>0</v>
      </c>
      <c r="BW203" s="161">
        <f t="shared" si="2390"/>
        <v>46174</v>
      </c>
      <c r="BX203" s="161">
        <f t="shared" si="2391"/>
        <v>46203</v>
      </c>
      <c r="BY203" s="165">
        <f t="shared" si="2392"/>
        <v>0</v>
      </c>
      <c r="BZ203" s="161">
        <f t="shared" si="2393"/>
        <v>46204</v>
      </c>
      <c r="CA203" s="161">
        <f t="shared" si="2394"/>
        <v>46234</v>
      </c>
      <c r="CB203" s="165">
        <f t="shared" si="2395"/>
        <v>0</v>
      </c>
      <c r="CC203" s="161">
        <f t="shared" si="2396"/>
        <v>46235</v>
      </c>
      <c r="CD203" s="161">
        <f t="shared" si="2397"/>
        <v>46265</v>
      </c>
      <c r="CE203" s="165">
        <f t="shared" si="2398"/>
        <v>0</v>
      </c>
      <c r="CF203" s="161">
        <f t="shared" si="2399"/>
        <v>46266</v>
      </c>
      <c r="CG203" s="161">
        <f t="shared" si="2400"/>
        <v>46295</v>
      </c>
      <c r="CH203" s="165">
        <f t="shared" si="2401"/>
        <v>0</v>
      </c>
      <c r="CI203" s="161">
        <f t="shared" si="2402"/>
        <v>46296</v>
      </c>
      <c r="CJ203" s="161">
        <f t="shared" si="2403"/>
        <v>46326</v>
      </c>
      <c r="CK203" s="165">
        <f t="shared" si="2404"/>
        <v>0</v>
      </c>
      <c r="CL203" s="161">
        <f t="shared" si="2405"/>
        <v>46327</v>
      </c>
      <c r="CM203" s="161">
        <f t="shared" si="2406"/>
        <v>46356</v>
      </c>
      <c r="CN203" s="165">
        <f t="shared" si="2407"/>
        <v>0</v>
      </c>
      <c r="CO203" s="161">
        <f t="shared" si="2408"/>
        <v>46357</v>
      </c>
      <c r="CP203" s="161">
        <f t="shared" si="2409"/>
        <v>46387</v>
      </c>
      <c r="CQ203" s="165">
        <f t="shared" si="2410"/>
        <v>0</v>
      </c>
    </row>
    <row r="204" s="78" customFormat="1" ht="24" customHeight="1" outlineLevel="4" spans="1:95">
      <c r="A204" s="119"/>
      <c r="B204" s="120"/>
      <c r="C204" s="121"/>
      <c r="D204" s="119"/>
      <c r="E204" s="120"/>
      <c r="F204" s="120"/>
      <c r="G204" s="120"/>
      <c r="H204" s="122"/>
      <c r="I204" s="122"/>
      <c r="J204" s="122">
        <f t="shared" si="2339"/>
        <v>0</v>
      </c>
      <c r="K204" s="122">
        <f t="shared" si="2411"/>
        <v>4</v>
      </c>
      <c r="L204" s="153"/>
      <c r="M204" s="154">
        <f>IFERROR(VLOOKUP($L204,'2-2 引出数据_合同数据仓库'!$B$2:$BP$1000,3,FALSE),0)</f>
        <v>0</v>
      </c>
      <c r="N204" s="122"/>
      <c r="O204" s="154">
        <f>IFERROR(VLOOKUP((LEFT(VLOOKUP($L204,'2-2 引出数据_合同数据仓库'!$B$2:$BP$1000,64,FALSE),15)&amp;(RIGHT(VLOOKUP($L204,'2-2 引出数据_合同数据仓库'!$B$2:$BP$1000,64,FALSE),4)+1)),'2-2 引出数据_合同数据仓库'!$B$2:$BP$1000,3,FALSE),0)</f>
        <v>0</v>
      </c>
      <c r="P204" s="122"/>
      <c r="Q204" s="122">
        <f>IFERROR(VLOOKUP($L204,'2-2 引出数据_合同数据仓库'!$B$2:$BP$1000,28,FALSE),0)</f>
        <v>0</v>
      </c>
      <c r="R204" s="122">
        <f>IFERROR(VLOOKUP($L204,'2-2 引出数据_合同数据仓库'!$B$2:$BP$1000,29,FALSE),0)</f>
        <v>0</v>
      </c>
      <c r="S204" s="122">
        <f>IFERROR(VLOOKUP($L204,'2-2 引出数据_合同数据仓库'!$B$2:$BP$1000,4,FALSE),0)</f>
        <v>0</v>
      </c>
      <c r="T204" s="122"/>
      <c r="U204" s="122">
        <f>IFERROR(VLOOKUP($L204,'2-2 引出数据_合同数据仓库'!$B$2:$BP$1000,15,FALSE),0)</f>
        <v>0</v>
      </c>
      <c r="V204" s="122">
        <f t="shared" si="2340"/>
        <v>0</v>
      </c>
      <c r="W204" s="122"/>
      <c r="X204" s="161">
        <v>45658</v>
      </c>
      <c r="Y204" s="161">
        <f t="shared" si="2341"/>
        <v>45688</v>
      </c>
      <c r="Z204" s="165">
        <f t="shared" si="2342"/>
        <v>0</v>
      </c>
      <c r="AA204" s="161">
        <f t="shared" si="2343"/>
        <v>45689</v>
      </c>
      <c r="AB204" s="161">
        <f t="shared" si="2344"/>
        <v>45716</v>
      </c>
      <c r="AC204" s="165">
        <f t="shared" si="2345"/>
        <v>0</v>
      </c>
      <c r="AD204" s="161">
        <f t="shared" si="2346"/>
        <v>45717</v>
      </c>
      <c r="AE204" s="161">
        <f t="shared" si="2347"/>
        <v>45747</v>
      </c>
      <c r="AF204" s="165">
        <f t="shared" si="2348"/>
        <v>0</v>
      </c>
      <c r="AG204" s="161">
        <f t="shared" si="2349"/>
        <v>45748</v>
      </c>
      <c r="AH204" s="161">
        <f t="shared" si="2350"/>
        <v>45777</v>
      </c>
      <c r="AI204" s="165">
        <f t="shared" si="2351"/>
        <v>0</v>
      </c>
      <c r="AJ204" s="161">
        <f t="shared" si="2352"/>
        <v>45778</v>
      </c>
      <c r="AK204" s="161">
        <f t="shared" si="2353"/>
        <v>45808</v>
      </c>
      <c r="AL204" s="165">
        <f t="shared" si="2354"/>
        <v>0</v>
      </c>
      <c r="AM204" s="161">
        <f t="shared" si="2355"/>
        <v>45809</v>
      </c>
      <c r="AN204" s="161">
        <f t="shared" si="2356"/>
        <v>45838</v>
      </c>
      <c r="AO204" s="165">
        <f t="shared" si="2357"/>
        <v>0</v>
      </c>
      <c r="AP204" s="161">
        <f t="shared" si="2358"/>
        <v>45839</v>
      </c>
      <c r="AQ204" s="161">
        <f t="shared" si="2359"/>
        <v>45869</v>
      </c>
      <c r="AR204" s="165">
        <f t="shared" si="2360"/>
        <v>0</v>
      </c>
      <c r="AS204" s="161">
        <f t="shared" si="2361"/>
        <v>45870</v>
      </c>
      <c r="AT204" s="161">
        <f t="shared" si="2362"/>
        <v>45900</v>
      </c>
      <c r="AU204" s="165">
        <f t="shared" si="2363"/>
        <v>0</v>
      </c>
      <c r="AV204" s="161">
        <f t="shared" si="2364"/>
        <v>45901</v>
      </c>
      <c r="AW204" s="161">
        <f t="shared" si="2365"/>
        <v>45930</v>
      </c>
      <c r="AX204" s="165">
        <f t="shared" si="2366"/>
        <v>0</v>
      </c>
      <c r="AY204" s="161">
        <f t="shared" si="2367"/>
        <v>45931</v>
      </c>
      <c r="AZ204" s="161">
        <f t="shared" si="2368"/>
        <v>45961</v>
      </c>
      <c r="BA204" s="165">
        <f t="shared" si="2369"/>
        <v>0</v>
      </c>
      <c r="BB204" s="161">
        <f t="shared" si="2370"/>
        <v>45962</v>
      </c>
      <c r="BC204" s="161">
        <f t="shared" si="2371"/>
        <v>45991</v>
      </c>
      <c r="BD204" s="165">
        <f t="shared" si="2372"/>
        <v>0</v>
      </c>
      <c r="BE204" s="161">
        <f t="shared" si="2373"/>
        <v>45992</v>
      </c>
      <c r="BF204" s="161">
        <f t="shared" si="2374"/>
        <v>46022</v>
      </c>
      <c r="BG204" s="165">
        <f t="shared" si="2375"/>
        <v>0</v>
      </c>
      <c r="BH204" s="161">
        <v>46023</v>
      </c>
      <c r="BI204" s="161">
        <f t="shared" si="2376"/>
        <v>46053</v>
      </c>
      <c r="BJ204" s="165">
        <f t="shared" si="2377"/>
        <v>0</v>
      </c>
      <c r="BK204" s="161">
        <f t="shared" si="2378"/>
        <v>46054</v>
      </c>
      <c r="BL204" s="161">
        <f t="shared" si="2379"/>
        <v>46081</v>
      </c>
      <c r="BM204" s="165">
        <f t="shared" si="2380"/>
        <v>0</v>
      </c>
      <c r="BN204" s="161">
        <f t="shared" si="2381"/>
        <v>46082</v>
      </c>
      <c r="BO204" s="161">
        <f t="shared" si="2382"/>
        <v>46112</v>
      </c>
      <c r="BP204" s="165">
        <f t="shared" si="2383"/>
        <v>0</v>
      </c>
      <c r="BQ204" s="161">
        <f t="shared" si="2384"/>
        <v>46113</v>
      </c>
      <c r="BR204" s="161">
        <f t="shared" si="2385"/>
        <v>46142</v>
      </c>
      <c r="BS204" s="165">
        <f t="shared" si="2386"/>
        <v>0</v>
      </c>
      <c r="BT204" s="161">
        <f t="shared" si="2387"/>
        <v>46143</v>
      </c>
      <c r="BU204" s="161">
        <f t="shared" si="2388"/>
        <v>46173</v>
      </c>
      <c r="BV204" s="165">
        <f t="shared" si="2389"/>
        <v>0</v>
      </c>
      <c r="BW204" s="161">
        <f t="shared" si="2390"/>
        <v>46174</v>
      </c>
      <c r="BX204" s="161">
        <f t="shared" si="2391"/>
        <v>46203</v>
      </c>
      <c r="BY204" s="165">
        <f t="shared" si="2392"/>
        <v>0</v>
      </c>
      <c r="BZ204" s="161">
        <f t="shared" si="2393"/>
        <v>46204</v>
      </c>
      <c r="CA204" s="161">
        <f t="shared" si="2394"/>
        <v>46234</v>
      </c>
      <c r="CB204" s="165">
        <f t="shared" si="2395"/>
        <v>0</v>
      </c>
      <c r="CC204" s="161">
        <f t="shared" si="2396"/>
        <v>46235</v>
      </c>
      <c r="CD204" s="161">
        <f t="shared" si="2397"/>
        <v>46265</v>
      </c>
      <c r="CE204" s="165">
        <f t="shared" si="2398"/>
        <v>0</v>
      </c>
      <c r="CF204" s="161">
        <f t="shared" si="2399"/>
        <v>46266</v>
      </c>
      <c r="CG204" s="161">
        <f t="shared" si="2400"/>
        <v>46295</v>
      </c>
      <c r="CH204" s="165">
        <f t="shared" si="2401"/>
        <v>0</v>
      </c>
      <c r="CI204" s="161">
        <f t="shared" si="2402"/>
        <v>46296</v>
      </c>
      <c r="CJ204" s="161">
        <f t="shared" si="2403"/>
        <v>46326</v>
      </c>
      <c r="CK204" s="165">
        <f t="shared" si="2404"/>
        <v>0</v>
      </c>
      <c r="CL204" s="161">
        <f t="shared" si="2405"/>
        <v>46327</v>
      </c>
      <c r="CM204" s="161">
        <f t="shared" si="2406"/>
        <v>46356</v>
      </c>
      <c r="CN204" s="165">
        <f t="shared" si="2407"/>
        <v>0</v>
      </c>
      <c r="CO204" s="161">
        <f t="shared" si="2408"/>
        <v>46357</v>
      </c>
      <c r="CP204" s="161">
        <f t="shared" si="2409"/>
        <v>46387</v>
      </c>
      <c r="CQ204" s="165">
        <f t="shared" si="2410"/>
        <v>0</v>
      </c>
    </row>
    <row r="205" s="78" customFormat="1" ht="24" customHeight="1" outlineLevel="4" spans="1:95">
      <c r="A205" s="123" t="s">
        <v>2826</v>
      </c>
      <c r="B205" s="124"/>
      <c r="C205" s="124"/>
      <c r="D205" s="124"/>
      <c r="E205" s="124"/>
      <c r="F205" s="124"/>
      <c r="G205" s="125"/>
      <c r="H205" s="126"/>
      <c r="I205" s="126"/>
      <c r="J205" s="126"/>
      <c r="K205" s="126"/>
      <c r="L205" s="155"/>
      <c r="M205" s="155"/>
      <c r="N205" s="126"/>
      <c r="O205" s="126"/>
      <c r="P205" s="126"/>
      <c r="Q205" s="126"/>
      <c r="R205" s="126"/>
      <c r="S205" s="126"/>
      <c r="T205" s="126"/>
      <c r="U205" s="126"/>
      <c r="V205" s="126"/>
      <c r="W205" s="126"/>
      <c r="X205" s="126"/>
      <c r="Y205" s="126"/>
      <c r="Z205" s="126"/>
      <c r="AA205" s="126"/>
      <c r="AB205" s="126"/>
      <c r="AC205" s="126"/>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126"/>
      <c r="BU205" s="126"/>
      <c r="BV205" s="126"/>
      <c r="BW205" s="126"/>
      <c r="BX205" s="126"/>
      <c r="BY205" s="126"/>
      <c r="BZ205" s="126"/>
      <c r="CA205" s="126"/>
      <c r="CB205" s="126"/>
      <c r="CC205" s="126"/>
      <c r="CD205" s="126"/>
      <c r="CE205" s="126"/>
      <c r="CF205" s="126"/>
      <c r="CG205" s="126"/>
      <c r="CH205" s="126"/>
      <c r="CI205" s="126"/>
      <c r="CJ205" s="126"/>
      <c r="CK205" s="126"/>
      <c r="CL205" s="126"/>
      <c r="CM205" s="126"/>
      <c r="CN205" s="126"/>
      <c r="CO205" s="126"/>
      <c r="CP205" s="126"/>
      <c r="CQ205" s="126"/>
    </row>
    <row r="206" ht="24" customHeight="1" outlineLevel="2" spans="1:95">
      <c r="A206" s="111"/>
      <c r="B206" s="112" t="s">
        <v>799</v>
      </c>
      <c r="C206" s="113" t="s">
        <v>46</v>
      </c>
      <c r="D206" s="111" t="s">
        <v>47</v>
      </c>
      <c r="E206" s="112" t="s">
        <v>1176</v>
      </c>
      <c r="F206" s="112"/>
      <c r="G206" s="112" t="s">
        <v>803</v>
      </c>
      <c r="H206" s="114">
        <f>X206+AA206+AD206+AG206+AJ206+AM206+AP206+AS206+AV206+AY206+BB206+BE206</f>
        <v>33455.4339622641</v>
      </c>
      <c r="I206" s="114">
        <f>Y206+AB206+AE206+AH206+AK206+AN206+AQ206+AT206+AW206+AZ206+BC206+BF206</f>
        <v>-3153.0636959733</v>
      </c>
      <c r="J206" s="114">
        <f t="shared" si="2339"/>
        <v>36608.4976582375</v>
      </c>
      <c r="K206" s="114"/>
      <c r="L206" s="151"/>
      <c r="M206" s="151"/>
      <c r="N206" s="114"/>
      <c r="O206" s="114"/>
      <c r="P206" s="114"/>
      <c r="Q206" s="114"/>
      <c r="R206" s="114"/>
      <c r="S206" s="114"/>
      <c r="T206" s="114"/>
      <c r="U206" s="114"/>
      <c r="V206" s="114"/>
      <c r="W206" s="114"/>
      <c r="X206" s="114">
        <f>VLOOKUP($C206,'1 预算编制表单'!$C:$BJ,27,FALSE)</f>
        <v>2787.95283018868</v>
      </c>
      <c r="Y206" s="114">
        <f>X206-Z206</f>
        <v>-223.949416386663</v>
      </c>
      <c r="Z206" s="114">
        <f>SUM(Z207:Z211)</f>
        <v>3011.90224657534</v>
      </c>
      <c r="AA206" s="114">
        <f>VLOOKUP($C206,'1 预算编制表单'!$C:$BJ,30,FALSE)</f>
        <v>2787.95283018868</v>
      </c>
      <c r="AB206" s="114">
        <f>AA206-AC206</f>
        <v>67.5249945722412</v>
      </c>
      <c r="AC206" s="114">
        <f>SUM(AC207:AC211)</f>
        <v>2720.42783561644</v>
      </c>
      <c r="AD206" s="114">
        <f>VLOOKUP($C206,'1 预算编制表单'!$C:$BJ,33,FALSE)</f>
        <v>2787.95283018868</v>
      </c>
      <c r="AE206" s="114">
        <f>AD206-AF206</f>
        <v>-223.949416386663</v>
      </c>
      <c r="AF206" s="114">
        <f>SUM(AF207:AF211)</f>
        <v>3011.90224657534</v>
      </c>
      <c r="AG206" s="114">
        <f>VLOOKUP($C206,'1 预算编制表单'!$C:$BJ,36,FALSE)</f>
        <v>2787.95283018868</v>
      </c>
      <c r="AH206" s="114">
        <f>AG206-AI206</f>
        <v>-126.791279400361</v>
      </c>
      <c r="AI206" s="114">
        <f>SUM(AI207:AI211)</f>
        <v>2914.74410958904</v>
      </c>
      <c r="AJ206" s="114">
        <f>VLOOKUP($C206,'1 预算编制表单'!$C:$BJ,39,FALSE)</f>
        <v>2787.95283018868</v>
      </c>
      <c r="AK206" s="114">
        <f>AJ206-AL206</f>
        <v>-223.949416386663</v>
      </c>
      <c r="AL206" s="114">
        <f>SUM(AL207:AL211)</f>
        <v>3011.90224657534</v>
      </c>
      <c r="AM206" s="114">
        <f>VLOOKUP($C206,'1 预算编制表单'!$C:$BJ,42,FALSE)</f>
        <v>2787.95283018868</v>
      </c>
      <c r="AN206" s="114">
        <f>AM206-AO206</f>
        <v>-287.414315601874</v>
      </c>
      <c r="AO206" s="114">
        <f>SUM(AO207:AO211)</f>
        <v>3075.36714579055</v>
      </c>
      <c r="AP206" s="114">
        <f>VLOOKUP($C206,'1 预算编制表单'!$C:$BJ,45,FALSE)</f>
        <v>2787.95283018868</v>
      </c>
      <c r="AQ206" s="114">
        <f>AP206-AR206</f>
        <v>-389.926553794892</v>
      </c>
      <c r="AR206" s="114">
        <f>SUM(AR207:AR211)</f>
        <v>3177.87938398357</v>
      </c>
      <c r="AS206" s="114">
        <f>VLOOKUP($C206,'1 预算编制表单'!$C:$BJ,48,FALSE)</f>
        <v>2787.95283018868</v>
      </c>
      <c r="AT206" s="114">
        <f>AS206-AU206</f>
        <v>-389.926553794892</v>
      </c>
      <c r="AU206" s="114">
        <f>SUM(AU207:AU211)</f>
        <v>3177.87938398357</v>
      </c>
      <c r="AV206" s="114">
        <f>VLOOKUP($C206,'1 预算编制表单'!$C:$BJ,51,FALSE)</f>
        <v>2787.95283018868</v>
      </c>
      <c r="AW206" s="114">
        <f>AV206-AX206</f>
        <v>-287.414315601874</v>
      </c>
      <c r="AX206" s="114">
        <f>SUM(AX207:AX211)</f>
        <v>3075.36714579055</v>
      </c>
      <c r="AY206" s="114">
        <f>VLOOKUP($C206,'1 预算编制表单'!$C:$BJ,54,FALSE)</f>
        <v>2787.95283018868</v>
      </c>
      <c r="AZ206" s="114">
        <f>AY206-BA206</f>
        <v>-389.926553794892</v>
      </c>
      <c r="BA206" s="114">
        <f>SUM(BA207:BA211)</f>
        <v>3177.87938398357</v>
      </c>
      <c r="BB206" s="114">
        <f>VLOOKUP($C206,'1 预算编制表单'!$C:$BJ,57,FALSE)</f>
        <v>2787.95283018868</v>
      </c>
      <c r="BC206" s="114">
        <f>BB206-BD206</f>
        <v>-287.414315601874</v>
      </c>
      <c r="BD206" s="114">
        <f>SUM(BD207:BD211)</f>
        <v>3075.36714579055</v>
      </c>
      <c r="BE206" s="114">
        <f>VLOOKUP($C206,'1 预算编制表单'!$C:$BJ,60,FALSE)</f>
        <v>2787.95283018868</v>
      </c>
      <c r="BF206" s="114">
        <f>BE206-BG206</f>
        <v>-389.926553794892</v>
      </c>
      <c r="BG206" s="114">
        <f>SUM(BG207:BG211)</f>
        <v>3177.87938398357</v>
      </c>
      <c r="BH206" s="114">
        <f>VLOOKUP($C206,'1 预算编制表单'!$C:$BJ,27,FALSE)</f>
        <v>2787.95283018868</v>
      </c>
      <c r="BI206" s="114">
        <f>BH206-BJ206</f>
        <v>-389.926553794892</v>
      </c>
      <c r="BJ206" s="114">
        <f>SUM(BJ207:BJ211)</f>
        <v>3177.87938398357</v>
      </c>
      <c r="BK206" s="114">
        <f>VLOOKUP($C206,'1 预算编制表单'!$C:$BJ,30,FALSE)</f>
        <v>2787.95283018868</v>
      </c>
      <c r="BL206" s="114">
        <f>BK206-BM206</f>
        <v>-82.3898392158371</v>
      </c>
      <c r="BM206" s="114">
        <f>SUM(BM207:BM211)</f>
        <v>2870.34266940452</v>
      </c>
      <c r="BN206" s="114">
        <f>VLOOKUP($C206,'1 预算编制表单'!$C:$BJ,33,FALSE)</f>
        <v>2787.95283018868</v>
      </c>
      <c r="BO206" s="114">
        <f>BN206-BP206</f>
        <v>-389.926553794892</v>
      </c>
      <c r="BP206" s="114">
        <f>SUM(BP207:BP211)</f>
        <v>3177.87938398357</v>
      </c>
      <c r="BQ206" s="114">
        <f>VLOOKUP($C206,'1 预算编制表单'!$C:$BJ,36,FALSE)</f>
        <v>2787.95283018868</v>
      </c>
      <c r="BR206" s="114">
        <f>BQ206-BS206</f>
        <v>-287.414315601874</v>
      </c>
      <c r="BS206" s="114">
        <f>SUM(BS207:BS211)</f>
        <v>3075.36714579055</v>
      </c>
      <c r="BT206" s="114">
        <f>VLOOKUP($C206,'1 预算编制表单'!$C:$BJ,39,FALSE)</f>
        <v>2787.95283018868</v>
      </c>
      <c r="BU206" s="114">
        <f>BT206-BV206</f>
        <v>-389.926553794892</v>
      </c>
      <c r="BV206" s="114">
        <f>SUM(BV207:BV211)</f>
        <v>3177.87938398357</v>
      </c>
      <c r="BW206" s="114">
        <f>VLOOKUP($C206,'1 预算编制表单'!$C:$BJ,42,FALSE)</f>
        <v>2787.95283018868</v>
      </c>
      <c r="BX206" s="114">
        <f>BW206-BY206</f>
        <v>-287.414315601874</v>
      </c>
      <c r="BY206" s="114">
        <f>SUM(BY207:BY211)</f>
        <v>3075.36714579055</v>
      </c>
      <c r="BZ206" s="114">
        <f>VLOOKUP($C206,'1 预算编制表单'!$C:$BJ,45,FALSE)</f>
        <v>2787.95283018868</v>
      </c>
      <c r="CA206" s="114">
        <f>BZ206-CB206</f>
        <v>-389.926553794892</v>
      </c>
      <c r="CB206" s="114">
        <f>SUM(CB207:CB211)</f>
        <v>3177.87938398357</v>
      </c>
      <c r="CC206" s="114">
        <f>VLOOKUP($C206,'1 预算编制表单'!$C:$BJ,48,FALSE)</f>
        <v>2787.95283018868</v>
      </c>
      <c r="CD206" s="114">
        <f>CC206-CE206</f>
        <v>-389.926553794892</v>
      </c>
      <c r="CE206" s="114">
        <f>SUM(CE207:CE211)</f>
        <v>3177.87938398357</v>
      </c>
      <c r="CF206" s="114">
        <f>VLOOKUP($C206,'1 预算编制表单'!$C:$BJ,51,FALSE)</f>
        <v>2787.95283018868</v>
      </c>
      <c r="CG206" s="114">
        <f>CF206-CH206</f>
        <v>-287.414315601874</v>
      </c>
      <c r="CH206" s="114">
        <f>SUM(CH207:CH211)</f>
        <v>3075.36714579055</v>
      </c>
      <c r="CI206" s="114">
        <f>VLOOKUP($C206,'1 预算编制表单'!$C:$BJ,54,FALSE)</f>
        <v>2787.95283018868</v>
      </c>
      <c r="CJ206" s="114">
        <f>CI206-CK206</f>
        <v>2787.95283018868</v>
      </c>
      <c r="CK206" s="114">
        <f>SUM(CK207:CK211)</f>
        <v>0</v>
      </c>
      <c r="CL206" s="114">
        <f>VLOOKUP($C206,'1 预算编制表单'!$C:$BJ,57,FALSE)</f>
        <v>2787.95283018868</v>
      </c>
      <c r="CM206" s="114">
        <f>CL206-CN206</f>
        <v>2787.95283018868</v>
      </c>
      <c r="CN206" s="114">
        <f>SUM(CN207:CN211)</f>
        <v>0</v>
      </c>
      <c r="CO206" s="114">
        <f>VLOOKUP($C206,'1 预算编制表单'!$C:$BJ,60,FALSE)</f>
        <v>2787.95283018868</v>
      </c>
      <c r="CP206" s="114">
        <f>CO206-CQ206</f>
        <v>2787.95283018868</v>
      </c>
      <c r="CQ206" s="114">
        <f>SUM(CQ207:CQ211)</f>
        <v>0</v>
      </c>
    </row>
    <row r="207" s="78" customFormat="1" ht="24" customHeight="1" outlineLevel="3" spans="1:95">
      <c r="A207" s="119"/>
      <c r="B207" s="120"/>
      <c r="C207" s="121"/>
      <c r="D207" s="119"/>
      <c r="E207" s="120"/>
      <c r="F207" s="120"/>
      <c r="G207" s="120"/>
      <c r="H207" s="122"/>
      <c r="I207" s="122"/>
      <c r="J207" s="122">
        <f t="shared" si="2339"/>
        <v>21937.6189733059</v>
      </c>
      <c r="K207" s="122">
        <v>1</v>
      </c>
      <c r="L207" s="158" t="s">
        <v>2844</v>
      </c>
      <c r="M207" s="154" t="str">
        <f>IFERROR(VLOOKUP($L207,'2-2 引出数据_合同数据仓库'!$B$2:$BP$1000,3,FALSE),0)</f>
        <v>深圳住宅一片区翠堤湾花园消防设施维护保养合同（2025年06月01日-2026年09月30日）</v>
      </c>
      <c r="N207" s="122"/>
      <c r="O207" s="154">
        <f>IFERROR(VLOOKUP((LEFT(VLOOKUP($L207,'2-2 引出数据_合同数据仓库'!$B$2:$BP$1000,64,FALSE),15)&amp;(RIGHT(VLOOKUP($L207,'2-2 引出数据_合同数据仓库'!$B$2:$BP$1000,64,FALSE),4)+1)),'2-2 引出数据_合同数据仓库'!$B$2:$BP$1000,3,FALSE),0)</f>
        <v>0</v>
      </c>
      <c r="P207" s="122"/>
      <c r="Q207" s="122" t="str">
        <f>IFERROR(VLOOKUP($L207,'2-2 引出数据_合同数据仓库'!$B$2:$BP$1000,28,FALSE),0)</f>
        <v>2025-04-21</v>
      </c>
      <c r="R207" s="122" t="str">
        <f>IFERROR(VLOOKUP($L207,'2-2 引出数据_合同数据仓库'!$B$2:$BP$1000,29,FALSE),0)</f>
        <v>2025-06-01</v>
      </c>
      <c r="S207" s="122" t="str">
        <f>IFERROR(VLOOKUP($L207,'2-2 引出数据_合同数据仓库'!$B$2:$BP$1000,4,FALSE),0)</f>
        <v>2026-09-30</v>
      </c>
      <c r="T207" s="122"/>
      <c r="U207" s="122">
        <f>IFERROR(VLOOKUP($L207,'2-2 引出数据_合同数据仓库'!$B$2:$BP$1000,15,FALSE),0)</f>
        <v>49923.46</v>
      </c>
      <c r="V207" s="122">
        <f t="shared" ref="V207:V210" si="2412">U207/(S207-R207+1)*365</f>
        <v>37416.9669404517</v>
      </c>
      <c r="W207" s="122"/>
      <c r="X207" s="161">
        <v>45658</v>
      </c>
      <c r="Y207" s="161">
        <f t="shared" ref="Y207:Y210" si="2413">X207+30</f>
        <v>45688</v>
      </c>
      <c r="Z207" s="165">
        <f t="shared" ref="Z207:Z210" si="2414">IFERROR(IF(($R207-Y207)&gt;=0,0,IF(($S207-X207)&lt;0,0,IF(AND(($S207-Y207)&gt;0,(X207-$R207)&gt;0),$V207/365*(Y207-X207+1),IF(AND(($S207-Y207)&lt;=0,(X207-$R207)&gt;0),$V207/365*($S207-X207+1),$V207/365*(Y207-$R207+1))))),0)</f>
        <v>0</v>
      </c>
      <c r="AA207" s="161">
        <f t="shared" ref="AA207:AA210" si="2415">Y207+1</f>
        <v>45689</v>
      </c>
      <c r="AB207" s="161">
        <f t="shared" ref="AB207:AB210" si="2416">AA207+27</f>
        <v>45716</v>
      </c>
      <c r="AC207" s="165">
        <f t="shared" ref="AC207:AC210" si="2417">IFERROR(IF(($R207-AB207)&gt;=0,0,IF(($S207-AA207)&lt;0,0,IF(AND(($S207-AB207)&gt;0,(AA207-$R207)&gt;0),$V207/365*(AB207-AA207+1),IF(AND(($S207-AB207)&lt;=0,(AA207-$R207)&gt;0),$V207/365*($S207-AA207+1),$V207/365*(AB207-$R207+1))))),0)</f>
        <v>0</v>
      </c>
      <c r="AD207" s="161">
        <f t="shared" ref="AD207:AD210" si="2418">AB207+1</f>
        <v>45717</v>
      </c>
      <c r="AE207" s="161">
        <f t="shared" ref="AE207:AE210" si="2419">AD207+30</f>
        <v>45747</v>
      </c>
      <c r="AF207" s="165">
        <f t="shared" ref="AF207:AF210" si="2420">IFERROR(IF(($R207-AE207)&gt;=0,0,IF(($S207-AD207)&lt;0,0,IF(AND(($S207-AE207)&gt;0,(AD207-$R207)&gt;0),$V207/365*(AE207-AD207+1),IF(AND(($S207-AE207)&lt;=0,(AD207-$R207)&gt;0),$V207/365*($S207-AD207+1),$V207/365*(AE207-$R207+1))))),0)</f>
        <v>0</v>
      </c>
      <c r="AG207" s="161">
        <f t="shared" ref="AG207:AG210" si="2421">AE207+1</f>
        <v>45748</v>
      </c>
      <c r="AH207" s="161">
        <f t="shared" ref="AH207:AH210" si="2422">AG207+29</f>
        <v>45777</v>
      </c>
      <c r="AI207" s="165">
        <f t="shared" ref="AI207:AI210" si="2423">IFERROR(IF(($R207-AH207)&gt;=0,0,IF(($S207-AG207)&lt;0,0,IF(AND(($S207-AH207)&gt;0,(AG207-$R207)&gt;0),$V207/365*(AH207-AG207+1),IF(AND(($S207-AH207)&lt;=0,(AG207-$R207)&gt;0),$V207/365*($S207-AG207+1),$V207/365*(AH207-$R207+1))))),0)</f>
        <v>0</v>
      </c>
      <c r="AJ207" s="161">
        <f t="shared" ref="AJ207:AJ210" si="2424">AH207+1</f>
        <v>45778</v>
      </c>
      <c r="AK207" s="161">
        <f t="shared" ref="AK207:AK210" si="2425">AJ207+30</f>
        <v>45808</v>
      </c>
      <c r="AL207" s="165">
        <f t="shared" ref="AL207:AL210" si="2426">IFERROR(IF(($R207-AK207)&gt;=0,0,IF(($S207-AJ207)&lt;0,0,IF(AND(($S207-AK207)&gt;0,(AJ207-$R207)&gt;0),$V207/365*(AK207-AJ207+1),IF(AND(($S207-AK207)&lt;=0,(AJ207-$R207)&gt;0),$V207/365*($S207-AJ207+1),$V207/365*(AK207-$R207+1))))),0)</f>
        <v>0</v>
      </c>
      <c r="AM207" s="161">
        <f t="shared" ref="AM207:AM210" si="2427">AK207+1</f>
        <v>45809</v>
      </c>
      <c r="AN207" s="161">
        <f t="shared" ref="AN207:AN210" si="2428">AM207+29</f>
        <v>45838</v>
      </c>
      <c r="AO207" s="165">
        <f t="shared" ref="AO207:AO210" si="2429">IFERROR(IF(($R207-AN207)&gt;=0,0,IF(($S207-AM207)&lt;0,0,IF(AND(($S207-AN207)&gt;0,(AM207-$R207)&gt;0),$V207/365*(AN207-AM207+1),IF(AND(($S207-AN207)&lt;=0,(AM207-$R207)&gt;0),$V207/365*($S207-AM207+1),$V207/365*(AN207-$R207+1))))),0)</f>
        <v>3075.36714579055</v>
      </c>
      <c r="AP207" s="161">
        <f t="shared" ref="AP207:AP210" si="2430">AN207+1</f>
        <v>45839</v>
      </c>
      <c r="AQ207" s="161">
        <f t="shared" ref="AQ207:AQ210" si="2431">AP207+30</f>
        <v>45869</v>
      </c>
      <c r="AR207" s="165">
        <f t="shared" ref="AR207:AR210" si="2432">IFERROR(IF(($R207-AQ207)&gt;=0,0,IF(($S207-AP207)&lt;0,0,IF(AND(($S207-AQ207)&gt;0,(AP207-$R207)&gt;0),$V207/365*(AQ207-AP207+1),IF(AND(($S207-AQ207)&lt;=0,(AP207-$R207)&gt;0),$V207/365*($S207-AP207+1),$V207/365*(AQ207-$R207+1))))),0)</f>
        <v>3177.87938398357</v>
      </c>
      <c r="AS207" s="161">
        <f t="shared" ref="AS207:AS210" si="2433">AQ207+1</f>
        <v>45870</v>
      </c>
      <c r="AT207" s="161">
        <f t="shared" ref="AT207:AT210" si="2434">AS207+30</f>
        <v>45900</v>
      </c>
      <c r="AU207" s="165">
        <f t="shared" ref="AU207:AU210" si="2435">IFERROR(IF(($R207-AT207)&gt;=0,0,IF(($S207-AS207)&lt;0,0,IF(AND(($S207-AT207)&gt;0,(AS207-$R207)&gt;0),$V207/365*(AT207-AS207+1),IF(AND(($S207-AT207)&lt;=0,(AS207-$R207)&gt;0),$V207/365*($S207-AS207+1),$V207/365*(AT207-$R207+1))))),0)</f>
        <v>3177.87938398357</v>
      </c>
      <c r="AV207" s="161">
        <f t="shared" ref="AV207:AV210" si="2436">AT207+1</f>
        <v>45901</v>
      </c>
      <c r="AW207" s="161">
        <f t="shared" ref="AW207:AW210" si="2437">AV207+29</f>
        <v>45930</v>
      </c>
      <c r="AX207" s="165">
        <f t="shared" ref="AX207:AX210" si="2438">IFERROR(IF(($R207-AW207)&gt;=0,0,IF(($S207-AV207)&lt;0,0,IF(AND(($S207-AW207)&gt;0,(AV207-$R207)&gt;0),$V207/365*(AW207-AV207+1),IF(AND(($S207-AW207)&lt;=0,(AV207-$R207)&gt;0),$V207/365*($S207-AV207+1),$V207/365*(AW207-$R207+1))))),0)</f>
        <v>3075.36714579055</v>
      </c>
      <c r="AY207" s="161">
        <f t="shared" ref="AY207:AY210" si="2439">AW207+1</f>
        <v>45931</v>
      </c>
      <c r="AZ207" s="161">
        <f t="shared" ref="AZ207:AZ210" si="2440">AY207+30</f>
        <v>45961</v>
      </c>
      <c r="BA207" s="165">
        <f t="shared" ref="BA207:BA210" si="2441">IFERROR(IF(($R207-AZ207)&gt;=0,0,IF(($S207-AY207)&lt;0,0,IF(AND(($S207-AZ207)&gt;0,(AY207-$R207)&gt;0),$V207/365*(AZ207-AY207+1),IF(AND(($S207-AZ207)&lt;=0,(AY207-$R207)&gt;0),$V207/365*($S207-AY207+1),$V207/365*(AZ207-$R207+1))))),0)</f>
        <v>3177.87938398357</v>
      </c>
      <c r="BB207" s="161">
        <f t="shared" ref="BB207:BB210" si="2442">AZ207+1</f>
        <v>45962</v>
      </c>
      <c r="BC207" s="161">
        <f t="shared" ref="BC207:BC210" si="2443">BB207+29</f>
        <v>45991</v>
      </c>
      <c r="BD207" s="165">
        <f t="shared" ref="BD207:BD210" si="2444">IFERROR(IF(($R207-BC207)&gt;=0,0,IF(($S207-BB207)&lt;0,0,IF(AND(($S207-BC207)&gt;0,(BB207-$R207)&gt;0),$V207/365*(BC207-BB207+1),IF(AND(($S207-BC207)&lt;=0,(BB207-$R207)&gt;0),$V207/365*($S207-BB207+1),$V207/365*(BC207-$R207+1))))),0)</f>
        <v>3075.36714579055</v>
      </c>
      <c r="BE207" s="161">
        <f t="shared" ref="BE207:BE210" si="2445">BC207+1</f>
        <v>45992</v>
      </c>
      <c r="BF207" s="161">
        <f t="shared" ref="BF207:BF210" si="2446">BE207+30</f>
        <v>46022</v>
      </c>
      <c r="BG207" s="165">
        <f t="shared" ref="BG207:BG210" si="2447">IFERROR(IF(($R207-BF207)&gt;=0,0,IF(($S207-BE207)&lt;0,0,IF(AND(($S207-BF207)&gt;0,(BE207-$R207)&gt;0),$V207/365*(BF207-BE207+1),IF(AND(($S207-BF207)&lt;=0,(BE207-$R207)&gt;0),$V207/365*($S207-BE207+1),$V207/365*(BF207-$R207+1))))),0)</f>
        <v>3177.87938398357</v>
      </c>
      <c r="BH207" s="161">
        <v>46023</v>
      </c>
      <c r="BI207" s="161">
        <f t="shared" ref="BI207:BI210" si="2448">BH207+30</f>
        <v>46053</v>
      </c>
      <c r="BJ207" s="165">
        <f t="shared" ref="BJ207:BJ210" si="2449">IFERROR(IF(($R207-BI207)&gt;=0,0,IF(($S207-BH207)&lt;0,0,IF(AND(($S207-BI207)&gt;0,(BH207-$R207)&gt;0),$V207/365*(BI207-BH207+1),IF(AND(($S207-BI207)&lt;=0,(BH207-$R207)&gt;0),$V207/365*($S207-BH207+1),$V207/365*(BI207-$R207+1))))),0)</f>
        <v>3177.87938398357</v>
      </c>
      <c r="BK207" s="161">
        <f t="shared" ref="BK207:BK210" si="2450">BI207+1</f>
        <v>46054</v>
      </c>
      <c r="BL207" s="161">
        <f t="shared" ref="BL207:BL210" si="2451">BK207+27</f>
        <v>46081</v>
      </c>
      <c r="BM207" s="165">
        <f t="shared" ref="BM207:BM210" si="2452">IFERROR(IF(($R207-BL207)&gt;=0,0,IF(($S207-BK207)&lt;0,0,IF(AND(($S207-BL207)&gt;0,(BK207-$R207)&gt;0),$V207/365*(BL207-BK207+1),IF(AND(($S207-BL207)&lt;=0,(BK207-$R207)&gt;0),$V207/365*($S207-BK207+1),$V207/365*(BL207-$R207+1))))),0)</f>
        <v>2870.34266940452</v>
      </c>
      <c r="BN207" s="161">
        <f t="shared" ref="BN207:BN210" si="2453">BL207+1</f>
        <v>46082</v>
      </c>
      <c r="BO207" s="161">
        <f t="shared" ref="BO207:BO210" si="2454">BN207+30</f>
        <v>46112</v>
      </c>
      <c r="BP207" s="165">
        <f t="shared" ref="BP207:BP210" si="2455">IFERROR(IF(($R207-BO207)&gt;=0,0,IF(($S207-BN207)&lt;0,0,IF(AND(($S207-BO207)&gt;0,(BN207-$R207)&gt;0),$V207/365*(BO207-BN207+1),IF(AND(($S207-BO207)&lt;=0,(BN207-$R207)&gt;0),$V207/365*($S207-BN207+1),$V207/365*(BO207-$R207+1))))),0)</f>
        <v>3177.87938398357</v>
      </c>
      <c r="BQ207" s="161">
        <f t="shared" ref="BQ207:BQ210" si="2456">BO207+1</f>
        <v>46113</v>
      </c>
      <c r="BR207" s="161">
        <f t="shared" ref="BR207:BR210" si="2457">BQ207+29</f>
        <v>46142</v>
      </c>
      <c r="BS207" s="165">
        <f t="shared" ref="BS207:BS210" si="2458">IFERROR(IF(($R207-BR207)&gt;=0,0,IF(($S207-BQ207)&lt;0,0,IF(AND(($S207-BR207)&gt;0,(BQ207-$R207)&gt;0),$V207/365*(BR207-BQ207+1),IF(AND(($S207-BR207)&lt;=0,(BQ207-$R207)&gt;0),$V207/365*($S207-BQ207+1),$V207/365*(BR207-$R207+1))))),0)</f>
        <v>3075.36714579055</v>
      </c>
      <c r="BT207" s="161">
        <f t="shared" ref="BT207:BT210" si="2459">BR207+1</f>
        <v>46143</v>
      </c>
      <c r="BU207" s="161">
        <f t="shared" ref="BU207:BU210" si="2460">BT207+30</f>
        <v>46173</v>
      </c>
      <c r="BV207" s="165">
        <f t="shared" ref="BV207:BV210" si="2461">IFERROR(IF(($R207-BU207)&gt;=0,0,IF(($S207-BT207)&lt;0,0,IF(AND(($S207-BU207)&gt;0,(BT207-$R207)&gt;0),$V207/365*(BU207-BT207+1),IF(AND(($S207-BU207)&lt;=0,(BT207-$R207)&gt;0),$V207/365*($S207-BT207+1),$V207/365*(BU207-$R207+1))))),0)</f>
        <v>3177.87938398357</v>
      </c>
      <c r="BW207" s="161">
        <f t="shared" ref="BW207:BW210" si="2462">BU207+1</f>
        <v>46174</v>
      </c>
      <c r="BX207" s="161">
        <f t="shared" ref="BX207:BX210" si="2463">BW207+29</f>
        <v>46203</v>
      </c>
      <c r="BY207" s="165">
        <f t="shared" ref="BY207:BY210" si="2464">IFERROR(IF(($R207-BX207)&gt;=0,0,IF(($S207-BW207)&lt;0,0,IF(AND(($S207-BX207)&gt;0,(BW207-$R207)&gt;0),$V207/365*(BX207-BW207+1),IF(AND(($S207-BX207)&lt;=0,(BW207-$R207)&gt;0),$V207/365*($S207-BW207+1),$V207/365*(BX207-$R207+1))))),0)</f>
        <v>3075.36714579055</v>
      </c>
      <c r="BZ207" s="161">
        <f t="shared" ref="BZ207:BZ210" si="2465">BX207+1</f>
        <v>46204</v>
      </c>
      <c r="CA207" s="161">
        <f t="shared" ref="CA207:CA210" si="2466">BZ207+30</f>
        <v>46234</v>
      </c>
      <c r="CB207" s="165">
        <f t="shared" ref="CB207:CB210" si="2467">IFERROR(IF(($R207-CA207)&gt;=0,0,IF(($S207-BZ207)&lt;0,0,IF(AND(($S207-CA207)&gt;0,(BZ207-$R207)&gt;0),$V207/365*(CA207-BZ207+1),IF(AND(($S207-CA207)&lt;=0,(BZ207-$R207)&gt;0),$V207/365*($S207-BZ207+1),$V207/365*(CA207-$R207+1))))),0)</f>
        <v>3177.87938398357</v>
      </c>
      <c r="CC207" s="161">
        <f t="shared" ref="CC207:CC210" si="2468">CA207+1</f>
        <v>46235</v>
      </c>
      <c r="CD207" s="161">
        <f t="shared" ref="CD207:CD210" si="2469">CC207+30</f>
        <v>46265</v>
      </c>
      <c r="CE207" s="165">
        <f t="shared" ref="CE207:CE210" si="2470">IFERROR(IF(($R207-CD207)&gt;=0,0,IF(($S207-CC207)&lt;0,0,IF(AND(($S207-CD207)&gt;0,(CC207-$R207)&gt;0),$V207/365*(CD207-CC207+1),IF(AND(($S207-CD207)&lt;=0,(CC207-$R207)&gt;0),$V207/365*($S207-CC207+1),$V207/365*(CD207-$R207+1))))),0)</f>
        <v>3177.87938398357</v>
      </c>
      <c r="CF207" s="161">
        <f t="shared" ref="CF207:CF210" si="2471">CD207+1</f>
        <v>46266</v>
      </c>
      <c r="CG207" s="161">
        <f t="shared" ref="CG207:CG210" si="2472">CF207+29</f>
        <v>46295</v>
      </c>
      <c r="CH207" s="165">
        <f t="shared" ref="CH207:CH210" si="2473">IFERROR(IF(($R207-CG207)&gt;=0,0,IF(($S207-CF207)&lt;0,0,IF(AND(($S207-CG207)&gt;0,(CF207-$R207)&gt;0),$V207/365*(CG207-CF207+1),IF(AND(($S207-CG207)&lt;=0,(CF207-$R207)&gt;0),$V207/365*($S207-CF207+1),$V207/365*(CG207-$R207+1))))),0)</f>
        <v>3075.36714579055</v>
      </c>
      <c r="CI207" s="161">
        <f t="shared" ref="CI207:CI210" si="2474">CG207+1</f>
        <v>46296</v>
      </c>
      <c r="CJ207" s="161">
        <f t="shared" ref="CJ207:CJ210" si="2475">CI207+30</f>
        <v>46326</v>
      </c>
      <c r="CK207" s="165">
        <f t="shared" ref="CK207:CK210" si="2476">IFERROR(IF(($R207-CJ207)&gt;=0,0,IF(($S207-CI207)&lt;0,0,IF(AND(($S207-CJ207)&gt;0,(CI207-$R207)&gt;0),$V207/365*(CJ207-CI207+1),IF(AND(($S207-CJ207)&lt;=0,(CI207-$R207)&gt;0),$V207/365*($S207-CI207+1),$V207/365*(CJ207-$R207+1))))),0)</f>
        <v>0</v>
      </c>
      <c r="CL207" s="161">
        <f t="shared" ref="CL207:CL210" si="2477">CJ207+1</f>
        <v>46327</v>
      </c>
      <c r="CM207" s="161">
        <f t="shared" ref="CM207:CM210" si="2478">CL207+29</f>
        <v>46356</v>
      </c>
      <c r="CN207" s="165">
        <f t="shared" ref="CN207:CN210" si="2479">IFERROR(IF(($R207-CM207)&gt;=0,0,IF(($S207-CL207)&lt;0,0,IF(AND(($S207-CM207)&gt;0,(CL207-$R207)&gt;0),$V207/365*(CM207-CL207+1),IF(AND(($S207-CM207)&lt;=0,(CL207-$R207)&gt;0),$V207/365*($S207-CL207+1),$V207/365*(CM207-$R207+1))))),0)</f>
        <v>0</v>
      </c>
      <c r="CO207" s="161">
        <f t="shared" ref="CO207:CO210" si="2480">CM207+1</f>
        <v>46357</v>
      </c>
      <c r="CP207" s="161">
        <f t="shared" ref="CP207:CP210" si="2481">CO207+30</f>
        <v>46387</v>
      </c>
      <c r="CQ207" s="165">
        <f t="shared" ref="CQ207:CQ210" si="2482">IFERROR(IF(($R207-CP207)&gt;=0,0,IF(($S207-CO207)&lt;0,0,IF(AND(($S207-CP207)&gt;0,(CO207-$R207)&gt;0),$V207/365*(CP207-CO207+1),IF(AND(($S207-CP207)&lt;=0,(CO207-$R207)&gt;0),$V207/365*($S207-CO207+1),$V207/365*(CP207-$R207+1))))),0)</f>
        <v>0</v>
      </c>
    </row>
    <row r="208" s="78" customFormat="1" ht="24" customHeight="1" outlineLevel="3" spans="1:95">
      <c r="A208" s="119"/>
      <c r="B208" s="120"/>
      <c r="C208" s="121"/>
      <c r="D208" s="119"/>
      <c r="E208" s="120"/>
      <c r="F208" s="120"/>
      <c r="G208" s="120"/>
      <c r="H208" s="122"/>
      <c r="I208" s="122"/>
      <c r="J208" s="122">
        <f t="shared" si="2339"/>
        <v>0</v>
      </c>
      <c r="K208" s="122">
        <f t="shared" ref="K208:K210" si="2483">K207+1</f>
        <v>2</v>
      </c>
      <c r="L208" s="158" t="s">
        <v>2845</v>
      </c>
      <c r="M208" s="154" t="str">
        <f>IFERROR(VLOOKUP($L208,'2-2 引出数据_合同数据仓库'!$B$2:$BP$1000,3,FALSE),0)</f>
        <v>消防系统维修保养合同</v>
      </c>
      <c r="N208" s="122"/>
      <c r="O208" s="154">
        <f>IFERROR(VLOOKUP((LEFT(VLOOKUP($L208,'2-2 引出数据_合同数据仓库'!$B$2:$BP$1000,64,FALSE),15)&amp;(RIGHT(VLOOKUP($L208,'2-2 引出数据_合同数据仓库'!$B$2:$BP$1000,64,FALSE),4)+1)),'2-2 引出数据_合同数据仓库'!$B$2:$BP$1000,3,FALSE),0)</f>
        <v>0</v>
      </c>
      <c r="P208" s="122"/>
      <c r="Q208" s="122" t="str">
        <f>IFERROR(VLOOKUP($L208,'2-2 引出数据_合同数据仓库'!$B$2:$BP$1000,28,FALSE),0)</f>
        <v>2023-04-28</v>
      </c>
      <c r="R208" s="122" t="str">
        <f>IFERROR(VLOOKUP($L208,'2-2 引出数据_合同数据仓库'!$B$2:$BP$1000,29,FALSE),0)</f>
        <v>2023-05-01</v>
      </c>
      <c r="S208" s="122" t="str">
        <f>IFERROR(VLOOKUP($L208,'2-2 引出数据_合同数据仓库'!$B$2:$BP$1000,4,FALSE),0)</f>
        <v>2024-04-30</v>
      </c>
      <c r="T208" s="122"/>
      <c r="U208" s="122">
        <f>IFERROR(VLOOKUP($L208,'2-2 引出数据_合同数据仓库'!$B$2:$BP$1000,15,FALSE),0)</f>
        <v>40000</v>
      </c>
      <c r="V208" s="122">
        <f t="shared" si="2412"/>
        <v>39890.7103825137</v>
      </c>
      <c r="W208" s="122"/>
      <c r="X208" s="161">
        <v>45658</v>
      </c>
      <c r="Y208" s="161">
        <f t="shared" si="2413"/>
        <v>45688</v>
      </c>
      <c r="Z208" s="165">
        <f t="shared" si="2414"/>
        <v>0</v>
      </c>
      <c r="AA208" s="161">
        <f t="shared" si="2415"/>
        <v>45689</v>
      </c>
      <c r="AB208" s="161">
        <f t="shared" si="2416"/>
        <v>45716</v>
      </c>
      <c r="AC208" s="165">
        <f t="shared" si="2417"/>
        <v>0</v>
      </c>
      <c r="AD208" s="161">
        <f t="shared" si="2418"/>
        <v>45717</v>
      </c>
      <c r="AE208" s="161">
        <f t="shared" si="2419"/>
        <v>45747</v>
      </c>
      <c r="AF208" s="165">
        <f t="shared" si="2420"/>
        <v>0</v>
      </c>
      <c r="AG208" s="161">
        <f t="shared" si="2421"/>
        <v>45748</v>
      </c>
      <c r="AH208" s="161">
        <f t="shared" si="2422"/>
        <v>45777</v>
      </c>
      <c r="AI208" s="165">
        <f t="shared" si="2423"/>
        <v>0</v>
      </c>
      <c r="AJ208" s="161">
        <f t="shared" si="2424"/>
        <v>45778</v>
      </c>
      <c r="AK208" s="161">
        <f t="shared" si="2425"/>
        <v>45808</v>
      </c>
      <c r="AL208" s="165">
        <f t="shared" si="2426"/>
        <v>0</v>
      </c>
      <c r="AM208" s="161">
        <f t="shared" si="2427"/>
        <v>45809</v>
      </c>
      <c r="AN208" s="161">
        <f t="shared" si="2428"/>
        <v>45838</v>
      </c>
      <c r="AO208" s="165">
        <f t="shared" si="2429"/>
        <v>0</v>
      </c>
      <c r="AP208" s="161">
        <f t="shared" si="2430"/>
        <v>45839</v>
      </c>
      <c r="AQ208" s="161">
        <f t="shared" si="2431"/>
        <v>45869</v>
      </c>
      <c r="AR208" s="165">
        <f t="shared" si="2432"/>
        <v>0</v>
      </c>
      <c r="AS208" s="161">
        <f t="shared" si="2433"/>
        <v>45870</v>
      </c>
      <c r="AT208" s="161">
        <f t="shared" si="2434"/>
        <v>45900</v>
      </c>
      <c r="AU208" s="165">
        <f t="shared" si="2435"/>
        <v>0</v>
      </c>
      <c r="AV208" s="161">
        <f t="shared" si="2436"/>
        <v>45901</v>
      </c>
      <c r="AW208" s="161">
        <f t="shared" si="2437"/>
        <v>45930</v>
      </c>
      <c r="AX208" s="165">
        <f t="shared" si="2438"/>
        <v>0</v>
      </c>
      <c r="AY208" s="161">
        <f t="shared" si="2439"/>
        <v>45931</v>
      </c>
      <c r="AZ208" s="161">
        <f t="shared" si="2440"/>
        <v>45961</v>
      </c>
      <c r="BA208" s="165">
        <f t="shared" si="2441"/>
        <v>0</v>
      </c>
      <c r="BB208" s="161">
        <f t="shared" si="2442"/>
        <v>45962</v>
      </c>
      <c r="BC208" s="161">
        <f t="shared" si="2443"/>
        <v>45991</v>
      </c>
      <c r="BD208" s="165">
        <f t="shared" si="2444"/>
        <v>0</v>
      </c>
      <c r="BE208" s="161">
        <f t="shared" si="2445"/>
        <v>45992</v>
      </c>
      <c r="BF208" s="161">
        <f t="shared" si="2446"/>
        <v>46022</v>
      </c>
      <c r="BG208" s="165">
        <f t="shared" si="2447"/>
        <v>0</v>
      </c>
      <c r="BH208" s="161">
        <v>46023</v>
      </c>
      <c r="BI208" s="161">
        <f t="shared" si="2448"/>
        <v>46053</v>
      </c>
      <c r="BJ208" s="165">
        <f t="shared" si="2449"/>
        <v>0</v>
      </c>
      <c r="BK208" s="161">
        <f t="shared" si="2450"/>
        <v>46054</v>
      </c>
      <c r="BL208" s="161">
        <f t="shared" si="2451"/>
        <v>46081</v>
      </c>
      <c r="BM208" s="165">
        <f t="shared" si="2452"/>
        <v>0</v>
      </c>
      <c r="BN208" s="161">
        <f t="shared" si="2453"/>
        <v>46082</v>
      </c>
      <c r="BO208" s="161">
        <f t="shared" si="2454"/>
        <v>46112</v>
      </c>
      <c r="BP208" s="165">
        <f t="shared" si="2455"/>
        <v>0</v>
      </c>
      <c r="BQ208" s="161">
        <f t="shared" si="2456"/>
        <v>46113</v>
      </c>
      <c r="BR208" s="161">
        <f t="shared" si="2457"/>
        <v>46142</v>
      </c>
      <c r="BS208" s="165">
        <f t="shared" si="2458"/>
        <v>0</v>
      </c>
      <c r="BT208" s="161">
        <f t="shared" si="2459"/>
        <v>46143</v>
      </c>
      <c r="BU208" s="161">
        <f t="shared" si="2460"/>
        <v>46173</v>
      </c>
      <c r="BV208" s="165">
        <f t="shared" si="2461"/>
        <v>0</v>
      </c>
      <c r="BW208" s="161">
        <f t="shared" si="2462"/>
        <v>46174</v>
      </c>
      <c r="BX208" s="161">
        <f t="shared" si="2463"/>
        <v>46203</v>
      </c>
      <c r="BY208" s="165">
        <f t="shared" si="2464"/>
        <v>0</v>
      </c>
      <c r="BZ208" s="161">
        <f t="shared" si="2465"/>
        <v>46204</v>
      </c>
      <c r="CA208" s="161">
        <f t="shared" si="2466"/>
        <v>46234</v>
      </c>
      <c r="CB208" s="165">
        <f t="shared" si="2467"/>
        <v>0</v>
      </c>
      <c r="CC208" s="161">
        <f t="shared" si="2468"/>
        <v>46235</v>
      </c>
      <c r="CD208" s="161">
        <f t="shared" si="2469"/>
        <v>46265</v>
      </c>
      <c r="CE208" s="165">
        <f t="shared" si="2470"/>
        <v>0</v>
      </c>
      <c r="CF208" s="161">
        <f t="shared" si="2471"/>
        <v>46266</v>
      </c>
      <c r="CG208" s="161">
        <f t="shared" si="2472"/>
        <v>46295</v>
      </c>
      <c r="CH208" s="165">
        <f t="shared" si="2473"/>
        <v>0</v>
      </c>
      <c r="CI208" s="161">
        <f t="shared" si="2474"/>
        <v>46296</v>
      </c>
      <c r="CJ208" s="161">
        <f t="shared" si="2475"/>
        <v>46326</v>
      </c>
      <c r="CK208" s="165">
        <f t="shared" si="2476"/>
        <v>0</v>
      </c>
      <c r="CL208" s="161">
        <f t="shared" si="2477"/>
        <v>46327</v>
      </c>
      <c r="CM208" s="161">
        <f t="shared" si="2478"/>
        <v>46356</v>
      </c>
      <c r="CN208" s="165">
        <f t="shared" si="2479"/>
        <v>0</v>
      </c>
      <c r="CO208" s="161">
        <f t="shared" si="2480"/>
        <v>46357</v>
      </c>
      <c r="CP208" s="161">
        <f t="shared" si="2481"/>
        <v>46387</v>
      </c>
      <c r="CQ208" s="165">
        <f t="shared" si="2482"/>
        <v>0</v>
      </c>
    </row>
    <row r="209" s="78" customFormat="1" ht="24" customHeight="1" outlineLevel="3" spans="1:95">
      <c r="A209" s="119"/>
      <c r="B209" s="120"/>
      <c r="C209" s="121"/>
      <c r="D209" s="119"/>
      <c r="E209" s="120"/>
      <c r="F209" s="120"/>
      <c r="G209" s="120"/>
      <c r="H209" s="122"/>
      <c r="I209" s="122"/>
      <c r="J209" s="122">
        <f t="shared" si="2339"/>
        <v>14670.8786849315</v>
      </c>
      <c r="K209" s="122">
        <f t="shared" si="2483"/>
        <v>3</v>
      </c>
      <c r="L209" s="153" t="s">
        <v>2846</v>
      </c>
      <c r="M209" s="154" t="str">
        <f>IFERROR(VLOOKUP($L209,'2-2 引出数据_合同数据仓库'!$B$2:$BP$1000,3,FALSE),0)</f>
        <v>消防系统维修保养合同（翠堤湾）</v>
      </c>
      <c r="N209" s="122"/>
      <c r="O209" s="154">
        <f>IFERROR(VLOOKUP((LEFT(VLOOKUP($L209,'2-2 引出数据_合同数据仓库'!$B$2:$BP$1000,64,FALSE),15)&amp;(RIGHT(VLOOKUP($L209,'2-2 引出数据_合同数据仓库'!$B$2:$BP$1000,64,FALSE),4)+1)),'2-2 引出数据_合同数据仓库'!$B$2:$BP$1000,3,FALSE),0)</f>
        <v>0</v>
      </c>
      <c r="P209" s="122"/>
      <c r="Q209" s="122" t="str">
        <f>IFERROR(VLOOKUP($L209,'2-2 引出数据_合同数据仓库'!$B$2:$BP$1000,28,FALSE),0)</f>
        <v>2024-05-20</v>
      </c>
      <c r="R209" s="122" t="str">
        <f>IFERROR(VLOOKUP($L209,'2-2 引出数据_合同数据仓库'!$B$2:$BP$1000,29,FALSE),0)</f>
        <v>2024-06-01</v>
      </c>
      <c r="S209" s="122" t="str">
        <f>IFERROR(VLOOKUP($L209,'2-2 引出数据_合同数据仓库'!$B$2:$BP$1000,4,FALSE),0)</f>
        <v>2025-05-31</v>
      </c>
      <c r="T209" s="122"/>
      <c r="U209" s="122">
        <f>IFERROR(VLOOKUP($L209,'2-2 引出数据_合同数据仓库'!$B$2:$BP$1000,15,FALSE),0)</f>
        <v>35462.72</v>
      </c>
      <c r="V209" s="122">
        <f t="shared" si="2412"/>
        <v>35462.72</v>
      </c>
      <c r="W209" s="122"/>
      <c r="X209" s="161">
        <v>45658</v>
      </c>
      <c r="Y209" s="161">
        <f t="shared" si="2413"/>
        <v>45688</v>
      </c>
      <c r="Z209" s="165">
        <f t="shared" si="2414"/>
        <v>3011.90224657534</v>
      </c>
      <c r="AA209" s="161">
        <f t="shared" si="2415"/>
        <v>45689</v>
      </c>
      <c r="AB209" s="161">
        <f t="shared" si="2416"/>
        <v>45716</v>
      </c>
      <c r="AC209" s="165">
        <f t="shared" si="2417"/>
        <v>2720.42783561644</v>
      </c>
      <c r="AD209" s="161">
        <f t="shared" si="2418"/>
        <v>45717</v>
      </c>
      <c r="AE209" s="161">
        <f t="shared" si="2419"/>
        <v>45747</v>
      </c>
      <c r="AF209" s="165">
        <f t="shared" si="2420"/>
        <v>3011.90224657534</v>
      </c>
      <c r="AG209" s="161">
        <f t="shared" si="2421"/>
        <v>45748</v>
      </c>
      <c r="AH209" s="161">
        <f t="shared" si="2422"/>
        <v>45777</v>
      </c>
      <c r="AI209" s="165">
        <f t="shared" si="2423"/>
        <v>2914.74410958904</v>
      </c>
      <c r="AJ209" s="161">
        <f t="shared" si="2424"/>
        <v>45778</v>
      </c>
      <c r="AK209" s="161">
        <f t="shared" si="2425"/>
        <v>45808</v>
      </c>
      <c r="AL209" s="165">
        <f t="shared" si="2426"/>
        <v>3011.90224657534</v>
      </c>
      <c r="AM209" s="161">
        <f t="shared" si="2427"/>
        <v>45809</v>
      </c>
      <c r="AN209" s="161">
        <f t="shared" si="2428"/>
        <v>45838</v>
      </c>
      <c r="AO209" s="165">
        <f t="shared" si="2429"/>
        <v>0</v>
      </c>
      <c r="AP209" s="161">
        <f t="shared" si="2430"/>
        <v>45839</v>
      </c>
      <c r="AQ209" s="161">
        <f t="shared" si="2431"/>
        <v>45869</v>
      </c>
      <c r="AR209" s="165">
        <f t="shared" si="2432"/>
        <v>0</v>
      </c>
      <c r="AS209" s="161">
        <f t="shared" si="2433"/>
        <v>45870</v>
      </c>
      <c r="AT209" s="161">
        <f t="shared" si="2434"/>
        <v>45900</v>
      </c>
      <c r="AU209" s="165">
        <f t="shared" si="2435"/>
        <v>0</v>
      </c>
      <c r="AV209" s="161">
        <f t="shared" si="2436"/>
        <v>45901</v>
      </c>
      <c r="AW209" s="161">
        <f t="shared" si="2437"/>
        <v>45930</v>
      </c>
      <c r="AX209" s="165">
        <f t="shared" si="2438"/>
        <v>0</v>
      </c>
      <c r="AY209" s="161">
        <f t="shared" si="2439"/>
        <v>45931</v>
      </c>
      <c r="AZ209" s="161">
        <f t="shared" si="2440"/>
        <v>45961</v>
      </c>
      <c r="BA209" s="165">
        <f t="shared" si="2441"/>
        <v>0</v>
      </c>
      <c r="BB209" s="161">
        <f t="shared" si="2442"/>
        <v>45962</v>
      </c>
      <c r="BC209" s="161">
        <f t="shared" si="2443"/>
        <v>45991</v>
      </c>
      <c r="BD209" s="165">
        <f t="shared" si="2444"/>
        <v>0</v>
      </c>
      <c r="BE209" s="161">
        <f t="shared" si="2445"/>
        <v>45992</v>
      </c>
      <c r="BF209" s="161">
        <f t="shared" si="2446"/>
        <v>46022</v>
      </c>
      <c r="BG209" s="165">
        <f t="shared" si="2447"/>
        <v>0</v>
      </c>
      <c r="BH209" s="161">
        <v>46023</v>
      </c>
      <c r="BI209" s="161">
        <f t="shared" si="2448"/>
        <v>46053</v>
      </c>
      <c r="BJ209" s="165">
        <f t="shared" si="2449"/>
        <v>0</v>
      </c>
      <c r="BK209" s="161">
        <f t="shared" si="2450"/>
        <v>46054</v>
      </c>
      <c r="BL209" s="161">
        <f t="shared" si="2451"/>
        <v>46081</v>
      </c>
      <c r="BM209" s="165">
        <f t="shared" si="2452"/>
        <v>0</v>
      </c>
      <c r="BN209" s="161">
        <f t="shared" si="2453"/>
        <v>46082</v>
      </c>
      <c r="BO209" s="161">
        <f t="shared" si="2454"/>
        <v>46112</v>
      </c>
      <c r="BP209" s="165">
        <f t="shared" si="2455"/>
        <v>0</v>
      </c>
      <c r="BQ209" s="161">
        <f t="shared" si="2456"/>
        <v>46113</v>
      </c>
      <c r="BR209" s="161">
        <f t="shared" si="2457"/>
        <v>46142</v>
      </c>
      <c r="BS209" s="165">
        <f t="shared" si="2458"/>
        <v>0</v>
      </c>
      <c r="BT209" s="161">
        <f t="shared" si="2459"/>
        <v>46143</v>
      </c>
      <c r="BU209" s="161">
        <f t="shared" si="2460"/>
        <v>46173</v>
      </c>
      <c r="BV209" s="165">
        <f t="shared" si="2461"/>
        <v>0</v>
      </c>
      <c r="BW209" s="161">
        <f t="shared" si="2462"/>
        <v>46174</v>
      </c>
      <c r="BX209" s="161">
        <f t="shared" si="2463"/>
        <v>46203</v>
      </c>
      <c r="BY209" s="165">
        <f t="shared" si="2464"/>
        <v>0</v>
      </c>
      <c r="BZ209" s="161">
        <f t="shared" si="2465"/>
        <v>46204</v>
      </c>
      <c r="CA209" s="161">
        <f t="shared" si="2466"/>
        <v>46234</v>
      </c>
      <c r="CB209" s="165">
        <f t="shared" si="2467"/>
        <v>0</v>
      </c>
      <c r="CC209" s="161">
        <f t="shared" si="2468"/>
        <v>46235</v>
      </c>
      <c r="CD209" s="161">
        <f t="shared" si="2469"/>
        <v>46265</v>
      </c>
      <c r="CE209" s="165">
        <f t="shared" si="2470"/>
        <v>0</v>
      </c>
      <c r="CF209" s="161">
        <f t="shared" si="2471"/>
        <v>46266</v>
      </c>
      <c r="CG209" s="161">
        <f t="shared" si="2472"/>
        <v>46295</v>
      </c>
      <c r="CH209" s="165">
        <f t="shared" si="2473"/>
        <v>0</v>
      </c>
      <c r="CI209" s="161">
        <f t="shared" si="2474"/>
        <v>46296</v>
      </c>
      <c r="CJ209" s="161">
        <f t="shared" si="2475"/>
        <v>46326</v>
      </c>
      <c r="CK209" s="165">
        <f t="shared" si="2476"/>
        <v>0</v>
      </c>
      <c r="CL209" s="161">
        <f t="shared" si="2477"/>
        <v>46327</v>
      </c>
      <c r="CM209" s="161">
        <f t="shared" si="2478"/>
        <v>46356</v>
      </c>
      <c r="CN209" s="165">
        <f t="shared" si="2479"/>
        <v>0</v>
      </c>
      <c r="CO209" s="161">
        <f t="shared" si="2480"/>
        <v>46357</v>
      </c>
      <c r="CP209" s="161">
        <f t="shared" si="2481"/>
        <v>46387</v>
      </c>
      <c r="CQ209" s="165">
        <f t="shared" si="2482"/>
        <v>0</v>
      </c>
    </row>
    <row r="210" s="78" customFormat="1" ht="24" customHeight="1" outlineLevel="3" spans="1:95">
      <c r="A210" s="119"/>
      <c r="B210" s="120"/>
      <c r="C210" s="121"/>
      <c r="D210" s="119"/>
      <c r="E210" s="120"/>
      <c r="F210" s="120"/>
      <c r="G210" s="120"/>
      <c r="H210" s="122"/>
      <c r="I210" s="122"/>
      <c r="J210" s="122">
        <f t="shared" si="2339"/>
        <v>0</v>
      </c>
      <c r="K210" s="122">
        <f t="shared" si="2483"/>
        <v>4</v>
      </c>
      <c r="L210" s="153"/>
      <c r="M210" s="154">
        <f>IFERROR(VLOOKUP($L210,'2-2 引出数据_合同数据仓库'!$B$2:$BP$1000,3,FALSE),0)</f>
        <v>0</v>
      </c>
      <c r="N210" s="122"/>
      <c r="O210" s="154">
        <f>IFERROR(VLOOKUP((LEFT(VLOOKUP($L210,'2-2 引出数据_合同数据仓库'!$B$2:$BP$1000,64,FALSE),15)&amp;(RIGHT(VLOOKUP($L210,'2-2 引出数据_合同数据仓库'!$B$2:$BP$1000,64,FALSE),4)+1)),'2-2 引出数据_合同数据仓库'!$B$2:$BP$1000,3,FALSE),0)</f>
        <v>0</v>
      </c>
      <c r="P210" s="122"/>
      <c r="Q210" s="122">
        <f>IFERROR(VLOOKUP($L210,'2-2 引出数据_合同数据仓库'!$B$2:$BP$1000,28,FALSE),0)</f>
        <v>0</v>
      </c>
      <c r="R210" s="122">
        <f>IFERROR(VLOOKUP($L210,'2-2 引出数据_合同数据仓库'!$B$2:$BP$1000,29,FALSE),0)</f>
        <v>0</v>
      </c>
      <c r="S210" s="122">
        <f>IFERROR(VLOOKUP($L210,'2-2 引出数据_合同数据仓库'!$B$2:$BP$1000,4,FALSE),0)</f>
        <v>0</v>
      </c>
      <c r="T210" s="122"/>
      <c r="U210" s="122">
        <f>IFERROR(VLOOKUP($L210,'2-2 引出数据_合同数据仓库'!$B$2:$BP$1000,15,FALSE),0)</f>
        <v>0</v>
      </c>
      <c r="V210" s="122">
        <f t="shared" si="2412"/>
        <v>0</v>
      </c>
      <c r="W210" s="122"/>
      <c r="X210" s="161">
        <v>45658</v>
      </c>
      <c r="Y210" s="161">
        <f t="shared" si="2413"/>
        <v>45688</v>
      </c>
      <c r="Z210" s="165">
        <f t="shared" si="2414"/>
        <v>0</v>
      </c>
      <c r="AA210" s="161">
        <f t="shared" si="2415"/>
        <v>45689</v>
      </c>
      <c r="AB210" s="161">
        <f t="shared" si="2416"/>
        <v>45716</v>
      </c>
      <c r="AC210" s="165">
        <f t="shared" si="2417"/>
        <v>0</v>
      </c>
      <c r="AD210" s="161">
        <f t="shared" si="2418"/>
        <v>45717</v>
      </c>
      <c r="AE210" s="161">
        <f t="shared" si="2419"/>
        <v>45747</v>
      </c>
      <c r="AF210" s="165">
        <f t="shared" si="2420"/>
        <v>0</v>
      </c>
      <c r="AG210" s="161">
        <f t="shared" si="2421"/>
        <v>45748</v>
      </c>
      <c r="AH210" s="161">
        <f t="shared" si="2422"/>
        <v>45777</v>
      </c>
      <c r="AI210" s="165">
        <f t="shared" si="2423"/>
        <v>0</v>
      </c>
      <c r="AJ210" s="161">
        <f t="shared" si="2424"/>
        <v>45778</v>
      </c>
      <c r="AK210" s="161">
        <f t="shared" si="2425"/>
        <v>45808</v>
      </c>
      <c r="AL210" s="165">
        <f t="shared" si="2426"/>
        <v>0</v>
      </c>
      <c r="AM210" s="161">
        <f t="shared" si="2427"/>
        <v>45809</v>
      </c>
      <c r="AN210" s="161">
        <f t="shared" si="2428"/>
        <v>45838</v>
      </c>
      <c r="AO210" s="165">
        <f t="shared" si="2429"/>
        <v>0</v>
      </c>
      <c r="AP210" s="161">
        <f t="shared" si="2430"/>
        <v>45839</v>
      </c>
      <c r="AQ210" s="161">
        <f t="shared" si="2431"/>
        <v>45869</v>
      </c>
      <c r="AR210" s="165">
        <f t="shared" si="2432"/>
        <v>0</v>
      </c>
      <c r="AS210" s="161">
        <f t="shared" si="2433"/>
        <v>45870</v>
      </c>
      <c r="AT210" s="161">
        <f t="shared" si="2434"/>
        <v>45900</v>
      </c>
      <c r="AU210" s="165">
        <f t="shared" si="2435"/>
        <v>0</v>
      </c>
      <c r="AV210" s="161">
        <f t="shared" si="2436"/>
        <v>45901</v>
      </c>
      <c r="AW210" s="161">
        <f t="shared" si="2437"/>
        <v>45930</v>
      </c>
      <c r="AX210" s="165">
        <f t="shared" si="2438"/>
        <v>0</v>
      </c>
      <c r="AY210" s="161">
        <f t="shared" si="2439"/>
        <v>45931</v>
      </c>
      <c r="AZ210" s="161">
        <f t="shared" si="2440"/>
        <v>45961</v>
      </c>
      <c r="BA210" s="165">
        <f t="shared" si="2441"/>
        <v>0</v>
      </c>
      <c r="BB210" s="161">
        <f t="shared" si="2442"/>
        <v>45962</v>
      </c>
      <c r="BC210" s="161">
        <f t="shared" si="2443"/>
        <v>45991</v>
      </c>
      <c r="BD210" s="165">
        <f t="shared" si="2444"/>
        <v>0</v>
      </c>
      <c r="BE210" s="161">
        <f t="shared" si="2445"/>
        <v>45992</v>
      </c>
      <c r="BF210" s="161">
        <f t="shared" si="2446"/>
        <v>46022</v>
      </c>
      <c r="BG210" s="165">
        <f t="shared" si="2447"/>
        <v>0</v>
      </c>
      <c r="BH210" s="161">
        <v>46023</v>
      </c>
      <c r="BI210" s="161">
        <f t="shared" si="2448"/>
        <v>46053</v>
      </c>
      <c r="BJ210" s="165">
        <f t="shared" si="2449"/>
        <v>0</v>
      </c>
      <c r="BK210" s="161">
        <f t="shared" si="2450"/>
        <v>46054</v>
      </c>
      <c r="BL210" s="161">
        <f t="shared" si="2451"/>
        <v>46081</v>
      </c>
      <c r="BM210" s="165">
        <f t="shared" si="2452"/>
        <v>0</v>
      </c>
      <c r="BN210" s="161">
        <f t="shared" si="2453"/>
        <v>46082</v>
      </c>
      <c r="BO210" s="161">
        <f t="shared" si="2454"/>
        <v>46112</v>
      </c>
      <c r="BP210" s="165">
        <f t="shared" si="2455"/>
        <v>0</v>
      </c>
      <c r="BQ210" s="161">
        <f t="shared" si="2456"/>
        <v>46113</v>
      </c>
      <c r="BR210" s="161">
        <f t="shared" si="2457"/>
        <v>46142</v>
      </c>
      <c r="BS210" s="165">
        <f t="shared" si="2458"/>
        <v>0</v>
      </c>
      <c r="BT210" s="161">
        <f t="shared" si="2459"/>
        <v>46143</v>
      </c>
      <c r="BU210" s="161">
        <f t="shared" si="2460"/>
        <v>46173</v>
      </c>
      <c r="BV210" s="165">
        <f t="shared" si="2461"/>
        <v>0</v>
      </c>
      <c r="BW210" s="161">
        <f t="shared" si="2462"/>
        <v>46174</v>
      </c>
      <c r="BX210" s="161">
        <f t="shared" si="2463"/>
        <v>46203</v>
      </c>
      <c r="BY210" s="165">
        <f t="shared" si="2464"/>
        <v>0</v>
      </c>
      <c r="BZ210" s="161">
        <f t="shared" si="2465"/>
        <v>46204</v>
      </c>
      <c r="CA210" s="161">
        <f t="shared" si="2466"/>
        <v>46234</v>
      </c>
      <c r="CB210" s="165">
        <f t="shared" si="2467"/>
        <v>0</v>
      </c>
      <c r="CC210" s="161">
        <f t="shared" si="2468"/>
        <v>46235</v>
      </c>
      <c r="CD210" s="161">
        <f t="shared" si="2469"/>
        <v>46265</v>
      </c>
      <c r="CE210" s="165">
        <f t="shared" si="2470"/>
        <v>0</v>
      </c>
      <c r="CF210" s="161">
        <f t="shared" si="2471"/>
        <v>46266</v>
      </c>
      <c r="CG210" s="161">
        <f t="shared" si="2472"/>
        <v>46295</v>
      </c>
      <c r="CH210" s="165">
        <f t="shared" si="2473"/>
        <v>0</v>
      </c>
      <c r="CI210" s="161">
        <f t="shared" si="2474"/>
        <v>46296</v>
      </c>
      <c r="CJ210" s="161">
        <f t="shared" si="2475"/>
        <v>46326</v>
      </c>
      <c r="CK210" s="165">
        <f t="shared" si="2476"/>
        <v>0</v>
      </c>
      <c r="CL210" s="161">
        <f t="shared" si="2477"/>
        <v>46327</v>
      </c>
      <c r="CM210" s="161">
        <f t="shared" si="2478"/>
        <v>46356</v>
      </c>
      <c r="CN210" s="165">
        <f t="shared" si="2479"/>
        <v>0</v>
      </c>
      <c r="CO210" s="161">
        <f t="shared" si="2480"/>
        <v>46357</v>
      </c>
      <c r="CP210" s="161">
        <f t="shared" si="2481"/>
        <v>46387</v>
      </c>
      <c r="CQ210" s="165">
        <f t="shared" si="2482"/>
        <v>0</v>
      </c>
    </row>
    <row r="211" s="78" customFormat="1" ht="24" customHeight="1" outlineLevel="4" spans="1:95">
      <c r="A211" s="123" t="s">
        <v>2826</v>
      </c>
      <c r="B211" s="124"/>
      <c r="C211" s="124"/>
      <c r="D211" s="124"/>
      <c r="E211" s="124"/>
      <c r="F211" s="124"/>
      <c r="G211" s="125"/>
      <c r="H211" s="126"/>
      <c r="I211" s="126"/>
      <c r="J211" s="126"/>
      <c r="K211" s="126"/>
      <c r="L211" s="155"/>
      <c r="M211" s="155"/>
      <c r="N211" s="126"/>
      <c r="O211" s="126"/>
      <c r="P211" s="126"/>
      <c r="Q211" s="126"/>
      <c r="R211" s="126"/>
      <c r="S211" s="126"/>
      <c r="T211" s="126"/>
      <c r="U211" s="126"/>
      <c r="V211" s="126"/>
      <c r="W211" s="126"/>
      <c r="X211" s="126"/>
      <c r="Y211" s="126"/>
      <c r="Z211" s="126"/>
      <c r="AA211" s="126"/>
      <c r="AB211" s="126"/>
      <c r="AC211" s="126"/>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c r="BJ211" s="126"/>
      <c r="BK211" s="126"/>
      <c r="BL211" s="126"/>
      <c r="BM211" s="126"/>
      <c r="BN211" s="126"/>
      <c r="BO211" s="126"/>
      <c r="BP211" s="126"/>
      <c r="BQ211" s="126"/>
      <c r="BR211" s="126"/>
      <c r="BS211" s="126"/>
      <c r="BT211" s="126"/>
      <c r="BU211" s="126"/>
      <c r="BV211" s="126"/>
      <c r="BW211" s="126"/>
      <c r="BX211" s="126"/>
      <c r="BY211" s="126"/>
      <c r="BZ211" s="126"/>
      <c r="CA211" s="126"/>
      <c r="CB211" s="126"/>
      <c r="CC211" s="126"/>
      <c r="CD211" s="126"/>
      <c r="CE211" s="126"/>
      <c r="CF211" s="126"/>
      <c r="CG211" s="126"/>
      <c r="CH211" s="126"/>
      <c r="CI211" s="126"/>
      <c r="CJ211" s="126"/>
      <c r="CK211" s="126"/>
      <c r="CL211" s="126"/>
      <c r="CM211" s="126"/>
      <c r="CN211" s="126"/>
      <c r="CO211" s="126"/>
      <c r="CP211" s="126"/>
      <c r="CQ211" s="126"/>
    </row>
    <row r="212" ht="24" customHeight="1" outlineLevel="2" spans="1:95">
      <c r="A212" s="111"/>
      <c r="B212" s="112" t="s">
        <v>794</v>
      </c>
      <c r="C212" s="113" t="s">
        <v>36</v>
      </c>
      <c r="D212" s="111" t="s">
        <v>37</v>
      </c>
      <c r="E212" s="112"/>
      <c r="F212" s="112"/>
      <c r="G212" s="112"/>
      <c r="H212" s="114">
        <f>X212+AA212+AD212+AG212+AJ212+AM212+AP212+AS212+AV212+AY212+BB212+BE212</f>
        <v>0</v>
      </c>
      <c r="I212" s="114">
        <f>Y212+AB212+AE212+AH212+AK212+AN212+AQ212+AT212+AW212+AZ212+BC212+BF212</f>
        <v>0</v>
      </c>
      <c r="J212" s="114">
        <f t="shared" si="2339"/>
        <v>0</v>
      </c>
      <c r="K212" s="114"/>
      <c r="L212" s="151"/>
      <c r="M212" s="151"/>
      <c r="N212" s="114"/>
      <c r="O212" s="114"/>
      <c r="P212" s="114"/>
      <c r="Q212" s="114"/>
      <c r="R212" s="114"/>
      <c r="S212" s="114"/>
      <c r="T212" s="114"/>
      <c r="U212" s="114"/>
      <c r="V212" s="114"/>
      <c r="W212" s="114"/>
      <c r="X212" s="114">
        <f>VLOOKUP($C212,'1 预算编制表单'!$C:$BJ,27,FALSE)</f>
        <v>0</v>
      </c>
      <c r="Y212" s="114">
        <f>X212-Z212</f>
        <v>0</v>
      </c>
      <c r="Z212" s="114">
        <f>Z213+Z219+Z225+Z231+Z237+Z243+Z249</f>
        <v>0</v>
      </c>
      <c r="AA212" s="114">
        <f>VLOOKUP($C212,'1 预算编制表单'!$C:$BJ,30,FALSE)</f>
        <v>0</v>
      </c>
      <c r="AB212" s="114">
        <f>AA212-AC212</f>
        <v>0</v>
      </c>
      <c r="AC212" s="114">
        <f>AC213+AC219+AC225+AC231+AC237+AC243+AC249</f>
        <v>0</v>
      </c>
      <c r="AD212" s="114">
        <f>VLOOKUP($C212,'1 预算编制表单'!$C:$BJ,33,FALSE)</f>
        <v>0</v>
      </c>
      <c r="AE212" s="114">
        <f>AD212-AF212</f>
        <v>0</v>
      </c>
      <c r="AF212" s="114">
        <f>AF213+AF219+AF225+AF231+AF237+AF243+AF249</f>
        <v>0</v>
      </c>
      <c r="AG212" s="114">
        <f>VLOOKUP($C212,'1 预算编制表单'!$C:$BJ,36,FALSE)</f>
        <v>0</v>
      </c>
      <c r="AH212" s="114">
        <f>AG212-AI212</f>
        <v>0</v>
      </c>
      <c r="AI212" s="114">
        <f>AI213+AI219+AI225+AI231+AI237+AI243+AI249</f>
        <v>0</v>
      </c>
      <c r="AJ212" s="114">
        <f>VLOOKUP($C212,'1 预算编制表单'!$C:$BJ,39,FALSE)</f>
        <v>0</v>
      </c>
      <c r="AK212" s="114">
        <f>AJ212-AL212</f>
        <v>0</v>
      </c>
      <c r="AL212" s="114">
        <f>AL213+AL219+AL225+AL231+AL237+AL243+AL249</f>
        <v>0</v>
      </c>
      <c r="AM212" s="114">
        <f>VLOOKUP($C212,'1 预算编制表单'!$C:$BJ,42,FALSE)</f>
        <v>0</v>
      </c>
      <c r="AN212" s="114">
        <f>AM212-AO212</f>
        <v>0</v>
      </c>
      <c r="AO212" s="114">
        <f>AO213+AO219+AO225+AO231+AO237+AO243+AO249</f>
        <v>0</v>
      </c>
      <c r="AP212" s="114">
        <f>VLOOKUP($C212,'1 预算编制表单'!$C:$BJ,45,FALSE)</f>
        <v>0</v>
      </c>
      <c r="AQ212" s="114">
        <f>AP212-AR212</f>
        <v>0</v>
      </c>
      <c r="AR212" s="114">
        <f>AR213+AR219+AR225+AR231+AR237+AR243+AR249</f>
        <v>0</v>
      </c>
      <c r="AS212" s="114">
        <f>VLOOKUP($C212,'1 预算编制表单'!$C:$BJ,48,FALSE)</f>
        <v>0</v>
      </c>
      <c r="AT212" s="114">
        <f>AS212-AU212</f>
        <v>0</v>
      </c>
      <c r="AU212" s="114">
        <f>AU213+AU219+AU225+AU231+AU237+AU243+AU249</f>
        <v>0</v>
      </c>
      <c r="AV212" s="114">
        <f>VLOOKUP($C212,'1 预算编制表单'!$C:$BJ,51,FALSE)</f>
        <v>0</v>
      </c>
      <c r="AW212" s="114">
        <f>AV212-AX212</f>
        <v>0</v>
      </c>
      <c r="AX212" s="114">
        <f>AX213+AX219+AX225+AX231+AX237+AX243+AX249</f>
        <v>0</v>
      </c>
      <c r="AY212" s="114">
        <f>VLOOKUP($C212,'1 预算编制表单'!$C:$BJ,54,FALSE)</f>
        <v>0</v>
      </c>
      <c r="AZ212" s="114">
        <f>AY212-BA212</f>
        <v>0</v>
      </c>
      <c r="BA212" s="114">
        <f>BA213+BA219+BA225+BA231+BA237+BA243+BA249</f>
        <v>0</v>
      </c>
      <c r="BB212" s="114">
        <f>VLOOKUP($C212,'1 预算编制表单'!$C:$BJ,57,FALSE)</f>
        <v>0</v>
      </c>
      <c r="BC212" s="114">
        <f>BB212-BD212</f>
        <v>0</v>
      </c>
      <c r="BD212" s="114">
        <f>BD213+BD219+BD225+BD231+BD237+BD243+BD249</f>
        <v>0</v>
      </c>
      <c r="BE212" s="114">
        <f>VLOOKUP($C212,'1 预算编制表单'!$C:$BJ,60,FALSE)</f>
        <v>0</v>
      </c>
      <c r="BF212" s="114">
        <f>BE212-BG212</f>
        <v>0</v>
      </c>
      <c r="BG212" s="114">
        <f>BG213+BG219+BG225+BG231+BG237+BG243+BG249</f>
        <v>0</v>
      </c>
      <c r="BH212" s="114">
        <f>VLOOKUP($C212,'1 预算编制表单'!$C:$BJ,27,FALSE)</f>
        <v>0</v>
      </c>
      <c r="BI212" s="114">
        <f>BH212-BJ212</f>
        <v>0</v>
      </c>
      <c r="BJ212" s="114">
        <f>BJ213+BJ219+BJ225+BJ231+BJ237+BJ243+BJ249</f>
        <v>0</v>
      </c>
      <c r="BK212" s="114">
        <f>VLOOKUP($C212,'1 预算编制表单'!$C:$BJ,30,FALSE)</f>
        <v>0</v>
      </c>
      <c r="BL212" s="114">
        <f>BK212-BM212</f>
        <v>0</v>
      </c>
      <c r="BM212" s="114">
        <f>BM213+BM219+BM225+BM231+BM237+BM243+BM249</f>
        <v>0</v>
      </c>
      <c r="BN212" s="114">
        <f>VLOOKUP($C212,'1 预算编制表单'!$C:$BJ,33,FALSE)</f>
        <v>0</v>
      </c>
      <c r="BO212" s="114">
        <f>BN212-BP212</f>
        <v>0</v>
      </c>
      <c r="BP212" s="114">
        <f>BP213+BP219+BP225+BP231+BP237+BP243+BP249</f>
        <v>0</v>
      </c>
      <c r="BQ212" s="114">
        <f>VLOOKUP($C212,'1 预算编制表单'!$C:$BJ,36,FALSE)</f>
        <v>0</v>
      </c>
      <c r="BR212" s="114">
        <f>BQ212-BS212</f>
        <v>0</v>
      </c>
      <c r="BS212" s="114">
        <f>BS213+BS219+BS225+BS231+BS237+BS243+BS249</f>
        <v>0</v>
      </c>
      <c r="BT212" s="114">
        <f>VLOOKUP($C212,'1 预算编制表单'!$C:$BJ,39,FALSE)</f>
        <v>0</v>
      </c>
      <c r="BU212" s="114">
        <f>BT212-BV212</f>
        <v>0</v>
      </c>
      <c r="BV212" s="114">
        <f>BV213+BV219+BV225+BV231+BV237+BV243+BV249</f>
        <v>0</v>
      </c>
      <c r="BW212" s="114">
        <f>VLOOKUP($C212,'1 预算编制表单'!$C:$BJ,42,FALSE)</f>
        <v>0</v>
      </c>
      <c r="BX212" s="114">
        <f>BW212-BY212</f>
        <v>0</v>
      </c>
      <c r="BY212" s="114">
        <f>BY213+BY219+BY225+BY231+BY237+BY243+BY249</f>
        <v>0</v>
      </c>
      <c r="BZ212" s="114">
        <f>VLOOKUP($C212,'1 预算编制表单'!$C:$BJ,45,FALSE)</f>
        <v>0</v>
      </c>
      <c r="CA212" s="114">
        <f>BZ212-CB212</f>
        <v>0</v>
      </c>
      <c r="CB212" s="114">
        <f>CB213+CB219+CB225+CB231+CB237+CB243+CB249</f>
        <v>0</v>
      </c>
      <c r="CC212" s="114">
        <f>VLOOKUP($C212,'1 预算编制表单'!$C:$BJ,48,FALSE)</f>
        <v>0</v>
      </c>
      <c r="CD212" s="114">
        <f>CC212-CE212</f>
        <v>0</v>
      </c>
      <c r="CE212" s="114">
        <f>CE213+CE219+CE225+CE231+CE237+CE243+CE249</f>
        <v>0</v>
      </c>
      <c r="CF212" s="114">
        <f>VLOOKUP($C212,'1 预算编制表单'!$C:$BJ,51,FALSE)</f>
        <v>0</v>
      </c>
      <c r="CG212" s="114">
        <f>CF212-CH212</f>
        <v>0</v>
      </c>
      <c r="CH212" s="114">
        <f>CH213+CH219+CH225+CH231+CH237+CH243+CH249</f>
        <v>0</v>
      </c>
      <c r="CI212" s="114">
        <f>VLOOKUP($C212,'1 预算编制表单'!$C:$BJ,54,FALSE)</f>
        <v>0</v>
      </c>
      <c r="CJ212" s="114">
        <f>CI212-CK212</f>
        <v>0</v>
      </c>
      <c r="CK212" s="114">
        <f>CK213+CK219+CK225+CK231+CK237+CK243+CK249</f>
        <v>0</v>
      </c>
      <c r="CL212" s="114">
        <f>VLOOKUP($C212,'1 预算编制表单'!$C:$BJ,57,FALSE)</f>
        <v>0</v>
      </c>
      <c r="CM212" s="114">
        <f>CL212-CN212</f>
        <v>0</v>
      </c>
      <c r="CN212" s="114">
        <f>CN213+CN219+CN225+CN231+CN237+CN243+CN249</f>
        <v>0</v>
      </c>
      <c r="CO212" s="114">
        <f>VLOOKUP($C212,'1 预算编制表单'!$C:$BJ,60,FALSE)</f>
        <v>0</v>
      </c>
      <c r="CP212" s="114">
        <f>CO212-CQ212</f>
        <v>0</v>
      </c>
      <c r="CQ212" s="114">
        <f>CQ213+CQ219+CQ225+CQ231+CQ237+CQ243+CQ249</f>
        <v>0</v>
      </c>
    </row>
    <row r="213" ht="24" customHeight="1" outlineLevel="3" spans="1:95">
      <c r="A213" s="115"/>
      <c r="B213" s="116" t="s">
        <v>799</v>
      </c>
      <c r="C213" s="117" t="s">
        <v>1178</v>
      </c>
      <c r="D213" s="115" t="s">
        <v>1179</v>
      </c>
      <c r="E213" s="116" t="s">
        <v>1180</v>
      </c>
      <c r="F213" s="116"/>
      <c r="G213" s="116"/>
      <c r="H213" s="118">
        <f>X213+AA213+AD213+AG213+AJ213+AM213+AP213+AS213+AV213+AY213+BB213+BE213</f>
        <v>0</v>
      </c>
      <c r="I213" s="118">
        <f>Y213+AB213+AE213+AH213+AK213+AN213+AQ213+AT213+AW213+AZ213+BC213+BF213</f>
        <v>0</v>
      </c>
      <c r="J213" s="118">
        <f t="shared" si="2339"/>
        <v>0</v>
      </c>
      <c r="K213" s="118"/>
      <c r="L213" s="152"/>
      <c r="M213" s="152"/>
      <c r="N213" s="118"/>
      <c r="O213" s="118"/>
      <c r="P213" s="118"/>
      <c r="Q213" s="118"/>
      <c r="R213" s="118"/>
      <c r="S213" s="118"/>
      <c r="T213" s="118"/>
      <c r="U213" s="118"/>
      <c r="V213" s="118"/>
      <c r="W213" s="118"/>
      <c r="X213" s="118">
        <f>VLOOKUP($C213,'1 预算编制表单'!$C:$BJ,27,FALSE)</f>
        <v>0</v>
      </c>
      <c r="Y213" s="118">
        <f>X213-Z213</f>
        <v>0</v>
      </c>
      <c r="Z213" s="118">
        <f>SUM(Z214:Z218)</f>
        <v>0</v>
      </c>
      <c r="AA213" s="118">
        <f>VLOOKUP($C213,'1 预算编制表单'!$C:$BJ,30,FALSE)</f>
        <v>0</v>
      </c>
      <c r="AB213" s="118">
        <f>AA213-AC213</f>
        <v>0</v>
      </c>
      <c r="AC213" s="118">
        <f>SUM(AC214:AC218)</f>
        <v>0</v>
      </c>
      <c r="AD213" s="118">
        <f>VLOOKUP($C213,'1 预算编制表单'!$C:$BJ,33,FALSE)</f>
        <v>0</v>
      </c>
      <c r="AE213" s="118">
        <f>AD213-AF213</f>
        <v>0</v>
      </c>
      <c r="AF213" s="118">
        <f>SUM(AF214:AF218)</f>
        <v>0</v>
      </c>
      <c r="AG213" s="118">
        <f>VLOOKUP($C213,'1 预算编制表单'!$C:$BJ,36,FALSE)</f>
        <v>0</v>
      </c>
      <c r="AH213" s="118">
        <f>AG213-AI213</f>
        <v>0</v>
      </c>
      <c r="AI213" s="118">
        <f>SUM(AI214:AI218)</f>
        <v>0</v>
      </c>
      <c r="AJ213" s="118">
        <f>VLOOKUP($C213,'1 预算编制表单'!$C:$BJ,39,FALSE)</f>
        <v>0</v>
      </c>
      <c r="AK213" s="118">
        <f>AJ213-AL213</f>
        <v>0</v>
      </c>
      <c r="AL213" s="118">
        <f>SUM(AL214:AL218)</f>
        <v>0</v>
      </c>
      <c r="AM213" s="118">
        <f>VLOOKUP($C213,'1 预算编制表单'!$C:$BJ,42,FALSE)</f>
        <v>0</v>
      </c>
      <c r="AN213" s="118">
        <f>AM213-AO213</f>
        <v>0</v>
      </c>
      <c r="AO213" s="118">
        <f>SUM(AO214:AO218)</f>
        <v>0</v>
      </c>
      <c r="AP213" s="118">
        <f>VLOOKUP($C213,'1 预算编制表单'!$C:$BJ,45,FALSE)</f>
        <v>0</v>
      </c>
      <c r="AQ213" s="118">
        <f>AP213-AR213</f>
        <v>0</v>
      </c>
      <c r="AR213" s="118">
        <f>SUM(AR214:AR218)</f>
        <v>0</v>
      </c>
      <c r="AS213" s="118">
        <f>VLOOKUP($C213,'1 预算编制表单'!$C:$BJ,48,FALSE)</f>
        <v>0</v>
      </c>
      <c r="AT213" s="118">
        <f>AS213-AU213</f>
        <v>0</v>
      </c>
      <c r="AU213" s="118">
        <f>SUM(AU214:AU218)</f>
        <v>0</v>
      </c>
      <c r="AV213" s="118">
        <f>VLOOKUP($C213,'1 预算编制表单'!$C:$BJ,51,FALSE)</f>
        <v>0</v>
      </c>
      <c r="AW213" s="118">
        <f>AV213-AX213</f>
        <v>0</v>
      </c>
      <c r="AX213" s="118">
        <f>SUM(AX214:AX218)</f>
        <v>0</v>
      </c>
      <c r="AY213" s="118">
        <f>VLOOKUP($C213,'1 预算编制表单'!$C:$BJ,54,FALSE)</f>
        <v>0</v>
      </c>
      <c r="AZ213" s="118">
        <f>AY213-BA213</f>
        <v>0</v>
      </c>
      <c r="BA213" s="118">
        <f>SUM(BA214:BA218)</f>
        <v>0</v>
      </c>
      <c r="BB213" s="118">
        <f>VLOOKUP($C213,'1 预算编制表单'!$C:$BJ,57,FALSE)</f>
        <v>0</v>
      </c>
      <c r="BC213" s="118">
        <f>BB213-BD213</f>
        <v>0</v>
      </c>
      <c r="BD213" s="118">
        <f>SUM(BD214:BD218)</f>
        <v>0</v>
      </c>
      <c r="BE213" s="118">
        <f>VLOOKUP($C213,'1 预算编制表单'!$C:$BJ,60,FALSE)</f>
        <v>0</v>
      </c>
      <c r="BF213" s="118">
        <f>BE213-BG213</f>
        <v>0</v>
      </c>
      <c r="BG213" s="118">
        <f>SUM(BG214:BG218)</f>
        <v>0</v>
      </c>
      <c r="BH213" s="118">
        <f>VLOOKUP($C213,'1 预算编制表单'!$C:$BJ,27,FALSE)</f>
        <v>0</v>
      </c>
      <c r="BI213" s="118">
        <f>BH213-BJ213</f>
        <v>0</v>
      </c>
      <c r="BJ213" s="118">
        <f>SUM(BJ214:BJ218)</f>
        <v>0</v>
      </c>
      <c r="BK213" s="118">
        <f>VLOOKUP($C213,'1 预算编制表单'!$C:$BJ,30,FALSE)</f>
        <v>0</v>
      </c>
      <c r="BL213" s="118">
        <f>BK213-BM213</f>
        <v>0</v>
      </c>
      <c r="BM213" s="118">
        <f>SUM(BM214:BM218)</f>
        <v>0</v>
      </c>
      <c r="BN213" s="118">
        <f>VLOOKUP($C213,'1 预算编制表单'!$C:$BJ,33,FALSE)</f>
        <v>0</v>
      </c>
      <c r="BO213" s="118">
        <f>BN213-BP213</f>
        <v>0</v>
      </c>
      <c r="BP213" s="118">
        <f>SUM(BP214:BP218)</f>
        <v>0</v>
      </c>
      <c r="BQ213" s="118">
        <f>VLOOKUP($C213,'1 预算编制表单'!$C:$BJ,36,FALSE)</f>
        <v>0</v>
      </c>
      <c r="BR213" s="118">
        <f>BQ213-BS213</f>
        <v>0</v>
      </c>
      <c r="BS213" s="118">
        <f>SUM(BS214:BS218)</f>
        <v>0</v>
      </c>
      <c r="BT213" s="118">
        <f>VLOOKUP($C213,'1 预算编制表单'!$C:$BJ,39,FALSE)</f>
        <v>0</v>
      </c>
      <c r="BU213" s="118">
        <f>BT213-BV213</f>
        <v>0</v>
      </c>
      <c r="BV213" s="118">
        <f>SUM(BV214:BV218)</f>
        <v>0</v>
      </c>
      <c r="BW213" s="118">
        <f>VLOOKUP($C213,'1 预算编制表单'!$C:$BJ,42,FALSE)</f>
        <v>0</v>
      </c>
      <c r="BX213" s="118">
        <f>BW213-BY213</f>
        <v>0</v>
      </c>
      <c r="BY213" s="118">
        <f>SUM(BY214:BY218)</f>
        <v>0</v>
      </c>
      <c r="BZ213" s="118">
        <f>VLOOKUP($C213,'1 预算编制表单'!$C:$BJ,45,FALSE)</f>
        <v>0</v>
      </c>
      <c r="CA213" s="118">
        <f>BZ213-CB213</f>
        <v>0</v>
      </c>
      <c r="CB213" s="118">
        <f>SUM(CB214:CB218)</f>
        <v>0</v>
      </c>
      <c r="CC213" s="118">
        <f>VLOOKUP($C213,'1 预算编制表单'!$C:$BJ,48,FALSE)</f>
        <v>0</v>
      </c>
      <c r="CD213" s="118">
        <f>CC213-CE213</f>
        <v>0</v>
      </c>
      <c r="CE213" s="118">
        <f>SUM(CE214:CE218)</f>
        <v>0</v>
      </c>
      <c r="CF213" s="118">
        <f>VLOOKUP($C213,'1 预算编制表单'!$C:$BJ,51,FALSE)</f>
        <v>0</v>
      </c>
      <c r="CG213" s="118">
        <f>CF213-CH213</f>
        <v>0</v>
      </c>
      <c r="CH213" s="118">
        <f>SUM(CH214:CH218)</f>
        <v>0</v>
      </c>
      <c r="CI213" s="118">
        <f>VLOOKUP($C213,'1 预算编制表单'!$C:$BJ,54,FALSE)</f>
        <v>0</v>
      </c>
      <c r="CJ213" s="118">
        <f>CI213-CK213</f>
        <v>0</v>
      </c>
      <c r="CK213" s="118">
        <f>SUM(CK214:CK218)</f>
        <v>0</v>
      </c>
      <c r="CL213" s="118">
        <f>VLOOKUP($C213,'1 预算编制表单'!$C:$BJ,57,FALSE)</f>
        <v>0</v>
      </c>
      <c r="CM213" s="118">
        <f>CL213-CN213</f>
        <v>0</v>
      </c>
      <c r="CN213" s="118">
        <f>SUM(CN214:CN218)</f>
        <v>0</v>
      </c>
      <c r="CO213" s="118">
        <f>VLOOKUP($C213,'1 预算编制表单'!$C:$BJ,60,FALSE)</f>
        <v>0</v>
      </c>
      <c r="CP213" s="118">
        <f>CO213-CQ213</f>
        <v>0</v>
      </c>
      <c r="CQ213" s="118">
        <f>SUM(CQ214:CQ218)</f>
        <v>0</v>
      </c>
    </row>
    <row r="214" s="78" customFormat="1" ht="24" customHeight="1" outlineLevel="4" spans="1:95">
      <c r="A214" s="119"/>
      <c r="B214" s="120"/>
      <c r="C214" s="121"/>
      <c r="D214" s="119"/>
      <c r="E214" s="120"/>
      <c r="F214" s="120"/>
      <c r="G214" s="120"/>
      <c r="H214" s="122"/>
      <c r="I214" s="122"/>
      <c r="J214" s="122">
        <f t="shared" si="2339"/>
        <v>0</v>
      </c>
      <c r="K214" s="122">
        <v>1</v>
      </c>
      <c r="L214" s="153"/>
      <c r="M214" s="154">
        <f>IFERROR(VLOOKUP($L214,'2-2 引出数据_合同数据仓库'!$B$2:$BP$1000,3,FALSE),0)</f>
        <v>0</v>
      </c>
      <c r="N214" s="122"/>
      <c r="O214" s="154">
        <f>IFERROR(VLOOKUP((LEFT(VLOOKUP($L214,'2-2 引出数据_合同数据仓库'!$B$2:$BP$1000,64,FALSE),15)&amp;(RIGHT(VLOOKUP($L214,'2-2 引出数据_合同数据仓库'!$B$2:$BP$1000,64,FALSE),4)+1)),'2-2 引出数据_合同数据仓库'!$B$2:$BP$1000,3,FALSE),0)</f>
        <v>0</v>
      </c>
      <c r="P214" s="122"/>
      <c r="Q214" s="122">
        <f>IFERROR(VLOOKUP($L214,'2-2 引出数据_合同数据仓库'!$B$2:$BP$1000,28,FALSE),0)</f>
        <v>0</v>
      </c>
      <c r="R214" s="122">
        <f>IFERROR(VLOOKUP($L214,'2-2 引出数据_合同数据仓库'!$B$2:$BP$1000,29,FALSE),0)</f>
        <v>0</v>
      </c>
      <c r="S214" s="122">
        <f>IFERROR(VLOOKUP($L214,'2-2 引出数据_合同数据仓库'!$B$2:$BP$1000,4,FALSE),0)</f>
        <v>0</v>
      </c>
      <c r="T214" s="122"/>
      <c r="U214" s="122">
        <f>IFERROR(VLOOKUP($L214,'2-2 引出数据_合同数据仓库'!$B$2:$BP$1000,15,FALSE),0)</f>
        <v>0</v>
      </c>
      <c r="V214" s="122">
        <f t="shared" ref="V214:V217" si="2484">U214/(S214-R214+1)*365</f>
        <v>0</v>
      </c>
      <c r="W214" s="122"/>
      <c r="X214" s="161">
        <v>45658</v>
      </c>
      <c r="Y214" s="161">
        <f t="shared" ref="Y214:Y217" si="2485">X214+30</f>
        <v>45688</v>
      </c>
      <c r="Z214" s="165">
        <f t="shared" ref="Z214:Z217" si="2486">IFERROR(IF(($R214-Y214)&gt;=0,0,IF(($S214-X214)&lt;0,0,IF(AND(($S214-Y214)&gt;0,(X214-$R214)&gt;0),$V214/365*(Y214-X214+1),IF(AND(($S214-Y214)&lt;=0,(X214-$R214)&gt;0),$V214/365*($S214-X214+1),$V214/365*(Y214-$R214+1))))),0)</f>
        <v>0</v>
      </c>
      <c r="AA214" s="161">
        <f t="shared" ref="AA214:AA217" si="2487">Y214+1</f>
        <v>45689</v>
      </c>
      <c r="AB214" s="161">
        <f t="shared" ref="AB214:AB217" si="2488">AA214+27</f>
        <v>45716</v>
      </c>
      <c r="AC214" s="165">
        <f t="shared" ref="AC214:AC217" si="2489">IFERROR(IF(($R214-AB214)&gt;=0,0,IF(($S214-AA214)&lt;0,0,IF(AND(($S214-AB214)&gt;0,(AA214-$R214)&gt;0),$V214/365*(AB214-AA214+1),IF(AND(($S214-AB214)&lt;=0,(AA214-$R214)&gt;0),$V214/365*($S214-AA214+1),$V214/365*(AB214-$R214+1))))),0)</f>
        <v>0</v>
      </c>
      <c r="AD214" s="161">
        <f t="shared" ref="AD214:AD217" si="2490">AB214+1</f>
        <v>45717</v>
      </c>
      <c r="AE214" s="161">
        <f t="shared" ref="AE214:AE217" si="2491">AD214+30</f>
        <v>45747</v>
      </c>
      <c r="AF214" s="165">
        <f t="shared" ref="AF214:AF217" si="2492">IFERROR(IF(($R214-AE214)&gt;=0,0,IF(($S214-AD214)&lt;0,0,IF(AND(($S214-AE214)&gt;0,(AD214-$R214)&gt;0),$V214/365*(AE214-AD214+1),IF(AND(($S214-AE214)&lt;=0,(AD214-$R214)&gt;0),$V214/365*($S214-AD214+1),$V214/365*(AE214-$R214+1))))),0)</f>
        <v>0</v>
      </c>
      <c r="AG214" s="161">
        <f t="shared" ref="AG214:AG217" si="2493">AE214+1</f>
        <v>45748</v>
      </c>
      <c r="AH214" s="161">
        <f t="shared" ref="AH214:AH217" si="2494">AG214+29</f>
        <v>45777</v>
      </c>
      <c r="AI214" s="165">
        <f t="shared" ref="AI214:AI217" si="2495">IFERROR(IF(($R214-AH214)&gt;=0,0,IF(($S214-AG214)&lt;0,0,IF(AND(($S214-AH214)&gt;0,(AG214-$R214)&gt;0),$V214/365*(AH214-AG214+1),IF(AND(($S214-AH214)&lt;=0,(AG214-$R214)&gt;0),$V214/365*($S214-AG214+1),$V214/365*(AH214-$R214+1))))),0)</f>
        <v>0</v>
      </c>
      <c r="AJ214" s="161">
        <f t="shared" ref="AJ214:AJ217" si="2496">AH214+1</f>
        <v>45778</v>
      </c>
      <c r="AK214" s="161">
        <f t="shared" ref="AK214:AK217" si="2497">AJ214+30</f>
        <v>45808</v>
      </c>
      <c r="AL214" s="165">
        <f t="shared" ref="AL214:AL217" si="2498">IFERROR(IF(($R214-AK214)&gt;=0,0,IF(($S214-AJ214)&lt;0,0,IF(AND(($S214-AK214)&gt;0,(AJ214-$R214)&gt;0),$V214/365*(AK214-AJ214+1),IF(AND(($S214-AK214)&lt;=0,(AJ214-$R214)&gt;0),$V214/365*($S214-AJ214+1),$V214/365*(AK214-$R214+1))))),0)</f>
        <v>0</v>
      </c>
      <c r="AM214" s="161">
        <f t="shared" ref="AM214:AM217" si="2499">AK214+1</f>
        <v>45809</v>
      </c>
      <c r="AN214" s="161">
        <f t="shared" ref="AN214:AN217" si="2500">AM214+29</f>
        <v>45838</v>
      </c>
      <c r="AO214" s="165">
        <f t="shared" ref="AO214:AO217" si="2501">IFERROR(IF(($R214-AN214)&gt;=0,0,IF(($S214-AM214)&lt;0,0,IF(AND(($S214-AN214)&gt;0,(AM214-$R214)&gt;0),$V214/365*(AN214-AM214+1),IF(AND(($S214-AN214)&lt;=0,(AM214-$R214)&gt;0),$V214/365*($S214-AM214+1),$V214/365*(AN214-$R214+1))))),0)</f>
        <v>0</v>
      </c>
      <c r="AP214" s="161">
        <f t="shared" ref="AP214:AP217" si="2502">AN214+1</f>
        <v>45839</v>
      </c>
      <c r="AQ214" s="161">
        <f t="shared" ref="AQ214:AQ217" si="2503">AP214+30</f>
        <v>45869</v>
      </c>
      <c r="AR214" s="165">
        <f t="shared" ref="AR214:AR217" si="2504">IFERROR(IF(($R214-AQ214)&gt;=0,0,IF(($S214-AP214)&lt;0,0,IF(AND(($S214-AQ214)&gt;0,(AP214-$R214)&gt;0),$V214/365*(AQ214-AP214+1),IF(AND(($S214-AQ214)&lt;=0,(AP214-$R214)&gt;0),$V214/365*($S214-AP214+1),$V214/365*(AQ214-$R214+1))))),0)</f>
        <v>0</v>
      </c>
      <c r="AS214" s="161">
        <f t="shared" ref="AS214:AS217" si="2505">AQ214+1</f>
        <v>45870</v>
      </c>
      <c r="AT214" s="161">
        <f t="shared" ref="AT214:AT217" si="2506">AS214+30</f>
        <v>45900</v>
      </c>
      <c r="AU214" s="165">
        <f t="shared" ref="AU214:AU217" si="2507">IFERROR(IF(($R214-AT214)&gt;=0,0,IF(($S214-AS214)&lt;0,0,IF(AND(($S214-AT214)&gt;0,(AS214-$R214)&gt;0),$V214/365*(AT214-AS214+1),IF(AND(($S214-AT214)&lt;=0,(AS214-$R214)&gt;0),$V214/365*($S214-AS214+1),$V214/365*(AT214-$R214+1))))),0)</f>
        <v>0</v>
      </c>
      <c r="AV214" s="161">
        <f t="shared" ref="AV214:AV217" si="2508">AT214+1</f>
        <v>45901</v>
      </c>
      <c r="AW214" s="161">
        <f t="shared" ref="AW214:AW217" si="2509">AV214+29</f>
        <v>45930</v>
      </c>
      <c r="AX214" s="165">
        <f t="shared" ref="AX214:AX217" si="2510">IFERROR(IF(($R214-AW214)&gt;=0,0,IF(($S214-AV214)&lt;0,0,IF(AND(($S214-AW214)&gt;0,(AV214-$R214)&gt;0),$V214/365*(AW214-AV214+1),IF(AND(($S214-AW214)&lt;=0,(AV214-$R214)&gt;0),$V214/365*($S214-AV214+1),$V214/365*(AW214-$R214+1))))),0)</f>
        <v>0</v>
      </c>
      <c r="AY214" s="161">
        <f t="shared" ref="AY214:AY217" si="2511">AW214+1</f>
        <v>45931</v>
      </c>
      <c r="AZ214" s="161">
        <f t="shared" ref="AZ214:AZ217" si="2512">AY214+30</f>
        <v>45961</v>
      </c>
      <c r="BA214" s="165">
        <f t="shared" ref="BA214:BA217" si="2513">IFERROR(IF(($R214-AZ214)&gt;=0,0,IF(($S214-AY214)&lt;0,0,IF(AND(($S214-AZ214)&gt;0,(AY214-$R214)&gt;0),$V214/365*(AZ214-AY214+1),IF(AND(($S214-AZ214)&lt;=0,(AY214-$R214)&gt;0),$V214/365*($S214-AY214+1),$V214/365*(AZ214-$R214+1))))),0)</f>
        <v>0</v>
      </c>
      <c r="BB214" s="161">
        <f t="shared" ref="BB214:BB217" si="2514">AZ214+1</f>
        <v>45962</v>
      </c>
      <c r="BC214" s="161">
        <f t="shared" ref="BC214:BC217" si="2515">BB214+29</f>
        <v>45991</v>
      </c>
      <c r="BD214" s="165">
        <f t="shared" ref="BD214:BD217" si="2516">IFERROR(IF(($R214-BC214)&gt;=0,0,IF(($S214-BB214)&lt;0,0,IF(AND(($S214-BC214)&gt;0,(BB214-$R214)&gt;0),$V214/365*(BC214-BB214+1),IF(AND(($S214-BC214)&lt;=0,(BB214-$R214)&gt;0),$V214/365*($S214-BB214+1),$V214/365*(BC214-$R214+1))))),0)</f>
        <v>0</v>
      </c>
      <c r="BE214" s="161">
        <f t="shared" ref="BE214:BE217" si="2517">BC214+1</f>
        <v>45992</v>
      </c>
      <c r="BF214" s="161">
        <f t="shared" ref="BF214:BF217" si="2518">BE214+30</f>
        <v>46022</v>
      </c>
      <c r="BG214" s="165">
        <f t="shared" ref="BG214:BG217" si="2519">IFERROR(IF(($R214-BF214)&gt;=0,0,IF(($S214-BE214)&lt;0,0,IF(AND(($S214-BF214)&gt;0,(BE214-$R214)&gt;0),$V214/365*(BF214-BE214+1),IF(AND(($S214-BF214)&lt;=0,(BE214-$R214)&gt;0),$V214/365*($S214-BE214+1),$V214/365*(BF214-$R214+1))))),0)</f>
        <v>0</v>
      </c>
      <c r="BH214" s="161">
        <v>46023</v>
      </c>
      <c r="BI214" s="161">
        <f t="shared" ref="BI214:BI217" si="2520">BH214+30</f>
        <v>46053</v>
      </c>
      <c r="BJ214" s="165">
        <f t="shared" ref="BJ214:BJ217" si="2521">IFERROR(IF(($R214-BI214)&gt;=0,0,IF(($S214-BH214)&lt;0,0,IF(AND(($S214-BI214)&gt;0,(BH214-$R214)&gt;0),$V214/365*(BI214-BH214+1),IF(AND(($S214-BI214)&lt;=0,(BH214-$R214)&gt;0),$V214/365*($S214-BH214+1),$V214/365*(BI214-$R214+1))))),0)</f>
        <v>0</v>
      </c>
      <c r="BK214" s="161">
        <f t="shared" ref="BK214:BK217" si="2522">BI214+1</f>
        <v>46054</v>
      </c>
      <c r="BL214" s="161">
        <f t="shared" ref="BL214:BL217" si="2523">BK214+27</f>
        <v>46081</v>
      </c>
      <c r="BM214" s="165">
        <f t="shared" ref="BM214:BM217" si="2524">IFERROR(IF(($R214-BL214)&gt;=0,0,IF(($S214-BK214)&lt;0,0,IF(AND(($S214-BL214)&gt;0,(BK214-$R214)&gt;0),$V214/365*(BL214-BK214+1),IF(AND(($S214-BL214)&lt;=0,(BK214-$R214)&gt;0),$V214/365*($S214-BK214+1),$V214/365*(BL214-$R214+1))))),0)</f>
        <v>0</v>
      </c>
      <c r="BN214" s="161">
        <f t="shared" ref="BN214:BN217" si="2525">BL214+1</f>
        <v>46082</v>
      </c>
      <c r="BO214" s="161">
        <f t="shared" ref="BO214:BO217" si="2526">BN214+30</f>
        <v>46112</v>
      </c>
      <c r="BP214" s="165">
        <f t="shared" ref="BP214:BP217" si="2527">IFERROR(IF(($R214-BO214)&gt;=0,0,IF(($S214-BN214)&lt;0,0,IF(AND(($S214-BO214)&gt;0,(BN214-$R214)&gt;0),$V214/365*(BO214-BN214+1),IF(AND(($S214-BO214)&lt;=0,(BN214-$R214)&gt;0),$V214/365*($S214-BN214+1),$V214/365*(BO214-$R214+1))))),0)</f>
        <v>0</v>
      </c>
      <c r="BQ214" s="161">
        <f t="shared" ref="BQ214:BQ217" si="2528">BO214+1</f>
        <v>46113</v>
      </c>
      <c r="BR214" s="161">
        <f t="shared" ref="BR214:BR217" si="2529">BQ214+29</f>
        <v>46142</v>
      </c>
      <c r="BS214" s="165">
        <f t="shared" ref="BS214:BS217" si="2530">IFERROR(IF(($R214-BR214)&gt;=0,0,IF(($S214-BQ214)&lt;0,0,IF(AND(($S214-BR214)&gt;0,(BQ214-$R214)&gt;0),$V214/365*(BR214-BQ214+1),IF(AND(($S214-BR214)&lt;=0,(BQ214-$R214)&gt;0),$V214/365*($S214-BQ214+1),$V214/365*(BR214-$R214+1))))),0)</f>
        <v>0</v>
      </c>
      <c r="BT214" s="161">
        <f t="shared" ref="BT214:BT217" si="2531">BR214+1</f>
        <v>46143</v>
      </c>
      <c r="BU214" s="161">
        <f t="shared" ref="BU214:BU217" si="2532">BT214+30</f>
        <v>46173</v>
      </c>
      <c r="BV214" s="165">
        <f t="shared" ref="BV214:BV217" si="2533">IFERROR(IF(($R214-BU214)&gt;=0,0,IF(($S214-BT214)&lt;0,0,IF(AND(($S214-BU214)&gt;0,(BT214-$R214)&gt;0),$V214/365*(BU214-BT214+1),IF(AND(($S214-BU214)&lt;=0,(BT214-$R214)&gt;0),$V214/365*($S214-BT214+1),$V214/365*(BU214-$R214+1))))),0)</f>
        <v>0</v>
      </c>
      <c r="BW214" s="161">
        <f t="shared" ref="BW214:BW217" si="2534">BU214+1</f>
        <v>46174</v>
      </c>
      <c r="BX214" s="161">
        <f t="shared" ref="BX214:BX217" si="2535">BW214+29</f>
        <v>46203</v>
      </c>
      <c r="BY214" s="165">
        <f t="shared" ref="BY214:BY217" si="2536">IFERROR(IF(($R214-BX214)&gt;=0,0,IF(($S214-BW214)&lt;0,0,IF(AND(($S214-BX214)&gt;0,(BW214-$R214)&gt;0),$V214/365*(BX214-BW214+1),IF(AND(($S214-BX214)&lt;=0,(BW214-$R214)&gt;0),$V214/365*($S214-BW214+1),$V214/365*(BX214-$R214+1))))),0)</f>
        <v>0</v>
      </c>
      <c r="BZ214" s="161">
        <f t="shared" ref="BZ214:BZ217" si="2537">BX214+1</f>
        <v>46204</v>
      </c>
      <c r="CA214" s="161">
        <f t="shared" ref="CA214:CA217" si="2538">BZ214+30</f>
        <v>46234</v>
      </c>
      <c r="CB214" s="165">
        <f t="shared" ref="CB214:CB217" si="2539">IFERROR(IF(($R214-CA214)&gt;=0,0,IF(($S214-BZ214)&lt;0,0,IF(AND(($S214-CA214)&gt;0,(BZ214-$R214)&gt;0),$V214/365*(CA214-BZ214+1),IF(AND(($S214-CA214)&lt;=0,(BZ214-$R214)&gt;0),$V214/365*($S214-BZ214+1),$V214/365*(CA214-$R214+1))))),0)</f>
        <v>0</v>
      </c>
      <c r="CC214" s="161">
        <f t="shared" ref="CC214:CC217" si="2540">CA214+1</f>
        <v>46235</v>
      </c>
      <c r="CD214" s="161">
        <f t="shared" ref="CD214:CD217" si="2541">CC214+30</f>
        <v>46265</v>
      </c>
      <c r="CE214" s="165">
        <f t="shared" ref="CE214:CE217" si="2542">IFERROR(IF(($R214-CD214)&gt;=0,0,IF(($S214-CC214)&lt;0,0,IF(AND(($S214-CD214)&gt;0,(CC214-$R214)&gt;0),$V214/365*(CD214-CC214+1),IF(AND(($S214-CD214)&lt;=0,(CC214-$R214)&gt;0),$V214/365*($S214-CC214+1),$V214/365*(CD214-$R214+1))))),0)</f>
        <v>0</v>
      </c>
      <c r="CF214" s="161">
        <f t="shared" ref="CF214:CF217" si="2543">CD214+1</f>
        <v>46266</v>
      </c>
      <c r="CG214" s="161">
        <f t="shared" ref="CG214:CG217" si="2544">CF214+29</f>
        <v>46295</v>
      </c>
      <c r="CH214" s="165">
        <f t="shared" ref="CH214:CH217" si="2545">IFERROR(IF(($R214-CG214)&gt;=0,0,IF(($S214-CF214)&lt;0,0,IF(AND(($S214-CG214)&gt;0,(CF214-$R214)&gt;0),$V214/365*(CG214-CF214+1),IF(AND(($S214-CG214)&lt;=0,(CF214-$R214)&gt;0),$V214/365*($S214-CF214+1),$V214/365*(CG214-$R214+1))))),0)</f>
        <v>0</v>
      </c>
      <c r="CI214" s="161">
        <f t="shared" ref="CI214:CI217" si="2546">CG214+1</f>
        <v>46296</v>
      </c>
      <c r="CJ214" s="161">
        <f t="shared" ref="CJ214:CJ217" si="2547">CI214+30</f>
        <v>46326</v>
      </c>
      <c r="CK214" s="165">
        <f t="shared" ref="CK214:CK217" si="2548">IFERROR(IF(($R214-CJ214)&gt;=0,0,IF(($S214-CI214)&lt;0,0,IF(AND(($S214-CJ214)&gt;0,(CI214-$R214)&gt;0),$V214/365*(CJ214-CI214+1),IF(AND(($S214-CJ214)&lt;=0,(CI214-$R214)&gt;0),$V214/365*($S214-CI214+1),$V214/365*(CJ214-$R214+1))))),0)</f>
        <v>0</v>
      </c>
      <c r="CL214" s="161">
        <f t="shared" ref="CL214:CL217" si="2549">CJ214+1</f>
        <v>46327</v>
      </c>
      <c r="CM214" s="161">
        <f t="shared" ref="CM214:CM217" si="2550">CL214+29</f>
        <v>46356</v>
      </c>
      <c r="CN214" s="165">
        <f t="shared" ref="CN214:CN217" si="2551">IFERROR(IF(($R214-CM214)&gt;=0,0,IF(($S214-CL214)&lt;0,0,IF(AND(($S214-CM214)&gt;0,(CL214-$R214)&gt;0),$V214/365*(CM214-CL214+1),IF(AND(($S214-CM214)&lt;=0,(CL214-$R214)&gt;0),$V214/365*($S214-CL214+1),$V214/365*(CM214-$R214+1))))),0)</f>
        <v>0</v>
      </c>
      <c r="CO214" s="161">
        <f t="shared" ref="CO214:CO217" si="2552">CM214+1</f>
        <v>46357</v>
      </c>
      <c r="CP214" s="161">
        <f t="shared" ref="CP214:CP217" si="2553">CO214+30</f>
        <v>46387</v>
      </c>
      <c r="CQ214" s="165">
        <f t="shared" ref="CQ214:CQ217" si="2554">IFERROR(IF(($R214-CP214)&gt;=0,0,IF(($S214-CO214)&lt;0,0,IF(AND(($S214-CP214)&gt;0,(CO214-$R214)&gt;0),$V214/365*(CP214-CO214+1),IF(AND(($S214-CP214)&lt;=0,(CO214-$R214)&gt;0),$V214/365*($S214-CO214+1),$V214/365*(CP214-$R214+1))))),0)</f>
        <v>0</v>
      </c>
    </row>
    <row r="215" s="78" customFormat="1" ht="24" customHeight="1" outlineLevel="4" spans="1:95">
      <c r="A215" s="119"/>
      <c r="B215" s="120"/>
      <c r="C215" s="121"/>
      <c r="D215" s="119"/>
      <c r="E215" s="120"/>
      <c r="F215" s="120"/>
      <c r="G215" s="120"/>
      <c r="H215" s="122"/>
      <c r="I215" s="122"/>
      <c r="J215" s="122">
        <f t="shared" si="2339"/>
        <v>0</v>
      </c>
      <c r="K215" s="122">
        <f t="shared" ref="K215:K217" si="2555">K214+1</f>
        <v>2</v>
      </c>
      <c r="L215" s="153"/>
      <c r="M215" s="154">
        <f>IFERROR(VLOOKUP($L215,'2-2 引出数据_合同数据仓库'!$B$2:$BP$1000,3,FALSE),0)</f>
        <v>0</v>
      </c>
      <c r="N215" s="122"/>
      <c r="O215" s="154">
        <f>IFERROR(VLOOKUP((LEFT(VLOOKUP($L215,'2-2 引出数据_合同数据仓库'!$B$2:$BP$1000,64,FALSE),15)&amp;(RIGHT(VLOOKUP($L215,'2-2 引出数据_合同数据仓库'!$B$2:$BP$1000,64,FALSE),4)+1)),'2-2 引出数据_合同数据仓库'!$B$2:$BP$1000,3,FALSE),0)</f>
        <v>0</v>
      </c>
      <c r="P215" s="122"/>
      <c r="Q215" s="122">
        <f>IFERROR(VLOOKUP($L215,'2-2 引出数据_合同数据仓库'!$B$2:$BP$1000,28,FALSE),0)</f>
        <v>0</v>
      </c>
      <c r="R215" s="122">
        <f>IFERROR(VLOOKUP($L215,'2-2 引出数据_合同数据仓库'!$B$2:$BP$1000,29,FALSE),0)</f>
        <v>0</v>
      </c>
      <c r="S215" s="122">
        <f>IFERROR(VLOOKUP($L215,'2-2 引出数据_合同数据仓库'!$B$2:$BP$1000,4,FALSE),0)</f>
        <v>0</v>
      </c>
      <c r="T215" s="122"/>
      <c r="U215" s="122">
        <f>IFERROR(VLOOKUP($L215,'2-2 引出数据_合同数据仓库'!$B$2:$BP$1000,15,FALSE),0)</f>
        <v>0</v>
      </c>
      <c r="V215" s="122">
        <f t="shared" si="2484"/>
        <v>0</v>
      </c>
      <c r="W215" s="122"/>
      <c r="X215" s="161">
        <v>45658</v>
      </c>
      <c r="Y215" s="161">
        <f t="shared" si="2485"/>
        <v>45688</v>
      </c>
      <c r="Z215" s="165">
        <f t="shared" si="2486"/>
        <v>0</v>
      </c>
      <c r="AA215" s="161">
        <f t="shared" si="2487"/>
        <v>45689</v>
      </c>
      <c r="AB215" s="161">
        <f t="shared" si="2488"/>
        <v>45716</v>
      </c>
      <c r="AC215" s="165">
        <f t="shared" si="2489"/>
        <v>0</v>
      </c>
      <c r="AD215" s="161">
        <f t="shared" si="2490"/>
        <v>45717</v>
      </c>
      <c r="AE215" s="161">
        <f t="shared" si="2491"/>
        <v>45747</v>
      </c>
      <c r="AF215" s="165">
        <f t="shared" si="2492"/>
        <v>0</v>
      </c>
      <c r="AG215" s="161">
        <f t="shared" si="2493"/>
        <v>45748</v>
      </c>
      <c r="AH215" s="161">
        <f t="shared" si="2494"/>
        <v>45777</v>
      </c>
      <c r="AI215" s="165">
        <f t="shared" si="2495"/>
        <v>0</v>
      </c>
      <c r="AJ215" s="161">
        <f t="shared" si="2496"/>
        <v>45778</v>
      </c>
      <c r="AK215" s="161">
        <f t="shared" si="2497"/>
        <v>45808</v>
      </c>
      <c r="AL215" s="165">
        <f t="shared" si="2498"/>
        <v>0</v>
      </c>
      <c r="AM215" s="161">
        <f t="shared" si="2499"/>
        <v>45809</v>
      </c>
      <c r="AN215" s="161">
        <f t="shared" si="2500"/>
        <v>45838</v>
      </c>
      <c r="AO215" s="165">
        <f t="shared" si="2501"/>
        <v>0</v>
      </c>
      <c r="AP215" s="161">
        <f t="shared" si="2502"/>
        <v>45839</v>
      </c>
      <c r="AQ215" s="161">
        <f t="shared" si="2503"/>
        <v>45869</v>
      </c>
      <c r="AR215" s="165">
        <f t="shared" si="2504"/>
        <v>0</v>
      </c>
      <c r="AS215" s="161">
        <f t="shared" si="2505"/>
        <v>45870</v>
      </c>
      <c r="AT215" s="161">
        <f t="shared" si="2506"/>
        <v>45900</v>
      </c>
      <c r="AU215" s="165">
        <f t="shared" si="2507"/>
        <v>0</v>
      </c>
      <c r="AV215" s="161">
        <f t="shared" si="2508"/>
        <v>45901</v>
      </c>
      <c r="AW215" s="161">
        <f t="shared" si="2509"/>
        <v>45930</v>
      </c>
      <c r="AX215" s="165">
        <f t="shared" si="2510"/>
        <v>0</v>
      </c>
      <c r="AY215" s="161">
        <f t="shared" si="2511"/>
        <v>45931</v>
      </c>
      <c r="AZ215" s="161">
        <f t="shared" si="2512"/>
        <v>45961</v>
      </c>
      <c r="BA215" s="165">
        <f t="shared" si="2513"/>
        <v>0</v>
      </c>
      <c r="BB215" s="161">
        <f t="shared" si="2514"/>
        <v>45962</v>
      </c>
      <c r="BC215" s="161">
        <f t="shared" si="2515"/>
        <v>45991</v>
      </c>
      <c r="BD215" s="165">
        <f t="shared" si="2516"/>
        <v>0</v>
      </c>
      <c r="BE215" s="161">
        <f t="shared" si="2517"/>
        <v>45992</v>
      </c>
      <c r="BF215" s="161">
        <f t="shared" si="2518"/>
        <v>46022</v>
      </c>
      <c r="BG215" s="165">
        <f t="shared" si="2519"/>
        <v>0</v>
      </c>
      <c r="BH215" s="161">
        <v>46023</v>
      </c>
      <c r="BI215" s="161">
        <f t="shared" si="2520"/>
        <v>46053</v>
      </c>
      <c r="BJ215" s="165">
        <f t="shared" si="2521"/>
        <v>0</v>
      </c>
      <c r="BK215" s="161">
        <f t="shared" si="2522"/>
        <v>46054</v>
      </c>
      <c r="BL215" s="161">
        <f t="shared" si="2523"/>
        <v>46081</v>
      </c>
      <c r="BM215" s="165">
        <f t="shared" si="2524"/>
        <v>0</v>
      </c>
      <c r="BN215" s="161">
        <f t="shared" si="2525"/>
        <v>46082</v>
      </c>
      <c r="BO215" s="161">
        <f t="shared" si="2526"/>
        <v>46112</v>
      </c>
      <c r="BP215" s="165">
        <f t="shared" si="2527"/>
        <v>0</v>
      </c>
      <c r="BQ215" s="161">
        <f t="shared" si="2528"/>
        <v>46113</v>
      </c>
      <c r="BR215" s="161">
        <f t="shared" si="2529"/>
        <v>46142</v>
      </c>
      <c r="BS215" s="165">
        <f t="shared" si="2530"/>
        <v>0</v>
      </c>
      <c r="BT215" s="161">
        <f t="shared" si="2531"/>
        <v>46143</v>
      </c>
      <c r="BU215" s="161">
        <f t="shared" si="2532"/>
        <v>46173</v>
      </c>
      <c r="BV215" s="165">
        <f t="shared" si="2533"/>
        <v>0</v>
      </c>
      <c r="BW215" s="161">
        <f t="shared" si="2534"/>
        <v>46174</v>
      </c>
      <c r="BX215" s="161">
        <f t="shared" si="2535"/>
        <v>46203</v>
      </c>
      <c r="BY215" s="165">
        <f t="shared" si="2536"/>
        <v>0</v>
      </c>
      <c r="BZ215" s="161">
        <f t="shared" si="2537"/>
        <v>46204</v>
      </c>
      <c r="CA215" s="161">
        <f t="shared" si="2538"/>
        <v>46234</v>
      </c>
      <c r="CB215" s="165">
        <f t="shared" si="2539"/>
        <v>0</v>
      </c>
      <c r="CC215" s="161">
        <f t="shared" si="2540"/>
        <v>46235</v>
      </c>
      <c r="CD215" s="161">
        <f t="shared" si="2541"/>
        <v>46265</v>
      </c>
      <c r="CE215" s="165">
        <f t="shared" si="2542"/>
        <v>0</v>
      </c>
      <c r="CF215" s="161">
        <f t="shared" si="2543"/>
        <v>46266</v>
      </c>
      <c r="CG215" s="161">
        <f t="shared" si="2544"/>
        <v>46295</v>
      </c>
      <c r="CH215" s="165">
        <f t="shared" si="2545"/>
        <v>0</v>
      </c>
      <c r="CI215" s="161">
        <f t="shared" si="2546"/>
        <v>46296</v>
      </c>
      <c r="CJ215" s="161">
        <f t="shared" si="2547"/>
        <v>46326</v>
      </c>
      <c r="CK215" s="165">
        <f t="shared" si="2548"/>
        <v>0</v>
      </c>
      <c r="CL215" s="161">
        <f t="shared" si="2549"/>
        <v>46327</v>
      </c>
      <c r="CM215" s="161">
        <f t="shared" si="2550"/>
        <v>46356</v>
      </c>
      <c r="CN215" s="165">
        <f t="shared" si="2551"/>
        <v>0</v>
      </c>
      <c r="CO215" s="161">
        <f t="shared" si="2552"/>
        <v>46357</v>
      </c>
      <c r="CP215" s="161">
        <f t="shared" si="2553"/>
        <v>46387</v>
      </c>
      <c r="CQ215" s="165">
        <f t="shared" si="2554"/>
        <v>0</v>
      </c>
    </row>
    <row r="216" s="78" customFormat="1" ht="24" customHeight="1" outlineLevel="4" spans="1:95">
      <c r="A216" s="119"/>
      <c r="B216" s="120"/>
      <c r="C216" s="121"/>
      <c r="D216" s="119"/>
      <c r="E216" s="120"/>
      <c r="F216" s="120"/>
      <c r="G216" s="120"/>
      <c r="H216" s="122"/>
      <c r="I216" s="122"/>
      <c r="J216" s="122">
        <f t="shared" si="2339"/>
        <v>0</v>
      </c>
      <c r="K216" s="122">
        <f t="shared" si="2555"/>
        <v>3</v>
      </c>
      <c r="L216" s="153"/>
      <c r="M216" s="154">
        <f>IFERROR(VLOOKUP($L216,'2-2 引出数据_合同数据仓库'!$B$2:$BP$1000,3,FALSE),0)</f>
        <v>0</v>
      </c>
      <c r="N216" s="122"/>
      <c r="O216" s="154">
        <f>IFERROR(VLOOKUP((LEFT(VLOOKUP($L216,'2-2 引出数据_合同数据仓库'!$B$2:$BP$1000,64,FALSE),15)&amp;(RIGHT(VLOOKUP($L216,'2-2 引出数据_合同数据仓库'!$B$2:$BP$1000,64,FALSE),4)+1)),'2-2 引出数据_合同数据仓库'!$B$2:$BP$1000,3,FALSE),0)</f>
        <v>0</v>
      </c>
      <c r="P216" s="122"/>
      <c r="Q216" s="122">
        <f>IFERROR(VLOOKUP($L216,'2-2 引出数据_合同数据仓库'!$B$2:$BP$1000,28,FALSE),0)</f>
        <v>0</v>
      </c>
      <c r="R216" s="122">
        <f>IFERROR(VLOOKUP($L216,'2-2 引出数据_合同数据仓库'!$B$2:$BP$1000,29,FALSE),0)</f>
        <v>0</v>
      </c>
      <c r="S216" s="122">
        <f>IFERROR(VLOOKUP($L216,'2-2 引出数据_合同数据仓库'!$B$2:$BP$1000,4,FALSE),0)</f>
        <v>0</v>
      </c>
      <c r="T216" s="122"/>
      <c r="U216" s="122">
        <f>IFERROR(VLOOKUP($L216,'2-2 引出数据_合同数据仓库'!$B$2:$BP$1000,15,FALSE),0)</f>
        <v>0</v>
      </c>
      <c r="V216" s="122">
        <f t="shared" si="2484"/>
        <v>0</v>
      </c>
      <c r="W216" s="122"/>
      <c r="X216" s="161">
        <v>45658</v>
      </c>
      <c r="Y216" s="161">
        <f t="shared" si="2485"/>
        <v>45688</v>
      </c>
      <c r="Z216" s="165">
        <f t="shared" si="2486"/>
        <v>0</v>
      </c>
      <c r="AA216" s="161">
        <f t="shared" si="2487"/>
        <v>45689</v>
      </c>
      <c r="AB216" s="161">
        <f t="shared" si="2488"/>
        <v>45716</v>
      </c>
      <c r="AC216" s="165">
        <f t="shared" si="2489"/>
        <v>0</v>
      </c>
      <c r="AD216" s="161">
        <f t="shared" si="2490"/>
        <v>45717</v>
      </c>
      <c r="AE216" s="161">
        <f t="shared" si="2491"/>
        <v>45747</v>
      </c>
      <c r="AF216" s="165">
        <f t="shared" si="2492"/>
        <v>0</v>
      </c>
      <c r="AG216" s="161">
        <f t="shared" si="2493"/>
        <v>45748</v>
      </c>
      <c r="AH216" s="161">
        <f t="shared" si="2494"/>
        <v>45777</v>
      </c>
      <c r="AI216" s="165">
        <f t="shared" si="2495"/>
        <v>0</v>
      </c>
      <c r="AJ216" s="161">
        <f t="shared" si="2496"/>
        <v>45778</v>
      </c>
      <c r="AK216" s="161">
        <f t="shared" si="2497"/>
        <v>45808</v>
      </c>
      <c r="AL216" s="165">
        <f t="shared" si="2498"/>
        <v>0</v>
      </c>
      <c r="AM216" s="161">
        <f t="shared" si="2499"/>
        <v>45809</v>
      </c>
      <c r="AN216" s="161">
        <f t="shared" si="2500"/>
        <v>45838</v>
      </c>
      <c r="AO216" s="165">
        <f t="shared" si="2501"/>
        <v>0</v>
      </c>
      <c r="AP216" s="161">
        <f t="shared" si="2502"/>
        <v>45839</v>
      </c>
      <c r="AQ216" s="161">
        <f t="shared" si="2503"/>
        <v>45869</v>
      </c>
      <c r="AR216" s="165">
        <f t="shared" si="2504"/>
        <v>0</v>
      </c>
      <c r="AS216" s="161">
        <f t="shared" si="2505"/>
        <v>45870</v>
      </c>
      <c r="AT216" s="161">
        <f t="shared" si="2506"/>
        <v>45900</v>
      </c>
      <c r="AU216" s="165">
        <f t="shared" si="2507"/>
        <v>0</v>
      </c>
      <c r="AV216" s="161">
        <f t="shared" si="2508"/>
        <v>45901</v>
      </c>
      <c r="AW216" s="161">
        <f t="shared" si="2509"/>
        <v>45930</v>
      </c>
      <c r="AX216" s="165">
        <f t="shared" si="2510"/>
        <v>0</v>
      </c>
      <c r="AY216" s="161">
        <f t="shared" si="2511"/>
        <v>45931</v>
      </c>
      <c r="AZ216" s="161">
        <f t="shared" si="2512"/>
        <v>45961</v>
      </c>
      <c r="BA216" s="165">
        <f t="shared" si="2513"/>
        <v>0</v>
      </c>
      <c r="BB216" s="161">
        <f t="shared" si="2514"/>
        <v>45962</v>
      </c>
      <c r="BC216" s="161">
        <f t="shared" si="2515"/>
        <v>45991</v>
      </c>
      <c r="BD216" s="165">
        <f t="shared" si="2516"/>
        <v>0</v>
      </c>
      <c r="BE216" s="161">
        <f t="shared" si="2517"/>
        <v>45992</v>
      </c>
      <c r="BF216" s="161">
        <f t="shared" si="2518"/>
        <v>46022</v>
      </c>
      <c r="BG216" s="165">
        <f t="shared" si="2519"/>
        <v>0</v>
      </c>
      <c r="BH216" s="161">
        <v>46023</v>
      </c>
      <c r="BI216" s="161">
        <f t="shared" si="2520"/>
        <v>46053</v>
      </c>
      <c r="BJ216" s="165">
        <f t="shared" si="2521"/>
        <v>0</v>
      </c>
      <c r="BK216" s="161">
        <f t="shared" si="2522"/>
        <v>46054</v>
      </c>
      <c r="BL216" s="161">
        <f t="shared" si="2523"/>
        <v>46081</v>
      </c>
      <c r="BM216" s="165">
        <f t="shared" si="2524"/>
        <v>0</v>
      </c>
      <c r="BN216" s="161">
        <f t="shared" si="2525"/>
        <v>46082</v>
      </c>
      <c r="BO216" s="161">
        <f t="shared" si="2526"/>
        <v>46112</v>
      </c>
      <c r="BP216" s="165">
        <f t="shared" si="2527"/>
        <v>0</v>
      </c>
      <c r="BQ216" s="161">
        <f t="shared" si="2528"/>
        <v>46113</v>
      </c>
      <c r="BR216" s="161">
        <f t="shared" si="2529"/>
        <v>46142</v>
      </c>
      <c r="BS216" s="165">
        <f t="shared" si="2530"/>
        <v>0</v>
      </c>
      <c r="BT216" s="161">
        <f t="shared" si="2531"/>
        <v>46143</v>
      </c>
      <c r="BU216" s="161">
        <f t="shared" si="2532"/>
        <v>46173</v>
      </c>
      <c r="BV216" s="165">
        <f t="shared" si="2533"/>
        <v>0</v>
      </c>
      <c r="BW216" s="161">
        <f t="shared" si="2534"/>
        <v>46174</v>
      </c>
      <c r="BX216" s="161">
        <f t="shared" si="2535"/>
        <v>46203</v>
      </c>
      <c r="BY216" s="165">
        <f t="shared" si="2536"/>
        <v>0</v>
      </c>
      <c r="BZ216" s="161">
        <f t="shared" si="2537"/>
        <v>46204</v>
      </c>
      <c r="CA216" s="161">
        <f t="shared" si="2538"/>
        <v>46234</v>
      </c>
      <c r="CB216" s="165">
        <f t="shared" si="2539"/>
        <v>0</v>
      </c>
      <c r="CC216" s="161">
        <f t="shared" si="2540"/>
        <v>46235</v>
      </c>
      <c r="CD216" s="161">
        <f t="shared" si="2541"/>
        <v>46265</v>
      </c>
      <c r="CE216" s="165">
        <f t="shared" si="2542"/>
        <v>0</v>
      </c>
      <c r="CF216" s="161">
        <f t="shared" si="2543"/>
        <v>46266</v>
      </c>
      <c r="CG216" s="161">
        <f t="shared" si="2544"/>
        <v>46295</v>
      </c>
      <c r="CH216" s="165">
        <f t="shared" si="2545"/>
        <v>0</v>
      </c>
      <c r="CI216" s="161">
        <f t="shared" si="2546"/>
        <v>46296</v>
      </c>
      <c r="CJ216" s="161">
        <f t="shared" si="2547"/>
        <v>46326</v>
      </c>
      <c r="CK216" s="165">
        <f t="shared" si="2548"/>
        <v>0</v>
      </c>
      <c r="CL216" s="161">
        <f t="shared" si="2549"/>
        <v>46327</v>
      </c>
      <c r="CM216" s="161">
        <f t="shared" si="2550"/>
        <v>46356</v>
      </c>
      <c r="CN216" s="165">
        <f t="shared" si="2551"/>
        <v>0</v>
      </c>
      <c r="CO216" s="161">
        <f t="shared" si="2552"/>
        <v>46357</v>
      </c>
      <c r="CP216" s="161">
        <f t="shared" si="2553"/>
        <v>46387</v>
      </c>
      <c r="CQ216" s="165">
        <f t="shared" si="2554"/>
        <v>0</v>
      </c>
    </row>
    <row r="217" s="78" customFormat="1" ht="24" customHeight="1" outlineLevel="4" spans="1:95">
      <c r="A217" s="119"/>
      <c r="B217" s="120"/>
      <c r="C217" s="121"/>
      <c r="D217" s="119"/>
      <c r="E217" s="120"/>
      <c r="F217" s="120"/>
      <c r="G217" s="120"/>
      <c r="H217" s="122"/>
      <c r="I217" s="122"/>
      <c r="J217" s="122">
        <f t="shared" si="2339"/>
        <v>0</v>
      </c>
      <c r="K217" s="122">
        <f t="shared" si="2555"/>
        <v>4</v>
      </c>
      <c r="L217" s="153"/>
      <c r="M217" s="154">
        <f>IFERROR(VLOOKUP($L217,'2-2 引出数据_合同数据仓库'!$B$2:$BP$1000,3,FALSE),0)</f>
        <v>0</v>
      </c>
      <c r="N217" s="122"/>
      <c r="O217" s="154">
        <f>IFERROR(VLOOKUP((LEFT(VLOOKUP($L217,'2-2 引出数据_合同数据仓库'!$B$2:$BP$1000,64,FALSE),15)&amp;(RIGHT(VLOOKUP($L217,'2-2 引出数据_合同数据仓库'!$B$2:$BP$1000,64,FALSE),4)+1)),'2-2 引出数据_合同数据仓库'!$B$2:$BP$1000,3,FALSE),0)</f>
        <v>0</v>
      </c>
      <c r="P217" s="122"/>
      <c r="Q217" s="122">
        <f>IFERROR(VLOOKUP($L217,'2-2 引出数据_合同数据仓库'!$B$2:$BP$1000,28,FALSE),0)</f>
        <v>0</v>
      </c>
      <c r="R217" s="122">
        <f>IFERROR(VLOOKUP($L217,'2-2 引出数据_合同数据仓库'!$B$2:$BP$1000,29,FALSE),0)</f>
        <v>0</v>
      </c>
      <c r="S217" s="122">
        <f>IFERROR(VLOOKUP($L217,'2-2 引出数据_合同数据仓库'!$B$2:$BP$1000,4,FALSE),0)</f>
        <v>0</v>
      </c>
      <c r="T217" s="122"/>
      <c r="U217" s="122">
        <f>IFERROR(VLOOKUP($L217,'2-2 引出数据_合同数据仓库'!$B$2:$BP$1000,15,FALSE),0)</f>
        <v>0</v>
      </c>
      <c r="V217" s="122">
        <f t="shared" si="2484"/>
        <v>0</v>
      </c>
      <c r="W217" s="122"/>
      <c r="X217" s="161">
        <v>45658</v>
      </c>
      <c r="Y217" s="161">
        <f t="shared" si="2485"/>
        <v>45688</v>
      </c>
      <c r="Z217" s="165">
        <f t="shared" si="2486"/>
        <v>0</v>
      </c>
      <c r="AA217" s="161">
        <f t="shared" si="2487"/>
        <v>45689</v>
      </c>
      <c r="AB217" s="161">
        <f t="shared" si="2488"/>
        <v>45716</v>
      </c>
      <c r="AC217" s="165">
        <f t="shared" si="2489"/>
        <v>0</v>
      </c>
      <c r="AD217" s="161">
        <f t="shared" si="2490"/>
        <v>45717</v>
      </c>
      <c r="AE217" s="161">
        <f t="shared" si="2491"/>
        <v>45747</v>
      </c>
      <c r="AF217" s="165">
        <f t="shared" si="2492"/>
        <v>0</v>
      </c>
      <c r="AG217" s="161">
        <f t="shared" si="2493"/>
        <v>45748</v>
      </c>
      <c r="AH217" s="161">
        <f t="shared" si="2494"/>
        <v>45777</v>
      </c>
      <c r="AI217" s="165">
        <f t="shared" si="2495"/>
        <v>0</v>
      </c>
      <c r="AJ217" s="161">
        <f t="shared" si="2496"/>
        <v>45778</v>
      </c>
      <c r="AK217" s="161">
        <f t="shared" si="2497"/>
        <v>45808</v>
      </c>
      <c r="AL217" s="165">
        <f t="shared" si="2498"/>
        <v>0</v>
      </c>
      <c r="AM217" s="161">
        <f t="shared" si="2499"/>
        <v>45809</v>
      </c>
      <c r="AN217" s="161">
        <f t="shared" si="2500"/>
        <v>45838</v>
      </c>
      <c r="AO217" s="165">
        <f t="shared" si="2501"/>
        <v>0</v>
      </c>
      <c r="AP217" s="161">
        <f t="shared" si="2502"/>
        <v>45839</v>
      </c>
      <c r="AQ217" s="161">
        <f t="shared" si="2503"/>
        <v>45869</v>
      </c>
      <c r="AR217" s="165">
        <f t="shared" si="2504"/>
        <v>0</v>
      </c>
      <c r="AS217" s="161">
        <f t="shared" si="2505"/>
        <v>45870</v>
      </c>
      <c r="AT217" s="161">
        <f t="shared" si="2506"/>
        <v>45900</v>
      </c>
      <c r="AU217" s="165">
        <f t="shared" si="2507"/>
        <v>0</v>
      </c>
      <c r="AV217" s="161">
        <f t="shared" si="2508"/>
        <v>45901</v>
      </c>
      <c r="AW217" s="161">
        <f t="shared" si="2509"/>
        <v>45930</v>
      </c>
      <c r="AX217" s="165">
        <f t="shared" si="2510"/>
        <v>0</v>
      </c>
      <c r="AY217" s="161">
        <f t="shared" si="2511"/>
        <v>45931</v>
      </c>
      <c r="AZ217" s="161">
        <f t="shared" si="2512"/>
        <v>45961</v>
      </c>
      <c r="BA217" s="165">
        <f t="shared" si="2513"/>
        <v>0</v>
      </c>
      <c r="BB217" s="161">
        <f t="shared" si="2514"/>
        <v>45962</v>
      </c>
      <c r="BC217" s="161">
        <f t="shared" si="2515"/>
        <v>45991</v>
      </c>
      <c r="BD217" s="165">
        <f t="shared" si="2516"/>
        <v>0</v>
      </c>
      <c r="BE217" s="161">
        <f t="shared" si="2517"/>
        <v>45992</v>
      </c>
      <c r="BF217" s="161">
        <f t="shared" si="2518"/>
        <v>46022</v>
      </c>
      <c r="BG217" s="165">
        <f t="shared" si="2519"/>
        <v>0</v>
      </c>
      <c r="BH217" s="161">
        <v>46023</v>
      </c>
      <c r="BI217" s="161">
        <f t="shared" si="2520"/>
        <v>46053</v>
      </c>
      <c r="BJ217" s="165">
        <f t="shared" si="2521"/>
        <v>0</v>
      </c>
      <c r="BK217" s="161">
        <f t="shared" si="2522"/>
        <v>46054</v>
      </c>
      <c r="BL217" s="161">
        <f t="shared" si="2523"/>
        <v>46081</v>
      </c>
      <c r="BM217" s="165">
        <f t="shared" si="2524"/>
        <v>0</v>
      </c>
      <c r="BN217" s="161">
        <f t="shared" si="2525"/>
        <v>46082</v>
      </c>
      <c r="BO217" s="161">
        <f t="shared" si="2526"/>
        <v>46112</v>
      </c>
      <c r="BP217" s="165">
        <f t="shared" si="2527"/>
        <v>0</v>
      </c>
      <c r="BQ217" s="161">
        <f t="shared" si="2528"/>
        <v>46113</v>
      </c>
      <c r="BR217" s="161">
        <f t="shared" si="2529"/>
        <v>46142</v>
      </c>
      <c r="BS217" s="165">
        <f t="shared" si="2530"/>
        <v>0</v>
      </c>
      <c r="BT217" s="161">
        <f t="shared" si="2531"/>
        <v>46143</v>
      </c>
      <c r="BU217" s="161">
        <f t="shared" si="2532"/>
        <v>46173</v>
      </c>
      <c r="BV217" s="165">
        <f t="shared" si="2533"/>
        <v>0</v>
      </c>
      <c r="BW217" s="161">
        <f t="shared" si="2534"/>
        <v>46174</v>
      </c>
      <c r="BX217" s="161">
        <f t="shared" si="2535"/>
        <v>46203</v>
      </c>
      <c r="BY217" s="165">
        <f t="shared" si="2536"/>
        <v>0</v>
      </c>
      <c r="BZ217" s="161">
        <f t="shared" si="2537"/>
        <v>46204</v>
      </c>
      <c r="CA217" s="161">
        <f t="shared" si="2538"/>
        <v>46234</v>
      </c>
      <c r="CB217" s="165">
        <f t="shared" si="2539"/>
        <v>0</v>
      </c>
      <c r="CC217" s="161">
        <f t="shared" si="2540"/>
        <v>46235</v>
      </c>
      <c r="CD217" s="161">
        <f t="shared" si="2541"/>
        <v>46265</v>
      </c>
      <c r="CE217" s="165">
        <f t="shared" si="2542"/>
        <v>0</v>
      </c>
      <c r="CF217" s="161">
        <f t="shared" si="2543"/>
        <v>46266</v>
      </c>
      <c r="CG217" s="161">
        <f t="shared" si="2544"/>
        <v>46295</v>
      </c>
      <c r="CH217" s="165">
        <f t="shared" si="2545"/>
        <v>0</v>
      </c>
      <c r="CI217" s="161">
        <f t="shared" si="2546"/>
        <v>46296</v>
      </c>
      <c r="CJ217" s="161">
        <f t="shared" si="2547"/>
        <v>46326</v>
      </c>
      <c r="CK217" s="165">
        <f t="shared" si="2548"/>
        <v>0</v>
      </c>
      <c r="CL217" s="161">
        <f t="shared" si="2549"/>
        <v>46327</v>
      </c>
      <c r="CM217" s="161">
        <f t="shared" si="2550"/>
        <v>46356</v>
      </c>
      <c r="CN217" s="165">
        <f t="shared" si="2551"/>
        <v>0</v>
      </c>
      <c r="CO217" s="161">
        <f t="shared" si="2552"/>
        <v>46357</v>
      </c>
      <c r="CP217" s="161">
        <f t="shared" si="2553"/>
        <v>46387</v>
      </c>
      <c r="CQ217" s="165">
        <f t="shared" si="2554"/>
        <v>0</v>
      </c>
    </row>
    <row r="218" s="78" customFormat="1" ht="24" customHeight="1" outlineLevel="4" spans="1:95">
      <c r="A218" s="123" t="s">
        <v>2826</v>
      </c>
      <c r="B218" s="124"/>
      <c r="C218" s="124"/>
      <c r="D218" s="124"/>
      <c r="E218" s="124"/>
      <c r="F218" s="124"/>
      <c r="G218" s="125"/>
      <c r="H218" s="126"/>
      <c r="I218" s="126"/>
      <c r="J218" s="126"/>
      <c r="K218" s="126"/>
      <c r="L218" s="155"/>
      <c r="M218" s="155"/>
      <c r="N218" s="126"/>
      <c r="O218" s="126"/>
      <c r="P218" s="126"/>
      <c r="Q218" s="126"/>
      <c r="R218" s="126"/>
      <c r="S218" s="126"/>
      <c r="T218" s="126"/>
      <c r="U218" s="126"/>
      <c r="V218" s="126"/>
      <c r="W218" s="126"/>
      <c r="X218" s="126"/>
      <c r="Y218" s="126"/>
      <c r="Z218" s="126"/>
      <c r="AA218" s="126"/>
      <c r="AB218" s="126"/>
      <c r="AC218" s="126"/>
      <c r="AD218" s="126"/>
      <c r="AE218" s="126"/>
      <c r="AF218" s="126"/>
      <c r="AG218" s="126"/>
      <c r="AH218" s="126"/>
      <c r="AI218" s="126"/>
      <c r="AJ218" s="126"/>
      <c r="AK218" s="126"/>
      <c r="AL218" s="126"/>
      <c r="AM218" s="126"/>
      <c r="AN218" s="126"/>
      <c r="AO218" s="126"/>
      <c r="AP218" s="126"/>
      <c r="AQ218" s="126"/>
      <c r="AR218" s="126"/>
      <c r="AS218" s="126"/>
      <c r="AT218" s="126"/>
      <c r="AU218" s="126"/>
      <c r="AV218" s="126"/>
      <c r="AW218" s="126"/>
      <c r="AX218" s="126"/>
      <c r="AY218" s="126"/>
      <c r="AZ218" s="126"/>
      <c r="BA218" s="126"/>
      <c r="BB218" s="126"/>
      <c r="BC218" s="126"/>
      <c r="BD218" s="126"/>
      <c r="BE218" s="126"/>
      <c r="BF218" s="126"/>
      <c r="BG218" s="126"/>
      <c r="BH218" s="126"/>
      <c r="BI218" s="126"/>
      <c r="BJ218" s="126"/>
      <c r="BK218" s="126"/>
      <c r="BL218" s="126"/>
      <c r="BM218" s="126"/>
      <c r="BN218" s="126"/>
      <c r="BO218" s="126"/>
      <c r="BP218" s="126"/>
      <c r="BQ218" s="126"/>
      <c r="BR218" s="126"/>
      <c r="BS218" s="126"/>
      <c r="BT218" s="126"/>
      <c r="BU218" s="126"/>
      <c r="BV218" s="126"/>
      <c r="BW218" s="126"/>
      <c r="BX218" s="126"/>
      <c r="BY218" s="126"/>
      <c r="BZ218" s="126"/>
      <c r="CA218" s="126"/>
      <c r="CB218" s="126"/>
      <c r="CC218" s="126"/>
      <c r="CD218" s="126"/>
      <c r="CE218" s="126"/>
      <c r="CF218" s="126"/>
      <c r="CG218" s="126"/>
      <c r="CH218" s="126"/>
      <c r="CI218" s="126"/>
      <c r="CJ218" s="126"/>
      <c r="CK218" s="126"/>
      <c r="CL218" s="126"/>
      <c r="CM218" s="126"/>
      <c r="CN218" s="126"/>
      <c r="CO218" s="126"/>
      <c r="CP218" s="126"/>
      <c r="CQ218" s="126"/>
    </row>
    <row r="219" ht="24" customHeight="1" outlineLevel="3" spans="1:95">
      <c r="A219" s="115"/>
      <c r="B219" s="116" t="s">
        <v>799</v>
      </c>
      <c r="C219" s="117" t="s">
        <v>1184</v>
      </c>
      <c r="D219" s="115" t="s">
        <v>1190</v>
      </c>
      <c r="E219" s="116" t="s">
        <v>1191</v>
      </c>
      <c r="F219" s="116"/>
      <c r="G219" s="116" t="s">
        <v>943</v>
      </c>
      <c r="H219" s="118">
        <f>X219+AA219+AD219+AG219+AJ219+AM219+AP219+AS219+AV219+AY219+BB219+BE219</f>
        <v>0</v>
      </c>
      <c r="I219" s="118">
        <f>Y219+AB219+AE219+AH219+AK219+AN219+AQ219+AT219+AW219+AZ219+BC219+BF219</f>
        <v>0</v>
      </c>
      <c r="J219" s="118">
        <f t="shared" si="2339"/>
        <v>0</v>
      </c>
      <c r="K219" s="118"/>
      <c r="L219" s="152"/>
      <c r="M219" s="152"/>
      <c r="N219" s="118"/>
      <c r="O219" s="118"/>
      <c r="P219" s="118"/>
      <c r="Q219" s="118"/>
      <c r="R219" s="118"/>
      <c r="S219" s="118"/>
      <c r="T219" s="118"/>
      <c r="U219" s="118"/>
      <c r="V219" s="118"/>
      <c r="W219" s="118"/>
      <c r="X219" s="118">
        <f>VLOOKUP($C219,'1 预算编制表单'!$C:$BJ,27,FALSE)</f>
        <v>0</v>
      </c>
      <c r="Y219" s="118">
        <f>X219-Z219</f>
        <v>0</v>
      </c>
      <c r="Z219" s="118">
        <f>SUM(Z220:Z224)</f>
        <v>0</v>
      </c>
      <c r="AA219" s="118">
        <f>VLOOKUP($C219,'1 预算编制表单'!$C:$BJ,30,FALSE)</f>
        <v>0</v>
      </c>
      <c r="AB219" s="118">
        <f>AA219-AC219</f>
        <v>0</v>
      </c>
      <c r="AC219" s="118">
        <f>SUM(AC220:AC224)</f>
        <v>0</v>
      </c>
      <c r="AD219" s="118">
        <f>VLOOKUP($C219,'1 预算编制表单'!$C:$BJ,33,FALSE)</f>
        <v>0</v>
      </c>
      <c r="AE219" s="118">
        <f>AD219-AF219</f>
        <v>0</v>
      </c>
      <c r="AF219" s="118">
        <f>SUM(AF220:AF224)</f>
        <v>0</v>
      </c>
      <c r="AG219" s="118">
        <f>VLOOKUP($C219,'1 预算编制表单'!$C:$BJ,36,FALSE)</f>
        <v>0</v>
      </c>
      <c r="AH219" s="118">
        <f>AG219-AI219</f>
        <v>0</v>
      </c>
      <c r="AI219" s="118">
        <f>SUM(AI220:AI224)</f>
        <v>0</v>
      </c>
      <c r="AJ219" s="118">
        <f>VLOOKUP($C219,'1 预算编制表单'!$C:$BJ,39,FALSE)</f>
        <v>0</v>
      </c>
      <c r="AK219" s="118">
        <f>AJ219-AL219</f>
        <v>0</v>
      </c>
      <c r="AL219" s="118">
        <f>SUM(AL220:AL224)</f>
        <v>0</v>
      </c>
      <c r="AM219" s="118">
        <f>VLOOKUP($C219,'1 预算编制表单'!$C:$BJ,42,FALSE)</f>
        <v>0</v>
      </c>
      <c r="AN219" s="118">
        <f>AM219-AO219</f>
        <v>0</v>
      </c>
      <c r="AO219" s="118">
        <f>SUM(AO220:AO224)</f>
        <v>0</v>
      </c>
      <c r="AP219" s="118">
        <f>VLOOKUP($C219,'1 预算编制表单'!$C:$BJ,45,FALSE)</f>
        <v>0</v>
      </c>
      <c r="AQ219" s="118">
        <f>AP219-AR219</f>
        <v>0</v>
      </c>
      <c r="AR219" s="118">
        <f>SUM(AR220:AR224)</f>
        <v>0</v>
      </c>
      <c r="AS219" s="118">
        <f>VLOOKUP($C219,'1 预算编制表单'!$C:$BJ,48,FALSE)</f>
        <v>0</v>
      </c>
      <c r="AT219" s="118">
        <f>AS219-AU219</f>
        <v>0</v>
      </c>
      <c r="AU219" s="118">
        <f>SUM(AU220:AU224)</f>
        <v>0</v>
      </c>
      <c r="AV219" s="118">
        <f>VLOOKUP($C219,'1 预算编制表单'!$C:$BJ,51,FALSE)</f>
        <v>0</v>
      </c>
      <c r="AW219" s="118">
        <f>AV219-AX219</f>
        <v>0</v>
      </c>
      <c r="AX219" s="118">
        <f>SUM(AX220:AX224)</f>
        <v>0</v>
      </c>
      <c r="AY219" s="118">
        <f>VLOOKUP($C219,'1 预算编制表单'!$C:$BJ,54,FALSE)</f>
        <v>0</v>
      </c>
      <c r="AZ219" s="118">
        <f>AY219-BA219</f>
        <v>0</v>
      </c>
      <c r="BA219" s="118">
        <f>SUM(BA220:BA224)</f>
        <v>0</v>
      </c>
      <c r="BB219" s="118">
        <f>VLOOKUP($C219,'1 预算编制表单'!$C:$BJ,57,FALSE)</f>
        <v>0</v>
      </c>
      <c r="BC219" s="118">
        <f>BB219-BD219</f>
        <v>0</v>
      </c>
      <c r="BD219" s="118">
        <f>SUM(BD220:BD224)</f>
        <v>0</v>
      </c>
      <c r="BE219" s="118">
        <f>VLOOKUP($C219,'1 预算编制表单'!$C:$BJ,60,FALSE)</f>
        <v>0</v>
      </c>
      <c r="BF219" s="118">
        <f>BE219-BG219</f>
        <v>0</v>
      </c>
      <c r="BG219" s="118">
        <f>SUM(BG220:BG224)</f>
        <v>0</v>
      </c>
      <c r="BH219" s="118">
        <f>VLOOKUP($C219,'1 预算编制表单'!$C:$BJ,27,FALSE)</f>
        <v>0</v>
      </c>
      <c r="BI219" s="118">
        <f>BH219-BJ219</f>
        <v>0</v>
      </c>
      <c r="BJ219" s="118">
        <f>SUM(BJ220:BJ224)</f>
        <v>0</v>
      </c>
      <c r="BK219" s="118">
        <f>VLOOKUP($C219,'1 预算编制表单'!$C:$BJ,30,FALSE)</f>
        <v>0</v>
      </c>
      <c r="BL219" s="118">
        <f>BK219-BM219</f>
        <v>0</v>
      </c>
      <c r="BM219" s="118">
        <f>SUM(BM220:BM224)</f>
        <v>0</v>
      </c>
      <c r="BN219" s="118">
        <f>VLOOKUP($C219,'1 预算编制表单'!$C:$BJ,33,FALSE)</f>
        <v>0</v>
      </c>
      <c r="BO219" s="118">
        <f>BN219-BP219</f>
        <v>0</v>
      </c>
      <c r="BP219" s="118">
        <f>SUM(BP220:BP224)</f>
        <v>0</v>
      </c>
      <c r="BQ219" s="118">
        <f>VLOOKUP($C219,'1 预算编制表单'!$C:$BJ,36,FALSE)</f>
        <v>0</v>
      </c>
      <c r="BR219" s="118">
        <f>BQ219-BS219</f>
        <v>0</v>
      </c>
      <c r="BS219" s="118">
        <f>SUM(BS220:BS224)</f>
        <v>0</v>
      </c>
      <c r="BT219" s="118">
        <f>VLOOKUP($C219,'1 预算编制表单'!$C:$BJ,39,FALSE)</f>
        <v>0</v>
      </c>
      <c r="BU219" s="118">
        <f>BT219-BV219</f>
        <v>0</v>
      </c>
      <c r="BV219" s="118">
        <f>SUM(BV220:BV224)</f>
        <v>0</v>
      </c>
      <c r="BW219" s="118">
        <f>VLOOKUP($C219,'1 预算编制表单'!$C:$BJ,42,FALSE)</f>
        <v>0</v>
      </c>
      <c r="BX219" s="118">
        <f>BW219-BY219</f>
        <v>0</v>
      </c>
      <c r="BY219" s="118">
        <f>SUM(BY220:BY224)</f>
        <v>0</v>
      </c>
      <c r="BZ219" s="118">
        <f>VLOOKUP($C219,'1 预算编制表单'!$C:$BJ,45,FALSE)</f>
        <v>0</v>
      </c>
      <c r="CA219" s="118">
        <f>BZ219-CB219</f>
        <v>0</v>
      </c>
      <c r="CB219" s="118">
        <f>SUM(CB220:CB224)</f>
        <v>0</v>
      </c>
      <c r="CC219" s="118">
        <f>VLOOKUP($C219,'1 预算编制表单'!$C:$BJ,48,FALSE)</f>
        <v>0</v>
      </c>
      <c r="CD219" s="118">
        <f>CC219-CE219</f>
        <v>0</v>
      </c>
      <c r="CE219" s="118">
        <f>SUM(CE220:CE224)</f>
        <v>0</v>
      </c>
      <c r="CF219" s="118">
        <f>VLOOKUP($C219,'1 预算编制表单'!$C:$BJ,51,FALSE)</f>
        <v>0</v>
      </c>
      <c r="CG219" s="118">
        <f>CF219-CH219</f>
        <v>0</v>
      </c>
      <c r="CH219" s="118">
        <f>SUM(CH220:CH224)</f>
        <v>0</v>
      </c>
      <c r="CI219" s="118">
        <f>VLOOKUP($C219,'1 预算编制表单'!$C:$BJ,54,FALSE)</f>
        <v>0</v>
      </c>
      <c r="CJ219" s="118">
        <f>CI219-CK219</f>
        <v>0</v>
      </c>
      <c r="CK219" s="118">
        <f>SUM(CK220:CK224)</f>
        <v>0</v>
      </c>
      <c r="CL219" s="118">
        <f>VLOOKUP($C219,'1 预算编制表单'!$C:$BJ,57,FALSE)</f>
        <v>0</v>
      </c>
      <c r="CM219" s="118">
        <f>CL219-CN219</f>
        <v>0</v>
      </c>
      <c r="CN219" s="118">
        <f>SUM(CN220:CN224)</f>
        <v>0</v>
      </c>
      <c r="CO219" s="118">
        <f>VLOOKUP($C219,'1 预算编制表单'!$C:$BJ,60,FALSE)</f>
        <v>0</v>
      </c>
      <c r="CP219" s="118">
        <f>CO219-CQ219</f>
        <v>0</v>
      </c>
      <c r="CQ219" s="118">
        <f>SUM(CQ220:CQ224)</f>
        <v>0</v>
      </c>
    </row>
    <row r="220" s="78" customFormat="1" ht="24" customHeight="1" outlineLevel="4" spans="1:95">
      <c r="A220" s="119"/>
      <c r="B220" s="120"/>
      <c r="C220" s="121"/>
      <c r="D220" s="119"/>
      <c r="E220" s="120"/>
      <c r="F220" s="120"/>
      <c r="G220" s="120"/>
      <c r="H220" s="122"/>
      <c r="I220" s="122"/>
      <c r="J220" s="122">
        <f t="shared" si="2339"/>
        <v>0</v>
      </c>
      <c r="K220" s="122">
        <v>1</v>
      </c>
      <c r="L220" s="153"/>
      <c r="M220" s="154">
        <f>IFERROR(VLOOKUP($L220,'2-2 引出数据_合同数据仓库'!$B$2:$BP$1000,3,FALSE),0)</f>
        <v>0</v>
      </c>
      <c r="N220" s="122"/>
      <c r="O220" s="154">
        <f>IFERROR(VLOOKUP((LEFT(VLOOKUP($L220,'2-2 引出数据_合同数据仓库'!$B$2:$BP$1000,64,FALSE),15)&amp;(RIGHT(VLOOKUP($L220,'2-2 引出数据_合同数据仓库'!$B$2:$BP$1000,64,FALSE),4)+1)),'2-2 引出数据_合同数据仓库'!$B$2:$BP$1000,3,FALSE),0)</f>
        <v>0</v>
      </c>
      <c r="P220" s="122"/>
      <c r="Q220" s="122">
        <f>IFERROR(VLOOKUP($L220,'2-2 引出数据_合同数据仓库'!$B$2:$BP$1000,28,FALSE),0)</f>
        <v>0</v>
      </c>
      <c r="R220" s="122">
        <f>IFERROR(VLOOKUP($L220,'2-2 引出数据_合同数据仓库'!$B$2:$BP$1000,29,FALSE),0)</f>
        <v>0</v>
      </c>
      <c r="S220" s="122">
        <f>IFERROR(VLOOKUP($L220,'2-2 引出数据_合同数据仓库'!$B$2:$BP$1000,4,FALSE),0)</f>
        <v>0</v>
      </c>
      <c r="T220" s="122"/>
      <c r="U220" s="122">
        <f>IFERROR(VLOOKUP($L220,'2-2 引出数据_合同数据仓库'!$B$2:$BP$1000,15,FALSE),0)</f>
        <v>0</v>
      </c>
      <c r="V220" s="122">
        <f t="shared" ref="V220:V223" si="2556">U220/(S220-R220+1)*365</f>
        <v>0</v>
      </c>
      <c r="W220" s="122"/>
      <c r="X220" s="161">
        <v>45658</v>
      </c>
      <c r="Y220" s="161">
        <f t="shared" ref="Y220:Y223" si="2557">X220+30</f>
        <v>45688</v>
      </c>
      <c r="Z220" s="165">
        <f t="shared" ref="Z220:Z223" si="2558">IFERROR(IF(($R220-Y220)&gt;=0,0,IF(($S220-X220)&lt;0,0,IF(AND(($S220-Y220)&gt;0,(X220-$R220)&gt;0),$V220/365*(Y220-X220+1),IF(AND(($S220-Y220)&lt;=0,(X220-$R220)&gt;0),$V220/365*($S220-X220+1),$V220/365*(Y220-$R220+1))))),0)</f>
        <v>0</v>
      </c>
      <c r="AA220" s="161">
        <f t="shared" ref="AA220:AA223" si="2559">Y220+1</f>
        <v>45689</v>
      </c>
      <c r="AB220" s="161">
        <f t="shared" ref="AB220:AB223" si="2560">AA220+27</f>
        <v>45716</v>
      </c>
      <c r="AC220" s="165">
        <f t="shared" ref="AC220:AC223" si="2561">IFERROR(IF(($R220-AB220)&gt;=0,0,IF(($S220-AA220)&lt;0,0,IF(AND(($S220-AB220)&gt;0,(AA220-$R220)&gt;0),$V220/365*(AB220-AA220+1),IF(AND(($S220-AB220)&lt;=0,(AA220-$R220)&gt;0),$V220/365*($S220-AA220+1),$V220/365*(AB220-$R220+1))))),0)</f>
        <v>0</v>
      </c>
      <c r="AD220" s="161">
        <f t="shared" ref="AD220:AD223" si="2562">AB220+1</f>
        <v>45717</v>
      </c>
      <c r="AE220" s="161">
        <f t="shared" ref="AE220:AE223" si="2563">AD220+30</f>
        <v>45747</v>
      </c>
      <c r="AF220" s="165">
        <f t="shared" ref="AF220:AF223" si="2564">IFERROR(IF(($R220-AE220)&gt;=0,0,IF(($S220-AD220)&lt;0,0,IF(AND(($S220-AE220)&gt;0,(AD220-$R220)&gt;0),$V220/365*(AE220-AD220+1),IF(AND(($S220-AE220)&lt;=0,(AD220-$R220)&gt;0),$V220/365*($S220-AD220+1),$V220/365*(AE220-$R220+1))))),0)</f>
        <v>0</v>
      </c>
      <c r="AG220" s="161">
        <f t="shared" ref="AG220:AG223" si="2565">AE220+1</f>
        <v>45748</v>
      </c>
      <c r="AH220" s="161">
        <f t="shared" ref="AH220:AH223" si="2566">AG220+29</f>
        <v>45777</v>
      </c>
      <c r="AI220" s="165">
        <f t="shared" ref="AI220:AI223" si="2567">IFERROR(IF(($R220-AH220)&gt;=0,0,IF(($S220-AG220)&lt;0,0,IF(AND(($S220-AH220)&gt;0,(AG220-$R220)&gt;0),$V220/365*(AH220-AG220+1),IF(AND(($S220-AH220)&lt;=0,(AG220-$R220)&gt;0),$V220/365*($S220-AG220+1),$V220/365*(AH220-$R220+1))))),0)</f>
        <v>0</v>
      </c>
      <c r="AJ220" s="161">
        <f t="shared" ref="AJ220:AJ223" si="2568">AH220+1</f>
        <v>45778</v>
      </c>
      <c r="AK220" s="161">
        <f t="shared" ref="AK220:AK223" si="2569">AJ220+30</f>
        <v>45808</v>
      </c>
      <c r="AL220" s="165">
        <f t="shared" ref="AL220:AL223" si="2570">IFERROR(IF(($R220-AK220)&gt;=0,0,IF(($S220-AJ220)&lt;0,0,IF(AND(($S220-AK220)&gt;0,(AJ220-$R220)&gt;0),$V220/365*(AK220-AJ220+1),IF(AND(($S220-AK220)&lt;=0,(AJ220-$R220)&gt;0),$V220/365*($S220-AJ220+1),$V220/365*(AK220-$R220+1))))),0)</f>
        <v>0</v>
      </c>
      <c r="AM220" s="161">
        <f t="shared" ref="AM220:AM223" si="2571">AK220+1</f>
        <v>45809</v>
      </c>
      <c r="AN220" s="161">
        <f t="shared" ref="AN220:AN223" si="2572">AM220+29</f>
        <v>45838</v>
      </c>
      <c r="AO220" s="165">
        <f t="shared" ref="AO220:AO223" si="2573">IFERROR(IF(($R220-AN220)&gt;=0,0,IF(($S220-AM220)&lt;0,0,IF(AND(($S220-AN220)&gt;0,(AM220-$R220)&gt;0),$V220/365*(AN220-AM220+1),IF(AND(($S220-AN220)&lt;=0,(AM220-$R220)&gt;0),$V220/365*($S220-AM220+1),$V220/365*(AN220-$R220+1))))),0)</f>
        <v>0</v>
      </c>
      <c r="AP220" s="161">
        <f t="shared" ref="AP220:AP223" si="2574">AN220+1</f>
        <v>45839</v>
      </c>
      <c r="AQ220" s="161">
        <f t="shared" ref="AQ220:AQ223" si="2575">AP220+30</f>
        <v>45869</v>
      </c>
      <c r="AR220" s="165">
        <f t="shared" ref="AR220:AR223" si="2576">IFERROR(IF(($R220-AQ220)&gt;=0,0,IF(($S220-AP220)&lt;0,0,IF(AND(($S220-AQ220)&gt;0,(AP220-$R220)&gt;0),$V220/365*(AQ220-AP220+1),IF(AND(($S220-AQ220)&lt;=0,(AP220-$R220)&gt;0),$V220/365*($S220-AP220+1),$V220/365*(AQ220-$R220+1))))),0)</f>
        <v>0</v>
      </c>
      <c r="AS220" s="161">
        <f t="shared" ref="AS220:AS223" si="2577">AQ220+1</f>
        <v>45870</v>
      </c>
      <c r="AT220" s="161">
        <f t="shared" ref="AT220:AT223" si="2578">AS220+30</f>
        <v>45900</v>
      </c>
      <c r="AU220" s="165">
        <f t="shared" ref="AU220:AU223" si="2579">IFERROR(IF(($R220-AT220)&gt;=0,0,IF(($S220-AS220)&lt;0,0,IF(AND(($S220-AT220)&gt;0,(AS220-$R220)&gt;0),$V220/365*(AT220-AS220+1),IF(AND(($S220-AT220)&lt;=0,(AS220-$R220)&gt;0),$V220/365*($S220-AS220+1),$V220/365*(AT220-$R220+1))))),0)</f>
        <v>0</v>
      </c>
      <c r="AV220" s="161">
        <f t="shared" ref="AV220:AV223" si="2580">AT220+1</f>
        <v>45901</v>
      </c>
      <c r="AW220" s="161">
        <f t="shared" ref="AW220:AW223" si="2581">AV220+29</f>
        <v>45930</v>
      </c>
      <c r="AX220" s="165">
        <f t="shared" ref="AX220:AX223" si="2582">IFERROR(IF(($R220-AW220)&gt;=0,0,IF(($S220-AV220)&lt;0,0,IF(AND(($S220-AW220)&gt;0,(AV220-$R220)&gt;0),$V220/365*(AW220-AV220+1),IF(AND(($S220-AW220)&lt;=0,(AV220-$R220)&gt;0),$V220/365*($S220-AV220+1),$V220/365*(AW220-$R220+1))))),0)</f>
        <v>0</v>
      </c>
      <c r="AY220" s="161">
        <f t="shared" ref="AY220:AY223" si="2583">AW220+1</f>
        <v>45931</v>
      </c>
      <c r="AZ220" s="161">
        <f t="shared" ref="AZ220:AZ223" si="2584">AY220+30</f>
        <v>45961</v>
      </c>
      <c r="BA220" s="165">
        <f t="shared" ref="BA220:BA223" si="2585">IFERROR(IF(($R220-AZ220)&gt;=0,0,IF(($S220-AY220)&lt;0,0,IF(AND(($S220-AZ220)&gt;0,(AY220-$R220)&gt;0),$V220/365*(AZ220-AY220+1),IF(AND(($S220-AZ220)&lt;=0,(AY220-$R220)&gt;0),$V220/365*($S220-AY220+1),$V220/365*(AZ220-$R220+1))))),0)</f>
        <v>0</v>
      </c>
      <c r="BB220" s="161">
        <f t="shared" ref="BB220:BB223" si="2586">AZ220+1</f>
        <v>45962</v>
      </c>
      <c r="BC220" s="161">
        <f t="shared" ref="BC220:BC223" si="2587">BB220+29</f>
        <v>45991</v>
      </c>
      <c r="BD220" s="165">
        <f t="shared" ref="BD220:BD223" si="2588">IFERROR(IF(($R220-BC220)&gt;=0,0,IF(($S220-BB220)&lt;0,0,IF(AND(($S220-BC220)&gt;0,(BB220-$R220)&gt;0),$V220/365*(BC220-BB220+1),IF(AND(($S220-BC220)&lt;=0,(BB220-$R220)&gt;0),$V220/365*($S220-BB220+1),$V220/365*(BC220-$R220+1))))),0)</f>
        <v>0</v>
      </c>
      <c r="BE220" s="161">
        <f t="shared" ref="BE220:BE223" si="2589">BC220+1</f>
        <v>45992</v>
      </c>
      <c r="BF220" s="161">
        <f t="shared" ref="BF220:BF223" si="2590">BE220+30</f>
        <v>46022</v>
      </c>
      <c r="BG220" s="165">
        <f t="shared" ref="BG220:BG223" si="2591">IFERROR(IF(($R220-BF220)&gt;=0,0,IF(($S220-BE220)&lt;0,0,IF(AND(($S220-BF220)&gt;0,(BE220-$R220)&gt;0),$V220/365*(BF220-BE220+1),IF(AND(($S220-BF220)&lt;=0,(BE220-$R220)&gt;0),$V220/365*($S220-BE220+1),$V220/365*(BF220-$R220+1))))),0)</f>
        <v>0</v>
      </c>
      <c r="BH220" s="161">
        <v>46023</v>
      </c>
      <c r="BI220" s="161">
        <f t="shared" ref="BI220:BI223" si="2592">BH220+30</f>
        <v>46053</v>
      </c>
      <c r="BJ220" s="165">
        <f t="shared" ref="BJ220:BJ223" si="2593">IFERROR(IF(($R220-BI220)&gt;=0,0,IF(($S220-BH220)&lt;0,0,IF(AND(($S220-BI220)&gt;0,(BH220-$R220)&gt;0),$V220/365*(BI220-BH220+1),IF(AND(($S220-BI220)&lt;=0,(BH220-$R220)&gt;0),$V220/365*($S220-BH220+1),$V220/365*(BI220-$R220+1))))),0)</f>
        <v>0</v>
      </c>
      <c r="BK220" s="161">
        <f t="shared" ref="BK220:BK223" si="2594">BI220+1</f>
        <v>46054</v>
      </c>
      <c r="BL220" s="161">
        <f t="shared" ref="BL220:BL223" si="2595">BK220+27</f>
        <v>46081</v>
      </c>
      <c r="BM220" s="165">
        <f t="shared" ref="BM220:BM223" si="2596">IFERROR(IF(($R220-BL220)&gt;=0,0,IF(($S220-BK220)&lt;0,0,IF(AND(($S220-BL220)&gt;0,(BK220-$R220)&gt;0),$V220/365*(BL220-BK220+1),IF(AND(($S220-BL220)&lt;=0,(BK220-$R220)&gt;0),$V220/365*($S220-BK220+1),$V220/365*(BL220-$R220+1))))),0)</f>
        <v>0</v>
      </c>
      <c r="BN220" s="161">
        <f t="shared" ref="BN220:BN223" si="2597">BL220+1</f>
        <v>46082</v>
      </c>
      <c r="BO220" s="161">
        <f t="shared" ref="BO220:BO223" si="2598">BN220+30</f>
        <v>46112</v>
      </c>
      <c r="BP220" s="165">
        <f t="shared" ref="BP220:BP223" si="2599">IFERROR(IF(($R220-BO220)&gt;=0,0,IF(($S220-BN220)&lt;0,0,IF(AND(($S220-BO220)&gt;0,(BN220-$R220)&gt;0),$V220/365*(BO220-BN220+1),IF(AND(($S220-BO220)&lt;=0,(BN220-$R220)&gt;0),$V220/365*($S220-BN220+1),$V220/365*(BO220-$R220+1))))),0)</f>
        <v>0</v>
      </c>
      <c r="BQ220" s="161">
        <f t="shared" ref="BQ220:BQ223" si="2600">BO220+1</f>
        <v>46113</v>
      </c>
      <c r="BR220" s="161">
        <f t="shared" ref="BR220:BR223" si="2601">BQ220+29</f>
        <v>46142</v>
      </c>
      <c r="BS220" s="165">
        <f t="shared" ref="BS220:BS223" si="2602">IFERROR(IF(($R220-BR220)&gt;=0,0,IF(($S220-BQ220)&lt;0,0,IF(AND(($S220-BR220)&gt;0,(BQ220-$R220)&gt;0),$V220/365*(BR220-BQ220+1),IF(AND(($S220-BR220)&lt;=0,(BQ220-$R220)&gt;0),$V220/365*($S220-BQ220+1),$V220/365*(BR220-$R220+1))))),0)</f>
        <v>0</v>
      </c>
      <c r="BT220" s="161">
        <f t="shared" ref="BT220:BT223" si="2603">BR220+1</f>
        <v>46143</v>
      </c>
      <c r="BU220" s="161">
        <f t="shared" ref="BU220:BU223" si="2604">BT220+30</f>
        <v>46173</v>
      </c>
      <c r="BV220" s="165">
        <f t="shared" ref="BV220:BV223" si="2605">IFERROR(IF(($R220-BU220)&gt;=0,0,IF(($S220-BT220)&lt;0,0,IF(AND(($S220-BU220)&gt;0,(BT220-$R220)&gt;0),$V220/365*(BU220-BT220+1),IF(AND(($S220-BU220)&lt;=0,(BT220-$R220)&gt;0),$V220/365*($S220-BT220+1),$V220/365*(BU220-$R220+1))))),0)</f>
        <v>0</v>
      </c>
      <c r="BW220" s="161">
        <f t="shared" ref="BW220:BW223" si="2606">BU220+1</f>
        <v>46174</v>
      </c>
      <c r="BX220" s="161">
        <f t="shared" ref="BX220:BX223" si="2607">BW220+29</f>
        <v>46203</v>
      </c>
      <c r="BY220" s="165">
        <f t="shared" ref="BY220:BY223" si="2608">IFERROR(IF(($R220-BX220)&gt;=0,0,IF(($S220-BW220)&lt;0,0,IF(AND(($S220-BX220)&gt;0,(BW220-$R220)&gt;0),$V220/365*(BX220-BW220+1),IF(AND(($S220-BX220)&lt;=0,(BW220-$R220)&gt;0),$V220/365*($S220-BW220+1),$V220/365*(BX220-$R220+1))))),0)</f>
        <v>0</v>
      </c>
      <c r="BZ220" s="161">
        <f t="shared" ref="BZ220:BZ223" si="2609">BX220+1</f>
        <v>46204</v>
      </c>
      <c r="CA220" s="161">
        <f t="shared" ref="CA220:CA223" si="2610">BZ220+30</f>
        <v>46234</v>
      </c>
      <c r="CB220" s="165">
        <f t="shared" ref="CB220:CB223" si="2611">IFERROR(IF(($R220-CA220)&gt;=0,0,IF(($S220-BZ220)&lt;0,0,IF(AND(($S220-CA220)&gt;0,(BZ220-$R220)&gt;0),$V220/365*(CA220-BZ220+1),IF(AND(($S220-CA220)&lt;=0,(BZ220-$R220)&gt;0),$V220/365*($S220-BZ220+1),$V220/365*(CA220-$R220+1))))),0)</f>
        <v>0</v>
      </c>
      <c r="CC220" s="161">
        <f t="shared" ref="CC220:CC223" si="2612">CA220+1</f>
        <v>46235</v>
      </c>
      <c r="CD220" s="161">
        <f t="shared" ref="CD220:CD223" si="2613">CC220+30</f>
        <v>46265</v>
      </c>
      <c r="CE220" s="165">
        <f t="shared" ref="CE220:CE223" si="2614">IFERROR(IF(($R220-CD220)&gt;=0,0,IF(($S220-CC220)&lt;0,0,IF(AND(($S220-CD220)&gt;0,(CC220-$R220)&gt;0),$V220/365*(CD220-CC220+1),IF(AND(($S220-CD220)&lt;=0,(CC220-$R220)&gt;0),$V220/365*($S220-CC220+1),$V220/365*(CD220-$R220+1))))),0)</f>
        <v>0</v>
      </c>
      <c r="CF220" s="161">
        <f t="shared" ref="CF220:CF223" si="2615">CD220+1</f>
        <v>46266</v>
      </c>
      <c r="CG220" s="161">
        <f t="shared" ref="CG220:CG223" si="2616">CF220+29</f>
        <v>46295</v>
      </c>
      <c r="CH220" s="165">
        <f t="shared" ref="CH220:CH223" si="2617">IFERROR(IF(($R220-CG220)&gt;=0,0,IF(($S220-CF220)&lt;0,0,IF(AND(($S220-CG220)&gt;0,(CF220-$R220)&gt;0),$V220/365*(CG220-CF220+1),IF(AND(($S220-CG220)&lt;=0,(CF220-$R220)&gt;0),$V220/365*($S220-CF220+1),$V220/365*(CG220-$R220+1))))),0)</f>
        <v>0</v>
      </c>
      <c r="CI220" s="161">
        <f t="shared" ref="CI220:CI223" si="2618">CG220+1</f>
        <v>46296</v>
      </c>
      <c r="CJ220" s="161">
        <f t="shared" ref="CJ220:CJ223" si="2619">CI220+30</f>
        <v>46326</v>
      </c>
      <c r="CK220" s="165">
        <f t="shared" ref="CK220:CK223" si="2620">IFERROR(IF(($R220-CJ220)&gt;=0,0,IF(($S220-CI220)&lt;0,0,IF(AND(($S220-CJ220)&gt;0,(CI220-$R220)&gt;0),$V220/365*(CJ220-CI220+1),IF(AND(($S220-CJ220)&lt;=0,(CI220-$R220)&gt;0),$V220/365*($S220-CI220+1),$V220/365*(CJ220-$R220+1))))),0)</f>
        <v>0</v>
      </c>
      <c r="CL220" s="161">
        <f t="shared" ref="CL220:CL223" si="2621">CJ220+1</f>
        <v>46327</v>
      </c>
      <c r="CM220" s="161">
        <f t="shared" ref="CM220:CM223" si="2622">CL220+29</f>
        <v>46356</v>
      </c>
      <c r="CN220" s="165">
        <f t="shared" ref="CN220:CN223" si="2623">IFERROR(IF(($R220-CM220)&gt;=0,0,IF(($S220-CL220)&lt;0,0,IF(AND(($S220-CM220)&gt;0,(CL220-$R220)&gt;0),$V220/365*(CM220-CL220+1),IF(AND(($S220-CM220)&lt;=0,(CL220-$R220)&gt;0),$V220/365*($S220-CL220+1),$V220/365*(CM220-$R220+1))))),0)</f>
        <v>0</v>
      </c>
      <c r="CO220" s="161">
        <f t="shared" ref="CO220:CO223" si="2624">CM220+1</f>
        <v>46357</v>
      </c>
      <c r="CP220" s="161">
        <f t="shared" ref="CP220:CP223" si="2625">CO220+30</f>
        <v>46387</v>
      </c>
      <c r="CQ220" s="165">
        <f t="shared" ref="CQ220:CQ223" si="2626">IFERROR(IF(($R220-CP220)&gt;=0,0,IF(($S220-CO220)&lt;0,0,IF(AND(($S220-CP220)&gt;0,(CO220-$R220)&gt;0),$V220/365*(CP220-CO220+1),IF(AND(($S220-CP220)&lt;=0,(CO220-$R220)&gt;0),$V220/365*($S220-CO220+1),$V220/365*(CP220-$R220+1))))),0)</f>
        <v>0</v>
      </c>
    </row>
    <row r="221" s="78" customFormat="1" ht="24" customHeight="1" outlineLevel="4" spans="1:95">
      <c r="A221" s="119"/>
      <c r="B221" s="120"/>
      <c r="C221" s="121"/>
      <c r="D221" s="119"/>
      <c r="E221" s="120"/>
      <c r="F221" s="120"/>
      <c r="G221" s="120"/>
      <c r="H221" s="122"/>
      <c r="I221" s="122"/>
      <c r="J221" s="122">
        <f t="shared" si="2339"/>
        <v>0</v>
      </c>
      <c r="K221" s="122">
        <f t="shared" ref="K221:K223" si="2627">K220+1</f>
        <v>2</v>
      </c>
      <c r="L221" s="153"/>
      <c r="M221" s="154">
        <f>IFERROR(VLOOKUP($L221,'2-2 引出数据_合同数据仓库'!$B$2:$BP$1000,3,FALSE),0)</f>
        <v>0</v>
      </c>
      <c r="N221" s="122"/>
      <c r="O221" s="154">
        <f>IFERROR(VLOOKUP((LEFT(VLOOKUP($L221,'2-2 引出数据_合同数据仓库'!$B$2:$BP$1000,64,FALSE),15)&amp;(RIGHT(VLOOKUP($L221,'2-2 引出数据_合同数据仓库'!$B$2:$BP$1000,64,FALSE),4)+1)),'2-2 引出数据_合同数据仓库'!$B$2:$BP$1000,3,FALSE),0)</f>
        <v>0</v>
      </c>
      <c r="P221" s="122"/>
      <c r="Q221" s="122">
        <f>IFERROR(VLOOKUP($L221,'2-2 引出数据_合同数据仓库'!$B$2:$BP$1000,28,FALSE),0)</f>
        <v>0</v>
      </c>
      <c r="R221" s="122">
        <f>IFERROR(VLOOKUP($L221,'2-2 引出数据_合同数据仓库'!$B$2:$BP$1000,29,FALSE),0)</f>
        <v>0</v>
      </c>
      <c r="S221" s="122">
        <f>IFERROR(VLOOKUP($L221,'2-2 引出数据_合同数据仓库'!$B$2:$BP$1000,4,FALSE),0)</f>
        <v>0</v>
      </c>
      <c r="T221" s="122"/>
      <c r="U221" s="122">
        <f>IFERROR(VLOOKUP($L221,'2-2 引出数据_合同数据仓库'!$B$2:$BP$1000,15,FALSE),0)</f>
        <v>0</v>
      </c>
      <c r="V221" s="122">
        <f t="shared" si="2556"/>
        <v>0</v>
      </c>
      <c r="W221" s="122"/>
      <c r="X221" s="161">
        <v>45658</v>
      </c>
      <c r="Y221" s="161">
        <f t="shared" si="2557"/>
        <v>45688</v>
      </c>
      <c r="Z221" s="165">
        <f t="shared" si="2558"/>
        <v>0</v>
      </c>
      <c r="AA221" s="161">
        <f t="shared" si="2559"/>
        <v>45689</v>
      </c>
      <c r="AB221" s="161">
        <f t="shared" si="2560"/>
        <v>45716</v>
      </c>
      <c r="AC221" s="165">
        <f t="shared" si="2561"/>
        <v>0</v>
      </c>
      <c r="AD221" s="161">
        <f t="shared" si="2562"/>
        <v>45717</v>
      </c>
      <c r="AE221" s="161">
        <f t="shared" si="2563"/>
        <v>45747</v>
      </c>
      <c r="AF221" s="165">
        <f t="shared" si="2564"/>
        <v>0</v>
      </c>
      <c r="AG221" s="161">
        <f t="shared" si="2565"/>
        <v>45748</v>
      </c>
      <c r="AH221" s="161">
        <f t="shared" si="2566"/>
        <v>45777</v>
      </c>
      <c r="AI221" s="165">
        <f t="shared" si="2567"/>
        <v>0</v>
      </c>
      <c r="AJ221" s="161">
        <f t="shared" si="2568"/>
        <v>45778</v>
      </c>
      <c r="AK221" s="161">
        <f t="shared" si="2569"/>
        <v>45808</v>
      </c>
      <c r="AL221" s="165">
        <f t="shared" si="2570"/>
        <v>0</v>
      </c>
      <c r="AM221" s="161">
        <f t="shared" si="2571"/>
        <v>45809</v>
      </c>
      <c r="AN221" s="161">
        <f t="shared" si="2572"/>
        <v>45838</v>
      </c>
      <c r="AO221" s="165">
        <f t="shared" si="2573"/>
        <v>0</v>
      </c>
      <c r="AP221" s="161">
        <f t="shared" si="2574"/>
        <v>45839</v>
      </c>
      <c r="AQ221" s="161">
        <f t="shared" si="2575"/>
        <v>45869</v>
      </c>
      <c r="AR221" s="165">
        <f t="shared" si="2576"/>
        <v>0</v>
      </c>
      <c r="AS221" s="161">
        <f t="shared" si="2577"/>
        <v>45870</v>
      </c>
      <c r="AT221" s="161">
        <f t="shared" si="2578"/>
        <v>45900</v>
      </c>
      <c r="AU221" s="165">
        <f t="shared" si="2579"/>
        <v>0</v>
      </c>
      <c r="AV221" s="161">
        <f t="shared" si="2580"/>
        <v>45901</v>
      </c>
      <c r="AW221" s="161">
        <f t="shared" si="2581"/>
        <v>45930</v>
      </c>
      <c r="AX221" s="165">
        <f t="shared" si="2582"/>
        <v>0</v>
      </c>
      <c r="AY221" s="161">
        <f t="shared" si="2583"/>
        <v>45931</v>
      </c>
      <c r="AZ221" s="161">
        <f t="shared" si="2584"/>
        <v>45961</v>
      </c>
      <c r="BA221" s="165">
        <f t="shared" si="2585"/>
        <v>0</v>
      </c>
      <c r="BB221" s="161">
        <f t="shared" si="2586"/>
        <v>45962</v>
      </c>
      <c r="BC221" s="161">
        <f t="shared" si="2587"/>
        <v>45991</v>
      </c>
      <c r="BD221" s="165">
        <f t="shared" si="2588"/>
        <v>0</v>
      </c>
      <c r="BE221" s="161">
        <f t="shared" si="2589"/>
        <v>45992</v>
      </c>
      <c r="BF221" s="161">
        <f t="shared" si="2590"/>
        <v>46022</v>
      </c>
      <c r="BG221" s="165">
        <f t="shared" si="2591"/>
        <v>0</v>
      </c>
      <c r="BH221" s="161">
        <v>46023</v>
      </c>
      <c r="BI221" s="161">
        <f t="shared" si="2592"/>
        <v>46053</v>
      </c>
      <c r="BJ221" s="165">
        <f t="shared" si="2593"/>
        <v>0</v>
      </c>
      <c r="BK221" s="161">
        <f t="shared" si="2594"/>
        <v>46054</v>
      </c>
      <c r="BL221" s="161">
        <f t="shared" si="2595"/>
        <v>46081</v>
      </c>
      <c r="BM221" s="165">
        <f t="shared" si="2596"/>
        <v>0</v>
      </c>
      <c r="BN221" s="161">
        <f t="shared" si="2597"/>
        <v>46082</v>
      </c>
      <c r="BO221" s="161">
        <f t="shared" si="2598"/>
        <v>46112</v>
      </c>
      <c r="BP221" s="165">
        <f t="shared" si="2599"/>
        <v>0</v>
      </c>
      <c r="BQ221" s="161">
        <f t="shared" si="2600"/>
        <v>46113</v>
      </c>
      <c r="BR221" s="161">
        <f t="shared" si="2601"/>
        <v>46142</v>
      </c>
      <c r="BS221" s="165">
        <f t="shared" si="2602"/>
        <v>0</v>
      </c>
      <c r="BT221" s="161">
        <f t="shared" si="2603"/>
        <v>46143</v>
      </c>
      <c r="BU221" s="161">
        <f t="shared" si="2604"/>
        <v>46173</v>
      </c>
      <c r="BV221" s="165">
        <f t="shared" si="2605"/>
        <v>0</v>
      </c>
      <c r="BW221" s="161">
        <f t="shared" si="2606"/>
        <v>46174</v>
      </c>
      <c r="BX221" s="161">
        <f t="shared" si="2607"/>
        <v>46203</v>
      </c>
      <c r="BY221" s="165">
        <f t="shared" si="2608"/>
        <v>0</v>
      </c>
      <c r="BZ221" s="161">
        <f t="shared" si="2609"/>
        <v>46204</v>
      </c>
      <c r="CA221" s="161">
        <f t="shared" si="2610"/>
        <v>46234</v>
      </c>
      <c r="CB221" s="165">
        <f t="shared" si="2611"/>
        <v>0</v>
      </c>
      <c r="CC221" s="161">
        <f t="shared" si="2612"/>
        <v>46235</v>
      </c>
      <c r="CD221" s="161">
        <f t="shared" si="2613"/>
        <v>46265</v>
      </c>
      <c r="CE221" s="165">
        <f t="shared" si="2614"/>
        <v>0</v>
      </c>
      <c r="CF221" s="161">
        <f t="shared" si="2615"/>
        <v>46266</v>
      </c>
      <c r="CG221" s="161">
        <f t="shared" si="2616"/>
        <v>46295</v>
      </c>
      <c r="CH221" s="165">
        <f t="shared" si="2617"/>
        <v>0</v>
      </c>
      <c r="CI221" s="161">
        <f t="shared" si="2618"/>
        <v>46296</v>
      </c>
      <c r="CJ221" s="161">
        <f t="shared" si="2619"/>
        <v>46326</v>
      </c>
      <c r="CK221" s="165">
        <f t="shared" si="2620"/>
        <v>0</v>
      </c>
      <c r="CL221" s="161">
        <f t="shared" si="2621"/>
        <v>46327</v>
      </c>
      <c r="CM221" s="161">
        <f t="shared" si="2622"/>
        <v>46356</v>
      </c>
      <c r="CN221" s="165">
        <f t="shared" si="2623"/>
        <v>0</v>
      </c>
      <c r="CO221" s="161">
        <f t="shared" si="2624"/>
        <v>46357</v>
      </c>
      <c r="CP221" s="161">
        <f t="shared" si="2625"/>
        <v>46387</v>
      </c>
      <c r="CQ221" s="165">
        <f t="shared" si="2626"/>
        <v>0</v>
      </c>
    </row>
    <row r="222" s="78" customFormat="1" ht="24" customHeight="1" outlineLevel="4" spans="1:95">
      <c r="A222" s="119"/>
      <c r="B222" s="120"/>
      <c r="C222" s="121"/>
      <c r="D222" s="119"/>
      <c r="E222" s="120"/>
      <c r="F222" s="120"/>
      <c r="G222" s="120"/>
      <c r="H222" s="122"/>
      <c r="I222" s="122"/>
      <c r="J222" s="122">
        <f t="shared" si="2339"/>
        <v>0</v>
      </c>
      <c r="K222" s="122">
        <f t="shared" si="2627"/>
        <v>3</v>
      </c>
      <c r="L222" s="153"/>
      <c r="M222" s="154">
        <f>IFERROR(VLOOKUP($L222,'2-2 引出数据_合同数据仓库'!$B$2:$BP$1000,3,FALSE),0)</f>
        <v>0</v>
      </c>
      <c r="N222" s="122"/>
      <c r="O222" s="154">
        <f>IFERROR(VLOOKUP((LEFT(VLOOKUP($L222,'2-2 引出数据_合同数据仓库'!$B$2:$BP$1000,64,FALSE),15)&amp;(RIGHT(VLOOKUP($L222,'2-2 引出数据_合同数据仓库'!$B$2:$BP$1000,64,FALSE),4)+1)),'2-2 引出数据_合同数据仓库'!$B$2:$BP$1000,3,FALSE),0)</f>
        <v>0</v>
      </c>
      <c r="P222" s="122"/>
      <c r="Q222" s="122">
        <f>IFERROR(VLOOKUP($L222,'2-2 引出数据_合同数据仓库'!$B$2:$BP$1000,28,FALSE),0)</f>
        <v>0</v>
      </c>
      <c r="R222" s="122">
        <f>IFERROR(VLOOKUP($L222,'2-2 引出数据_合同数据仓库'!$B$2:$BP$1000,29,FALSE),0)</f>
        <v>0</v>
      </c>
      <c r="S222" s="122">
        <f>IFERROR(VLOOKUP($L222,'2-2 引出数据_合同数据仓库'!$B$2:$BP$1000,4,FALSE),0)</f>
        <v>0</v>
      </c>
      <c r="T222" s="122"/>
      <c r="U222" s="122">
        <f>IFERROR(VLOOKUP($L222,'2-2 引出数据_合同数据仓库'!$B$2:$BP$1000,15,FALSE),0)</f>
        <v>0</v>
      </c>
      <c r="V222" s="122">
        <f t="shared" si="2556"/>
        <v>0</v>
      </c>
      <c r="W222" s="122"/>
      <c r="X222" s="161">
        <v>45658</v>
      </c>
      <c r="Y222" s="161">
        <f t="shared" si="2557"/>
        <v>45688</v>
      </c>
      <c r="Z222" s="165">
        <f t="shared" si="2558"/>
        <v>0</v>
      </c>
      <c r="AA222" s="161">
        <f t="shared" si="2559"/>
        <v>45689</v>
      </c>
      <c r="AB222" s="161">
        <f t="shared" si="2560"/>
        <v>45716</v>
      </c>
      <c r="AC222" s="165">
        <f t="shared" si="2561"/>
        <v>0</v>
      </c>
      <c r="AD222" s="161">
        <f t="shared" si="2562"/>
        <v>45717</v>
      </c>
      <c r="AE222" s="161">
        <f t="shared" si="2563"/>
        <v>45747</v>
      </c>
      <c r="AF222" s="165">
        <f t="shared" si="2564"/>
        <v>0</v>
      </c>
      <c r="AG222" s="161">
        <f t="shared" si="2565"/>
        <v>45748</v>
      </c>
      <c r="AH222" s="161">
        <f t="shared" si="2566"/>
        <v>45777</v>
      </c>
      <c r="AI222" s="165">
        <f t="shared" si="2567"/>
        <v>0</v>
      </c>
      <c r="AJ222" s="161">
        <f t="shared" si="2568"/>
        <v>45778</v>
      </c>
      <c r="AK222" s="161">
        <f t="shared" si="2569"/>
        <v>45808</v>
      </c>
      <c r="AL222" s="165">
        <f t="shared" si="2570"/>
        <v>0</v>
      </c>
      <c r="AM222" s="161">
        <f t="shared" si="2571"/>
        <v>45809</v>
      </c>
      <c r="AN222" s="161">
        <f t="shared" si="2572"/>
        <v>45838</v>
      </c>
      <c r="AO222" s="165">
        <f t="shared" si="2573"/>
        <v>0</v>
      </c>
      <c r="AP222" s="161">
        <f t="shared" si="2574"/>
        <v>45839</v>
      </c>
      <c r="AQ222" s="161">
        <f t="shared" si="2575"/>
        <v>45869</v>
      </c>
      <c r="AR222" s="165">
        <f t="shared" si="2576"/>
        <v>0</v>
      </c>
      <c r="AS222" s="161">
        <f t="shared" si="2577"/>
        <v>45870</v>
      </c>
      <c r="AT222" s="161">
        <f t="shared" si="2578"/>
        <v>45900</v>
      </c>
      <c r="AU222" s="165">
        <f t="shared" si="2579"/>
        <v>0</v>
      </c>
      <c r="AV222" s="161">
        <f t="shared" si="2580"/>
        <v>45901</v>
      </c>
      <c r="AW222" s="161">
        <f t="shared" si="2581"/>
        <v>45930</v>
      </c>
      <c r="AX222" s="165">
        <f t="shared" si="2582"/>
        <v>0</v>
      </c>
      <c r="AY222" s="161">
        <f t="shared" si="2583"/>
        <v>45931</v>
      </c>
      <c r="AZ222" s="161">
        <f t="shared" si="2584"/>
        <v>45961</v>
      </c>
      <c r="BA222" s="165">
        <f t="shared" si="2585"/>
        <v>0</v>
      </c>
      <c r="BB222" s="161">
        <f t="shared" si="2586"/>
        <v>45962</v>
      </c>
      <c r="BC222" s="161">
        <f t="shared" si="2587"/>
        <v>45991</v>
      </c>
      <c r="BD222" s="165">
        <f t="shared" si="2588"/>
        <v>0</v>
      </c>
      <c r="BE222" s="161">
        <f t="shared" si="2589"/>
        <v>45992</v>
      </c>
      <c r="BF222" s="161">
        <f t="shared" si="2590"/>
        <v>46022</v>
      </c>
      <c r="BG222" s="165">
        <f t="shared" si="2591"/>
        <v>0</v>
      </c>
      <c r="BH222" s="161">
        <v>46023</v>
      </c>
      <c r="BI222" s="161">
        <f t="shared" si="2592"/>
        <v>46053</v>
      </c>
      <c r="BJ222" s="165">
        <f t="shared" si="2593"/>
        <v>0</v>
      </c>
      <c r="BK222" s="161">
        <f t="shared" si="2594"/>
        <v>46054</v>
      </c>
      <c r="BL222" s="161">
        <f t="shared" si="2595"/>
        <v>46081</v>
      </c>
      <c r="BM222" s="165">
        <f t="shared" si="2596"/>
        <v>0</v>
      </c>
      <c r="BN222" s="161">
        <f t="shared" si="2597"/>
        <v>46082</v>
      </c>
      <c r="BO222" s="161">
        <f t="shared" si="2598"/>
        <v>46112</v>
      </c>
      <c r="BP222" s="165">
        <f t="shared" si="2599"/>
        <v>0</v>
      </c>
      <c r="BQ222" s="161">
        <f t="shared" si="2600"/>
        <v>46113</v>
      </c>
      <c r="BR222" s="161">
        <f t="shared" si="2601"/>
        <v>46142</v>
      </c>
      <c r="BS222" s="165">
        <f t="shared" si="2602"/>
        <v>0</v>
      </c>
      <c r="BT222" s="161">
        <f t="shared" si="2603"/>
        <v>46143</v>
      </c>
      <c r="BU222" s="161">
        <f t="shared" si="2604"/>
        <v>46173</v>
      </c>
      <c r="BV222" s="165">
        <f t="shared" si="2605"/>
        <v>0</v>
      </c>
      <c r="BW222" s="161">
        <f t="shared" si="2606"/>
        <v>46174</v>
      </c>
      <c r="BX222" s="161">
        <f t="shared" si="2607"/>
        <v>46203</v>
      </c>
      <c r="BY222" s="165">
        <f t="shared" si="2608"/>
        <v>0</v>
      </c>
      <c r="BZ222" s="161">
        <f t="shared" si="2609"/>
        <v>46204</v>
      </c>
      <c r="CA222" s="161">
        <f t="shared" si="2610"/>
        <v>46234</v>
      </c>
      <c r="CB222" s="165">
        <f t="shared" si="2611"/>
        <v>0</v>
      </c>
      <c r="CC222" s="161">
        <f t="shared" si="2612"/>
        <v>46235</v>
      </c>
      <c r="CD222" s="161">
        <f t="shared" si="2613"/>
        <v>46265</v>
      </c>
      <c r="CE222" s="165">
        <f t="shared" si="2614"/>
        <v>0</v>
      </c>
      <c r="CF222" s="161">
        <f t="shared" si="2615"/>
        <v>46266</v>
      </c>
      <c r="CG222" s="161">
        <f t="shared" si="2616"/>
        <v>46295</v>
      </c>
      <c r="CH222" s="165">
        <f t="shared" si="2617"/>
        <v>0</v>
      </c>
      <c r="CI222" s="161">
        <f t="shared" si="2618"/>
        <v>46296</v>
      </c>
      <c r="CJ222" s="161">
        <f t="shared" si="2619"/>
        <v>46326</v>
      </c>
      <c r="CK222" s="165">
        <f t="shared" si="2620"/>
        <v>0</v>
      </c>
      <c r="CL222" s="161">
        <f t="shared" si="2621"/>
        <v>46327</v>
      </c>
      <c r="CM222" s="161">
        <f t="shared" si="2622"/>
        <v>46356</v>
      </c>
      <c r="CN222" s="165">
        <f t="shared" si="2623"/>
        <v>0</v>
      </c>
      <c r="CO222" s="161">
        <f t="shared" si="2624"/>
        <v>46357</v>
      </c>
      <c r="CP222" s="161">
        <f t="shared" si="2625"/>
        <v>46387</v>
      </c>
      <c r="CQ222" s="165">
        <f t="shared" si="2626"/>
        <v>0</v>
      </c>
    </row>
    <row r="223" s="78" customFormat="1" ht="24" customHeight="1" outlineLevel="4" spans="1:95">
      <c r="A223" s="119"/>
      <c r="B223" s="120"/>
      <c r="C223" s="121"/>
      <c r="D223" s="119"/>
      <c r="E223" s="120"/>
      <c r="F223" s="120"/>
      <c r="G223" s="120"/>
      <c r="H223" s="122"/>
      <c r="I223" s="122"/>
      <c r="J223" s="122">
        <f t="shared" si="2339"/>
        <v>0</v>
      </c>
      <c r="K223" s="122">
        <f t="shared" si="2627"/>
        <v>4</v>
      </c>
      <c r="L223" s="153"/>
      <c r="M223" s="154">
        <f>IFERROR(VLOOKUP($L223,'2-2 引出数据_合同数据仓库'!$B$2:$BP$1000,3,FALSE),0)</f>
        <v>0</v>
      </c>
      <c r="N223" s="122"/>
      <c r="O223" s="154">
        <f>IFERROR(VLOOKUP((LEFT(VLOOKUP($L223,'2-2 引出数据_合同数据仓库'!$B$2:$BP$1000,64,FALSE),15)&amp;(RIGHT(VLOOKUP($L223,'2-2 引出数据_合同数据仓库'!$B$2:$BP$1000,64,FALSE),4)+1)),'2-2 引出数据_合同数据仓库'!$B$2:$BP$1000,3,FALSE),0)</f>
        <v>0</v>
      </c>
      <c r="P223" s="122"/>
      <c r="Q223" s="122">
        <f>IFERROR(VLOOKUP($L223,'2-2 引出数据_合同数据仓库'!$B$2:$BP$1000,28,FALSE),0)</f>
        <v>0</v>
      </c>
      <c r="R223" s="122">
        <f>IFERROR(VLOOKUP($L223,'2-2 引出数据_合同数据仓库'!$B$2:$BP$1000,29,FALSE),0)</f>
        <v>0</v>
      </c>
      <c r="S223" s="122">
        <f>IFERROR(VLOOKUP($L223,'2-2 引出数据_合同数据仓库'!$B$2:$BP$1000,4,FALSE),0)</f>
        <v>0</v>
      </c>
      <c r="T223" s="122"/>
      <c r="U223" s="122">
        <f>IFERROR(VLOOKUP($L223,'2-2 引出数据_合同数据仓库'!$B$2:$BP$1000,15,FALSE),0)</f>
        <v>0</v>
      </c>
      <c r="V223" s="122">
        <f t="shared" si="2556"/>
        <v>0</v>
      </c>
      <c r="W223" s="122"/>
      <c r="X223" s="161">
        <v>45658</v>
      </c>
      <c r="Y223" s="161">
        <f t="shared" si="2557"/>
        <v>45688</v>
      </c>
      <c r="Z223" s="165">
        <f t="shared" si="2558"/>
        <v>0</v>
      </c>
      <c r="AA223" s="161">
        <f t="shared" si="2559"/>
        <v>45689</v>
      </c>
      <c r="AB223" s="161">
        <f t="shared" si="2560"/>
        <v>45716</v>
      </c>
      <c r="AC223" s="165">
        <f t="shared" si="2561"/>
        <v>0</v>
      </c>
      <c r="AD223" s="161">
        <f t="shared" si="2562"/>
        <v>45717</v>
      </c>
      <c r="AE223" s="161">
        <f t="shared" si="2563"/>
        <v>45747</v>
      </c>
      <c r="AF223" s="165">
        <f t="shared" si="2564"/>
        <v>0</v>
      </c>
      <c r="AG223" s="161">
        <f t="shared" si="2565"/>
        <v>45748</v>
      </c>
      <c r="AH223" s="161">
        <f t="shared" si="2566"/>
        <v>45777</v>
      </c>
      <c r="AI223" s="165">
        <f t="shared" si="2567"/>
        <v>0</v>
      </c>
      <c r="AJ223" s="161">
        <f t="shared" si="2568"/>
        <v>45778</v>
      </c>
      <c r="AK223" s="161">
        <f t="shared" si="2569"/>
        <v>45808</v>
      </c>
      <c r="AL223" s="165">
        <f t="shared" si="2570"/>
        <v>0</v>
      </c>
      <c r="AM223" s="161">
        <f t="shared" si="2571"/>
        <v>45809</v>
      </c>
      <c r="AN223" s="161">
        <f t="shared" si="2572"/>
        <v>45838</v>
      </c>
      <c r="AO223" s="165">
        <f t="shared" si="2573"/>
        <v>0</v>
      </c>
      <c r="AP223" s="161">
        <f t="shared" si="2574"/>
        <v>45839</v>
      </c>
      <c r="AQ223" s="161">
        <f t="shared" si="2575"/>
        <v>45869</v>
      </c>
      <c r="AR223" s="165">
        <f t="shared" si="2576"/>
        <v>0</v>
      </c>
      <c r="AS223" s="161">
        <f t="shared" si="2577"/>
        <v>45870</v>
      </c>
      <c r="AT223" s="161">
        <f t="shared" si="2578"/>
        <v>45900</v>
      </c>
      <c r="AU223" s="165">
        <f t="shared" si="2579"/>
        <v>0</v>
      </c>
      <c r="AV223" s="161">
        <f t="shared" si="2580"/>
        <v>45901</v>
      </c>
      <c r="AW223" s="161">
        <f t="shared" si="2581"/>
        <v>45930</v>
      </c>
      <c r="AX223" s="165">
        <f t="shared" si="2582"/>
        <v>0</v>
      </c>
      <c r="AY223" s="161">
        <f t="shared" si="2583"/>
        <v>45931</v>
      </c>
      <c r="AZ223" s="161">
        <f t="shared" si="2584"/>
        <v>45961</v>
      </c>
      <c r="BA223" s="165">
        <f t="shared" si="2585"/>
        <v>0</v>
      </c>
      <c r="BB223" s="161">
        <f t="shared" si="2586"/>
        <v>45962</v>
      </c>
      <c r="BC223" s="161">
        <f t="shared" si="2587"/>
        <v>45991</v>
      </c>
      <c r="BD223" s="165">
        <f t="shared" si="2588"/>
        <v>0</v>
      </c>
      <c r="BE223" s="161">
        <f t="shared" si="2589"/>
        <v>45992</v>
      </c>
      <c r="BF223" s="161">
        <f t="shared" si="2590"/>
        <v>46022</v>
      </c>
      <c r="BG223" s="165">
        <f t="shared" si="2591"/>
        <v>0</v>
      </c>
      <c r="BH223" s="161">
        <v>46023</v>
      </c>
      <c r="BI223" s="161">
        <f t="shared" si="2592"/>
        <v>46053</v>
      </c>
      <c r="BJ223" s="165">
        <f t="shared" si="2593"/>
        <v>0</v>
      </c>
      <c r="BK223" s="161">
        <f t="shared" si="2594"/>
        <v>46054</v>
      </c>
      <c r="BL223" s="161">
        <f t="shared" si="2595"/>
        <v>46081</v>
      </c>
      <c r="BM223" s="165">
        <f t="shared" si="2596"/>
        <v>0</v>
      </c>
      <c r="BN223" s="161">
        <f t="shared" si="2597"/>
        <v>46082</v>
      </c>
      <c r="BO223" s="161">
        <f t="shared" si="2598"/>
        <v>46112</v>
      </c>
      <c r="BP223" s="165">
        <f t="shared" si="2599"/>
        <v>0</v>
      </c>
      <c r="BQ223" s="161">
        <f t="shared" si="2600"/>
        <v>46113</v>
      </c>
      <c r="BR223" s="161">
        <f t="shared" si="2601"/>
        <v>46142</v>
      </c>
      <c r="BS223" s="165">
        <f t="shared" si="2602"/>
        <v>0</v>
      </c>
      <c r="BT223" s="161">
        <f t="shared" si="2603"/>
        <v>46143</v>
      </c>
      <c r="BU223" s="161">
        <f t="shared" si="2604"/>
        <v>46173</v>
      </c>
      <c r="BV223" s="165">
        <f t="shared" si="2605"/>
        <v>0</v>
      </c>
      <c r="BW223" s="161">
        <f t="shared" si="2606"/>
        <v>46174</v>
      </c>
      <c r="BX223" s="161">
        <f t="shared" si="2607"/>
        <v>46203</v>
      </c>
      <c r="BY223" s="165">
        <f t="shared" si="2608"/>
        <v>0</v>
      </c>
      <c r="BZ223" s="161">
        <f t="shared" si="2609"/>
        <v>46204</v>
      </c>
      <c r="CA223" s="161">
        <f t="shared" si="2610"/>
        <v>46234</v>
      </c>
      <c r="CB223" s="165">
        <f t="shared" si="2611"/>
        <v>0</v>
      </c>
      <c r="CC223" s="161">
        <f t="shared" si="2612"/>
        <v>46235</v>
      </c>
      <c r="CD223" s="161">
        <f t="shared" si="2613"/>
        <v>46265</v>
      </c>
      <c r="CE223" s="165">
        <f t="shared" si="2614"/>
        <v>0</v>
      </c>
      <c r="CF223" s="161">
        <f t="shared" si="2615"/>
        <v>46266</v>
      </c>
      <c r="CG223" s="161">
        <f t="shared" si="2616"/>
        <v>46295</v>
      </c>
      <c r="CH223" s="165">
        <f t="shared" si="2617"/>
        <v>0</v>
      </c>
      <c r="CI223" s="161">
        <f t="shared" si="2618"/>
        <v>46296</v>
      </c>
      <c r="CJ223" s="161">
        <f t="shared" si="2619"/>
        <v>46326</v>
      </c>
      <c r="CK223" s="165">
        <f t="shared" si="2620"/>
        <v>0</v>
      </c>
      <c r="CL223" s="161">
        <f t="shared" si="2621"/>
        <v>46327</v>
      </c>
      <c r="CM223" s="161">
        <f t="shared" si="2622"/>
        <v>46356</v>
      </c>
      <c r="CN223" s="165">
        <f t="shared" si="2623"/>
        <v>0</v>
      </c>
      <c r="CO223" s="161">
        <f t="shared" si="2624"/>
        <v>46357</v>
      </c>
      <c r="CP223" s="161">
        <f t="shared" si="2625"/>
        <v>46387</v>
      </c>
      <c r="CQ223" s="165">
        <f t="shared" si="2626"/>
        <v>0</v>
      </c>
    </row>
    <row r="224" s="78" customFormat="1" ht="24" customHeight="1" outlineLevel="4" spans="1:95">
      <c r="A224" s="123" t="s">
        <v>2826</v>
      </c>
      <c r="B224" s="124"/>
      <c r="C224" s="124"/>
      <c r="D224" s="124"/>
      <c r="E224" s="124"/>
      <c r="F224" s="124"/>
      <c r="G224" s="125"/>
      <c r="H224" s="126"/>
      <c r="I224" s="126"/>
      <c r="J224" s="126"/>
      <c r="K224" s="126"/>
      <c r="L224" s="155"/>
      <c r="M224" s="155"/>
      <c r="N224" s="126"/>
      <c r="O224" s="126"/>
      <c r="P224" s="126"/>
      <c r="Q224" s="126"/>
      <c r="R224" s="126"/>
      <c r="S224" s="126"/>
      <c r="T224" s="126"/>
      <c r="U224" s="126"/>
      <c r="V224" s="126"/>
      <c r="W224" s="126"/>
      <c r="X224" s="126"/>
      <c r="Y224" s="126"/>
      <c r="Z224" s="126"/>
      <c r="AA224" s="126"/>
      <c r="AB224" s="126"/>
      <c r="AC224" s="126"/>
      <c r="AD224" s="126"/>
      <c r="AE224" s="126"/>
      <c r="AF224" s="126"/>
      <c r="AG224" s="126"/>
      <c r="AH224" s="126"/>
      <c r="AI224" s="126"/>
      <c r="AJ224" s="126"/>
      <c r="AK224" s="126"/>
      <c r="AL224" s="126"/>
      <c r="AM224" s="126"/>
      <c r="AN224" s="126"/>
      <c r="AO224" s="126"/>
      <c r="AP224" s="126"/>
      <c r="AQ224" s="126"/>
      <c r="AR224" s="126"/>
      <c r="AS224" s="126"/>
      <c r="AT224" s="126"/>
      <c r="AU224" s="126"/>
      <c r="AV224" s="126"/>
      <c r="AW224" s="126"/>
      <c r="AX224" s="126"/>
      <c r="AY224" s="126"/>
      <c r="AZ224" s="126"/>
      <c r="BA224" s="126"/>
      <c r="BB224" s="126"/>
      <c r="BC224" s="126"/>
      <c r="BD224" s="126"/>
      <c r="BE224" s="126"/>
      <c r="BF224" s="126"/>
      <c r="BG224" s="126"/>
      <c r="BH224" s="126"/>
      <c r="BI224" s="126"/>
      <c r="BJ224" s="126"/>
      <c r="BK224" s="126"/>
      <c r="BL224" s="126"/>
      <c r="BM224" s="126"/>
      <c r="BN224" s="126"/>
      <c r="BO224" s="126"/>
      <c r="BP224" s="126"/>
      <c r="BQ224" s="126"/>
      <c r="BR224" s="126"/>
      <c r="BS224" s="126"/>
      <c r="BT224" s="126"/>
      <c r="BU224" s="126"/>
      <c r="BV224" s="126"/>
      <c r="BW224" s="126"/>
      <c r="BX224" s="126"/>
      <c r="BY224" s="126"/>
      <c r="BZ224" s="126"/>
      <c r="CA224" s="126"/>
      <c r="CB224" s="126"/>
      <c r="CC224" s="126"/>
      <c r="CD224" s="126"/>
      <c r="CE224" s="126"/>
      <c r="CF224" s="126"/>
      <c r="CG224" s="126"/>
      <c r="CH224" s="126"/>
      <c r="CI224" s="126"/>
      <c r="CJ224" s="126"/>
      <c r="CK224" s="126"/>
      <c r="CL224" s="126"/>
      <c r="CM224" s="126"/>
      <c r="CN224" s="126"/>
      <c r="CO224" s="126"/>
      <c r="CP224" s="126"/>
      <c r="CQ224" s="126"/>
    </row>
    <row r="225" ht="24" customHeight="1" outlineLevel="3" spans="1:95">
      <c r="A225" s="115"/>
      <c r="B225" s="116" t="s">
        <v>799</v>
      </c>
      <c r="C225" s="117" t="s">
        <v>1186</v>
      </c>
      <c r="D225" s="115" t="s">
        <v>1192</v>
      </c>
      <c r="E225" s="116" t="s">
        <v>1193</v>
      </c>
      <c r="F225" s="116"/>
      <c r="G225" s="116" t="s">
        <v>943</v>
      </c>
      <c r="H225" s="118">
        <f>X225+AA225+AD225+AG225+AJ225+AM225+AP225+AS225+AV225+AY225+BB225+BE225</f>
        <v>0</v>
      </c>
      <c r="I225" s="118">
        <f>Y225+AB225+AE225+AH225+AK225+AN225+AQ225+AT225+AW225+AZ225+BC225+BF225</f>
        <v>0</v>
      </c>
      <c r="J225" s="118">
        <f t="shared" si="2339"/>
        <v>0</v>
      </c>
      <c r="K225" s="118"/>
      <c r="L225" s="152"/>
      <c r="M225" s="152"/>
      <c r="N225" s="118"/>
      <c r="O225" s="118"/>
      <c r="P225" s="118"/>
      <c r="Q225" s="118"/>
      <c r="R225" s="118"/>
      <c r="S225" s="118"/>
      <c r="T225" s="118"/>
      <c r="U225" s="118"/>
      <c r="V225" s="118"/>
      <c r="W225" s="118"/>
      <c r="X225" s="118">
        <f>VLOOKUP($C225,'1 预算编制表单'!$C:$BJ,27,FALSE)</f>
        <v>0</v>
      </c>
      <c r="Y225" s="118">
        <f>X225-Z225</f>
        <v>0</v>
      </c>
      <c r="Z225" s="118">
        <f>SUM(Z226:Z230)</f>
        <v>0</v>
      </c>
      <c r="AA225" s="118">
        <f>VLOOKUP($C225,'1 预算编制表单'!$C:$BJ,30,FALSE)</f>
        <v>0</v>
      </c>
      <c r="AB225" s="118">
        <f>AA225-AC225</f>
        <v>0</v>
      </c>
      <c r="AC225" s="118">
        <f>SUM(AC226:AC230)</f>
        <v>0</v>
      </c>
      <c r="AD225" s="118">
        <f>VLOOKUP($C225,'1 预算编制表单'!$C:$BJ,33,FALSE)</f>
        <v>0</v>
      </c>
      <c r="AE225" s="118">
        <f>AD225-AF225</f>
        <v>0</v>
      </c>
      <c r="AF225" s="118">
        <f>SUM(AF226:AF230)</f>
        <v>0</v>
      </c>
      <c r="AG225" s="118">
        <f>VLOOKUP($C225,'1 预算编制表单'!$C:$BJ,36,FALSE)</f>
        <v>0</v>
      </c>
      <c r="AH225" s="118">
        <f>AG225-AI225</f>
        <v>0</v>
      </c>
      <c r="AI225" s="118">
        <f>SUM(AI226:AI230)</f>
        <v>0</v>
      </c>
      <c r="AJ225" s="118">
        <f>VLOOKUP($C225,'1 预算编制表单'!$C:$BJ,39,FALSE)</f>
        <v>0</v>
      </c>
      <c r="AK225" s="118">
        <f>AJ225-AL225</f>
        <v>0</v>
      </c>
      <c r="AL225" s="118">
        <f>SUM(AL226:AL230)</f>
        <v>0</v>
      </c>
      <c r="AM225" s="118">
        <f>VLOOKUP($C225,'1 预算编制表单'!$C:$BJ,42,FALSE)</f>
        <v>0</v>
      </c>
      <c r="AN225" s="118">
        <f>AM225-AO225</f>
        <v>0</v>
      </c>
      <c r="AO225" s="118">
        <f>SUM(AO226:AO230)</f>
        <v>0</v>
      </c>
      <c r="AP225" s="118">
        <f>VLOOKUP($C225,'1 预算编制表单'!$C:$BJ,45,FALSE)</f>
        <v>0</v>
      </c>
      <c r="AQ225" s="118">
        <f>AP225-AR225</f>
        <v>0</v>
      </c>
      <c r="AR225" s="118">
        <f>SUM(AR226:AR230)</f>
        <v>0</v>
      </c>
      <c r="AS225" s="118">
        <f>VLOOKUP($C225,'1 预算编制表单'!$C:$BJ,48,FALSE)</f>
        <v>0</v>
      </c>
      <c r="AT225" s="118">
        <f>AS225-AU225</f>
        <v>0</v>
      </c>
      <c r="AU225" s="118">
        <f>SUM(AU226:AU230)</f>
        <v>0</v>
      </c>
      <c r="AV225" s="118">
        <f>VLOOKUP($C225,'1 预算编制表单'!$C:$BJ,51,FALSE)</f>
        <v>0</v>
      </c>
      <c r="AW225" s="118">
        <f>AV225-AX225</f>
        <v>0</v>
      </c>
      <c r="AX225" s="118">
        <f>SUM(AX226:AX230)</f>
        <v>0</v>
      </c>
      <c r="AY225" s="118">
        <f>VLOOKUP($C225,'1 预算编制表单'!$C:$BJ,54,FALSE)</f>
        <v>0</v>
      </c>
      <c r="AZ225" s="118">
        <f>AY225-BA225</f>
        <v>0</v>
      </c>
      <c r="BA225" s="118">
        <f>SUM(BA226:BA230)</f>
        <v>0</v>
      </c>
      <c r="BB225" s="118">
        <f>VLOOKUP($C225,'1 预算编制表单'!$C:$BJ,57,FALSE)</f>
        <v>0</v>
      </c>
      <c r="BC225" s="118">
        <f>BB225-BD225</f>
        <v>0</v>
      </c>
      <c r="BD225" s="118">
        <f>SUM(BD226:BD230)</f>
        <v>0</v>
      </c>
      <c r="BE225" s="118">
        <f>VLOOKUP($C225,'1 预算编制表单'!$C:$BJ,60,FALSE)</f>
        <v>0</v>
      </c>
      <c r="BF225" s="118">
        <f>BE225-BG225</f>
        <v>0</v>
      </c>
      <c r="BG225" s="118">
        <f>SUM(BG226:BG230)</f>
        <v>0</v>
      </c>
      <c r="BH225" s="118">
        <f>VLOOKUP($C225,'1 预算编制表单'!$C:$BJ,27,FALSE)</f>
        <v>0</v>
      </c>
      <c r="BI225" s="118">
        <f>BH225-BJ225</f>
        <v>0</v>
      </c>
      <c r="BJ225" s="118">
        <f>SUM(BJ226:BJ230)</f>
        <v>0</v>
      </c>
      <c r="BK225" s="118">
        <f>VLOOKUP($C225,'1 预算编制表单'!$C:$BJ,30,FALSE)</f>
        <v>0</v>
      </c>
      <c r="BL225" s="118">
        <f>BK225-BM225</f>
        <v>0</v>
      </c>
      <c r="BM225" s="118">
        <f>SUM(BM226:BM230)</f>
        <v>0</v>
      </c>
      <c r="BN225" s="118">
        <f>VLOOKUP($C225,'1 预算编制表单'!$C:$BJ,33,FALSE)</f>
        <v>0</v>
      </c>
      <c r="BO225" s="118">
        <f>BN225-BP225</f>
        <v>0</v>
      </c>
      <c r="BP225" s="118">
        <f>SUM(BP226:BP230)</f>
        <v>0</v>
      </c>
      <c r="BQ225" s="118">
        <f>VLOOKUP($C225,'1 预算编制表单'!$C:$BJ,36,FALSE)</f>
        <v>0</v>
      </c>
      <c r="BR225" s="118">
        <f>BQ225-BS225</f>
        <v>0</v>
      </c>
      <c r="BS225" s="118">
        <f>SUM(BS226:BS230)</f>
        <v>0</v>
      </c>
      <c r="BT225" s="118">
        <f>VLOOKUP($C225,'1 预算编制表单'!$C:$BJ,39,FALSE)</f>
        <v>0</v>
      </c>
      <c r="BU225" s="118">
        <f>BT225-BV225</f>
        <v>0</v>
      </c>
      <c r="BV225" s="118">
        <f>SUM(BV226:BV230)</f>
        <v>0</v>
      </c>
      <c r="BW225" s="118">
        <f>VLOOKUP($C225,'1 预算编制表单'!$C:$BJ,42,FALSE)</f>
        <v>0</v>
      </c>
      <c r="BX225" s="118">
        <f>BW225-BY225</f>
        <v>0</v>
      </c>
      <c r="BY225" s="118">
        <f>SUM(BY226:BY230)</f>
        <v>0</v>
      </c>
      <c r="BZ225" s="118">
        <f>VLOOKUP($C225,'1 预算编制表单'!$C:$BJ,45,FALSE)</f>
        <v>0</v>
      </c>
      <c r="CA225" s="118">
        <f>BZ225-CB225</f>
        <v>0</v>
      </c>
      <c r="CB225" s="118">
        <f>SUM(CB226:CB230)</f>
        <v>0</v>
      </c>
      <c r="CC225" s="118">
        <f>VLOOKUP($C225,'1 预算编制表单'!$C:$BJ,48,FALSE)</f>
        <v>0</v>
      </c>
      <c r="CD225" s="118">
        <f>CC225-CE225</f>
        <v>0</v>
      </c>
      <c r="CE225" s="118">
        <f>SUM(CE226:CE230)</f>
        <v>0</v>
      </c>
      <c r="CF225" s="118">
        <f>VLOOKUP($C225,'1 预算编制表单'!$C:$BJ,51,FALSE)</f>
        <v>0</v>
      </c>
      <c r="CG225" s="118">
        <f>CF225-CH225</f>
        <v>0</v>
      </c>
      <c r="CH225" s="118">
        <f>SUM(CH226:CH230)</f>
        <v>0</v>
      </c>
      <c r="CI225" s="118">
        <f>VLOOKUP($C225,'1 预算编制表单'!$C:$BJ,54,FALSE)</f>
        <v>0</v>
      </c>
      <c r="CJ225" s="118">
        <f>CI225-CK225</f>
        <v>0</v>
      </c>
      <c r="CK225" s="118">
        <f>SUM(CK226:CK230)</f>
        <v>0</v>
      </c>
      <c r="CL225" s="118">
        <f>VLOOKUP($C225,'1 预算编制表单'!$C:$BJ,57,FALSE)</f>
        <v>0</v>
      </c>
      <c r="CM225" s="118">
        <f>CL225-CN225</f>
        <v>0</v>
      </c>
      <c r="CN225" s="118">
        <f>SUM(CN226:CN230)</f>
        <v>0</v>
      </c>
      <c r="CO225" s="118">
        <f>VLOOKUP($C225,'1 预算编制表单'!$C:$BJ,60,FALSE)</f>
        <v>0</v>
      </c>
      <c r="CP225" s="118">
        <f>CO225-CQ225</f>
        <v>0</v>
      </c>
      <c r="CQ225" s="118">
        <f>SUM(CQ226:CQ230)</f>
        <v>0</v>
      </c>
    </row>
    <row r="226" s="78" customFormat="1" ht="24" customHeight="1" outlineLevel="4" spans="1:95">
      <c r="A226" s="119"/>
      <c r="B226" s="120"/>
      <c r="C226" s="121"/>
      <c r="D226" s="119"/>
      <c r="E226" s="120"/>
      <c r="F226" s="120"/>
      <c r="G226" s="120"/>
      <c r="H226" s="122"/>
      <c r="I226" s="122"/>
      <c r="J226" s="122">
        <f t="shared" si="2339"/>
        <v>0</v>
      </c>
      <c r="K226" s="122">
        <v>1</v>
      </c>
      <c r="L226" s="153"/>
      <c r="M226" s="154">
        <f>IFERROR(VLOOKUP($L226,'2-2 引出数据_合同数据仓库'!$B$2:$BP$1000,3,FALSE),0)</f>
        <v>0</v>
      </c>
      <c r="N226" s="122"/>
      <c r="O226" s="154">
        <f>IFERROR(VLOOKUP((LEFT(VLOOKUP($L226,'2-2 引出数据_合同数据仓库'!$B$2:$BP$1000,64,FALSE),15)&amp;(RIGHT(VLOOKUP($L226,'2-2 引出数据_合同数据仓库'!$B$2:$BP$1000,64,FALSE),4)+1)),'2-2 引出数据_合同数据仓库'!$B$2:$BP$1000,3,FALSE),0)</f>
        <v>0</v>
      </c>
      <c r="P226" s="122"/>
      <c r="Q226" s="122">
        <f>IFERROR(VLOOKUP($L226,'2-2 引出数据_合同数据仓库'!$B$2:$BP$1000,28,FALSE),0)</f>
        <v>0</v>
      </c>
      <c r="R226" s="122">
        <f>IFERROR(VLOOKUP($L226,'2-2 引出数据_合同数据仓库'!$B$2:$BP$1000,29,FALSE),0)</f>
        <v>0</v>
      </c>
      <c r="S226" s="122">
        <f>IFERROR(VLOOKUP($L226,'2-2 引出数据_合同数据仓库'!$B$2:$BP$1000,4,FALSE),0)</f>
        <v>0</v>
      </c>
      <c r="T226" s="122"/>
      <c r="U226" s="122">
        <f>IFERROR(VLOOKUP($L226,'2-2 引出数据_合同数据仓库'!$B$2:$BP$1000,15,FALSE),0)</f>
        <v>0</v>
      </c>
      <c r="V226" s="122">
        <f t="shared" ref="V226:V229" si="2628">U226/(S226-R226+1)*365</f>
        <v>0</v>
      </c>
      <c r="W226" s="122"/>
      <c r="X226" s="161">
        <v>45658</v>
      </c>
      <c r="Y226" s="161">
        <f t="shared" ref="Y226:Y229" si="2629">X226+30</f>
        <v>45688</v>
      </c>
      <c r="Z226" s="165">
        <f t="shared" ref="Z226:Z229" si="2630">IFERROR(IF(($R226-Y226)&gt;=0,0,IF(($S226-X226)&lt;0,0,IF(AND(($S226-Y226)&gt;0,(X226-$R226)&gt;0),$V226/365*(Y226-X226+1),IF(AND(($S226-Y226)&lt;=0,(X226-$R226)&gt;0),$V226/365*($S226-X226+1),$V226/365*(Y226-$R226+1))))),0)</f>
        <v>0</v>
      </c>
      <c r="AA226" s="161">
        <f t="shared" ref="AA226:AA229" si="2631">Y226+1</f>
        <v>45689</v>
      </c>
      <c r="AB226" s="161">
        <f t="shared" ref="AB226:AB229" si="2632">AA226+27</f>
        <v>45716</v>
      </c>
      <c r="AC226" s="165">
        <f t="shared" ref="AC226:AC229" si="2633">IFERROR(IF(($R226-AB226)&gt;=0,0,IF(($S226-AA226)&lt;0,0,IF(AND(($S226-AB226)&gt;0,(AA226-$R226)&gt;0),$V226/365*(AB226-AA226+1),IF(AND(($S226-AB226)&lt;=0,(AA226-$R226)&gt;0),$V226/365*($S226-AA226+1),$V226/365*(AB226-$R226+1))))),0)</f>
        <v>0</v>
      </c>
      <c r="AD226" s="161">
        <f t="shared" ref="AD226:AD229" si="2634">AB226+1</f>
        <v>45717</v>
      </c>
      <c r="AE226" s="161">
        <f t="shared" ref="AE226:AE229" si="2635">AD226+30</f>
        <v>45747</v>
      </c>
      <c r="AF226" s="165">
        <f t="shared" ref="AF226:AF229" si="2636">IFERROR(IF(($R226-AE226)&gt;=0,0,IF(($S226-AD226)&lt;0,0,IF(AND(($S226-AE226)&gt;0,(AD226-$R226)&gt;0),$V226/365*(AE226-AD226+1),IF(AND(($S226-AE226)&lt;=0,(AD226-$R226)&gt;0),$V226/365*($S226-AD226+1),$V226/365*(AE226-$R226+1))))),0)</f>
        <v>0</v>
      </c>
      <c r="AG226" s="161">
        <f t="shared" ref="AG226:AG229" si="2637">AE226+1</f>
        <v>45748</v>
      </c>
      <c r="AH226" s="161">
        <f t="shared" ref="AH226:AH229" si="2638">AG226+29</f>
        <v>45777</v>
      </c>
      <c r="AI226" s="165">
        <f t="shared" ref="AI226:AI229" si="2639">IFERROR(IF(($R226-AH226)&gt;=0,0,IF(($S226-AG226)&lt;0,0,IF(AND(($S226-AH226)&gt;0,(AG226-$R226)&gt;0),$V226/365*(AH226-AG226+1),IF(AND(($S226-AH226)&lt;=0,(AG226-$R226)&gt;0),$V226/365*($S226-AG226+1),$V226/365*(AH226-$R226+1))))),0)</f>
        <v>0</v>
      </c>
      <c r="AJ226" s="161">
        <f t="shared" ref="AJ226:AJ229" si="2640">AH226+1</f>
        <v>45778</v>
      </c>
      <c r="AK226" s="161">
        <f t="shared" ref="AK226:AK229" si="2641">AJ226+30</f>
        <v>45808</v>
      </c>
      <c r="AL226" s="165">
        <f t="shared" ref="AL226:AL229" si="2642">IFERROR(IF(($R226-AK226)&gt;=0,0,IF(($S226-AJ226)&lt;0,0,IF(AND(($S226-AK226)&gt;0,(AJ226-$R226)&gt;0),$V226/365*(AK226-AJ226+1),IF(AND(($S226-AK226)&lt;=0,(AJ226-$R226)&gt;0),$V226/365*($S226-AJ226+1),$V226/365*(AK226-$R226+1))))),0)</f>
        <v>0</v>
      </c>
      <c r="AM226" s="161">
        <f t="shared" ref="AM226:AM229" si="2643">AK226+1</f>
        <v>45809</v>
      </c>
      <c r="AN226" s="161">
        <f t="shared" ref="AN226:AN229" si="2644">AM226+29</f>
        <v>45838</v>
      </c>
      <c r="AO226" s="165">
        <f t="shared" ref="AO226:AO229" si="2645">IFERROR(IF(($R226-AN226)&gt;=0,0,IF(($S226-AM226)&lt;0,0,IF(AND(($S226-AN226)&gt;0,(AM226-$R226)&gt;0),$V226/365*(AN226-AM226+1),IF(AND(($S226-AN226)&lt;=0,(AM226-$R226)&gt;0),$V226/365*($S226-AM226+1),$V226/365*(AN226-$R226+1))))),0)</f>
        <v>0</v>
      </c>
      <c r="AP226" s="161">
        <f t="shared" ref="AP226:AP229" si="2646">AN226+1</f>
        <v>45839</v>
      </c>
      <c r="AQ226" s="161">
        <f t="shared" ref="AQ226:AQ229" si="2647">AP226+30</f>
        <v>45869</v>
      </c>
      <c r="AR226" s="165">
        <f t="shared" ref="AR226:AR229" si="2648">IFERROR(IF(($R226-AQ226)&gt;=0,0,IF(($S226-AP226)&lt;0,0,IF(AND(($S226-AQ226)&gt;0,(AP226-$R226)&gt;0),$V226/365*(AQ226-AP226+1),IF(AND(($S226-AQ226)&lt;=0,(AP226-$R226)&gt;0),$V226/365*($S226-AP226+1),$V226/365*(AQ226-$R226+1))))),0)</f>
        <v>0</v>
      </c>
      <c r="AS226" s="161">
        <f t="shared" ref="AS226:AS229" si="2649">AQ226+1</f>
        <v>45870</v>
      </c>
      <c r="AT226" s="161">
        <f t="shared" ref="AT226:AT229" si="2650">AS226+30</f>
        <v>45900</v>
      </c>
      <c r="AU226" s="165">
        <f t="shared" ref="AU226:AU229" si="2651">IFERROR(IF(($R226-AT226)&gt;=0,0,IF(($S226-AS226)&lt;0,0,IF(AND(($S226-AT226)&gt;0,(AS226-$R226)&gt;0),$V226/365*(AT226-AS226+1),IF(AND(($S226-AT226)&lt;=0,(AS226-$R226)&gt;0),$V226/365*($S226-AS226+1),$V226/365*(AT226-$R226+1))))),0)</f>
        <v>0</v>
      </c>
      <c r="AV226" s="161">
        <f t="shared" ref="AV226:AV229" si="2652">AT226+1</f>
        <v>45901</v>
      </c>
      <c r="AW226" s="161">
        <f t="shared" ref="AW226:AW229" si="2653">AV226+29</f>
        <v>45930</v>
      </c>
      <c r="AX226" s="165">
        <f t="shared" ref="AX226:AX229" si="2654">IFERROR(IF(($R226-AW226)&gt;=0,0,IF(($S226-AV226)&lt;0,0,IF(AND(($S226-AW226)&gt;0,(AV226-$R226)&gt;0),$V226/365*(AW226-AV226+1),IF(AND(($S226-AW226)&lt;=0,(AV226-$R226)&gt;0),$V226/365*($S226-AV226+1),$V226/365*(AW226-$R226+1))))),0)</f>
        <v>0</v>
      </c>
      <c r="AY226" s="161">
        <f t="shared" ref="AY226:AY229" si="2655">AW226+1</f>
        <v>45931</v>
      </c>
      <c r="AZ226" s="161">
        <f t="shared" ref="AZ226:AZ229" si="2656">AY226+30</f>
        <v>45961</v>
      </c>
      <c r="BA226" s="165">
        <f t="shared" ref="BA226:BA229" si="2657">IFERROR(IF(($R226-AZ226)&gt;=0,0,IF(($S226-AY226)&lt;0,0,IF(AND(($S226-AZ226)&gt;0,(AY226-$R226)&gt;0),$V226/365*(AZ226-AY226+1),IF(AND(($S226-AZ226)&lt;=0,(AY226-$R226)&gt;0),$V226/365*($S226-AY226+1),$V226/365*(AZ226-$R226+1))))),0)</f>
        <v>0</v>
      </c>
      <c r="BB226" s="161">
        <f t="shared" ref="BB226:BB229" si="2658">AZ226+1</f>
        <v>45962</v>
      </c>
      <c r="BC226" s="161">
        <f t="shared" ref="BC226:BC229" si="2659">BB226+29</f>
        <v>45991</v>
      </c>
      <c r="BD226" s="165">
        <f t="shared" ref="BD226:BD229" si="2660">IFERROR(IF(($R226-BC226)&gt;=0,0,IF(($S226-BB226)&lt;0,0,IF(AND(($S226-BC226)&gt;0,(BB226-$R226)&gt;0),$V226/365*(BC226-BB226+1),IF(AND(($S226-BC226)&lt;=0,(BB226-$R226)&gt;0),$V226/365*($S226-BB226+1),$V226/365*(BC226-$R226+1))))),0)</f>
        <v>0</v>
      </c>
      <c r="BE226" s="161">
        <f t="shared" ref="BE226:BE229" si="2661">BC226+1</f>
        <v>45992</v>
      </c>
      <c r="BF226" s="161">
        <f t="shared" ref="BF226:BF229" si="2662">BE226+30</f>
        <v>46022</v>
      </c>
      <c r="BG226" s="165">
        <f t="shared" ref="BG226:BG229" si="2663">IFERROR(IF(($R226-BF226)&gt;=0,0,IF(($S226-BE226)&lt;0,0,IF(AND(($S226-BF226)&gt;0,(BE226-$R226)&gt;0),$V226/365*(BF226-BE226+1),IF(AND(($S226-BF226)&lt;=0,(BE226-$R226)&gt;0),$V226/365*($S226-BE226+1),$V226/365*(BF226-$R226+1))))),0)</f>
        <v>0</v>
      </c>
      <c r="BH226" s="161">
        <v>46023</v>
      </c>
      <c r="BI226" s="161">
        <f t="shared" ref="BI226:BI229" si="2664">BH226+30</f>
        <v>46053</v>
      </c>
      <c r="BJ226" s="165">
        <f t="shared" ref="BJ226:BJ229" si="2665">IFERROR(IF(($R226-BI226)&gt;=0,0,IF(($S226-BH226)&lt;0,0,IF(AND(($S226-BI226)&gt;0,(BH226-$R226)&gt;0),$V226/365*(BI226-BH226+1),IF(AND(($S226-BI226)&lt;=0,(BH226-$R226)&gt;0),$V226/365*($S226-BH226+1),$V226/365*(BI226-$R226+1))))),0)</f>
        <v>0</v>
      </c>
      <c r="BK226" s="161">
        <f t="shared" ref="BK226:BK229" si="2666">BI226+1</f>
        <v>46054</v>
      </c>
      <c r="BL226" s="161">
        <f t="shared" ref="BL226:BL229" si="2667">BK226+27</f>
        <v>46081</v>
      </c>
      <c r="BM226" s="165">
        <f t="shared" ref="BM226:BM229" si="2668">IFERROR(IF(($R226-BL226)&gt;=0,0,IF(($S226-BK226)&lt;0,0,IF(AND(($S226-BL226)&gt;0,(BK226-$R226)&gt;0),$V226/365*(BL226-BK226+1),IF(AND(($S226-BL226)&lt;=0,(BK226-$R226)&gt;0),$V226/365*($S226-BK226+1),$V226/365*(BL226-$R226+1))))),0)</f>
        <v>0</v>
      </c>
      <c r="BN226" s="161">
        <f t="shared" ref="BN226:BN229" si="2669">BL226+1</f>
        <v>46082</v>
      </c>
      <c r="BO226" s="161">
        <f t="shared" ref="BO226:BO229" si="2670">BN226+30</f>
        <v>46112</v>
      </c>
      <c r="BP226" s="165">
        <f t="shared" ref="BP226:BP229" si="2671">IFERROR(IF(($R226-BO226)&gt;=0,0,IF(($S226-BN226)&lt;0,0,IF(AND(($S226-BO226)&gt;0,(BN226-$R226)&gt;0),$V226/365*(BO226-BN226+1),IF(AND(($S226-BO226)&lt;=0,(BN226-$R226)&gt;0),$V226/365*($S226-BN226+1),$V226/365*(BO226-$R226+1))))),0)</f>
        <v>0</v>
      </c>
      <c r="BQ226" s="161">
        <f t="shared" ref="BQ226:BQ229" si="2672">BO226+1</f>
        <v>46113</v>
      </c>
      <c r="BR226" s="161">
        <f t="shared" ref="BR226:BR229" si="2673">BQ226+29</f>
        <v>46142</v>
      </c>
      <c r="BS226" s="165">
        <f t="shared" ref="BS226:BS229" si="2674">IFERROR(IF(($R226-BR226)&gt;=0,0,IF(($S226-BQ226)&lt;0,0,IF(AND(($S226-BR226)&gt;0,(BQ226-$R226)&gt;0),$V226/365*(BR226-BQ226+1),IF(AND(($S226-BR226)&lt;=0,(BQ226-$R226)&gt;0),$V226/365*($S226-BQ226+1),$V226/365*(BR226-$R226+1))))),0)</f>
        <v>0</v>
      </c>
      <c r="BT226" s="161">
        <f t="shared" ref="BT226:BT229" si="2675">BR226+1</f>
        <v>46143</v>
      </c>
      <c r="BU226" s="161">
        <f t="shared" ref="BU226:BU229" si="2676">BT226+30</f>
        <v>46173</v>
      </c>
      <c r="BV226" s="165">
        <f t="shared" ref="BV226:BV229" si="2677">IFERROR(IF(($R226-BU226)&gt;=0,0,IF(($S226-BT226)&lt;0,0,IF(AND(($S226-BU226)&gt;0,(BT226-$R226)&gt;0),$V226/365*(BU226-BT226+1),IF(AND(($S226-BU226)&lt;=0,(BT226-$R226)&gt;0),$V226/365*($S226-BT226+1),$V226/365*(BU226-$R226+1))))),0)</f>
        <v>0</v>
      </c>
      <c r="BW226" s="161">
        <f t="shared" ref="BW226:BW229" si="2678">BU226+1</f>
        <v>46174</v>
      </c>
      <c r="BX226" s="161">
        <f t="shared" ref="BX226:BX229" si="2679">BW226+29</f>
        <v>46203</v>
      </c>
      <c r="BY226" s="165">
        <f t="shared" ref="BY226:BY229" si="2680">IFERROR(IF(($R226-BX226)&gt;=0,0,IF(($S226-BW226)&lt;0,0,IF(AND(($S226-BX226)&gt;0,(BW226-$R226)&gt;0),$V226/365*(BX226-BW226+1),IF(AND(($S226-BX226)&lt;=0,(BW226-$R226)&gt;0),$V226/365*($S226-BW226+1),$V226/365*(BX226-$R226+1))))),0)</f>
        <v>0</v>
      </c>
      <c r="BZ226" s="161">
        <f t="shared" ref="BZ226:BZ229" si="2681">BX226+1</f>
        <v>46204</v>
      </c>
      <c r="CA226" s="161">
        <f t="shared" ref="CA226:CA229" si="2682">BZ226+30</f>
        <v>46234</v>
      </c>
      <c r="CB226" s="165">
        <f t="shared" ref="CB226:CB229" si="2683">IFERROR(IF(($R226-CA226)&gt;=0,0,IF(($S226-BZ226)&lt;0,0,IF(AND(($S226-CA226)&gt;0,(BZ226-$R226)&gt;0),$V226/365*(CA226-BZ226+1),IF(AND(($S226-CA226)&lt;=0,(BZ226-$R226)&gt;0),$V226/365*($S226-BZ226+1),$V226/365*(CA226-$R226+1))))),0)</f>
        <v>0</v>
      </c>
      <c r="CC226" s="161">
        <f t="shared" ref="CC226:CC229" si="2684">CA226+1</f>
        <v>46235</v>
      </c>
      <c r="CD226" s="161">
        <f t="shared" ref="CD226:CD229" si="2685">CC226+30</f>
        <v>46265</v>
      </c>
      <c r="CE226" s="165">
        <f t="shared" ref="CE226:CE229" si="2686">IFERROR(IF(($R226-CD226)&gt;=0,0,IF(($S226-CC226)&lt;0,0,IF(AND(($S226-CD226)&gt;0,(CC226-$R226)&gt;0),$V226/365*(CD226-CC226+1),IF(AND(($S226-CD226)&lt;=0,(CC226-$R226)&gt;0),$V226/365*($S226-CC226+1),$V226/365*(CD226-$R226+1))))),0)</f>
        <v>0</v>
      </c>
      <c r="CF226" s="161">
        <f t="shared" ref="CF226:CF229" si="2687">CD226+1</f>
        <v>46266</v>
      </c>
      <c r="CG226" s="161">
        <f t="shared" ref="CG226:CG229" si="2688">CF226+29</f>
        <v>46295</v>
      </c>
      <c r="CH226" s="165">
        <f t="shared" ref="CH226:CH229" si="2689">IFERROR(IF(($R226-CG226)&gt;=0,0,IF(($S226-CF226)&lt;0,0,IF(AND(($S226-CG226)&gt;0,(CF226-$R226)&gt;0),$V226/365*(CG226-CF226+1),IF(AND(($S226-CG226)&lt;=0,(CF226-$R226)&gt;0),$V226/365*($S226-CF226+1),$V226/365*(CG226-$R226+1))))),0)</f>
        <v>0</v>
      </c>
      <c r="CI226" s="161">
        <f t="shared" ref="CI226:CI229" si="2690">CG226+1</f>
        <v>46296</v>
      </c>
      <c r="CJ226" s="161">
        <f t="shared" ref="CJ226:CJ229" si="2691">CI226+30</f>
        <v>46326</v>
      </c>
      <c r="CK226" s="165">
        <f t="shared" ref="CK226:CK229" si="2692">IFERROR(IF(($R226-CJ226)&gt;=0,0,IF(($S226-CI226)&lt;0,0,IF(AND(($S226-CJ226)&gt;0,(CI226-$R226)&gt;0),$V226/365*(CJ226-CI226+1),IF(AND(($S226-CJ226)&lt;=0,(CI226-$R226)&gt;0),$V226/365*($S226-CI226+1),$V226/365*(CJ226-$R226+1))))),0)</f>
        <v>0</v>
      </c>
      <c r="CL226" s="161">
        <f t="shared" ref="CL226:CL229" si="2693">CJ226+1</f>
        <v>46327</v>
      </c>
      <c r="CM226" s="161">
        <f t="shared" ref="CM226:CM229" si="2694">CL226+29</f>
        <v>46356</v>
      </c>
      <c r="CN226" s="165">
        <f t="shared" ref="CN226:CN229" si="2695">IFERROR(IF(($R226-CM226)&gt;=0,0,IF(($S226-CL226)&lt;0,0,IF(AND(($S226-CM226)&gt;0,(CL226-$R226)&gt;0),$V226/365*(CM226-CL226+1),IF(AND(($S226-CM226)&lt;=0,(CL226-$R226)&gt;0),$V226/365*($S226-CL226+1),$V226/365*(CM226-$R226+1))))),0)</f>
        <v>0</v>
      </c>
      <c r="CO226" s="161">
        <f t="shared" ref="CO226:CO229" si="2696">CM226+1</f>
        <v>46357</v>
      </c>
      <c r="CP226" s="161">
        <f t="shared" ref="CP226:CP229" si="2697">CO226+30</f>
        <v>46387</v>
      </c>
      <c r="CQ226" s="165">
        <f t="shared" ref="CQ226:CQ229" si="2698">IFERROR(IF(($R226-CP226)&gt;=0,0,IF(($S226-CO226)&lt;0,0,IF(AND(($S226-CP226)&gt;0,(CO226-$R226)&gt;0),$V226/365*(CP226-CO226+1),IF(AND(($S226-CP226)&lt;=0,(CO226-$R226)&gt;0),$V226/365*($S226-CO226+1),$V226/365*(CP226-$R226+1))))),0)</f>
        <v>0</v>
      </c>
    </row>
    <row r="227" s="78" customFormat="1" ht="24" customHeight="1" outlineLevel="4" spans="1:95">
      <c r="A227" s="119"/>
      <c r="B227" s="120"/>
      <c r="C227" s="121"/>
      <c r="D227" s="119"/>
      <c r="E227" s="120"/>
      <c r="F227" s="120"/>
      <c r="G227" s="120"/>
      <c r="H227" s="122"/>
      <c r="I227" s="122"/>
      <c r="J227" s="122">
        <f t="shared" si="2339"/>
        <v>0</v>
      </c>
      <c r="K227" s="122">
        <f t="shared" ref="K227:K229" si="2699">K226+1</f>
        <v>2</v>
      </c>
      <c r="L227" s="153"/>
      <c r="M227" s="154">
        <f>IFERROR(VLOOKUP($L227,'2-2 引出数据_合同数据仓库'!$B$2:$BP$1000,3,FALSE),0)</f>
        <v>0</v>
      </c>
      <c r="N227" s="122"/>
      <c r="O227" s="154">
        <f>IFERROR(VLOOKUP((LEFT(VLOOKUP($L227,'2-2 引出数据_合同数据仓库'!$B$2:$BP$1000,64,FALSE),15)&amp;(RIGHT(VLOOKUP($L227,'2-2 引出数据_合同数据仓库'!$B$2:$BP$1000,64,FALSE),4)+1)),'2-2 引出数据_合同数据仓库'!$B$2:$BP$1000,3,FALSE),0)</f>
        <v>0</v>
      </c>
      <c r="P227" s="122"/>
      <c r="Q227" s="122">
        <f>IFERROR(VLOOKUP($L227,'2-2 引出数据_合同数据仓库'!$B$2:$BP$1000,28,FALSE),0)</f>
        <v>0</v>
      </c>
      <c r="R227" s="122">
        <f>IFERROR(VLOOKUP($L227,'2-2 引出数据_合同数据仓库'!$B$2:$BP$1000,29,FALSE),0)</f>
        <v>0</v>
      </c>
      <c r="S227" s="122">
        <f>IFERROR(VLOOKUP($L227,'2-2 引出数据_合同数据仓库'!$B$2:$BP$1000,4,FALSE),0)</f>
        <v>0</v>
      </c>
      <c r="T227" s="122"/>
      <c r="U227" s="122">
        <f>IFERROR(VLOOKUP($L227,'2-2 引出数据_合同数据仓库'!$B$2:$BP$1000,15,FALSE),0)</f>
        <v>0</v>
      </c>
      <c r="V227" s="122">
        <f t="shared" si="2628"/>
        <v>0</v>
      </c>
      <c r="W227" s="122"/>
      <c r="X227" s="161">
        <v>45658</v>
      </c>
      <c r="Y227" s="161">
        <f t="shared" si="2629"/>
        <v>45688</v>
      </c>
      <c r="Z227" s="165">
        <f t="shared" si="2630"/>
        <v>0</v>
      </c>
      <c r="AA227" s="161">
        <f t="shared" si="2631"/>
        <v>45689</v>
      </c>
      <c r="AB227" s="161">
        <f t="shared" si="2632"/>
        <v>45716</v>
      </c>
      <c r="AC227" s="165">
        <f t="shared" si="2633"/>
        <v>0</v>
      </c>
      <c r="AD227" s="161">
        <f t="shared" si="2634"/>
        <v>45717</v>
      </c>
      <c r="AE227" s="161">
        <f t="shared" si="2635"/>
        <v>45747</v>
      </c>
      <c r="AF227" s="165">
        <f t="shared" si="2636"/>
        <v>0</v>
      </c>
      <c r="AG227" s="161">
        <f t="shared" si="2637"/>
        <v>45748</v>
      </c>
      <c r="AH227" s="161">
        <f t="shared" si="2638"/>
        <v>45777</v>
      </c>
      <c r="AI227" s="165">
        <f t="shared" si="2639"/>
        <v>0</v>
      </c>
      <c r="AJ227" s="161">
        <f t="shared" si="2640"/>
        <v>45778</v>
      </c>
      <c r="AK227" s="161">
        <f t="shared" si="2641"/>
        <v>45808</v>
      </c>
      <c r="AL227" s="165">
        <f t="shared" si="2642"/>
        <v>0</v>
      </c>
      <c r="AM227" s="161">
        <f t="shared" si="2643"/>
        <v>45809</v>
      </c>
      <c r="AN227" s="161">
        <f t="shared" si="2644"/>
        <v>45838</v>
      </c>
      <c r="AO227" s="165">
        <f t="shared" si="2645"/>
        <v>0</v>
      </c>
      <c r="AP227" s="161">
        <f t="shared" si="2646"/>
        <v>45839</v>
      </c>
      <c r="AQ227" s="161">
        <f t="shared" si="2647"/>
        <v>45869</v>
      </c>
      <c r="AR227" s="165">
        <f t="shared" si="2648"/>
        <v>0</v>
      </c>
      <c r="AS227" s="161">
        <f t="shared" si="2649"/>
        <v>45870</v>
      </c>
      <c r="AT227" s="161">
        <f t="shared" si="2650"/>
        <v>45900</v>
      </c>
      <c r="AU227" s="165">
        <f t="shared" si="2651"/>
        <v>0</v>
      </c>
      <c r="AV227" s="161">
        <f t="shared" si="2652"/>
        <v>45901</v>
      </c>
      <c r="AW227" s="161">
        <f t="shared" si="2653"/>
        <v>45930</v>
      </c>
      <c r="AX227" s="165">
        <f t="shared" si="2654"/>
        <v>0</v>
      </c>
      <c r="AY227" s="161">
        <f t="shared" si="2655"/>
        <v>45931</v>
      </c>
      <c r="AZ227" s="161">
        <f t="shared" si="2656"/>
        <v>45961</v>
      </c>
      <c r="BA227" s="165">
        <f t="shared" si="2657"/>
        <v>0</v>
      </c>
      <c r="BB227" s="161">
        <f t="shared" si="2658"/>
        <v>45962</v>
      </c>
      <c r="BC227" s="161">
        <f t="shared" si="2659"/>
        <v>45991</v>
      </c>
      <c r="BD227" s="165">
        <f t="shared" si="2660"/>
        <v>0</v>
      </c>
      <c r="BE227" s="161">
        <f t="shared" si="2661"/>
        <v>45992</v>
      </c>
      <c r="BF227" s="161">
        <f t="shared" si="2662"/>
        <v>46022</v>
      </c>
      <c r="BG227" s="165">
        <f t="shared" si="2663"/>
        <v>0</v>
      </c>
      <c r="BH227" s="161">
        <v>46023</v>
      </c>
      <c r="BI227" s="161">
        <f t="shared" si="2664"/>
        <v>46053</v>
      </c>
      <c r="BJ227" s="165">
        <f t="shared" si="2665"/>
        <v>0</v>
      </c>
      <c r="BK227" s="161">
        <f t="shared" si="2666"/>
        <v>46054</v>
      </c>
      <c r="BL227" s="161">
        <f t="shared" si="2667"/>
        <v>46081</v>
      </c>
      <c r="BM227" s="165">
        <f t="shared" si="2668"/>
        <v>0</v>
      </c>
      <c r="BN227" s="161">
        <f t="shared" si="2669"/>
        <v>46082</v>
      </c>
      <c r="BO227" s="161">
        <f t="shared" si="2670"/>
        <v>46112</v>
      </c>
      <c r="BP227" s="165">
        <f t="shared" si="2671"/>
        <v>0</v>
      </c>
      <c r="BQ227" s="161">
        <f t="shared" si="2672"/>
        <v>46113</v>
      </c>
      <c r="BR227" s="161">
        <f t="shared" si="2673"/>
        <v>46142</v>
      </c>
      <c r="BS227" s="165">
        <f t="shared" si="2674"/>
        <v>0</v>
      </c>
      <c r="BT227" s="161">
        <f t="shared" si="2675"/>
        <v>46143</v>
      </c>
      <c r="BU227" s="161">
        <f t="shared" si="2676"/>
        <v>46173</v>
      </c>
      <c r="BV227" s="165">
        <f t="shared" si="2677"/>
        <v>0</v>
      </c>
      <c r="BW227" s="161">
        <f t="shared" si="2678"/>
        <v>46174</v>
      </c>
      <c r="BX227" s="161">
        <f t="shared" si="2679"/>
        <v>46203</v>
      </c>
      <c r="BY227" s="165">
        <f t="shared" si="2680"/>
        <v>0</v>
      </c>
      <c r="BZ227" s="161">
        <f t="shared" si="2681"/>
        <v>46204</v>
      </c>
      <c r="CA227" s="161">
        <f t="shared" si="2682"/>
        <v>46234</v>
      </c>
      <c r="CB227" s="165">
        <f t="shared" si="2683"/>
        <v>0</v>
      </c>
      <c r="CC227" s="161">
        <f t="shared" si="2684"/>
        <v>46235</v>
      </c>
      <c r="CD227" s="161">
        <f t="shared" si="2685"/>
        <v>46265</v>
      </c>
      <c r="CE227" s="165">
        <f t="shared" si="2686"/>
        <v>0</v>
      </c>
      <c r="CF227" s="161">
        <f t="shared" si="2687"/>
        <v>46266</v>
      </c>
      <c r="CG227" s="161">
        <f t="shared" si="2688"/>
        <v>46295</v>
      </c>
      <c r="CH227" s="165">
        <f t="shared" si="2689"/>
        <v>0</v>
      </c>
      <c r="CI227" s="161">
        <f t="shared" si="2690"/>
        <v>46296</v>
      </c>
      <c r="CJ227" s="161">
        <f t="shared" si="2691"/>
        <v>46326</v>
      </c>
      <c r="CK227" s="165">
        <f t="shared" si="2692"/>
        <v>0</v>
      </c>
      <c r="CL227" s="161">
        <f t="shared" si="2693"/>
        <v>46327</v>
      </c>
      <c r="CM227" s="161">
        <f t="shared" si="2694"/>
        <v>46356</v>
      </c>
      <c r="CN227" s="165">
        <f t="shared" si="2695"/>
        <v>0</v>
      </c>
      <c r="CO227" s="161">
        <f t="shared" si="2696"/>
        <v>46357</v>
      </c>
      <c r="CP227" s="161">
        <f t="shared" si="2697"/>
        <v>46387</v>
      </c>
      <c r="CQ227" s="165">
        <f t="shared" si="2698"/>
        <v>0</v>
      </c>
    </row>
    <row r="228" s="78" customFormat="1" ht="24" customHeight="1" outlineLevel="4" spans="1:95">
      <c r="A228" s="119"/>
      <c r="B228" s="120"/>
      <c r="C228" s="121"/>
      <c r="D228" s="119"/>
      <c r="E228" s="120"/>
      <c r="F228" s="120"/>
      <c r="G228" s="120"/>
      <c r="H228" s="122"/>
      <c r="I228" s="122"/>
      <c r="J228" s="122">
        <f t="shared" si="2339"/>
        <v>0</v>
      </c>
      <c r="K228" s="122">
        <f t="shared" si="2699"/>
        <v>3</v>
      </c>
      <c r="L228" s="153"/>
      <c r="M228" s="154">
        <f>IFERROR(VLOOKUP($L228,'2-2 引出数据_合同数据仓库'!$B$2:$BP$1000,3,FALSE),0)</f>
        <v>0</v>
      </c>
      <c r="N228" s="122"/>
      <c r="O228" s="154">
        <f>IFERROR(VLOOKUP((LEFT(VLOOKUP($L228,'2-2 引出数据_合同数据仓库'!$B$2:$BP$1000,64,FALSE),15)&amp;(RIGHT(VLOOKUP($L228,'2-2 引出数据_合同数据仓库'!$B$2:$BP$1000,64,FALSE),4)+1)),'2-2 引出数据_合同数据仓库'!$B$2:$BP$1000,3,FALSE),0)</f>
        <v>0</v>
      </c>
      <c r="P228" s="122"/>
      <c r="Q228" s="122">
        <f>IFERROR(VLOOKUP($L228,'2-2 引出数据_合同数据仓库'!$B$2:$BP$1000,28,FALSE),0)</f>
        <v>0</v>
      </c>
      <c r="R228" s="122">
        <f>IFERROR(VLOOKUP($L228,'2-2 引出数据_合同数据仓库'!$B$2:$BP$1000,29,FALSE),0)</f>
        <v>0</v>
      </c>
      <c r="S228" s="122">
        <f>IFERROR(VLOOKUP($L228,'2-2 引出数据_合同数据仓库'!$B$2:$BP$1000,4,FALSE),0)</f>
        <v>0</v>
      </c>
      <c r="T228" s="122"/>
      <c r="U228" s="122">
        <f>IFERROR(VLOOKUP($L228,'2-2 引出数据_合同数据仓库'!$B$2:$BP$1000,15,FALSE),0)</f>
        <v>0</v>
      </c>
      <c r="V228" s="122">
        <f t="shared" si="2628"/>
        <v>0</v>
      </c>
      <c r="W228" s="122"/>
      <c r="X228" s="161">
        <v>45658</v>
      </c>
      <c r="Y228" s="161">
        <f t="shared" si="2629"/>
        <v>45688</v>
      </c>
      <c r="Z228" s="165">
        <f t="shared" si="2630"/>
        <v>0</v>
      </c>
      <c r="AA228" s="161">
        <f t="shared" si="2631"/>
        <v>45689</v>
      </c>
      <c r="AB228" s="161">
        <f t="shared" si="2632"/>
        <v>45716</v>
      </c>
      <c r="AC228" s="165">
        <f t="shared" si="2633"/>
        <v>0</v>
      </c>
      <c r="AD228" s="161">
        <f t="shared" si="2634"/>
        <v>45717</v>
      </c>
      <c r="AE228" s="161">
        <f t="shared" si="2635"/>
        <v>45747</v>
      </c>
      <c r="AF228" s="165">
        <f t="shared" si="2636"/>
        <v>0</v>
      </c>
      <c r="AG228" s="161">
        <f t="shared" si="2637"/>
        <v>45748</v>
      </c>
      <c r="AH228" s="161">
        <f t="shared" si="2638"/>
        <v>45777</v>
      </c>
      <c r="AI228" s="165">
        <f t="shared" si="2639"/>
        <v>0</v>
      </c>
      <c r="AJ228" s="161">
        <f t="shared" si="2640"/>
        <v>45778</v>
      </c>
      <c r="AK228" s="161">
        <f t="shared" si="2641"/>
        <v>45808</v>
      </c>
      <c r="AL228" s="165">
        <f t="shared" si="2642"/>
        <v>0</v>
      </c>
      <c r="AM228" s="161">
        <f t="shared" si="2643"/>
        <v>45809</v>
      </c>
      <c r="AN228" s="161">
        <f t="shared" si="2644"/>
        <v>45838</v>
      </c>
      <c r="AO228" s="165">
        <f t="shared" si="2645"/>
        <v>0</v>
      </c>
      <c r="AP228" s="161">
        <f t="shared" si="2646"/>
        <v>45839</v>
      </c>
      <c r="AQ228" s="161">
        <f t="shared" si="2647"/>
        <v>45869</v>
      </c>
      <c r="AR228" s="165">
        <f t="shared" si="2648"/>
        <v>0</v>
      </c>
      <c r="AS228" s="161">
        <f t="shared" si="2649"/>
        <v>45870</v>
      </c>
      <c r="AT228" s="161">
        <f t="shared" si="2650"/>
        <v>45900</v>
      </c>
      <c r="AU228" s="165">
        <f t="shared" si="2651"/>
        <v>0</v>
      </c>
      <c r="AV228" s="161">
        <f t="shared" si="2652"/>
        <v>45901</v>
      </c>
      <c r="AW228" s="161">
        <f t="shared" si="2653"/>
        <v>45930</v>
      </c>
      <c r="AX228" s="165">
        <f t="shared" si="2654"/>
        <v>0</v>
      </c>
      <c r="AY228" s="161">
        <f t="shared" si="2655"/>
        <v>45931</v>
      </c>
      <c r="AZ228" s="161">
        <f t="shared" si="2656"/>
        <v>45961</v>
      </c>
      <c r="BA228" s="165">
        <f t="shared" si="2657"/>
        <v>0</v>
      </c>
      <c r="BB228" s="161">
        <f t="shared" si="2658"/>
        <v>45962</v>
      </c>
      <c r="BC228" s="161">
        <f t="shared" si="2659"/>
        <v>45991</v>
      </c>
      <c r="BD228" s="165">
        <f t="shared" si="2660"/>
        <v>0</v>
      </c>
      <c r="BE228" s="161">
        <f t="shared" si="2661"/>
        <v>45992</v>
      </c>
      <c r="BF228" s="161">
        <f t="shared" si="2662"/>
        <v>46022</v>
      </c>
      <c r="BG228" s="165">
        <f t="shared" si="2663"/>
        <v>0</v>
      </c>
      <c r="BH228" s="161">
        <v>46023</v>
      </c>
      <c r="BI228" s="161">
        <f t="shared" si="2664"/>
        <v>46053</v>
      </c>
      <c r="BJ228" s="165">
        <f t="shared" si="2665"/>
        <v>0</v>
      </c>
      <c r="BK228" s="161">
        <f t="shared" si="2666"/>
        <v>46054</v>
      </c>
      <c r="BL228" s="161">
        <f t="shared" si="2667"/>
        <v>46081</v>
      </c>
      <c r="BM228" s="165">
        <f t="shared" si="2668"/>
        <v>0</v>
      </c>
      <c r="BN228" s="161">
        <f t="shared" si="2669"/>
        <v>46082</v>
      </c>
      <c r="BO228" s="161">
        <f t="shared" si="2670"/>
        <v>46112</v>
      </c>
      <c r="BP228" s="165">
        <f t="shared" si="2671"/>
        <v>0</v>
      </c>
      <c r="BQ228" s="161">
        <f t="shared" si="2672"/>
        <v>46113</v>
      </c>
      <c r="BR228" s="161">
        <f t="shared" si="2673"/>
        <v>46142</v>
      </c>
      <c r="BS228" s="165">
        <f t="shared" si="2674"/>
        <v>0</v>
      </c>
      <c r="BT228" s="161">
        <f t="shared" si="2675"/>
        <v>46143</v>
      </c>
      <c r="BU228" s="161">
        <f t="shared" si="2676"/>
        <v>46173</v>
      </c>
      <c r="BV228" s="165">
        <f t="shared" si="2677"/>
        <v>0</v>
      </c>
      <c r="BW228" s="161">
        <f t="shared" si="2678"/>
        <v>46174</v>
      </c>
      <c r="BX228" s="161">
        <f t="shared" si="2679"/>
        <v>46203</v>
      </c>
      <c r="BY228" s="165">
        <f t="shared" si="2680"/>
        <v>0</v>
      </c>
      <c r="BZ228" s="161">
        <f t="shared" si="2681"/>
        <v>46204</v>
      </c>
      <c r="CA228" s="161">
        <f t="shared" si="2682"/>
        <v>46234</v>
      </c>
      <c r="CB228" s="165">
        <f t="shared" si="2683"/>
        <v>0</v>
      </c>
      <c r="CC228" s="161">
        <f t="shared" si="2684"/>
        <v>46235</v>
      </c>
      <c r="CD228" s="161">
        <f t="shared" si="2685"/>
        <v>46265</v>
      </c>
      <c r="CE228" s="165">
        <f t="shared" si="2686"/>
        <v>0</v>
      </c>
      <c r="CF228" s="161">
        <f t="shared" si="2687"/>
        <v>46266</v>
      </c>
      <c r="CG228" s="161">
        <f t="shared" si="2688"/>
        <v>46295</v>
      </c>
      <c r="CH228" s="165">
        <f t="shared" si="2689"/>
        <v>0</v>
      </c>
      <c r="CI228" s="161">
        <f t="shared" si="2690"/>
        <v>46296</v>
      </c>
      <c r="CJ228" s="161">
        <f t="shared" si="2691"/>
        <v>46326</v>
      </c>
      <c r="CK228" s="165">
        <f t="shared" si="2692"/>
        <v>0</v>
      </c>
      <c r="CL228" s="161">
        <f t="shared" si="2693"/>
        <v>46327</v>
      </c>
      <c r="CM228" s="161">
        <f t="shared" si="2694"/>
        <v>46356</v>
      </c>
      <c r="CN228" s="165">
        <f t="shared" si="2695"/>
        <v>0</v>
      </c>
      <c r="CO228" s="161">
        <f t="shared" si="2696"/>
        <v>46357</v>
      </c>
      <c r="CP228" s="161">
        <f t="shared" si="2697"/>
        <v>46387</v>
      </c>
      <c r="CQ228" s="165">
        <f t="shared" si="2698"/>
        <v>0</v>
      </c>
    </row>
    <row r="229" s="78" customFormat="1" ht="24" customHeight="1" outlineLevel="4" spans="1:95">
      <c r="A229" s="119"/>
      <c r="B229" s="120"/>
      <c r="C229" s="121"/>
      <c r="D229" s="119"/>
      <c r="E229" s="120"/>
      <c r="F229" s="120"/>
      <c r="G229" s="120"/>
      <c r="H229" s="122"/>
      <c r="I229" s="122"/>
      <c r="J229" s="122">
        <f t="shared" si="2339"/>
        <v>0</v>
      </c>
      <c r="K229" s="122">
        <f t="shared" si="2699"/>
        <v>4</v>
      </c>
      <c r="L229" s="153"/>
      <c r="M229" s="154">
        <f>IFERROR(VLOOKUP($L229,'2-2 引出数据_合同数据仓库'!$B$2:$BP$1000,3,FALSE),0)</f>
        <v>0</v>
      </c>
      <c r="N229" s="122"/>
      <c r="O229" s="154">
        <f>IFERROR(VLOOKUP((LEFT(VLOOKUP($L229,'2-2 引出数据_合同数据仓库'!$B$2:$BP$1000,64,FALSE),15)&amp;(RIGHT(VLOOKUP($L229,'2-2 引出数据_合同数据仓库'!$B$2:$BP$1000,64,FALSE),4)+1)),'2-2 引出数据_合同数据仓库'!$B$2:$BP$1000,3,FALSE),0)</f>
        <v>0</v>
      </c>
      <c r="P229" s="122"/>
      <c r="Q229" s="122">
        <f>IFERROR(VLOOKUP($L229,'2-2 引出数据_合同数据仓库'!$B$2:$BP$1000,28,FALSE),0)</f>
        <v>0</v>
      </c>
      <c r="R229" s="122">
        <f>IFERROR(VLOOKUP($L229,'2-2 引出数据_合同数据仓库'!$B$2:$BP$1000,29,FALSE),0)</f>
        <v>0</v>
      </c>
      <c r="S229" s="122">
        <f>IFERROR(VLOOKUP($L229,'2-2 引出数据_合同数据仓库'!$B$2:$BP$1000,4,FALSE),0)</f>
        <v>0</v>
      </c>
      <c r="T229" s="122"/>
      <c r="U229" s="122">
        <f>IFERROR(VLOOKUP($L229,'2-2 引出数据_合同数据仓库'!$B$2:$BP$1000,15,FALSE),0)</f>
        <v>0</v>
      </c>
      <c r="V229" s="122">
        <f t="shared" si="2628"/>
        <v>0</v>
      </c>
      <c r="W229" s="122"/>
      <c r="X229" s="161">
        <v>45658</v>
      </c>
      <c r="Y229" s="161">
        <f t="shared" si="2629"/>
        <v>45688</v>
      </c>
      <c r="Z229" s="165">
        <f t="shared" si="2630"/>
        <v>0</v>
      </c>
      <c r="AA229" s="161">
        <f t="shared" si="2631"/>
        <v>45689</v>
      </c>
      <c r="AB229" s="161">
        <f t="shared" si="2632"/>
        <v>45716</v>
      </c>
      <c r="AC229" s="165">
        <f t="shared" si="2633"/>
        <v>0</v>
      </c>
      <c r="AD229" s="161">
        <f t="shared" si="2634"/>
        <v>45717</v>
      </c>
      <c r="AE229" s="161">
        <f t="shared" si="2635"/>
        <v>45747</v>
      </c>
      <c r="AF229" s="165">
        <f t="shared" si="2636"/>
        <v>0</v>
      </c>
      <c r="AG229" s="161">
        <f t="shared" si="2637"/>
        <v>45748</v>
      </c>
      <c r="AH229" s="161">
        <f t="shared" si="2638"/>
        <v>45777</v>
      </c>
      <c r="AI229" s="165">
        <f t="shared" si="2639"/>
        <v>0</v>
      </c>
      <c r="AJ229" s="161">
        <f t="shared" si="2640"/>
        <v>45778</v>
      </c>
      <c r="AK229" s="161">
        <f t="shared" si="2641"/>
        <v>45808</v>
      </c>
      <c r="AL229" s="165">
        <f t="shared" si="2642"/>
        <v>0</v>
      </c>
      <c r="AM229" s="161">
        <f t="shared" si="2643"/>
        <v>45809</v>
      </c>
      <c r="AN229" s="161">
        <f t="shared" si="2644"/>
        <v>45838</v>
      </c>
      <c r="AO229" s="165">
        <f t="shared" si="2645"/>
        <v>0</v>
      </c>
      <c r="AP229" s="161">
        <f t="shared" si="2646"/>
        <v>45839</v>
      </c>
      <c r="AQ229" s="161">
        <f t="shared" si="2647"/>
        <v>45869</v>
      </c>
      <c r="AR229" s="165">
        <f t="shared" si="2648"/>
        <v>0</v>
      </c>
      <c r="AS229" s="161">
        <f t="shared" si="2649"/>
        <v>45870</v>
      </c>
      <c r="AT229" s="161">
        <f t="shared" si="2650"/>
        <v>45900</v>
      </c>
      <c r="AU229" s="165">
        <f t="shared" si="2651"/>
        <v>0</v>
      </c>
      <c r="AV229" s="161">
        <f t="shared" si="2652"/>
        <v>45901</v>
      </c>
      <c r="AW229" s="161">
        <f t="shared" si="2653"/>
        <v>45930</v>
      </c>
      <c r="AX229" s="165">
        <f t="shared" si="2654"/>
        <v>0</v>
      </c>
      <c r="AY229" s="161">
        <f t="shared" si="2655"/>
        <v>45931</v>
      </c>
      <c r="AZ229" s="161">
        <f t="shared" si="2656"/>
        <v>45961</v>
      </c>
      <c r="BA229" s="165">
        <f t="shared" si="2657"/>
        <v>0</v>
      </c>
      <c r="BB229" s="161">
        <f t="shared" si="2658"/>
        <v>45962</v>
      </c>
      <c r="BC229" s="161">
        <f t="shared" si="2659"/>
        <v>45991</v>
      </c>
      <c r="BD229" s="165">
        <f t="shared" si="2660"/>
        <v>0</v>
      </c>
      <c r="BE229" s="161">
        <f t="shared" si="2661"/>
        <v>45992</v>
      </c>
      <c r="BF229" s="161">
        <f t="shared" si="2662"/>
        <v>46022</v>
      </c>
      <c r="BG229" s="165">
        <f t="shared" si="2663"/>
        <v>0</v>
      </c>
      <c r="BH229" s="161">
        <v>46023</v>
      </c>
      <c r="BI229" s="161">
        <f t="shared" si="2664"/>
        <v>46053</v>
      </c>
      <c r="BJ229" s="165">
        <f t="shared" si="2665"/>
        <v>0</v>
      </c>
      <c r="BK229" s="161">
        <f t="shared" si="2666"/>
        <v>46054</v>
      </c>
      <c r="BL229" s="161">
        <f t="shared" si="2667"/>
        <v>46081</v>
      </c>
      <c r="BM229" s="165">
        <f t="shared" si="2668"/>
        <v>0</v>
      </c>
      <c r="BN229" s="161">
        <f t="shared" si="2669"/>
        <v>46082</v>
      </c>
      <c r="BO229" s="161">
        <f t="shared" si="2670"/>
        <v>46112</v>
      </c>
      <c r="BP229" s="165">
        <f t="shared" si="2671"/>
        <v>0</v>
      </c>
      <c r="BQ229" s="161">
        <f t="shared" si="2672"/>
        <v>46113</v>
      </c>
      <c r="BR229" s="161">
        <f t="shared" si="2673"/>
        <v>46142</v>
      </c>
      <c r="BS229" s="165">
        <f t="shared" si="2674"/>
        <v>0</v>
      </c>
      <c r="BT229" s="161">
        <f t="shared" si="2675"/>
        <v>46143</v>
      </c>
      <c r="BU229" s="161">
        <f t="shared" si="2676"/>
        <v>46173</v>
      </c>
      <c r="BV229" s="165">
        <f t="shared" si="2677"/>
        <v>0</v>
      </c>
      <c r="BW229" s="161">
        <f t="shared" si="2678"/>
        <v>46174</v>
      </c>
      <c r="BX229" s="161">
        <f t="shared" si="2679"/>
        <v>46203</v>
      </c>
      <c r="BY229" s="165">
        <f t="shared" si="2680"/>
        <v>0</v>
      </c>
      <c r="BZ229" s="161">
        <f t="shared" si="2681"/>
        <v>46204</v>
      </c>
      <c r="CA229" s="161">
        <f t="shared" si="2682"/>
        <v>46234</v>
      </c>
      <c r="CB229" s="165">
        <f t="shared" si="2683"/>
        <v>0</v>
      </c>
      <c r="CC229" s="161">
        <f t="shared" si="2684"/>
        <v>46235</v>
      </c>
      <c r="CD229" s="161">
        <f t="shared" si="2685"/>
        <v>46265</v>
      </c>
      <c r="CE229" s="165">
        <f t="shared" si="2686"/>
        <v>0</v>
      </c>
      <c r="CF229" s="161">
        <f t="shared" si="2687"/>
        <v>46266</v>
      </c>
      <c r="CG229" s="161">
        <f t="shared" si="2688"/>
        <v>46295</v>
      </c>
      <c r="CH229" s="165">
        <f t="shared" si="2689"/>
        <v>0</v>
      </c>
      <c r="CI229" s="161">
        <f t="shared" si="2690"/>
        <v>46296</v>
      </c>
      <c r="CJ229" s="161">
        <f t="shared" si="2691"/>
        <v>46326</v>
      </c>
      <c r="CK229" s="165">
        <f t="shared" si="2692"/>
        <v>0</v>
      </c>
      <c r="CL229" s="161">
        <f t="shared" si="2693"/>
        <v>46327</v>
      </c>
      <c r="CM229" s="161">
        <f t="shared" si="2694"/>
        <v>46356</v>
      </c>
      <c r="CN229" s="165">
        <f t="shared" si="2695"/>
        <v>0</v>
      </c>
      <c r="CO229" s="161">
        <f t="shared" si="2696"/>
        <v>46357</v>
      </c>
      <c r="CP229" s="161">
        <f t="shared" si="2697"/>
        <v>46387</v>
      </c>
      <c r="CQ229" s="165">
        <f t="shared" si="2698"/>
        <v>0</v>
      </c>
    </row>
    <row r="230" s="78" customFormat="1" ht="24" customHeight="1" outlineLevel="4" spans="1:95">
      <c r="A230" s="123" t="s">
        <v>2826</v>
      </c>
      <c r="B230" s="124"/>
      <c r="C230" s="124"/>
      <c r="D230" s="124"/>
      <c r="E230" s="124"/>
      <c r="F230" s="124"/>
      <c r="G230" s="125"/>
      <c r="H230" s="126"/>
      <c r="I230" s="126"/>
      <c r="J230" s="126"/>
      <c r="K230" s="126"/>
      <c r="L230" s="155"/>
      <c r="M230" s="155"/>
      <c r="N230" s="126"/>
      <c r="O230" s="126"/>
      <c r="P230" s="126"/>
      <c r="Q230" s="126"/>
      <c r="R230" s="126"/>
      <c r="S230" s="126"/>
      <c r="T230" s="126"/>
      <c r="U230" s="126"/>
      <c r="V230" s="126"/>
      <c r="W230" s="126"/>
      <c r="X230" s="126"/>
      <c r="Y230" s="126"/>
      <c r="Z230" s="126"/>
      <c r="AA230" s="126"/>
      <c r="AB230" s="126"/>
      <c r="AC230" s="126"/>
      <c r="AD230" s="126"/>
      <c r="AE230" s="126"/>
      <c r="AF230" s="126"/>
      <c r="AG230" s="126"/>
      <c r="AH230" s="126"/>
      <c r="AI230" s="126"/>
      <c r="AJ230" s="126"/>
      <c r="AK230" s="126"/>
      <c r="AL230" s="126"/>
      <c r="AM230" s="126"/>
      <c r="AN230" s="126"/>
      <c r="AO230" s="126"/>
      <c r="AP230" s="126"/>
      <c r="AQ230" s="126"/>
      <c r="AR230" s="126"/>
      <c r="AS230" s="126"/>
      <c r="AT230" s="126"/>
      <c r="AU230" s="126"/>
      <c r="AV230" s="126"/>
      <c r="AW230" s="126"/>
      <c r="AX230" s="126"/>
      <c r="AY230" s="126"/>
      <c r="AZ230" s="126"/>
      <c r="BA230" s="126"/>
      <c r="BB230" s="126"/>
      <c r="BC230" s="126"/>
      <c r="BD230" s="126"/>
      <c r="BE230" s="126"/>
      <c r="BF230" s="126"/>
      <c r="BG230" s="126"/>
      <c r="BH230" s="126"/>
      <c r="BI230" s="126"/>
      <c r="BJ230" s="126"/>
      <c r="BK230" s="126"/>
      <c r="BL230" s="126"/>
      <c r="BM230" s="126"/>
      <c r="BN230" s="126"/>
      <c r="BO230" s="126"/>
      <c r="BP230" s="126"/>
      <c r="BQ230" s="126"/>
      <c r="BR230" s="126"/>
      <c r="BS230" s="126"/>
      <c r="BT230" s="126"/>
      <c r="BU230" s="126"/>
      <c r="BV230" s="126"/>
      <c r="BW230" s="126"/>
      <c r="BX230" s="126"/>
      <c r="BY230" s="126"/>
      <c r="BZ230" s="126"/>
      <c r="CA230" s="126"/>
      <c r="CB230" s="126"/>
      <c r="CC230" s="126"/>
      <c r="CD230" s="126"/>
      <c r="CE230" s="126"/>
      <c r="CF230" s="126"/>
      <c r="CG230" s="126"/>
      <c r="CH230" s="126"/>
      <c r="CI230" s="126"/>
      <c r="CJ230" s="126"/>
      <c r="CK230" s="126"/>
      <c r="CL230" s="126"/>
      <c r="CM230" s="126"/>
      <c r="CN230" s="126"/>
      <c r="CO230" s="126"/>
      <c r="CP230" s="126"/>
      <c r="CQ230" s="126"/>
    </row>
    <row r="231" ht="24" customHeight="1" outlineLevel="3" spans="1:95">
      <c r="A231" s="115"/>
      <c r="B231" s="116" t="s">
        <v>799</v>
      </c>
      <c r="C231" s="117" t="s">
        <v>1188</v>
      </c>
      <c r="D231" s="115" t="s">
        <v>1194</v>
      </c>
      <c r="E231" s="116" t="s">
        <v>1195</v>
      </c>
      <c r="F231" s="116"/>
      <c r="G231" s="116" t="s">
        <v>943</v>
      </c>
      <c r="H231" s="118">
        <f>X231+AA231+AD231+AG231+AJ231+AM231+AP231+AS231+AV231+AY231+BB231+BE231</f>
        <v>0</v>
      </c>
      <c r="I231" s="118">
        <f>Y231+AB231+AE231+AH231+AK231+AN231+AQ231+AT231+AW231+AZ231+BC231+BF231</f>
        <v>0</v>
      </c>
      <c r="J231" s="118">
        <f t="shared" si="2339"/>
        <v>0</v>
      </c>
      <c r="K231" s="118"/>
      <c r="L231" s="152"/>
      <c r="M231" s="152"/>
      <c r="N231" s="118"/>
      <c r="O231" s="118"/>
      <c r="P231" s="118"/>
      <c r="Q231" s="118"/>
      <c r="R231" s="118"/>
      <c r="S231" s="118"/>
      <c r="T231" s="118"/>
      <c r="U231" s="118"/>
      <c r="V231" s="118"/>
      <c r="W231" s="118"/>
      <c r="X231" s="118">
        <f>VLOOKUP($C231,'1 预算编制表单'!$C:$BJ,27,FALSE)</f>
        <v>0</v>
      </c>
      <c r="Y231" s="118">
        <f>X231-Z231</f>
        <v>0</v>
      </c>
      <c r="Z231" s="118">
        <f>SUM(Z232:Z236)</f>
        <v>0</v>
      </c>
      <c r="AA231" s="118">
        <f>VLOOKUP($C231,'1 预算编制表单'!$C:$BJ,30,FALSE)</f>
        <v>0</v>
      </c>
      <c r="AB231" s="118">
        <f>AA231-AC231</f>
        <v>0</v>
      </c>
      <c r="AC231" s="118">
        <f>SUM(AC232:AC236)</f>
        <v>0</v>
      </c>
      <c r="AD231" s="118">
        <f>VLOOKUP($C231,'1 预算编制表单'!$C:$BJ,33,FALSE)</f>
        <v>0</v>
      </c>
      <c r="AE231" s="118">
        <f>AD231-AF231</f>
        <v>0</v>
      </c>
      <c r="AF231" s="118">
        <f>SUM(AF232:AF236)</f>
        <v>0</v>
      </c>
      <c r="AG231" s="118">
        <f>VLOOKUP($C231,'1 预算编制表单'!$C:$BJ,36,FALSE)</f>
        <v>0</v>
      </c>
      <c r="AH231" s="118">
        <f>AG231-AI231</f>
        <v>0</v>
      </c>
      <c r="AI231" s="118">
        <f>SUM(AI232:AI236)</f>
        <v>0</v>
      </c>
      <c r="AJ231" s="118">
        <f>VLOOKUP($C231,'1 预算编制表单'!$C:$BJ,39,FALSE)</f>
        <v>0</v>
      </c>
      <c r="AK231" s="118">
        <f>AJ231-AL231</f>
        <v>0</v>
      </c>
      <c r="AL231" s="118">
        <f>SUM(AL232:AL236)</f>
        <v>0</v>
      </c>
      <c r="AM231" s="118">
        <f>VLOOKUP($C231,'1 预算编制表单'!$C:$BJ,42,FALSE)</f>
        <v>0</v>
      </c>
      <c r="AN231" s="118">
        <f>AM231-AO231</f>
        <v>0</v>
      </c>
      <c r="AO231" s="118">
        <f>SUM(AO232:AO236)</f>
        <v>0</v>
      </c>
      <c r="AP231" s="118">
        <f>VLOOKUP($C231,'1 预算编制表单'!$C:$BJ,45,FALSE)</f>
        <v>0</v>
      </c>
      <c r="AQ231" s="118">
        <f>AP231-AR231</f>
        <v>0</v>
      </c>
      <c r="AR231" s="118">
        <f>SUM(AR232:AR236)</f>
        <v>0</v>
      </c>
      <c r="AS231" s="118">
        <f>VLOOKUP($C231,'1 预算编制表单'!$C:$BJ,48,FALSE)</f>
        <v>0</v>
      </c>
      <c r="AT231" s="118">
        <f>AS231-AU231</f>
        <v>0</v>
      </c>
      <c r="AU231" s="118">
        <f>SUM(AU232:AU236)</f>
        <v>0</v>
      </c>
      <c r="AV231" s="118">
        <f>VLOOKUP($C231,'1 预算编制表单'!$C:$BJ,51,FALSE)</f>
        <v>0</v>
      </c>
      <c r="AW231" s="118">
        <f>AV231-AX231</f>
        <v>0</v>
      </c>
      <c r="AX231" s="118">
        <f>SUM(AX232:AX236)</f>
        <v>0</v>
      </c>
      <c r="AY231" s="118">
        <f>VLOOKUP($C231,'1 预算编制表单'!$C:$BJ,54,FALSE)</f>
        <v>0</v>
      </c>
      <c r="AZ231" s="118">
        <f>AY231-BA231</f>
        <v>0</v>
      </c>
      <c r="BA231" s="118">
        <f>SUM(BA232:BA236)</f>
        <v>0</v>
      </c>
      <c r="BB231" s="118">
        <f>VLOOKUP($C231,'1 预算编制表单'!$C:$BJ,57,FALSE)</f>
        <v>0</v>
      </c>
      <c r="BC231" s="118">
        <f>BB231-BD231</f>
        <v>0</v>
      </c>
      <c r="BD231" s="118">
        <f>SUM(BD232:BD236)</f>
        <v>0</v>
      </c>
      <c r="BE231" s="118">
        <f>VLOOKUP($C231,'1 预算编制表单'!$C:$BJ,60,FALSE)</f>
        <v>0</v>
      </c>
      <c r="BF231" s="118">
        <f>BE231-BG231</f>
        <v>0</v>
      </c>
      <c r="BG231" s="118">
        <f>SUM(BG232:BG236)</f>
        <v>0</v>
      </c>
      <c r="BH231" s="118">
        <f>VLOOKUP($C231,'1 预算编制表单'!$C:$BJ,27,FALSE)</f>
        <v>0</v>
      </c>
      <c r="BI231" s="118">
        <f>BH231-BJ231</f>
        <v>0</v>
      </c>
      <c r="BJ231" s="118">
        <f>SUM(BJ232:BJ236)</f>
        <v>0</v>
      </c>
      <c r="BK231" s="118">
        <f>VLOOKUP($C231,'1 预算编制表单'!$C:$BJ,30,FALSE)</f>
        <v>0</v>
      </c>
      <c r="BL231" s="118">
        <f>BK231-BM231</f>
        <v>0</v>
      </c>
      <c r="BM231" s="118">
        <f>SUM(BM232:BM236)</f>
        <v>0</v>
      </c>
      <c r="BN231" s="118">
        <f>VLOOKUP($C231,'1 预算编制表单'!$C:$BJ,33,FALSE)</f>
        <v>0</v>
      </c>
      <c r="BO231" s="118">
        <f>BN231-BP231</f>
        <v>0</v>
      </c>
      <c r="BP231" s="118">
        <f>SUM(BP232:BP236)</f>
        <v>0</v>
      </c>
      <c r="BQ231" s="118">
        <f>VLOOKUP($C231,'1 预算编制表单'!$C:$BJ,36,FALSE)</f>
        <v>0</v>
      </c>
      <c r="BR231" s="118">
        <f>BQ231-BS231</f>
        <v>0</v>
      </c>
      <c r="BS231" s="118">
        <f>SUM(BS232:BS236)</f>
        <v>0</v>
      </c>
      <c r="BT231" s="118">
        <f>VLOOKUP($C231,'1 预算编制表单'!$C:$BJ,39,FALSE)</f>
        <v>0</v>
      </c>
      <c r="BU231" s="118">
        <f>BT231-BV231</f>
        <v>0</v>
      </c>
      <c r="BV231" s="118">
        <f>SUM(BV232:BV236)</f>
        <v>0</v>
      </c>
      <c r="BW231" s="118">
        <f>VLOOKUP($C231,'1 预算编制表单'!$C:$BJ,42,FALSE)</f>
        <v>0</v>
      </c>
      <c r="BX231" s="118">
        <f>BW231-BY231</f>
        <v>0</v>
      </c>
      <c r="BY231" s="118">
        <f>SUM(BY232:BY236)</f>
        <v>0</v>
      </c>
      <c r="BZ231" s="118">
        <f>VLOOKUP($C231,'1 预算编制表单'!$C:$BJ,45,FALSE)</f>
        <v>0</v>
      </c>
      <c r="CA231" s="118">
        <f>BZ231-CB231</f>
        <v>0</v>
      </c>
      <c r="CB231" s="118">
        <f>SUM(CB232:CB236)</f>
        <v>0</v>
      </c>
      <c r="CC231" s="118">
        <f>VLOOKUP($C231,'1 预算编制表单'!$C:$BJ,48,FALSE)</f>
        <v>0</v>
      </c>
      <c r="CD231" s="118">
        <f>CC231-CE231</f>
        <v>0</v>
      </c>
      <c r="CE231" s="118">
        <f>SUM(CE232:CE236)</f>
        <v>0</v>
      </c>
      <c r="CF231" s="118">
        <f>VLOOKUP($C231,'1 预算编制表单'!$C:$BJ,51,FALSE)</f>
        <v>0</v>
      </c>
      <c r="CG231" s="118">
        <f>CF231-CH231</f>
        <v>0</v>
      </c>
      <c r="CH231" s="118">
        <f>SUM(CH232:CH236)</f>
        <v>0</v>
      </c>
      <c r="CI231" s="118">
        <f>VLOOKUP($C231,'1 预算编制表单'!$C:$BJ,54,FALSE)</f>
        <v>0</v>
      </c>
      <c r="CJ231" s="118">
        <f>CI231-CK231</f>
        <v>0</v>
      </c>
      <c r="CK231" s="118">
        <f>SUM(CK232:CK236)</f>
        <v>0</v>
      </c>
      <c r="CL231" s="118">
        <f>VLOOKUP($C231,'1 预算编制表单'!$C:$BJ,57,FALSE)</f>
        <v>0</v>
      </c>
      <c r="CM231" s="118">
        <f>CL231-CN231</f>
        <v>0</v>
      </c>
      <c r="CN231" s="118">
        <f>SUM(CN232:CN236)</f>
        <v>0</v>
      </c>
      <c r="CO231" s="118">
        <f>VLOOKUP($C231,'1 预算编制表单'!$C:$BJ,60,FALSE)</f>
        <v>0</v>
      </c>
      <c r="CP231" s="118">
        <f>CO231-CQ231</f>
        <v>0</v>
      </c>
      <c r="CQ231" s="118">
        <f>SUM(CQ232:CQ236)</f>
        <v>0</v>
      </c>
    </row>
    <row r="232" s="78" customFormat="1" ht="24" customHeight="1" outlineLevel="4" spans="1:95">
      <c r="A232" s="119"/>
      <c r="B232" s="120"/>
      <c r="C232" s="121"/>
      <c r="D232" s="119"/>
      <c r="E232" s="120"/>
      <c r="F232" s="120"/>
      <c r="G232" s="120"/>
      <c r="H232" s="122"/>
      <c r="I232" s="122"/>
      <c r="J232" s="122">
        <f t="shared" si="2339"/>
        <v>0</v>
      </c>
      <c r="K232" s="122">
        <v>1</v>
      </c>
      <c r="L232" s="153"/>
      <c r="M232" s="154">
        <f>IFERROR(VLOOKUP($L232,'2-2 引出数据_合同数据仓库'!$B$2:$BP$1000,3,FALSE),0)</f>
        <v>0</v>
      </c>
      <c r="N232" s="122"/>
      <c r="O232" s="154">
        <f>IFERROR(VLOOKUP((LEFT(VLOOKUP($L232,'2-2 引出数据_合同数据仓库'!$B$2:$BP$1000,64,FALSE),15)&amp;(RIGHT(VLOOKUP($L232,'2-2 引出数据_合同数据仓库'!$B$2:$BP$1000,64,FALSE),4)+1)),'2-2 引出数据_合同数据仓库'!$B$2:$BP$1000,3,FALSE),0)</f>
        <v>0</v>
      </c>
      <c r="P232" s="122"/>
      <c r="Q232" s="122">
        <f>IFERROR(VLOOKUP($L232,'2-2 引出数据_合同数据仓库'!$B$2:$BP$1000,28,FALSE),0)</f>
        <v>0</v>
      </c>
      <c r="R232" s="122">
        <f>IFERROR(VLOOKUP($L232,'2-2 引出数据_合同数据仓库'!$B$2:$BP$1000,29,FALSE),0)</f>
        <v>0</v>
      </c>
      <c r="S232" s="122">
        <f>IFERROR(VLOOKUP($L232,'2-2 引出数据_合同数据仓库'!$B$2:$BP$1000,4,FALSE),0)</f>
        <v>0</v>
      </c>
      <c r="T232" s="122"/>
      <c r="U232" s="122">
        <f>IFERROR(VLOOKUP($L232,'2-2 引出数据_合同数据仓库'!$B$2:$BP$1000,15,FALSE),0)</f>
        <v>0</v>
      </c>
      <c r="V232" s="122">
        <f t="shared" ref="V232:V235" si="2700">U232/(S232-R232+1)*365</f>
        <v>0</v>
      </c>
      <c r="W232" s="122"/>
      <c r="X232" s="161">
        <v>45658</v>
      </c>
      <c r="Y232" s="161">
        <f t="shared" ref="Y232:Y235" si="2701">X232+30</f>
        <v>45688</v>
      </c>
      <c r="Z232" s="165">
        <f t="shared" ref="Z232:Z235" si="2702">IFERROR(IF(($R232-Y232)&gt;=0,0,IF(($S232-X232)&lt;0,0,IF(AND(($S232-Y232)&gt;0,(X232-$R232)&gt;0),$V232/365*(Y232-X232+1),IF(AND(($S232-Y232)&lt;=0,(X232-$R232)&gt;0),$V232/365*($S232-X232+1),$V232/365*(Y232-$R232+1))))),0)</f>
        <v>0</v>
      </c>
      <c r="AA232" s="161">
        <f t="shared" ref="AA232:AA235" si="2703">Y232+1</f>
        <v>45689</v>
      </c>
      <c r="AB232" s="161">
        <f t="shared" ref="AB232:AB235" si="2704">AA232+27</f>
        <v>45716</v>
      </c>
      <c r="AC232" s="165">
        <f t="shared" ref="AC232:AC235" si="2705">IFERROR(IF(($R232-AB232)&gt;=0,0,IF(($S232-AA232)&lt;0,0,IF(AND(($S232-AB232)&gt;0,(AA232-$R232)&gt;0),$V232/365*(AB232-AA232+1),IF(AND(($S232-AB232)&lt;=0,(AA232-$R232)&gt;0),$V232/365*($S232-AA232+1),$V232/365*(AB232-$R232+1))))),0)</f>
        <v>0</v>
      </c>
      <c r="AD232" s="161">
        <f t="shared" ref="AD232:AD235" si="2706">AB232+1</f>
        <v>45717</v>
      </c>
      <c r="AE232" s="161">
        <f t="shared" ref="AE232:AE235" si="2707">AD232+30</f>
        <v>45747</v>
      </c>
      <c r="AF232" s="165">
        <f t="shared" ref="AF232:AF235" si="2708">IFERROR(IF(($R232-AE232)&gt;=0,0,IF(($S232-AD232)&lt;0,0,IF(AND(($S232-AE232)&gt;0,(AD232-$R232)&gt;0),$V232/365*(AE232-AD232+1),IF(AND(($S232-AE232)&lt;=0,(AD232-$R232)&gt;0),$V232/365*($S232-AD232+1),$V232/365*(AE232-$R232+1))))),0)</f>
        <v>0</v>
      </c>
      <c r="AG232" s="161">
        <f t="shared" ref="AG232:AG235" si="2709">AE232+1</f>
        <v>45748</v>
      </c>
      <c r="AH232" s="161">
        <f t="shared" ref="AH232:AH235" si="2710">AG232+29</f>
        <v>45777</v>
      </c>
      <c r="AI232" s="165">
        <f t="shared" ref="AI232:AI235" si="2711">IFERROR(IF(($R232-AH232)&gt;=0,0,IF(($S232-AG232)&lt;0,0,IF(AND(($S232-AH232)&gt;0,(AG232-$R232)&gt;0),$V232/365*(AH232-AG232+1),IF(AND(($S232-AH232)&lt;=0,(AG232-$R232)&gt;0),$V232/365*($S232-AG232+1),$V232/365*(AH232-$R232+1))))),0)</f>
        <v>0</v>
      </c>
      <c r="AJ232" s="161">
        <f t="shared" ref="AJ232:AJ235" si="2712">AH232+1</f>
        <v>45778</v>
      </c>
      <c r="AK232" s="161">
        <f t="shared" ref="AK232:AK235" si="2713">AJ232+30</f>
        <v>45808</v>
      </c>
      <c r="AL232" s="165">
        <f t="shared" ref="AL232:AL235" si="2714">IFERROR(IF(($R232-AK232)&gt;=0,0,IF(($S232-AJ232)&lt;0,0,IF(AND(($S232-AK232)&gt;0,(AJ232-$R232)&gt;0),$V232/365*(AK232-AJ232+1),IF(AND(($S232-AK232)&lt;=0,(AJ232-$R232)&gt;0),$V232/365*($S232-AJ232+1),$V232/365*(AK232-$R232+1))))),0)</f>
        <v>0</v>
      </c>
      <c r="AM232" s="161">
        <f t="shared" ref="AM232:AM235" si="2715">AK232+1</f>
        <v>45809</v>
      </c>
      <c r="AN232" s="161">
        <f t="shared" ref="AN232:AN235" si="2716">AM232+29</f>
        <v>45838</v>
      </c>
      <c r="AO232" s="165">
        <f t="shared" ref="AO232:AO235" si="2717">IFERROR(IF(($R232-AN232)&gt;=0,0,IF(($S232-AM232)&lt;0,0,IF(AND(($S232-AN232)&gt;0,(AM232-$R232)&gt;0),$V232/365*(AN232-AM232+1),IF(AND(($S232-AN232)&lt;=0,(AM232-$R232)&gt;0),$V232/365*($S232-AM232+1),$V232/365*(AN232-$R232+1))))),0)</f>
        <v>0</v>
      </c>
      <c r="AP232" s="161">
        <f t="shared" ref="AP232:AP235" si="2718">AN232+1</f>
        <v>45839</v>
      </c>
      <c r="AQ232" s="161">
        <f t="shared" ref="AQ232:AQ235" si="2719">AP232+30</f>
        <v>45869</v>
      </c>
      <c r="AR232" s="165">
        <f t="shared" ref="AR232:AR235" si="2720">IFERROR(IF(($R232-AQ232)&gt;=0,0,IF(($S232-AP232)&lt;0,0,IF(AND(($S232-AQ232)&gt;0,(AP232-$R232)&gt;0),$V232/365*(AQ232-AP232+1),IF(AND(($S232-AQ232)&lt;=0,(AP232-$R232)&gt;0),$V232/365*($S232-AP232+1),$V232/365*(AQ232-$R232+1))))),0)</f>
        <v>0</v>
      </c>
      <c r="AS232" s="161">
        <f t="shared" ref="AS232:AS235" si="2721">AQ232+1</f>
        <v>45870</v>
      </c>
      <c r="AT232" s="161">
        <f t="shared" ref="AT232:AT235" si="2722">AS232+30</f>
        <v>45900</v>
      </c>
      <c r="AU232" s="165">
        <f t="shared" ref="AU232:AU235" si="2723">IFERROR(IF(($R232-AT232)&gt;=0,0,IF(($S232-AS232)&lt;0,0,IF(AND(($S232-AT232)&gt;0,(AS232-$R232)&gt;0),$V232/365*(AT232-AS232+1),IF(AND(($S232-AT232)&lt;=0,(AS232-$R232)&gt;0),$V232/365*($S232-AS232+1),$V232/365*(AT232-$R232+1))))),0)</f>
        <v>0</v>
      </c>
      <c r="AV232" s="161">
        <f t="shared" ref="AV232:AV235" si="2724">AT232+1</f>
        <v>45901</v>
      </c>
      <c r="AW232" s="161">
        <f t="shared" ref="AW232:AW235" si="2725">AV232+29</f>
        <v>45930</v>
      </c>
      <c r="AX232" s="165">
        <f t="shared" ref="AX232:AX235" si="2726">IFERROR(IF(($R232-AW232)&gt;=0,0,IF(($S232-AV232)&lt;0,0,IF(AND(($S232-AW232)&gt;0,(AV232-$R232)&gt;0),$V232/365*(AW232-AV232+1),IF(AND(($S232-AW232)&lt;=0,(AV232-$R232)&gt;0),$V232/365*($S232-AV232+1),$V232/365*(AW232-$R232+1))))),0)</f>
        <v>0</v>
      </c>
      <c r="AY232" s="161">
        <f t="shared" ref="AY232:AY235" si="2727">AW232+1</f>
        <v>45931</v>
      </c>
      <c r="AZ232" s="161">
        <f t="shared" ref="AZ232:AZ235" si="2728">AY232+30</f>
        <v>45961</v>
      </c>
      <c r="BA232" s="165">
        <f t="shared" ref="BA232:BA235" si="2729">IFERROR(IF(($R232-AZ232)&gt;=0,0,IF(($S232-AY232)&lt;0,0,IF(AND(($S232-AZ232)&gt;0,(AY232-$R232)&gt;0),$V232/365*(AZ232-AY232+1),IF(AND(($S232-AZ232)&lt;=0,(AY232-$R232)&gt;0),$V232/365*($S232-AY232+1),$V232/365*(AZ232-$R232+1))))),0)</f>
        <v>0</v>
      </c>
      <c r="BB232" s="161">
        <f t="shared" ref="BB232:BB235" si="2730">AZ232+1</f>
        <v>45962</v>
      </c>
      <c r="BC232" s="161">
        <f t="shared" ref="BC232:BC235" si="2731">BB232+29</f>
        <v>45991</v>
      </c>
      <c r="BD232" s="165">
        <f t="shared" ref="BD232:BD235" si="2732">IFERROR(IF(($R232-BC232)&gt;=0,0,IF(($S232-BB232)&lt;0,0,IF(AND(($S232-BC232)&gt;0,(BB232-$R232)&gt;0),$V232/365*(BC232-BB232+1),IF(AND(($S232-BC232)&lt;=0,(BB232-$R232)&gt;0),$V232/365*($S232-BB232+1),$V232/365*(BC232-$R232+1))))),0)</f>
        <v>0</v>
      </c>
      <c r="BE232" s="161">
        <f t="shared" ref="BE232:BE235" si="2733">BC232+1</f>
        <v>45992</v>
      </c>
      <c r="BF232" s="161">
        <f t="shared" ref="BF232:BF235" si="2734">BE232+30</f>
        <v>46022</v>
      </c>
      <c r="BG232" s="165">
        <f t="shared" ref="BG232:BG235" si="2735">IFERROR(IF(($R232-BF232)&gt;=0,0,IF(($S232-BE232)&lt;0,0,IF(AND(($S232-BF232)&gt;0,(BE232-$R232)&gt;0),$V232/365*(BF232-BE232+1),IF(AND(($S232-BF232)&lt;=0,(BE232-$R232)&gt;0),$V232/365*($S232-BE232+1),$V232/365*(BF232-$R232+1))))),0)</f>
        <v>0</v>
      </c>
      <c r="BH232" s="161">
        <v>46023</v>
      </c>
      <c r="BI232" s="161">
        <f t="shared" ref="BI232:BI235" si="2736">BH232+30</f>
        <v>46053</v>
      </c>
      <c r="BJ232" s="165">
        <f t="shared" ref="BJ232:BJ235" si="2737">IFERROR(IF(($R232-BI232)&gt;=0,0,IF(($S232-BH232)&lt;0,0,IF(AND(($S232-BI232)&gt;0,(BH232-$R232)&gt;0),$V232/365*(BI232-BH232+1),IF(AND(($S232-BI232)&lt;=0,(BH232-$R232)&gt;0),$V232/365*($S232-BH232+1),$V232/365*(BI232-$R232+1))))),0)</f>
        <v>0</v>
      </c>
      <c r="BK232" s="161">
        <f t="shared" ref="BK232:BK235" si="2738">BI232+1</f>
        <v>46054</v>
      </c>
      <c r="BL232" s="161">
        <f t="shared" ref="BL232:BL235" si="2739">BK232+27</f>
        <v>46081</v>
      </c>
      <c r="BM232" s="165">
        <f t="shared" ref="BM232:BM235" si="2740">IFERROR(IF(($R232-BL232)&gt;=0,0,IF(($S232-BK232)&lt;0,0,IF(AND(($S232-BL232)&gt;0,(BK232-$R232)&gt;0),$V232/365*(BL232-BK232+1),IF(AND(($S232-BL232)&lt;=0,(BK232-$R232)&gt;0),$V232/365*($S232-BK232+1),$V232/365*(BL232-$R232+1))))),0)</f>
        <v>0</v>
      </c>
      <c r="BN232" s="161">
        <f t="shared" ref="BN232:BN235" si="2741">BL232+1</f>
        <v>46082</v>
      </c>
      <c r="BO232" s="161">
        <f t="shared" ref="BO232:BO235" si="2742">BN232+30</f>
        <v>46112</v>
      </c>
      <c r="BP232" s="165">
        <f t="shared" ref="BP232:BP235" si="2743">IFERROR(IF(($R232-BO232)&gt;=0,0,IF(($S232-BN232)&lt;0,0,IF(AND(($S232-BO232)&gt;0,(BN232-$R232)&gt;0),$V232/365*(BO232-BN232+1),IF(AND(($S232-BO232)&lt;=0,(BN232-$R232)&gt;0),$V232/365*($S232-BN232+1),$V232/365*(BO232-$R232+1))))),0)</f>
        <v>0</v>
      </c>
      <c r="BQ232" s="161">
        <f t="shared" ref="BQ232:BQ235" si="2744">BO232+1</f>
        <v>46113</v>
      </c>
      <c r="BR232" s="161">
        <f t="shared" ref="BR232:BR235" si="2745">BQ232+29</f>
        <v>46142</v>
      </c>
      <c r="BS232" s="165">
        <f t="shared" ref="BS232:BS235" si="2746">IFERROR(IF(($R232-BR232)&gt;=0,0,IF(($S232-BQ232)&lt;0,0,IF(AND(($S232-BR232)&gt;0,(BQ232-$R232)&gt;0),$V232/365*(BR232-BQ232+1),IF(AND(($S232-BR232)&lt;=0,(BQ232-$R232)&gt;0),$V232/365*($S232-BQ232+1),$V232/365*(BR232-$R232+1))))),0)</f>
        <v>0</v>
      </c>
      <c r="BT232" s="161">
        <f t="shared" ref="BT232:BT235" si="2747">BR232+1</f>
        <v>46143</v>
      </c>
      <c r="BU232" s="161">
        <f t="shared" ref="BU232:BU235" si="2748">BT232+30</f>
        <v>46173</v>
      </c>
      <c r="BV232" s="165">
        <f t="shared" ref="BV232:BV235" si="2749">IFERROR(IF(($R232-BU232)&gt;=0,0,IF(($S232-BT232)&lt;0,0,IF(AND(($S232-BU232)&gt;0,(BT232-$R232)&gt;0),$V232/365*(BU232-BT232+1),IF(AND(($S232-BU232)&lt;=0,(BT232-$R232)&gt;0),$V232/365*($S232-BT232+1),$V232/365*(BU232-$R232+1))))),0)</f>
        <v>0</v>
      </c>
      <c r="BW232" s="161">
        <f t="shared" ref="BW232:BW235" si="2750">BU232+1</f>
        <v>46174</v>
      </c>
      <c r="BX232" s="161">
        <f t="shared" ref="BX232:BX235" si="2751">BW232+29</f>
        <v>46203</v>
      </c>
      <c r="BY232" s="165">
        <f t="shared" ref="BY232:BY235" si="2752">IFERROR(IF(($R232-BX232)&gt;=0,0,IF(($S232-BW232)&lt;0,0,IF(AND(($S232-BX232)&gt;0,(BW232-$R232)&gt;0),$V232/365*(BX232-BW232+1),IF(AND(($S232-BX232)&lt;=0,(BW232-$R232)&gt;0),$V232/365*($S232-BW232+1),$V232/365*(BX232-$R232+1))))),0)</f>
        <v>0</v>
      </c>
      <c r="BZ232" s="161">
        <f t="shared" ref="BZ232:BZ235" si="2753">BX232+1</f>
        <v>46204</v>
      </c>
      <c r="CA232" s="161">
        <f t="shared" ref="CA232:CA235" si="2754">BZ232+30</f>
        <v>46234</v>
      </c>
      <c r="CB232" s="165">
        <f t="shared" ref="CB232:CB235" si="2755">IFERROR(IF(($R232-CA232)&gt;=0,0,IF(($S232-BZ232)&lt;0,0,IF(AND(($S232-CA232)&gt;0,(BZ232-$R232)&gt;0),$V232/365*(CA232-BZ232+1),IF(AND(($S232-CA232)&lt;=0,(BZ232-$R232)&gt;0),$V232/365*($S232-BZ232+1),$V232/365*(CA232-$R232+1))))),0)</f>
        <v>0</v>
      </c>
      <c r="CC232" s="161">
        <f t="shared" ref="CC232:CC235" si="2756">CA232+1</f>
        <v>46235</v>
      </c>
      <c r="CD232" s="161">
        <f t="shared" ref="CD232:CD235" si="2757">CC232+30</f>
        <v>46265</v>
      </c>
      <c r="CE232" s="165">
        <f t="shared" ref="CE232:CE235" si="2758">IFERROR(IF(($R232-CD232)&gt;=0,0,IF(($S232-CC232)&lt;0,0,IF(AND(($S232-CD232)&gt;0,(CC232-$R232)&gt;0),$V232/365*(CD232-CC232+1),IF(AND(($S232-CD232)&lt;=0,(CC232-$R232)&gt;0),$V232/365*($S232-CC232+1),$V232/365*(CD232-$R232+1))))),0)</f>
        <v>0</v>
      </c>
      <c r="CF232" s="161">
        <f t="shared" ref="CF232:CF235" si="2759">CD232+1</f>
        <v>46266</v>
      </c>
      <c r="CG232" s="161">
        <f t="shared" ref="CG232:CG235" si="2760">CF232+29</f>
        <v>46295</v>
      </c>
      <c r="CH232" s="165">
        <f t="shared" ref="CH232:CH235" si="2761">IFERROR(IF(($R232-CG232)&gt;=0,0,IF(($S232-CF232)&lt;0,0,IF(AND(($S232-CG232)&gt;0,(CF232-$R232)&gt;0),$V232/365*(CG232-CF232+1),IF(AND(($S232-CG232)&lt;=0,(CF232-$R232)&gt;0),$V232/365*($S232-CF232+1),$V232/365*(CG232-$R232+1))))),0)</f>
        <v>0</v>
      </c>
      <c r="CI232" s="161">
        <f t="shared" ref="CI232:CI235" si="2762">CG232+1</f>
        <v>46296</v>
      </c>
      <c r="CJ232" s="161">
        <f t="shared" ref="CJ232:CJ235" si="2763">CI232+30</f>
        <v>46326</v>
      </c>
      <c r="CK232" s="165">
        <f t="shared" ref="CK232:CK235" si="2764">IFERROR(IF(($R232-CJ232)&gt;=0,0,IF(($S232-CI232)&lt;0,0,IF(AND(($S232-CJ232)&gt;0,(CI232-$R232)&gt;0),$V232/365*(CJ232-CI232+1),IF(AND(($S232-CJ232)&lt;=0,(CI232-$R232)&gt;0),$V232/365*($S232-CI232+1),$V232/365*(CJ232-$R232+1))))),0)</f>
        <v>0</v>
      </c>
      <c r="CL232" s="161">
        <f t="shared" ref="CL232:CL235" si="2765">CJ232+1</f>
        <v>46327</v>
      </c>
      <c r="CM232" s="161">
        <f t="shared" ref="CM232:CM235" si="2766">CL232+29</f>
        <v>46356</v>
      </c>
      <c r="CN232" s="165">
        <f t="shared" ref="CN232:CN235" si="2767">IFERROR(IF(($R232-CM232)&gt;=0,0,IF(($S232-CL232)&lt;0,0,IF(AND(($S232-CM232)&gt;0,(CL232-$R232)&gt;0),$V232/365*(CM232-CL232+1),IF(AND(($S232-CM232)&lt;=0,(CL232-$R232)&gt;0),$V232/365*($S232-CL232+1),$V232/365*(CM232-$R232+1))))),0)</f>
        <v>0</v>
      </c>
      <c r="CO232" s="161">
        <f t="shared" ref="CO232:CO235" si="2768">CM232+1</f>
        <v>46357</v>
      </c>
      <c r="CP232" s="161">
        <f t="shared" ref="CP232:CP235" si="2769">CO232+30</f>
        <v>46387</v>
      </c>
      <c r="CQ232" s="165">
        <f t="shared" ref="CQ232:CQ235" si="2770">IFERROR(IF(($R232-CP232)&gt;=0,0,IF(($S232-CO232)&lt;0,0,IF(AND(($S232-CP232)&gt;0,(CO232-$R232)&gt;0),$V232/365*(CP232-CO232+1),IF(AND(($S232-CP232)&lt;=0,(CO232-$R232)&gt;0),$V232/365*($S232-CO232+1),$V232/365*(CP232-$R232+1))))),0)</f>
        <v>0</v>
      </c>
    </row>
    <row r="233" s="78" customFormat="1" ht="24" customHeight="1" outlineLevel="4" spans="1:95">
      <c r="A233" s="119"/>
      <c r="B233" s="120"/>
      <c r="C233" s="121"/>
      <c r="D233" s="119"/>
      <c r="E233" s="120"/>
      <c r="F233" s="120"/>
      <c r="G233" s="120"/>
      <c r="H233" s="122"/>
      <c r="I233" s="122"/>
      <c r="J233" s="122">
        <f t="shared" si="2339"/>
        <v>0</v>
      </c>
      <c r="K233" s="122">
        <f t="shared" ref="K233:K235" si="2771">K232+1</f>
        <v>2</v>
      </c>
      <c r="L233" s="153"/>
      <c r="M233" s="154">
        <f>IFERROR(VLOOKUP($L233,'2-2 引出数据_合同数据仓库'!$B$2:$BP$1000,3,FALSE),0)</f>
        <v>0</v>
      </c>
      <c r="N233" s="122"/>
      <c r="O233" s="154">
        <f>IFERROR(VLOOKUP((LEFT(VLOOKUP($L233,'2-2 引出数据_合同数据仓库'!$B$2:$BP$1000,64,FALSE),15)&amp;(RIGHT(VLOOKUP($L233,'2-2 引出数据_合同数据仓库'!$B$2:$BP$1000,64,FALSE),4)+1)),'2-2 引出数据_合同数据仓库'!$B$2:$BP$1000,3,FALSE),0)</f>
        <v>0</v>
      </c>
      <c r="P233" s="122"/>
      <c r="Q233" s="122">
        <f>IFERROR(VLOOKUP($L233,'2-2 引出数据_合同数据仓库'!$B$2:$BP$1000,28,FALSE),0)</f>
        <v>0</v>
      </c>
      <c r="R233" s="122">
        <f>IFERROR(VLOOKUP($L233,'2-2 引出数据_合同数据仓库'!$B$2:$BP$1000,29,FALSE),0)</f>
        <v>0</v>
      </c>
      <c r="S233" s="122">
        <f>IFERROR(VLOOKUP($L233,'2-2 引出数据_合同数据仓库'!$B$2:$BP$1000,4,FALSE),0)</f>
        <v>0</v>
      </c>
      <c r="T233" s="122"/>
      <c r="U233" s="122">
        <f>IFERROR(VLOOKUP($L233,'2-2 引出数据_合同数据仓库'!$B$2:$BP$1000,15,FALSE),0)</f>
        <v>0</v>
      </c>
      <c r="V233" s="122">
        <f t="shared" si="2700"/>
        <v>0</v>
      </c>
      <c r="W233" s="122"/>
      <c r="X233" s="161">
        <v>45658</v>
      </c>
      <c r="Y233" s="161">
        <f t="shared" si="2701"/>
        <v>45688</v>
      </c>
      <c r="Z233" s="165">
        <f t="shared" si="2702"/>
        <v>0</v>
      </c>
      <c r="AA233" s="161">
        <f t="shared" si="2703"/>
        <v>45689</v>
      </c>
      <c r="AB233" s="161">
        <f t="shared" si="2704"/>
        <v>45716</v>
      </c>
      <c r="AC233" s="165">
        <f t="shared" si="2705"/>
        <v>0</v>
      </c>
      <c r="AD233" s="161">
        <f t="shared" si="2706"/>
        <v>45717</v>
      </c>
      <c r="AE233" s="161">
        <f t="shared" si="2707"/>
        <v>45747</v>
      </c>
      <c r="AF233" s="165">
        <f t="shared" si="2708"/>
        <v>0</v>
      </c>
      <c r="AG233" s="161">
        <f t="shared" si="2709"/>
        <v>45748</v>
      </c>
      <c r="AH233" s="161">
        <f t="shared" si="2710"/>
        <v>45777</v>
      </c>
      <c r="AI233" s="165">
        <f t="shared" si="2711"/>
        <v>0</v>
      </c>
      <c r="AJ233" s="161">
        <f t="shared" si="2712"/>
        <v>45778</v>
      </c>
      <c r="AK233" s="161">
        <f t="shared" si="2713"/>
        <v>45808</v>
      </c>
      <c r="AL233" s="165">
        <f t="shared" si="2714"/>
        <v>0</v>
      </c>
      <c r="AM233" s="161">
        <f t="shared" si="2715"/>
        <v>45809</v>
      </c>
      <c r="AN233" s="161">
        <f t="shared" si="2716"/>
        <v>45838</v>
      </c>
      <c r="AO233" s="165">
        <f t="shared" si="2717"/>
        <v>0</v>
      </c>
      <c r="AP233" s="161">
        <f t="shared" si="2718"/>
        <v>45839</v>
      </c>
      <c r="AQ233" s="161">
        <f t="shared" si="2719"/>
        <v>45869</v>
      </c>
      <c r="AR233" s="165">
        <f t="shared" si="2720"/>
        <v>0</v>
      </c>
      <c r="AS233" s="161">
        <f t="shared" si="2721"/>
        <v>45870</v>
      </c>
      <c r="AT233" s="161">
        <f t="shared" si="2722"/>
        <v>45900</v>
      </c>
      <c r="AU233" s="165">
        <f t="shared" si="2723"/>
        <v>0</v>
      </c>
      <c r="AV233" s="161">
        <f t="shared" si="2724"/>
        <v>45901</v>
      </c>
      <c r="AW233" s="161">
        <f t="shared" si="2725"/>
        <v>45930</v>
      </c>
      <c r="AX233" s="165">
        <f t="shared" si="2726"/>
        <v>0</v>
      </c>
      <c r="AY233" s="161">
        <f t="shared" si="2727"/>
        <v>45931</v>
      </c>
      <c r="AZ233" s="161">
        <f t="shared" si="2728"/>
        <v>45961</v>
      </c>
      <c r="BA233" s="165">
        <f t="shared" si="2729"/>
        <v>0</v>
      </c>
      <c r="BB233" s="161">
        <f t="shared" si="2730"/>
        <v>45962</v>
      </c>
      <c r="BC233" s="161">
        <f t="shared" si="2731"/>
        <v>45991</v>
      </c>
      <c r="BD233" s="165">
        <f t="shared" si="2732"/>
        <v>0</v>
      </c>
      <c r="BE233" s="161">
        <f t="shared" si="2733"/>
        <v>45992</v>
      </c>
      <c r="BF233" s="161">
        <f t="shared" si="2734"/>
        <v>46022</v>
      </c>
      <c r="BG233" s="165">
        <f t="shared" si="2735"/>
        <v>0</v>
      </c>
      <c r="BH233" s="161">
        <v>46023</v>
      </c>
      <c r="BI233" s="161">
        <f t="shared" si="2736"/>
        <v>46053</v>
      </c>
      <c r="BJ233" s="165">
        <f t="shared" si="2737"/>
        <v>0</v>
      </c>
      <c r="BK233" s="161">
        <f t="shared" si="2738"/>
        <v>46054</v>
      </c>
      <c r="BL233" s="161">
        <f t="shared" si="2739"/>
        <v>46081</v>
      </c>
      <c r="BM233" s="165">
        <f t="shared" si="2740"/>
        <v>0</v>
      </c>
      <c r="BN233" s="161">
        <f t="shared" si="2741"/>
        <v>46082</v>
      </c>
      <c r="BO233" s="161">
        <f t="shared" si="2742"/>
        <v>46112</v>
      </c>
      <c r="BP233" s="165">
        <f t="shared" si="2743"/>
        <v>0</v>
      </c>
      <c r="BQ233" s="161">
        <f t="shared" si="2744"/>
        <v>46113</v>
      </c>
      <c r="BR233" s="161">
        <f t="shared" si="2745"/>
        <v>46142</v>
      </c>
      <c r="BS233" s="165">
        <f t="shared" si="2746"/>
        <v>0</v>
      </c>
      <c r="BT233" s="161">
        <f t="shared" si="2747"/>
        <v>46143</v>
      </c>
      <c r="BU233" s="161">
        <f t="shared" si="2748"/>
        <v>46173</v>
      </c>
      <c r="BV233" s="165">
        <f t="shared" si="2749"/>
        <v>0</v>
      </c>
      <c r="BW233" s="161">
        <f t="shared" si="2750"/>
        <v>46174</v>
      </c>
      <c r="BX233" s="161">
        <f t="shared" si="2751"/>
        <v>46203</v>
      </c>
      <c r="BY233" s="165">
        <f t="shared" si="2752"/>
        <v>0</v>
      </c>
      <c r="BZ233" s="161">
        <f t="shared" si="2753"/>
        <v>46204</v>
      </c>
      <c r="CA233" s="161">
        <f t="shared" si="2754"/>
        <v>46234</v>
      </c>
      <c r="CB233" s="165">
        <f t="shared" si="2755"/>
        <v>0</v>
      </c>
      <c r="CC233" s="161">
        <f t="shared" si="2756"/>
        <v>46235</v>
      </c>
      <c r="CD233" s="161">
        <f t="shared" si="2757"/>
        <v>46265</v>
      </c>
      <c r="CE233" s="165">
        <f t="shared" si="2758"/>
        <v>0</v>
      </c>
      <c r="CF233" s="161">
        <f t="shared" si="2759"/>
        <v>46266</v>
      </c>
      <c r="CG233" s="161">
        <f t="shared" si="2760"/>
        <v>46295</v>
      </c>
      <c r="CH233" s="165">
        <f t="shared" si="2761"/>
        <v>0</v>
      </c>
      <c r="CI233" s="161">
        <f t="shared" si="2762"/>
        <v>46296</v>
      </c>
      <c r="CJ233" s="161">
        <f t="shared" si="2763"/>
        <v>46326</v>
      </c>
      <c r="CK233" s="165">
        <f t="shared" si="2764"/>
        <v>0</v>
      </c>
      <c r="CL233" s="161">
        <f t="shared" si="2765"/>
        <v>46327</v>
      </c>
      <c r="CM233" s="161">
        <f t="shared" si="2766"/>
        <v>46356</v>
      </c>
      <c r="CN233" s="165">
        <f t="shared" si="2767"/>
        <v>0</v>
      </c>
      <c r="CO233" s="161">
        <f t="shared" si="2768"/>
        <v>46357</v>
      </c>
      <c r="CP233" s="161">
        <f t="shared" si="2769"/>
        <v>46387</v>
      </c>
      <c r="CQ233" s="165">
        <f t="shared" si="2770"/>
        <v>0</v>
      </c>
    </row>
    <row r="234" s="78" customFormat="1" ht="24" customHeight="1" outlineLevel="4" spans="1:95">
      <c r="A234" s="119"/>
      <c r="B234" s="120"/>
      <c r="C234" s="121"/>
      <c r="D234" s="119"/>
      <c r="E234" s="120"/>
      <c r="F234" s="120"/>
      <c r="G234" s="120"/>
      <c r="H234" s="122"/>
      <c r="I234" s="122"/>
      <c r="J234" s="122">
        <f t="shared" si="2339"/>
        <v>0</v>
      </c>
      <c r="K234" s="122">
        <f t="shared" si="2771"/>
        <v>3</v>
      </c>
      <c r="L234" s="153"/>
      <c r="M234" s="154">
        <f>IFERROR(VLOOKUP($L234,'2-2 引出数据_合同数据仓库'!$B$2:$BP$1000,3,FALSE),0)</f>
        <v>0</v>
      </c>
      <c r="N234" s="122"/>
      <c r="O234" s="154">
        <f>IFERROR(VLOOKUP((LEFT(VLOOKUP($L234,'2-2 引出数据_合同数据仓库'!$B$2:$BP$1000,64,FALSE),15)&amp;(RIGHT(VLOOKUP($L234,'2-2 引出数据_合同数据仓库'!$B$2:$BP$1000,64,FALSE),4)+1)),'2-2 引出数据_合同数据仓库'!$B$2:$BP$1000,3,FALSE),0)</f>
        <v>0</v>
      </c>
      <c r="P234" s="122"/>
      <c r="Q234" s="122">
        <f>IFERROR(VLOOKUP($L234,'2-2 引出数据_合同数据仓库'!$B$2:$BP$1000,28,FALSE),0)</f>
        <v>0</v>
      </c>
      <c r="R234" s="122">
        <f>IFERROR(VLOOKUP($L234,'2-2 引出数据_合同数据仓库'!$B$2:$BP$1000,29,FALSE),0)</f>
        <v>0</v>
      </c>
      <c r="S234" s="122">
        <f>IFERROR(VLOOKUP($L234,'2-2 引出数据_合同数据仓库'!$B$2:$BP$1000,4,FALSE),0)</f>
        <v>0</v>
      </c>
      <c r="T234" s="122"/>
      <c r="U234" s="122">
        <f>IFERROR(VLOOKUP($L234,'2-2 引出数据_合同数据仓库'!$B$2:$BP$1000,15,FALSE),0)</f>
        <v>0</v>
      </c>
      <c r="V234" s="122">
        <f t="shared" si="2700"/>
        <v>0</v>
      </c>
      <c r="W234" s="122"/>
      <c r="X234" s="161">
        <v>45658</v>
      </c>
      <c r="Y234" s="161">
        <f t="shared" si="2701"/>
        <v>45688</v>
      </c>
      <c r="Z234" s="165">
        <f t="shared" si="2702"/>
        <v>0</v>
      </c>
      <c r="AA234" s="161">
        <f t="shared" si="2703"/>
        <v>45689</v>
      </c>
      <c r="AB234" s="161">
        <f t="shared" si="2704"/>
        <v>45716</v>
      </c>
      <c r="AC234" s="165">
        <f t="shared" si="2705"/>
        <v>0</v>
      </c>
      <c r="AD234" s="161">
        <f t="shared" si="2706"/>
        <v>45717</v>
      </c>
      <c r="AE234" s="161">
        <f t="shared" si="2707"/>
        <v>45747</v>
      </c>
      <c r="AF234" s="165">
        <f t="shared" si="2708"/>
        <v>0</v>
      </c>
      <c r="AG234" s="161">
        <f t="shared" si="2709"/>
        <v>45748</v>
      </c>
      <c r="AH234" s="161">
        <f t="shared" si="2710"/>
        <v>45777</v>
      </c>
      <c r="AI234" s="165">
        <f t="shared" si="2711"/>
        <v>0</v>
      </c>
      <c r="AJ234" s="161">
        <f t="shared" si="2712"/>
        <v>45778</v>
      </c>
      <c r="AK234" s="161">
        <f t="shared" si="2713"/>
        <v>45808</v>
      </c>
      <c r="AL234" s="165">
        <f t="shared" si="2714"/>
        <v>0</v>
      </c>
      <c r="AM234" s="161">
        <f t="shared" si="2715"/>
        <v>45809</v>
      </c>
      <c r="AN234" s="161">
        <f t="shared" si="2716"/>
        <v>45838</v>
      </c>
      <c r="AO234" s="165">
        <f t="shared" si="2717"/>
        <v>0</v>
      </c>
      <c r="AP234" s="161">
        <f t="shared" si="2718"/>
        <v>45839</v>
      </c>
      <c r="AQ234" s="161">
        <f t="shared" si="2719"/>
        <v>45869</v>
      </c>
      <c r="AR234" s="165">
        <f t="shared" si="2720"/>
        <v>0</v>
      </c>
      <c r="AS234" s="161">
        <f t="shared" si="2721"/>
        <v>45870</v>
      </c>
      <c r="AT234" s="161">
        <f t="shared" si="2722"/>
        <v>45900</v>
      </c>
      <c r="AU234" s="165">
        <f t="shared" si="2723"/>
        <v>0</v>
      </c>
      <c r="AV234" s="161">
        <f t="shared" si="2724"/>
        <v>45901</v>
      </c>
      <c r="AW234" s="161">
        <f t="shared" si="2725"/>
        <v>45930</v>
      </c>
      <c r="AX234" s="165">
        <f t="shared" si="2726"/>
        <v>0</v>
      </c>
      <c r="AY234" s="161">
        <f t="shared" si="2727"/>
        <v>45931</v>
      </c>
      <c r="AZ234" s="161">
        <f t="shared" si="2728"/>
        <v>45961</v>
      </c>
      <c r="BA234" s="165">
        <f t="shared" si="2729"/>
        <v>0</v>
      </c>
      <c r="BB234" s="161">
        <f t="shared" si="2730"/>
        <v>45962</v>
      </c>
      <c r="BC234" s="161">
        <f t="shared" si="2731"/>
        <v>45991</v>
      </c>
      <c r="BD234" s="165">
        <f t="shared" si="2732"/>
        <v>0</v>
      </c>
      <c r="BE234" s="161">
        <f t="shared" si="2733"/>
        <v>45992</v>
      </c>
      <c r="BF234" s="161">
        <f t="shared" si="2734"/>
        <v>46022</v>
      </c>
      <c r="BG234" s="165">
        <f t="shared" si="2735"/>
        <v>0</v>
      </c>
      <c r="BH234" s="161">
        <v>46023</v>
      </c>
      <c r="BI234" s="161">
        <f t="shared" si="2736"/>
        <v>46053</v>
      </c>
      <c r="BJ234" s="165">
        <f t="shared" si="2737"/>
        <v>0</v>
      </c>
      <c r="BK234" s="161">
        <f t="shared" si="2738"/>
        <v>46054</v>
      </c>
      <c r="BL234" s="161">
        <f t="shared" si="2739"/>
        <v>46081</v>
      </c>
      <c r="BM234" s="165">
        <f t="shared" si="2740"/>
        <v>0</v>
      </c>
      <c r="BN234" s="161">
        <f t="shared" si="2741"/>
        <v>46082</v>
      </c>
      <c r="BO234" s="161">
        <f t="shared" si="2742"/>
        <v>46112</v>
      </c>
      <c r="BP234" s="165">
        <f t="shared" si="2743"/>
        <v>0</v>
      </c>
      <c r="BQ234" s="161">
        <f t="shared" si="2744"/>
        <v>46113</v>
      </c>
      <c r="BR234" s="161">
        <f t="shared" si="2745"/>
        <v>46142</v>
      </c>
      <c r="BS234" s="165">
        <f t="shared" si="2746"/>
        <v>0</v>
      </c>
      <c r="BT234" s="161">
        <f t="shared" si="2747"/>
        <v>46143</v>
      </c>
      <c r="BU234" s="161">
        <f t="shared" si="2748"/>
        <v>46173</v>
      </c>
      <c r="BV234" s="165">
        <f t="shared" si="2749"/>
        <v>0</v>
      </c>
      <c r="BW234" s="161">
        <f t="shared" si="2750"/>
        <v>46174</v>
      </c>
      <c r="BX234" s="161">
        <f t="shared" si="2751"/>
        <v>46203</v>
      </c>
      <c r="BY234" s="165">
        <f t="shared" si="2752"/>
        <v>0</v>
      </c>
      <c r="BZ234" s="161">
        <f t="shared" si="2753"/>
        <v>46204</v>
      </c>
      <c r="CA234" s="161">
        <f t="shared" si="2754"/>
        <v>46234</v>
      </c>
      <c r="CB234" s="165">
        <f t="shared" si="2755"/>
        <v>0</v>
      </c>
      <c r="CC234" s="161">
        <f t="shared" si="2756"/>
        <v>46235</v>
      </c>
      <c r="CD234" s="161">
        <f t="shared" si="2757"/>
        <v>46265</v>
      </c>
      <c r="CE234" s="165">
        <f t="shared" si="2758"/>
        <v>0</v>
      </c>
      <c r="CF234" s="161">
        <f t="shared" si="2759"/>
        <v>46266</v>
      </c>
      <c r="CG234" s="161">
        <f t="shared" si="2760"/>
        <v>46295</v>
      </c>
      <c r="CH234" s="165">
        <f t="shared" si="2761"/>
        <v>0</v>
      </c>
      <c r="CI234" s="161">
        <f t="shared" si="2762"/>
        <v>46296</v>
      </c>
      <c r="CJ234" s="161">
        <f t="shared" si="2763"/>
        <v>46326</v>
      </c>
      <c r="CK234" s="165">
        <f t="shared" si="2764"/>
        <v>0</v>
      </c>
      <c r="CL234" s="161">
        <f t="shared" si="2765"/>
        <v>46327</v>
      </c>
      <c r="CM234" s="161">
        <f t="shared" si="2766"/>
        <v>46356</v>
      </c>
      <c r="CN234" s="165">
        <f t="shared" si="2767"/>
        <v>0</v>
      </c>
      <c r="CO234" s="161">
        <f t="shared" si="2768"/>
        <v>46357</v>
      </c>
      <c r="CP234" s="161">
        <f t="shared" si="2769"/>
        <v>46387</v>
      </c>
      <c r="CQ234" s="165">
        <f t="shared" si="2770"/>
        <v>0</v>
      </c>
    </row>
    <row r="235" s="78" customFormat="1" ht="24" customHeight="1" outlineLevel="4" spans="1:95">
      <c r="A235" s="119"/>
      <c r="B235" s="120"/>
      <c r="C235" s="121"/>
      <c r="D235" s="119"/>
      <c r="E235" s="120"/>
      <c r="F235" s="120"/>
      <c r="G235" s="120"/>
      <c r="H235" s="122"/>
      <c r="I235" s="122"/>
      <c r="J235" s="122">
        <f t="shared" si="2339"/>
        <v>0</v>
      </c>
      <c r="K235" s="122">
        <f t="shared" si="2771"/>
        <v>4</v>
      </c>
      <c r="L235" s="153"/>
      <c r="M235" s="154">
        <f>IFERROR(VLOOKUP($L235,'2-2 引出数据_合同数据仓库'!$B$2:$BP$1000,3,FALSE),0)</f>
        <v>0</v>
      </c>
      <c r="N235" s="122"/>
      <c r="O235" s="154">
        <f>IFERROR(VLOOKUP((LEFT(VLOOKUP($L235,'2-2 引出数据_合同数据仓库'!$B$2:$BP$1000,64,FALSE),15)&amp;(RIGHT(VLOOKUP($L235,'2-2 引出数据_合同数据仓库'!$B$2:$BP$1000,64,FALSE),4)+1)),'2-2 引出数据_合同数据仓库'!$B$2:$BP$1000,3,FALSE),0)</f>
        <v>0</v>
      </c>
      <c r="P235" s="122"/>
      <c r="Q235" s="122">
        <f>IFERROR(VLOOKUP($L235,'2-2 引出数据_合同数据仓库'!$B$2:$BP$1000,28,FALSE),0)</f>
        <v>0</v>
      </c>
      <c r="R235" s="122">
        <f>IFERROR(VLOOKUP($L235,'2-2 引出数据_合同数据仓库'!$B$2:$BP$1000,29,FALSE),0)</f>
        <v>0</v>
      </c>
      <c r="S235" s="122">
        <f>IFERROR(VLOOKUP($L235,'2-2 引出数据_合同数据仓库'!$B$2:$BP$1000,4,FALSE),0)</f>
        <v>0</v>
      </c>
      <c r="T235" s="122"/>
      <c r="U235" s="122">
        <f>IFERROR(VLOOKUP($L235,'2-2 引出数据_合同数据仓库'!$B$2:$BP$1000,15,FALSE),0)</f>
        <v>0</v>
      </c>
      <c r="V235" s="122">
        <f t="shared" si="2700"/>
        <v>0</v>
      </c>
      <c r="W235" s="122"/>
      <c r="X235" s="161">
        <v>45658</v>
      </c>
      <c r="Y235" s="161">
        <f t="shared" si="2701"/>
        <v>45688</v>
      </c>
      <c r="Z235" s="165">
        <f t="shared" si="2702"/>
        <v>0</v>
      </c>
      <c r="AA235" s="161">
        <f t="shared" si="2703"/>
        <v>45689</v>
      </c>
      <c r="AB235" s="161">
        <f t="shared" si="2704"/>
        <v>45716</v>
      </c>
      <c r="AC235" s="165">
        <f t="shared" si="2705"/>
        <v>0</v>
      </c>
      <c r="AD235" s="161">
        <f t="shared" si="2706"/>
        <v>45717</v>
      </c>
      <c r="AE235" s="161">
        <f t="shared" si="2707"/>
        <v>45747</v>
      </c>
      <c r="AF235" s="165">
        <f t="shared" si="2708"/>
        <v>0</v>
      </c>
      <c r="AG235" s="161">
        <f t="shared" si="2709"/>
        <v>45748</v>
      </c>
      <c r="AH235" s="161">
        <f t="shared" si="2710"/>
        <v>45777</v>
      </c>
      <c r="AI235" s="165">
        <f t="shared" si="2711"/>
        <v>0</v>
      </c>
      <c r="AJ235" s="161">
        <f t="shared" si="2712"/>
        <v>45778</v>
      </c>
      <c r="AK235" s="161">
        <f t="shared" si="2713"/>
        <v>45808</v>
      </c>
      <c r="AL235" s="165">
        <f t="shared" si="2714"/>
        <v>0</v>
      </c>
      <c r="AM235" s="161">
        <f t="shared" si="2715"/>
        <v>45809</v>
      </c>
      <c r="AN235" s="161">
        <f t="shared" si="2716"/>
        <v>45838</v>
      </c>
      <c r="AO235" s="165">
        <f t="shared" si="2717"/>
        <v>0</v>
      </c>
      <c r="AP235" s="161">
        <f t="shared" si="2718"/>
        <v>45839</v>
      </c>
      <c r="AQ235" s="161">
        <f t="shared" si="2719"/>
        <v>45869</v>
      </c>
      <c r="AR235" s="165">
        <f t="shared" si="2720"/>
        <v>0</v>
      </c>
      <c r="AS235" s="161">
        <f t="shared" si="2721"/>
        <v>45870</v>
      </c>
      <c r="AT235" s="161">
        <f t="shared" si="2722"/>
        <v>45900</v>
      </c>
      <c r="AU235" s="165">
        <f t="shared" si="2723"/>
        <v>0</v>
      </c>
      <c r="AV235" s="161">
        <f t="shared" si="2724"/>
        <v>45901</v>
      </c>
      <c r="AW235" s="161">
        <f t="shared" si="2725"/>
        <v>45930</v>
      </c>
      <c r="AX235" s="165">
        <f t="shared" si="2726"/>
        <v>0</v>
      </c>
      <c r="AY235" s="161">
        <f t="shared" si="2727"/>
        <v>45931</v>
      </c>
      <c r="AZ235" s="161">
        <f t="shared" si="2728"/>
        <v>45961</v>
      </c>
      <c r="BA235" s="165">
        <f t="shared" si="2729"/>
        <v>0</v>
      </c>
      <c r="BB235" s="161">
        <f t="shared" si="2730"/>
        <v>45962</v>
      </c>
      <c r="BC235" s="161">
        <f t="shared" si="2731"/>
        <v>45991</v>
      </c>
      <c r="BD235" s="165">
        <f t="shared" si="2732"/>
        <v>0</v>
      </c>
      <c r="BE235" s="161">
        <f t="shared" si="2733"/>
        <v>45992</v>
      </c>
      <c r="BF235" s="161">
        <f t="shared" si="2734"/>
        <v>46022</v>
      </c>
      <c r="BG235" s="165">
        <f t="shared" si="2735"/>
        <v>0</v>
      </c>
      <c r="BH235" s="161">
        <v>46023</v>
      </c>
      <c r="BI235" s="161">
        <f t="shared" si="2736"/>
        <v>46053</v>
      </c>
      <c r="BJ235" s="165">
        <f t="shared" si="2737"/>
        <v>0</v>
      </c>
      <c r="BK235" s="161">
        <f t="shared" si="2738"/>
        <v>46054</v>
      </c>
      <c r="BL235" s="161">
        <f t="shared" si="2739"/>
        <v>46081</v>
      </c>
      <c r="BM235" s="165">
        <f t="shared" si="2740"/>
        <v>0</v>
      </c>
      <c r="BN235" s="161">
        <f t="shared" si="2741"/>
        <v>46082</v>
      </c>
      <c r="BO235" s="161">
        <f t="shared" si="2742"/>
        <v>46112</v>
      </c>
      <c r="BP235" s="165">
        <f t="shared" si="2743"/>
        <v>0</v>
      </c>
      <c r="BQ235" s="161">
        <f t="shared" si="2744"/>
        <v>46113</v>
      </c>
      <c r="BR235" s="161">
        <f t="shared" si="2745"/>
        <v>46142</v>
      </c>
      <c r="BS235" s="165">
        <f t="shared" si="2746"/>
        <v>0</v>
      </c>
      <c r="BT235" s="161">
        <f t="shared" si="2747"/>
        <v>46143</v>
      </c>
      <c r="BU235" s="161">
        <f t="shared" si="2748"/>
        <v>46173</v>
      </c>
      <c r="BV235" s="165">
        <f t="shared" si="2749"/>
        <v>0</v>
      </c>
      <c r="BW235" s="161">
        <f t="shared" si="2750"/>
        <v>46174</v>
      </c>
      <c r="BX235" s="161">
        <f t="shared" si="2751"/>
        <v>46203</v>
      </c>
      <c r="BY235" s="165">
        <f t="shared" si="2752"/>
        <v>0</v>
      </c>
      <c r="BZ235" s="161">
        <f t="shared" si="2753"/>
        <v>46204</v>
      </c>
      <c r="CA235" s="161">
        <f t="shared" si="2754"/>
        <v>46234</v>
      </c>
      <c r="CB235" s="165">
        <f t="shared" si="2755"/>
        <v>0</v>
      </c>
      <c r="CC235" s="161">
        <f t="shared" si="2756"/>
        <v>46235</v>
      </c>
      <c r="CD235" s="161">
        <f t="shared" si="2757"/>
        <v>46265</v>
      </c>
      <c r="CE235" s="165">
        <f t="shared" si="2758"/>
        <v>0</v>
      </c>
      <c r="CF235" s="161">
        <f t="shared" si="2759"/>
        <v>46266</v>
      </c>
      <c r="CG235" s="161">
        <f t="shared" si="2760"/>
        <v>46295</v>
      </c>
      <c r="CH235" s="165">
        <f t="shared" si="2761"/>
        <v>0</v>
      </c>
      <c r="CI235" s="161">
        <f t="shared" si="2762"/>
        <v>46296</v>
      </c>
      <c r="CJ235" s="161">
        <f t="shared" si="2763"/>
        <v>46326</v>
      </c>
      <c r="CK235" s="165">
        <f t="shared" si="2764"/>
        <v>0</v>
      </c>
      <c r="CL235" s="161">
        <f t="shared" si="2765"/>
        <v>46327</v>
      </c>
      <c r="CM235" s="161">
        <f t="shared" si="2766"/>
        <v>46356</v>
      </c>
      <c r="CN235" s="165">
        <f t="shared" si="2767"/>
        <v>0</v>
      </c>
      <c r="CO235" s="161">
        <f t="shared" si="2768"/>
        <v>46357</v>
      </c>
      <c r="CP235" s="161">
        <f t="shared" si="2769"/>
        <v>46387</v>
      </c>
      <c r="CQ235" s="165">
        <f t="shared" si="2770"/>
        <v>0</v>
      </c>
    </row>
    <row r="236" s="78" customFormat="1" ht="24" customHeight="1" outlineLevel="4" spans="1:95">
      <c r="A236" s="123" t="s">
        <v>2826</v>
      </c>
      <c r="B236" s="124"/>
      <c r="C236" s="124"/>
      <c r="D236" s="124"/>
      <c r="E236" s="124"/>
      <c r="F236" s="124"/>
      <c r="G236" s="125"/>
      <c r="H236" s="126"/>
      <c r="I236" s="126"/>
      <c r="J236" s="126"/>
      <c r="K236" s="126"/>
      <c r="L236" s="155"/>
      <c r="M236" s="155"/>
      <c r="N236" s="126"/>
      <c r="O236" s="126"/>
      <c r="P236" s="126"/>
      <c r="Q236" s="126"/>
      <c r="R236" s="126"/>
      <c r="S236" s="126"/>
      <c r="T236" s="126"/>
      <c r="U236" s="126"/>
      <c r="V236" s="126"/>
      <c r="W236" s="126"/>
      <c r="X236" s="126"/>
      <c r="Y236" s="126"/>
      <c r="Z236" s="126"/>
      <c r="AA236" s="126"/>
      <c r="AB236" s="126"/>
      <c r="AC236" s="126"/>
      <c r="AD236" s="126"/>
      <c r="AE236" s="126"/>
      <c r="AF236" s="126"/>
      <c r="AG236" s="126"/>
      <c r="AH236" s="126"/>
      <c r="AI236" s="126"/>
      <c r="AJ236" s="126"/>
      <c r="AK236" s="126"/>
      <c r="AL236" s="126"/>
      <c r="AM236" s="126"/>
      <c r="AN236" s="126"/>
      <c r="AO236" s="126"/>
      <c r="AP236" s="126"/>
      <c r="AQ236" s="126"/>
      <c r="AR236" s="126"/>
      <c r="AS236" s="126"/>
      <c r="AT236" s="126"/>
      <c r="AU236" s="126"/>
      <c r="AV236" s="126"/>
      <c r="AW236" s="126"/>
      <c r="AX236" s="126"/>
      <c r="AY236" s="126"/>
      <c r="AZ236" s="126"/>
      <c r="BA236" s="126"/>
      <c r="BB236" s="126"/>
      <c r="BC236" s="126"/>
      <c r="BD236" s="126"/>
      <c r="BE236" s="126"/>
      <c r="BF236" s="126"/>
      <c r="BG236" s="126"/>
      <c r="BH236" s="126"/>
      <c r="BI236" s="126"/>
      <c r="BJ236" s="126"/>
      <c r="BK236" s="126"/>
      <c r="BL236" s="126"/>
      <c r="BM236" s="126"/>
      <c r="BN236" s="126"/>
      <c r="BO236" s="126"/>
      <c r="BP236" s="126"/>
      <c r="BQ236" s="126"/>
      <c r="BR236" s="126"/>
      <c r="BS236" s="126"/>
      <c r="BT236" s="126"/>
      <c r="BU236" s="126"/>
      <c r="BV236" s="126"/>
      <c r="BW236" s="126"/>
      <c r="BX236" s="126"/>
      <c r="BY236" s="126"/>
      <c r="BZ236" s="126"/>
      <c r="CA236" s="126"/>
      <c r="CB236" s="126"/>
      <c r="CC236" s="126"/>
      <c r="CD236" s="126"/>
      <c r="CE236" s="126"/>
      <c r="CF236" s="126"/>
      <c r="CG236" s="126"/>
      <c r="CH236" s="126"/>
      <c r="CI236" s="126"/>
      <c r="CJ236" s="126"/>
      <c r="CK236" s="126"/>
      <c r="CL236" s="126"/>
      <c r="CM236" s="126"/>
      <c r="CN236" s="126"/>
      <c r="CO236" s="126"/>
      <c r="CP236" s="126"/>
      <c r="CQ236" s="126"/>
    </row>
    <row r="237" ht="24" customHeight="1" outlineLevel="3" spans="1:95">
      <c r="A237" s="115"/>
      <c r="B237" s="116" t="s">
        <v>799</v>
      </c>
      <c r="C237" s="117" t="s">
        <v>1197</v>
      </c>
      <c r="D237" s="115" t="s">
        <v>1198</v>
      </c>
      <c r="E237" s="116" t="s">
        <v>1199</v>
      </c>
      <c r="F237" s="116"/>
      <c r="G237" s="116" t="s">
        <v>943</v>
      </c>
      <c r="H237" s="118">
        <f>X237+AA237+AD237+AG237+AJ237+AM237+AP237+AS237+AV237+AY237+BB237+BE237</f>
        <v>0</v>
      </c>
      <c r="I237" s="118">
        <f>Y237+AB237+AE237+AH237+AK237+AN237+AQ237+AT237+AW237+AZ237+BC237+BF237</f>
        <v>0</v>
      </c>
      <c r="J237" s="118">
        <f t="shared" si="2339"/>
        <v>0</v>
      </c>
      <c r="K237" s="118"/>
      <c r="L237" s="152"/>
      <c r="M237" s="152"/>
      <c r="N237" s="118"/>
      <c r="O237" s="118"/>
      <c r="P237" s="118"/>
      <c r="Q237" s="118"/>
      <c r="R237" s="118"/>
      <c r="S237" s="118"/>
      <c r="T237" s="118"/>
      <c r="U237" s="118"/>
      <c r="V237" s="118"/>
      <c r="W237" s="118"/>
      <c r="X237" s="118">
        <f>VLOOKUP($C237,'1 预算编制表单'!$C:$BJ,27,FALSE)</f>
        <v>0</v>
      </c>
      <c r="Y237" s="118">
        <f>X237-Z237</f>
        <v>0</v>
      </c>
      <c r="Z237" s="118">
        <f>SUM(Z238:Z242)</f>
        <v>0</v>
      </c>
      <c r="AA237" s="118">
        <f>VLOOKUP($C237,'1 预算编制表单'!$C:$BJ,30,FALSE)</f>
        <v>0</v>
      </c>
      <c r="AB237" s="118">
        <f>AA237-AC237</f>
        <v>0</v>
      </c>
      <c r="AC237" s="118">
        <f>SUM(AC238:AC242)</f>
        <v>0</v>
      </c>
      <c r="AD237" s="118">
        <f>VLOOKUP($C237,'1 预算编制表单'!$C:$BJ,33,FALSE)</f>
        <v>0</v>
      </c>
      <c r="AE237" s="118">
        <f>AD237-AF237</f>
        <v>0</v>
      </c>
      <c r="AF237" s="118">
        <f>SUM(AF238:AF242)</f>
        <v>0</v>
      </c>
      <c r="AG237" s="118">
        <f>VLOOKUP($C237,'1 预算编制表单'!$C:$BJ,36,FALSE)</f>
        <v>0</v>
      </c>
      <c r="AH237" s="118">
        <f>AG237-AI237</f>
        <v>0</v>
      </c>
      <c r="AI237" s="118">
        <f>SUM(AI238:AI242)</f>
        <v>0</v>
      </c>
      <c r="AJ237" s="118">
        <f>VLOOKUP($C237,'1 预算编制表单'!$C:$BJ,39,FALSE)</f>
        <v>0</v>
      </c>
      <c r="AK237" s="118">
        <f>AJ237-AL237</f>
        <v>0</v>
      </c>
      <c r="AL237" s="118">
        <f>SUM(AL238:AL242)</f>
        <v>0</v>
      </c>
      <c r="AM237" s="118">
        <f>VLOOKUP($C237,'1 预算编制表单'!$C:$BJ,42,FALSE)</f>
        <v>0</v>
      </c>
      <c r="AN237" s="118">
        <f>AM237-AO237</f>
        <v>0</v>
      </c>
      <c r="AO237" s="118">
        <f>SUM(AO238:AO242)</f>
        <v>0</v>
      </c>
      <c r="AP237" s="118">
        <f>VLOOKUP($C237,'1 预算编制表单'!$C:$BJ,45,FALSE)</f>
        <v>0</v>
      </c>
      <c r="AQ237" s="118">
        <f>AP237-AR237</f>
        <v>0</v>
      </c>
      <c r="AR237" s="118">
        <f>SUM(AR238:AR242)</f>
        <v>0</v>
      </c>
      <c r="AS237" s="118">
        <f>VLOOKUP($C237,'1 预算编制表单'!$C:$BJ,48,FALSE)</f>
        <v>0</v>
      </c>
      <c r="AT237" s="118">
        <f>AS237-AU237</f>
        <v>0</v>
      </c>
      <c r="AU237" s="118">
        <f>SUM(AU238:AU242)</f>
        <v>0</v>
      </c>
      <c r="AV237" s="118">
        <f>VLOOKUP($C237,'1 预算编制表单'!$C:$BJ,51,FALSE)</f>
        <v>0</v>
      </c>
      <c r="AW237" s="118">
        <f>AV237-AX237</f>
        <v>0</v>
      </c>
      <c r="AX237" s="118">
        <f>SUM(AX238:AX242)</f>
        <v>0</v>
      </c>
      <c r="AY237" s="118">
        <f>VLOOKUP($C237,'1 预算编制表单'!$C:$BJ,54,FALSE)</f>
        <v>0</v>
      </c>
      <c r="AZ237" s="118">
        <f>AY237-BA237</f>
        <v>0</v>
      </c>
      <c r="BA237" s="118">
        <f>SUM(BA238:BA242)</f>
        <v>0</v>
      </c>
      <c r="BB237" s="118">
        <f>VLOOKUP($C237,'1 预算编制表单'!$C:$BJ,57,FALSE)</f>
        <v>0</v>
      </c>
      <c r="BC237" s="118">
        <f>BB237-BD237</f>
        <v>0</v>
      </c>
      <c r="BD237" s="118">
        <f>SUM(BD238:BD242)</f>
        <v>0</v>
      </c>
      <c r="BE237" s="118">
        <f>VLOOKUP($C237,'1 预算编制表单'!$C:$BJ,60,FALSE)</f>
        <v>0</v>
      </c>
      <c r="BF237" s="118">
        <f>BE237-BG237</f>
        <v>0</v>
      </c>
      <c r="BG237" s="118">
        <f>SUM(BG238:BG242)</f>
        <v>0</v>
      </c>
      <c r="BH237" s="118">
        <f>VLOOKUP($C237,'1 预算编制表单'!$C:$BJ,27,FALSE)</f>
        <v>0</v>
      </c>
      <c r="BI237" s="118">
        <f>BH237-BJ237</f>
        <v>0</v>
      </c>
      <c r="BJ237" s="118">
        <f>SUM(BJ238:BJ242)</f>
        <v>0</v>
      </c>
      <c r="BK237" s="118">
        <f>VLOOKUP($C237,'1 预算编制表单'!$C:$BJ,30,FALSE)</f>
        <v>0</v>
      </c>
      <c r="BL237" s="118">
        <f>BK237-BM237</f>
        <v>0</v>
      </c>
      <c r="BM237" s="118">
        <f>SUM(BM238:BM242)</f>
        <v>0</v>
      </c>
      <c r="BN237" s="118">
        <f>VLOOKUP($C237,'1 预算编制表单'!$C:$BJ,33,FALSE)</f>
        <v>0</v>
      </c>
      <c r="BO237" s="118">
        <f>BN237-BP237</f>
        <v>0</v>
      </c>
      <c r="BP237" s="118">
        <f>SUM(BP238:BP242)</f>
        <v>0</v>
      </c>
      <c r="BQ237" s="118">
        <f>VLOOKUP($C237,'1 预算编制表单'!$C:$BJ,36,FALSE)</f>
        <v>0</v>
      </c>
      <c r="BR237" s="118">
        <f>BQ237-BS237</f>
        <v>0</v>
      </c>
      <c r="BS237" s="118">
        <f>SUM(BS238:BS242)</f>
        <v>0</v>
      </c>
      <c r="BT237" s="118">
        <f>VLOOKUP($C237,'1 预算编制表单'!$C:$BJ,39,FALSE)</f>
        <v>0</v>
      </c>
      <c r="BU237" s="118">
        <f>BT237-BV237</f>
        <v>0</v>
      </c>
      <c r="BV237" s="118">
        <f>SUM(BV238:BV242)</f>
        <v>0</v>
      </c>
      <c r="BW237" s="118">
        <f>VLOOKUP($C237,'1 预算编制表单'!$C:$BJ,42,FALSE)</f>
        <v>0</v>
      </c>
      <c r="BX237" s="118">
        <f>BW237-BY237</f>
        <v>0</v>
      </c>
      <c r="BY237" s="118">
        <f>SUM(BY238:BY242)</f>
        <v>0</v>
      </c>
      <c r="BZ237" s="118">
        <f>VLOOKUP($C237,'1 预算编制表单'!$C:$BJ,45,FALSE)</f>
        <v>0</v>
      </c>
      <c r="CA237" s="118">
        <f>BZ237-CB237</f>
        <v>0</v>
      </c>
      <c r="CB237" s="118">
        <f>SUM(CB238:CB242)</f>
        <v>0</v>
      </c>
      <c r="CC237" s="118">
        <f>VLOOKUP($C237,'1 预算编制表单'!$C:$BJ,48,FALSE)</f>
        <v>0</v>
      </c>
      <c r="CD237" s="118">
        <f>CC237-CE237</f>
        <v>0</v>
      </c>
      <c r="CE237" s="118">
        <f>SUM(CE238:CE242)</f>
        <v>0</v>
      </c>
      <c r="CF237" s="118">
        <f>VLOOKUP($C237,'1 预算编制表单'!$C:$BJ,51,FALSE)</f>
        <v>0</v>
      </c>
      <c r="CG237" s="118">
        <f>CF237-CH237</f>
        <v>0</v>
      </c>
      <c r="CH237" s="118">
        <f>SUM(CH238:CH242)</f>
        <v>0</v>
      </c>
      <c r="CI237" s="118">
        <f>VLOOKUP($C237,'1 预算编制表单'!$C:$BJ,54,FALSE)</f>
        <v>0</v>
      </c>
      <c r="CJ237" s="118">
        <f>CI237-CK237</f>
        <v>0</v>
      </c>
      <c r="CK237" s="118">
        <f>SUM(CK238:CK242)</f>
        <v>0</v>
      </c>
      <c r="CL237" s="118">
        <f>VLOOKUP($C237,'1 预算编制表单'!$C:$BJ,57,FALSE)</f>
        <v>0</v>
      </c>
      <c r="CM237" s="118">
        <f>CL237-CN237</f>
        <v>0</v>
      </c>
      <c r="CN237" s="118">
        <f>SUM(CN238:CN242)</f>
        <v>0</v>
      </c>
      <c r="CO237" s="118">
        <f>VLOOKUP($C237,'1 预算编制表单'!$C:$BJ,60,FALSE)</f>
        <v>0</v>
      </c>
      <c r="CP237" s="118">
        <f>CO237-CQ237</f>
        <v>0</v>
      </c>
      <c r="CQ237" s="118">
        <f>SUM(CQ238:CQ242)</f>
        <v>0</v>
      </c>
    </row>
    <row r="238" s="78" customFormat="1" ht="24" customHeight="1" outlineLevel="4" spans="1:95">
      <c r="A238" s="119"/>
      <c r="B238" s="120"/>
      <c r="C238" s="121"/>
      <c r="D238" s="119"/>
      <c r="E238" s="120"/>
      <c r="F238" s="120"/>
      <c r="G238" s="120"/>
      <c r="H238" s="122"/>
      <c r="I238" s="122"/>
      <c r="J238" s="122">
        <f t="shared" si="2339"/>
        <v>0</v>
      </c>
      <c r="K238" s="122">
        <v>1</v>
      </c>
      <c r="L238" s="153"/>
      <c r="M238" s="154">
        <f>IFERROR(VLOOKUP($L238,'2-2 引出数据_合同数据仓库'!$B$2:$BP$1000,3,FALSE),0)</f>
        <v>0</v>
      </c>
      <c r="N238" s="122"/>
      <c r="O238" s="154">
        <f>IFERROR(VLOOKUP((LEFT(VLOOKUP($L238,'2-2 引出数据_合同数据仓库'!$B$2:$BP$1000,64,FALSE),15)&amp;(RIGHT(VLOOKUP($L238,'2-2 引出数据_合同数据仓库'!$B$2:$BP$1000,64,FALSE),4)+1)),'2-2 引出数据_合同数据仓库'!$B$2:$BP$1000,3,FALSE),0)</f>
        <v>0</v>
      </c>
      <c r="P238" s="122"/>
      <c r="Q238" s="122">
        <f>IFERROR(VLOOKUP($L238,'2-2 引出数据_合同数据仓库'!$B$2:$BP$1000,28,FALSE),0)</f>
        <v>0</v>
      </c>
      <c r="R238" s="122">
        <f>IFERROR(VLOOKUP($L238,'2-2 引出数据_合同数据仓库'!$B$2:$BP$1000,29,FALSE),0)</f>
        <v>0</v>
      </c>
      <c r="S238" s="122">
        <f>IFERROR(VLOOKUP($L238,'2-2 引出数据_合同数据仓库'!$B$2:$BP$1000,4,FALSE),0)</f>
        <v>0</v>
      </c>
      <c r="T238" s="122"/>
      <c r="U238" s="122">
        <f>IFERROR(VLOOKUP($L238,'2-2 引出数据_合同数据仓库'!$B$2:$BP$1000,15,FALSE),0)</f>
        <v>0</v>
      </c>
      <c r="V238" s="122">
        <f t="shared" ref="V238:V241" si="2772">U238/(S238-R238+1)*365</f>
        <v>0</v>
      </c>
      <c r="W238" s="122"/>
      <c r="X238" s="161">
        <v>45658</v>
      </c>
      <c r="Y238" s="161">
        <f t="shared" ref="Y238:Y241" si="2773">X238+30</f>
        <v>45688</v>
      </c>
      <c r="Z238" s="165">
        <f t="shared" ref="Z238:Z241" si="2774">IFERROR(IF(($R238-Y238)&gt;=0,0,IF(($S238-X238)&lt;0,0,IF(AND(($S238-Y238)&gt;0,(X238-$R238)&gt;0),$V238/365*(Y238-X238+1),IF(AND(($S238-Y238)&lt;=0,(X238-$R238)&gt;0),$V238/365*($S238-X238+1),$V238/365*(Y238-$R238+1))))),0)</f>
        <v>0</v>
      </c>
      <c r="AA238" s="161">
        <f t="shared" ref="AA238:AA241" si="2775">Y238+1</f>
        <v>45689</v>
      </c>
      <c r="AB238" s="161">
        <f t="shared" ref="AB238:AB241" si="2776">AA238+27</f>
        <v>45716</v>
      </c>
      <c r="AC238" s="165">
        <f t="shared" ref="AC238:AC241" si="2777">IFERROR(IF(($R238-AB238)&gt;=0,0,IF(($S238-AA238)&lt;0,0,IF(AND(($S238-AB238)&gt;0,(AA238-$R238)&gt;0),$V238/365*(AB238-AA238+1),IF(AND(($S238-AB238)&lt;=0,(AA238-$R238)&gt;0),$V238/365*($S238-AA238+1),$V238/365*(AB238-$R238+1))))),0)</f>
        <v>0</v>
      </c>
      <c r="AD238" s="161">
        <f t="shared" ref="AD238:AD241" si="2778">AB238+1</f>
        <v>45717</v>
      </c>
      <c r="AE238" s="161">
        <f t="shared" ref="AE238:AE241" si="2779">AD238+30</f>
        <v>45747</v>
      </c>
      <c r="AF238" s="165">
        <f t="shared" ref="AF238:AF241" si="2780">IFERROR(IF(($R238-AE238)&gt;=0,0,IF(($S238-AD238)&lt;0,0,IF(AND(($S238-AE238)&gt;0,(AD238-$R238)&gt;0),$V238/365*(AE238-AD238+1),IF(AND(($S238-AE238)&lt;=0,(AD238-$R238)&gt;0),$V238/365*($S238-AD238+1),$V238/365*(AE238-$R238+1))))),0)</f>
        <v>0</v>
      </c>
      <c r="AG238" s="161">
        <f t="shared" ref="AG238:AG241" si="2781">AE238+1</f>
        <v>45748</v>
      </c>
      <c r="AH238" s="161">
        <f t="shared" ref="AH238:AH241" si="2782">AG238+29</f>
        <v>45777</v>
      </c>
      <c r="AI238" s="165">
        <f t="shared" ref="AI238:AI241" si="2783">IFERROR(IF(($R238-AH238)&gt;=0,0,IF(($S238-AG238)&lt;0,0,IF(AND(($S238-AH238)&gt;0,(AG238-$R238)&gt;0),$V238/365*(AH238-AG238+1),IF(AND(($S238-AH238)&lt;=0,(AG238-$R238)&gt;0),$V238/365*($S238-AG238+1),$V238/365*(AH238-$R238+1))))),0)</f>
        <v>0</v>
      </c>
      <c r="AJ238" s="161">
        <f t="shared" ref="AJ238:AJ241" si="2784">AH238+1</f>
        <v>45778</v>
      </c>
      <c r="AK238" s="161">
        <f t="shared" ref="AK238:AK241" si="2785">AJ238+30</f>
        <v>45808</v>
      </c>
      <c r="AL238" s="165">
        <f t="shared" ref="AL238:AL241" si="2786">IFERROR(IF(($R238-AK238)&gt;=0,0,IF(($S238-AJ238)&lt;0,0,IF(AND(($S238-AK238)&gt;0,(AJ238-$R238)&gt;0),$V238/365*(AK238-AJ238+1),IF(AND(($S238-AK238)&lt;=0,(AJ238-$R238)&gt;0),$V238/365*($S238-AJ238+1),$V238/365*(AK238-$R238+1))))),0)</f>
        <v>0</v>
      </c>
      <c r="AM238" s="161">
        <f t="shared" ref="AM238:AM241" si="2787">AK238+1</f>
        <v>45809</v>
      </c>
      <c r="AN238" s="161">
        <f t="shared" ref="AN238:AN241" si="2788">AM238+29</f>
        <v>45838</v>
      </c>
      <c r="AO238" s="165">
        <f t="shared" ref="AO238:AO241" si="2789">IFERROR(IF(($R238-AN238)&gt;=0,0,IF(($S238-AM238)&lt;0,0,IF(AND(($S238-AN238)&gt;0,(AM238-$R238)&gt;0),$V238/365*(AN238-AM238+1),IF(AND(($S238-AN238)&lt;=0,(AM238-$R238)&gt;0),$V238/365*($S238-AM238+1),$V238/365*(AN238-$R238+1))))),0)</f>
        <v>0</v>
      </c>
      <c r="AP238" s="161">
        <f t="shared" ref="AP238:AP241" si="2790">AN238+1</f>
        <v>45839</v>
      </c>
      <c r="AQ238" s="161">
        <f t="shared" ref="AQ238:AQ241" si="2791">AP238+30</f>
        <v>45869</v>
      </c>
      <c r="AR238" s="165">
        <f t="shared" ref="AR238:AR241" si="2792">IFERROR(IF(($R238-AQ238)&gt;=0,0,IF(($S238-AP238)&lt;0,0,IF(AND(($S238-AQ238)&gt;0,(AP238-$R238)&gt;0),$V238/365*(AQ238-AP238+1),IF(AND(($S238-AQ238)&lt;=0,(AP238-$R238)&gt;0),$V238/365*($S238-AP238+1),$V238/365*(AQ238-$R238+1))))),0)</f>
        <v>0</v>
      </c>
      <c r="AS238" s="161">
        <f t="shared" ref="AS238:AS241" si="2793">AQ238+1</f>
        <v>45870</v>
      </c>
      <c r="AT238" s="161">
        <f t="shared" ref="AT238:AT241" si="2794">AS238+30</f>
        <v>45900</v>
      </c>
      <c r="AU238" s="165">
        <f t="shared" ref="AU238:AU241" si="2795">IFERROR(IF(($R238-AT238)&gt;=0,0,IF(($S238-AS238)&lt;0,0,IF(AND(($S238-AT238)&gt;0,(AS238-$R238)&gt;0),$V238/365*(AT238-AS238+1),IF(AND(($S238-AT238)&lt;=0,(AS238-$R238)&gt;0),$V238/365*($S238-AS238+1),$V238/365*(AT238-$R238+1))))),0)</f>
        <v>0</v>
      </c>
      <c r="AV238" s="161">
        <f t="shared" ref="AV238:AV241" si="2796">AT238+1</f>
        <v>45901</v>
      </c>
      <c r="AW238" s="161">
        <f t="shared" ref="AW238:AW241" si="2797">AV238+29</f>
        <v>45930</v>
      </c>
      <c r="AX238" s="165">
        <f t="shared" ref="AX238:AX241" si="2798">IFERROR(IF(($R238-AW238)&gt;=0,0,IF(($S238-AV238)&lt;0,0,IF(AND(($S238-AW238)&gt;0,(AV238-$R238)&gt;0),$V238/365*(AW238-AV238+1),IF(AND(($S238-AW238)&lt;=0,(AV238-$R238)&gt;0),$V238/365*($S238-AV238+1),$V238/365*(AW238-$R238+1))))),0)</f>
        <v>0</v>
      </c>
      <c r="AY238" s="161">
        <f t="shared" ref="AY238:AY241" si="2799">AW238+1</f>
        <v>45931</v>
      </c>
      <c r="AZ238" s="161">
        <f t="shared" ref="AZ238:AZ241" si="2800">AY238+30</f>
        <v>45961</v>
      </c>
      <c r="BA238" s="165">
        <f t="shared" ref="BA238:BA241" si="2801">IFERROR(IF(($R238-AZ238)&gt;=0,0,IF(($S238-AY238)&lt;0,0,IF(AND(($S238-AZ238)&gt;0,(AY238-$R238)&gt;0),$V238/365*(AZ238-AY238+1),IF(AND(($S238-AZ238)&lt;=0,(AY238-$R238)&gt;0),$V238/365*($S238-AY238+1),$V238/365*(AZ238-$R238+1))))),0)</f>
        <v>0</v>
      </c>
      <c r="BB238" s="161">
        <f t="shared" ref="BB238:BB241" si="2802">AZ238+1</f>
        <v>45962</v>
      </c>
      <c r="BC238" s="161">
        <f t="shared" ref="BC238:BC241" si="2803">BB238+29</f>
        <v>45991</v>
      </c>
      <c r="BD238" s="165">
        <f t="shared" ref="BD238:BD241" si="2804">IFERROR(IF(($R238-BC238)&gt;=0,0,IF(($S238-BB238)&lt;0,0,IF(AND(($S238-BC238)&gt;0,(BB238-$R238)&gt;0),$V238/365*(BC238-BB238+1),IF(AND(($S238-BC238)&lt;=0,(BB238-$R238)&gt;0),$V238/365*($S238-BB238+1),$V238/365*(BC238-$R238+1))))),0)</f>
        <v>0</v>
      </c>
      <c r="BE238" s="161">
        <f t="shared" ref="BE238:BE241" si="2805">BC238+1</f>
        <v>45992</v>
      </c>
      <c r="BF238" s="161">
        <f t="shared" ref="BF238:BF241" si="2806">BE238+30</f>
        <v>46022</v>
      </c>
      <c r="BG238" s="165">
        <f t="shared" ref="BG238:BG241" si="2807">IFERROR(IF(($R238-BF238)&gt;=0,0,IF(($S238-BE238)&lt;0,0,IF(AND(($S238-BF238)&gt;0,(BE238-$R238)&gt;0),$V238/365*(BF238-BE238+1),IF(AND(($S238-BF238)&lt;=0,(BE238-$R238)&gt;0),$V238/365*($S238-BE238+1),$V238/365*(BF238-$R238+1))))),0)</f>
        <v>0</v>
      </c>
      <c r="BH238" s="161">
        <v>46023</v>
      </c>
      <c r="BI238" s="161">
        <f t="shared" ref="BI238:BI241" si="2808">BH238+30</f>
        <v>46053</v>
      </c>
      <c r="BJ238" s="165">
        <f t="shared" ref="BJ238:BJ241" si="2809">IFERROR(IF(($R238-BI238)&gt;=0,0,IF(($S238-BH238)&lt;0,0,IF(AND(($S238-BI238)&gt;0,(BH238-$R238)&gt;0),$V238/365*(BI238-BH238+1),IF(AND(($S238-BI238)&lt;=0,(BH238-$R238)&gt;0),$V238/365*($S238-BH238+1),$V238/365*(BI238-$R238+1))))),0)</f>
        <v>0</v>
      </c>
      <c r="BK238" s="161">
        <f t="shared" ref="BK238:BK241" si="2810">BI238+1</f>
        <v>46054</v>
      </c>
      <c r="BL238" s="161">
        <f t="shared" ref="BL238:BL241" si="2811">BK238+27</f>
        <v>46081</v>
      </c>
      <c r="BM238" s="165">
        <f t="shared" ref="BM238:BM241" si="2812">IFERROR(IF(($R238-BL238)&gt;=0,0,IF(($S238-BK238)&lt;0,0,IF(AND(($S238-BL238)&gt;0,(BK238-$R238)&gt;0),$V238/365*(BL238-BK238+1),IF(AND(($S238-BL238)&lt;=0,(BK238-$R238)&gt;0),$V238/365*($S238-BK238+1),$V238/365*(BL238-$R238+1))))),0)</f>
        <v>0</v>
      </c>
      <c r="BN238" s="161">
        <f t="shared" ref="BN238:BN241" si="2813">BL238+1</f>
        <v>46082</v>
      </c>
      <c r="BO238" s="161">
        <f t="shared" ref="BO238:BO241" si="2814">BN238+30</f>
        <v>46112</v>
      </c>
      <c r="BP238" s="165">
        <f t="shared" ref="BP238:BP241" si="2815">IFERROR(IF(($R238-BO238)&gt;=0,0,IF(($S238-BN238)&lt;0,0,IF(AND(($S238-BO238)&gt;0,(BN238-$R238)&gt;0),$V238/365*(BO238-BN238+1),IF(AND(($S238-BO238)&lt;=0,(BN238-$R238)&gt;0),$V238/365*($S238-BN238+1),$V238/365*(BO238-$R238+1))))),0)</f>
        <v>0</v>
      </c>
      <c r="BQ238" s="161">
        <f t="shared" ref="BQ238:BQ241" si="2816">BO238+1</f>
        <v>46113</v>
      </c>
      <c r="BR238" s="161">
        <f t="shared" ref="BR238:BR241" si="2817">BQ238+29</f>
        <v>46142</v>
      </c>
      <c r="BS238" s="165">
        <f t="shared" ref="BS238:BS241" si="2818">IFERROR(IF(($R238-BR238)&gt;=0,0,IF(($S238-BQ238)&lt;0,0,IF(AND(($S238-BR238)&gt;0,(BQ238-$R238)&gt;0),$V238/365*(BR238-BQ238+1),IF(AND(($S238-BR238)&lt;=0,(BQ238-$R238)&gt;0),$V238/365*($S238-BQ238+1),$V238/365*(BR238-$R238+1))))),0)</f>
        <v>0</v>
      </c>
      <c r="BT238" s="161">
        <f t="shared" ref="BT238:BT241" si="2819">BR238+1</f>
        <v>46143</v>
      </c>
      <c r="BU238" s="161">
        <f t="shared" ref="BU238:BU241" si="2820">BT238+30</f>
        <v>46173</v>
      </c>
      <c r="BV238" s="165">
        <f t="shared" ref="BV238:BV241" si="2821">IFERROR(IF(($R238-BU238)&gt;=0,0,IF(($S238-BT238)&lt;0,0,IF(AND(($S238-BU238)&gt;0,(BT238-$R238)&gt;0),$V238/365*(BU238-BT238+1),IF(AND(($S238-BU238)&lt;=0,(BT238-$R238)&gt;0),$V238/365*($S238-BT238+1),$V238/365*(BU238-$R238+1))))),0)</f>
        <v>0</v>
      </c>
      <c r="BW238" s="161">
        <f t="shared" ref="BW238:BW241" si="2822">BU238+1</f>
        <v>46174</v>
      </c>
      <c r="BX238" s="161">
        <f t="shared" ref="BX238:BX241" si="2823">BW238+29</f>
        <v>46203</v>
      </c>
      <c r="BY238" s="165">
        <f t="shared" ref="BY238:BY241" si="2824">IFERROR(IF(($R238-BX238)&gt;=0,0,IF(($S238-BW238)&lt;0,0,IF(AND(($S238-BX238)&gt;0,(BW238-$R238)&gt;0),$V238/365*(BX238-BW238+1),IF(AND(($S238-BX238)&lt;=0,(BW238-$R238)&gt;0),$V238/365*($S238-BW238+1),$V238/365*(BX238-$R238+1))))),0)</f>
        <v>0</v>
      </c>
      <c r="BZ238" s="161">
        <f t="shared" ref="BZ238:BZ241" si="2825">BX238+1</f>
        <v>46204</v>
      </c>
      <c r="CA238" s="161">
        <f t="shared" ref="CA238:CA241" si="2826">BZ238+30</f>
        <v>46234</v>
      </c>
      <c r="CB238" s="165">
        <f t="shared" ref="CB238:CB241" si="2827">IFERROR(IF(($R238-CA238)&gt;=0,0,IF(($S238-BZ238)&lt;0,0,IF(AND(($S238-CA238)&gt;0,(BZ238-$R238)&gt;0),$V238/365*(CA238-BZ238+1),IF(AND(($S238-CA238)&lt;=0,(BZ238-$R238)&gt;0),$V238/365*($S238-BZ238+1),$V238/365*(CA238-$R238+1))))),0)</f>
        <v>0</v>
      </c>
      <c r="CC238" s="161">
        <f t="shared" ref="CC238:CC241" si="2828">CA238+1</f>
        <v>46235</v>
      </c>
      <c r="CD238" s="161">
        <f t="shared" ref="CD238:CD241" si="2829">CC238+30</f>
        <v>46265</v>
      </c>
      <c r="CE238" s="165">
        <f t="shared" ref="CE238:CE241" si="2830">IFERROR(IF(($R238-CD238)&gt;=0,0,IF(($S238-CC238)&lt;0,0,IF(AND(($S238-CD238)&gt;0,(CC238-$R238)&gt;0),$V238/365*(CD238-CC238+1),IF(AND(($S238-CD238)&lt;=0,(CC238-$R238)&gt;0),$V238/365*($S238-CC238+1),$V238/365*(CD238-$R238+1))))),0)</f>
        <v>0</v>
      </c>
      <c r="CF238" s="161">
        <f t="shared" ref="CF238:CF241" si="2831">CD238+1</f>
        <v>46266</v>
      </c>
      <c r="CG238" s="161">
        <f t="shared" ref="CG238:CG241" si="2832">CF238+29</f>
        <v>46295</v>
      </c>
      <c r="CH238" s="165">
        <f t="shared" ref="CH238:CH241" si="2833">IFERROR(IF(($R238-CG238)&gt;=0,0,IF(($S238-CF238)&lt;0,0,IF(AND(($S238-CG238)&gt;0,(CF238-$R238)&gt;0),$V238/365*(CG238-CF238+1),IF(AND(($S238-CG238)&lt;=0,(CF238-$R238)&gt;0),$V238/365*($S238-CF238+1),$V238/365*(CG238-$R238+1))))),0)</f>
        <v>0</v>
      </c>
      <c r="CI238" s="161">
        <f t="shared" ref="CI238:CI241" si="2834">CG238+1</f>
        <v>46296</v>
      </c>
      <c r="CJ238" s="161">
        <f t="shared" ref="CJ238:CJ241" si="2835">CI238+30</f>
        <v>46326</v>
      </c>
      <c r="CK238" s="165">
        <f t="shared" ref="CK238:CK241" si="2836">IFERROR(IF(($R238-CJ238)&gt;=0,0,IF(($S238-CI238)&lt;0,0,IF(AND(($S238-CJ238)&gt;0,(CI238-$R238)&gt;0),$V238/365*(CJ238-CI238+1),IF(AND(($S238-CJ238)&lt;=0,(CI238-$R238)&gt;0),$V238/365*($S238-CI238+1),$V238/365*(CJ238-$R238+1))))),0)</f>
        <v>0</v>
      </c>
      <c r="CL238" s="161">
        <f t="shared" ref="CL238:CL241" si="2837">CJ238+1</f>
        <v>46327</v>
      </c>
      <c r="CM238" s="161">
        <f t="shared" ref="CM238:CM241" si="2838">CL238+29</f>
        <v>46356</v>
      </c>
      <c r="CN238" s="165">
        <f t="shared" ref="CN238:CN241" si="2839">IFERROR(IF(($R238-CM238)&gt;=0,0,IF(($S238-CL238)&lt;0,0,IF(AND(($S238-CM238)&gt;0,(CL238-$R238)&gt;0),$V238/365*(CM238-CL238+1),IF(AND(($S238-CM238)&lt;=0,(CL238-$R238)&gt;0),$V238/365*($S238-CL238+1),$V238/365*(CM238-$R238+1))))),0)</f>
        <v>0</v>
      </c>
      <c r="CO238" s="161">
        <f t="shared" ref="CO238:CO241" si="2840">CM238+1</f>
        <v>46357</v>
      </c>
      <c r="CP238" s="161">
        <f t="shared" ref="CP238:CP241" si="2841">CO238+30</f>
        <v>46387</v>
      </c>
      <c r="CQ238" s="165">
        <f t="shared" ref="CQ238:CQ241" si="2842">IFERROR(IF(($R238-CP238)&gt;=0,0,IF(($S238-CO238)&lt;0,0,IF(AND(($S238-CP238)&gt;0,(CO238-$R238)&gt;0),$V238/365*(CP238-CO238+1),IF(AND(($S238-CP238)&lt;=0,(CO238-$R238)&gt;0),$V238/365*($S238-CO238+1),$V238/365*(CP238-$R238+1))))),0)</f>
        <v>0</v>
      </c>
    </row>
    <row r="239" s="78" customFormat="1" ht="24" customHeight="1" outlineLevel="4" spans="1:95">
      <c r="A239" s="119"/>
      <c r="B239" s="120"/>
      <c r="C239" s="121"/>
      <c r="D239" s="119"/>
      <c r="E239" s="120"/>
      <c r="F239" s="120"/>
      <c r="G239" s="120"/>
      <c r="H239" s="122"/>
      <c r="I239" s="122"/>
      <c r="J239" s="122">
        <f t="shared" si="2339"/>
        <v>0</v>
      </c>
      <c r="K239" s="122">
        <f t="shared" ref="K239:K241" si="2843">K238+1</f>
        <v>2</v>
      </c>
      <c r="L239" s="153"/>
      <c r="M239" s="154">
        <f>IFERROR(VLOOKUP($L239,'2-2 引出数据_合同数据仓库'!$B$2:$BP$1000,3,FALSE),0)</f>
        <v>0</v>
      </c>
      <c r="N239" s="122"/>
      <c r="O239" s="154">
        <f>IFERROR(VLOOKUP((LEFT(VLOOKUP($L239,'2-2 引出数据_合同数据仓库'!$B$2:$BP$1000,64,FALSE),15)&amp;(RIGHT(VLOOKUP($L239,'2-2 引出数据_合同数据仓库'!$B$2:$BP$1000,64,FALSE),4)+1)),'2-2 引出数据_合同数据仓库'!$B$2:$BP$1000,3,FALSE),0)</f>
        <v>0</v>
      </c>
      <c r="P239" s="122"/>
      <c r="Q239" s="122">
        <f>IFERROR(VLOOKUP($L239,'2-2 引出数据_合同数据仓库'!$B$2:$BP$1000,28,FALSE),0)</f>
        <v>0</v>
      </c>
      <c r="R239" s="122">
        <f>IFERROR(VLOOKUP($L239,'2-2 引出数据_合同数据仓库'!$B$2:$BP$1000,29,FALSE),0)</f>
        <v>0</v>
      </c>
      <c r="S239" s="122">
        <f>IFERROR(VLOOKUP($L239,'2-2 引出数据_合同数据仓库'!$B$2:$BP$1000,4,FALSE),0)</f>
        <v>0</v>
      </c>
      <c r="T239" s="122"/>
      <c r="U239" s="122">
        <f>IFERROR(VLOOKUP($L239,'2-2 引出数据_合同数据仓库'!$B$2:$BP$1000,15,FALSE),0)</f>
        <v>0</v>
      </c>
      <c r="V239" s="122">
        <f t="shared" si="2772"/>
        <v>0</v>
      </c>
      <c r="W239" s="122"/>
      <c r="X239" s="161">
        <v>45658</v>
      </c>
      <c r="Y239" s="161">
        <f t="shared" si="2773"/>
        <v>45688</v>
      </c>
      <c r="Z239" s="165">
        <f t="shared" si="2774"/>
        <v>0</v>
      </c>
      <c r="AA239" s="161">
        <f t="shared" si="2775"/>
        <v>45689</v>
      </c>
      <c r="AB239" s="161">
        <f t="shared" si="2776"/>
        <v>45716</v>
      </c>
      <c r="AC239" s="165">
        <f t="shared" si="2777"/>
        <v>0</v>
      </c>
      <c r="AD239" s="161">
        <f t="shared" si="2778"/>
        <v>45717</v>
      </c>
      <c r="AE239" s="161">
        <f t="shared" si="2779"/>
        <v>45747</v>
      </c>
      <c r="AF239" s="165">
        <f t="shared" si="2780"/>
        <v>0</v>
      </c>
      <c r="AG239" s="161">
        <f t="shared" si="2781"/>
        <v>45748</v>
      </c>
      <c r="AH239" s="161">
        <f t="shared" si="2782"/>
        <v>45777</v>
      </c>
      <c r="AI239" s="165">
        <f t="shared" si="2783"/>
        <v>0</v>
      </c>
      <c r="AJ239" s="161">
        <f t="shared" si="2784"/>
        <v>45778</v>
      </c>
      <c r="AK239" s="161">
        <f t="shared" si="2785"/>
        <v>45808</v>
      </c>
      <c r="AL239" s="165">
        <f t="shared" si="2786"/>
        <v>0</v>
      </c>
      <c r="AM239" s="161">
        <f t="shared" si="2787"/>
        <v>45809</v>
      </c>
      <c r="AN239" s="161">
        <f t="shared" si="2788"/>
        <v>45838</v>
      </c>
      <c r="AO239" s="165">
        <f t="shared" si="2789"/>
        <v>0</v>
      </c>
      <c r="AP239" s="161">
        <f t="shared" si="2790"/>
        <v>45839</v>
      </c>
      <c r="AQ239" s="161">
        <f t="shared" si="2791"/>
        <v>45869</v>
      </c>
      <c r="AR239" s="165">
        <f t="shared" si="2792"/>
        <v>0</v>
      </c>
      <c r="AS239" s="161">
        <f t="shared" si="2793"/>
        <v>45870</v>
      </c>
      <c r="AT239" s="161">
        <f t="shared" si="2794"/>
        <v>45900</v>
      </c>
      <c r="AU239" s="165">
        <f t="shared" si="2795"/>
        <v>0</v>
      </c>
      <c r="AV239" s="161">
        <f t="shared" si="2796"/>
        <v>45901</v>
      </c>
      <c r="AW239" s="161">
        <f t="shared" si="2797"/>
        <v>45930</v>
      </c>
      <c r="AX239" s="165">
        <f t="shared" si="2798"/>
        <v>0</v>
      </c>
      <c r="AY239" s="161">
        <f t="shared" si="2799"/>
        <v>45931</v>
      </c>
      <c r="AZ239" s="161">
        <f t="shared" si="2800"/>
        <v>45961</v>
      </c>
      <c r="BA239" s="165">
        <f t="shared" si="2801"/>
        <v>0</v>
      </c>
      <c r="BB239" s="161">
        <f t="shared" si="2802"/>
        <v>45962</v>
      </c>
      <c r="BC239" s="161">
        <f t="shared" si="2803"/>
        <v>45991</v>
      </c>
      <c r="BD239" s="165">
        <f t="shared" si="2804"/>
        <v>0</v>
      </c>
      <c r="BE239" s="161">
        <f t="shared" si="2805"/>
        <v>45992</v>
      </c>
      <c r="BF239" s="161">
        <f t="shared" si="2806"/>
        <v>46022</v>
      </c>
      <c r="BG239" s="165">
        <f t="shared" si="2807"/>
        <v>0</v>
      </c>
      <c r="BH239" s="161">
        <v>46023</v>
      </c>
      <c r="BI239" s="161">
        <f t="shared" si="2808"/>
        <v>46053</v>
      </c>
      <c r="BJ239" s="165">
        <f t="shared" si="2809"/>
        <v>0</v>
      </c>
      <c r="BK239" s="161">
        <f t="shared" si="2810"/>
        <v>46054</v>
      </c>
      <c r="BL239" s="161">
        <f t="shared" si="2811"/>
        <v>46081</v>
      </c>
      <c r="BM239" s="165">
        <f t="shared" si="2812"/>
        <v>0</v>
      </c>
      <c r="BN239" s="161">
        <f t="shared" si="2813"/>
        <v>46082</v>
      </c>
      <c r="BO239" s="161">
        <f t="shared" si="2814"/>
        <v>46112</v>
      </c>
      <c r="BP239" s="165">
        <f t="shared" si="2815"/>
        <v>0</v>
      </c>
      <c r="BQ239" s="161">
        <f t="shared" si="2816"/>
        <v>46113</v>
      </c>
      <c r="BR239" s="161">
        <f t="shared" si="2817"/>
        <v>46142</v>
      </c>
      <c r="BS239" s="165">
        <f t="shared" si="2818"/>
        <v>0</v>
      </c>
      <c r="BT239" s="161">
        <f t="shared" si="2819"/>
        <v>46143</v>
      </c>
      <c r="BU239" s="161">
        <f t="shared" si="2820"/>
        <v>46173</v>
      </c>
      <c r="BV239" s="165">
        <f t="shared" si="2821"/>
        <v>0</v>
      </c>
      <c r="BW239" s="161">
        <f t="shared" si="2822"/>
        <v>46174</v>
      </c>
      <c r="BX239" s="161">
        <f t="shared" si="2823"/>
        <v>46203</v>
      </c>
      <c r="BY239" s="165">
        <f t="shared" si="2824"/>
        <v>0</v>
      </c>
      <c r="BZ239" s="161">
        <f t="shared" si="2825"/>
        <v>46204</v>
      </c>
      <c r="CA239" s="161">
        <f t="shared" si="2826"/>
        <v>46234</v>
      </c>
      <c r="CB239" s="165">
        <f t="shared" si="2827"/>
        <v>0</v>
      </c>
      <c r="CC239" s="161">
        <f t="shared" si="2828"/>
        <v>46235</v>
      </c>
      <c r="CD239" s="161">
        <f t="shared" si="2829"/>
        <v>46265</v>
      </c>
      <c r="CE239" s="165">
        <f t="shared" si="2830"/>
        <v>0</v>
      </c>
      <c r="CF239" s="161">
        <f t="shared" si="2831"/>
        <v>46266</v>
      </c>
      <c r="CG239" s="161">
        <f t="shared" si="2832"/>
        <v>46295</v>
      </c>
      <c r="CH239" s="165">
        <f t="shared" si="2833"/>
        <v>0</v>
      </c>
      <c r="CI239" s="161">
        <f t="shared" si="2834"/>
        <v>46296</v>
      </c>
      <c r="CJ239" s="161">
        <f t="shared" si="2835"/>
        <v>46326</v>
      </c>
      <c r="CK239" s="165">
        <f t="shared" si="2836"/>
        <v>0</v>
      </c>
      <c r="CL239" s="161">
        <f t="shared" si="2837"/>
        <v>46327</v>
      </c>
      <c r="CM239" s="161">
        <f t="shared" si="2838"/>
        <v>46356</v>
      </c>
      <c r="CN239" s="165">
        <f t="shared" si="2839"/>
        <v>0</v>
      </c>
      <c r="CO239" s="161">
        <f t="shared" si="2840"/>
        <v>46357</v>
      </c>
      <c r="CP239" s="161">
        <f t="shared" si="2841"/>
        <v>46387</v>
      </c>
      <c r="CQ239" s="165">
        <f t="shared" si="2842"/>
        <v>0</v>
      </c>
    </row>
    <row r="240" s="78" customFormat="1" ht="24" customHeight="1" outlineLevel="4" spans="1:95">
      <c r="A240" s="119"/>
      <c r="B240" s="120"/>
      <c r="C240" s="121"/>
      <c r="D240" s="119"/>
      <c r="E240" s="120"/>
      <c r="F240" s="120"/>
      <c r="G240" s="120"/>
      <c r="H240" s="122"/>
      <c r="I240" s="122"/>
      <c r="J240" s="122">
        <f t="shared" si="2339"/>
        <v>0</v>
      </c>
      <c r="K240" s="122">
        <f t="shared" si="2843"/>
        <v>3</v>
      </c>
      <c r="L240" s="153"/>
      <c r="M240" s="154">
        <f>IFERROR(VLOOKUP($L240,'2-2 引出数据_合同数据仓库'!$B$2:$BP$1000,3,FALSE),0)</f>
        <v>0</v>
      </c>
      <c r="N240" s="122"/>
      <c r="O240" s="154">
        <f>IFERROR(VLOOKUP((LEFT(VLOOKUP($L240,'2-2 引出数据_合同数据仓库'!$B$2:$BP$1000,64,FALSE),15)&amp;(RIGHT(VLOOKUP($L240,'2-2 引出数据_合同数据仓库'!$B$2:$BP$1000,64,FALSE),4)+1)),'2-2 引出数据_合同数据仓库'!$B$2:$BP$1000,3,FALSE),0)</f>
        <v>0</v>
      </c>
      <c r="P240" s="122"/>
      <c r="Q240" s="122">
        <f>IFERROR(VLOOKUP($L240,'2-2 引出数据_合同数据仓库'!$B$2:$BP$1000,28,FALSE),0)</f>
        <v>0</v>
      </c>
      <c r="R240" s="122">
        <f>IFERROR(VLOOKUP($L240,'2-2 引出数据_合同数据仓库'!$B$2:$BP$1000,29,FALSE),0)</f>
        <v>0</v>
      </c>
      <c r="S240" s="122">
        <f>IFERROR(VLOOKUP($L240,'2-2 引出数据_合同数据仓库'!$B$2:$BP$1000,4,FALSE),0)</f>
        <v>0</v>
      </c>
      <c r="T240" s="122"/>
      <c r="U240" s="122">
        <f>IFERROR(VLOOKUP($L240,'2-2 引出数据_合同数据仓库'!$B$2:$BP$1000,15,FALSE),0)</f>
        <v>0</v>
      </c>
      <c r="V240" s="122">
        <f t="shared" si="2772"/>
        <v>0</v>
      </c>
      <c r="W240" s="122"/>
      <c r="X240" s="161">
        <v>45658</v>
      </c>
      <c r="Y240" s="161">
        <f t="shared" si="2773"/>
        <v>45688</v>
      </c>
      <c r="Z240" s="165">
        <f t="shared" si="2774"/>
        <v>0</v>
      </c>
      <c r="AA240" s="161">
        <f t="shared" si="2775"/>
        <v>45689</v>
      </c>
      <c r="AB240" s="161">
        <f t="shared" si="2776"/>
        <v>45716</v>
      </c>
      <c r="AC240" s="165">
        <f t="shared" si="2777"/>
        <v>0</v>
      </c>
      <c r="AD240" s="161">
        <f t="shared" si="2778"/>
        <v>45717</v>
      </c>
      <c r="AE240" s="161">
        <f t="shared" si="2779"/>
        <v>45747</v>
      </c>
      <c r="AF240" s="165">
        <f t="shared" si="2780"/>
        <v>0</v>
      </c>
      <c r="AG240" s="161">
        <f t="shared" si="2781"/>
        <v>45748</v>
      </c>
      <c r="AH240" s="161">
        <f t="shared" si="2782"/>
        <v>45777</v>
      </c>
      <c r="AI240" s="165">
        <f t="shared" si="2783"/>
        <v>0</v>
      </c>
      <c r="AJ240" s="161">
        <f t="shared" si="2784"/>
        <v>45778</v>
      </c>
      <c r="AK240" s="161">
        <f t="shared" si="2785"/>
        <v>45808</v>
      </c>
      <c r="AL240" s="165">
        <f t="shared" si="2786"/>
        <v>0</v>
      </c>
      <c r="AM240" s="161">
        <f t="shared" si="2787"/>
        <v>45809</v>
      </c>
      <c r="AN240" s="161">
        <f t="shared" si="2788"/>
        <v>45838</v>
      </c>
      <c r="AO240" s="165">
        <f t="shared" si="2789"/>
        <v>0</v>
      </c>
      <c r="AP240" s="161">
        <f t="shared" si="2790"/>
        <v>45839</v>
      </c>
      <c r="AQ240" s="161">
        <f t="shared" si="2791"/>
        <v>45869</v>
      </c>
      <c r="AR240" s="165">
        <f t="shared" si="2792"/>
        <v>0</v>
      </c>
      <c r="AS240" s="161">
        <f t="shared" si="2793"/>
        <v>45870</v>
      </c>
      <c r="AT240" s="161">
        <f t="shared" si="2794"/>
        <v>45900</v>
      </c>
      <c r="AU240" s="165">
        <f t="shared" si="2795"/>
        <v>0</v>
      </c>
      <c r="AV240" s="161">
        <f t="shared" si="2796"/>
        <v>45901</v>
      </c>
      <c r="AW240" s="161">
        <f t="shared" si="2797"/>
        <v>45930</v>
      </c>
      <c r="AX240" s="165">
        <f t="shared" si="2798"/>
        <v>0</v>
      </c>
      <c r="AY240" s="161">
        <f t="shared" si="2799"/>
        <v>45931</v>
      </c>
      <c r="AZ240" s="161">
        <f t="shared" si="2800"/>
        <v>45961</v>
      </c>
      <c r="BA240" s="165">
        <f t="shared" si="2801"/>
        <v>0</v>
      </c>
      <c r="BB240" s="161">
        <f t="shared" si="2802"/>
        <v>45962</v>
      </c>
      <c r="BC240" s="161">
        <f t="shared" si="2803"/>
        <v>45991</v>
      </c>
      <c r="BD240" s="165">
        <f t="shared" si="2804"/>
        <v>0</v>
      </c>
      <c r="BE240" s="161">
        <f t="shared" si="2805"/>
        <v>45992</v>
      </c>
      <c r="BF240" s="161">
        <f t="shared" si="2806"/>
        <v>46022</v>
      </c>
      <c r="BG240" s="165">
        <f t="shared" si="2807"/>
        <v>0</v>
      </c>
      <c r="BH240" s="161">
        <v>46023</v>
      </c>
      <c r="BI240" s="161">
        <f t="shared" si="2808"/>
        <v>46053</v>
      </c>
      <c r="BJ240" s="165">
        <f t="shared" si="2809"/>
        <v>0</v>
      </c>
      <c r="BK240" s="161">
        <f t="shared" si="2810"/>
        <v>46054</v>
      </c>
      <c r="BL240" s="161">
        <f t="shared" si="2811"/>
        <v>46081</v>
      </c>
      <c r="BM240" s="165">
        <f t="shared" si="2812"/>
        <v>0</v>
      </c>
      <c r="BN240" s="161">
        <f t="shared" si="2813"/>
        <v>46082</v>
      </c>
      <c r="BO240" s="161">
        <f t="shared" si="2814"/>
        <v>46112</v>
      </c>
      <c r="BP240" s="165">
        <f t="shared" si="2815"/>
        <v>0</v>
      </c>
      <c r="BQ240" s="161">
        <f t="shared" si="2816"/>
        <v>46113</v>
      </c>
      <c r="BR240" s="161">
        <f t="shared" si="2817"/>
        <v>46142</v>
      </c>
      <c r="BS240" s="165">
        <f t="shared" si="2818"/>
        <v>0</v>
      </c>
      <c r="BT240" s="161">
        <f t="shared" si="2819"/>
        <v>46143</v>
      </c>
      <c r="BU240" s="161">
        <f t="shared" si="2820"/>
        <v>46173</v>
      </c>
      <c r="BV240" s="165">
        <f t="shared" si="2821"/>
        <v>0</v>
      </c>
      <c r="BW240" s="161">
        <f t="shared" si="2822"/>
        <v>46174</v>
      </c>
      <c r="BX240" s="161">
        <f t="shared" si="2823"/>
        <v>46203</v>
      </c>
      <c r="BY240" s="165">
        <f t="shared" si="2824"/>
        <v>0</v>
      </c>
      <c r="BZ240" s="161">
        <f t="shared" si="2825"/>
        <v>46204</v>
      </c>
      <c r="CA240" s="161">
        <f t="shared" si="2826"/>
        <v>46234</v>
      </c>
      <c r="CB240" s="165">
        <f t="shared" si="2827"/>
        <v>0</v>
      </c>
      <c r="CC240" s="161">
        <f t="shared" si="2828"/>
        <v>46235</v>
      </c>
      <c r="CD240" s="161">
        <f t="shared" si="2829"/>
        <v>46265</v>
      </c>
      <c r="CE240" s="165">
        <f t="shared" si="2830"/>
        <v>0</v>
      </c>
      <c r="CF240" s="161">
        <f t="shared" si="2831"/>
        <v>46266</v>
      </c>
      <c r="CG240" s="161">
        <f t="shared" si="2832"/>
        <v>46295</v>
      </c>
      <c r="CH240" s="165">
        <f t="shared" si="2833"/>
        <v>0</v>
      </c>
      <c r="CI240" s="161">
        <f t="shared" si="2834"/>
        <v>46296</v>
      </c>
      <c r="CJ240" s="161">
        <f t="shared" si="2835"/>
        <v>46326</v>
      </c>
      <c r="CK240" s="165">
        <f t="shared" si="2836"/>
        <v>0</v>
      </c>
      <c r="CL240" s="161">
        <f t="shared" si="2837"/>
        <v>46327</v>
      </c>
      <c r="CM240" s="161">
        <f t="shared" si="2838"/>
        <v>46356</v>
      </c>
      <c r="CN240" s="165">
        <f t="shared" si="2839"/>
        <v>0</v>
      </c>
      <c r="CO240" s="161">
        <f t="shared" si="2840"/>
        <v>46357</v>
      </c>
      <c r="CP240" s="161">
        <f t="shared" si="2841"/>
        <v>46387</v>
      </c>
      <c r="CQ240" s="165">
        <f t="shared" si="2842"/>
        <v>0</v>
      </c>
    </row>
    <row r="241" s="78" customFormat="1" ht="24" customHeight="1" outlineLevel="4" spans="1:95">
      <c r="A241" s="119"/>
      <c r="B241" s="120"/>
      <c r="C241" s="121"/>
      <c r="D241" s="119"/>
      <c r="E241" s="120"/>
      <c r="F241" s="120"/>
      <c r="G241" s="120"/>
      <c r="H241" s="122"/>
      <c r="I241" s="122"/>
      <c r="J241" s="122">
        <f t="shared" si="2339"/>
        <v>0</v>
      </c>
      <c r="K241" s="122">
        <f t="shared" si="2843"/>
        <v>4</v>
      </c>
      <c r="L241" s="153"/>
      <c r="M241" s="154">
        <f>IFERROR(VLOOKUP($L241,'2-2 引出数据_合同数据仓库'!$B$2:$BP$1000,3,FALSE),0)</f>
        <v>0</v>
      </c>
      <c r="N241" s="122"/>
      <c r="O241" s="154">
        <f>IFERROR(VLOOKUP((LEFT(VLOOKUP($L241,'2-2 引出数据_合同数据仓库'!$B$2:$BP$1000,64,FALSE),15)&amp;(RIGHT(VLOOKUP($L241,'2-2 引出数据_合同数据仓库'!$B$2:$BP$1000,64,FALSE),4)+1)),'2-2 引出数据_合同数据仓库'!$B$2:$BP$1000,3,FALSE),0)</f>
        <v>0</v>
      </c>
      <c r="P241" s="122"/>
      <c r="Q241" s="122">
        <f>IFERROR(VLOOKUP($L241,'2-2 引出数据_合同数据仓库'!$B$2:$BP$1000,28,FALSE),0)</f>
        <v>0</v>
      </c>
      <c r="R241" s="122">
        <f>IFERROR(VLOOKUP($L241,'2-2 引出数据_合同数据仓库'!$B$2:$BP$1000,29,FALSE),0)</f>
        <v>0</v>
      </c>
      <c r="S241" s="122">
        <f>IFERROR(VLOOKUP($L241,'2-2 引出数据_合同数据仓库'!$B$2:$BP$1000,4,FALSE),0)</f>
        <v>0</v>
      </c>
      <c r="T241" s="122"/>
      <c r="U241" s="122">
        <f>IFERROR(VLOOKUP($L241,'2-2 引出数据_合同数据仓库'!$B$2:$BP$1000,15,FALSE),0)</f>
        <v>0</v>
      </c>
      <c r="V241" s="122">
        <f t="shared" si="2772"/>
        <v>0</v>
      </c>
      <c r="W241" s="122"/>
      <c r="X241" s="161">
        <v>45658</v>
      </c>
      <c r="Y241" s="161">
        <f t="shared" si="2773"/>
        <v>45688</v>
      </c>
      <c r="Z241" s="165">
        <f t="shared" si="2774"/>
        <v>0</v>
      </c>
      <c r="AA241" s="161">
        <f t="shared" si="2775"/>
        <v>45689</v>
      </c>
      <c r="AB241" s="161">
        <f t="shared" si="2776"/>
        <v>45716</v>
      </c>
      <c r="AC241" s="165">
        <f t="shared" si="2777"/>
        <v>0</v>
      </c>
      <c r="AD241" s="161">
        <f t="shared" si="2778"/>
        <v>45717</v>
      </c>
      <c r="AE241" s="161">
        <f t="shared" si="2779"/>
        <v>45747</v>
      </c>
      <c r="AF241" s="165">
        <f t="shared" si="2780"/>
        <v>0</v>
      </c>
      <c r="AG241" s="161">
        <f t="shared" si="2781"/>
        <v>45748</v>
      </c>
      <c r="AH241" s="161">
        <f t="shared" si="2782"/>
        <v>45777</v>
      </c>
      <c r="AI241" s="165">
        <f t="shared" si="2783"/>
        <v>0</v>
      </c>
      <c r="AJ241" s="161">
        <f t="shared" si="2784"/>
        <v>45778</v>
      </c>
      <c r="AK241" s="161">
        <f t="shared" si="2785"/>
        <v>45808</v>
      </c>
      <c r="AL241" s="165">
        <f t="shared" si="2786"/>
        <v>0</v>
      </c>
      <c r="AM241" s="161">
        <f t="shared" si="2787"/>
        <v>45809</v>
      </c>
      <c r="AN241" s="161">
        <f t="shared" si="2788"/>
        <v>45838</v>
      </c>
      <c r="AO241" s="165">
        <f t="shared" si="2789"/>
        <v>0</v>
      </c>
      <c r="AP241" s="161">
        <f t="shared" si="2790"/>
        <v>45839</v>
      </c>
      <c r="AQ241" s="161">
        <f t="shared" si="2791"/>
        <v>45869</v>
      </c>
      <c r="AR241" s="165">
        <f t="shared" si="2792"/>
        <v>0</v>
      </c>
      <c r="AS241" s="161">
        <f t="shared" si="2793"/>
        <v>45870</v>
      </c>
      <c r="AT241" s="161">
        <f t="shared" si="2794"/>
        <v>45900</v>
      </c>
      <c r="AU241" s="165">
        <f t="shared" si="2795"/>
        <v>0</v>
      </c>
      <c r="AV241" s="161">
        <f t="shared" si="2796"/>
        <v>45901</v>
      </c>
      <c r="AW241" s="161">
        <f t="shared" si="2797"/>
        <v>45930</v>
      </c>
      <c r="AX241" s="165">
        <f t="shared" si="2798"/>
        <v>0</v>
      </c>
      <c r="AY241" s="161">
        <f t="shared" si="2799"/>
        <v>45931</v>
      </c>
      <c r="AZ241" s="161">
        <f t="shared" si="2800"/>
        <v>45961</v>
      </c>
      <c r="BA241" s="165">
        <f t="shared" si="2801"/>
        <v>0</v>
      </c>
      <c r="BB241" s="161">
        <f t="shared" si="2802"/>
        <v>45962</v>
      </c>
      <c r="BC241" s="161">
        <f t="shared" si="2803"/>
        <v>45991</v>
      </c>
      <c r="BD241" s="165">
        <f t="shared" si="2804"/>
        <v>0</v>
      </c>
      <c r="BE241" s="161">
        <f t="shared" si="2805"/>
        <v>45992</v>
      </c>
      <c r="BF241" s="161">
        <f t="shared" si="2806"/>
        <v>46022</v>
      </c>
      <c r="BG241" s="165">
        <f t="shared" si="2807"/>
        <v>0</v>
      </c>
      <c r="BH241" s="161">
        <v>46023</v>
      </c>
      <c r="BI241" s="161">
        <f t="shared" si="2808"/>
        <v>46053</v>
      </c>
      <c r="BJ241" s="165">
        <f t="shared" si="2809"/>
        <v>0</v>
      </c>
      <c r="BK241" s="161">
        <f t="shared" si="2810"/>
        <v>46054</v>
      </c>
      <c r="BL241" s="161">
        <f t="shared" si="2811"/>
        <v>46081</v>
      </c>
      <c r="BM241" s="165">
        <f t="shared" si="2812"/>
        <v>0</v>
      </c>
      <c r="BN241" s="161">
        <f t="shared" si="2813"/>
        <v>46082</v>
      </c>
      <c r="BO241" s="161">
        <f t="shared" si="2814"/>
        <v>46112</v>
      </c>
      <c r="BP241" s="165">
        <f t="shared" si="2815"/>
        <v>0</v>
      </c>
      <c r="BQ241" s="161">
        <f t="shared" si="2816"/>
        <v>46113</v>
      </c>
      <c r="BR241" s="161">
        <f t="shared" si="2817"/>
        <v>46142</v>
      </c>
      <c r="BS241" s="165">
        <f t="shared" si="2818"/>
        <v>0</v>
      </c>
      <c r="BT241" s="161">
        <f t="shared" si="2819"/>
        <v>46143</v>
      </c>
      <c r="BU241" s="161">
        <f t="shared" si="2820"/>
        <v>46173</v>
      </c>
      <c r="BV241" s="165">
        <f t="shared" si="2821"/>
        <v>0</v>
      </c>
      <c r="BW241" s="161">
        <f t="shared" si="2822"/>
        <v>46174</v>
      </c>
      <c r="BX241" s="161">
        <f t="shared" si="2823"/>
        <v>46203</v>
      </c>
      <c r="BY241" s="165">
        <f t="shared" si="2824"/>
        <v>0</v>
      </c>
      <c r="BZ241" s="161">
        <f t="shared" si="2825"/>
        <v>46204</v>
      </c>
      <c r="CA241" s="161">
        <f t="shared" si="2826"/>
        <v>46234</v>
      </c>
      <c r="CB241" s="165">
        <f t="shared" si="2827"/>
        <v>0</v>
      </c>
      <c r="CC241" s="161">
        <f t="shared" si="2828"/>
        <v>46235</v>
      </c>
      <c r="CD241" s="161">
        <f t="shared" si="2829"/>
        <v>46265</v>
      </c>
      <c r="CE241" s="165">
        <f t="shared" si="2830"/>
        <v>0</v>
      </c>
      <c r="CF241" s="161">
        <f t="shared" si="2831"/>
        <v>46266</v>
      </c>
      <c r="CG241" s="161">
        <f t="shared" si="2832"/>
        <v>46295</v>
      </c>
      <c r="CH241" s="165">
        <f t="shared" si="2833"/>
        <v>0</v>
      </c>
      <c r="CI241" s="161">
        <f t="shared" si="2834"/>
        <v>46296</v>
      </c>
      <c r="CJ241" s="161">
        <f t="shared" si="2835"/>
        <v>46326</v>
      </c>
      <c r="CK241" s="165">
        <f t="shared" si="2836"/>
        <v>0</v>
      </c>
      <c r="CL241" s="161">
        <f t="shared" si="2837"/>
        <v>46327</v>
      </c>
      <c r="CM241" s="161">
        <f t="shared" si="2838"/>
        <v>46356</v>
      </c>
      <c r="CN241" s="165">
        <f t="shared" si="2839"/>
        <v>0</v>
      </c>
      <c r="CO241" s="161">
        <f t="shared" si="2840"/>
        <v>46357</v>
      </c>
      <c r="CP241" s="161">
        <f t="shared" si="2841"/>
        <v>46387</v>
      </c>
      <c r="CQ241" s="165">
        <f t="shared" si="2842"/>
        <v>0</v>
      </c>
    </row>
    <row r="242" s="78" customFormat="1" ht="24" customHeight="1" outlineLevel="4" spans="1:95">
      <c r="A242" s="123" t="s">
        <v>2826</v>
      </c>
      <c r="B242" s="124"/>
      <c r="C242" s="124"/>
      <c r="D242" s="124"/>
      <c r="E242" s="124"/>
      <c r="F242" s="124"/>
      <c r="G242" s="125"/>
      <c r="H242" s="126"/>
      <c r="I242" s="126"/>
      <c r="J242" s="126"/>
      <c r="K242" s="126"/>
      <c r="L242" s="155"/>
      <c r="M242" s="155"/>
      <c r="N242" s="126"/>
      <c r="O242" s="126"/>
      <c r="P242" s="126"/>
      <c r="Q242" s="126"/>
      <c r="R242" s="126"/>
      <c r="S242" s="126"/>
      <c r="T242" s="126"/>
      <c r="U242" s="126"/>
      <c r="V242" s="126"/>
      <c r="W242" s="126"/>
      <c r="X242" s="126"/>
      <c r="Y242" s="126"/>
      <c r="Z242" s="126"/>
      <c r="AA242" s="126"/>
      <c r="AB242" s="126"/>
      <c r="AC242" s="126"/>
      <c r="AD242" s="126"/>
      <c r="AE242" s="126"/>
      <c r="AF242" s="126"/>
      <c r="AG242" s="126"/>
      <c r="AH242" s="126"/>
      <c r="AI242" s="126"/>
      <c r="AJ242" s="126"/>
      <c r="AK242" s="126"/>
      <c r="AL242" s="126"/>
      <c r="AM242" s="126"/>
      <c r="AN242" s="126"/>
      <c r="AO242" s="126"/>
      <c r="AP242" s="126"/>
      <c r="AQ242" s="126"/>
      <c r="AR242" s="126"/>
      <c r="AS242" s="126"/>
      <c r="AT242" s="126"/>
      <c r="AU242" s="126"/>
      <c r="AV242" s="126"/>
      <c r="AW242" s="126"/>
      <c r="AX242" s="126"/>
      <c r="AY242" s="126"/>
      <c r="AZ242" s="126"/>
      <c r="BA242" s="126"/>
      <c r="BB242" s="126"/>
      <c r="BC242" s="126"/>
      <c r="BD242" s="126"/>
      <c r="BE242" s="126"/>
      <c r="BF242" s="126"/>
      <c r="BG242" s="126"/>
      <c r="BH242" s="126"/>
      <c r="BI242" s="126"/>
      <c r="BJ242" s="126"/>
      <c r="BK242" s="126"/>
      <c r="BL242" s="126"/>
      <c r="BM242" s="126"/>
      <c r="BN242" s="126"/>
      <c r="BO242" s="126"/>
      <c r="BP242" s="126"/>
      <c r="BQ242" s="126"/>
      <c r="BR242" s="126"/>
      <c r="BS242" s="126"/>
      <c r="BT242" s="126"/>
      <c r="BU242" s="126"/>
      <c r="BV242" s="126"/>
      <c r="BW242" s="126"/>
      <c r="BX242" s="126"/>
      <c r="BY242" s="126"/>
      <c r="BZ242" s="126"/>
      <c r="CA242" s="126"/>
      <c r="CB242" s="126"/>
      <c r="CC242" s="126"/>
      <c r="CD242" s="126"/>
      <c r="CE242" s="126"/>
      <c r="CF242" s="126"/>
      <c r="CG242" s="126"/>
      <c r="CH242" s="126"/>
      <c r="CI242" s="126"/>
      <c r="CJ242" s="126"/>
      <c r="CK242" s="126"/>
      <c r="CL242" s="126"/>
      <c r="CM242" s="126"/>
      <c r="CN242" s="126"/>
      <c r="CO242" s="126"/>
      <c r="CP242" s="126"/>
      <c r="CQ242" s="126"/>
    </row>
    <row r="243" ht="24" customHeight="1" outlineLevel="3" spans="1:95">
      <c r="A243" s="115"/>
      <c r="B243" s="116" t="s">
        <v>799</v>
      </c>
      <c r="C243" s="117" t="s">
        <v>1203</v>
      </c>
      <c r="D243" s="115" t="s">
        <v>1204</v>
      </c>
      <c r="E243" s="116" t="s">
        <v>1205</v>
      </c>
      <c r="F243" s="116"/>
      <c r="G243" s="116" t="s">
        <v>943</v>
      </c>
      <c r="H243" s="118">
        <f>X243+AA243+AD243+AG243+AJ243+AM243+AP243+AS243+AV243+AY243+BB243+BE243</f>
        <v>0</v>
      </c>
      <c r="I243" s="118">
        <f>Y243+AB243+AE243+AH243+AK243+AN243+AQ243+AT243+AW243+AZ243+BC243+BF243</f>
        <v>0</v>
      </c>
      <c r="J243" s="118">
        <f t="shared" si="2339"/>
        <v>0</v>
      </c>
      <c r="K243" s="118"/>
      <c r="L243" s="152"/>
      <c r="M243" s="152"/>
      <c r="N243" s="118"/>
      <c r="O243" s="118"/>
      <c r="P243" s="118"/>
      <c r="Q243" s="118"/>
      <c r="R243" s="118"/>
      <c r="S243" s="118"/>
      <c r="T243" s="118"/>
      <c r="U243" s="118"/>
      <c r="V243" s="118"/>
      <c r="W243" s="118"/>
      <c r="X243" s="118">
        <f>VLOOKUP($C243,'1 预算编制表单'!$C:$BJ,27,FALSE)</f>
        <v>0</v>
      </c>
      <c r="Y243" s="118">
        <f>X243-Z243</f>
        <v>0</v>
      </c>
      <c r="Z243" s="118">
        <f>SUM(Z244:Z248)</f>
        <v>0</v>
      </c>
      <c r="AA243" s="118">
        <f>VLOOKUP($C243,'1 预算编制表单'!$C:$BJ,30,FALSE)</f>
        <v>0</v>
      </c>
      <c r="AB243" s="118">
        <f>AA243-AC243</f>
        <v>0</v>
      </c>
      <c r="AC243" s="118">
        <f>SUM(AC244:AC248)</f>
        <v>0</v>
      </c>
      <c r="AD243" s="118">
        <f>VLOOKUP($C243,'1 预算编制表单'!$C:$BJ,33,FALSE)</f>
        <v>0</v>
      </c>
      <c r="AE243" s="118">
        <f>AD243-AF243</f>
        <v>0</v>
      </c>
      <c r="AF243" s="118">
        <f>SUM(AF244:AF248)</f>
        <v>0</v>
      </c>
      <c r="AG243" s="118">
        <f>VLOOKUP($C243,'1 预算编制表单'!$C:$BJ,36,FALSE)</f>
        <v>0</v>
      </c>
      <c r="AH243" s="118">
        <f>AG243-AI243</f>
        <v>0</v>
      </c>
      <c r="AI243" s="118">
        <f>SUM(AI244:AI248)</f>
        <v>0</v>
      </c>
      <c r="AJ243" s="118">
        <f>VLOOKUP($C243,'1 预算编制表单'!$C:$BJ,39,FALSE)</f>
        <v>0</v>
      </c>
      <c r="AK243" s="118">
        <f>AJ243-AL243</f>
        <v>0</v>
      </c>
      <c r="AL243" s="118">
        <f>SUM(AL244:AL248)</f>
        <v>0</v>
      </c>
      <c r="AM243" s="118">
        <f>VLOOKUP($C243,'1 预算编制表单'!$C:$BJ,42,FALSE)</f>
        <v>0</v>
      </c>
      <c r="AN243" s="118">
        <f>AM243-AO243</f>
        <v>0</v>
      </c>
      <c r="AO243" s="118">
        <f>SUM(AO244:AO248)</f>
        <v>0</v>
      </c>
      <c r="AP243" s="118">
        <f>VLOOKUP($C243,'1 预算编制表单'!$C:$BJ,45,FALSE)</f>
        <v>0</v>
      </c>
      <c r="AQ243" s="118">
        <f>AP243-AR243</f>
        <v>0</v>
      </c>
      <c r="AR243" s="118">
        <f>SUM(AR244:AR248)</f>
        <v>0</v>
      </c>
      <c r="AS243" s="118">
        <f>VLOOKUP($C243,'1 预算编制表单'!$C:$BJ,48,FALSE)</f>
        <v>0</v>
      </c>
      <c r="AT243" s="118">
        <f>AS243-AU243</f>
        <v>0</v>
      </c>
      <c r="AU243" s="118">
        <f>SUM(AU244:AU248)</f>
        <v>0</v>
      </c>
      <c r="AV243" s="118">
        <f>VLOOKUP($C243,'1 预算编制表单'!$C:$BJ,51,FALSE)</f>
        <v>0</v>
      </c>
      <c r="AW243" s="118">
        <f>AV243-AX243</f>
        <v>0</v>
      </c>
      <c r="AX243" s="118">
        <f>SUM(AX244:AX248)</f>
        <v>0</v>
      </c>
      <c r="AY243" s="118">
        <f>VLOOKUP($C243,'1 预算编制表单'!$C:$BJ,54,FALSE)</f>
        <v>0</v>
      </c>
      <c r="AZ243" s="118">
        <f>AY243-BA243</f>
        <v>0</v>
      </c>
      <c r="BA243" s="118">
        <f>SUM(BA244:BA248)</f>
        <v>0</v>
      </c>
      <c r="BB243" s="118">
        <f>VLOOKUP($C243,'1 预算编制表单'!$C:$BJ,57,FALSE)</f>
        <v>0</v>
      </c>
      <c r="BC243" s="118">
        <f>BB243-BD243</f>
        <v>0</v>
      </c>
      <c r="BD243" s="118">
        <f>SUM(BD244:BD248)</f>
        <v>0</v>
      </c>
      <c r="BE243" s="118">
        <f>VLOOKUP($C243,'1 预算编制表单'!$C:$BJ,60,FALSE)</f>
        <v>0</v>
      </c>
      <c r="BF243" s="118">
        <f>BE243-BG243</f>
        <v>0</v>
      </c>
      <c r="BG243" s="118">
        <f>SUM(BG244:BG248)</f>
        <v>0</v>
      </c>
      <c r="BH243" s="118">
        <f>VLOOKUP($C243,'1 预算编制表单'!$C:$BJ,27,FALSE)</f>
        <v>0</v>
      </c>
      <c r="BI243" s="118">
        <f>BH243-BJ243</f>
        <v>0</v>
      </c>
      <c r="BJ243" s="118">
        <f>SUM(BJ244:BJ248)</f>
        <v>0</v>
      </c>
      <c r="BK243" s="118">
        <f>VLOOKUP($C243,'1 预算编制表单'!$C:$BJ,30,FALSE)</f>
        <v>0</v>
      </c>
      <c r="BL243" s="118">
        <f>BK243-BM243</f>
        <v>0</v>
      </c>
      <c r="BM243" s="118">
        <f>SUM(BM244:BM248)</f>
        <v>0</v>
      </c>
      <c r="BN243" s="118">
        <f>VLOOKUP($C243,'1 预算编制表单'!$C:$BJ,33,FALSE)</f>
        <v>0</v>
      </c>
      <c r="BO243" s="118">
        <f>BN243-BP243</f>
        <v>0</v>
      </c>
      <c r="BP243" s="118">
        <f>SUM(BP244:BP248)</f>
        <v>0</v>
      </c>
      <c r="BQ243" s="118">
        <f>VLOOKUP($C243,'1 预算编制表单'!$C:$BJ,36,FALSE)</f>
        <v>0</v>
      </c>
      <c r="BR243" s="118">
        <f>BQ243-BS243</f>
        <v>0</v>
      </c>
      <c r="BS243" s="118">
        <f>SUM(BS244:BS248)</f>
        <v>0</v>
      </c>
      <c r="BT243" s="118">
        <f>VLOOKUP($C243,'1 预算编制表单'!$C:$BJ,39,FALSE)</f>
        <v>0</v>
      </c>
      <c r="BU243" s="118">
        <f>BT243-BV243</f>
        <v>0</v>
      </c>
      <c r="BV243" s="118">
        <f>SUM(BV244:BV248)</f>
        <v>0</v>
      </c>
      <c r="BW243" s="118">
        <f>VLOOKUP($C243,'1 预算编制表单'!$C:$BJ,42,FALSE)</f>
        <v>0</v>
      </c>
      <c r="BX243" s="118">
        <f>BW243-BY243</f>
        <v>0</v>
      </c>
      <c r="BY243" s="118">
        <f>SUM(BY244:BY248)</f>
        <v>0</v>
      </c>
      <c r="BZ243" s="118">
        <f>VLOOKUP($C243,'1 预算编制表单'!$C:$BJ,45,FALSE)</f>
        <v>0</v>
      </c>
      <c r="CA243" s="118">
        <f>BZ243-CB243</f>
        <v>0</v>
      </c>
      <c r="CB243" s="118">
        <f>SUM(CB244:CB248)</f>
        <v>0</v>
      </c>
      <c r="CC243" s="118">
        <f>VLOOKUP($C243,'1 预算编制表单'!$C:$BJ,48,FALSE)</f>
        <v>0</v>
      </c>
      <c r="CD243" s="118">
        <f>CC243-CE243</f>
        <v>0</v>
      </c>
      <c r="CE243" s="118">
        <f>SUM(CE244:CE248)</f>
        <v>0</v>
      </c>
      <c r="CF243" s="118">
        <f>VLOOKUP($C243,'1 预算编制表单'!$C:$BJ,51,FALSE)</f>
        <v>0</v>
      </c>
      <c r="CG243" s="118">
        <f>CF243-CH243</f>
        <v>0</v>
      </c>
      <c r="CH243" s="118">
        <f>SUM(CH244:CH248)</f>
        <v>0</v>
      </c>
      <c r="CI243" s="118">
        <f>VLOOKUP($C243,'1 预算编制表单'!$C:$BJ,54,FALSE)</f>
        <v>0</v>
      </c>
      <c r="CJ243" s="118">
        <f>CI243-CK243</f>
        <v>0</v>
      </c>
      <c r="CK243" s="118">
        <f>SUM(CK244:CK248)</f>
        <v>0</v>
      </c>
      <c r="CL243" s="118">
        <f>VLOOKUP($C243,'1 预算编制表单'!$C:$BJ,57,FALSE)</f>
        <v>0</v>
      </c>
      <c r="CM243" s="118">
        <f>CL243-CN243</f>
        <v>0</v>
      </c>
      <c r="CN243" s="118">
        <f>SUM(CN244:CN248)</f>
        <v>0</v>
      </c>
      <c r="CO243" s="118">
        <f>VLOOKUP($C243,'1 预算编制表单'!$C:$BJ,60,FALSE)</f>
        <v>0</v>
      </c>
      <c r="CP243" s="118">
        <f>CO243-CQ243</f>
        <v>0</v>
      </c>
      <c r="CQ243" s="118">
        <f>SUM(CQ244:CQ248)</f>
        <v>0</v>
      </c>
    </row>
    <row r="244" s="78" customFormat="1" ht="24" customHeight="1" outlineLevel="4" spans="1:95">
      <c r="A244" s="119"/>
      <c r="B244" s="120"/>
      <c r="C244" s="121"/>
      <c r="D244" s="119"/>
      <c r="E244" s="120"/>
      <c r="F244" s="120"/>
      <c r="G244" s="120"/>
      <c r="H244" s="122"/>
      <c r="I244" s="122"/>
      <c r="J244" s="122">
        <f t="shared" si="2339"/>
        <v>0</v>
      </c>
      <c r="K244" s="122">
        <v>1</v>
      </c>
      <c r="L244" s="153"/>
      <c r="M244" s="154">
        <f>IFERROR(VLOOKUP($L244,'2-2 引出数据_合同数据仓库'!$B$2:$BP$1000,3,FALSE),0)</f>
        <v>0</v>
      </c>
      <c r="N244" s="122"/>
      <c r="O244" s="154">
        <f>IFERROR(VLOOKUP((LEFT(VLOOKUP($L244,'2-2 引出数据_合同数据仓库'!$B$2:$BP$1000,64,FALSE),15)&amp;(RIGHT(VLOOKUP($L244,'2-2 引出数据_合同数据仓库'!$B$2:$BP$1000,64,FALSE),4)+1)),'2-2 引出数据_合同数据仓库'!$B$2:$BP$1000,3,FALSE),0)</f>
        <v>0</v>
      </c>
      <c r="P244" s="122"/>
      <c r="Q244" s="122">
        <f>IFERROR(VLOOKUP($L244,'2-2 引出数据_合同数据仓库'!$B$2:$BP$1000,28,FALSE),0)</f>
        <v>0</v>
      </c>
      <c r="R244" s="122">
        <f>IFERROR(VLOOKUP($L244,'2-2 引出数据_合同数据仓库'!$B$2:$BP$1000,29,FALSE),0)</f>
        <v>0</v>
      </c>
      <c r="S244" s="122">
        <f>IFERROR(VLOOKUP($L244,'2-2 引出数据_合同数据仓库'!$B$2:$BP$1000,4,FALSE),0)</f>
        <v>0</v>
      </c>
      <c r="T244" s="122"/>
      <c r="U244" s="122">
        <f>IFERROR(VLOOKUP($L244,'2-2 引出数据_合同数据仓库'!$B$2:$BP$1000,15,FALSE),0)</f>
        <v>0</v>
      </c>
      <c r="V244" s="122">
        <f t="shared" ref="V244:V247" si="2844">U244/(S244-R244+1)*365</f>
        <v>0</v>
      </c>
      <c r="W244" s="122"/>
      <c r="X244" s="161">
        <v>45658</v>
      </c>
      <c r="Y244" s="161">
        <f t="shared" ref="Y244:Y247" si="2845">X244+30</f>
        <v>45688</v>
      </c>
      <c r="Z244" s="165">
        <f t="shared" ref="Z244:Z247" si="2846">IFERROR(IF(($R244-Y244)&gt;=0,0,IF(($S244-X244)&lt;0,0,IF(AND(($S244-Y244)&gt;0,(X244-$R244)&gt;0),$V244/365*(Y244-X244+1),IF(AND(($S244-Y244)&lt;=0,(X244-$R244)&gt;0),$V244/365*($S244-X244+1),$V244/365*(Y244-$R244+1))))),0)</f>
        <v>0</v>
      </c>
      <c r="AA244" s="161">
        <f t="shared" ref="AA244:AA247" si="2847">Y244+1</f>
        <v>45689</v>
      </c>
      <c r="AB244" s="161">
        <f t="shared" ref="AB244:AB247" si="2848">AA244+27</f>
        <v>45716</v>
      </c>
      <c r="AC244" s="165">
        <f t="shared" ref="AC244:AC247" si="2849">IFERROR(IF(($R244-AB244)&gt;=0,0,IF(($S244-AA244)&lt;0,0,IF(AND(($S244-AB244)&gt;0,(AA244-$R244)&gt;0),$V244/365*(AB244-AA244+1),IF(AND(($S244-AB244)&lt;=0,(AA244-$R244)&gt;0),$V244/365*($S244-AA244+1),$V244/365*(AB244-$R244+1))))),0)</f>
        <v>0</v>
      </c>
      <c r="AD244" s="161">
        <f t="shared" ref="AD244:AD247" si="2850">AB244+1</f>
        <v>45717</v>
      </c>
      <c r="AE244" s="161">
        <f t="shared" ref="AE244:AE247" si="2851">AD244+30</f>
        <v>45747</v>
      </c>
      <c r="AF244" s="165">
        <f t="shared" ref="AF244:AF247" si="2852">IFERROR(IF(($R244-AE244)&gt;=0,0,IF(($S244-AD244)&lt;0,0,IF(AND(($S244-AE244)&gt;0,(AD244-$R244)&gt;0),$V244/365*(AE244-AD244+1),IF(AND(($S244-AE244)&lt;=0,(AD244-$R244)&gt;0),$V244/365*($S244-AD244+1),$V244/365*(AE244-$R244+1))))),0)</f>
        <v>0</v>
      </c>
      <c r="AG244" s="161">
        <f t="shared" ref="AG244:AG247" si="2853">AE244+1</f>
        <v>45748</v>
      </c>
      <c r="AH244" s="161">
        <f t="shared" ref="AH244:AH247" si="2854">AG244+29</f>
        <v>45777</v>
      </c>
      <c r="AI244" s="165">
        <f t="shared" ref="AI244:AI247" si="2855">IFERROR(IF(($R244-AH244)&gt;=0,0,IF(($S244-AG244)&lt;0,0,IF(AND(($S244-AH244)&gt;0,(AG244-$R244)&gt;0),$V244/365*(AH244-AG244+1),IF(AND(($S244-AH244)&lt;=0,(AG244-$R244)&gt;0),$V244/365*($S244-AG244+1),$V244/365*(AH244-$R244+1))))),0)</f>
        <v>0</v>
      </c>
      <c r="AJ244" s="161">
        <f t="shared" ref="AJ244:AJ247" si="2856">AH244+1</f>
        <v>45778</v>
      </c>
      <c r="AK244" s="161">
        <f t="shared" ref="AK244:AK247" si="2857">AJ244+30</f>
        <v>45808</v>
      </c>
      <c r="AL244" s="165">
        <f t="shared" ref="AL244:AL247" si="2858">IFERROR(IF(($R244-AK244)&gt;=0,0,IF(($S244-AJ244)&lt;0,0,IF(AND(($S244-AK244)&gt;0,(AJ244-$R244)&gt;0),$V244/365*(AK244-AJ244+1),IF(AND(($S244-AK244)&lt;=0,(AJ244-$R244)&gt;0),$V244/365*($S244-AJ244+1),$V244/365*(AK244-$R244+1))))),0)</f>
        <v>0</v>
      </c>
      <c r="AM244" s="161">
        <f t="shared" ref="AM244:AM247" si="2859">AK244+1</f>
        <v>45809</v>
      </c>
      <c r="AN244" s="161">
        <f t="shared" ref="AN244:AN247" si="2860">AM244+29</f>
        <v>45838</v>
      </c>
      <c r="AO244" s="165">
        <f t="shared" ref="AO244:AO247" si="2861">IFERROR(IF(($R244-AN244)&gt;=0,0,IF(($S244-AM244)&lt;0,0,IF(AND(($S244-AN244)&gt;0,(AM244-$R244)&gt;0),$V244/365*(AN244-AM244+1),IF(AND(($S244-AN244)&lt;=0,(AM244-$R244)&gt;0),$V244/365*($S244-AM244+1),$V244/365*(AN244-$R244+1))))),0)</f>
        <v>0</v>
      </c>
      <c r="AP244" s="161">
        <f t="shared" ref="AP244:AP247" si="2862">AN244+1</f>
        <v>45839</v>
      </c>
      <c r="AQ244" s="161">
        <f t="shared" ref="AQ244:AQ247" si="2863">AP244+30</f>
        <v>45869</v>
      </c>
      <c r="AR244" s="165">
        <f t="shared" ref="AR244:AR247" si="2864">IFERROR(IF(($R244-AQ244)&gt;=0,0,IF(($S244-AP244)&lt;0,0,IF(AND(($S244-AQ244)&gt;0,(AP244-$R244)&gt;0),$V244/365*(AQ244-AP244+1),IF(AND(($S244-AQ244)&lt;=0,(AP244-$R244)&gt;0),$V244/365*($S244-AP244+1),$V244/365*(AQ244-$R244+1))))),0)</f>
        <v>0</v>
      </c>
      <c r="AS244" s="161">
        <f t="shared" ref="AS244:AS247" si="2865">AQ244+1</f>
        <v>45870</v>
      </c>
      <c r="AT244" s="161">
        <f t="shared" ref="AT244:AT247" si="2866">AS244+30</f>
        <v>45900</v>
      </c>
      <c r="AU244" s="165">
        <f t="shared" ref="AU244:AU247" si="2867">IFERROR(IF(($R244-AT244)&gt;=0,0,IF(($S244-AS244)&lt;0,0,IF(AND(($S244-AT244)&gt;0,(AS244-$R244)&gt;0),$V244/365*(AT244-AS244+1),IF(AND(($S244-AT244)&lt;=0,(AS244-$R244)&gt;0),$V244/365*($S244-AS244+1),$V244/365*(AT244-$R244+1))))),0)</f>
        <v>0</v>
      </c>
      <c r="AV244" s="161">
        <f t="shared" ref="AV244:AV247" si="2868">AT244+1</f>
        <v>45901</v>
      </c>
      <c r="AW244" s="161">
        <f t="shared" ref="AW244:AW247" si="2869">AV244+29</f>
        <v>45930</v>
      </c>
      <c r="AX244" s="165">
        <f t="shared" ref="AX244:AX247" si="2870">IFERROR(IF(($R244-AW244)&gt;=0,0,IF(($S244-AV244)&lt;0,0,IF(AND(($S244-AW244)&gt;0,(AV244-$R244)&gt;0),$V244/365*(AW244-AV244+1),IF(AND(($S244-AW244)&lt;=0,(AV244-$R244)&gt;0),$V244/365*($S244-AV244+1),$V244/365*(AW244-$R244+1))))),0)</f>
        <v>0</v>
      </c>
      <c r="AY244" s="161">
        <f t="shared" ref="AY244:AY247" si="2871">AW244+1</f>
        <v>45931</v>
      </c>
      <c r="AZ244" s="161">
        <f t="shared" ref="AZ244:AZ247" si="2872">AY244+30</f>
        <v>45961</v>
      </c>
      <c r="BA244" s="165">
        <f t="shared" ref="BA244:BA247" si="2873">IFERROR(IF(($R244-AZ244)&gt;=0,0,IF(($S244-AY244)&lt;0,0,IF(AND(($S244-AZ244)&gt;0,(AY244-$R244)&gt;0),$V244/365*(AZ244-AY244+1),IF(AND(($S244-AZ244)&lt;=0,(AY244-$R244)&gt;0),$V244/365*($S244-AY244+1),$V244/365*(AZ244-$R244+1))))),0)</f>
        <v>0</v>
      </c>
      <c r="BB244" s="161">
        <f t="shared" ref="BB244:BB247" si="2874">AZ244+1</f>
        <v>45962</v>
      </c>
      <c r="BC244" s="161">
        <f t="shared" ref="BC244:BC247" si="2875">BB244+29</f>
        <v>45991</v>
      </c>
      <c r="BD244" s="165">
        <f t="shared" ref="BD244:BD247" si="2876">IFERROR(IF(($R244-BC244)&gt;=0,0,IF(($S244-BB244)&lt;0,0,IF(AND(($S244-BC244)&gt;0,(BB244-$R244)&gt;0),$V244/365*(BC244-BB244+1),IF(AND(($S244-BC244)&lt;=0,(BB244-$R244)&gt;0),$V244/365*($S244-BB244+1),$V244/365*(BC244-$R244+1))))),0)</f>
        <v>0</v>
      </c>
      <c r="BE244" s="161">
        <f t="shared" ref="BE244:BE247" si="2877">BC244+1</f>
        <v>45992</v>
      </c>
      <c r="BF244" s="161">
        <f t="shared" ref="BF244:BF247" si="2878">BE244+30</f>
        <v>46022</v>
      </c>
      <c r="BG244" s="165">
        <f t="shared" ref="BG244:BG247" si="2879">IFERROR(IF(($R244-BF244)&gt;=0,0,IF(($S244-BE244)&lt;0,0,IF(AND(($S244-BF244)&gt;0,(BE244-$R244)&gt;0),$V244/365*(BF244-BE244+1),IF(AND(($S244-BF244)&lt;=0,(BE244-$R244)&gt;0),$V244/365*($S244-BE244+1),$V244/365*(BF244-$R244+1))))),0)</f>
        <v>0</v>
      </c>
      <c r="BH244" s="161">
        <v>46023</v>
      </c>
      <c r="BI244" s="161">
        <f t="shared" ref="BI244:BI247" si="2880">BH244+30</f>
        <v>46053</v>
      </c>
      <c r="BJ244" s="165">
        <f t="shared" ref="BJ244:BJ247" si="2881">IFERROR(IF(($R244-BI244)&gt;=0,0,IF(($S244-BH244)&lt;0,0,IF(AND(($S244-BI244)&gt;0,(BH244-$R244)&gt;0),$V244/365*(BI244-BH244+1),IF(AND(($S244-BI244)&lt;=0,(BH244-$R244)&gt;0),$V244/365*($S244-BH244+1),$V244/365*(BI244-$R244+1))))),0)</f>
        <v>0</v>
      </c>
      <c r="BK244" s="161">
        <f t="shared" ref="BK244:BK247" si="2882">BI244+1</f>
        <v>46054</v>
      </c>
      <c r="BL244" s="161">
        <f t="shared" ref="BL244:BL247" si="2883">BK244+27</f>
        <v>46081</v>
      </c>
      <c r="BM244" s="165">
        <f t="shared" ref="BM244:BM247" si="2884">IFERROR(IF(($R244-BL244)&gt;=0,0,IF(($S244-BK244)&lt;0,0,IF(AND(($S244-BL244)&gt;0,(BK244-$R244)&gt;0),$V244/365*(BL244-BK244+1),IF(AND(($S244-BL244)&lt;=0,(BK244-$R244)&gt;0),$V244/365*($S244-BK244+1),$V244/365*(BL244-$R244+1))))),0)</f>
        <v>0</v>
      </c>
      <c r="BN244" s="161">
        <f t="shared" ref="BN244:BN247" si="2885">BL244+1</f>
        <v>46082</v>
      </c>
      <c r="BO244" s="161">
        <f t="shared" ref="BO244:BO247" si="2886">BN244+30</f>
        <v>46112</v>
      </c>
      <c r="BP244" s="165">
        <f t="shared" ref="BP244:BP247" si="2887">IFERROR(IF(($R244-BO244)&gt;=0,0,IF(($S244-BN244)&lt;0,0,IF(AND(($S244-BO244)&gt;0,(BN244-$R244)&gt;0),$V244/365*(BO244-BN244+1),IF(AND(($S244-BO244)&lt;=0,(BN244-$R244)&gt;0),$V244/365*($S244-BN244+1),$V244/365*(BO244-$R244+1))))),0)</f>
        <v>0</v>
      </c>
      <c r="BQ244" s="161">
        <f t="shared" ref="BQ244:BQ247" si="2888">BO244+1</f>
        <v>46113</v>
      </c>
      <c r="BR244" s="161">
        <f t="shared" ref="BR244:BR247" si="2889">BQ244+29</f>
        <v>46142</v>
      </c>
      <c r="BS244" s="165">
        <f t="shared" ref="BS244:BS247" si="2890">IFERROR(IF(($R244-BR244)&gt;=0,0,IF(($S244-BQ244)&lt;0,0,IF(AND(($S244-BR244)&gt;0,(BQ244-$R244)&gt;0),$V244/365*(BR244-BQ244+1),IF(AND(($S244-BR244)&lt;=0,(BQ244-$R244)&gt;0),$V244/365*($S244-BQ244+1),$V244/365*(BR244-$R244+1))))),0)</f>
        <v>0</v>
      </c>
      <c r="BT244" s="161">
        <f t="shared" ref="BT244:BT247" si="2891">BR244+1</f>
        <v>46143</v>
      </c>
      <c r="BU244" s="161">
        <f t="shared" ref="BU244:BU247" si="2892">BT244+30</f>
        <v>46173</v>
      </c>
      <c r="BV244" s="165">
        <f t="shared" ref="BV244:BV247" si="2893">IFERROR(IF(($R244-BU244)&gt;=0,0,IF(($S244-BT244)&lt;0,0,IF(AND(($S244-BU244)&gt;0,(BT244-$R244)&gt;0),$V244/365*(BU244-BT244+1),IF(AND(($S244-BU244)&lt;=0,(BT244-$R244)&gt;0),$V244/365*($S244-BT244+1),$V244/365*(BU244-$R244+1))))),0)</f>
        <v>0</v>
      </c>
      <c r="BW244" s="161">
        <f t="shared" ref="BW244:BW247" si="2894">BU244+1</f>
        <v>46174</v>
      </c>
      <c r="BX244" s="161">
        <f t="shared" ref="BX244:BX247" si="2895">BW244+29</f>
        <v>46203</v>
      </c>
      <c r="BY244" s="165">
        <f t="shared" ref="BY244:BY247" si="2896">IFERROR(IF(($R244-BX244)&gt;=0,0,IF(($S244-BW244)&lt;0,0,IF(AND(($S244-BX244)&gt;0,(BW244-$R244)&gt;0),$V244/365*(BX244-BW244+1),IF(AND(($S244-BX244)&lt;=0,(BW244-$R244)&gt;0),$V244/365*($S244-BW244+1),$V244/365*(BX244-$R244+1))))),0)</f>
        <v>0</v>
      </c>
      <c r="BZ244" s="161">
        <f t="shared" ref="BZ244:BZ247" si="2897">BX244+1</f>
        <v>46204</v>
      </c>
      <c r="CA244" s="161">
        <f t="shared" ref="CA244:CA247" si="2898">BZ244+30</f>
        <v>46234</v>
      </c>
      <c r="CB244" s="165">
        <f t="shared" ref="CB244:CB247" si="2899">IFERROR(IF(($R244-CA244)&gt;=0,0,IF(($S244-BZ244)&lt;0,0,IF(AND(($S244-CA244)&gt;0,(BZ244-$R244)&gt;0),$V244/365*(CA244-BZ244+1),IF(AND(($S244-CA244)&lt;=0,(BZ244-$R244)&gt;0),$V244/365*($S244-BZ244+1),$V244/365*(CA244-$R244+1))))),0)</f>
        <v>0</v>
      </c>
      <c r="CC244" s="161">
        <f t="shared" ref="CC244:CC247" si="2900">CA244+1</f>
        <v>46235</v>
      </c>
      <c r="CD244" s="161">
        <f t="shared" ref="CD244:CD247" si="2901">CC244+30</f>
        <v>46265</v>
      </c>
      <c r="CE244" s="165">
        <f t="shared" ref="CE244:CE247" si="2902">IFERROR(IF(($R244-CD244)&gt;=0,0,IF(($S244-CC244)&lt;0,0,IF(AND(($S244-CD244)&gt;0,(CC244-$R244)&gt;0),$V244/365*(CD244-CC244+1),IF(AND(($S244-CD244)&lt;=0,(CC244-$R244)&gt;0),$V244/365*($S244-CC244+1),$V244/365*(CD244-$R244+1))))),0)</f>
        <v>0</v>
      </c>
      <c r="CF244" s="161">
        <f t="shared" ref="CF244:CF247" si="2903">CD244+1</f>
        <v>46266</v>
      </c>
      <c r="CG244" s="161">
        <f t="shared" ref="CG244:CG247" si="2904">CF244+29</f>
        <v>46295</v>
      </c>
      <c r="CH244" s="165">
        <f t="shared" ref="CH244:CH247" si="2905">IFERROR(IF(($R244-CG244)&gt;=0,0,IF(($S244-CF244)&lt;0,0,IF(AND(($S244-CG244)&gt;0,(CF244-$R244)&gt;0),$V244/365*(CG244-CF244+1),IF(AND(($S244-CG244)&lt;=0,(CF244-$R244)&gt;0),$V244/365*($S244-CF244+1),$V244/365*(CG244-$R244+1))))),0)</f>
        <v>0</v>
      </c>
      <c r="CI244" s="161">
        <f t="shared" ref="CI244:CI247" si="2906">CG244+1</f>
        <v>46296</v>
      </c>
      <c r="CJ244" s="161">
        <f t="shared" ref="CJ244:CJ247" si="2907">CI244+30</f>
        <v>46326</v>
      </c>
      <c r="CK244" s="165">
        <f t="shared" ref="CK244:CK247" si="2908">IFERROR(IF(($R244-CJ244)&gt;=0,0,IF(($S244-CI244)&lt;0,0,IF(AND(($S244-CJ244)&gt;0,(CI244-$R244)&gt;0),$V244/365*(CJ244-CI244+1),IF(AND(($S244-CJ244)&lt;=0,(CI244-$R244)&gt;0),$V244/365*($S244-CI244+1),$V244/365*(CJ244-$R244+1))))),0)</f>
        <v>0</v>
      </c>
      <c r="CL244" s="161">
        <f t="shared" ref="CL244:CL247" si="2909">CJ244+1</f>
        <v>46327</v>
      </c>
      <c r="CM244" s="161">
        <f t="shared" ref="CM244:CM247" si="2910">CL244+29</f>
        <v>46356</v>
      </c>
      <c r="CN244" s="165">
        <f t="shared" ref="CN244:CN247" si="2911">IFERROR(IF(($R244-CM244)&gt;=0,0,IF(($S244-CL244)&lt;0,0,IF(AND(($S244-CM244)&gt;0,(CL244-$R244)&gt;0),$V244/365*(CM244-CL244+1),IF(AND(($S244-CM244)&lt;=0,(CL244-$R244)&gt;0),$V244/365*($S244-CL244+1),$V244/365*(CM244-$R244+1))))),0)</f>
        <v>0</v>
      </c>
      <c r="CO244" s="161">
        <f t="shared" ref="CO244:CO247" si="2912">CM244+1</f>
        <v>46357</v>
      </c>
      <c r="CP244" s="161">
        <f t="shared" ref="CP244:CP247" si="2913">CO244+30</f>
        <v>46387</v>
      </c>
      <c r="CQ244" s="165">
        <f t="shared" ref="CQ244:CQ247" si="2914">IFERROR(IF(($R244-CP244)&gt;=0,0,IF(($S244-CO244)&lt;0,0,IF(AND(($S244-CP244)&gt;0,(CO244-$R244)&gt;0),$V244/365*(CP244-CO244+1),IF(AND(($S244-CP244)&lt;=0,(CO244-$R244)&gt;0),$V244/365*($S244-CO244+1),$V244/365*(CP244-$R244+1))))),0)</f>
        <v>0</v>
      </c>
    </row>
    <row r="245" s="78" customFormat="1" ht="24" customHeight="1" outlineLevel="4" spans="1:95">
      <c r="A245" s="119"/>
      <c r="B245" s="120"/>
      <c r="C245" s="121"/>
      <c r="D245" s="119"/>
      <c r="E245" s="120"/>
      <c r="F245" s="120"/>
      <c r="G245" s="120"/>
      <c r="H245" s="122"/>
      <c r="I245" s="122"/>
      <c r="J245" s="122">
        <f t="shared" si="2339"/>
        <v>0</v>
      </c>
      <c r="K245" s="122">
        <f t="shared" ref="K245:K247" si="2915">K244+1</f>
        <v>2</v>
      </c>
      <c r="L245" s="153"/>
      <c r="M245" s="154">
        <f>IFERROR(VLOOKUP($L245,'2-2 引出数据_合同数据仓库'!$B$2:$BP$1000,3,FALSE),0)</f>
        <v>0</v>
      </c>
      <c r="N245" s="122"/>
      <c r="O245" s="154">
        <f>IFERROR(VLOOKUP((LEFT(VLOOKUP($L245,'2-2 引出数据_合同数据仓库'!$B$2:$BP$1000,64,FALSE),15)&amp;(RIGHT(VLOOKUP($L245,'2-2 引出数据_合同数据仓库'!$B$2:$BP$1000,64,FALSE),4)+1)),'2-2 引出数据_合同数据仓库'!$B$2:$BP$1000,3,FALSE),0)</f>
        <v>0</v>
      </c>
      <c r="P245" s="122"/>
      <c r="Q245" s="122">
        <f>IFERROR(VLOOKUP($L245,'2-2 引出数据_合同数据仓库'!$B$2:$BP$1000,28,FALSE),0)</f>
        <v>0</v>
      </c>
      <c r="R245" s="122">
        <f>IFERROR(VLOOKUP($L245,'2-2 引出数据_合同数据仓库'!$B$2:$BP$1000,29,FALSE),0)</f>
        <v>0</v>
      </c>
      <c r="S245" s="122">
        <f>IFERROR(VLOOKUP($L245,'2-2 引出数据_合同数据仓库'!$B$2:$BP$1000,4,FALSE),0)</f>
        <v>0</v>
      </c>
      <c r="T245" s="122"/>
      <c r="U245" s="122">
        <f>IFERROR(VLOOKUP($L245,'2-2 引出数据_合同数据仓库'!$B$2:$BP$1000,15,FALSE),0)</f>
        <v>0</v>
      </c>
      <c r="V245" s="122">
        <f t="shared" si="2844"/>
        <v>0</v>
      </c>
      <c r="W245" s="122"/>
      <c r="X245" s="161">
        <v>45658</v>
      </c>
      <c r="Y245" s="161">
        <f t="shared" si="2845"/>
        <v>45688</v>
      </c>
      <c r="Z245" s="165">
        <f t="shared" si="2846"/>
        <v>0</v>
      </c>
      <c r="AA245" s="161">
        <f t="shared" si="2847"/>
        <v>45689</v>
      </c>
      <c r="AB245" s="161">
        <f t="shared" si="2848"/>
        <v>45716</v>
      </c>
      <c r="AC245" s="165">
        <f t="shared" si="2849"/>
        <v>0</v>
      </c>
      <c r="AD245" s="161">
        <f t="shared" si="2850"/>
        <v>45717</v>
      </c>
      <c r="AE245" s="161">
        <f t="shared" si="2851"/>
        <v>45747</v>
      </c>
      <c r="AF245" s="165">
        <f t="shared" si="2852"/>
        <v>0</v>
      </c>
      <c r="AG245" s="161">
        <f t="shared" si="2853"/>
        <v>45748</v>
      </c>
      <c r="AH245" s="161">
        <f t="shared" si="2854"/>
        <v>45777</v>
      </c>
      <c r="AI245" s="165">
        <f t="shared" si="2855"/>
        <v>0</v>
      </c>
      <c r="AJ245" s="161">
        <f t="shared" si="2856"/>
        <v>45778</v>
      </c>
      <c r="AK245" s="161">
        <f t="shared" si="2857"/>
        <v>45808</v>
      </c>
      <c r="AL245" s="165">
        <f t="shared" si="2858"/>
        <v>0</v>
      </c>
      <c r="AM245" s="161">
        <f t="shared" si="2859"/>
        <v>45809</v>
      </c>
      <c r="AN245" s="161">
        <f t="shared" si="2860"/>
        <v>45838</v>
      </c>
      <c r="AO245" s="165">
        <f t="shared" si="2861"/>
        <v>0</v>
      </c>
      <c r="AP245" s="161">
        <f t="shared" si="2862"/>
        <v>45839</v>
      </c>
      <c r="AQ245" s="161">
        <f t="shared" si="2863"/>
        <v>45869</v>
      </c>
      <c r="AR245" s="165">
        <f t="shared" si="2864"/>
        <v>0</v>
      </c>
      <c r="AS245" s="161">
        <f t="shared" si="2865"/>
        <v>45870</v>
      </c>
      <c r="AT245" s="161">
        <f t="shared" si="2866"/>
        <v>45900</v>
      </c>
      <c r="AU245" s="165">
        <f t="shared" si="2867"/>
        <v>0</v>
      </c>
      <c r="AV245" s="161">
        <f t="shared" si="2868"/>
        <v>45901</v>
      </c>
      <c r="AW245" s="161">
        <f t="shared" si="2869"/>
        <v>45930</v>
      </c>
      <c r="AX245" s="165">
        <f t="shared" si="2870"/>
        <v>0</v>
      </c>
      <c r="AY245" s="161">
        <f t="shared" si="2871"/>
        <v>45931</v>
      </c>
      <c r="AZ245" s="161">
        <f t="shared" si="2872"/>
        <v>45961</v>
      </c>
      <c r="BA245" s="165">
        <f t="shared" si="2873"/>
        <v>0</v>
      </c>
      <c r="BB245" s="161">
        <f t="shared" si="2874"/>
        <v>45962</v>
      </c>
      <c r="BC245" s="161">
        <f t="shared" si="2875"/>
        <v>45991</v>
      </c>
      <c r="BD245" s="165">
        <f t="shared" si="2876"/>
        <v>0</v>
      </c>
      <c r="BE245" s="161">
        <f t="shared" si="2877"/>
        <v>45992</v>
      </c>
      <c r="BF245" s="161">
        <f t="shared" si="2878"/>
        <v>46022</v>
      </c>
      <c r="BG245" s="165">
        <f t="shared" si="2879"/>
        <v>0</v>
      </c>
      <c r="BH245" s="161">
        <v>46023</v>
      </c>
      <c r="BI245" s="161">
        <f t="shared" si="2880"/>
        <v>46053</v>
      </c>
      <c r="BJ245" s="165">
        <f t="shared" si="2881"/>
        <v>0</v>
      </c>
      <c r="BK245" s="161">
        <f t="shared" si="2882"/>
        <v>46054</v>
      </c>
      <c r="BL245" s="161">
        <f t="shared" si="2883"/>
        <v>46081</v>
      </c>
      <c r="BM245" s="165">
        <f t="shared" si="2884"/>
        <v>0</v>
      </c>
      <c r="BN245" s="161">
        <f t="shared" si="2885"/>
        <v>46082</v>
      </c>
      <c r="BO245" s="161">
        <f t="shared" si="2886"/>
        <v>46112</v>
      </c>
      <c r="BP245" s="165">
        <f t="shared" si="2887"/>
        <v>0</v>
      </c>
      <c r="BQ245" s="161">
        <f t="shared" si="2888"/>
        <v>46113</v>
      </c>
      <c r="BR245" s="161">
        <f t="shared" si="2889"/>
        <v>46142</v>
      </c>
      <c r="BS245" s="165">
        <f t="shared" si="2890"/>
        <v>0</v>
      </c>
      <c r="BT245" s="161">
        <f t="shared" si="2891"/>
        <v>46143</v>
      </c>
      <c r="BU245" s="161">
        <f t="shared" si="2892"/>
        <v>46173</v>
      </c>
      <c r="BV245" s="165">
        <f t="shared" si="2893"/>
        <v>0</v>
      </c>
      <c r="BW245" s="161">
        <f t="shared" si="2894"/>
        <v>46174</v>
      </c>
      <c r="BX245" s="161">
        <f t="shared" si="2895"/>
        <v>46203</v>
      </c>
      <c r="BY245" s="165">
        <f t="shared" si="2896"/>
        <v>0</v>
      </c>
      <c r="BZ245" s="161">
        <f t="shared" si="2897"/>
        <v>46204</v>
      </c>
      <c r="CA245" s="161">
        <f t="shared" si="2898"/>
        <v>46234</v>
      </c>
      <c r="CB245" s="165">
        <f t="shared" si="2899"/>
        <v>0</v>
      </c>
      <c r="CC245" s="161">
        <f t="shared" si="2900"/>
        <v>46235</v>
      </c>
      <c r="CD245" s="161">
        <f t="shared" si="2901"/>
        <v>46265</v>
      </c>
      <c r="CE245" s="165">
        <f t="shared" si="2902"/>
        <v>0</v>
      </c>
      <c r="CF245" s="161">
        <f t="shared" si="2903"/>
        <v>46266</v>
      </c>
      <c r="CG245" s="161">
        <f t="shared" si="2904"/>
        <v>46295</v>
      </c>
      <c r="CH245" s="165">
        <f t="shared" si="2905"/>
        <v>0</v>
      </c>
      <c r="CI245" s="161">
        <f t="shared" si="2906"/>
        <v>46296</v>
      </c>
      <c r="CJ245" s="161">
        <f t="shared" si="2907"/>
        <v>46326</v>
      </c>
      <c r="CK245" s="165">
        <f t="shared" si="2908"/>
        <v>0</v>
      </c>
      <c r="CL245" s="161">
        <f t="shared" si="2909"/>
        <v>46327</v>
      </c>
      <c r="CM245" s="161">
        <f t="shared" si="2910"/>
        <v>46356</v>
      </c>
      <c r="CN245" s="165">
        <f t="shared" si="2911"/>
        <v>0</v>
      </c>
      <c r="CO245" s="161">
        <f t="shared" si="2912"/>
        <v>46357</v>
      </c>
      <c r="CP245" s="161">
        <f t="shared" si="2913"/>
        <v>46387</v>
      </c>
      <c r="CQ245" s="165">
        <f t="shared" si="2914"/>
        <v>0</v>
      </c>
    </row>
    <row r="246" s="78" customFormat="1" ht="24" customHeight="1" outlineLevel="4" spans="1:95">
      <c r="A246" s="119"/>
      <c r="B246" s="120"/>
      <c r="C246" s="121"/>
      <c r="D246" s="119"/>
      <c r="E246" s="120"/>
      <c r="F246" s="120"/>
      <c r="G246" s="120"/>
      <c r="H246" s="122"/>
      <c r="I246" s="122"/>
      <c r="J246" s="122">
        <f t="shared" si="2339"/>
        <v>0</v>
      </c>
      <c r="K246" s="122">
        <f t="shared" si="2915"/>
        <v>3</v>
      </c>
      <c r="L246" s="153"/>
      <c r="M246" s="154">
        <f>IFERROR(VLOOKUP($L246,'2-2 引出数据_合同数据仓库'!$B$2:$BP$1000,3,FALSE),0)</f>
        <v>0</v>
      </c>
      <c r="N246" s="122"/>
      <c r="O246" s="154">
        <f>IFERROR(VLOOKUP((LEFT(VLOOKUP($L246,'2-2 引出数据_合同数据仓库'!$B$2:$BP$1000,64,FALSE),15)&amp;(RIGHT(VLOOKUP($L246,'2-2 引出数据_合同数据仓库'!$B$2:$BP$1000,64,FALSE),4)+1)),'2-2 引出数据_合同数据仓库'!$B$2:$BP$1000,3,FALSE),0)</f>
        <v>0</v>
      </c>
      <c r="P246" s="122"/>
      <c r="Q246" s="122">
        <f>IFERROR(VLOOKUP($L246,'2-2 引出数据_合同数据仓库'!$B$2:$BP$1000,28,FALSE),0)</f>
        <v>0</v>
      </c>
      <c r="R246" s="122">
        <f>IFERROR(VLOOKUP($L246,'2-2 引出数据_合同数据仓库'!$B$2:$BP$1000,29,FALSE),0)</f>
        <v>0</v>
      </c>
      <c r="S246" s="122">
        <f>IFERROR(VLOOKUP($L246,'2-2 引出数据_合同数据仓库'!$B$2:$BP$1000,4,FALSE),0)</f>
        <v>0</v>
      </c>
      <c r="T246" s="122"/>
      <c r="U246" s="122">
        <f>IFERROR(VLOOKUP($L246,'2-2 引出数据_合同数据仓库'!$B$2:$BP$1000,15,FALSE),0)</f>
        <v>0</v>
      </c>
      <c r="V246" s="122">
        <f t="shared" si="2844"/>
        <v>0</v>
      </c>
      <c r="W246" s="122"/>
      <c r="X246" s="161">
        <v>45658</v>
      </c>
      <c r="Y246" s="161">
        <f t="shared" si="2845"/>
        <v>45688</v>
      </c>
      <c r="Z246" s="165">
        <f t="shared" si="2846"/>
        <v>0</v>
      </c>
      <c r="AA246" s="161">
        <f t="shared" si="2847"/>
        <v>45689</v>
      </c>
      <c r="AB246" s="161">
        <f t="shared" si="2848"/>
        <v>45716</v>
      </c>
      <c r="AC246" s="165">
        <f t="shared" si="2849"/>
        <v>0</v>
      </c>
      <c r="AD246" s="161">
        <f t="shared" si="2850"/>
        <v>45717</v>
      </c>
      <c r="AE246" s="161">
        <f t="shared" si="2851"/>
        <v>45747</v>
      </c>
      <c r="AF246" s="165">
        <f t="shared" si="2852"/>
        <v>0</v>
      </c>
      <c r="AG246" s="161">
        <f t="shared" si="2853"/>
        <v>45748</v>
      </c>
      <c r="AH246" s="161">
        <f t="shared" si="2854"/>
        <v>45777</v>
      </c>
      <c r="AI246" s="165">
        <f t="shared" si="2855"/>
        <v>0</v>
      </c>
      <c r="AJ246" s="161">
        <f t="shared" si="2856"/>
        <v>45778</v>
      </c>
      <c r="AK246" s="161">
        <f t="shared" si="2857"/>
        <v>45808</v>
      </c>
      <c r="AL246" s="165">
        <f t="shared" si="2858"/>
        <v>0</v>
      </c>
      <c r="AM246" s="161">
        <f t="shared" si="2859"/>
        <v>45809</v>
      </c>
      <c r="AN246" s="161">
        <f t="shared" si="2860"/>
        <v>45838</v>
      </c>
      <c r="AO246" s="165">
        <f t="shared" si="2861"/>
        <v>0</v>
      </c>
      <c r="AP246" s="161">
        <f t="shared" si="2862"/>
        <v>45839</v>
      </c>
      <c r="AQ246" s="161">
        <f t="shared" si="2863"/>
        <v>45869</v>
      </c>
      <c r="AR246" s="165">
        <f t="shared" si="2864"/>
        <v>0</v>
      </c>
      <c r="AS246" s="161">
        <f t="shared" si="2865"/>
        <v>45870</v>
      </c>
      <c r="AT246" s="161">
        <f t="shared" si="2866"/>
        <v>45900</v>
      </c>
      <c r="AU246" s="165">
        <f t="shared" si="2867"/>
        <v>0</v>
      </c>
      <c r="AV246" s="161">
        <f t="shared" si="2868"/>
        <v>45901</v>
      </c>
      <c r="AW246" s="161">
        <f t="shared" si="2869"/>
        <v>45930</v>
      </c>
      <c r="AX246" s="165">
        <f t="shared" si="2870"/>
        <v>0</v>
      </c>
      <c r="AY246" s="161">
        <f t="shared" si="2871"/>
        <v>45931</v>
      </c>
      <c r="AZ246" s="161">
        <f t="shared" si="2872"/>
        <v>45961</v>
      </c>
      <c r="BA246" s="165">
        <f t="shared" si="2873"/>
        <v>0</v>
      </c>
      <c r="BB246" s="161">
        <f t="shared" si="2874"/>
        <v>45962</v>
      </c>
      <c r="BC246" s="161">
        <f t="shared" si="2875"/>
        <v>45991</v>
      </c>
      <c r="BD246" s="165">
        <f t="shared" si="2876"/>
        <v>0</v>
      </c>
      <c r="BE246" s="161">
        <f t="shared" si="2877"/>
        <v>45992</v>
      </c>
      <c r="BF246" s="161">
        <f t="shared" si="2878"/>
        <v>46022</v>
      </c>
      <c r="BG246" s="165">
        <f t="shared" si="2879"/>
        <v>0</v>
      </c>
      <c r="BH246" s="161">
        <v>46023</v>
      </c>
      <c r="BI246" s="161">
        <f t="shared" si="2880"/>
        <v>46053</v>
      </c>
      <c r="BJ246" s="165">
        <f t="shared" si="2881"/>
        <v>0</v>
      </c>
      <c r="BK246" s="161">
        <f t="shared" si="2882"/>
        <v>46054</v>
      </c>
      <c r="BL246" s="161">
        <f t="shared" si="2883"/>
        <v>46081</v>
      </c>
      <c r="BM246" s="165">
        <f t="shared" si="2884"/>
        <v>0</v>
      </c>
      <c r="BN246" s="161">
        <f t="shared" si="2885"/>
        <v>46082</v>
      </c>
      <c r="BO246" s="161">
        <f t="shared" si="2886"/>
        <v>46112</v>
      </c>
      <c r="BP246" s="165">
        <f t="shared" si="2887"/>
        <v>0</v>
      </c>
      <c r="BQ246" s="161">
        <f t="shared" si="2888"/>
        <v>46113</v>
      </c>
      <c r="BR246" s="161">
        <f t="shared" si="2889"/>
        <v>46142</v>
      </c>
      <c r="BS246" s="165">
        <f t="shared" si="2890"/>
        <v>0</v>
      </c>
      <c r="BT246" s="161">
        <f t="shared" si="2891"/>
        <v>46143</v>
      </c>
      <c r="BU246" s="161">
        <f t="shared" si="2892"/>
        <v>46173</v>
      </c>
      <c r="BV246" s="165">
        <f t="shared" si="2893"/>
        <v>0</v>
      </c>
      <c r="BW246" s="161">
        <f t="shared" si="2894"/>
        <v>46174</v>
      </c>
      <c r="BX246" s="161">
        <f t="shared" si="2895"/>
        <v>46203</v>
      </c>
      <c r="BY246" s="165">
        <f t="shared" si="2896"/>
        <v>0</v>
      </c>
      <c r="BZ246" s="161">
        <f t="shared" si="2897"/>
        <v>46204</v>
      </c>
      <c r="CA246" s="161">
        <f t="shared" si="2898"/>
        <v>46234</v>
      </c>
      <c r="CB246" s="165">
        <f t="shared" si="2899"/>
        <v>0</v>
      </c>
      <c r="CC246" s="161">
        <f t="shared" si="2900"/>
        <v>46235</v>
      </c>
      <c r="CD246" s="161">
        <f t="shared" si="2901"/>
        <v>46265</v>
      </c>
      <c r="CE246" s="165">
        <f t="shared" si="2902"/>
        <v>0</v>
      </c>
      <c r="CF246" s="161">
        <f t="shared" si="2903"/>
        <v>46266</v>
      </c>
      <c r="CG246" s="161">
        <f t="shared" si="2904"/>
        <v>46295</v>
      </c>
      <c r="CH246" s="165">
        <f t="shared" si="2905"/>
        <v>0</v>
      </c>
      <c r="CI246" s="161">
        <f t="shared" si="2906"/>
        <v>46296</v>
      </c>
      <c r="CJ246" s="161">
        <f t="shared" si="2907"/>
        <v>46326</v>
      </c>
      <c r="CK246" s="165">
        <f t="shared" si="2908"/>
        <v>0</v>
      </c>
      <c r="CL246" s="161">
        <f t="shared" si="2909"/>
        <v>46327</v>
      </c>
      <c r="CM246" s="161">
        <f t="shared" si="2910"/>
        <v>46356</v>
      </c>
      <c r="CN246" s="165">
        <f t="shared" si="2911"/>
        <v>0</v>
      </c>
      <c r="CO246" s="161">
        <f t="shared" si="2912"/>
        <v>46357</v>
      </c>
      <c r="CP246" s="161">
        <f t="shared" si="2913"/>
        <v>46387</v>
      </c>
      <c r="CQ246" s="165">
        <f t="shared" si="2914"/>
        <v>0</v>
      </c>
    </row>
    <row r="247" s="78" customFormat="1" ht="24" customHeight="1" outlineLevel="4" spans="1:95">
      <c r="A247" s="119"/>
      <c r="B247" s="120"/>
      <c r="C247" s="121"/>
      <c r="D247" s="119"/>
      <c r="E247" s="120"/>
      <c r="F247" s="120"/>
      <c r="G247" s="120"/>
      <c r="H247" s="122"/>
      <c r="I247" s="122"/>
      <c r="J247" s="122">
        <f t="shared" si="2339"/>
        <v>0</v>
      </c>
      <c r="K247" s="122">
        <f t="shared" si="2915"/>
        <v>4</v>
      </c>
      <c r="L247" s="153"/>
      <c r="M247" s="154">
        <f>IFERROR(VLOOKUP($L247,'2-2 引出数据_合同数据仓库'!$B$2:$BP$1000,3,FALSE),0)</f>
        <v>0</v>
      </c>
      <c r="N247" s="122"/>
      <c r="O247" s="154">
        <f>IFERROR(VLOOKUP((LEFT(VLOOKUP($L247,'2-2 引出数据_合同数据仓库'!$B$2:$BP$1000,64,FALSE),15)&amp;(RIGHT(VLOOKUP($L247,'2-2 引出数据_合同数据仓库'!$B$2:$BP$1000,64,FALSE),4)+1)),'2-2 引出数据_合同数据仓库'!$B$2:$BP$1000,3,FALSE),0)</f>
        <v>0</v>
      </c>
      <c r="P247" s="122"/>
      <c r="Q247" s="122">
        <f>IFERROR(VLOOKUP($L247,'2-2 引出数据_合同数据仓库'!$B$2:$BP$1000,28,FALSE),0)</f>
        <v>0</v>
      </c>
      <c r="R247" s="122">
        <f>IFERROR(VLOOKUP($L247,'2-2 引出数据_合同数据仓库'!$B$2:$BP$1000,29,FALSE),0)</f>
        <v>0</v>
      </c>
      <c r="S247" s="122">
        <f>IFERROR(VLOOKUP($L247,'2-2 引出数据_合同数据仓库'!$B$2:$BP$1000,4,FALSE),0)</f>
        <v>0</v>
      </c>
      <c r="T247" s="122"/>
      <c r="U247" s="122">
        <f>IFERROR(VLOOKUP($L247,'2-2 引出数据_合同数据仓库'!$B$2:$BP$1000,15,FALSE),0)</f>
        <v>0</v>
      </c>
      <c r="V247" s="122">
        <f t="shared" si="2844"/>
        <v>0</v>
      </c>
      <c r="W247" s="122"/>
      <c r="X247" s="161">
        <v>45658</v>
      </c>
      <c r="Y247" s="161">
        <f t="shared" si="2845"/>
        <v>45688</v>
      </c>
      <c r="Z247" s="165">
        <f t="shared" si="2846"/>
        <v>0</v>
      </c>
      <c r="AA247" s="161">
        <f t="shared" si="2847"/>
        <v>45689</v>
      </c>
      <c r="AB247" s="161">
        <f t="shared" si="2848"/>
        <v>45716</v>
      </c>
      <c r="AC247" s="165">
        <f t="shared" si="2849"/>
        <v>0</v>
      </c>
      <c r="AD247" s="161">
        <f t="shared" si="2850"/>
        <v>45717</v>
      </c>
      <c r="AE247" s="161">
        <f t="shared" si="2851"/>
        <v>45747</v>
      </c>
      <c r="AF247" s="165">
        <f t="shared" si="2852"/>
        <v>0</v>
      </c>
      <c r="AG247" s="161">
        <f t="shared" si="2853"/>
        <v>45748</v>
      </c>
      <c r="AH247" s="161">
        <f t="shared" si="2854"/>
        <v>45777</v>
      </c>
      <c r="AI247" s="165">
        <f t="shared" si="2855"/>
        <v>0</v>
      </c>
      <c r="AJ247" s="161">
        <f t="shared" si="2856"/>
        <v>45778</v>
      </c>
      <c r="AK247" s="161">
        <f t="shared" si="2857"/>
        <v>45808</v>
      </c>
      <c r="AL247" s="165">
        <f t="shared" si="2858"/>
        <v>0</v>
      </c>
      <c r="AM247" s="161">
        <f t="shared" si="2859"/>
        <v>45809</v>
      </c>
      <c r="AN247" s="161">
        <f t="shared" si="2860"/>
        <v>45838</v>
      </c>
      <c r="AO247" s="165">
        <f t="shared" si="2861"/>
        <v>0</v>
      </c>
      <c r="AP247" s="161">
        <f t="shared" si="2862"/>
        <v>45839</v>
      </c>
      <c r="AQ247" s="161">
        <f t="shared" si="2863"/>
        <v>45869</v>
      </c>
      <c r="AR247" s="165">
        <f t="shared" si="2864"/>
        <v>0</v>
      </c>
      <c r="AS247" s="161">
        <f t="shared" si="2865"/>
        <v>45870</v>
      </c>
      <c r="AT247" s="161">
        <f t="shared" si="2866"/>
        <v>45900</v>
      </c>
      <c r="AU247" s="165">
        <f t="shared" si="2867"/>
        <v>0</v>
      </c>
      <c r="AV247" s="161">
        <f t="shared" si="2868"/>
        <v>45901</v>
      </c>
      <c r="AW247" s="161">
        <f t="shared" si="2869"/>
        <v>45930</v>
      </c>
      <c r="AX247" s="165">
        <f t="shared" si="2870"/>
        <v>0</v>
      </c>
      <c r="AY247" s="161">
        <f t="shared" si="2871"/>
        <v>45931</v>
      </c>
      <c r="AZ247" s="161">
        <f t="shared" si="2872"/>
        <v>45961</v>
      </c>
      <c r="BA247" s="165">
        <f t="shared" si="2873"/>
        <v>0</v>
      </c>
      <c r="BB247" s="161">
        <f t="shared" si="2874"/>
        <v>45962</v>
      </c>
      <c r="BC247" s="161">
        <f t="shared" si="2875"/>
        <v>45991</v>
      </c>
      <c r="BD247" s="165">
        <f t="shared" si="2876"/>
        <v>0</v>
      </c>
      <c r="BE247" s="161">
        <f t="shared" si="2877"/>
        <v>45992</v>
      </c>
      <c r="BF247" s="161">
        <f t="shared" si="2878"/>
        <v>46022</v>
      </c>
      <c r="BG247" s="165">
        <f t="shared" si="2879"/>
        <v>0</v>
      </c>
      <c r="BH247" s="161">
        <v>46023</v>
      </c>
      <c r="BI247" s="161">
        <f t="shared" si="2880"/>
        <v>46053</v>
      </c>
      <c r="BJ247" s="165">
        <f t="shared" si="2881"/>
        <v>0</v>
      </c>
      <c r="BK247" s="161">
        <f t="shared" si="2882"/>
        <v>46054</v>
      </c>
      <c r="BL247" s="161">
        <f t="shared" si="2883"/>
        <v>46081</v>
      </c>
      <c r="BM247" s="165">
        <f t="shared" si="2884"/>
        <v>0</v>
      </c>
      <c r="BN247" s="161">
        <f t="shared" si="2885"/>
        <v>46082</v>
      </c>
      <c r="BO247" s="161">
        <f t="shared" si="2886"/>
        <v>46112</v>
      </c>
      <c r="BP247" s="165">
        <f t="shared" si="2887"/>
        <v>0</v>
      </c>
      <c r="BQ247" s="161">
        <f t="shared" si="2888"/>
        <v>46113</v>
      </c>
      <c r="BR247" s="161">
        <f t="shared" si="2889"/>
        <v>46142</v>
      </c>
      <c r="BS247" s="165">
        <f t="shared" si="2890"/>
        <v>0</v>
      </c>
      <c r="BT247" s="161">
        <f t="shared" si="2891"/>
        <v>46143</v>
      </c>
      <c r="BU247" s="161">
        <f t="shared" si="2892"/>
        <v>46173</v>
      </c>
      <c r="BV247" s="165">
        <f t="shared" si="2893"/>
        <v>0</v>
      </c>
      <c r="BW247" s="161">
        <f t="shared" si="2894"/>
        <v>46174</v>
      </c>
      <c r="BX247" s="161">
        <f t="shared" si="2895"/>
        <v>46203</v>
      </c>
      <c r="BY247" s="165">
        <f t="shared" si="2896"/>
        <v>0</v>
      </c>
      <c r="BZ247" s="161">
        <f t="shared" si="2897"/>
        <v>46204</v>
      </c>
      <c r="CA247" s="161">
        <f t="shared" si="2898"/>
        <v>46234</v>
      </c>
      <c r="CB247" s="165">
        <f t="shared" si="2899"/>
        <v>0</v>
      </c>
      <c r="CC247" s="161">
        <f t="shared" si="2900"/>
        <v>46235</v>
      </c>
      <c r="CD247" s="161">
        <f t="shared" si="2901"/>
        <v>46265</v>
      </c>
      <c r="CE247" s="165">
        <f t="shared" si="2902"/>
        <v>0</v>
      </c>
      <c r="CF247" s="161">
        <f t="shared" si="2903"/>
        <v>46266</v>
      </c>
      <c r="CG247" s="161">
        <f t="shared" si="2904"/>
        <v>46295</v>
      </c>
      <c r="CH247" s="165">
        <f t="shared" si="2905"/>
        <v>0</v>
      </c>
      <c r="CI247" s="161">
        <f t="shared" si="2906"/>
        <v>46296</v>
      </c>
      <c r="CJ247" s="161">
        <f t="shared" si="2907"/>
        <v>46326</v>
      </c>
      <c r="CK247" s="165">
        <f t="shared" si="2908"/>
        <v>0</v>
      </c>
      <c r="CL247" s="161">
        <f t="shared" si="2909"/>
        <v>46327</v>
      </c>
      <c r="CM247" s="161">
        <f t="shared" si="2910"/>
        <v>46356</v>
      </c>
      <c r="CN247" s="165">
        <f t="shared" si="2911"/>
        <v>0</v>
      </c>
      <c r="CO247" s="161">
        <f t="shared" si="2912"/>
        <v>46357</v>
      </c>
      <c r="CP247" s="161">
        <f t="shared" si="2913"/>
        <v>46387</v>
      </c>
      <c r="CQ247" s="165">
        <f t="shared" si="2914"/>
        <v>0</v>
      </c>
    </row>
    <row r="248" s="78" customFormat="1" ht="24" customHeight="1" outlineLevel="4" spans="1:95">
      <c r="A248" s="123" t="s">
        <v>2826</v>
      </c>
      <c r="B248" s="124"/>
      <c r="C248" s="124"/>
      <c r="D248" s="124"/>
      <c r="E248" s="124"/>
      <c r="F248" s="124"/>
      <c r="G248" s="125"/>
      <c r="H248" s="126"/>
      <c r="I248" s="126"/>
      <c r="J248" s="126"/>
      <c r="K248" s="126"/>
      <c r="L248" s="155"/>
      <c r="M248" s="155"/>
      <c r="N248" s="126"/>
      <c r="O248" s="126"/>
      <c r="P248" s="126"/>
      <c r="Q248" s="126"/>
      <c r="R248" s="126"/>
      <c r="S248" s="126"/>
      <c r="T248" s="126"/>
      <c r="U248" s="126"/>
      <c r="V248" s="126"/>
      <c r="W248" s="126"/>
      <c r="X248" s="126"/>
      <c r="Y248" s="126"/>
      <c r="Z248" s="126"/>
      <c r="AA248" s="126"/>
      <c r="AB248" s="126"/>
      <c r="AC248" s="126"/>
      <c r="AD248" s="126"/>
      <c r="AE248" s="126"/>
      <c r="AF248" s="126"/>
      <c r="AG248" s="126"/>
      <c r="AH248" s="126"/>
      <c r="AI248" s="126"/>
      <c r="AJ248" s="126"/>
      <c r="AK248" s="126"/>
      <c r="AL248" s="126"/>
      <c r="AM248" s="126"/>
      <c r="AN248" s="126"/>
      <c r="AO248" s="126"/>
      <c r="AP248" s="126"/>
      <c r="AQ248" s="126"/>
      <c r="AR248" s="126"/>
      <c r="AS248" s="126"/>
      <c r="AT248" s="126"/>
      <c r="AU248" s="126"/>
      <c r="AV248" s="126"/>
      <c r="AW248" s="126"/>
      <c r="AX248" s="126"/>
      <c r="AY248" s="126"/>
      <c r="AZ248" s="126"/>
      <c r="BA248" s="126"/>
      <c r="BB248" s="126"/>
      <c r="BC248" s="126"/>
      <c r="BD248" s="126"/>
      <c r="BE248" s="126"/>
      <c r="BF248" s="126"/>
      <c r="BG248" s="126"/>
      <c r="BH248" s="126"/>
      <c r="BI248" s="126"/>
      <c r="BJ248" s="126"/>
      <c r="BK248" s="126"/>
      <c r="BL248" s="126"/>
      <c r="BM248" s="126"/>
      <c r="BN248" s="126"/>
      <c r="BO248" s="126"/>
      <c r="BP248" s="126"/>
      <c r="BQ248" s="126"/>
      <c r="BR248" s="126"/>
      <c r="BS248" s="126"/>
      <c r="BT248" s="126"/>
      <c r="BU248" s="126"/>
      <c r="BV248" s="126"/>
      <c r="BW248" s="126"/>
      <c r="BX248" s="126"/>
      <c r="BY248" s="126"/>
      <c r="BZ248" s="126"/>
      <c r="CA248" s="126"/>
      <c r="CB248" s="126"/>
      <c r="CC248" s="126"/>
      <c r="CD248" s="126"/>
      <c r="CE248" s="126"/>
      <c r="CF248" s="126"/>
      <c r="CG248" s="126"/>
      <c r="CH248" s="126"/>
      <c r="CI248" s="126"/>
      <c r="CJ248" s="126"/>
      <c r="CK248" s="126"/>
      <c r="CL248" s="126"/>
      <c r="CM248" s="126"/>
      <c r="CN248" s="126"/>
      <c r="CO248" s="126"/>
      <c r="CP248" s="126"/>
      <c r="CQ248" s="126"/>
    </row>
    <row r="249" ht="24" customHeight="1" outlineLevel="3" spans="1:95">
      <c r="A249" s="115"/>
      <c r="B249" s="116" t="s">
        <v>799</v>
      </c>
      <c r="C249" s="117" t="s">
        <v>1206</v>
      </c>
      <c r="D249" s="115" t="s">
        <v>1207</v>
      </c>
      <c r="E249" s="116" t="s">
        <v>1208</v>
      </c>
      <c r="F249" s="116"/>
      <c r="G249" s="116" t="s">
        <v>943</v>
      </c>
      <c r="H249" s="118">
        <f>X249+AA249+AD249+AG249+AJ249+AM249+AP249+AS249+AV249+AY249+BB249+BE249</f>
        <v>0</v>
      </c>
      <c r="I249" s="118">
        <f>Y249+AB249+AE249+AH249+AK249+AN249+AQ249+AT249+AW249+AZ249+BC249+BF249</f>
        <v>0</v>
      </c>
      <c r="J249" s="118">
        <f t="shared" si="2339"/>
        <v>0</v>
      </c>
      <c r="K249" s="118"/>
      <c r="L249" s="152"/>
      <c r="M249" s="152"/>
      <c r="N249" s="118"/>
      <c r="O249" s="118"/>
      <c r="P249" s="118"/>
      <c r="Q249" s="118"/>
      <c r="R249" s="118"/>
      <c r="S249" s="118"/>
      <c r="T249" s="118"/>
      <c r="U249" s="118"/>
      <c r="V249" s="118"/>
      <c r="W249" s="118"/>
      <c r="X249" s="118">
        <f>VLOOKUP($C249,'1 预算编制表单'!$C:$BJ,27,FALSE)</f>
        <v>0</v>
      </c>
      <c r="Y249" s="118">
        <f>X249-Z249</f>
        <v>0</v>
      </c>
      <c r="Z249" s="118">
        <f>SUM(Z250:Z254)</f>
        <v>0</v>
      </c>
      <c r="AA249" s="118">
        <f>VLOOKUP($C249,'1 预算编制表单'!$C:$BJ,30,FALSE)</f>
        <v>0</v>
      </c>
      <c r="AB249" s="118">
        <f>AA249-AC249</f>
        <v>0</v>
      </c>
      <c r="AC249" s="118">
        <f>SUM(AC250:AC254)</f>
        <v>0</v>
      </c>
      <c r="AD249" s="118">
        <f>VLOOKUP($C249,'1 预算编制表单'!$C:$BJ,33,FALSE)</f>
        <v>0</v>
      </c>
      <c r="AE249" s="118">
        <f>AD249-AF249</f>
        <v>0</v>
      </c>
      <c r="AF249" s="118">
        <f>SUM(AF250:AF254)</f>
        <v>0</v>
      </c>
      <c r="AG249" s="118">
        <f>VLOOKUP($C249,'1 预算编制表单'!$C:$BJ,36,FALSE)</f>
        <v>0</v>
      </c>
      <c r="AH249" s="118">
        <f>AG249-AI249</f>
        <v>0</v>
      </c>
      <c r="AI249" s="118">
        <f>SUM(AI250:AI254)</f>
        <v>0</v>
      </c>
      <c r="AJ249" s="118">
        <f>VLOOKUP($C249,'1 预算编制表单'!$C:$BJ,39,FALSE)</f>
        <v>0</v>
      </c>
      <c r="AK249" s="118">
        <f>AJ249-AL249</f>
        <v>0</v>
      </c>
      <c r="AL249" s="118">
        <f>SUM(AL250:AL254)</f>
        <v>0</v>
      </c>
      <c r="AM249" s="118">
        <f>VLOOKUP($C249,'1 预算编制表单'!$C:$BJ,42,FALSE)</f>
        <v>0</v>
      </c>
      <c r="AN249" s="118">
        <f>AM249-AO249</f>
        <v>0</v>
      </c>
      <c r="AO249" s="118">
        <f>SUM(AO250:AO254)</f>
        <v>0</v>
      </c>
      <c r="AP249" s="118">
        <f>VLOOKUP($C249,'1 预算编制表单'!$C:$BJ,45,FALSE)</f>
        <v>0</v>
      </c>
      <c r="AQ249" s="118">
        <f>AP249-AR249</f>
        <v>0</v>
      </c>
      <c r="AR249" s="118">
        <f>SUM(AR250:AR254)</f>
        <v>0</v>
      </c>
      <c r="AS249" s="118">
        <f>VLOOKUP($C249,'1 预算编制表单'!$C:$BJ,48,FALSE)</f>
        <v>0</v>
      </c>
      <c r="AT249" s="118">
        <f>AS249-AU249</f>
        <v>0</v>
      </c>
      <c r="AU249" s="118">
        <f>SUM(AU250:AU254)</f>
        <v>0</v>
      </c>
      <c r="AV249" s="118">
        <f>VLOOKUP($C249,'1 预算编制表单'!$C:$BJ,51,FALSE)</f>
        <v>0</v>
      </c>
      <c r="AW249" s="118">
        <f>AV249-AX249</f>
        <v>0</v>
      </c>
      <c r="AX249" s="118">
        <f>SUM(AX250:AX254)</f>
        <v>0</v>
      </c>
      <c r="AY249" s="118">
        <f>VLOOKUP($C249,'1 预算编制表单'!$C:$BJ,54,FALSE)</f>
        <v>0</v>
      </c>
      <c r="AZ249" s="118">
        <f>AY249-BA249</f>
        <v>0</v>
      </c>
      <c r="BA249" s="118">
        <f>SUM(BA250:BA254)</f>
        <v>0</v>
      </c>
      <c r="BB249" s="118">
        <f>VLOOKUP($C249,'1 预算编制表单'!$C:$BJ,57,FALSE)</f>
        <v>0</v>
      </c>
      <c r="BC249" s="118">
        <f>BB249-BD249</f>
        <v>0</v>
      </c>
      <c r="BD249" s="118">
        <f>SUM(BD250:BD254)</f>
        <v>0</v>
      </c>
      <c r="BE249" s="118">
        <f>VLOOKUP($C249,'1 预算编制表单'!$C:$BJ,60,FALSE)</f>
        <v>0</v>
      </c>
      <c r="BF249" s="118">
        <f>BE249-BG249</f>
        <v>0</v>
      </c>
      <c r="BG249" s="118">
        <f>SUM(BG250:BG254)</f>
        <v>0</v>
      </c>
      <c r="BH249" s="118">
        <f>VLOOKUP($C249,'1 预算编制表单'!$C:$BJ,27,FALSE)</f>
        <v>0</v>
      </c>
      <c r="BI249" s="118">
        <f>BH249-BJ249</f>
        <v>0</v>
      </c>
      <c r="BJ249" s="118">
        <f>SUM(BJ250:BJ254)</f>
        <v>0</v>
      </c>
      <c r="BK249" s="118">
        <f>VLOOKUP($C249,'1 预算编制表单'!$C:$BJ,30,FALSE)</f>
        <v>0</v>
      </c>
      <c r="BL249" s="118">
        <f>BK249-BM249</f>
        <v>0</v>
      </c>
      <c r="BM249" s="118">
        <f>SUM(BM250:BM254)</f>
        <v>0</v>
      </c>
      <c r="BN249" s="118">
        <f>VLOOKUP($C249,'1 预算编制表单'!$C:$BJ,33,FALSE)</f>
        <v>0</v>
      </c>
      <c r="BO249" s="118">
        <f>BN249-BP249</f>
        <v>0</v>
      </c>
      <c r="BP249" s="118">
        <f>SUM(BP250:BP254)</f>
        <v>0</v>
      </c>
      <c r="BQ249" s="118">
        <f>VLOOKUP($C249,'1 预算编制表单'!$C:$BJ,36,FALSE)</f>
        <v>0</v>
      </c>
      <c r="BR249" s="118">
        <f>BQ249-BS249</f>
        <v>0</v>
      </c>
      <c r="BS249" s="118">
        <f>SUM(BS250:BS254)</f>
        <v>0</v>
      </c>
      <c r="BT249" s="118">
        <f>VLOOKUP($C249,'1 预算编制表单'!$C:$BJ,39,FALSE)</f>
        <v>0</v>
      </c>
      <c r="BU249" s="118">
        <f>BT249-BV249</f>
        <v>0</v>
      </c>
      <c r="BV249" s="118">
        <f>SUM(BV250:BV254)</f>
        <v>0</v>
      </c>
      <c r="BW249" s="118">
        <f>VLOOKUP($C249,'1 预算编制表单'!$C:$BJ,42,FALSE)</f>
        <v>0</v>
      </c>
      <c r="BX249" s="118">
        <f>BW249-BY249</f>
        <v>0</v>
      </c>
      <c r="BY249" s="118">
        <f>SUM(BY250:BY254)</f>
        <v>0</v>
      </c>
      <c r="BZ249" s="118">
        <f>VLOOKUP($C249,'1 预算编制表单'!$C:$BJ,45,FALSE)</f>
        <v>0</v>
      </c>
      <c r="CA249" s="118">
        <f>BZ249-CB249</f>
        <v>0</v>
      </c>
      <c r="CB249" s="118">
        <f>SUM(CB250:CB254)</f>
        <v>0</v>
      </c>
      <c r="CC249" s="118">
        <f>VLOOKUP($C249,'1 预算编制表单'!$C:$BJ,48,FALSE)</f>
        <v>0</v>
      </c>
      <c r="CD249" s="118">
        <f>CC249-CE249</f>
        <v>0</v>
      </c>
      <c r="CE249" s="118">
        <f>SUM(CE250:CE254)</f>
        <v>0</v>
      </c>
      <c r="CF249" s="118">
        <f>VLOOKUP($C249,'1 预算编制表单'!$C:$BJ,51,FALSE)</f>
        <v>0</v>
      </c>
      <c r="CG249" s="118">
        <f>CF249-CH249</f>
        <v>0</v>
      </c>
      <c r="CH249" s="118">
        <f>SUM(CH250:CH254)</f>
        <v>0</v>
      </c>
      <c r="CI249" s="118">
        <f>VLOOKUP($C249,'1 预算编制表单'!$C:$BJ,54,FALSE)</f>
        <v>0</v>
      </c>
      <c r="CJ249" s="118">
        <f>CI249-CK249</f>
        <v>0</v>
      </c>
      <c r="CK249" s="118">
        <f>SUM(CK250:CK254)</f>
        <v>0</v>
      </c>
      <c r="CL249" s="118">
        <f>VLOOKUP($C249,'1 预算编制表单'!$C:$BJ,57,FALSE)</f>
        <v>0</v>
      </c>
      <c r="CM249" s="118">
        <f>CL249-CN249</f>
        <v>0</v>
      </c>
      <c r="CN249" s="118">
        <f>SUM(CN250:CN254)</f>
        <v>0</v>
      </c>
      <c r="CO249" s="118">
        <f>VLOOKUP($C249,'1 预算编制表单'!$C:$BJ,60,FALSE)</f>
        <v>0</v>
      </c>
      <c r="CP249" s="118">
        <f>CO249-CQ249</f>
        <v>0</v>
      </c>
      <c r="CQ249" s="118">
        <f>SUM(CQ250:CQ254)</f>
        <v>0</v>
      </c>
    </row>
    <row r="250" s="78" customFormat="1" ht="24" customHeight="1" outlineLevel="4" spans="1:95">
      <c r="A250" s="119"/>
      <c r="B250" s="120"/>
      <c r="C250" s="121"/>
      <c r="D250" s="119"/>
      <c r="E250" s="120"/>
      <c r="F250" s="120"/>
      <c r="G250" s="120"/>
      <c r="H250" s="122"/>
      <c r="I250" s="122"/>
      <c r="J250" s="122">
        <f t="shared" si="2339"/>
        <v>0</v>
      </c>
      <c r="K250" s="122">
        <v>1</v>
      </c>
      <c r="L250" s="153"/>
      <c r="M250" s="154">
        <f>IFERROR(VLOOKUP($L250,'2-2 引出数据_合同数据仓库'!$B$2:$BP$1000,3,FALSE),0)</f>
        <v>0</v>
      </c>
      <c r="N250" s="122"/>
      <c r="O250" s="154">
        <f>IFERROR(VLOOKUP((LEFT(VLOOKUP($L250,'2-2 引出数据_合同数据仓库'!$B$2:$BP$1000,64,FALSE),15)&amp;(RIGHT(VLOOKUP($L250,'2-2 引出数据_合同数据仓库'!$B$2:$BP$1000,64,FALSE),4)+1)),'2-2 引出数据_合同数据仓库'!$B$2:$BP$1000,3,FALSE),0)</f>
        <v>0</v>
      </c>
      <c r="P250" s="122"/>
      <c r="Q250" s="122">
        <f>IFERROR(VLOOKUP($L250,'2-2 引出数据_合同数据仓库'!$B$2:$BP$1000,28,FALSE),0)</f>
        <v>0</v>
      </c>
      <c r="R250" s="122">
        <f>IFERROR(VLOOKUP($L250,'2-2 引出数据_合同数据仓库'!$B$2:$BP$1000,29,FALSE),0)</f>
        <v>0</v>
      </c>
      <c r="S250" s="122">
        <f>IFERROR(VLOOKUP($L250,'2-2 引出数据_合同数据仓库'!$B$2:$BP$1000,4,FALSE),0)</f>
        <v>0</v>
      </c>
      <c r="T250" s="122"/>
      <c r="U250" s="122">
        <f>IFERROR(VLOOKUP($L250,'2-2 引出数据_合同数据仓库'!$B$2:$BP$1000,15,FALSE),0)</f>
        <v>0</v>
      </c>
      <c r="V250" s="122">
        <f t="shared" ref="V250:V253" si="2916">U250/(S250-R250+1)*365</f>
        <v>0</v>
      </c>
      <c r="W250" s="122"/>
      <c r="X250" s="161">
        <v>45658</v>
      </c>
      <c r="Y250" s="161">
        <f t="shared" ref="Y250:Y253" si="2917">X250+30</f>
        <v>45688</v>
      </c>
      <c r="Z250" s="165">
        <f t="shared" ref="Z250:Z253" si="2918">IFERROR(IF(($R250-Y250)&gt;=0,0,IF(($S250-X250)&lt;0,0,IF(AND(($S250-Y250)&gt;0,(X250-$R250)&gt;0),$V250/365*(Y250-X250+1),IF(AND(($S250-Y250)&lt;=0,(X250-$R250)&gt;0),$V250/365*($S250-X250+1),$V250/365*(Y250-$R250+1))))),0)</f>
        <v>0</v>
      </c>
      <c r="AA250" s="161">
        <f t="shared" ref="AA250:AA253" si="2919">Y250+1</f>
        <v>45689</v>
      </c>
      <c r="AB250" s="161">
        <f t="shared" ref="AB250:AB253" si="2920">AA250+27</f>
        <v>45716</v>
      </c>
      <c r="AC250" s="165">
        <f t="shared" ref="AC250:AC253" si="2921">IFERROR(IF(($R250-AB250)&gt;=0,0,IF(($S250-AA250)&lt;0,0,IF(AND(($S250-AB250)&gt;0,(AA250-$R250)&gt;0),$V250/365*(AB250-AA250+1),IF(AND(($S250-AB250)&lt;=0,(AA250-$R250)&gt;0),$V250/365*($S250-AA250+1),$V250/365*(AB250-$R250+1))))),0)</f>
        <v>0</v>
      </c>
      <c r="AD250" s="161">
        <f t="shared" ref="AD250:AD253" si="2922">AB250+1</f>
        <v>45717</v>
      </c>
      <c r="AE250" s="161">
        <f t="shared" ref="AE250:AE253" si="2923">AD250+30</f>
        <v>45747</v>
      </c>
      <c r="AF250" s="165">
        <f t="shared" ref="AF250:AF253" si="2924">IFERROR(IF(($R250-AE250)&gt;=0,0,IF(($S250-AD250)&lt;0,0,IF(AND(($S250-AE250)&gt;0,(AD250-$R250)&gt;0),$V250/365*(AE250-AD250+1),IF(AND(($S250-AE250)&lt;=0,(AD250-$R250)&gt;0),$V250/365*($S250-AD250+1),$V250/365*(AE250-$R250+1))))),0)</f>
        <v>0</v>
      </c>
      <c r="AG250" s="161">
        <f t="shared" ref="AG250:AG253" si="2925">AE250+1</f>
        <v>45748</v>
      </c>
      <c r="AH250" s="161">
        <f t="shared" ref="AH250:AH253" si="2926">AG250+29</f>
        <v>45777</v>
      </c>
      <c r="AI250" s="165">
        <f t="shared" ref="AI250:AI253" si="2927">IFERROR(IF(($R250-AH250)&gt;=0,0,IF(($S250-AG250)&lt;0,0,IF(AND(($S250-AH250)&gt;0,(AG250-$R250)&gt;0),$V250/365*(AH250-AG250+1),IF(AND(($S250-AH250)&lt;=0,(AG250-$R250)&gt;0),$V250/365*($S250-AG250+1),$V250/365*(AH250-$R250+1))))),0)</f>
        <v>0</v>
      </c>
      <c r="AJ250" s="161">
        <f t="shared" ref="AJ250:AJ253" si="2928">AH250+1</f>
        <v>45778</v>
      </c>
      <c r="AK250" s="161">
        <f t="shared" ref="AK250:AK253" si="2929">AJ250+30</f>
        <v>45808</v>
      </c>
      <c r="AL250" s="165">
        <f t="shared" ref="AL250:AL253" si="2930">IFERROR(IF(($R250-AK250)&gt;=0,0,IF(($S250-AJ250)&lt;0,0,IF(AND(($S250-AK250)&gt;0,(AJ250-$R250)&gt;0),$V250/365*(AK250-AJ250+1),IF(AND(($S250-AK250)&lt;=0,(AJ250-$R250)&gt;0),$V250/365*($S250-AJ250+1),$V250/365*(AK250-$R250+1))))),0)</f>
        <v>0</v>
      </c>
      <c r="AM250" s="161">
        <f t="shared" ref="AM250:AM253" si="2931">AK250+1</f>
        <v>45809</v>
      </c>
      <c r="AN250" s="161">
        <f t="shared" ref="AN250:AN253" si="2932">AM250+29</f>
        <v>45838</v>
      </c>
      <c r="AO250" s="165">
        <f t="shared" ref="AO250:AO253" si="2933">IFERROR(IF(($R250-AN250)&gt;=0,0,IF(($S250-AM250)&lt;0,0,IF(AND(($S250-AN250)&gt;0,(AM250-$R250)&gt;0),$V250/365*(AN250-AM250+1),IF(AND(($S250-AN250)&lt;=0,(AM250-$R250)&gt;0),$V250/365*($S250-AM250+1),$V250/365*(AN250-$R250+1))))),0)</f>
        <v>0</v>
      </c>
      <c r="AP250" s="161">
        <f t="shared" ref="AP250:AP253" si="2934">AN250+1</f>
        <v>45839</v>
      </c>
      <c r="AQ250" s="161">
        <f t="shared" ref="AQ250:AQ253" si="2935">AP250+30</f>
        <v>45869</v>
      </c>
      <c r="AR250" s="165">
        <f t="shared" ref="AR250:AR253" si="2936">IFERROR(IF(($R250-AQ250)&gt;=0,0,IF(($S250-AP250)&lt;0,0,IF(AND(($S250-AQ250)&gt;0,(AP250-$R250)&gt;0),$V250/365*(AQ250-AP250+1),IF(AND(($S250-AQ250)&lt;=0,(AP250-$R250)&gt;0),$V250/365*($S250-AP250+1),$V250/365*(AQ250-$R250+1))))),0)</f>
        <v>0</v>
      </c>
      <c r="AS250" s="161">
        <f t="shared" ref="AS250:AS253" si="2937">AQ250+1</f>
        <v>45870</v>
      </c>
      <c r="AT250" s="161">
        <f t="shared" ref="AT250:AT253" si="2938">AS250+30</f>
        <v>45900</v>
      </c>
      <c r="AU250" s="165">
        <f t="shared" ref="AU250:AU253" si="2939">IFERROR(IF(($R250-AT250)&gt;=0,0,IF(($S250-AS250)&lt;0,0,IF(AND(($S250-AT250)&gt;0,(AS250-$R250)&gt;0),$V250/365*(AT250-AS250+1),IF(AND(($S250-AT250)&lt;=0,(AS250-$R250)&gt;0),$V250/365*($S250-AS250+1),$V250/365*(AT250-$R250+1))))),0)</f>
        <v>0</v>
      </c>
      <c r="AV250" s="161">
        <f t="shared" ref="AV250:AV253" si="2940">AT250+1</f>
        <v>45901</v>
      </c>
      <c r="AW250" s="161">
        <f t="shared" ref="AW250:AW253" si="2941">AV250+29</f>
        <v>45930</v>
      </c>
      <c r="AX250" s="165">
        <f t="shared" ref="AX250:AX253" si="2942">IFERROR(IF(($R250-AW250)&gt;=0,0,IF(($S250-AV250)&lt;0,0,IF(AND(($S250-AW250)&gt;0,(AV250-$R250)&gt;0),$V250/365*(AW250-AV250+1),IF(AND(($S250-AW250)&lt;=0,(AV250-$R250)&gt;0),$V250/365*($S250-AV250+1),$V250/365*(AW250-$R250+1))))),0)</f>
        <v>0</v>
      </c>
      <c r="AY250" s="161">
        <f t="shared" ref="AY250:AY253" si="2943">AW250+1</f>
        <v>45931</v>
      </c>
      <c r="AZ250" s="161">
        <f t="shared" ref="AZ250:AZ253" si="2944">AY250+30</f>
        <v>45961</v>
      </c>
      <c r="BA250" s="165">
        <f t="shared" ref="BA250:BA253" si="2945">IFERROR(IF(($R250-AZ250)&gt;=0,0,IF(($S250-AY250)&lt;0,0,IF(AND(($S250-AZ250)&gt;0,(AY250-$R250)&gt;0),$V250/365*(AZ250-AY250+1),IF(AND(($S250-AZ250)&lt;=0,(AY250-$R250)&gt;0),$V250/365*($S250-AY250+1),$V250/365*(AZ250-$R250+1))))),0)</f>
        <v>0</v>
      </c>
      <c r="BB250" s="161">
        <f t="shared" ref="BB250:BB253" si="2946">AZ250+1</f>
        <v>45962</v>
      </c>
      <c r="BC250" s="161">
        <f t="shared" ref="BC250:BC253" si="2947">BB250+29</f>
        <v>45991</v>
      </c>
      <c r="BD250" s="165">
        <f t="shared" ref="BD250:BD253" si="2948">IFERROR(IF(($R250-BC250)&gt;=0,0,IF(($S250-BB250)&lt;0,0,IF(AND(($S250-BC250)&gt;0,(BB250-$R250)&gt;0),$V250/365*(BC250-BB250+1),IF(AND(($S250-BC250)&lt;=0,(BB250-$R250)&gt;0),$V250/365*($S250-BB250+1),$V250/365*(BC250-$R250+1))))),0)</f>
        <v>0</v>
      </c>
      <c r="BE250" s="161">
        <f t="shared" ref="BE250:BE253" si="2949">BC250+1</f>
        <v>45992</v>
      </c>
      <c r="BF250" s="161">
        <f t="shared" ref="BF250:BF253" si="2950">BE250+30</f>
        <v>46022</v>
      </c>
      <c r="BG250" s="165">
        <f t="shared" ref="BG250:BG253" si="2951">IFERROR(IF(($R250-BF250)&gt;=0,0,IF(($S250-BE250)&lt;0,0,IF(AND(($S250-BF250)&gt;0,(BE250-$R250)&gt;0),$V250/365*(BF250-BE250+1),IF(AND(($S250-BF250)&lt;=0,(BE250-$R250)&gt;0),$V250/365*($S250-BE250+1),$V250/365*(BF250-$R250+1))))),0)</f>
        <v>0</v>
      </c>
      <c r="BH250" s="161">
        <v>46023</v>
      </c>
      <c r="BI250" s="161">
        <f t="shared" ref="BI250:BI253" si="2952">BH250+30</f>
        <v>46053</v>
      </c>
      <c r="BJ250" s="165">
        <f t="shared" ref="BJ250:BJ253" si="2953">IFERROR(IF(($R250-BI250)&gt;=0,0,IF(($S250-BH250)&lt;0,0,IF(AND(($S250-BI250)&gt;0,(BH250-$R250)&gt;0),$V250/365*(BI250-BH250+1),IF(AND(($S250-BI250)&lt;=0,(BH250-$R250)&gt;0),$V250/365*($S250-BH250+1),$V250/365*(BI250-$R250+1))))),0)</f>
        <v>0</v>
      </c>
      <c r="BK250" s="161">
        <f t="shared" ref="BK250:BK253" si="2954">BI250+1</f>
        <v>46054</v>
      </c>
      <c r="BL250" s="161">
        <f t="shared" ref="BL250:BL253" si="2955">BK250+27</f>
        <v>46081</v>
      </c>
      <c r="BM250" s="165">
        <f t="shared" ref="BM250:BM253" si="2956">IFERROR(IF(($R250-BL250)&gt;=0,0,IF(($S250-BK250)&lt;0,0,IF(AND(($S250-BL250)&gt;0,(BK250-$R250)&gt;0),$V250/365*(BL250-BK250+1),IF(AND(($S250-BL250)&lt;=0,(BK250-$R250)&gt;0),$V250/365*($S250-BK250+1),$V250/365*(BL250-$R250+1))))),0)</f>
        <v>0</v>
      </c>
      <c r="BN250" s="161">
        <f t="shared" ref="BN250:BN253" si="2957">BL250+1</f>
        <v>46082</v>
      </c>
      <c r="BO250" s="161">
        <f t="shared" ref="BO250:BO253" si="2958">BN250+30</f>
        <v>46112</v>
      </c>
      <c r="BP250" s="165">
        <f t="shared" ref="BP250:BP253" si="2959">IFERROR(IF(($R250-BO250)&gt;=0,0,IF(($S250-BN250)&lt;0,0,IF(AND(($S250-BO250)&gt;0,(BN250-$R250)&gt;0),$V250/365*(BO250-BN250+1),IF(AND(($S250-BO250)&lt;=0,(BN250-$R250)&gt;0),$V250/365*($S250-BN250+1),$V250/365*(BO250-$R250+1))))),0)</f>
        <v>0</v>
      </c>
      <c r="BQ250" s="161">
        <f t="shared" ref="BQ250:BQ253" si="2960">BO250+1</f>
        <v>46113</v>
      </c>
      <c r="BR250" s="161">
        <f t="shared" ref="BR250:BR253" si="2961">BQ250+29</f>
        <v>46142</v>
      </c>
      <c r="BS250" s="165">
        <f t="shared" ref="BS250:BS253" si="2962">IFERROR(IF(($R250-BR250)&gt;=0,0,IF(($S250-BQ250)&lt;0,0,IF(AND(($S250-BR250)&gt;0,(BQ250-$R250)&gt;0),$V250/365*(BR250-BQ250+1),IF(AND(($S250-BR250)&lt;=0,(BQ250-$R250)&gt;0),$V250/365*($S250-BQ250+1),$V250/365*(BR250-$R250+1))))),0)</f>
        <v>0</v>
      </c>
      <c r="BT250" s="161">
        <f t="shared" ref="BT250:BT253" si="2963">BR250+1</f>
        <v>46143</v>
      </c>
      <c r="BU250" s="161">
        <f t="shared" ref="BU250:BU253" si="2964">BT250+30</f>
        <v>46173</v>
      </c>
      <c r="BV250" s="165">
        <f t="shared" ref="BV250:BV253" si="2965">IFERROR(IF(($R250-BU250)&gt;=0,0,IF(($S250-BT250)&lt;0,0,IF(AND(($S250-BU250)&gt;0,(BT250-$R250)&gt;0),$V250/365*(BU250-BT250+1),IF(AND(($S250-BU250)&lt;=0,(BT250-$R250)&gt;0),$V250/365*($S250-BT250+1),$V250/365*(BU250-$R250+1))))),0)</f>
        <v>0</v>
      </c>
      <c r="BW250" s="161">
        <f t="shared" ref="BW250:BW253" si="2966">BU250+1</f>
        <v>46174</v>
      </c>
      <c r="BX250" s="161">
        <f t="shared" ref="BX250:BX253" si="2967">BW250+29</f>
        <v>46203</v>
      </c>
      <c r="BY250" s="165">
        <f t="shared" ref="BY250:BY253" si="2968">IFERROR(IF(($R250-BX250)&gt;=0,0,IF(($S250-BW250)&lt;0,0,IF(AND(($S250-BX250)&gt;0,(BW250-$R250)&gt;0),$V250/365*(BX250-BW250+1),IF(AND(($S250-BX250)&lt;=0,(BW250-$R250)&gt;0),$V250/365*($S250-BW250+1),$V250/365*(BX250-$R250+1))))),0)</f>
        <v>0</v>
      </c>
      <c r="BZ250" s="161">
        <f t="shared" ref="BZ250:BZ253" si="2969">BX250+1</f>
        <v>46204</v>
      </c>
      <c r="CA250" s="161">
        <f t="shared" ref="CA250:CA253" si="2970">BZ250+30</f>
        <v>46234</v>
      </c>
      <c r="CB250" s="165">
        <f t="shared" ref="CB250:CB253" si="2971">IFERROR(IF(($R250-CA250)&gt;=0,0,IF(($S250-BZ250)&lt;0,0,IF(AND(($S250-CA250)&gt;0,(BZ250-$R250)&gt;0),$V250/365*(CA250-BZ250+1),IF(AND(($S250-CA250)&lt;=0,(BZ250-$R250)&gt;0),$V250/365*($S250-BZ250+1),$V250/365*(CA250-$R250+1))))),0)</f>
        <v>0</v>
      </c>
      <c r="CC250" s="161">
        <f t="shared" ref="CC250:CC253" si="2972">CA250+1</f>
        <v>46235</v>
      </c>
      <c r="CD250" s="161">
        <f t="shared" ref="CD250:CD253" si="2973">CC250+30</f>
        <v>46265</v>
      </c>
      <c r="CE250" s="165">
        <f t="shared" ref="CE250:CE253" si="2974">IFERROR(IF(($R250-CD250)&gt;=0,0,IF(($S250-CC250)&lt;0,0,IF(AND(($S250-CD250)&gt;0,(CC250-$R250)&gt;0),$V250/365*(CD250-CC250+1),IF(AND(($S250-CD250)&lt;=0,(CC250-$R250)&gt;0),$V250/365*($S250-CC250+1),$V250/365*(CD250-$R250+1))))),0)</f>
        <v>0</v>
      </c>
      <c r="CF250" s="161">
        <f t="shared" ref="CF250:CF253" si="2975">CD250+1</f>
        <v>46266</v>
      </c>
      <c r="CG250" s="161">
        <f t="shared" ref="CG250:CG253" si="2976">CF250+29</f>
        <v>46295</v>
      </c>
      <c r="CH250" s="165">
        <f t="shared" ref="CH250:CH253" si="2977">IFERROR(IF(($R250-CG250)&gt;=0,0,IF(($S250-CF250)&lt;0,0,IF(AND(($S250-CG250)&gt;0,(CF250-$R250)&gt;0),$V250/365*(CG250-CF250+1),IF(AND(($S250-CG250)&lt;=0,(CF250-$R250)&gt;0),$V250/365*($S250-CF250+1),$V250/365*(CG250-$R250+1))))),0)</f>
        <v>0</v>
      </c>
      <c r="CI250" s="161">
        <f t="shared" ref="CI250:CI253" si="2978">CG250+1</f>
        <v>46296</v>
      </c>
      <c r="CJ250" s="161">
        <f t="shared" ref="CJ250:CJ253" si="2979">CI250+30</f>
        <v>46326</v>
      </c>
      <c r="CK250" s="165">
        <f t="shared" ref="CK250:CK253" si="2980">IFERROR(IF(($R250-CJ250)&gt;=0,0,IF(($S250-CI250)&lt;0,0,IF(AND(($S250-CJ250)&gt;0,(CI250-$R250)&gt;0),$V250/365*(CJ250-CI250+1),IF(AND(($S250-CJ250)&lt;=0,(CI250-$R250)&gt;0),$V250/365*($S250-CI250+1),$V250/365*(CJ250-$R250+1))))),0)</f>
        <v>0</v>
      </c>
      <c r="CL250" s="161">
        <f t="shared" ref="CL250:CL253" si="2981">CJ250+1</f>
        <v>46327</v>
      </c>
      <c r="CM250" s="161">
        <f t="shared" ref="CM250:CM253" si="2982">CL250+29</f>
        <v>46356</v>
      </c>
      <c r="CN250" s="165">
        <f t="shared" ref="CN250:CN253" si="2983">IFERROR(IF(($R250-CM250)&gt;=0,0,IF(($S250-CL250)&lt;0,0,IF(AND(($S250-CM250)&gt;0,(CL250-$R250)&gt;0),$V250/365*(CM250-CL250+1),IF(AND(($S250-CM250)&lt;=0,(CL250-$R250)&gt;0),$V250/365*($S250-CL250+1),$V250/365*(CM250-$R250+1))))),0)</f>
        <v>0</v>
      </c>
      <c r="CO250" s="161">
        <f t="shared" ref="CO250:CO253" si="2984">CM250+1</f>
        <v>46357</v>
      </c>
      <c r="CP250" s="161">
        <f t="shared" ref="CP250:CP253" si="2985">CO250+30</f>
        <v>46387</v>
      </c>
      <c r="CQ250" s="165">
        <f t="shared" ref="CQ250:CQ253" si="2986">IFERROR(IF(($R250-CP250)&gt;=0,0,IF(($S250-CO250)&lt;0,0,IF(AND(($S250-CP250)&gt;0,(CO250-$R250)&gt;0),$V250/365*(CP250-CO250+1),IF(AND(($S250-CP250)&lt;=0,(CO250-$R250)&gt;0),$V250/365*($S250-CO250+1),$V250/365*(CP250-$R250+1))))),0)</f>
        <v>0</v>
      </c>
    </row>
    <row r="251" s="78" customFormat="1" ht="24" customHeight="1" outlineLevel="4" spans="1:95">
      <c r="A251" s="119"/>
      <c r="B251" s="120"/>
      <c r="C251" s="121"/>
      <c r="D251" s="119"/>
      <c r="E251" s="120"/>
      <c r="F251" s="120"/>
      <c r="G251" s="120"/>
      <c r="H251" s="122"/>
      <c r="I251" s="122"/>
      <c r="J251" s="122">
        <f t="shared" si="2339"/>
        <v>0</v>
      </c>
      <c r="K251" s="122">
        <f t="shared" ref="K251:K253" si="2987">K250+1</f>
        <v>2</v>
      </c>
      <c r="L251" s="153"/>
      <c r="M251" s="154">
        <f>IFERROR(VLOOKUP($L251,'2-2 引出数据_合同数据仓库'!$B$2:$BP$1000,3,FALSE),0)</f>
        <v>0</v>
      </c>
      <c r="N251" s="122"/>
      <c r="O251" s="154">
        <f>IFERROR(VLOOKUP((LEFT(VLOOKUP($L251,'2-2 引出数据_合同数据仓库'!$B$2:$BP$1000,64,FALSE),15)&amp;(RIGHT(VLOOKUP($L251,'2-2 引出数据_合同数据仓库'!$B$2:$BP$1000,64,FALSE),4)+1)),'2-2 引出数据_合同数据仓库'!$B$2:$BP$1000,3,FALSE),0)</f>
        <v>0</v>
      </c>
      <c r="P251" s="122"/>
      <c r="Q251" s="122">
        <f>IFERROR(VLOOKUP($L251,'2-2 引出数据_合同数据仓库'!$B$2:$BP$1000,28,FALSE),0)</f>
        <v>0</v>
      </c>
      <c r="R251" s="122">
        <f>IFERROR(VLOOKUP($L251,'2-2 引出数据_合同数据仓库'!$B$2:$BP$1000,29,FALSE),0)</f>
        <v>0</v>
      </c>
      <c r="S251" s="122">
        <f>IFERROR(VLOOKUP($L251,'2-2 引出数据_合同数据仓库'!$B$2:$BP$1000,4,FALSE),0)</f>
        <v>0</v>
      </c>
      <c r="T251" s="122"/>
      <c r="U251" s="122">
        <f>IFERROR(VLOOKUP($L251,'2-2 引出数据_合同数据仓库'!$B$2:$BP$1000,15,FALSE),0)</f>
        <v>0</v>
      </c>
      <c r="V251" s="122">
        <f t="shared" si="2916"/>
        <v>0</v>
      </c>
      <c r="W251" s="122"/>
      <c r="X251" s="161">
        <v>45658</v>
      </c>
      <c r="Y251" s="161">
        <f t="shared" si="2917"/>
        <v>45688</v>
      </c>
      <c r="Z251" s="165">
        <f t="shared" si="2918"/>
        <v>0</v>
      </c>
      <c r="AA251" s="161">
        <f t="shared" si="2919"/>
        <v>45689</v>
      </c>
      <c r="AB251" s="161">
        <f t="shared" si="2920"/>
        <v>45716</v>
      </c>
      <c r="AC251" s="165">
        <f t="shared" si="2921"/>
        <v>0</v>
      </c>
      <c r="AD251" s="161">
        <f t="shared" si="2922"/>
        <v>45717</v>
      </c>
      <c r="AE251" s="161">
        <f t="shared" si="2923"/>
        <v>45747</v>
      </c>
      <c r="AF251" s="165">
        <f t="shared" si="2924"/>
        <v>0</v>
      </c>
      <c r="AG251" s="161">
        <f t="shared" si="2925"/>
        <v>45748</v>
      </c>
      <c r="AH251" s="161">
        <f t="shared" si="2926"/>
        <v>45777</v>
      </c>
      <c r="AI251" s="165">
        <f t="shared" si="2927"/>
        <v>0</v>
      </c>
      <c r="AJ251" s="161">
        <f t="shared" si="2928"/>
        <v>45778</v>
      </c>
      <c r="AK251" s="161">
        <f t="shared" si="2929"/>
        <v>45808</v>
      </c>
      <c r="AL251" s="165">
        <f t="shared" si="2930"/>
        <v>0</v>
      </c>
      <c r="AM251" s="161">
        <f t="shared" si="2931"/>
        <v>45809</v>
      </c>
      <c r="AN251" s="161">
        <f t="shared" si="2932"/>
        <v>45838</v>
      </c>
      <c r="AO251" s="165">
        <f t="shared" si="2933"/>
        <v>0</v>
      </c>
      <c r="AP251" s="161">
        <f t="shared" si="2934"/>
        <v>45839</v>
      </c>
      <c r="AQ251" s="161">
        <f t="shared" si="2935"/>
        <v>45869</v>
      </c>
      <c r="AR251" s="165">
        <f t="shared" si="2936"/>
        <v>0</v>
      </c>
      <c r="AS251" s="161">
        <f t="shared" si="2937"/>
        <v>45870</v>
      </c>
      <c r="AT251" s="161">
        <f t="shared" si="2938"/>
        <v>45900</v>
      </c>
      <c r="AU251" s="165">
        <f t="shared" si="2939"/>
        <v>0</v>
      </c>
      <c r="AV251" s="161">
        <f t="shared" si="2940"/>
        <v>45901</v>
      </c>
      <c r="AW251" s="161">
        <f t="shared" si="2941"/>
        <v>45930</v>
      </c>
      <c r="AX251" s="165">
        <f t="shared" si="2942"/>
        <v>0</v>
      </c>
      <c r="AY251" s="161">
        <f t="shared" si="2943"/>
        <v>45931</v>
      </c>
      <c r="AZ251" s="161">
        <f t="shared" si="2944"/>
        <v>45961</v>
      </c>
      <c r="BA251" s="165">
        <f t="shared" si="2945"/>
        <v>0</v>
      </c>
      <c r="BB251" s="161">
        <f t="shared" si="2946"/>
        <v>45962</v>
      </c>
      <c r="BC251" s="161">
        <f t="shared" si="2947"/>
        <v>45991</v>
      </c>
      <c r="BD251" s="165">
        <f t="shared" si="2948"/>
        <v>0</v>
      </c>
      <c r="BE251" s="161">
        <f t="shared" si="2949"/>
        <v>45992</v>
      </c>
      <c r="BF251" s="161">
        <f t="shared" si="2950"/>
        <v>46022</v>
      </c>
      <c r="BG251" s="165">
        <f t="shared" si="2951"/>
        <v>0</v>
      </c>
      <c r="BH251" s="161">
        <v>46023</v>
      </c>
      <c r="BI251" s="161">
        <f t="shared" si="2952"/>
        <v>46053</v>
      </c>
      <c r="BJ251" s="165">
        <f t="shared" si="2953"/>
        <v>0</v>
      </c>
      <c r="BK251" s="161">
        <f t="shared" si="2954"/>
        <v>46054</v>
      </c>
      <c r="BL251" s="161">
        <f t="shared" si="2955"/>
        <v>46081</v>
      </c>
      <c r="BM251" s="165">
        <f t="shared" si="2956"/>
        <v>0</v>
      </c>
      <c r="BN251" s="161">
        <f t="shared" si="2957"/>
        <v>46082</v>
      </c>
      <c r="BO251" s="161">
        <f t="shared" si="2958"/>
        <v>46112</v>
      </c>
      <c r="BP251" s="165">
        <f t="shared" si="2959"/>
        <v>0</v>
      </c>
      <c r="BQ251" s="161">
        <f t="shared" si="2960"/>
        <v>46113</v>
      </c>
      <c r="BR251" s="161">
        <f t="shared" si="2961"/>
        <v>46142</v>
      </c>
      <c r="BS251" s="165">
        <f t="shared" si="2962"/>
        <v>0</v>
      </c>
      <c r="BT251" s="161">
        <f t="shared" si="2963"/>
        <v>46143</v>
      </c>
      <c r="BU251" s="161">
        <f t="shared" si="2964"/>
        <v>46173</v>
      </c>
      <c r="BV251" s="165">
        <f t="shared" si="2965"/>
        <v>0</v>
      </c>
      <c r="BW251" s="161">
        <f t="shared" si="2966"/>
        <v>46174</v>
      </c>
      <c r="BX251" s="161">
        <f t="shared" si="2967"/>
        <v>46203</v>
      </c>
      <c r="BY251" s="165">
        <f t="shared" si="2968"/>
        <v>0</v>
      </c>
      <c r="BZ251" s="161">
        <f t="shared" si="2969"/>
        <v>46204</v>
      </c>
      <c r="CA251" s="161">
        <f t="shared" si="2970"/>
        <v>46234</v>
      </c>
      <c r="CB251" s="165">
        <f t="shared" si="2971"/>
        <v>0</v>
      </c>
      <c r="CC251" s="161">
        <f t="shared" si="2972"/>
        <v>46235</v>
      </c>
      <c r="CD251" s="161">
        <f t="shared" si="2973"/>
        <v>46265</v>
      </c>
      <c r="CE251" s="165">
        <f t="shared" si="2974"/>
        <v>0</v>
      </c>
      <c r="CF251" s="161">
        <f t="shared" si="2975"/>
        <v>46266</v>
      </c>
      <c r="CG251" s="161">
        <f t="shared" si="2976"/>
        <v>46295</v>
      </c>
      <c r="CH251" s="165">
        <f t="shared" si="2977"/>
        <v>0</v>
      </c>
      <c r="CI251" s="161">
        <f t="shared" si="2978"/>
        <v>46296</v>
      </c>
      <c r="CJ251" s="161">
        <f t="shared" si="2979"/>
        <v>46326</v>
      </c>
      <c r="CK251" s="165">
        <f t="shared" si="2980"/>
        <v>0</v>
      </c>
      <c r="CL251" s="161">
        <f t="shared" si="2981"/>
        <v>46327</v>
      </c>
      <c r="CM251" s="161">
        <f t="shared" si="2982"/>
        <v>46356</v>
      </c>
      <c r="CN251" s="165">
        <f t="shared" si="2983"/>
        <v>0</v>
      </c>
      <c r="CO251" s="161">
        <f t="shared" si="2984"/>
        <v>46357</v>
      </c>
      <c r="CP251" s="161">
        <f t="shared" si="2985"/>
        <v>46387</v>
      </c>
      <c r="CQ251" s="165">
        <f t="shared" si="2986"/>
        <v>0</v>
      </c>
    </row>
    <row r="252" s="78" customFormat="1" ht="24" customHeight="1" outlineLevel="4" spans="1:95">
      <c r="A252" s="119"/>
      <c r="B252" s="120"/>
      <c r="C252" s="121"/>
      <c r="D252" s="119"/>
      <c r="E252" s="120"/>
      <c r="F252" s="120"/>
      <c r="G252" s="120"/>
      <c r="H252" s="122"/>
      <c r="I252" s="122"/>
      <c r="J252" s="122">
        <f t="shared" si="2339"/>
        <v>0</v>
      </c>
      <c r="K252" s="122">
        <f t="shared" si="2987"/>
        <v>3</v>
      </c>
      <c r="L252" s="153"/>
      <c r="M252" s="154">
        <f>IFERROR(VLOOKUP($L252,'2-2 引出数据_合同数据仓库'!$B$2:$BP$1000,3,FALSE),0)</f>
        <v>0</v>
      </c>
      <c r="N252" s="122"/>
      <c r="O252" s="154">
        <f>IFERROR(VLOOKUP((LEFT(VLOOKUP($L252,'2-2 引出数据_合同数据仓库'!$B$2:$BP$1000,64,FALSE),15)&amp;(RIGHT(VLOOKUP($L252,'2-2 引出数据_合同数据仓库'!$B$2:$BP$1000,64,FALSE),4)+1)),'2-2 引出数据_合同数据仓库'!$B$2:$BP$1000,3,FALSE),0)</f>
        <v>0</v>
      </c>
      <c r="P252" s="122"/>
      <c r="Q252" s="122">
        <f>IFERROR(VLOOKUP($L252,'2-2 引出数据_合同数据仓库'!$B$2:$BP$1000,28,FALSE),0)</f>
        <v>0</v>
      </c>
      <c r="R252" s="122">
        <f>IFERROR(VLOOKUP($L252,'2-2 引出数据_合同数据仓库'!$B$2:$BP$1000,29,FALSE),0)</f>
        <v>0</v>
      </c>
      <c r="S252" s="122">
        <f>IFERROR(VLOOKUP($L252,'2-2 引出数据_合同数据仓库'!$B$2:$BP$1000,4,FALSE),0)</f>
        <v>0</v>
      </c>
      <c r="T252" s="122"/>
      <c r="U252" s="122">
        <f>IFERROR(VLOOKUP($L252,'2-2 引出数据_合同数据仓库'!$B$2:$BP$1000,15,FALSE),0)</f>
        <v>0</v>
      </c>
      <c r="V252" s="122">
        <f t="shared" si="2916"/>
        <v>0</v>
      </c>
      <c r="W252" s="122"/>
      <c r="X252" s="161">
        <v>45658</v>
      </c>
      <c r="Y252" s="161">
        <f t="shared" si="2917"/>
        <v>45688</v>
      </c>
      <c r="Z252" s="165">
        <f t="shared" si="2918"/>
        <v>0</v>
      </c>
      <c r="AA252" s="161">
        <f t="shared" si="2919"/>
        <v>45689</v>
      </c>
      <c r="AB252" s="161">
        <f t="shared" si="2920"/>
        <v>45716</v>
      </c>
      <c r="AC252" s="165">
        <f t="shared" si="2921"/>
        <v>0</v>
      </c>
      <c r="AD252" s="161">
        <f t="shared" si="2922"/>
        <v>45717</v>
      </c>
      <c r="AE252" s="161">
        <f t="shared" si="2923"/>
        <v>45747</v>
      </c>
      <c r="AF252" s="165">
        <f t="shared" si="2924"/>
        <v>0</v>
      </c>
      <c r="AG252" s="161">
        <f t="shared" si="2925"/>
        <v>45748</v>
      </c>
      <c r="AH252" s="161">
        <f t="shared" si="2926"/>
        <v>45777</v>
      </c>
      <c r="AI252" s="165">
        <f t="shared" si="2927"/>
        <v>0</v>
      </c>
      <c r="AJ252" s="161">
        <f t="shared" si="2928"/>
        <v>45778</v>
      </c>
      <c r="AK252" s="161">
        <f t="shared" si="2929"/>
        <v>45808</v>
      </c>
      <c r="AL252" s="165">
        <f t="shared" si="2930"/>
        <v>0</v>
      </c>
      <c r="AM252" s="161">
        <f t="shared" si="2931"/>
        <v>45809</v>
      </c>
      <c r="AN252" s="161">
        <f t="shared" si="2932"/>
        <v>45838</v>
      </c>
      <c r="AO252" s="165">
        <f t="shared" si="2933"/>
        <v>0</v>
      </c>
      <c r="AP252" s="161">
        <f t="shared" si="2934"/>
        <v>45839</v>
      </c>
      <c r="AQ252" s="161">
        <f t="shared" si="2935"/>
        <v>45869</v>
      </c>
      <c r="AR252" s="165">
        <f t="shared" si="2936"/>
        <v>0</v>
      </c>
      <c r="AS252" s="161">
        <f t="shared" si="2937"/>
        <v>45870</v>
      </c>
      <c r="AT252" s="161">
        <f t="shared" si="2938"/>
        <v>45900</v>
      </c>
      <c r="AU252" s="165">
        <f t="shared" si="2939"/>
        <v>0</v>
      </c>
      <c r="AV252" s="161">
        <f t="shared" si="2940"/>
        <v>45901</v>
      </c>
      <c r="AW252" s="161">
        <f t="shared" si="2941"/>
        <v>45930</v>
      </c>
      <c r="AX252" s="165">
        <f t="shared" si="2942"/>
        <v>0</v>
      </c>
      <c r="AY252" s="161">
        <f t="shared" si="2943"/>
        <v>45931</v>
      </c>
      <c r="AZ252" s="161">
        <f t="shared" si="2944"/>
        <v>45961</v>
      </c>
      <c r="BA252" s="165">
        <f t="shared" si="2945"/>
        <v>0</v>
      </c>
      <c r="BB252" s="161">
        <f t="shared" si="2946"/>
        <v>45962</v>
      </c>
      <c r="BC252" s="161">
        <f t="shared" si="2947"/>
        <v>45991</v>
      </c>
      <c r="BD252" s="165">
        <f t="shared" si="2948"/>
        <v>0</v>
      </c>
      <c r="BE252" s="161">
        <f t="shared" si="2949"/>
        <v>45992</v>
      </c>
      <c r="BF252" s="161">
        <f t="shared" si="2950"/>
        <v>46022</v>
      </c>
      <c r="BG252" s="165">
        <f t="shared" si="2951"/>
        <v>0</v>
      </c>
      <c r="BH252" s="161">
        <v>46023</v>
      </c>
      <c r="BI252" s="161">
        <f t="shared" si="2952"/>
        <v>46053</v>
      </c>
      <c r="BJ252" s="165">
        <f t="shared" si="2953"/>
        <v>0</v>
      </c>
      <c r="BK252" s="161">
        <f t="shared" si="2954"/>
        <v>46054</v>
      </c>
      <c r="BL252" s="161">
        <f t="shared" si="2955"/>
        <v>46081</v>
      </c>
      <c r="BM252" s="165">
        <f t="shared" si="2956"/>
        <v>0</v>
      </c>
      <c r="BN252" s="161">
        <f t="shared" si="2957"/>
        <v>46082</v>
      </c>
      <c r="BO252" s="161">
        <f t="shared" si="2958"/>
        <v>46112</v>
      </c>
      <c r="BP252" s="165">
        <f t="shared" si="2959"/>
        <v>0</v>
      </c>
      <c r="BQ252" s="161">
        <f t="shared" si="2960"/>
        <v>46113</v>
      </c>
      <c r="BR252" s="161">
        <f t="shared" si="2961"/>
        <v>46142</v>
      </c>
      <c r="BS252" s="165">
        <f t="shared" si="2962"/>
        <v>0</v>
      </c>
      <c r="BT252" s="161">
        <f t="shared" si="2963"/>
        <v>46143</v>
      </c>
      <c r="BU252" s="161">
        <f t="shared" si="2964"/>
        <v>46173</v>
      </c>
      <c r="BV252" s="165">
        <f t="shared" si="2965"/>
        <v>0</v>
      </c>
      <c r="BW252" s="161">
        <f t="shared" si="2966"/>
        <v>46174</v>
      </c>
      <c r="BX252" s="161">
        <f t="shared" si="2967"/>
        <v>46203</v>
      </c>
      <c r="BY252" s="165">
        <f t="shared" si="2968"/>
        <v>0</v>
      </c>
      <c r="BZ252" s="161">
        <f t="shared" si="2969"/>
        <v>46204</v>
      </c>
      <c r="CA252" s="161">
        <f t="shared" si="2970"/>
        <v>46234</v>
      </c>
      <c r="CB252" s="165">
        <f t="shared" si="2971"/>
        <v>0</v>
      </c>
      <c r="CC252" s="161">
        <f t="shared" si="2972"/>
        <v>46235</v>
      </c>
      <c r="CD252" s="161">
        <f t="shared" si="2973"/>
        <v>46265</v>
      </c>
      <c r="CE252" s="165">
        <f t="shared" si="2974"/>
        <v>0</v>
      </c>
      <c r="CF252" s="161">
        <f t="shared" si="2975"/>
        <v>46266</v>
      </c>
      <c r="CG252" s="161">
        <f t="shared" si="2976"/>
        <v>46295</v>
      </c>
      <c r="CH252" s="165">
        <f t="shared" si="2977"/>
        <v>0</v>
      </c>
      <c r="CI252" s="161">
        <f t="shared" si="2978"/>
        <v>46296</v>
      </c>
      <c r="CJ252" s="161">
        <f t="shared" si="2979"/>
        <v>46326</v>
      </c>
      <c r="CK252" s="165">
        <f t="shared" si="2980"/>
        <v>0</v>
      </c>
      <c r="CL252" s="161">
        <f t="shared" si="2981"/>
        <v>46327</v>
      </c>
      <c r="CM252" s="161">
        <f t="shared" si="2982"/>
        <v>46356</v>
      </c>
      <c r="CN252" s="165">
        <f t="shared" si="2983"/>
        <v>0</v>
      </c>
      <c r="CO252" s="161">
        <f t="shared" si="2984"/>
        <v>46357</v>
      </c>
      <c r="CP252" s="161">
        <f t="shared" si="2985"/>
        <v>46387</v>
      </c>
      <c r="CQ252" s="165">
        <f t="shared" si="2986"/>
        <v>0</v>
      </c>
    </row>
    <row r="253" s="78" customFormat="1" ht="24" customHeight="1" outlineLevel="4" spans="1:95">
      <c r="A253" s="119"/>
      <c r="B253" s="120"/>
      <c r="C253" s="121"/>
      <c r="D253" s="119"/>
      <c r="E253" s="120"/>
      <c r="F253" s="120"/>
      <c r="G253" s="120"/>
      <c r="H253" s="122"/>
      <c r="I253" s="122"/>
      <c r="J253" s="122">
        <f t="shared" si="2339"/>
        <v>0</v>
      </c>
      <c r="K253" s="122">
        <f t="shared" si="2987"/>
        <v>4</v>
      </c>
      <c r="L253" s="153"/>
      <c r="M253" s="154">
        <f>IFERROR(VLOOKUP($L253,'2-2 引出数据_合同数据仓库'!$B$2:$BP$1000,3,FALSE),0)</f>
        <v>0</v>
      </c>
      <c r="N253" s="122"/>
      <c r="O253" s="154">
        <f>IFERROR(VLOOKUP((LEFT(VLOOKUP($L253,'2-2 引出数据_合同数据仓库'!$B$2:$BP$1000,64,FALSE),15)&amp;(RIGHT(VLOOKUP($L253,'2-2 引出数据_合同数据仓库'!$B$2:$BP$1000,64,FALSE),4)+1)),'2-2 引出数据_合同数据仓库'!$B$2:$BP$1000,3,FALSE),0)</f>
        <v>0</v>
      </c>
      <c r="P253" s="122"/>
      <c r="Q253" s="122">
        <f>IFERROR(VLOOKUP($L253,'2-2 引出数据_合同数据仓库'!$B$2:$BP$1000,28,FALSE),0)</f>
        <v>0</v>
      </c>
      <c r="R253" s="122">
        <f>IFERROR(VLOOKUP($L253,'2-2 引出数据_合同数据仓库'!$B$2:$BP$1000,29,FALSE),0)</f>
        <v>0</v>
      </c>
      <c r="S253" s="122">
        <f>IFERROR(VLOOKUP($L253,'2-2 引出数据_合同数据仓库'!$B$2:$BP$1000,4,FALSE),0)</f>
        <v>0</v>
      </c>
      <c r="T253" s="122"/>
      <c r="U253" s="122">
        <f>IFERROR(VLOOKUP($L253,'2-2 引出数据_合同数据仓库'!$B$2:$BP$1000,15,FALSE),0)</f>
        <v>0</v>
      </c>
      <c r="V253" s="122">
        <f t="shared" si="2916"/>
        <v>0</v>
      </c>
      <c r="W253" s="122"/>
      <c r="X253" s="161">
        <v>45658</v>
      </c>
      <c r="Y253" s="161">
        <f t="shared" si="2917"/>
        <v>45688</v>
      </c>
      <c r="Z253" s="165">
        <f t="shared" si="2918"/>
        <v>0</v>
      </c>
      <c r="AA253" s="161">
        <f t="shared" si="2919"/>
        <v>45689</v>
      </c>
      <c r="AB253" s="161">
        <f t="shared" si="2920"/>
        <v>45716</v>
      </c>
      <c r="AC253" s="165">
        <f t="shared" si="2921"/>
        <v>0</v>
      </c>
      <c r="AD253" s="161">
        <f t="shared" si="2922"/>
        <v>45717</v>
      </c>
      <c r="AE253" s="161">
        <f t="shared" si="2923"/>
        <v>45747</v>
      </c>
      <c r="AF253" s="165">
        <f t="shared" si="2924"/>
        <v>0</v>
      </c>
      <c r="AG253" s="161">
        <f t="shared" si="2925"/>
        <v>45748</v>
      </c>
      <c r="AH253" s="161">
        <f t="shared" si="2926"/>
        <v>45777</v>
      </c>
      <c r="AI253" s="165">
        <f t="shared" si="2927"/>
        <v>0</v>
      </c>
      <c r="AJ253" s="161">
        <f t="shared" si="2928"/>
        <v>45778</v>
      </c>
      <c r="AK253" s="161">
        <f t="shared" si="2929"/>
        <v>45808</v>
      </c>
      <c r="AL253" s="165">
        <f t="shared" si="2930"/>
        <v>0</v>
      </c>
      <c r="AM253" s="161">
        <f t="shared" si="2931"/>
        <v>45809</v>
      </c>
      <c r="AN253" s="161">
        <f t="shared" si="2932"/>
        <v>45838</v>
      </c>
      <c r="AO253" s="165">
        <f t="shared" si="2933"/>
        <v>0</v>
      </c>
      <c r="AP253" s="161">
        <f t="shared" si="2934"/>
        <v>45839</v>
      </c>
      <c r="AQ253" s="161">
        <f t="shared" si="2935"/>
        <v>45869</v>
      </c>
      <c r="AR253" s="165">
        <f t="shared" si="2936"/>
        <v>0</v>
      </c>
      <c r="AS253" s="161">
        <f t="shared" si="2937"/>
        <v>45870</v>
      </c>
      <c r="AT253" s="161">
        <f t="shared" si="2938"/>
        <v>45900</v>
      </c>
      <c r="AU253" s="165">
        <f t="shared" si="2939"/>
        <v>0</v>
      </c>
      <c r="AV253" s="161">
        <f t="shared" si="2940"/>
        <v>45901</v>
      </c>
      <c r="AW253" s="161">
        <f t="shared" si="2941"/>
        <v>45930</v>
      </c>
      <c r="AX253" s="165">
        <f t="shared" si="2942"/>
        <v>0</v>
      </c>
      <c r="AY253" s="161">
        <f t="shared" si="2943"/>
        <v>45931</v>
      </c>
      <c r="AZ253" s="161">
        <f t="shared" si="2944"/>
        <v>45961</v>
      </c>
      <c r="BA253" s="165">
        <f t="shared" si="2945"/>
        <v>0</v>
      </c>
      <c r="BB253" s="161">
        <f t="shared" si="2946"/>
        <v>45962</v>
      </c>
      <c r="BC253" s="161">
        <f t="shared" si="2947"/>
        <v>45991</v>
      </c>
      <c r="BD253" s="165">
        <f t="shared" si="2948"/>
        <v>0</v>
      </c>
      <c r="BE253" s="161">
        <f t="shared" si="2949"/>
        <v>45992</v>
      </c>
      <c r="BF253" s="161">
        <f t="shared" si="2950"/>
        <v>46022</v>
      </c>
      <c r="BG253" s="165">
        <f t="shared" si="2951"/>
        <v>0</v>
      </c>
      <c r="BH253" s="161">
        <v>46023</v>
      </c>
      <c r="BI253" s="161">
        <f t="shared" si="2952"/>
        <v>46053</v>
      </c>
      <c r="BJ253" s="165">
        <f t="shared" si="2953"/>
        <v>0</v>
      </c>
      <c r="BK253" s="161">
        <f t="shared" si="2954"/>
        <v>46054</v>
      </c>
      <c r="BL253" s="161">
        <f t="shared" si="2955"/>
        <v>46081</v>
      </c>
      <c r="BM253" s="165">
        <f t="shared" si="2956"/>
        <v>0</v>
      </c>
      <c r="BN253" s="161">
        <f t="shared" si="2957"/>
        <v>46082</v>
      </c>
      <c r="BO253" s="161">
        <f t="shared" si="2958"/>
        <v>46112</v>
      </c>
      <c r="BP253" s="165">
        <f t="shared" si="2959"/>
        <v>0</v>
      </c>
      <c r="BQ253" s="161">
        <f t="shared" si="2960"/>
        <v>46113</v>
      </c>
      <c r="BR253" s="161">
        <f t="shared" si="2961"/>
        <v>46142</v>
      </c>
      <c r="BS253" s="165">
        <f t="shared" si="2962"/>
        <v>0</v>
      </c>
      <c r="BT253" s="161">
        <f t="shared" si="2963"/>
        <v>46143</v>
      </c>
      <c r="BU253" s="161">
        <f t="shared" si="2964"/>
        <v>46173</v>
      </c>
      <c r="BV253" s="165">
        <f t="shared" si="2965"/>
        <v>0</v>
      </c>
      <c r="BW253" s="161">
        <f t="shared" si="2966"/>
        <v>46174</v>
      </c>
      <c r="BX253" s="161">
        <f t="shared" si="2967"/>
        <v>46203</v>
      </c>
      <c r="BY253" s="165">
        <f t="shared" si="2968"/>
        <v>0</v>
      </c>
      <c r="BZ253" s="161">
        <f t="shared" si="2969"/>
        <v>46204</v>
      </c>
      <c r="CA253" s="161">
        <f t="shared" si="2970"/>
        <v>46234</v>
      </c>
      <c r="CB253" s="165">
        <f t="shared" si="2971"/>
        <v>0</v>
      </c>
      <c r="CC253" s="161">
        <f t="shared" si="2972"/>
        <v>46235</v>
      </c>
      <c r="CD253" s="161">
        <f t="shared" si="2973"/>
        <v>46265</v>
      </c>
      <c r="CE253" s="165">
        <f t="shared" si="2974"/>
        <v>0</v>
      </c>
      <c r="CF253" s="161">
        <f t="shared" si="2975"/>
        <v>46266</v>
      </c>
      <c r="CG253" s="161">
        <f t="shared" si="2976"/>
        <v>46295</v>
      </c>
      <c r="CH253" s="165">
        <f t="shared" si="2977"/>
        <v>0</v>
      </c>
      <c r="CI253" s="161">
        <f t="shared" si="2978"/>
        <v>46296</v>
      </c>
      <c r="CJ253" s="161">
        <f t="shared" si="2979"/>
        <v>46326</v>
      </c>
      <c r="CK253" s="165">
        <f t="shared" si="2980"/>
        <v>0</v>
      </c>
      <c r="CL253" s="161">
        <f t="shared" si="2981"/>
        <v>46327</v>
      </c>
      <c r="CM253" s="161">
        <f t="shared" si="2982"/>
        <v>46356</v>
      </c>
      <c r="CN253" s="165">
        <f t="shared" si="2983"/>
        <v>0</v>
      </c>
      <c r="CO253" s="161">
        <f t="shared" si="2984"/>
        <v>46357</v>
      </c>
      <c r="CP253" s="161">
        <f t="shared" si="2985"/>
        <v>46387</v>
      </c>
      <c r="CQ253" s="165">
        <f t="shared" si="2986"/>
        <v>0</v>
      </c>
    </row>
    <row r="254" s="78" customFormat="1" ht="24" customHeight="1" outlineLevel="4" spans="1:95">
      <c r="A254" s="123" t="s">
        <v>2826</v>
      </c>
      <c r="B254" s="124"/>
      <c r="C254" s="124"/>
      <c r="D254" s="124"/>
      <c r="E254" s="124"/>
      <c r="F254" s="124"/>
      <c r="G254" s="125"/>
      <c r="H254" s="126"/>
      <c r="I254" s="126"/>
      <c r="J254" s="126"/>
      <c r="K254" s="126"/>
      <c r="L254" s="155"/>
      <c r="M254" s="155"/>
      <c r="N254" s="126"/>
      <c r="O254" s="126"/>
      <c r="P254" s="126"/>
      <c r="Q254" s="126"/>
      <c r="R254" s="126"/>
      <c r="S254" s="126"/>
      <c r="T254" s="126"/>
      <c r="U254" s="126"/>
      <c r="V254" s="126"/>
      <c r="W254" s="126"/>
      <c r="X254" s="126"/>
      <c r="Y254" s="126"/>
      <c r="Z254" s="126"/>
      <c r="AA254" s="126"/>
      <c r="AB254" s="126"/>
      <c r="AC254" s="126"/>
      <c r="AD254" s="126"/>
      <c r="AE254" s="126"/>
      <c r="AF254" s="126"/>
      <c r="AG254" s="126"/>
      <c r="AH254" s="126"/>
      <c r="AI254" s="126"/>
      <c r="AJ254" s="126"/>
      <c r="AK254" s="126"/>
      <c r="AL254" s="126"/>
      <c r="AM254" s="126"/>
      <c r="AN254" s="126"/>
      <c r="AO254" s="126"/>
      <c r="AP254" s="126"/>
      <c r="AQ254" s="126"/>
      <c r="AR254" s="126"/>
      <c r="AS254" s="126"/>
      <c r="AT254" s="126"/>
      <c r="AU254" s="126"/>
      <c r="AV254" s="126"/>
      <c r="AW254" s="126"/>
      <c r="AX254" s="126"/>
      <c r="AY254" s="126"/>
      <c r="AZ254" s="126"/>
      <c r="BA254" s="126"/>
      <c r="BB254" s="126"/>
      <c r="BC254" s="126"/>
      <c r="BD254" s="126"/>
      <c r="BE254" s="126"/>
      <c r="BF254" s="126"/>
      <c r="BG254" s="126"/>
      <c r="BH254" s="126"/>
      <c r="BI254" s="126"/>
      <c r="BJ254" s="126"/>
      <c r="BK254" s="126"/>
      <c r="BL254" s="126"/>
      <c r="BM254" s="126"/>
      <c r="BN254" s="126"/>
      <c r="BO254" s="126"/>
      <c r="BP254" s="126"/>
      <c r="BQ254" s="126"/>
      <c r="BR254" s="126"/>
      <c r="BS254" s="126"/>
      <c r="BT254" s="126"/>
      <c r="BU254" s="126"/>
      <c r="BV254" s="126"/>
      <c r="BW254" s="126"/>
      <c r="BX254" s="126"/>
      <c r="BY254" s="126"/>
      <c r="BZ254" s="126"/>
      <c r="CA254" s="126"/>
      <c r="CB254" s="126"/>
      <c r="CC254" s="126"/>
      <c r="CD254" s="126"/>
      <c r="CE254" s="126"/>
      <c r="CF254" s="126"/>
      <c r="CG254" s="126"/>
      <c r="CH254" s="126"/>
      <c r="CI254" s="126"/>
      <c r="CJ254" s="126"/>
      <c r="CK254" s="126"/>
      <c r="CL254" s="126"/>
      <c r="CM254" s="126"/>
      <c r="CN254" s="126"/>
      <c r="CO254" s="126"/>
      <c r="CP254" s="126"/>
      <c r="CQ254" s="126"/>
    </row>
    <row r="255" ht="24" customHeight="1" outlineLevel="2" spans="1:95">
      <c r="A255" s="111"/>
      <c r="B255" s="112" t="s">
        <v>794</v>
      </c>
      <c r="C255" s="113" t="s">
        <v>38</v>
      </c>
      <c r="D255" s="111" t="s">
        <v>39</v>
      </c>
      <c r="E255" s="112"/>
      <c r="F255" s="112"/>
      <c r="G255" s="112"/>
      <c r="H255" s="114">
        <f>X255+AA255+AD255+AG255+AJ255+AM255+AP255+AS255+AV255+AY255+BB255+BE255</f>
        <v>0</v>
      </c>
      <c r="I255" s="114">
        <f>Y255+AB255+AE255+AH255+AK255+AN255+AQ255+AT255+AW255+AZ255+BC255+BF255</f>
        <v>0</v>
      </c>
      <c r="J255" s="114">
        <f t="shared" si="2339"/>
        <v>0</v>
      </c>
      <c r="K255" s="114"/>
      <c r="L255" s="151"/>
      <c r="M255" s="151"/>
      <c r="N255" s="114"/>
      <c r="O255" s="114"/>
      <c r="P255" s="114"/>
      <c r="Q255" s="114"/>
      <c r="R255" s="114"/>
      <c r="S255" s="114"/>
      <c r="T255" s="114"/>
      <c r="U255" s="114"/>
      <c r="V255" s="114"/>
      <c r="W255" s="114"/>
      <c r="X255" s="114">
        <f>VLOOKUP($C255,'1 预算编制表单'!$C:$BJ,27,FALSE)</f>
        <v>0</v>
      </c>
      <c r="Y255" s="114">
        <f>X255-Z255</f>
        <v>0</v>
      </c>
      <c r="Z255" s="114">
        <f>Z256+Z262</f>
        <v>0</v>
      </c>
      <c r="AA255" s="114">
        <f>VLOOKUP($C255,'1 预算编制表单'!$C:$BJ,30,FALSE)</f>
        <v>0</v>
      </c>
      <c r="AB255" s="114">
        <f>AA255-AC255</f>
        <v>0</v>
      </c>
      <c r="AC255" s="114">
        <f>AC256+AC262</f>
        <v>0</v>
      </c>
      <c r="AD255" s="114">
        <f>VLOOKUP($C255,'1 预算编制表单'!$C:$BJ,33,FALSE)</f>
        <v>0</v>
      </c>
      <c r="AE255" s="114">
        <f>AD255-AF255</f>
        <v>0</v>
      </c>
      <c r="AF255" s="114">
        <f>AF256+AF262</f>
        <v>0</v>
      </c>
      <c r="AG255" s="114">
        <f>VLOOKUP($C255,'1 预算编制表单'!$C:$BJ,36,FALSE)</f>
        <v>0</v>
      </c>
      <c r="AH255" s="114">
        <f>AG255-AI255</f>
        <v>0</v>
      </c>
      <c r="AI255" s="114">
        <f>AI256+AI262</f>
        <v>0</v>
      </c>
      <c r="AJ255" s="114">
        <f>VLOOKUP($C255,'1 预算编制表单'!$C:$BJ,39,FALSE)</f>
        <v>0</v>
      </c>
      <c r="AK255" s="114">
        <f>AJ255-AL255</f>
        <v>0</v>
      </c>
      <c r="AL255" s="114">
        <f>AL256+AL262</f>
        <v>0</v>
      </c>
      <c r="AM255" s="114">
        <f>VLOOKUP($C255,'1 预算编制表单'!$C:$BJ,42,FALSE)</f>
        <v>0</v>
      </c>
      <c r="AN255" s="114">
        <f>AM255-AO255</f>
        <v>0</v>
      </c>
      <c r="AO255" s="114">
        <f>AO256+AO262</f>
        <v>0</v>
      </c>
      <c r="AP255" s="114">
        <f>VLOOKUP($C255,'1 预算编制表单'!$C:$BJ,45,FALSE)</f>
        <v>0</v>
      </c>
      <c r="AQ255" s="114">
        <f>AP255-AR255</f>
        <v>0</v>
      </c>
      <c r="AR255" s="114">
        <f>AR256+AR262</f>
        <v>0</v>
      </c>
      <c r="AS255" s="114">
        <f>VLOOKUP($C255,'1 预算编制表单'!$C:$BJ,48,FALSE)</f>
        <v>0</v>
      </c>
      <c r="AT255" s="114">
        <f>AS255-AU255</f>
        <v>0</v>
      </c>
      <c r="AU255" s="114">
        <f>AU256+AU262</f>
        <v>0</v>
      </c>
      <c r="AV255" s="114">
        <f>VLOOKUP($C255,'1 预算编制表单'!$C:$BJ,51,FALSE)</f>
        <v>0</v>
      </c>
      <c r="AW255" s="114">
        <f>AV255-AX255</f>
        <v>0</v>
      </c>
      <c r="AX255" s="114">
        <f>AX256+AX262</f>
        <v>0</v>
      </c>
      <c r="AY255" s="114">
        <f>VLOOKUP($C255,'1 预算编制表单'!$C:$BJ,54,FALSE)</f>
        <v>0</v>
      </c>
      <c r="AZ255" s="114">
        <f>AY255-BA255</f>
        <v>0</v>
      </c>
      <c r="BA255" s="114">
        <f>BA256+BA262</f>
        <v>0</v>
      </c>
      <c r="BB255" s="114">
        <f>VLOOKUP($C255,'1 预算编制表单'!$C:$BJ,57,FALSE)</f>
        <v>0</v>
      </c>
      <c r="BC255" s="114">
        <f>BB255-BD255</f>
        <v>0</v>
      </c>
      <c r="BD255" s="114">
        <f>BD256+BD262</f>
        <v>0</v>
      </c>
      <c r="BE255" s="114">
        <f>VLOOKUP($C255,'1 预算编制表单'!$C:$BJ,60,FALSE)</f>
        <v>0</v>
      </c>
      <c r="BF255" s="114">
        <f>BE255-BG255</f>
        <v>0</v>
      </c>
      <c r="BG255" s="114">
        <f>BG256+BG262</f>
        <v>0</v>
      </c>
      <c r="BH255" s="114">
        <f>VLOOKUP($C255,'1 预算编制表单'!$C:$BJ,27,FALSE)</f>
        <v>0</v>
      </c>
      <c r="BI255" s="114">
        <f>BH255-BJ255</f>
        <v>0</v>
      </c>
      <c r="BJ255" s="114">
        <f>BJ256+BJ262</f>
        <v>0</v>
      </c>
      <c r="BK255" s="114">
        <f>VLOOKUP($C255,'1 预算编制表单'!$C:$BJ,30,FALSE)</f>
        <v>0</v>
      </c>
      <c r="BL255" s="114">
        <f>BK255-BM255</f>
        <v>0</v>
      </c>
      <c r="BM255" s="114">
        <f>BM256+BM262</f>
        <v>0</v>
      </c>
      <c r="BN255" s="114">
        <f>VLOOKUP($C255,'1 预算编制表单'!$C:$BJ,33,FALSE)</f>
        <v>0</v>
      </c>
      <c r="BO255" s="114">
        <f>BN255-BP255</f>
        <v>0</v>
      </c>
      <c r="BP255" s="114">
        <f>BP256+BP262</f>
        <v>0</v>
      </c>
      <c r="BQ255" s="114">
        <f>VLOOKUP($C255,'1 预算编制表单'!$C:$BJ,36,FALSE)</f>
        <v>0</v>
      </c>
      <c r="BR255" s="114">
        <f>BQ255-BS255</f>
        <v>0</v>
      </c>
      <c r="BS255" s="114">
        <f>BS256+BS262</f>
        <v>0</v>
      </c>
      <c r="BT255" s="114">
        <f>VLOOKUP($C255,'1 预算编制表单'!$C:$BJ,39,FALSE)</f>
        <v>0</v>
      </c>
      <c r="BU255" s="114">
        <f>BT255-BV255</f>
        <v>0</v>
      </c>
      <c r="BV255" s="114">
        <f>BV256+BV262</f>
        <v>0</v>
      </c>
      <c r="BW255" s="114">
        <f>VLOOKUP($C255,'1 预算编制表单'!$C:$BJ,42,FALSE)</f>
        <v>0</v>
      </c>
      <c r="BX255" s="114">
        <f>BW255-BY255</f>
        <v>0</v>
      </c>
      <c r="BY255" s="114">
        <f>BY256+BY262</f>
        <v>0</v>
      </c>
      <c r="BZ255" s="114">
        <f>VLOOKUP($C255,'1 预算编制表单'!$C:$BJ,45,FALSE)</f>
        <v>0</v>
      </c>
      <c r="CA255" s="114">
        <f>BZ255-CB255</f>
        <v>0</v>
      </c>
      <c r="CB255" s="114">
        <f>CB256+CB262</f>
        <v>0</v>
      </c>
      <c r="CC255" s="114">
        <f>VLOOKUP($C255,'1 预算编制表单'!$C:$BJ,48,FALSE)</f>
        <v>0</v>
      </c>
      <c r="CD255" s="114">
        <f>CC255-CE255</f>
        <v>0</v>
      </c>
      <c r="CE255" s="114">
        <f>CE256+CE262</f>
        <v>0</v>
      </c>
      <c r="CF255" s="114">
        <f>VLOOKUP($C255,'1 预算编制表单'!$C:$BJ,51,FALSE)</f>
        <v>0</v>
      </c>
      <c r="CG255" s="114">
        <f>CF255-CH255</f>
        <v>0</v>
      </c>
      <c r="CH255" s="114">
        <f>CH256+CH262</f>
        <v>0</v>
      </c>
      <c r="CI255" s="114">
        <f>VLOOKUP($C255,'1 预算编制表单'!$C:$BJ,54,FALSE)</f>
        <v>0</v>
      </c>
      <c r="CJ255" s="114">
        <f>CI255-CK255</f>
        <v>0</v>
      </c>
      <c r="CK255" s="114">
        <f>CK256+CK262</f>
        <v>0</v>
      </c>
      <c r="CL255" s="114">
        <f>VLOOKUP($C255,'1 预算编制表单'!$C:$BJ,57,FALSE)</f>
        <v>0</v>
      </c>
      <c r="CM255" s="114">
        <f>CL255-CN255</f>
        <v>0</v>
      </c>
      <c r="CN255" s="114">
        <f>CN256+CN262</f>
        <v>0</v>
      </c>
      <c r="CO255" s="114">
        <f>VLOOKUP($C255,'1 预算编制表单'!$C:$BJ,60,FALSE)</f>
        <v>0</v>
      </c>
      <c r="CP255" s="114">
        <f>CO255-CQ255</f>
        <v>0</v>
      </c>
      <c r="CQ255" s="114">
        <f>CQ256+CQ262</f>
        <v>0</v>
      </c>
    </row>
    <row r="256" ht="24" customHeight="1" outlineLevel="3" spans="1:95">
      <c r="A256" s="115"/>
      <c r="B256" s="116" t="s">
        <v>799</v>
      </c>
      <c r="C256" s="117" t="s">
        <v>1209</v>
      </c>
      <c r="D256" s="115" t="s">
        <v>1210</v>
      </c>
      <c r="E256" s="116" t="s">
        <v>1211</v>
      </c>
      <c r="F256" s="116"/>
      <c r="G256" s="116" t="s">
        <v>943</v>
      </c>
      <c r="H256" s="118">
        <f>X256+AA256+AD256+AG256+AJ256+AM256+AP256+AS256+AV256+AY256+BB256+BE256</f>
        <v>0</v>
      </c>
      <c r="I256" s="118">
        <f>Y256+AB256+AE256+AH256+AK256+AN256+AQ256+AT256+AW256+AZ256+BC256+BF256</f>
        <v>0</v>
      </c>
      <c r="J256" s="118">
        <f t="shared" si="2339"/>
        <v>0</v>
      </c>
      <c r="K256" s="118"/>
      <c r="L256" s="152"/>
      <c r="M256" s="152"/>
      <c r="N256" s="118"/>
      <c r="O256" s="118"/>
      <c r="P256" s="118"/>
      <c r="Q256" s="118"/>
      <c r="R256" s="118"/>
      <c r="S256" s="118"/>
      <c r="T256" s="118"/>
      <c r="U256" s="118"/>
      <c r="V256" s="118"/>
      <c r="W256" s="118"/>
      <c r="X256" s="118">
        <f>VLOOKUP($C256,'1 预算编制表单'!$C:$BJ,27,FALSE)</f>
        <v>0</v>
      </c>
      <c r="Y256" s="118">
        <f>X256-Z256</f>
        <v>0</v>
      </c>
      <c r="Z256" s="118">
        <f>SUM(Z257:Z261)</f>
        <v>0</v>
      </c>
      <c r="AA256" s="118">
        <f>VLOOKUP($C256,'1 预算编制表单'!$C:$BJ,30,FALSE)</f>
        <v>0</v>
      </c>
      <c r="AB256" s="118">
        <f>AA256-AC256</f>
        <v>0</v>
      </c>
      <c r="AC256" s="118">
        <f>SUM(AC257:AC261)</f>
        <v>0</v>
      </c>
      <c r="AD256" s="118">
        <f>VLOOKUP($C256,'1 预算编制表单'!$C:$BJ,33,FALSE)</f>
        <v>0</v>
      </c>
      <c r="AE256" s="118">
        <f>AD256-AF256</f>
        <v>0</v>
      </c>
      <c r="AF256" s="118">
        <f>SUM(AF257:AF261)</f>
        <v>0</v>
      </c>
      <c r="AG256" s="118">
        <f>VLOOKUP($C256,'1 预算编制表单'!$C:$BJ,36,FALSE)</f>
        <v>0</v>
      </c>
      <c r="AH256" s="118">
        <f>AG256-AI256</f>
        <v>0</v>
      </c>
      <c r="AI256" s="118">
        <f>SUM(AI257:AI261)</f>
        <v>0</v>
      </c>
      <c r="AJ256" s="118">
        <f>VLOOKUP($C256,'1 预算编制表单'!$C:$BJ,39,FALSE)</f>
        <v>0</v>
      </c>
      <c r="AK256" s="118">
        <f>AJ256-AL256</f>
        <v>0</v>
      </c>
      <c r="AL256" s="118">
        <f>SUM(AL257:AL261)</f>
        <v>0</v>
      </c>
      <c r="AM256" s="118">
        <f>VLOOKUP($C256,'1 预算编制表单'!$C:$BJ,42,FALSE)</f>
        <v>0</v>
      </c>
      <c r="AN256" s="118">
        <f>AM256-AO256</f>
        <v>0</v>
      </c>
      <c r="AO256" s="118">
        <f>SUM(AO257:AO261)</f>
        <v>0</v>
      </c>
      <c r="AP256" s="118">
        <f>VLOOKUP($C256,'1 预算编制表单'!$C:$BJ,45,FALSE)</f>
        <v>0</v>
      </c>
      <c r="AQ256" s="118">
        <f>AP256-AR256</f>
        <v>0</v>
      </c>
      <c r="AR256" s="118">
        <f>SUM(AR257:AR261)</f>
        <v>0</v>
      </c>
      <c r="AS256" s="118">
        <f>VLOOKUP($C256,'1 预算编制表单'!$C:$BJ,48,FALSE)</f>
        <v>0</v>
      </c>
      <c r="AT256" s="118">
        <f>AS256-AU256</f>
        <v>0</v>
      </c>
      <c r="AU256" s="118">
        <f>SUM(AU257:AU261)</f>
        <v>0</v>
      </c>
      <c r="AV256" s="118">
        <f>VLOOKUP($C256,'1 预算编制表单'!$C:$BJ,51,FALSE)</f>
        <v>0</v>
      </c>
      <c r="AW256" s="118">
        <f>AV256-AX256</f>
        <v>0</v>
      </c>
      <c r="AX256" s="118">
        <f>SUM(AX257:AX261)</f>
        <v>0</v>
      </c>
      <c r="AY256" s="118">
        <f>VLOOKUP($C256,'1 预算编制表单'!$C:$BJ,54,FALSE)</f>
        <v>0</v>
      </c>
      <c r="AZ256" s="118">
        <f>AY256-BA256</f>
        <v>0</v>
      </c>
      <c r="BA256" s="118">
        <f>SUM(BA257:BA261)</f>
        <v>0</v>
      </c>
      <c r="BB256" s="118">
        <f>VLOOKUP($C256,'1 预算编制表单'!$C:$BJ,57,FALSE)</f>
        <v>0</v>
      </c>
      <c r="BC256" s="118">
        <f>BB256-BD256</f>
        <v>0</v>
      </c>
      <c r="BD256" s="118">
        <f>SUM(BD257:BD261)</f>
        <v>0</v>
      </c>
      <c r="BE256" s="118">
        <f>VLOOKUP($C256,'1 预算编制表单'!$C:$BJ,60,FALSE)</f>
        <v>0</v>
      </c>
      <c r="BF256" s="118">
        <f>BE256-BG256</f>
        <v>0</v>
      </c>
      <c r="BG256" s="118">
        <f>SUM(BG257:BG261)</f>
        <v>0</v>
      </c>
      <c r="BH256" s="118">
        <f>VLOOKUP($C256,'1 预算编制表单'!$C:$BJ,27,FALSE)</f>
        <v>0</v>
      </c>
      <c r="BI256" s="118">
        <f>BH256-BJ256</f>
        <v>0</v>
      </c>
      <c r="BJ256" s="118">
        <f>SUM(BJ257:BJ261)</f>
        <v>0</v>
      </c>
      <c r="BK256" s="118">
        <f>VLOOKUP($C256,'1 预算编制表单'!$C:$BJ,30,FALSE)</f>
        <v>0</v>
      </c>
      <c r="BL256" s="118">
        <f>BK256-BM256</f>
        <v>0</v>
      </c>
      <c r="BM256" s="118">
        <f>SUM(BM257:BM261)</f>
        <v>0</v>
      </c>
      <c r="BN256" s="118">
        <f>VLOOKUP($C256,'1 预算编制表单'!$C:$BJ,33,FALSE)</f>
        <v>0</v>
      </c>
      <c r="BO256" s="118">
        <f>BN256-BP256</f>
        <v>0</v>
      </c>
      <c r="BP256" s="118">
        <f>SUM(BP257:BP261)</f>
        <v>0</v>
      </c>
      <c r="BQ256" s="118">
        <f>VLOOKUP($C256,'1 预算编制表单'!$C:$BJ,36,FALSE)</f>
        <v>0</v>
      </c>
      <c r="BR256" s="118">
        <f>BQ256-BS256</f>
        <v>0</v>
      </c>
      <c r="BS256" s="118">
        <f>SUM(BS257:BS261)</f>
        <v>0</v>
      </c>
      <c r="BT256" s="118">
        <f>VLOOKUP($C256,'1 预算编制表单'!$C:$BJ,39,FALSE)</f>
        <v>0</v>
      </c>
      <c r="BU256" s="118">
        <f>BT256-BV256</f>
        <v>0</v>
      </c>
      <c r="BV256" s="118">
        <f>SUM(BV257:BV261)</f>
        <v>0</v>
      </c>
      <c r="BW256" s="118">
        <f>VLOOKUP($C256,'1 预算编制表单'!$C:$BJ,42,FALSE)</f>
        <v>0</v>
      </c>
      <c r="BX256" s="118">
        <f>BW256-BY256</f>
        <v>0</v>
      </c>
      <c r="BY256" s="118">
        <f>SUM(BY257:BY261)</f>
        <v>0</v>
      </c>
      <c r="BZ256" s="118">
        <f>VLOOKUP($C256,'1 预算编制表单'!$C:$BJ,45,FALSE)</f>
        <v>0</v>
      </c>
      <c r="CA256" s="118">
        <f>BZ256-CB256</f>
        <v>0</v>
      </c>
      <c r="CB256" s="118">
        <f>SUM(CB257:CB261)</f>
        <v>0</v>
      </c>
      <c r="CC256" s="118">
        <f>VLOOKUP($C256,'1 预算编制表单'!$C:$BJ,48,FALSE)</f>
        <v>0</v>
      </c>
      <c r="CD256" s="118">
        <f>CC256-CE256</f>
        <v>0</v>
      </c>
      <c r="CE256" s="118">
        <f>SUM(CE257:CE261)</f>
        <v>0</v>
      </c>
      <c r="CF256" s="118">
        <f>VLOOKUP($C256,'1 预算编制表单'!$C:$BJ,51,FALSE)</f>
        <v>0</v>
      </c>
      <c r="CG256" s="118">
        <f>CF256-CH256</f>
        <v>0</v>
      </c>
      <c r="CH256" s="118">
        <f>SUM(CH257:CH261)</f>
        <v>0</v>
      </c>
      <c r="CI256" s="118">
        <f>VLOOKUP($C256,'1 预算编制表单'!$C:$BJ,54,FALSE)</f>
        <v>0</v>
      </c>
      <c r="CJ256" s="118">
        <f>CI256-CK256</f>
        <v>0</v>
      </c>
      <c r="CK256" s="118">
        <f>SUM(CK257:CK261)</f>
        <v>0</v>
      </c>
      <c r="CL256" s="118">
        <f>VLOOKUP($C256,'1 预算编制表单'!$C:$BJ,57,FALSE)</f>
        <v>0</v>
      </c>
      <c r="CM256" s="118">
        <f>CL256-CN256</f>
        <v>0</v>
      </c>
      <c r="CN256" s="118">
        <f>SUM(CN257:CN261)</f>
        <v>0</v>
      </c>
      <c r="CO256" s="118">
        <f>VLOOKUP($C256,'1 预算编制表单'!$C:$BJ,60,FALSE)</f>
        <v>0</v>
      </c>
      <c r="CP256" s="118">
        <f>CO256-CQ256</f>
        <v>0</v>
      </c>
      <c r="CQ256" s="118">
        <f>SUM(CQ257:CQ261)</f>
        <v>0</v>
      </c>
    </row>
    <row r="257" s="78" customFormat="1" ht="24" customHeight="1" outlineLevel="4" spans="1:95">
      <c r="A257" s="119"/>
      <c r="B257" s="120"/>
      <c r="C257" s="121"/>
      <c r="D257" s="119"/>
      <c r="E257" s="120"/>
      <c r="F257" s="120"/>
      <c r="G257" s="120"/>
      <c r="H257" s="122"/>
      <c r="I257" s="122"/>
      <c r="J257" s="122">
        <f t="shared" si="2339"/>
        <v>0</v>
      </c>
      <c r="K257" s="122">
        <v>1</v>
      </c>
      <c r="L257" s="153" t="s">
        <v>2847</v>
      </c>
      <c r="M257" s="154" t="str">
        <f>IFERROR(VLOOKUP($L257,'2-2 引出数据_合同数据仓库'!$B$2:$BP$1000,3,FALSE),0)</f>
        <v>翠堤湾门禁设备及停车场更新改造合同</v>
      </c>
      <c r="N257" s="122"/>
      <c r="O257" s="154">
        <f>IFERROR(VLOOKUP((LEFT(VLOOKUP($L257,'2-2 引出数据_合同数据仓库'!$B$2:$BP$1000,64,FALSE),15)&amp;(RIGHT(VLOOKUP($L257,'2-2 引出数据_合同数据仓库'!$B$2:$BP$1000,64,FALSE),4)+1)),'2-2 引出数据_合同数据仓库'!$B$2:$BP$1000,3,FALSE),0)</f>
        <v>0</v>
      </c>
      <c r="P257" s="122"/>
      <c r="Q257" s="122" t="str">
        <f>IFERROR(VLOOKUP($L257,'2-2 引出数据_合同数据仓库'!$B$2:$BP$1000,28,FALSE),0)</f>
        <v>2023-05-10</v>
      </c>
      <c r="R257" s="122" t="str">
        <f>IFERROR(VLOOKUP($L257,'2-2 引出数据_合同数据仓库'!$B$2:$BP$1000,29,FALSE),0)</f>
        <v>2023-05-15</v>
      </c>
      <c r="S257" s="122" t="str">
        <f>IFERROR(VLOOKUP($L257,'2-2 引出数据_合同数据仓库'!$B$2:$BP$1000,4,FALSE),0)</f>
        <v>2023-09-29</v>
      </c>
      <c r="T257" s="122"/>
      <c r="U257" s="122">
        <f>IFERROR(VLOOKUP($L257,'2-2 引出数据_合同数据仓库'!$B$2:$BP$1000,15,FALSE),0)</f>
        <v>373144.44</v>
      </c>
      <c r="V257" s="122">
        <f t="shared" ref="V257:V260" si="2988">U257/(S257-R257+1)*365</f>
        <v>986940.004347826</v>
      </c>
      <c r="W257" s="122"/>
      <c r="X257" s="161">
        <v>45658</v>
      </c>
      <c r="Y257" s="161">
        <f t="shared" ref="Y257:Y260" si="2989">X257+30</f>
        <v>45688</v>
      </c>
      <c r="Z257" s="165">
        <f t="shared" ref="Z257:Z260" si="2990">IFERROR(IF(($R257-Y257)&gt;=0,0,IF(($S257-X257)&lt;0,0,IF(AND(($S257-Y257)&gt;0,(X257-$R257)&gt;0),$V257/365*(Y257-X257+1),IF(AND(($S257-Y257)&lt;=0,(X257-$R257)&gt;0),$V257/365*($S257-X257+1),$V257/365*(Y257-$R257+1))))),0)</f>
        <v>0</v>
      </c>
      <c r="AA257" s="161">
        <f t="shared" ref="AA257:AA260" si="2991">Y257+1</f>
        <v>45689</v>
      </c>
      <c r="AB257" s="161">
        <f t="shared" ref="AB257:AB260" si="2992">AA257+27</f>
        <v>45716</v>
      </c>
      <c r="AC257" s="165">
        <f t="shared" ref="AC257:AC260" si="2993">IFERROR(IF(($R257-AB257)&gt;=0,0,IF(($S257-AA257)&lt;0,0,IF(AND(($S257-AB257)&gt;0,(AA257-$R257)&gt;0),$V257/365*(AB257-AA257+1),IF(AND(($S257-AB257)&lt;=0,(AA257-$R257)&gt;0),$V257/365*($S257-AA257+1),$V257/365*(AB257-$R257+1))))),0)</f>
        <v>0</v>
      </c>
      <c r="AD257" s="161">
        <f t="shared" ref="AD257:AD260" si="2994">AB257+1</f>
        <v>45717</v>
      </c>
      <c r="AE257" s="161">
        <f t="shared" ref="AE257:AE260" si="2995">AD257+30</f>
        <v>45747</v>
      </c>
      <c r="AF257" s="165">
        <f t="shared" ref="AF257:AF260" si="2996">IFERROR(IF(($R257-AE257)&gt;=0,0,IF(($S257-AD257)&lt;0,0,IF(AND(($S257-AE257)&gt;0,(AD257-$R257)&gt;0),$V257/365*(AE257-AD257+1),IF(AND(($S257-AE257)&lt;=0,(AD257-$R257)&gt;0),$V257/365*($S257-AD257+1),$V257/365*(AE257-$R257+1))))),0)</f>
        <v>0</v>
      </c>
      <c r="AG257" s="161">
        <f t="shared" ref="AG257:AG260" si="2997">AE257+1</f>
        <v>45748</v>
      </c>
      <c r="AH257" s="161">
        <f t="shared" ref="AH257:AH260" si="2998">AG257+29</f>
        <v>45777</v>
      </c>
      <c r="AI257" s="165">
        <f t="shared" ref="AI257:AI260" si="2999">IFERROR(IF(($R257-AH257)&gt;=0,0,IF(($S257-AG257)&lt;0,0,IF(AND(($S257-AH257)&gt;0,(AG257-$R257)&gt;0),$V257/365*(AH257-AG257+1),IF(AND(($S257-AH257)&lt;=0,(AG257-$R257)&gt;0),$V257/365*($S257-AG257+1),$V257/365*(AH257-$R257+1))))),0)</f>
        <v>0</v>
      </c>
      <c r="AJ257" s="161">
        <f t="shared" ref="AJ257:AJ260" si="3000">AH257+1</f>
        <v>45778</v>
      </c>
      <c r="AK257" s="161">
        <f t="shared" ref="AK257:AK260" si="3001">AJ257+30</f>
        <v>45808</v>
      </c>
      <c r="AL257" s="165">
        <f t="shared" ref="AL257:AL260" si="3002">IFERROR(IF(($R257-AK257)&gt;=0,0,IF(($S257-AJ257)&lt;0,0,IF(AND(($S257-AK257)&gt;0,(AJ257-$R257)&gt;0),$V257/365*(AK257-AJ257+1),IF(AND(($S257-AK257)&lt;=0,(AJ257-$R257)&gt;0),$V257/365*($S257-AJ257+1),$V257/365*(AK257-$R257+1))))),0)</f>
        <v>0</v>
      </c>
      <c r="AM257" s="161">
        <f t="shared" ref="AM257:AM260" si="3003">AK257+1</f>
        <v>45809</v>
      </c>
      <c r="AN257" s="161">
        <f t="shared" ref="AN257:AN260" si="3004">AM257+29</f>
        <v>45838</v>
      </c>
      <c r="AO257" s="165">
        <f t="shared" ref="AO257:AO260" si="3005">IFERROR(IF(($R257-AN257)&gt;=0,0,IF(($S257-AM257)&lt;0,0,IF(AND(($S257-AN257)&gt;0,(AM257-$R257)&gt;0),$V257/365*(AN257-AM257+1),IF(AND(($S257-AN257)&lt;=0,(AM257-$R257)&gt;0),$V257/365*($S257-AM257+1),$V257/365*(AN257-$R257+1))))),0)</f>
        <v>0</v>
      </c>
      <c r="AP257" s="161">
        <f t="shared" ref="AP257:AP260" si="3006">AN257+1</f>
        <v>45839</v>
      </c>
      <c r="AQ257" s="161">
        <f t="shared" ref="AQ257:AQ260" si="3007">AP257+30</f>
        <v>45869</v>
      </c>
      <c r="AR257" s="165">
        <f t="shared" ref="AR257:AR260" si="3008">IFERROR(IF(($R257-AQ257)&gt;=0,0,IF(($S257-AP257)&lt;0,0,IF(AND(($S257-AQ257)&gt;0,(AP257-$R257)&gt;0),$V257/365*(AQ257-AP257+1),IF(AND(($S257-AQ257)&lt;=0,(AP257-$R257)&gt;0),$V257/365*($S257-AP257+1),$V257/365*(AQ257-$R257+1))))),0)</f>
        <v>0</v>
      </c>
      <c r="AS257" s="161">
        <f t="shared" ref="AS257:AS260" si="3009">AQ257+1</f>
        <v>45870</v>
      </c>
      <c r="AT257" s="161">
        <f t="shared" ref="AT257:AT260" si="3010">AS257+30</f>
        <v>45900</v>
      </c>
      <c r="AU257" s="165">
        <f t="shared" ref="AU257:AU260" si="3011">IFERROR(IF(($R257-AT257)&gt;=0,0,IF(($S257-AS257)&lt;0,0,IF(AND(($S257-AT257)&gt;0,(AS257-$R257)&gt;0),$V257/365*(AT257-AS257+1),IF(AND(($S257-AT257)&lt;=0,(AS257-$R257)&gt;0),$V257/365*($S257-AS257+1),$V257/365*(AT257-$R257+1))))),0)</f>
        <v>0</v>
      </c>
      <c r="AV257" s="161">
        <f t="shared" ref="AV257:AV260" si="3012">AT257+1</f>
        <v>45901</v>
      </c>
      <c r="AW257" s="161">
        <f t="shared" ref="AW257:AW260" si="3013">AV257+29</f>
        <v>45930</v>
      </c>
      <c r="AX257" s="165">
        <f t="shared" ref="AX257:AX260" si="3014">IFERROR(IF(($R257-AW257)&gt;=0,0,IF(($S257-AV257)&lt;0,0,IF(AND(($S257-AW257)&gt;0,(AV257-$R257)&gt;0),$V257/365*(AW257-AV257+1),IF(AND(($S257-AW257)&lt;=0,(AV257-$R257)&gt;0),$V257/365*($S257-AV257+1),$V257/365*(AW257-$R257+1))))),0)</f>
        <v>0</v>
      </c>
      <c r="AY257" s="161">
        <f t="shared" ref="AY257:AY260" si="3015">AW257+1</f>
        <v>45931</v>
      </c>
      <c r="AZ257" s="161">
        <f t="shared" ref="AZ257:AZ260" si="3016">AY257+30</f>
        <v>45961</v>
      </c>
      <c r="BA257" s="165">
        <f t="shared" ref="BA257:BA260" si="3017">IFERROR(IF(($R257-AZ257)&gt;=0,0,IF(($S257-AY257)&lt;0,0,IF(AND(($S257-AZ257)&gt;0,(AY257-$R257)&gt;0),$V257/365*(AZ257-AY257+1),IF(AND(($S257-AZ257)&lt;=0,(AY257-$R257)&gt;0),$V257/365*($S257-AY257+1),$V257/365*(AZ257-$R257+1))))),0)</f>
        <v>0</v>
      </c>
      <c r="BB257" s="161">
        <f t="shared" ref="BB257:BB260" si="3018">AZ257+1</f>
        <v>45962</v>
      </c>
      <c r="BC257" s="161">
        <f t="shared" ref="BC257:BC260" si="3019">BB257+29</f>
        <v>45991</v>
      </c>
      <c r="BD257" s="165">
        <f t="shared" ref="BD257:BD260" si="3020">IFERROR(IF(($R257-BC257)&gt;=0,0,IF(($S257-BB257)&lt;0,0,IF(AND(($S257-BC257)&gt;0,(BB257-$R257)&gt;0),$V257/365*(BC257-BB257+1),IF(AND(($S257-BC257)&lt;=0,(BB257-$R257)&gt;0),$V257/365*($S257-BB257+1),$V257/365*(BC257-$R257+1))))),0)</f>
        <v>0</v>
      </c>
      <c r="BE257" s="161">
        <f t="shared" ref="BE257:BE260" si="3021">BC257+1</f>
        <v>45992</v>
      </c>
      <c r="BF257" s="161">
        <f t="shared" ref="BF257:BF260" si="3022">BE257+30</f>
        <v>46022</v>
      </c>
      <c r="BG257" s="165">
        <f t="shared" ref="BG257:BG260" si="3023">IFERROR(IF(($R257-BF257)&gt;=0,0,IF(($S257-BE257)&lt;0,0,IF(AND(($S257-BF257)&gt;0,(BE257-$R257)&gt;0),$V257/365*(BF257-BE257+1),IF(AND(($S257-BF257)&lt;=0,(BE257-$R257)&gt;0),$V257/365*($S257-BE257+1),$V257/365*(BF257-$R257+1))))),0)</f>
        <v>0</v>
      </c>
      <c r="BH257" s="161">
        <v>46023</v>
      </c>
      <c r="BI257" s="161">
        <f t="shared" ref="BI257:BI260" si="3024">BH257+30</f>
        <v>46053</v>
      </c>
      <c r="BJ257" s="165">
        <f t="shared" ref="BJ257:BJ260" si="3025">IFERROR(IF(($R257-BI257)&gt;=0,0,IF(($S257-BH257)&lt;0,0,IF(AND(($S257-BI257)&gt;0,(BH257-$R257)&gt;0),$V257/365*(BI257-BH257+1),IF(AND(($S257-BI257)&lt;=0,(BH257-$R257)&gt;0),$V257/365*($S257-BH257+1),$V257/365*(BI257-$R257+1))))),0)</f>
        <v>0</v>
      </c>
      <c r="BK257" s="161">
        <f t="shared" ref="BK257:BK260" si="3026">BI257+1</f>
        <v>46054</v>
      </c>
      <c r="BL257" s="161">
        <f t="shared" ref="BL257:BL260" si="3027">BK257+27</f>
        <v>46081</v>
      </c>
      <c r="BM257" s="165">
        <f t="shared" ref="BM257:BM260" si="3028">IFERROR(IF(($R257-BL257)&gt;=0,0,IF(($S257-BK257)&lt;0,0,IF(AND(($S257-BL257)&gt;0,(BK257-$R257)&gt;0),$V257/365*(BL257-BK257+1),IF(AND(($S257-BL257)&lt;=0,(BK257-$R257)&gt;0),$V257/365*($S257-BK257+1),$V257/365*(BL257-$R257+1))))),0)</f>
        <v>0</v>
      </c>
      <c r="BN257" s="161">
        <f t="shared" ref="BN257:BN260" si="3029">BL257+1</f>
        <v>46082</v>
      </c>
      <c r="BO257" s="161">
        <f t="shared" ref="BO257:BO260" si="3030">BN257+30</f>
        <v>46112</v>
      </c>
      <c r="BP257" s="165">
        <f t="shared" ref="BP257:BP260" si="3031">IFERROR(IF(($R257-BO257)&gt;=0,0,IF(($S257-BN257)&lt;0,0,IF(AND(($S257-BO257)&gt;0,(BN257-$R257)&gt;0),$V257/365*(BO257-BN257+1),IF(AND(($S257-BO257)&lt;=0,(BN257-$R257)&gt;0),$V257/365*($S257-BN257+1),$V257/365*(BO257-$R257+1))))),0)</f>
        <v>0</v>
      </c>
      <c r="BQ257" s="161">
        <f t="shared" ref="BQ257:BQ260" si="3032">BO257+1</f>
        <v>46113</v>
      </c>
      <c r="BR257" s="161">
        <f t="shared" ref="BR257:BR260" si="3033">BQ257+29</f>
        <v>46142</v>
      </c>
      <c r="BS257" s="165">
        <f t="shared" ref="BS257:BS260" si="3034">IFERROR(IF(($R257-BR257)&gt;=0,0,IF(($S257-BQ257)&lt;0,0,IF(AND(($S257-BR257)&gt;0,(BQ257-$R257)&gt;0),$V257/365*(BR257-BQ257+1),IF(AND(($S257-BR257)&lt;=0,(BQ257-$R257)&gt;0),$V257/365*($S257-BQ257+1),$V257/365*(BR257-$R257+1))))),0)</f>
        <v>0</v>
      </c>
      <c r="BT257" s="161">
        <f t="shared" ref="BT257:BT260" si="3035">BR257+1</f>
        <v>46143</v>
      </c>
      <c r="BU257" s="161">
        <f t="shared" ref="BU257:BU260" si="3036">BT257+30</f>
        <v>46173</v>
      </c>
      <c r="BV257" s="165">
        <f t="shared" ref="BV257:BV260" si="3037">IFERROR(IF(($R257-BU257)&gt;=0,0,IF(($S257-BT257)&lt;0,0,IF(AND(($S257-BU257)&gt;0,(BT257-$R257)&gt;0),$V257/365*(BU257-BT257+1),IF(AND(($S257-BU257)&lt;=0,(BT257-$R257)&gt;0),$V257/365*($S257-BT257+1),$V257/365*(BU257-$R257+1))))),0)</f>
        <v>0</v>
      </c>
      <c r="BW257" s="161">
        <f t="shared" ref="BW257:BW260" si="3038">BU257+1</f>
        <v>46174</v>
      </c>
      <c r="BX257" s="161">
        <f t="shared" ref="BX257:BX260" si="3039">BW257+29</f>
        <v>46203</v>
      </c>
      <c r="BY257" s="165">
        <f t="shared" ref="BY257:BY260" si="3040">IFERROR(IF(($R257-BX257)&gt;=0,0,IF(($S257-BW257)&lt;0,0,IF(AND(($S257-BX257)&gt;0,(BW257-$R257)&gt;0),$V257/365*(BX257-BW257+1),IF(AND(($S257-BX257)&lt;=0,(BW257-$R257)&gt;0),$V257/365*($S257-BW257+1),$V257/365*(BX257-$R257+1))))),0)</f>
        <v>0</v>
      </c>
      <c r="BZ257" s="161">
        <f t="shared" ref="BZ257:BZ260" si="3041">BX257+1</f>
        <v>46204</v>
      </c>
      <c r="CA257" s="161">
        <f t="shared" ref="CA257:CA260" si="3042">BZ257+30</f>
        <v>46234</v>
      </c>
      <c r="CB257" s="165">
        <f t="shared" ref="CB257:CB260" si="3043">IFERROR(IF(($R257-CA257)&gt;=0,0,IF(($S257-BZ257)&lt;0,0,IF(AND(($S257-CA257)&gt;0,(BZ257-$R257)&gt;0),$V257/365*(CA257-BZ257+1),IF(AND(($S257-CA257)&lt;=0,(BZ257-$R257)&gt;0),$V257/365*($S257-BZ257+1),$V257/365*(CA257-$R257+1))))),0)</f>
        <v>0</v>
      </c>
      <c r="CC257" s="161">
        <f t="shared" ref="CC257:CC260" si="3044">CA257+1</f>
        <v>46235</v>
      </c>
      <c r="CD257" s="161">
        <f t="shared" ref="CD257:CD260" si="3045">CC257+30</f>
        <v>46265</v>
      </c>
      <c r="CE257" s="165">
        <f t="shared" ref="CE257:CE260" si="3046">IFERROR(IF(($R257-CD257)&gt;=0,0,IF(($S257-CC257)&lt;0,0,IF(AND(($S257-CD257)&gt;0,(CC257-$R257)&gt;0),$V257/365*(CD257-CC257+1),IF(AND(($S257-CD257)&lt;=0,(CC257-$R257)&gt;0),$V257/365*($S257-CC257+1),$V257/365*(CD257-$R257+1))))),0)</f>
        <v>0</v>
      </c>
      <c r="CF257" s="161">
        <f t="shared" ref="CF257:CF260" si="3047">CD257+1</f>
        <v>46266</v>
      </c>
      <c r="CG257" s="161">
        <f t="shared" ref="CG257:CG260" si="3048">CF257+29</f>
        <v>46295</v>
      </c>
      <c r="CH257" s="165">
        <f t="shared" ref="CH257:CH260" si="3049">IFERROR(IF(($R257-CG257)&gt;=0,0,IF(($S257-CF257)&lt;0,0,IF(AND(($S257-CG257)&gt;0,(CF257-$R257)&gt;0),$V257/365*(CG257-CF257+1),IF(AND(($S257-CG257)&lt;=0,(CF257-$R257)&gt;0),$V257/365*($S257-CF257+1),$V257/365*(CG257-$R257+1))))),0)</f>
        <v>0</v>
      </c>
      <c r="CI257" s="161">
        <f t="shared" ref="CI257:CI260" si="3050">CG257+1</f>
        <v>46296</v>
      </c>
      <c r="CJ257" s="161">
        <f t="shared" ref="CJ257:CJ260" si="3051">CI257+30</f>
        <v>46326</v>
      </c>
      <c r="CK257" s="165">
        <f t="shared" ref="CK257:CK260" si="3052">IFERROR(IF(($R257-CJ257)&gt;=0,0,IF(($S257-CI257)&lt;0,0,IF(AND(($S257-CJ257)&gt;0,(CI257-$R257)&gt;0),$V257/365*(CJ257-CI257+1),IF(AND(($S257-CJ257)&lt;=0,(CI257-$R257)&gt;0),$V257/365*($S257-CI257+1),$V257/365*(CJ257-$R257+1))))),0)</f>
        <v>0</v>
      </c>
      <c r="CL257" s="161">
        <f t="shared" ref="CL257:CL260" si="3053">CJ257+1</f>
        <v>46327</v>
      </c>
      <c r="CM257" s="161">
        <f t="shared" ref="CM257:CM260" si="3054">CL257+29</f>
        <v>46356</v>
      </c>
      <c r="CN257" s="165">
        <f t="shared" ref="CN257:CN260" si="3055">IFERROR(IF(($R257-CM257)&gt;=0,0,IF(($S257-CL257)&lt;0,0,IF(AND(($S257-CM257)&gt;0,(CL257-$R257)&gt;0),$V257/365*(CM257-CL257+1),IF(AND(($S257-CM257)&lt;=0,(CL257-$R257)&gt;0),$V257/365*($S257-CL257+1),$V257/365*(CM257-$R257+1))))),0)</f>
        <v>0</v>
      </c>
      <c r="CO257" s="161">
        <f t="shared" ref="CO257:CO260" si="3056">CM257+1</f>
        <v>46357</v>
      </c>
      <c r="CP257" s="161">
        <f t="shared" ref="CP257:CP260" si="3057">CO257+30</f>
        <v>46387</v>
      </c>
      <c r="CQ257" s="165">
        <f t="shared" ref="CQ257:CQ260" si="3058">IFERROR(IF(($R257-CP257)&gt;=0,0,IF(($S257-CO257)&lt;0,0,IF(AND(($S257-CP257)&gt;0,(CO257-$R257)&gt;0),$V257/365*(CP257-CO257+1),IF(AND(($S257-CP257)&lt;=0,(CO257-$R257)&gt;0),$V257/365*($S257-CO257+1),$V257/365*(CP257-$R257+1))))),0)</f>
        <v>0</v>
      </c>
    </row>
    <row r="258" s="78" customFormat="1" ht="24" customHeight="1" outlineLevel="4" spans="1:95">
      <c r="A258" s="119"/>
      <c r="B258" s="120"/>
      <c r="C258" s="121"/>
      <c r="D258" s="119"/>
      <c r="E258" s="120"/>
      <c r="F258" s="120"/>
      <c r="G258" s="120"/>
      <c r="H258" s="122"/>
      <c r="I258" s="122"/>
      <c r="J258" s="122">
        <f t="shared" si="2339"/>
        <v>0</v>
      </c>
      <c r="K258" s="122">
        <f t="shared" ref="K258:K260" si="3059">K257+1</f>
        <v>2</v>
      </c>
      <c r="L258" s="153"/>
      <c r="M258" s="154">
        <f>IFERROR(VLOOKUP($L258,'2-2 引出数据_合同数据仓库'!$B$2:$BP$1000,3,FALSE),0)</f>
        <v>0</v>
      </c>
      <c r="N258" s="122"/>
      <c r="O258" s="154">
        <f>IFERROR(VLOOKUP((LEFT(VLOOKUP($L258,'2-2 引出数据_合同数据仓库'!$B$2:$BP$1000,64,FALSE),15)&amp;(RIGHT(VLOOKUP($L258,'2-2 引出数据_合同数据仓库'!$B$2:$BP$1000,64,FALSE),4)+1)),'2-2 引出数据_合同数据仓库'!$B$2:$BP$1000,3,FALSE),0)</f>
        <v>0</v>
      </c>
      <c r="P258" s="122"/>
      <c r="Q258" s="122">
        <f>IFERROR(VLOOKUP($L258,'2-2 引出数据_合同数据仓库'!$B$2:$BP$1000,28,FALSE),0)</f>
        <v>0</v>
      </c>
      <c r="R258" s="122">
        <f>IFERROR(VLOOKUP($L258,'2-2 引出数据_合同数据仓库'!$B$2:$BP$1000,29,FALSE),0)</f>
        <v>0</v>
      </c>
      <c r="S258" s="122">
        <f>IFERROR(VLOOKUP($L258,'2-2 引出数据_合同数据仓库'!$B$2:$BP$1000,4,FALSE),0)</f>
        <v>0</v>
      </c>
      <c r="T258" s="122"/>
      <c r="U258" s="122">
        <f>IFERROR(VLOOKUP($L258,'2-2 引出数据_合同数据仓库'!$B$2:$BP$1000,15,FALSE),0)</f>
        <v>0</v>
      </c>
      <c r="V258" s="122">
        <f t="shared" si="2988"/>
        <v>0</v>
      </c>
      <c r="W258" s="122"/>
      <c r="X258" s="161">
        <v>45658</v>
      </c>
      <c r="Y258" s="161">
        <f t="shared" si="2989"/>
        <v>45688</v>
      </c>
      <c r="Z258" s="165">
        <f t="shared" si="2990"/>
        <v>0</v>
      </c>
      <c r="AA258" s="161">
        <f t="shared" si="2991"/>
        <v>45689</v>
      </c>
      <c r="AB258" s="161">
        <f t="shared" si="2992"/>
        <v>45716</v>
      </c>
      <c r="AC258" s="165">
        <f t="shared" si="2993"/>
        <v>0</v>
      </c>
      <c r="AD258" s="161">
        <f t="shared" si="2994"/>
        <v>45717</v>
      </c>
      <c r="AE258" s="161">
        <f t="shared" si="2995"/>
        <v>45747</v>
      </c>
      <c r="AF258" s="165">
        <f t="shared" si="2996"/>
        <v>0</v>
      </c>
      <c r="AG258" s="161">
        <f t="shared" si="2997"/>
        <v>45748</v>
      </c>
      <c r="AH258" s="161">
        <f t="shared" si="2998"/>
        <v>45777</v>
      </c>
      <c r="AI258" s="165">
        <f t="shared" si="2999"/>
        <v>0</v>
      </c>
      <c r="AJ258" s="161">
        <f t="shared" si="3000"/>
        <v>45778</v>
      </c>
      <c r="AK258" s="161">
        <f t="shared" si="3001"/>
        <v>45808</v>
      </c>
      <c r="AL258" s="165">
        <f t="shared" si="3002"/>
        <v>0</v>
      </c>
      <c r="AM258" s="161">
        <f t="shared" si="3003"/>
        <v>45809</v>
      </c>
      <c r="AN258" s="161">
        <f t="shared" si="3004"/>
        <v>45838</v>
      </c>
      <c r="AO258" s="165">
        <f t="shared" si="3005"/>
        <v>0</v>
      </c>
      <c r="AP258" s="161">
        <f t="shared" si="3006"/>
        <v>45839</v>
      </c>
      <c r="AQ258" s="161">
        <f t="shared" si="3007"/>
        <v>45869</v>
      </c>
      <c r="AR258" s="165">
        <f t="shared" si="3008"/>
        <v>0</v>
      </c>
      <c r="AS258" s="161">
        <f t="shared" si="3009"/>
        <v>45870</v>
      </c>
      <c r="AT258" s="161">
        <f t="shared" si="3010"/>
        <v>45900</v>
      </c>
      <c r="AU258" s="165">
        <f t="shared" si="3011"/>
        <v>0</v>
      </c>
      <c r="AV258" s="161">
        <f t="shared" si="3012"/>
        <v>45901</v>
      </c>
      <c r="AW258" s="161">
        <f t="shared" si="3013"/>
        <v>45930</v>
      </c>
      <c r="AX258" s="165">
        <f t="shared" si="3014"/>
        <v>0</v>
      </c>
      <c r="AY258" s="161">
        <f t="shared" si="3015"/>
        <v>45931</v>
      </c>
      <c r="AZ258" s="161">
        <f t="shared" si="3016"/>
        <v>45961</v>
      </c>
      <c r="BA258" s="165">
        <f t="shared" si="3017"/>
        <v>0</v>
      </c>
      <c r="BB258" s="161">
        <f t="shared" si="3018"/>
        <v>45962</v>
      </c>
      <c r="BC258" s="161">
        <f t="shared" si="3019"/>
        <v>45991</v>
      </c>
      <c r="BD258" s="165">
        <f t="shared" si="3020"/>
        <v>0</v>
      </c>
      <c r="BE258" s="161">
        <f t="shared" si="3021"/>
        <v>45992</v>
      </c>
      <c r="BF258" s="161">
        <f t="shared" si="3022"/>
        <v>46022</v>
      </c>
      <c r="BG258" s="165">
        <f t="shared" si="3023"/>
        <v>0</v>
      </c>
      <c r="BH258" s="161">
        <v>46023</v>
      </c>
      <c r="BI258" s="161">
        <f t="shared" si="3024"/>
        <v>46053</v>
      </c>
      <c r="BJ258" s="165">
        <f t="shared" si="3025"/>
        <v>0</v>
      </c>
      <c r="BK258" s="161">
        <f t="shared" si="3026"/>
        <v>46054</v>
      </c>
      <c r="BL258" s="161">
        <f t="shared" si="3027"/>
        <v>46081</v>
      </c>
      <c r="BM258" s="165">
        <f t="shared" si="3028"/>
        <v>0</v>
      </c>
      <c r="BN258" s="161">
        <f t="shared" si="3029"/>
        <v>46082</v>
      </c>
      <c r="BO258" s="161">
        <f t="shared" si="3030"/>
        <v>46112</v>
      </c>
      <c r="BP258" s="165">
        <f t="shared" si="3031"/>
        <v>0</v>
      </c>
      <c r="BQ258" s="161">
        <f t="shared" si="3032"/>
        <v>46113</v>
      </c>
      <c r="BR258" s="161">
        <f t="shared" si="3033"/>
        <v>46142</v>
      </c>
      <c r="BS258" s="165">
        <f t="shared" si="3034"/>
        <v>0</v>
      </c>
      <c r="BT258" s="161">
        <f t="shared" si="3035"/>
        <v>46143</v>
      </c>
      <c r="BU258" s="161">
        <f t="shared" si="3036"/>
        <v>46173</v>
      </c>
      <c r="BV258" s="165">
        <f t="shared" si="3037"/>
        <v>0</v>
      </c>
      <c r="BW258" s="161">
        <f t="shared" si="3038"/>
        <v>46174</v>
      </c>
      <c r="BX258" s="161">
        <f t="shared" si="3039"/>
        <v>46203</v>
      </c>
      <c r="BY258" s="165">
        <f t="shared" si="3040"/>
        <v>0</v>
      </c>
      <c r="BZ258" s="161">
        <f t="shared" si="3041"/>
        <v>46204</v>
      </c>
      <c r="CA258" s="161">
        <f t="shared" si="3042"/>
        <v>46234</v>
      </c>
      <c r="CB258" s="165">
        <f t="shared" si="3043"/>
        <v>0</v>
      </c>
      <c r="CC258" s="161">
        <f t="shared" si="3044"/>
        <v>46235</v>
      </c>
      <c r="CD258" s="161">
        <f t="shared" si="3045"/>
        <v>46265</v>
      </c>
      <c r="CE258" s="165">
        <f t="shared" si="3046"/>
        <v>0</v>
      </c>
      <c r="CF258" s="161">
        <f t="shared" si="3047"/>
        <v>46266</v>
      </c>
      <c r="CG258" s="161">
        <f t="shared" si="3048"/>
        <v>46295</v>
      </c>
      <c r="CH258" s="165">
        <f t="shared" si="3049"/>
        <v>0</v>
      </c>
      <c r="CI258" s="161">
        <f t="shared" si="3050"/>
        <v>46296</v>
      </c>
      <c r="CJ258" s="161">
        <f t="shared" si="3051"/>
        <v>46326</v>
      </c>
      <c r="CK258" s="165">
        <f t="shared" si="3052"/>
        <v>0</v>
      </c>
      <c r="CL258" s="161">
        <f t="shared" si="3053"/>
        <v>46327</v>
      </c>
      <c r="CM258" s="161">
        <f t="shared" si="3054"/>
        <v>46356</v>
      </c>
      <c r="CN258" s="165">
        <f t="shared" si="3055"/>
        <v>0</v>
      </c>
      <c r="CO258" s="161">
        <f t="shared" si="3056"/>
        <v>46357</v>
      </c>
      <c r="CP258" s="161">
        <f t="shared" si="3057"/>
        <v>46387</v>
      </c>
      <c r="CQ258" s="165">
        <f t="shared" si="3058"/>
        <v>0</v>
      </c>
    </row>
    <row r="259" s="78" customFormat="1" ht="24" customHeight="1" outlineLevel="4" spans="1:95">
      <c r="A259" s="119"/>
      <c r="B259" s="120"/>
      <c r="C259" s="121"/>
      <c r="D259" s="119"/>
      <c r="E259" s="120"/>
      <c r="F259" s="120"/>
      <c r="G259" s="120"/>
      <c r="H259" s="122"/>
      <c r="I259" s="122"/>
      <c r="J259" s="122">
        <f t="shared" si="2339"/>
        <v>0</v>
      </c>
      <c r="K259" s="122">
        <f t="shared" si="3059"/>
        <v>3</v>
      </c>
      <c r="L259" s="153"/>
      <c r="M259" s="154">
        <f>IFERROR(VLOOKUP($L259,'2-2 引出数据_合同数据仓库'!$B$2:$BP$1000,3,FALSE),0)</f>
        <v>0</v>
      </c>
      <c r="N259" s="122"/>
      <c r="O259" s="154">
        <f>IFERROR(VLOOKUP((LEFT(VLOOKUP($L259,'2-2 引出数据_合同数据仓库'!$B$2:$BP$1000,64,FALSE),15)&amp;(RIGHT(VLOOKUP($L259,'2-2 引出数据_合同数据仓库'!$B$2:$BP$1000,64,FALSE),4)+1)),'2-2 引出数据_合同数据仓库'!$B$2:$BP$1000,3,FALSE),0)</f>
        <v>0</v>
      </c>
      <c r="P259" s="122"/>
      <c r="Q259" s="122">
        <f>IFERROR(VLOOKUP($L259,'2-2 引出数据_合同数据仓库'!$B$2:$BP$1000,28,FALSE),0)</f>
        <v>0</v>
      </c>
      <c r="R259" s="122">
        <f>IFERROR(VLOOKUP($L259,'2-2 引出数据_合同数据仓库'!$B$2:$BP$1000,29,FALSE),0)</f>
        <v>0</v>
      </c>
      <c r="S259" s="122">
        <f>IFERROR(VLOOKUP($L259,'2-2 引出数据_合同数据仓库'!$B$2:$BP$1000,4,FALSE),0)</f>
        <v>0</v>
      </c>
      <c r="T259" s="122"/>
      <c r="U259" s="122">
        <f>IFERROR(VLOOKUP($L259,'2-2 引出数据_合同数据仓库'!$B$2:$BP$1000,15,FALSE),0)</f>
        <v>0</v>
      </c>
      <c r="V259" s="122">
        <f t="shared" si="2988"/>
        <v>0</v>
      </c>
      <c r="W259" s="122"/>
      <c r="X259" s="161">
        <v>45658</v>
      </c>
      <c r="Y259" s="161">
        <f t="shared" si="2989"/>
        <v>45688</v>
      </c>
      <c r="Z259" s="165">
        <f t="shared" si="2990"/>
        <v>0</v>
      </c>
      <c r="AA259" s="161">
        <f t="shared" si="2991"/>
        <v>45689</v>
      </c>
      <c r="AB259" s="161">
        <f t="shared" si="2992"/>
        <v>45716</v>
      </c>
      <c r="AC259" s="165">
        <f t="shared" si="2993"/>
        <v>0</v>
      </c>
      <c r="AD259" s="161">
        <f t="shared" si="2994"/>
        <v>45717</v>
      </c>
      <c r="AE259" s="161">
        <f t="shared" si="2995"/>
        <v>45747</v>
      </c>
      <c r="AF259" s="165">
        <f t="shared" si="2996"/>
        <v>0</v>
      </c>
      <c r="AG259" s="161">
        <f t="shared" si="2997"/>
        <v>45748</v>
      </c>
      <c r="AH259" s="161">
        <f t="shared" si="2998"/>
        <v>45777</v>
      </c>
      <c r="AI259" s="165">
        <f t="shared" si="2999"/>
        <v>0</v>
      </c>
      <c r="AJ259" s="161">
        <f t="shared" si="3000"/>
        <v>45778</v>
      </c>
      <c r="AK259" s="161">
        <f t="shared" si="3001"/>
        <v>45808</v>
      </c>
      <c r="AL259" s="165">
        <f t="shared" si="3002"/>
        <v>0</v>
      </c>
      <c r="AM259" s="161">
        <f t="shared" si="3003"/>
        <v>45809</v>
      </c>
      <c r="AN259" s="161">
        <f t="shared" si="3004"/>
        <v>45838</v>
      </c>
      <c r="AO259" s="165">
        <f t="shared" si="3005"/>
        <v>0</v>
      </c>
      <c r="AP259" s="161">
        <f t="shared" si="3006"/>
        <v>45839</v>
      </c>
      <c r="AQ259" s="161">
        <f t="shared" si="3007"/>
        <v>45869</v>
      </c>
      <c r="AR259" s="165">
        <f t="shared" si="3008"/>
        <v>0</v>
      </c>
      <c r="AS259" s="161">
        <f t="shared" si="3009"/>
        <v>45870</v>
      </c>
      <c r="AT259" s="161">
        <f t="shared" si="3010"/>
        <v>45900</v>
      </c>
      <c r="AU259" s="165">
        <f t="shared" si="3011"/>
        <v>0</v>
      </c>
      <c r="AV259" s="161">
        <f t="shared" si="3012"/>
        <v>45901</v>
      </c>
      <c r="AW259" s="161">
        <f t="shared" si="3013"/>
        <v>45930</v>
      </c>
      <c r="AX259" s="165">
        <f t="shared" si="3014"/>
        <v>0</v>
      </c>
      <c r="AY259" s="161">
        <f t="shared" si="3015"/>
        <v>45931</v>
      </c>
      <c r="AZ259" s="161">
        <f t="shared" si="3016"/>
        <v>45961</v>
      </c>
      <c r="BA259" s="165">
        <f t="shared" si="3017"/>
        <v>0</v>
      </c>
      <c r="BB259" s="161">
        <f t="shared" si="3018"/>
        <v>45962</v>
      </c>
      <c r="BC259" s="161">
        <f t="shared" si="3019"/>
        <v>45991</v>
      </c>
      <c r="BD259" s="165">
        <f t="shared" si="3020"/>
        <v>0</v>
      </c>
      <c r="BE259" s="161">
        <f t="shared" si="3021"/>
        <v>45992</v>
      </c>
      <c r="BF259" s="161">
        <f t="shared" si="3022"/>
        <v>46022</v>
      </c>
      <c r="BG259" s="165">
        <f t="shared" si="3023"/>
        <v>0</v>
      </c>
      <c r="BH259" s="161">
        <v>46023</v>
      </c>
      <c r="BI259" s="161">
        <f t="shared" si="3024"/>
        <v>46053</v>
      </c>
      <c r="BJ259" s="165">
        <f t="shared" si="3025"/>
        <v>0</v>
      </c>
      <c r="BK259" s="161">
        <f t="shared" si="3026"/>
        <v>46054</v>
      </c>
      <c r="BL259" s="161">
        <f t="shared" si="3027"/>
        <v>46081</v>
      </c>
      <c r="BM259" s="165">
        <f t="shared" si="3028"/>
        <v>0</v>
      </c>
      <c r="BN259" s="161">
        <f t="shared" si="3029"/>
        <v>46082</v>
      </c>
      <c r="BO259" s="161">
        <f t="shared" si="3030"/>
        <v>46112</v>
      </c>
      <c r="BP259" s="165">
        <f t="shared" si="3031"/>
        <v>0</v>
      </c>
      <c r="BQ259" s="161">
        <f t="shared" si="3032"/>
        <v>46113</v>
      </c>
      <c r="BR259" s="161">
        <f t="shared" si="3033"/>
        <v>46142</v>
      </c>
      <c r="BS259" s="165">
        <f t="shared" si="3034"/>
        <v>0</v>
      </c>
      <c r="BT259" s="161">
        <f t="shared" si="3035"/>
        <v>46143</v>
      </c>
      <c r="BU259" s="161">
        <f t="shared" si="3036"/>
        <v>46173</v>
      </c>
      <c r="BV259" s="165">
        <f t="shared" si="3037"/>
        <v>0</v>
      </c>
      <c r="BW259" s="161">
        <f t="shared" si="3038"/>
        <v>46174</v>
      </c>
      <c r="BX259" s="161">
        <f t="shared" si="3039"/>
        <v>46203</v>
      </c>
      <c r="BY259" s="165">
        <f t="shared" si="3040"/>
        <v>0</v>
      </c>
      <c r="BZ259" s="161">
        <f t="shared" si="3041"/>
        <v>46204</v>
      </c>
      <c r="CA259" s="161">
        <f t="shared" si="3042"/>
        <v>46234</v>
      </c>
      <c r="CB259" s="165">
        <f t="shared" si="3043"/>
        <v>0</v>
      </c>
      <c r="CC259" s="161">
        <f t="shared" si="3044"/>
        <v>46235</v>
      </c>
      <c r="CD259" s="161">
        <f t="shared" si="3045"/>
        <v>46265</v>
      </c>
      <c r="CE259" s="165">
        <f t="shared" si="3046"/>
        <v>0</v>
      </c>
      <c r="CF259" s="161">
        <f t="shared" si="3047"/>
        <v>46266</v>
      </c>
      <c r="CG259" s="161">
        <f t="shared" si="3048"/>
        <v>46295</v>
      </c>
      <c r="CH259" s="165">
        <f t="shared" si="3049"/>
        <v>0</v>
      </c>
      <c r="CI259" s="161">
        <f t="shared" si="3050"/>
        <v>46296</v>
      </c>
      <c r="CJ259" s="161">
        <f t="shared" si="3051"/>
        <v>46326</v>
      </c>
      <c r="CK259" s="165">
        <f t="shared" si="3052"/>
        <v>0</v>
      </c>
      <c r="CL259" s="161">
        <f t="shared" si="3053"/>
        <v>46327</v>
      </c>
      <c r="CM259" s="161">
        <f t="shared" si="3054"/>
        <v>46356</v>
      </c>
      <c r="CN259" s="165">
        <f t="shared" si="3055"/>
        <v>0</v>
      </c>
      <c r="CO259" s="161">
        <f t="shared" si="3056"/>
        <v>46357</v>
      </c>
      <c r="CP259" s="161">
        <f t="shared" si="3057"/>
        <v>46387</v>
      </c>
      <c r="CQ259" s="165">
        <f t="shared" si="3058"/>
        <v>0</v>
      </c>
    </row>
    <row r="260" s="78" customFormat="1" ht="24" customHeight="1" outlineLevel="4" spans="1:95">
      <c r="A260" s="119"/>
      <c r="B260" s="120"/>
      <c r="C260" s="121"/>
      <c r="D260" s="119"/>
      <c r="E260" s="120"/>
      <c r="F260" s="120"/>
      <c r="G260" s="120"/>
      <c r="H260" s="122"/>
      <c r="I260" s="122"/>
      <c r="J260" s="122">
        <f t="shared" si="2339"/>
        <v>0</v>
      </c>
      <c r="K260" s="122">
        <f t="shared" si="3059"/>
        <v>4</v>
      </c>
      <c r="L260" s="153"/>
      <c r="M260" s="154">
        <f>IFERROR(VLOOKUP($L260,'2-2 引出数据_合同数据仓库'!$B$2:$BP$1000,3,FALSE),0)</f>
        <v>0</v>
      </c>
      <c r="N260" s="122"/>
      <c r="O260" s="154">
        <f>IFERROR(VLOOKUP((LEFT(VLOOKUP($L260,'2-2 引出数据_合同数据仓库'!$B$2:$BP$1000,64,FALSE),15)&amp;(RIGHT(VLOOKUP($L260,'2-2 引出数据_合同数据仓库'!$B$2:$BP$1000,64,FALSE),4)+1)),'2-2 引出数据_合同数据仓库'!$B$2:$BP$1000,3,FALSE),0)</f>
        <v>0</v>
      </c>
      <c r="P260" s="122"/>
      <c r="Q260" s="122">
        <f>IFERROR(VLOOKUP($L260,'2-2 引出数据_合同数据仓库'!$B$2:$BP$1000,28,FALSE),0)</f>
        <v>0</v>
      </c>
      <c r="R260" s="122">
        <f>IFERROR(VLOOKUP($L260,'2-2 引出数据_合同数据仓库'!$B$2:$BP$1000,29,FALSE),0)</f>
        <v>0</v>
      </c>
      <c r="S260" s="122">
        <f>IFERROR(VLOOKUP($L260,'2-2 引出数据_合同数据仓库'!$B$2:$BP$1000,4,FALSE),0)</f>
        <v>0</v>
      </c>
      <c r="T260" s="122"/>
      <c r="U260" s="122">
        <f>IFERROR(VLOOKUP($L260,'2-2 引出数据_合同数据仓库'!$B$2:$BP$1000,15,FALSE),0)</f>
        <v>0</v>
      </c>
      <c r="V260" s="122">
        <f t="shared" si="2988"/>
        <v>0</v>
      </c>
      <c r="W260" s="122"/>
      <c r="X260" s="161">
        <v>45658</v>
      </c>
      <c r="Y260" s="161">
        <f t="shared" si="2989"/>
        <v>45688</v>
      </c>
      <c r="Z260" s="165">
        <f t="shared" si="2990"/>
        <v>0</v>
      </c>
      <c r="AA260" s="161">
        <f t="shared" si="2991"/>
        <v>45689</v>
      </c>
      <c r="AB260" s="161">
        <f t="shared" si="2992"/>
        <v>45716</v>
      </c>
      <c r="AC260" s="165">
        <f t="shared" si="2993"/>
        <v>0</v>
      </c>
      <c r="AD260" s="161">
        <f t="shared" si="2994"/>
        <v>45717</v>
      </c>
      <c r="AE260" s="161">
        <f t="shared" si="2995"/>
        <v>45747</v>
      </c>
      <c r="AF260" s="165">
        <f t="shared" si="2996"/>
        <v>0</v>
      </c>
      <c r="AG260" s="161">
        <f t="shared" si="2997"/>
        <v>45748</v>
      </c>
      <c r="AH260" s="161">
        <f t="shared" si="2998"/>
        <v>45777</v>
      </c>
      <c r="AI260" s="165">
        <f t="shared" si="2999"/>
        <v>0</v>
      </c>
      <c r="AJ260" s="161">
        <f t="shared" si="3000"/>
        <v>45778</v>
      </c>
      <c r="AK260" s="161">
        <f t="shared" si="3001"/>
        <v>45808</v>
      </c>
      <c r="AL260" s="165">
        <f t="shared" si="3002"/>
        <v>0</v>
      </c>
      <c r="AM260" s="161">
        <f t="shared" si="3003"/>
        <v>45809</v>
      </c>
      <c r="AN260" s="161">
        <f t="shared" si="3004"/>
        <v>45838</v>
      </c>
      <c r="AO260" s="165">
        <f t="shared" si="3005"/>
        <v>0</v>
      </c>
      <c r="AP260" s="161">
        <f t="shared" si="3006"/>
        <v>45839</v>
      </c>
      <c r="AQ260" s="161">
        <f t="shared" si="3007"/>
        <v>45869</v>
      </c>
      <c r="AR260" s="165">
        <f t="shared" si="3008"/>
        <v>0</v>
      </c>
      <c r="AS260" s="161">
        <f t="shared" si="3009"/>
        <v>45870</v>
      </c>
      <c r="AT260" s="161">
        <f t="shared" si="3010"/>
        <v>45900</v>
      </c>
      <c r="AU260" s="165">
        <f t="shared" si="3011"/>
        <v>0</v>
      </c>
      <c r="AV260" s="161">
        <f t="shared" si="3012"/>
        <v>45901</v>
      </c>
      <c r="AW260" s="161">
        <f t="shared" si="3013"/>
        <v>45930</v>
      </c>
      <c r="AX260" s="165">
        <f t="shared" si="3014"/>
        <v>0</v>
      </c>
      <c r="AY260" s="161">
        <f t="shared" si="3015"/>
        <v>45931</v>
      </c>
      <c r="AZ260" s="161">
        <f t="shared" si="3016"/>
        <v>45961</v>
      </c>
      <c r="BA260" s="165">
        <f t="shared" si="3017"/>
        <v>0</v>
      </c>
      <c r="BB260" s="161">
        <f t="shared" si="3018"/>
        <v>45962</v>
      </c>
      <c r="BC260" s="161">
        <f t="shared" si="3019"/>
        <v>45991</v>
      </c>
      <c r="BD260" s="165">
        <f t="shared" si="3020"/>
        <v>0</v>
      </c>
      <c r="BE260" s="161">
        <f t="shared" si="3021"/>
        <v>45992</v>
      </c>
      <c r="BF260" s="161">
        <f t="shared" si="3022"/>
        <v>46022</v>
      </c>
      <c r="BG260" s="165">
        <f t="shared" si="3023"/>
        <v>0</v>
      </c>
      <c r="BH260" s="161">
        <v>46023</v>
      </c>
      <c r="BI260" s="161">
        <f t="shared" si="3024"/>
        <v>46053</v>
      </c>
      <c r="BJ260" s="165">
        <f t="shared" si="3025"/>
        <v>0</v>
      </c>
      <c r="BK260" s="161">
        <f t="shared" si="3026"/>
        <v>46054</v>
      </c>
      <c r="BL260" s="161">
        <f t="shared" si="3027"/>
        <v>46081</v>
      </c>
      <c r="BM260" s="165">
        <f t="shared" si="3028"/>
        <v>0</v>
      </c>
      <c r="BN260" s="161">
        <f t="shared" si="3029"/>
        <v>46082</v>
      </c>
      <c r="BO260" s="161">
        <f t="shared" si="3030"/>
        <v>46112</v>
      </c>
      <c r="BP260" s="165">
        <f t="shared" si="3031"/>
        <v>0</v>
      </c>
      <c r="BQ260" s="161">
        <f t="shared" si="3032"/>
        <v>46113</v>
      </c>
      <c r="BR260" s="161">
        <f t="shared" si="3033"/>
        <v>46142</v>
      </c>
      <c r="BS260" s="165">
        <f t="shared" si="3034"/>
        <v>0</v>
      </c>
      <c r="BT260" s="161">
        <f t="shared" si="3035"/>
        <v>46143</v>
      </c>
      <c r="BU260" s="161">
        <f t="shared" si="3036"/>
        <v>46173</v>
      </c>
      <c r="BV260" s="165">
        <f t="shared" si="3037"/>
        <v>0</v>
      </c>
      <c r="BW260" s="161">
        <f t="shared" si="3038"/>
        <v>46174</v>
      </c>
      <c r="BX260" s="161">
        <f t="shared" si="3039"/>
        <v>46203</v>
      </c>
      <c r="BY260" s="165">
        <f t="shared" si="3040"/>
        <v>0</v>
      </c>
      <c r="BZ260" s="161">
        <f t="shared" si="3041"/>
        <v>46204</v>
      </c>
      <c r="CA260" s="161">
        <f t="shared" si="3042"/>
        <v>46234</v>
      </c>
      <c r="CB260" s="165">
        <f t="shared" si="3043"/>
        <v>0</v>
      </c>
      <c r="CC260" s="161">
        <f t="shared" si="3044"/>
        <v>46235</v>
      </c>
      <c r="CD260" s="161">
        <f t="shared" si="3045"/>
        <v>46265</v>
      </c>
      <c r="CE260" s="165">
        <f t="shared" si="3046"/>
        <v>0</v>
      </c>
      <c r="CF260" s="161">
        <f t="shared" si="3047"/>
        <v>46266</v>
      </c>
      <c r="CG260" s="161">
        <f t="shared" si="3048"/>
        <v>46295</v>
      </c>
      <c r="CH260" s="165">
        <f t="shared" si="3049"/>
        <v>0</v>
      </c>
      <c r="CI260" s="161">
        <f t="shared" si="3050"/>
        <v>46296</v>
      </c>
      <c r="CJ260" s="161">
        <f t="shared" si="3051"/>
        <v>46326</v>
      </c>
      <c r="CK260" s="165">
        <f t="shared" si="3052"/>
        <v>0</v>
      </c>
      <c r="CL260" s="161">
        <f t="shared" si="3053"/>
        <v>46327</v>
      </c>
      <c r="CM260" s="161">
        <f t="shared" si="3054"/>
        <v>46356</v>
      </c>
      <c r="CN260" s="165">
        <f t="shared" si="3055"/>
        <v>0</v>
      </c>
      <c r="CO260" s="161">
        <f t="shared" si="3056"/>
        <v>46357</v>
      </c>
      <c r="CP260" s="161">
        <f t="shared" si="3057"/>
        <v>46387</v>
      </c>
      <c r="CQ260" s="165">
        <f t="shared" si="3058"/>
        <v>0</v>
      </c>
    </row>
    <row r="261" s="78" customFormat="1" ht="24" customHeight="1" outlineLevel="4" spans="1:95">
      <c r="A261" s="123" t="s">
        <v>2826</v>
      </c>
      <c r="B261" s="124"/>
      <c r="C261" s="124"/>
      <c r="D261" s="124"/>
      <c r="E261" s="124"/>
      <c r="F261" s="124"/>
      <c r="G261" s="125"/>
      <c r="H261" s="126"/>
      <c r="I261" s="126"/>
      <c r="J261" s="126"/>
      <c r="K261" s="126"/>
      <c r="L261" s="155"/>
      <c r="M261" s="155"/>
      <c r="N261" s="126"/>
      <c r="O261" s="126"/>
      <c r="P261" s="126"/>
      <c r="Q261" s="126"/>
      <c r="R261" s="126"/>
      <c r="S261" s="126"/>
      <c r="T261" s="126"/>
      <c r="U261" s="126"/>
      <c r="V261" s="126"/>
      <c r="W261" s="126"/>
      <c r="X261" s="126"/>
      <c r="Y261" s="126"/>
      <c r="Z261" s="126"/>
      <c r="AA261" s="126"/>
      <c r="AB261" s="126"/>
      <c r="AC261" s="126"/>
      <c r="AD261" s="126"/>
      <c r="AE261" s="126"/>
      <c r="AF261" s="126"/>
      <c r="AG261" s="126"/>
      <c r="AH261" s="126"/>
      <c r="AI261" s="126"/>
      <c r="AJ261" s="126"/>
      <c r="AK261" s="126"/>
      <c r="AL261" s="126"/>
      <c r="AM261" s="126"/>
      <c r="AN261" s="126"/>
      <c r="AO261" s="126"/>
      <c r="AP261" s="126"/>
      <c r="AQ261" s="126"/>
      <c r="AR261" s="126"/>
      <c r="AS261" s="126"/>
      <c r="AT261" s="126"/>
      <c r="AU261" s="126"/>
      <c r="AV261" s="126"/>
      <c r="AW261" s="126"/>
      <c r="AX261" s="126"/>
      <c r="AY261" s="126"/>
      <c r="AZ261" s="126"/>
      <c r="BA261" s="126"/>
      <c r="BB261" s="126"/>
      <c r="BC261" s="126"/>
      <c r="BD261" s="126"/>
      <c r="BE261" s="126"/>
      <c r="BF261" s="126"/>
      <c r="BG261" s="126"/>
      <c r="BH261" s="126"/>
      <c r="BI261" s="126"/>
      <c r="BJ261" s="126"/>
      <c r="BK261" s="126"/>
      <c r="BL261" s="126"/>
      <c r="BM261" s="126"/>
      <c r="BN261" s="126"/>
      <c r="BO261" s="126"/>
      <c r="BP261" s="126"/>
      <c r="BQ261" s="126"/>
      <c r="BR261" s="126"/>
      <c r="BS261" s="126"/>
      <c r="BT261" s="126"/>
      <c r="BU261" s="126"/>
      <c r="BV261" s="126"/>
      <c r="BW261" s="126"/>
      <c r="BX261" s="126"/>
      <c r="BY261" s="126"/>
      <c r="BZ261" s="126"/>
      <c r="CA261" s="126"/>
      <c r="CB261" s="126"/>
      <c r="CC261" s="126"/>
      <c r="CD261" s="126"/>
      <c r="CE261" s="126"/>
      <c r="CF261" s="126"/>
      <c r="CG261" s="126"/>
      <c r="CH261" s="126"/>
      <c r="CI261" s="126"/>
      <c r="CJ261" s="126"/>
      <c r="CK261" s="126"/>
      <c r="CL261" s="126"/>
      <c r="CM261" s="126"/>
      <c r="CN261" s="126"/>
      <c r="CO261" s="126"/>
      <c r="CP261" s="126"/>
      <c r="CQ261" s="126"/>
    </row>
    <row r="262" ht="24" customHeight="1" outlineLevel="3" spans="1:95">
      <c r="A262" s="115"/>
      <c r="B262" s="116" t="s">
        <v>799</v>
      </c>
      <c r="C262" s="117" t="s">
        <v>1212</v>
      </c>
      <c r="D262" s="115" t="s">
        <v>1213</v>
      </c>
      <c r="E262" s="116" t="s">
        <v>1214</v>
      </c>
      <c r="F262" s="116"/>
      <c r="G262" s="116" t="s">
        <v>943</v>
      </c>
      <c r="H262" s="118">
        <f>X262+AA262+AD262+AG262+AJ262+AM262+AP262+AS262+AV262+AY262+BB262+BE262</f>
        <v>0</v>
      </c>
      <c r="I262" s="118">
        <f>Y262+AB262+AE262+AH262+AK262+AN262+AQ262+AT262+AW262+AZ262+BC262+BF262</f>
        <v>0</v>
      </c>
      <c r="J262" s="118">
        <f t="shared" si="2339"/>
        <v>0</v>
      </c>
      <c r="K262" s="118"/>
      <c r="L262" s="152"/>
      <c r="M262" s="152"/>
      <c r="N262" s="118"/>
      <c r="O262" s="118"/>
      <c r="P262" s="118"/>
      <c r="Q262" s="118"/>
      <c r="R262" s="118"/>
      <c r="S262" s="118"/>
      <c r="T262" s="118"/>
      <c r="U262" s="118"/>
      <c r="V262" s="118"/>
      <c r="W262" s="118"/>
      <c r="X262" s="118">
        <f>VLOOKUP($C262,'1 预算编制表单'!$C:$BJ,27,FALSE)</f>
        <v>0</v>
      </c>
      <c r="Y262" s="118">
        <f>X262-Z262</f>
        <v>0</v>
      </c>
      <c r="Z262" s="118">
        <f>SUM(Z263:Z267)</f>
        <v>0</v>
      </c>
      <c r="AA262" s="118">
        <f>VLOOKUP($C262,'1 预算编制表单'!$C:$BJ,30,FALSE)</f>
        <v>0</v>
      </c>
      <c r="AB262" s="118">
        <f>AA262-AC262</f>
        <v>0</v>
      </c>
      <c r="AC262" s="118">
        <f>SUM(AC263:AC267)</f>
        <v>0</v>
      </c>
      <c r="AD262" s="118">
        <f>VLOOKUP($C262,'1 预算编制表单'!$C:$BJ,33,FALSE)</f>
        <v>0</v>
      </c>
      <c r="AE262" s="118">
        <f>AD262-AF262</f>
        <v>0</v>
      </c>
      <c r="AF262" s="118">
        <f>SUM(AF263:AF267)</f>
        <v>0</v>
      </c>
      <c r="AG262" s="118">
        <f>VLOOKUP($C262,'1 预算编制表单'!$C:$BJ,36,FALSE)</f>
        <v>0</v>
      </c>
      <c r="AH262" s="118">
        <f>AG262-AI262</f>
        <v>0</v>
      </c>
      <c r="AI262" s="118">
        <f>SUM(AI263:AI267)</f>
        <v>0</v>
      </c>
      <c r="AJ262" s="118">
        <f>VLOOKUP($C262,'1 预算编制表单'!$C:$BJ,39,FALSE)</f>
        <v>0</v>
      </c>
      <c r="AK262" s="118">
        <f>AJ262-AL262</f>
        <v>0</v>
      </c>
      <c r="AL262" s="118">
        <f>SUM(AL263:AL267)</f>
        <v>0</v>
      </c>
      <c r="AM262" s="118">
        <f>VLOOKUP($C262,'1 预算编制表单'!$C:$BJ,42,FALSE)</f>
        <v>0</v>
      </c>
      <c r="AN262" s="118">
        <f>AM262-AO262</f>
        <v>0</v>
      </c>
      <c r="AO262" s="118">
        <f>SUM(AO263:AO267)</f>
        <v>0</v>
      </c>
      <c r="AP262" s="118">
        <f>VLOOKUP($C262,'1 预算编制表单'!$C:$BJ,45,FALSE)</f>
        <v>0</v>
      </c>
      <c r="AQ262" s="118">
        <f>AP262-AR262</f>
        <v>0</v>
      </c>
      <c r="AR262" s="118">
        <f>SUM(AR263:AR267)</f>
        <v>0</v>
      </c>
      <c r="AS262" s="118">
        <f>VLOOKUP($C262,'1 预算编制表单'!$C:$BJ,48,FALSE)</f>
        <v>0</v>
      </c>
      <c r="AT262" s="118">
        <f>AS262-AU262</f>
        <v>0</v>
      </c>
      <c r="AU262" s="118">
        <f>SUM(AU263:AU267)</f>
        <v>0</v>
      </c>
      <c r="AV262" s="118">
        <f>VLOOKUP($C262,'1 预算编制表单'!$C:$BJ,51,FALSE)</f>
        <v>0</v>
      </c>
      <c r="AW262" s="118">
        <f>AV262-AX262</f>
        <v>0</v>
      </c>
      <c r="AX262" s="118">
        <f>SUM(AX263:AX267)</f>
        <v>0</v>
      </c>
      <c r="AY262" s="118">
        <f>VLOOKUP($C262,'1 预算编制表单'!$C:$BJ,54,FALSE)</f>
        <v>0</v>
      </c>
      <c r="AZ262" s="118">
        <f>AY262-BA262</f>
        <v>0</v>
      </c>
      <c r="BA262" s="118">
        <f>SUM(BA263:BA267)</f>
        <v>0</v>
      </c>
      <c r="BB262" s="118">
        <f>VLOOKUP($C262,'1 预算编制表单'!$C:$BJ,57,FALSE)</f>
        <v>0</v>
      </c>
      <c r="BC262" s="118">
        <f>BB262-BD262</f>
        <v>0</v>
      </c>
      <c r="BD262" s="118">
        <f>SUM(BD263:BD267)</f>
        <v>0</v>
      </c>
      <c r="BE262" s="118">
        <f>VLOOKUP($C262,'1 预算编制表单'!$C:$BJ,60,FALSE)</f>
        <v>0</v>
      </c>
      <c r="BF262" s="118">
        <f>BE262-BG262</f>
        <v>0</v>
      </c>
      <c r="BG262" s="118">
        <f>SUM(BG263:BG267)</f>
        <v>0</v>
      </c>
      <c r="BH262" s="118">
        <f>VLOOKUP($C262,'1 预算编制表单'!$C:$BJ,27,FALSE)</f>
        <v>0</v>
      </c>
      <c r="BI262" s="118">
        <f>BH262-BJ262</f>
        <v>0</v>
      </c>
      <c r="BJ262" s="118">
        <f>SUM(BJ263:BJ267)</f>
        <v>0</v>
      </c>
      <c r="BK262" s="118">
        <f>VLOOKUP($C262,'1 预算编制表单'!$C:$BJ,30,FALSE)</f>
        <v>0</v>
      </c>
      <c r="BL262" s="118">
        <f>BK262-BM262</f>
        <v>0</v>
      </c>
      <c r="BM262" s="118">
        <f>SUM(BM263:BM267)</f>
        <v>0</v>
      </c>
      <c r="BN262" s="118">
        <f>VLOOKUP($C262,'1 预算编制表单'!$C:$BJ,33,FALSE)</f>
        <v>0</v>
      </c>
      <c r="BO262" s="118">
        <f>BN262-BP262</f>
        <v>0</v>
      </c>
      <c r="BP262" s="118">
        <f>SUM(BP263:BP267)</f>
        <v>0</v>
      </c>
      <c r="BQ262" s="118">
        <f>VLOOKUP($C262,'1 预算编制表单'!$C:$BJ,36,FALSE)</f>
        <v>0</v>
      </c>
      <c r="BR262" s="118">
        <f>BQ262-BS262</f>
        <v>0</v>
      </c>
      <c r="BS262" s="118">
        <f>SUM(BS263:BS267)</f>
        <v>0</v>
      </c>
      <c r="BT262" s="118">
        <f>VLOOKUP($C262,'1 预算编制表单'!$C:$BJ,39,FALSE)</f>
        <v>0</v>
      </c>
      <c r="BU262" s="118">
        <f>BT262-BV262</f>
        <v>0</v>
      </c>
      <c r="BV262" s="118">
        <f>SUM(BV263:BV267)</f>
        <v>0</v>
      </c>
      <c r="BW262" s="118">
        <f>VLOOKUP($C262,'1 预算编制表单'!$C:$BJ,42,FALSE)</f>
        <v>0</v>
      </c>
      <c r="BX262" s="118">
        <f>BW262-BY262</f>
        <v>0</v>
      </c>
      <c r="BY262" s="118">
        <f>SUM(BY263:BY267)</f>
        <v>0</v>
      </c>
      <c r="BZ262" s="118">
        <f>VLOOKUP($C262,'1 预算编制表单'!$C:$BJ,45,FALSE)</f>
        <v>0</v>
      </c>
      <c r="CA262" s="118">
        <f>BZ262-CB262</f>
        <v>0</v>
      </c>
      <c r="CB262" s="118">
        <f>SUM(CB263:CB267)</f>
        <v>0</v>
      </c>
      <c r="CC262" s="118">
        <f>VLOOKUP($C262,'1 预算编制表单'!$C:$BJ,48,FALSE)</f>
        <v>0</v>
      </c>
      <c r="CD262" s="118">
        <f>CC262-CE262</f>
        <v>0</v>
      </c>
      <c r="CE262" s="118">
        <f>SUM(CE263:CE267)</f>
        <v>0</v>
      </c>
      <c r="CF262" s="118">
        <f>VLOOKUP($C262,'1 预算编制表单'!$C:$BJ,51,FALSE)</f>
        <v>0</v>
      </c>
      <c r="CG262" s="118">
        <f>CF262-CH262</f>
        <v>0</v>
      </c>
      <c r="CH262" s="118">
        <f>SUM(CH263:CH267)</f>
        <v>0</v>
      </c>
      <c r="CI262" s="118">
        <f>VLOOKUP($C262,'1 预算编制表单'!$C:$BJ,54,FALSE)</f>
        <v>0</v>
      </c>
      <c r="CJ262" s="118">
        <f>CI262-CK262</f>
        <v>0</v>
      </c>
      <c r="CK262" s="118">
        <f>SUM(CK263:CK267)</f>
        <v>0</v>
      </c>
      <c r="CL262" s="118">
        <f>VLOOKUP($C262,'1 预算编制表单'!$C:$BJ,57,FALSE)</f>
        <v>0</v>
      </c>
      <c r="CM262" s="118">
        <f>CL262-CN262</f>
        <v>0</v>
      </c>
      <c r="CN262" s="118">
        <f>SUM(CN263:CN267)</f>
        <v>0</v>
      </c>
      <c r="CO262" s="118">
        <f>VLOOKUP($C262,'1 预算编制表单'!$C:$BJ,60,FALSE)</f>
        <v>0</v>
      </c>
      <c r="CP262" s="118">
        <f>CO262-CQ262</f>
        <v>0</v>
      </c>
      <c r="CQ262" s="118">
        <f>SUM(CQ263:CQ267)</f>
        <v>0</v>
      </c>
    </row>
    <row r="263" s="78" customFormat="1" ht="24" customHeight="1" outlineLevel="4" spans="1:95">
      <c r="A263" s="119"/>
      <c r="B263" s="120"/>
      <c r="C263" s="121"/>
      <c r="D263" s="119"/>
      <c r="E263" s="120"/>
      <c r="F263" s="120"/>
      <c r="G263" s="120"/>
      <c r="H263" s="122"/>
      <c r="I263" s="122"/>
      <c r="J263" s="122">
        <f t="shared" si="2339"/>
        <v>0</v>
      </c>
      <c r="K263" s="122">
        <v>1</v>
      </c>
      <c r="L263" s="153"/>
      <c r="M263" s="154">
        <f>IFERROR(VLOOKUP($L263,'2-2 引出数据_合同数据仓库'!$B$2:$BP$1000,3,FALSE),0)</f>
        <v>0</v>
      </c>
      <c r="N263" s="122"/>
      <c r="O263" s="154">
        <f>IFERROR(VLOOKUP((LEFT(VLOOKUP($L263,'2-2 引出数据_合同数据仓库'!$B$2:$BP$1000,64,FALSE),15)&amp;(RIGHT(VLOOKUP($L263,'2-2 引出数据_合同数据仓库'!$B$2:$BP$1000,64,FALSE),4)+1)),'2-2 引出数据_合同数据仓库'!$B$2:$BP$1000,3,FALSE),0)</f>
        <v>0</v>
      </c>
      <c r="P263" s="122"/>
      <c r="Q263" s="122">
        <f>IFERROR(VLOOKUP($L263,'2-2 引出数据_合同数据仓库'!$B$2:$BP$1000,28,FALSE),0)</f>
        <v>0</v>
      </c>
      <c r="R263" s="122">
        <f>IFERROR(VLOOKUP($L263,'2-2 引出数据_合同数据仓库'!$B$2:$BP$1000,29,FALSE),0)</f>
        <v>0</v>
      </c>
      <c r="S263" s="122">
        <f>IFERROR(VLOOKUP($L263,'2-2 引出数据_合同数据仓库'!$B$2:$BP$1000,4,FALSE),0)</f>
        <v>0</v>
      </c>
      <c r="T263" s="122"/>
      <c r="U263" s="122">
        <f>IFERROR(VLOOKUP($L263,'2-2 引出数据_合同数据仓库'!$B$2:$BP$1000,15,FALSE),0)</f>
        <v>0</v>
      </c>
      <c r="V263" s="122">
        <f t="shared" ref="V263:V266" si="3060">U263/(S263-R263+1)*365</f>
        <v>0</v>
      </c>
      <c r="W263" s="122"/>
      <c r="X263" s="161">
        <v>45658</v>
      </c>
      <c r="Y263" s="161">
        <f t="shared" ref="Y263:Y266" si="3061">X263+30</f>
        <v>45688</v>
      </c>
      <c r="Z263" s="165">
        <f t="shared" ref="Z263:Z266" si="3062">IFERROR(IF(($R263-Y263)&gt;=0,0,IF(($S263-X263)&lt;0,0,IF(AND(($S263-Y263)&gt;0,(X263-$R263)&gt;0),$V263/365*(Y263-X263+1),IF(AND(($S263-Y263)&lt;=0,(X263-$R263)&gt;0),$V263/365*($S263-X263+1),$V263/365*(Y263-$R263+1))))),0)</f>
        <v>0</v>
      </c>
      <c r="AA263" s="161">
        <f t="shared" ref="AA263:AA266" si="3063">Y263+1</f>
        <v>45689</v>
      </c>
      <c r="AB263" s="161">
        <f t="shared" ref="AB263:AB266" si="3064">AA263+27</f>
        <v>45716</v>
      </c>
      <c r="AC263" s="165">
        <f t="shared" ref="AC263:AC266" si="3065">IFERROR(IF(($R263-AB263)&gt;=0,0,IF(($S263-AA263)&lt;0,0,IF(AND(($S263-AB263)&gt;0,(AA263-$R263)&gt;0),$V263/365*(AB263-AA263+1),IF(AND(($S263-AB263)&lt;=0,(AA263-$R263)&gt;0),$V263/365*($S263-AA263+1),$V263/365*(AB263-$R263+1))))),0)</f>
        <v>0</v>
      </c>
      <c r="AD263" s="161">
        <f t="shared" ref="AD263:AD266" si="3066">AB263+1</f>
        <v>45717</v>
      </c>
      <c r="AE263" s="161">
        <f t="shared" ref="AE263:AE266" si="3067">AD263+30</f>
        <v>45747</v>
      </c>
      <c r="AF263" s="165">
        <f t="shared" ref="AF263:AF266" si="3068">IFERROR(IF(($R263-AE263)&gt;=0,0,IF(($S263-AD263)&lt;0,0,IF(AND(($S263-AE263)&gt;0,(AD263-$R263)&gt;0),$V263/365*(AE263-AD263+1),IF(AND(($S263-AE263)&lt;=0,(AD263-$R263)&gt;0),$V263/365*($S263-AD263+1),$V263/365*(AE263-$R263+1))))),0)</f>
        <v>0</v>
      </c>
      <c r="AG263" s="161">
        <f t="shared" ref="AG263:AG266" si="3069">AE263+1</f>
        <v>45748</v>
      </c>
      <c r="AH263" s="161">
        <f t="shared" ref="AH263:AH266" si="3070">AG263+29</f>
        <v>45777</v>
      </c>
      <c r="AI263" s="165">
        <f t="shared" ref="AI263:AI266" si="3071">IFERROR(IF(($R263-AH263)&gt;=0,0,IF(($S263-AG263)&lt;0,0,IF(AND(($S263-AH263)&gt;0,(AG263-$R263)&gt;0),$V263/365*(AH263-AG263+1),IF(AND(($S263-AH263)&lt;=0,(AG263-$R263)&gt;0),$V263/365*($S263-AG263+1),$V263/365*(AH263-$R263+1))))),0)</f>
        <v>0</v>
      </c>
      <c r="AJ263" s="161">
        <f t="shared" ref="AJ263:AJ266" si="3072">AH263+1</f>
        <v>45778</v>
      </c>
      <c r="AK263" s="161">
        <f t="shared" ref="AK263:AK266" si="3073">AJ263+30</f>
        <v>45808</v>
      </c>
      <c r="AL263" s="165">
        <f t="shared" ref="AL263:AL266" si="3074">IFERROR(IF(($R263-AK263)&gt;=0,0,IF(($S263-AJ263)&lt;0,0,IF(AND(($S263-AK263)&gt;0,(AJ263-$R263)&gt;0),$V263/365*(AK263-AJ263+1),IF(AND(($S263-AK263)&lt;=0,(AJ263-$R263)&gt;0),$V263/365*($S263-AJ263+1),$V263/365*(AK263-$R263+1))))),0)</f>
        <v>0</v>
      </c>
      <c r="AM263" s="161">
        <f t="shared" ref="AM263:AM266" si="3075">AK263+1</f>
        <v>45809</v>
      </c>
      <c r="AN263" s="161">
        <f t="shared" ref="AN263:AN266" si="3076">AM263+29</f>
        <v>45838</v>
      </c>
      <c r="AO263" s="165">
        <f t="shared" ref="AO263:AO266" si="3077">IFERROR(IF(($R263-AN263)&gt;=0,0,IF(($S263-AM263)&lt;0,0,IF(AND(($S263-AN263)&gt;0,(AM263-$R263)&gt;0),$V263/365*(AN263-AM263+1),IF(AND(($S263-AN263)&lt;=0,(AM263-$R263)&gt;0),$V263/365*($S263-AM263+1),$V263/365*(AN263-$R263+1))))),0)</f>
        <v>0</v>
      </c>
      <c r="AP263" s="161">
        <f t="shared" ref="AP263:AP266" si="3078">AN263+1</f>
        <v>45839</v>
      </c>
      <c r="AQ263" s="161">
        <f t="shared" ref="AQ263:AQ266" si="3079">AP263+30</f>
        <v>45869</v>
      </c>
      <c r="AR263" s="165">
        <f t="shared" ref="AR263:AR266" si="3080">IFERROR(IF(($R263-AQ263)&gt;=0,0,IF(($S263-AP263)&lt;0,0,IF(AND(($S263-AQ263)&gt;0,(AP263-$R263)&gt;0),$V263/365*(AQ263-AP263+1),IF(AND(($S263-AQ263)&lt;=0,(AP263-$R263)&gt;0),$V263/365*($S263-AP263+1),$V263/365*(AQ263-$R263+1))))),0)</f>
        <v>0</v>
      </c>
      <c r="AS263" s="161">
        <f t="shared" ref="AS263:AS266" si="3081">AQ263+1</f>
        <v>45870</v>
      </c>
      <c r="AT263" s="161">
        <f t="shared" ref="AT263:AT266" si="3082">AS263+30</f>
        <v>45900</v>
      </c>
      <c r="AU263" s="165">
        <f t="shared" ref="AU263:AU266" si="3083">IFERROR(IF(($R263-AT263)&gt;=0,0,IF(($S263-AS263)&lt;0,0,IF(AND(($S263-AT263)&gt;0,(AS263-$R263)&gt;0),$V263/365*(AT263-AS263+1),IF(AND(($S263-AT263)&lt;=0,(AS263-$R263)&gt;0),$V263/365*($S263-AS263+1),$V263/365*(AT263-$R263+1))))),0)</f>
        <v>0</v>
      </c>
      <c r="AV263" s="161">
        <f t="shared" ref="AV263:AV266" si="3084">AT263+1</f>
        <v>45901</v>
      </c>
      <c r="AW263" s="161">
        <f t="shared" ref="AW263:AW266" si="3085">AV263+29</f>
        <v>45930</v>
      </c>
      <c r="AX263" s="165">
        <f t="shared" ref="AX263:AX266" si="3086">IFERROR(IF(($R263-AW263)&gt;=0,0,IF(($S263-AV263)&lt;0,0,IF(AND(($S263-AW263)&gt;0,(AV263-$R263)&gt;0),$V263/365*(AW263-AV263+1),IF(AND(($S263-AW263)&lt;=0,(AV263-$R263)&gt;0),$V263/365*($S263-AV263+1),$V263/365*(AW263-$R263+1))))),0)</f>
        <v>0</v>
      </c>
      <c r="AY263" s="161">
        <f t="shared" ref="AY263:AY266" si="3087">AW263+1</f>
        <v>45931</v>
      </c>
      <c r="AZ263" s="161">
        <f t="shared" ref="AZ263:AZ266" si="3088">AY263+30</f>
        <v>45961</v>
      </c>
      <c r="BA263" s="165">
        <f t="shared" ref="BA263:BA266" si="3089">IFERROR(IF(($R263-AZ263)&gt;=0,0,IF(($S263-AY263)&lt;0,0,IF(AND(($S263-AZ263)&gt;0,(AY263-$R263)&gt;0),$V263/365*(AZ263-AY263+1),IF(AND(($S263-AZ263)&lt;=0,(AY263-$R263)&gt;0),$V263/365*($S263-AY263+1),$V263/365*(AZ263-$R263+1))))),0)</f>
        <v>0</v>
      </c>
      <c r="BB263" s="161">
        <f t="shared" ref="BB263:BB266" si="3090">AZ263+1</f>
        <v>45962</v>
      </c>
      <c r="BC263" s="161">
        <f t="shared" ref="BC263:BC266" si="3091">BB263+29</f>
        <v>45991</v>
      </c>
      <c r="BD263" s="165">
        <f t="shared" ref="BD263:BD266" si="3092">IFERROR(IF(($R263-BC263)&gt;=0,0,IF(($S263-BB263)&lt;0,0,IF(AND(($S263-BC263)&gt;0,(BB263-$R263)&gt;0),$V263/365*(BC263-BB263+1),IF(AND(($S263-BC263)&lt;=0,(BB263-$R263)&gt;0),$V263/365*($S263-BB263+1),$V263/365*(BC263-$R263+1))))),0)</f>
        <v>0</v>
      </c>
      <c r="BE263" s="161">
        <f t="shared" ref="BE263:BE266" si="3093">BC263+1</f>
        <v>45992</v>
      </c>
      <c r="BF263" s="161">
        <f t="shared" ref="BF263:BF266" si="3094">BE263+30</f>
        <v>46022</v>
      </c>
      <c r="BG263" s="165">
        <f t="shared" ref="BG263:BG266" si="3095">IFERROR(IF(($R263-BF263)&gt;=0,0,IF(($S263-BE263)&lt;0,0,IF(AND(($S263-BF263)&gt;0,(BE263-$R263)&gt;0),$V263/365*(BF263-BE263+1),IF(AND(($S263-BF263)&lt;=0,(BE263-$R263)&gt;0),$V263/365*($S263-BE263+1),$V263/365*(BF263-$R263+1))))),0)</f>
        <v>0</v>
      </c>
      <c r="BH263" s="161">
        <v>46023</v>
      </c>
      <c r="BI263" s="161">
        <f t="shared" ref="BI263:BI266" si="3096">BH263+30</f>
        <v>46053</v>
      </c>
      <c r="BJ263" s="165">
        <f t="shared" ref="BJ263:BJ266" si="3097">IFERROR(IF(($R263-BI263)&gt;=0,0,IF(($S263-BH263)&lt;0,0,IF(AND(($S263-BI263)&gt;0,(BH263-$R263)&gt;0),$V263/365*(BI263-BH263+1),IF(AND(($S263-BI263)&lt;=0,(BH263-$R263)&gt;0),$V263/365*($S263-BH263+1),$V263/365*(BI263-$R263+1))))),0)</f>
        <v>0</v>
      </c>
      <c r="BK263" s="161">
        <f t="shared" ref="BK263:BK266" si="3098">BI263+1</f>
        <v>46054</v>
      </c>
      <c r="BL263" s="161">
        <f t="shared" ref="BL263:BL266" si="3099">BK263+27</f>
        <v>46081</v>
      </c>
      <c r="BM263" s="165">
        <f t="shared" ref="BM263:BM266" si="3100">IFERROR(IF(($R263-BL263)&gt;=0,0,IF(($S263-BK263)&lt;0,0,IF(AND(($S263-BL263)&gt;0,(BK263-$R263)&gt;0),$V263/365*(BL263-BK263+1),IF(AND(($S263-BL263)&lt;=0,(BK263-$R263)&gt;0),$V263/365*($S263-BK263+1),$V263/365*(BL263-$R263+1))))),0)</f>
        <v>0</v>
      </c>
      <c r="BN263" s="161">
        <f t="shared" ref="BN263:BN266" si="3101">BL263+1</f>
        <v>46082</v>
      </c>
      <c r="BO263" s="161">
        <f t="shared" ref="BO263:BO266" si="3102">BN263+30</f>
        <v>46112</v>
      </c>
      <c r="BP263" s="165">
        <f t="shared" ref="BP263:BP266" si="3103">IFERROR(IF(($R263-BO263)&gt;=0,0,IF(($S263-BN263)&lt;0,0,IF(AND(($S263-BO263)&gt;0,(BN263-$R263)&gt;0),$V263/365*(BO263-BN263+1),IF(AND(($S263-BO263)&lt;=0,(BN263-$R263)&gt;0),$V263/365*($S263-BN263+1),$V263/365*(BO263-$R263+1))))),0)</f>
        <v>0</v>
      </c>
      <c r="BQ263" s="161">
        <f t="shared" ref="BQ263:BQ266" si="3104">BO263+1</f>
        <v>46113</v>
      </c>
      <c r="BR263" s="161">
        <f t="shared" ref="BR263:BR266" si="3105">BQ263+29</f>
        <v>46142</v>
      </c>
      <c r="BS263" s="165">
        <f t="shared" ref="BS263:BS266" si="3106">IFERROR(IF(($R263-BR263)&gt;=0,0,IF(($S263-BQ263)&lt;0,0,IF(AND(($S263-BR263)&gt;0,(BQ263-$R263)&gt;0),$V263/365*(BR263-BQ263+1),IF(AND(($S263-BR263)&lt;=0,(BQ263-$R263)&gt;0),$V263/365*($S263-BQ263+1),$V263/365*(BR263-$R263+1))))),0)</f>
        <v>0</v>
      </c>
      <c r="BT263" s="161">
        <f t="shared" ref="BT263:BT266" si="3107">BR263+1</f>
        <v>46143</v>
      </c>
      <c r="BU263" s="161">
        <f t="shared" ref="BU263:BU266" si="3108">BT263+30</f>
        <v>46173</v>
      </c>
      <c r="BV263" s="165">
        <f t="shared" ref="BV263:BV266" si="3109">IFERROR(IF(($R263-BU263)&gt;=0,0,IF(($S263-BT263)&lt;0,0,IF(AND(($S263-BU263)&gt;0,(BT263-$R263)&gt;0),$V263/365*(BU263-BT263+1),IF(AND(($S263-BU263)&lt;=0,(BT263-$R263)&gt;0),$V263/365*($S263-BT263+1),$V263/365*(BU263-$R263+1))))),0)</f>
        <v>0</v>
      </c>
      <c r="BW263" s="161">
        <f t="shared" ref="BW263:BW266" si="3110">BU263+1</f>
        <v>46174</v>
      </c>
      <c r="BX263" s="161">
        <f t="shared" ref="BX263:BX266" si="3111">BW263+29</f>
        <v>46203</v>
      </c>
      <c r="BY263" s="165">
        <f t="shared" ref="BY263:BY266" si="3112">IFERROR(IF(($R263-BX263)&gt;=0,0,IF(($S263-BW263)&lt;0,0,IF(AND(($S263-BX263)&gt;0,(BW263-$R263)&gt;0),$V263/365*(BX263-BW263+1),IF(AND(($S263-BX263)&lt;=0,(BW263-$R263)&gt;0),$V263/365*($S263-BW263+1),$V263/365*(BX263-$R263+1))))),0)</f>
        <v>0</v>
      </c>
      <c r="BZ263" s="161">
        <f t="shared" ref="BZ263:BZ266" si="3113">BX263+1</f>
        <v>46204</v>
      </c>
      <c r="CA263" s="161">
        <f t="shared" ref="CA263:CA266" si="3114">BZ263+30</f>
        <v>46234</v>
      </c>
      <c r="CB263" s="165">
        <f t="shared" ref="CB263:CB266" si="3115">IFERROR(IF(($R263-CA263)&gt;=0,0,IF(($S263-BZ263)&lt;0,0,IF(AND(($S263-CA263)&gt;0,(BZ263-$R263)&gt;0),$V263/365*(CA263-BZ263+1),IF(AND(($S263-CA263)&lt;=0,(BZ263-$R263)&gt;0),$V263/365*($S263-BZ263+1),$V263/365*(CA263-$R263+1))))),0)</f>
        <v>0</v>
      </c>
      <c r="CC263" s="161">
        <f t="shared" ref="CC263:CC266" si="3116">CA263+1</f>
        <v>46235</v>
      </c>
      <c r="CD263" s="161">
        <f t="shared" ref="CD263:CD266" si="3117">CC263+30</f>
        <v>46265</v>
      </c>
      <c r="CE263" s="165">
        <f t="shared" ref="CE263:CE266" si="3118">IFERROR(IF(($R263-CD263)&gt;=0,0,IF(($S263-CC263)&lt;0,0,IF(AND(($S263-CD263)&gt;0,(CC263-$R263)&gt;0),$V263/365*(CD263-CC263+1),IF(AND(($S263-CD263)&lt;=0,(CC263-$R263)&gt;0),$V263/365*($S263-CC263+1),$V263/365*(CD263-$R263+1))))),0)</f>
        <v>0</v>
      </c>
      <c r="CF263" s="161">
        <f t="shared" ref="CF263:CF266" si="3119">CD263+1</f>
        <v>46266</v>
      </c>
      <c r="CG263" s="161">
        <f t="shared" ref="CG263:CG266" si="3120">CF263+29</f>
        <v>46295</v>
      </c>
      <c r="CH263" s="165">
        <f t="shared" ref="CH263:CH266" si="3121">IFERROR(IF(($R263-CG263)&gt;=0,0,IF(($S263-CF263)&lt;0,0,IF(AND(($S263-CG263)&gt;0,(CF263-$R263)&gt;0),$V263/365*(CG263-CF263+1),IF(AND(($S263-CG263)&lt;=0,(CF263-$R263)&gt;0),$V263/365*($S263-CF263+1),$V263/365*(CG263-$R263+1))))),0)</f>
        <v>0</v>
      </c>
      <c r="CI263" s="161">
        <f t="shared" ref="CI263:CI266" si="3122">CG263+1</f>
        <v>46296</v>
      </c>
      <c r="CJ263" s="161">
        <f t="shared" ref="CJ263:CJ266" si="3123">CI263+30</f>
        <v>46326</v>
      </c>
      <c r="CK263" s="165">
        <f t="shared" ref="CK263:CK266" si="3124">IFERROR(IF(($R263-CJ263)&gt;=0,0,IF(($S263-CI263)&lt;0,0,IF(AND(($S263-CJ263)&gt;0,(CI263-$R263)&gt;0),$V263/365*(CJ263-CI263+1),IF(AND(($S263-CJ263)&lt;=0,(CI263-$R263)&gt;0),$V263/365*($S263-CI263+1),$V263/365*(CJ263-$R263+1))))),0)</f>
        <v>0</v>
      </c>
      <c r="CL263" s="161">
        <f t="shared" ref="CL263:CL266" si="3125">CJ263+1</f>
        <v>46327</v>
      </c>
      <c r="CM263" s="161">
        <f t="shared" ref="CM263:CM266" si="3126">CL263+29</f>
        <v>46356</v>
      </c>
      <c r="CN263" s="165">
        <f t="shared" ref="CN263:CN266" si="3127">IFERROR(IF(($R263-CM263)&gt;=0,0,IF(($S263-CL263)&lt;0,0,IF(AND(($S263-CM263)&gt;0,(CL263-$R263)&gt;0),$V263/365*(CM263-CL263+1),IF(AND(($S263-CM263)&lt;=0,(CL263-$R263)&gt;0),$V263/365*($S263-CL263+1),$V263/365*(CM263-$R263+1))))),0)</f>
        <v>0</v>
      </c>
      <c r="CO263" s="161">
        <f t="shared" ref="CO263:CO266" si="3128">CM263+1</f>
        <v>46357</v>
      </c>
      <c r="CP263" s="161">
        <f t="shared" ref="CP263:CP266" si="3129">CO263+30</f>
        <v>46387</v>
      </c>
      <c r="CQ263" s="165">
        <f t="shared" ref="CQ263:CQ266" si="3130">IFERROR(IF(($R263-CP263)&gt;=0,0,IF(($S263-CO263)&lt;0,0,IF(AND(($S263-CP263)&gt;0,(CO263-$R263)&gt;0),$V263/365*(CP263-CO263+1),IF(AND(($S263-CP263)&lt;=0,(CO263-$R263)&gt;0),$V263/365*($S263-CO263+1),$V263/365*(CP263-$R263+1))))),0)</f>
        <v>0</v>
      </c>
    </row>
    <row r="264" s="78" customFormat="1" ht="24" customHeight="1" outlineLevel="4" spans="1:95">
      <c r="A264" s="119"/>
      <c r="B264" s="120"/>
      <c r="C264" s="121"/>
      <c r="D264" s="119"/>
      <c r="E264" s="120"/>
      <c r="F264" s="120"/>
      <c r="G264" s="120"/>
      <c r="H264" s="122"/>
      <c r="I264" s="122"/>
      <c r="J264" s="122">
        <f t="shared" ref="J264:J327" si="3131">Z264+AC264+AF264+AI264+AL264+AO264+AR264+AU264+AX264+BA264+BD264+BG264</f>
        <v>0</v>
      </c>
      <c r="K264" s="122">
        <f t="shared" ref="K264:K266" si="3132">K263+1</f>
        <v>2</v>
      </c>
      <c r="L264" s="153"/>
      <c r="M264" s="154">
        <f>IFERROR(VLOOKUP($L264,'2-2 引出数据_合同数据仓库'!$B$2:$BP$1000,3,FALSE),0)</f>
        <v>0</v>
      </c>
      <c r="N264" s="122"/>
      <c r="O264" s="154">
        <f>IFERROR(VLOOKUP((LEFT(VLOOKUP($L264,'2-2 引出数据_合同数据仓库'!$B$2:$BP$1000,64,FALSE),15)&amp;(RIGHT(VLOOKUP($L264,'2-2 引出数据_合同数据仓库'!$B$2:$BP$1000,64,FALSE),4)+1)),'2-2 引出数据_合同数据仓库'!$B$2:$BP$1000,3,FALSE),0)</f>
        <v>0</v>
      </c>
      <c r="P264" s="122"/>
      <c r="Q264" s="122">
        <f>IFERROR(VLOOKUP($L264,'2-2 引出数据_合同数据仓库'!$B$2:$BP$1000,28,FALSE),0)</f>
        <v>0</v>
      </c>
      <c r="R264" s="122">
        <f>IFERROR(VLOOKUP($L264,'2-2 引出数据_合同数据仓库'!$B$2:$BP$1000,29,FALSE),0)</f>
        <v>0</v>
      </c>
      <c r="S264" s="122">
        <f>IFERROR(VLOOKUP($L264,'2-2 引出数据_合同数据仓库'!$B$2:$BP$1000,4,FALSE),0)</f>
        <v>0</v>
      </c>
      <c r="T264" s="122"/>
      <c r="U264" s="122">
        <f>IFERROR(VLOOKUP($L264,'2-2 引出数据_合同数据仓库'!$B$2:$BP$1000,15,FALSE),0)</f>
        <v>0</v>
      </c>
      <c r="V264" s="122">
        <f t="shared" si="3060"/>
        <v>0</v>
      </c>
      <c r="W264" s="122"/>
      <c r="X264" s="161">
        <v>45658</v>
      </c>
      <c r="Y264" s="161">
        <f t="shared" si="3061"/>
        <v>45688</v>
      </c>
      <c r="Z264" s="165">
        <f t="shared" si="3062"/>
        <v>0</v>
      </c>
      <c r="AA264" s="161">
        <f t="shared" si="3063"/>
        <v>45689</v>
      </c>
      <c r="AB264" s="161">
        <f t="shared" si="3064"/>
        <v>45716</v>
      </c>
      <c r="AC264" s="165">
        <f t="shared" si="3065"/>
        <v>0</v>
      </c>
      <c r="AD264" s="161">
        <f t="shared" si="3066"/>
        <v>45717</v>
      </c>
      <c r="AE264" s="161">
        <f t="shared" si="3067"/>
        <v>45747</v>
      </c>
      <c r="AF264" s="165">
        <f t="shared" si="3068"/>
        <v>0</v>
      </c>
      <c r="AG264" s="161">
        <f t="shared" si="3069"/>
        <v>45748</v>
      </c>
      <c r="AH264" s="161">
        <f t="shared" si="3070"/>
        <v>45777</v>
      </c>
      <c r="AI264" s="165">
        <f t="shared" si="3071"/>
        <v>0</v>
      </c>
      <c r="AJ264" s="161">
        <f t="shared" si="3072"/>
        <v>45778</v>
      </c>
      <c r="AK264" s="161">
        <f t="shared" si="3073"/>
        <v>45808</v>
      </c>
      <c r="AL264" s="165">
        <f t="shared" si="3074"/>
        <v>0</v>
      </c>
      <c r="AM264" s="161">
        <f t="shared" si="3075"/>
        <v>45809</v>
      </c>
      <c r="AN264" s="161">
        <f t="shared" si="3076"/>
        <v>45838</v>
      </c>
      <c r="AO264" s="165">
        <f t="shared" si="3077"/>
        <v>0</v>
      </c>
      <c r="AP264" s="161">
        <f t="shared" si="3078"/>
        <v>45839</v>
      </c>
      <c r="AQ264" s="161">
        <f t="shared" si="3079"/>
        <v>45869</v>
      </c>
      <c r="AR264" s="165">
        <f t="shared" si="3080"/>
        <v>0</v>
      </c>
      <c r="AS264" s="161">
        <f t="shared" si="3081"/>
        <v>45870</v>
      </c>
      <c r="AT264" s="161">
        <f t="shared" si="3082"/>
        <v>45900</v>
      </c>
      <c r="AU264" s="165">
        <f t="shared" si="3083"/>
        <v>0</v>
      </c>
      <c r="AV264" s="161">
        <f t="shared" si="3084"/>
        <v>45901</v>
      </c>
      <c r="AW264" s="161">
        <f t="shared" si="3085"/>
        <v>45930</v>
      </c>
      <c r="AX264" s="165">
        <f t="shared" si="3086"/>
        <v>0</v>
      </c>
      <c r="AY264" s="161">
        <f t="shared" si="3087"/>
        <v>45931</v>
      </c>
      <c r="AZ264" s="161">
        <f t="shared" si="3088"/>
        <v>45961</v>
      </c>
      <c r="BA264" s="165">
        <f t="shared" si="3089"/>
        <v>0</v>
      </c>
      <c r="BB264" s="161">
        <f t="shared" si="3090"/>
        <v>45962</v>
      </c>
      <c r="BC264" s="161">
        <f t="shared" si="3091"/>
        <v>45991</v>
      </c>
      <c r="BD264" s="165">
        <f t="shared" si="3092"/>
        <v>0</v>
      </c>
      <c r="BE264" s="161">
        <f t="shared" si="3093"/>
        <v>45992</v>
      </c>
      <c r="BF264" s="161">
        <f t="shared" si="3094"/>
        <v>46022</v>
      </c>
      <c r="BG264" s="165">
        <f t="shared" si="3095"/>
        <v>0</v>
      </c>
      <c r="BH264" s="161">
        <v>46023</v>
      </c>
      <c r="BI264" s="161">
        <f t="shared" si="3096"/>
        <v>46053</v>
      </c>
      <c r="BJ264" s="165">
        <f t="shared" si="3097"/>
        <v>0</v>
      </c>
      <c r="BK264" s="161">
        <f t="shared" si="3098"/>
        <v>46054</v>
      </c>
      <c r="BL264" s="161">
        <f t="shared" si="3099"/>
        <v>46081</v>
      </c>
      <c r="BM264" s="165">
        <f t="shared" si="3100"/>
        <v>0</v>
      </c>
      <c r="BN264" s="161">
        <f t="shared" si="3101"/>
        <v>46082</v>
      </c>
      <c r="BO264" s="161">
        <f t="shared" si="3102"/>
        <v>46112</v>
      </c>
      <c r="BP264" s="165">
        <f t="shared" si="3103"/>
        <v>0</v>
      </c>
      <c r="BQ264" s="161">
        <f t="shared" si="3104"/>
        <v>46113</v>
      </c>
      <c r="BR264" s="161">
        <f t="shared" si="3105"/>
        <v>46142</v>
      </c>
      <c r="BS264" s="165">
        <f t="shared" si="3106"/>
        <v>0</v>
      </c>
      <c r="BT264" s="161">
        <f t="shared" si="3107"/>
        <v>46143</v>
      </c>
      <c r="BU264" s="161">
        <f t="shared" si="3108"/>
        <v>46173</v>
      </c>
      <c r="BV264" s="165">
        <f t="shared" si="3109"/>
        <v>0</v>
      </c>
      <c r="BW264" s="161">
        <f t="shared" si="3110"/>
        <v>46174</v>
      </c>
      <c r="BX264" s="161">
        <f t="shared" si="3111"/>
        <v>46203</v>
      </c>
      <c r="BY264" s="165">
        <f t="shared" si="3112"/>
        <v>0</v>
      </c>
      <c r="BZ264" s="161">
        <f t="shared" si="3113"/>
        <v>46204</v>
      </c>
      <c r="CA264" s="161">
        <f t="shared" si="3114"/>
        <v>46234</v>
      </c>
      <c r="CB264" s="165">
        <f t="shared" si="3115"/>
        <v>0</v>
      </c>
      <c r="CC264" s="161">
        <f t="shared" si="3116"/>
        <v>46235</v>
      </c>
      <c r="CD264" s="161">
        <f t="shared" si="3117"/>
        <v>46265</v>
      </c>
      <c r="CE264" s="165">
        <f t="shared" si="3118"/>
        <v>0</v>
      </c>
      <c r="CF264" s="161">
        <f t="shared" si="3119"/>
        <v>46266</v>
      </c>
      <c r="CG264" s="161">
        <f t="shared" si="3120"/>
        <v>46295</v>
      </c>
      <c r="CH264" s="165">
        <f t="shared" si="3121"/>
        <v>0</v>
      </c>
      <c r="CI264" s="161">
        <f t="shared" si="3122"/>
        <v>46296</v>
      </c>
      <c r="CJ264" s="161">
        <f t="shared" si="3123"/>
        <v>46326</v>
      </c>
      <c r="CK264" s="165">
        <f t="shared" si="3124"/>
        <v>0</v>
      </c>
      <c r="CL264" s="161">
        <f t="shared" si="3125"/>
        <v>46327</v>
      </c>
      <c r="CM264" s="161">
        <f t="shared" si="3126"/>
        <v>46356</v>
      </c>
      <c r="CN264" s="165">
        <f t="shared" si="3127"/>
        <v>0</v>
      </c>
      <c r="CO264" s="161">
        <f t="shared" si="3128"/>
        <v>46357</v>
      </c>
      <c r="CP264" s="161">
        <f t="shared" si="3129"/>
        <v>46387</v>
      </c>
      <c r="CQ264" s="165">
        <f t="shared" si="3130"/>
        <v>0</v>
      </c>
    </row>
    <row r="265" s="78" customFormat="1" ht="24" customHeight="1" outlineLevel="4" spans="1:95">
      <c r="A265" s="119"/>
      <c r="B265" s="120"/>
      <c r="C265" s="121"/>
      <c r="D265" s="119"/>
      <c r="E265" s="120"/>
      <c r="F265" s="120"/>
      <c r="G265" s="120"/>
      <c r="H265" s="122"/>
      <c r="I265" s="122"/>
      <c r="J265" s="122">
        <f t="shared" si="3131"/>
        <v>0</v>
      </c>
      <c r="K265" s="122">
        <f t="shared" si="3132"/>
        <v>3</v>
      </c>
      <c r="L265" s="153"/>
      <c r="M265" s="154">
        <f>IFERROR(VLOOKUP($L265,'2-2 引出数据_合同数据仓库'!$B$2:$BP$1000,3,FALSE),0)</f>
        <v>0</v>
      </c>
      <c r="N265" s="122"/>
      <c r="O265" s="154">
        <f>IFERROR(VLOOKUP((LEFT(VLOOKUP($L265,'2-2 引出数据_合同数据仓库'!$B$2:$BP$1000,64,FALSE),15)&amp;(RIGHT(VLOOKUP($L265,'2-2 引出数据_合同数据仓库'!$B$2:$BP$1000,64,FALSE),4)+1)),'2-2 引出数据_合同数据仓库'!$B$2:$BP$1000,3,FALSE),0)</f>
        <v>0</v>
      </c>
      <c r="P265" s="122"/>
      <c r="Q265" s="122">
        <f>IFERROR(VLOOKUP($L265,'2-2 引出数据_合同数据仓库'!$B$2:$BP$1000,28,FALSE),0)</f>
        <v>0</v>
      </c>
      <c r="R265" s="122">
        <f>IFERROR(VLOOKUP($L265,'2-2 引出数据_合同数据仓库'!$B$2:$BP$1000,29,FALSE),0)</f>
        <v>0</v>
      </c>
      <c r="S265" s="122">
        <f>IFERROR(VLOOKUP($L265,'2-2 引出数据_合同数据仓库'!$B$2:$BP$1000,4,FALSE),0)</f>
        <v>0</v>
      </c>
      <c r="T265" s="122"/>
      <c r="U265" s="122">
        <f>IFERROR(VLOOKUP($L265,'2-2 引出数据_合同数据仓库'!$B$2:$BP$1000,15,FALSE),0)</f>
        <v>0</v>
      </c>
      <c r="V265" s="122">
        <f t="shared" si="3060"/>
        <v>0</v>
      </c>
      <c r="W265" s="122"/>
      <c r="X265" s="161">
        <v>45658</v>
      </c>
      <c r="Y265" s="161">
        <f t="shared" si="3061"/>
        <v>45688</v>
      </c>
      <c r="Z265" s="165">
        <f t="shared" si="3062"/>
        <v>0</v>
      </c>
      <c r="AA265" s="161">
        <f t="shared" si="3063"/>
        <v>45689</v>
      </c>
      <c r="AB265" s="161">
        <f t="shared" si="3064"/>
        <v>45716</v>
      </c>
      <c r="AC265" s="165">
        <f t="shared" si="3065"/>
        <v>0</v>
      </c>
      <c r="AD265" s="161">
        <f t="shared" si="3066"/>
        <v>45717</v>
      </c>
      <c r="AE265" s="161">
        <f t="shared" si="3067"/>
        <v>45747</v>
      </c>
      <c r="AF265" s="165">
        <f t="shared" si="3068"/>
        <v>0</v>
      </c>
      <c r="AG265" s="161">
        <f t="shared" si="3069"/>
        <v>45748</v>
      </c>
      <c r="AH265" s="161">
        <f t="shared" si="3070"/>
        <v>45777</v>
      </c>
      <c r="AI265" s="165">
        <f t="shared" si="3071"/>
        <v>0</v>
      </c>
      <c r="AJ265" s="161">
        <f t="shared" si="3072"/>
        <v>45778</v>
      </c>
      <c r="AK265" s="161">
        <f t="shared" si="3073"/>
        <v>45808</v>
      </c>
      <c r="AL265" s="165">
        <f t="shared" si="3074"/>
        <v>0</v>
      </c>
      <c r="AM265" s="161">
        <f t="shared" si="3075"/>
        <v>45809</v>
      </c>
      <c r="AN265" s="161">
        <f t="shared" si="3076"/>
        <v>45838</v>
      </c>
      <c r="AO265" s="165">
        <f t="shared" si="3077"/>
        <v>0</v>
      </c>
      <c r="AP265" s="161">
        <f t="shared" si="3078"/>
        <v>45839</v>
      </c>
      <c r="AQ265" s="161">
        <f t="shared" si="3079"/>
        <v>45869</v>
      </c>
      <c r="AR265" s="165">
        <f t="shared" si="3080"/>
        <v>0</v>
      </c>
      <c r="AS265" s="161">
        <f t="shared" si="3081"/>
        <v>45870</v>
      </c>
      <c r="AT265" s="161">
        <f t="shared" si="3082"/>
        <v>45900</v>
      </c>
      <c r="AU265" s="165">
        <f t="shared" si="3083"/>
        <v>0</v>
      </c>
      <c r="AV265" s="161">
        <f t="shared" si="3084"/>
        <v>45901</v>
      </c>
      <c r="AW265" s="161">
        <f t="shared" si="3085"/>
        <v>45930</v>
      </c>
      <c r="AX265" s="165">
        <f t="shared" si="3086"/>
        <v>0</v>
      </c>
      <c r="AY265" s="161">
        <f t="shared" si="3087"/>
        <v>45931</v>
      </c>
      <c r="AZ265" s="161">
        <f t="shared" si="3088"/>
        <v>45961</v>
      </c>
      <c r="BA265" s="165">
        <f t="shared" si="3089"/>
        <v>0</v>
      </c>
      <c r="BB265" s="161">
        <f t="shared" si="3090"/>
        <v>45962</v>
      </c>
      <c r="BC265" s="161">
        <f t="shared" si="3091"/>
        <v>45991</v>
      </c>
      <c r="BD265" s="165">
        <f t="shared" si="3092"/>
        <v>0</v>
      </c>
      <c r="BE265" s="161">
        <f t="shared" si="3093"/>
        <v>45992</v>
      </c>
      <c r="BF265" s="161">
        <f t="shared" si="3094"/>
        <v>46022</v>
      </c>
      <c r="BG265" s="165">
        <f t="shared" si="3095"/>
        <v>0</v>
      </c>
      <c r="BH265" s="161">
        <v>46023</v>
      </c>
      <c r="BI265" s="161">
        <f t="shared" si="3096"/>
        <v>46053</v>
      </c>
      <c r="BJ265" s="165">
        <f t="shared" si="3097"/>
        <v>0</v>
      </c>
      <c r="BK265" s="161">
        <f t="shared" si="3098"/>
        <v>46054</v>
      </c>
      <c r="BL265" s="161">
        <f t="shared" si="3099"/>
        <v>46081</v>
      </c>
      <c r="BM265" s="165">
        <f t="shared" si="3100"/>
        <v>0</v>
      </c>
      <c r="BN265" s="161">
        <f t="shared" si="3101"/>
        <v>46082</v>
      </c>
      <c r="BO265" s="161">
        <f t="shared" si="3102"/>
        <v>46112</v>
      </c>
      <c r="BP265" s="165">
        <f t="shared" si="3103"/>
        <v>0</v>
      </c>
      <c r="BQ265" s="161">
        <f t="shared" si="3104"/>
        <v>46113</v>
      </c>
      <c r="BR265" s="161">
        <f t="shared" si="3105"/>
        <v>46142</v>
      </c>
      <c r="BS265" s="165">
        <f t="shared" si="3106"/>
        <v>0</v>
      </c>
      <c r="BT265" s="161">
        <f t="shared" si="3107"/>
        <v>46143</v>
      </c>
      <c r="BU265" s="161">
        <f t="shared" si="3108"/>
        <v>46173</v>
      </c>
      <c r="BV265" s="165">
        <f t="shared" si="3109"/>
        <v>0</v>
      </c>
      <c r="BW265" s="161">
        <f t="shared" si="3110"/>
        <v>46174</v>
      </c>
      <c r="BX265" s="161">
        <f t="shared" si="3111"/>
        <v>46203</v>
      </c>
      <c r="BY265" s="165">
        <f t="shared" si="3112"/>
        <v>0</v>
      </c>
      <c r="BZ265" s="161">
        <f t="shared" si="3113"/>
        <v>46204</v>
      </c>
      <c r="CA265" s="161">
        <f t="shared" si="3114"/>
        <v>46234</v>
      </c>
      <c r="CB265" s="165">
        <f t="shared" si="3115"/>
        <v>0</v>
      </c>
      <c r="CC265" s="161">
        <f t="shared" si="3116"/>
        <v>46235</v>
      </c>
      <c r="CD265" s="161">
        <f t="shared" si="3117"/>
        <v>46265</v>
      </c>
      <c r="CE265" s="165">
        <f t="shared" si="3118"/>
        <v>0</v>
      </c>
      <c r="CF265" s="161">
        <f t="shared" si="3119"/>
        <v>46266</v>
      </c>
      <c r="CG265" s="161">
        <f t="shared" si="3120"/>
        <v>46295</v>
      </c>
      <c r="CH265" s="165">
        <f t="shared" si="3121"/>
        <v>0</v>
      </c>
      <c r="CI265" s="161">
        <f t="shared" si="3122"/>
        <v>46296</v>
      </c>
      <c r="CJ265" s="161">
        <f t="shared" si="3123"/>
        <v>46326</v>
      </c>
      <c r="CK265" s="165">
        <f t="shared" si="3124"/>
        <v>0</v>
      </c>
      <c r="CL265" s="161">
        <f t="shared" si="3125"/>
        <v>46327</v>
      </c>
      <c r="CM265" s="161">
        <f t="shared" si="3126"/>
        <v>46356</v>
      </c>
      <c r="CN265" s="165">
        <f t="shared" si="3127"/>
        <v>0</v>
      </c>
      <c r="CO265" s="161">
        <f t="shared" si="3128"/>
        <v>46357</v>
      </c>
      <c r="CP265" s="161">
        <f t="shared" si="3129"/>
        <v>46387</v>
      </c>
      <c r="CQ265" s="165">
        <f t="shared" si="3130"/>
        <v>0</v>
      </c>
    </row>
    <row r="266" s="78" customFormat="1" ht="24" customHeight="1" outlineLevel="4" spans="1:95">
      <c r="A266" s="119"/>
      <c r="B266" s="120"/>
      <c r="C266" s="121"/>
      <c r="D266" s="119"/>
      <c r="E266" s="120"/>
      <c r="F266" s="120"/>
      <c r="G266" s="120"/>
      <c r="H266" s="122"/>
      <c r="I266" s="122"/>
      <c r="J266" s="122">
        <f t="shared" si="3131"/>
        <v>0</v>
      </c>
      <c r="K266" s="122">
        <f t="shared" si="3132"/>
        <v>4</v>
      </c>
      <c r="L266" s="153"/>
      <c r="M266" s="154">
        <f>IFERROR(VLOOKUP($L266,'2-2 引出数据_合同数据仓库'!$B$2:$BP$1000,3,FALSE),0)</f>
        <v>0</v>
      </c>
      <c r="N266" s="122"/>
      <c r="O266" s="154">
        <f>IFERROR(VLOOKUP((LEFT(VLOOKUP($L266,'2-2 引出数据_合同数据仓库'!$B$2:$BP$1000,64,FALSE),15)&amp;(RIGHT(VLOOKUP($L266,'2-2 引出数据_合同数据仓库'!$B$2:$BP$1000,64,FALSE),4)+1)),'2-2 引出数据_合同数据仓库'!$B$2:$BP$1000,3,FALSE),0)</f>
        <v>0</v>
      </c>
      <c r="P266" s="122"/>
      <c r="Q266" s="122">
        <f>IFERROR(VLOOKUP($L266,'2-2 引出数据_合同数据仓库'!$B$2:$BP$1000,28,FALSE),0)</f>
        <v>0</v>
      </c>
      <c r="R266" s="122">
        <f>IFERROR(VLOOKUP($L266,'2-2 引出数据_合同数据仓库'!$B$2:$BP$1000,29,FALSE),0)</f>
        <v>0</v>
      </c>
      <c r="S266" s="122">
        <f>IFERROR(VLOOKUP($L266,'2-2 引出数据_合同数据仓库'!$B$2:$BP$1000,4,FALSE),0)</f>
        <v>0</v>
      </c>
      <c r="T266" s="122"/>
      <c r="U266" s="122">
        <f>IFERROR(VLOOKUP($L266,'2-2 引出数据_合同数据仓库'!$B$2:$BP$1000,15,FALSE),0)</f>
        <v>0</v>
      </c>
      <c r="V266" s="122">
        <f t="shared" si="3060"/>
        <v>0</v>
      </c>
      <c r="W266" s="122"/>
      <c r="X266" s="161">
        <v>45658</v>
      </c>
      <c r="Y266" s="161">
        <f t="shared" si="3061"/>
        <v>45688</v>
      </c>
      <c r="Z266" s="165">
        <f t="shared" si="3062"/>
        <v>0</v>
      </c>
      <c r="AA266" s="161">
        <f t="shared" si="3063"/>
        <v>45689</v>
      </c>
      <c r="AB266" s="161">
        <f t="shared" si="3064"/>
        <v>45716</v>
      </c>
      <c r="AC266" s="165">
        <f t="shared" si="3065"/>
        <v>0</v>
      </c>
      <c r="AD266" s="161">
        <f t="shared" si="3066"/>
        <v>45717</v>
      </c>
      <c r="AE266" s="161">
        <f t="shared" si="3067"/>
        <v>45747</v>
      </c>
      <c r="AF266" s="165">
        <f t="shared" si="3068"/>
        <v>0</v>
      </c>
      <c r="AG266" s="161">
        <f t="shared" si="3069"/>
        <v>45748</v>
      </c>
      <c r="AH266" s="161">
        <f t="shared" si="3070"/>
        <v>45777</v>
      </c>
      <c r="AI266" s="165">
        <f t="shared" si="3071"/>
        <v>0</v>
      </c>
      <c r="AJ266" s="161">
        <f t="shared" si="3072"/>
        <v>45778</v>
      </c>
      <c r="AK266" s="161">
        <f t="shared" si="3073"/>
        <v>45808</v>
      </c>
      <c r="AL266" s="165">
        <f t="shared" si="3074"/>
        <v>0</v>
      </c>
      <c r="AM266" s="161">
        <f t="shared" si="3075"/>
        <v>45809</v>
      </c>
      <c r="AN266" s="161">
        <f t="shared" si="3076"/>
        <v>45838</v>
      </c>
      <c r="AO266" s="165">
        <f t="shared" si="3077"/>
        <v>0</v>
      </c>
      <c r="AP266" s="161">
        <f t="shared" si="3078"/>
        <v>45839</v>
      </c>
      <c r="AQ266" s="161">
        <f t="shared" si="3079"/>
        <v>45869</v>
      </c>
      <c r="AR266" s="165">
        <f t="shared" si="3080"/>
        <v>0</v>
      </c>
      <c r="AS266" s="161">
        <f t="shared" si="3081"/>
        <v>45870</v>
      </c>
      <c r="AT266" s="161">
        <f t="shared" si="3082"/>
        <v>45900</v>
      </c>
      <c r="AU266" s="165">
        <f t="shared" si="3083"/>
        <v>0</v>
      </c>
      <c r="AV266" s="161">
        <f t="shared" si="3084"/>
        <v>45901</v>
      </c>
      <c r="AW266" s="161">
        <f t="shared" si="3085"/>
        <v>45930</v>
      </c>
      <c r="AX266" s="165">
        <f t="shared" si="3086"/>
        <v>0</v>
      </c>
      <c r="AY266" s="161">
        <f t="shared" si="3087"/>
        <v>45931</v>
      </c>
      <c r="AZ266" s="161">
        <f t="shared" si="3088"/>
        <v>45961</v>
      </c>
      <c r="BA266" s="165">
        <f t="shared" si="3089"/>
        <v>0</v>
      </c>
      <c r="BB266" s="161">
        <f t="shared" si="3090"/>
        <v>45962</v>
      </c>
      <c r="BC266" s="161">
        <f t="shared" si="3091"/>
        <v>45991</v>
      </c>
      <c r="BD266" s="165">
        <f t="shared" si="3092"/>
        <v>0</v>
      </c>
      <c r="BE266" s="161">
        <f t="shared" si="3093"/>
        <v>45992</v>
      </c>
      <c r="BF266" s="161">
        <f t="shared" si="3094"/>
        <v>46022</v>
      </c>
      <c r="BG266" s="165">
        <f t="shared" si="3095"/>
        <v>0</v>
      </c>
      <c r="BH266" s="161">
        <v>46023</v>
      </c>
      <c r="BI266" s="161">
        <f t="shared" si="3096"/>
        <v>46053</v>
      </c>
      <c r="BJ266" s="165">
        <f t="shared" si="3097"/>
        <v>0</v>
      </c>
      <c r="BK266" s="161">
        <f t="shared" si="3098"/>
        <v>46054</v>
      </c>
      <c r="BL266" s="161">
        <f t="shared" si="3099"/>
        <v>46081</v>
      </c>
      <c r="BM266" s="165">
        <f t="shared" si="3100"/>
        <v>0</v>
      </c>
      <c r="BN266" s="161">
        <f t="shared" si="3101"/>
        <v>46082</v>
      </c>
      <c r="BO266" s="161">
        <f t="shared" si="3102"/>
        <v>46112</v>
      </c>
      <c r="BP266" s="165">
        <f t="shared" si="3103"/>
        <v>0</v>
      </c>
      <c r="BQ266" s="161">
        <f t="shared" si="3104"/>
        <v>46113</v>
      </c>
      <c r="BR266" s="161">
        <f t="shared" si="3105"/>
        <v>46142</v>
      </c>
      <c r="BS266" s="165">
        <f t="shared" si="3106"/>
        <v>0</v>
      </c>
      <c r="BT266" s="161">
        <f t="shared" si="3107"/>
        <v>46143</v>
      </c>
      <c r="BU266" s="161">
        <f t="shared" si="3108"/>
        <v>46173</v>
      </c>
      <c r="BV266" s="165">
        <f t="shared" si="3109"/>
        <v>0</v>
      </c>
      <c r="BW266" s="161">
        <f t="shared" si="3110"/>
        <v>46174</v>
      </c>
      <c r="BX266" s="161">
        <f t="shared" si="3111"/>
        <v>46203</v>
      </c>
      <c r="BY266" s="165">
        <f t="shared" si="3112"/>
        <v>0</v>
      </c>
      <c r="BZ266" s="161">
        <f t="shared" si="3113"/>
        <v>46204</v>
      </c>
      <c r="CA266" s="161">
        <f t="shared" si="3114"/>
        <v>46234</v>
      </c>
      <c r="CB266" s="165">
        <f t="shared" si="3115"/>
        <v>0</v>
      </c>
      <c r="CC266" s="161">
        <f t="shared" si="3116"/>
        <v>46235</v>
      </c>
      <c r="CD266" s="161">
        <f t="shared" si="3117"/>
        <v>46265</v>
      </c>
      <c r="CE266" s="165">
        <f t="shared" si="3118"/>
        <v>0</v>
      </c>
      <c r="CF266" s="161">
        <f t="shared" si="3119"/>
        <v>46266</v>
      </c>
      <c r="CG266" s="161">
        <f t="shared" si="3120"/>
        <v>46295</v>
      </c>
      <c r="CH266" s="165">
        <f t="shared" si="3121"/>
        <v>0</v>
      </c>
      <c r="CI266" s="161">
        <f t="shared" si="3122"/>
        <v>46296</v>
      </c>
      <c r="CJ266" s="161">
        <f t="shared" si="3123"/>
        <v>46326</v>
      </c>
      <c r="CK266" s="165">
        <f t="shared" si="3124"/>
        <v>0</v>
      </c>
      <c r="CL266" s="161">
        <f t="shared" si="3125"/>
        <v>46327</v>
      </c>
      <c r="CM266" s="161">
        <f t="shared" si="3126"/>
        <v>46356</v>
      </c>
      <c r="CN266" s="165">
        <f t="shared" si="3127"/>
        <v>0</v>
      </c>
      <c r="CO266" s="161">
        <f t="shared" si="3128"/>
        <v>46357</v>
      </c>
      <c r="CP266" s="161">
        <f t="shared" si="3129"/>
        <v>46387</v>
      </c>
      <c r="CQ266" s="165">
        <f t="shared" si="3130"/>
        <v>0</v>
      </c>
    </row>
    <row r="267" s="78" customFormat="1" ht="24" customHeight="1" outlineLevel="4" spans="1:95">
      <c r="A267" s="123" t="s">
        <v>2826</v>
      </c>
      <c r="B267" s="124"/>
      <c r="C267" s="124"/>
      <c r="D267" s="124"/>
      <c r="E267" s="124"/>
      <c r="F267" s="124"/>
      <c r="G267" s="125"/>
      <c r="H267" s="126"/>
      <c r="I267" s="126"/>
      <c r="J267" s="126"/>
      <c r="K267" s="126"/>
      <c r="L267" s="155"/>
      <c r="M267" s="155"/>
      <c r="N267" s="126"/>
      <c r="O267" s="126"/>
      <c r="P267" s="126"/>
      <c r="Q267" s="126"/>
      <c r="R267" s="126"/>
      <c r="S267" s="126"/>
      <c r="T267" s="126"/>
      <c r="U267" s="126"/>
      <c r="V267" s="126"/>
      <c r="W267" s="126"/>
      <c r="X267" s="126"/>
      <c r="Y267" s="126"/>
      <c r="Z267" s="126"/>
      <c r="AA267" s="126"/>
      <c r="AB267" s="126"/>
      <c r="AC267" s="126"/>
      <c r="AD267" s="126"/>
      <c r="AE267" s="126"/>
      <c r="AF267" s="126"/>
      <c r="AG267" s="126"/>
      <c r="AH267" s="126"/>
      <c r="AI267" s="126"/>
      <c r="AJ267" s="126"/>
      <c r="AK267" s="126"/>
      <c r="AL267" s="126"/>
      <c r="AM267" s="126"/>
      <c r="AN267" s="126"/>
      <c r="AO267" s="126"/>
      <c r="AP267" s="126"/>
      <c r="AQ267" s="126"/>
      <c r="AR267" s="126"/>
      <c r="AS267" s="126"/>
      <c r="AT267" s="126"/>
      <c r="AU267" s="126"/>
      <c r="AV267" s="126"/>
      <c r="AW267" s="126"/>
      <c r="AX267" s="126"/>
      <c r="AY267" s="126"/>
      <c r="AZ267" s="126"/>
      <c r="BA267" s="126"/>
      <c r="BB267" s="126"/>
      <c r="BC267" s="126"/>
      <c r="BD267" s="126"/>
      <c r="BE267" s="126"/>
      <c r="BF267" s="126"/>
      <c r="BG267" s="126"/>
      <c r="BH267" s="126"/>
      <c r="BI267" s="126"/>
      <c r="BJ267" s="126"/>
      <c r="BK267" s="126"/>
      <c r="BL267" s="126"/>
      <c r="BM267" s="126"/>
      <c r="BN267" s="126"/>
      <c r="BO267" s="126"/>
      <c r="BP267" s="126"/>
      <c r="BQ267" s="126"/>
      <c r="BR267" s="126"/>
      <c r="BS267" s="126"/>
      <c r="BT267" s="126"/>
      <c r="BU267" s="126"/>
      <c r="BV267" s="126"/>
      <c r="BW267" s="126"/>
      <c r="BX267" s="126"/>
      <c r="BY267" s="126"/>
      <c r="BZ267" s="126"/>
      <c r="CA267" s="126"/>
      <c r="CB267" s="126"/>
      <c r="CC267" s="126"/>
      <c r="CD267" s="126"/>
      <c r="CE267" s="126"/>
      <c r="CF267" s="126"/>
      <c r="CG267" s="126"/>
      <c r="CH267" s="126"/>
      <c r="CI267" s="126"/>
      <c r="CJ267" s="126"/>
      <c r="CK267" s="126"/>
      <c r="CL267" s="126"/>
      <c r="CM267" s="126"/>
      <c r="CN267" s="126"/>
      <c r="CO267" s="126"/>
      <c r="CP267" s="126"/>
      <c r="CQ267" s="126"/>
    </row>
    <row r="268" ht="24" customHeight="1" outlineLevel="2" spans="1:95">
      <c r="A268" s="111"/>
      <c r="B268" s="112" t="s">
        <v>794</v>
      </c>
      <c r="C268" s="113" t="s">
        <v>40</v>
      </c>
      <c r="D268" s="111" t="s">
        <v>41</v>
      </c>
      <c r="E268" s="112"/>
      <c r="F268" s="112"/>
      <c r="G268" s="112"/>
      <c r="H268" s="114">
        <f>X268+AA268+AD268+AG268+AJ268+AM268+AP268+AS268+AV268+AY268+BB268+BE268</f>
        <v>0</v>
      </c>
      <c r="I268" s="114">
        <f>Y268+AB268+AE268+AH268+AK268+AN268+AQ268+AT268+AW268+AZ268+BC268+BF268</f>
        <v>-6000</v>
      </c>
      <c r="J268" s="114">
        <f t="shared" si="3131"/>
        <v>6000</v>
      </c>
      <c r="K268" s="114"/>
      <c r="L268" s="151"/>
      <c r="M268" s="151"/>
      <c r="N268" s="114"/>
      <c r="O268" s="114"/>
      <c r="P268" s="114"/>
      <c r="Q268" s="114"/>
      <c r="R268" s="114"/>
      <c r="S268" s="114"/>
      <c r="T268" s="114"/>
      <c r="U268" s="114"/>
      <c r="V268" s="114"/>
      <c r="W268" s="114"/>
      <c r="X268" s="114">
        <f>VLOOKUP($C268,'1 预算编制表单'!$C:$BJ,27,FALSE)</f>
        <v>0</v>
      </c>
      <c r="Y268" s="114">
        <f>X268-Z268</f>
        <v>-509.58904109589</v>
      </c>
      <c r="Z268" s="114">
        <f>Z269+Z275</f>
        <v>509.58904109589</v>
      </c>
      <c r="AA268" s="114">
        <f>VLOOKUP($C268,'1 预算编制表单'!$C:$BJ,30,FALSE)</f>
        <v>0</v>
      </c>
      <c r="AB268" s="114">
        <f>AA268-AC268</f>
        <v>-460.27397260274</v>
      </c>
      <c r="AC268" s="114">
        <f>AC269+AC275</f>
        <v>460.27397260274</v>
      </c>
      <c r="AD268" s="114">
        <f>VLOOKUP($C268,'1 预算编制表单'!$C:$BJ,33,FALSE)</f>
        <v>0</v>
      </c>
      <c r="AE268" s="114">
        <f>AD268-AF268</f>
        <v>-509.58904109589</v>
      </c>
      <c r="AF268" s="114">
        <f>AF269+AF275</f>
        <v>509.58904109589</v>
      </c>
      <c r="AG268" s="114">
        <f>VLOOKUP($C268,'1 预算编制表单'!$C:$BJ,36,FALSE)</f>
        <v>0</v>
      </c>
      <c r="AH268" s="114">
        <f>AG268-AI268</f>
        <v>-493.150684931507</v>
      </c>
      <c r="AI268" s="114">
        <f>AI269+AI275</f>
        <v>493.150684931507</v>
      </c>
      <c r="AJ268" s="114">
        <f>VLOOKUP($C268,'1 预算编制表单'!$C:$BJ,39,FALSE)</f>
        <v>0</v>
      </c>
      <c r="AK268" s="114">
        <f>AJ268-AL268</f>
        <v>-509.58904109589</v>
      </c>
      <c r="AL268" s="114">
        <f>AL269+AL275</f>
        <v>509.58904109589</v>
      </c>
      <c r="AM268" s="114">
        <f>VLOOKUP($C268,'1 预算编制表单'!$C:$BJ,42,FALSE)</f>
        <v>0</v>
      </c>
      <c r="AN268" s="114">
        <f>AM268-AO268</f>
        <v>-493.150684931507</v>
      </c>
      <c r="AO268" s="114">
        <f>AO269+AO275</f>
        <v>493.150684931507</v>
      </c>
      <c r="AP268" s="114">
        <f>VLOOKUP($C268,'1 预算编制表单'!$C:$BJ,45,FALSE)</f>
        <v>0</v>
      </c>
      <c r="AQ268" s="114">
        <f>AP268-AR268</f>
        <v>-509.58904109589</v>
      </c>
      <c r="AR268" s="114">
        <f>AR269+AR275</f>
        <v>509.58904109589</v>
      </c>
      <c r="AS268" s="114">
        <f>VLOOKUP($C268,'1 预算编制表单'!$C:$BJ,48,FALSE)</f>
        <v>0</v>
      </c>
      <c r="AT268" s="114">
        <f>AS268-AU268</f>
        <v>-509.58904109589</v>
      </c>
      <c r="AU268" s="114">
        <f>AU269+AU275</f>
        <v>509.58904109589</v>
      </c>
      <c r="AV268" s="114">
        <f>VLOOKUP($C268,'1 预算编制表单'!$C:$BJ,51,FALSE)</f>
        <v>0</v>
      </c>
      <c r="AW268" s="114">
        <f>AV268-AX268</f>
        <v>-493.150684931507</v>
      </c>
      <c r="AX268" s="114">
        <f>AX269+AX275</f>
        <v>493.150684931507</v>
      </c>
      <c r="AY268" s="114">
        <f>VLOOKUP($C268,'1 预算编制表单'!$C:$BJ,54,FALSE)</f>
        <v>0</v>
      </c>
      <c r="AZ268" s="114">
        <f>AY268-BA268</f>
        <v>-509.58904109589</v>
      </c>
      <c r="BA268" s="114">
        <f>BA269+BA275</f>
        <v>509.58904109589</v>
      </c>
      <c r="BB268" s="114">
        <f>VLOOKUP($C268,'1 预算编制表单'!$C:$BJ,57,FALSE)</f>
        <v>0</v>
      </c>
      <c r="BC268" s="114">
        <f>BB268-BD268</f>
        <v>-493.150684931507</v>
      </c>
      <c r="BD268" s="114">
        <f>BD269+BD275</f>
        <v>493.150684931507</v>
      </c>
      <c r="BE268" s="114">
        <f>VLOOKUP($C268,'1 预算编制表单'!$C:$BJ,60,FALSE)</f>
        <v>0</v>
      </c>
      <c r="BF268" s="114">
        <f>BE268-BG268</f>
        <v>-509.58904109589</v>
      </c>
      <c r="BG268" s="114">
        <f>BG269+BG275</f>
        <v>509.58904109589</v>
      </c>
      <c r="BH268" s="114">
        <f>VLOOKUP($C268,'1 预算编制表单'!$C:$BJ,27,FALSE)</f>
        <v>0</v>
      </c>
      <c r="BI268" s="114">
        <f>BH268-BJ268</f>
        <v>0</v>
      </c>
      <c r="BJ268" s="114">
        <f>BJ269+BJ275</f>
        <v>0</v>
      </c>
      <c r="BK268" s="114">
        <f>VLOOKUP($C268,'1 预算编制表单'!$C:$BJ,30,FALSE)</f>
        <v>0</v>
      </c>
      <c r="BL268" s="114">
        <f>BK268-BM268</f>
        <v>0</v>
      </c>
      <c r="BM268" s="114">
        <f>BM269+BM275</f>
        <v>0</v>
      </c>
      <c r="BN268" s="114">
        <f>VLOOKUP($C268,'1 预算编制表单'!$C:$BJ,33,FALSE)</f>
        <v>0</v>
      </c>
      <c r="BO268" s="114">
        <f>BN268-BP268</f>
        <v>0</v>
      </c>
      <c r="BP268" s="114">
        <f>BP269+BP275</f>
        <v>0</v>
      </c>
      <c r="BQ268" s="114">
        <f>VLOOKUP($C268,'1 预算编制表单'!$C:$BJ,36,FALSE)</f>
        <v>0</v>
      </c>
      <c r="BR268" s="114">
        <f>BQ268-BS268</f>
        <v>0</v>
      </c>
      <c r="BS268" s="114">
        <f>BS269+BS275</f>
        <v>0</v>
      </c>
      <c r="BT268" s="114">
        <f>VLOOKUP($C268,'1 预算编制表单'!$C:$BJ,39,FALSE)</f>
        <v>0</v>
      </c>
      <c r="BU268" s="114">
        <f>BT268-BV268</f>
        <v>0</v>
      </c>
      <c r="BV268" s="114">
        <f>BV269+BV275</f>
        <v>0</v>
      </c>
      <c r="BW268" s="114">
        <f>VLOOKUP($C268,'1 预算编制表单'!$C:$BJ,42,FALSE)</f>
        <v>0</v>
      </c>
      <c r="BX268" s="114">
        <f>BW268-BY268</f>
        <v>0</v>
      </c>
      <c r="BY268" s="114">
        <f>BY269+BY275</f>
        <v>0</v>
      </c>
      <c r="BZ268" s="114">
        <f>VLOOKUP($C268,'1 预算编制表单'!$C:$BJ,45,FALSE)</f>
        <v>0</v>
      </c>
      <c r="CA268" s="114">
        <f>BZ268-CB268</f>
        <v>0</v>
      </c>
      <c r="CB268" s="114">
        <f>CB269+CB275</f>
        <v>0</v>
      </c>
      <c r="CC268" s="114">
        <f>VLOOKUP($C268,'1 预算编制表单'!$C:$BJ,48,FALSE)</f>
        <v>0</v>
      </c>
      <c r="CD268" s="114">
        <f>CC268-CE268</f>
        <v>0</v>
      </c>
      <c r="CE268" s="114">
        <f>CE269+CE275</f>
        <v>0</v>
      </c>
      <c r="CF268" s="114">
        <f>VLOOKUP($C268,'1 预算编制表单'!$C:$BJ,51,FALSE)</f>
        <v>0</v>
      </c>
      <c r="CG268" s="114">
        <f>CF268-CH268</f>
        <v>0</v>
      </c>
      <c r="CH268" s="114">
        <f>CH269+CH275</f>
        <v>0</v>
      </c>
      <c r="CI268" s="114">
        <f>VLOOKUP($C268,'1 预算编制表单'!$C:$BJ,54,FALSE)</f>
        <v>0</v>
      </c>
      <c r="CJ268" s="114">
        <f>CI268-CK268</f>
        <v>0</v>
      </c>
      <c r="CK268" s="114">
        <f>CK269+CK275</f>
        <v>0</v>
      </c>
      <c r="CL268" s="114">
        <f>VLOOKUP($C268,'1 预算编制表单'!$C:$BJ,57,FALSE)</f>
        <v>0</v>
      </c>
      <c r="CM268" s="114">
        <f>CL268-CN268</f>
        <v>0</v>
      </c>
      <c r="CN268" s="114">
        <f>CN269+CN275</f>
        <v>0</v>
      </c>
      <c r="CO268" s="114">
        <f>VLOOKUP($C268,'1 预算编制表单'!$C:$BJ,60,FALSE)</f>
        <v>0</v>
      </c>
      <c r="CP268" s="114">
        <f>CO268-CQ268</f>
        <v>0</v>
      </c>
      <c r="CQ268" s="114">
        <f>CQ269+CQ275</f>
        <v>0</v>
      </c>
    </row>
    <row r="269" ht="24" customHeight="1" outlineLevel="3" spans="1:95">
      <c r="A269" s="115"/>
      <c r="B269" s="116" t="s">
        <v>799</v>
      </c>
      <c r="C269" s="117" t="s">
        <v>1215</v>
      </c>
      <c r="D269" s="115" t="s">
        <v>1216</v>
      </c>
      <c r="E269" s="116" t="s">
        <v>1217</v>
      </c>
      <c r="F269" s="116"/>
      <c r="G269" s="116" t="s">
        <v>943</v>
      </c>
      <c r="H269" s="118">
        <f>X269+AA269+AD269+AG269+AJ269+AM269+AP269+AS269+AV269+AY269+BB269+BE269</f>
        <v>0</v>
      </c>
      <c r="I269" s="118">
        <f>Y269+AB269+AE269+AH269+AK269+AN269+AQ269+AT269+AW269+AZ269+BC269+BF269</f>
        <v>0</v>
      </c>
      <c r="J269" s="118">
        <f t="shared" si="3131"/>
        <v>0</v>
      </c>
      <c r="K269" s="118"/>
      <c r="L269" s="152"/>
      <c r="M269" s="152"/>
      <c r="N269" s="118"/>
      <c r="O269" s="118"/>
      <c r="P269" s="118"/>
      <c r="Q269" s="118"/>
      <c r="R269" s="118"/>
      <c r="S269" s="118"/>
      <c r="T269" s="118"/>
      <c r="U269" s="118"/>
      <c r="V269" s="118"/>
      <c r="W269" s="118"/>
      <c r="X269" s="118">
        <f>VLOOKUP($C269,'1 预算编制表单'!$C:$BJ,27,FALSE)</f>
        <v>0</v>
      </c>
      <c r="Y269" s="118">
        <f>X269-Z269</f>
        <v>0</v>
      </c>
      <c r="Z269" s="118">
        <f>SUM(Z270:Z274)</f>
        <v>0</v>
      </c>
      <c r="AA269" s="118">
        <f>VLOOKUP($C269,'1 预算编制表单'!$C:$BJ,30,FALSE)</f>
        <v>0</v>
      </c>
      <c r="AB269" s="118">
        <f>AA269-AC269</f>
        <v>0</v>
      </c>
      <c r="AC269" s="118">
        <f>SUM(AC270:AC274)</f>
        <v>0</v>
      </c>
      <c r="AD269" s="118">
        <f>VLOOKUP($C269,'1 预算编制表单'!$C:$BJ,33,FALSE)</f>
        <v>0</v>
      </c>
      <c r="AE269" s="118">
        <f>AD269-AF269</f>
        <v>0</v>
      </c>
      <c r="AF269" s="118">
        <f>SUM(AF270:AF274)</f>
        <v>0</v>
      </c>
      <c r="AG269" s="118">
        <f>VLOOKUP($C269,'1 预算编制表单'!$C:$BJ,36,FALSE)</f>
        <v>0</v>
      </c>
      <c r="AH269" s="118">
        <f>AG269-AI269</f>
        <v>0</v>
      </c>
      <c r="AI269" s="118">
        <f>SUM(AI270:AI274)</f>
        <v>0</v>
      </c>
      <c r="AJ269" s="118">
        <f>VLOOKUP($C269,'1 预算编制表单'!$C:$BJ,39,FALSE)</f>
        <v>0</v>
      </c>
      <c r="AK269" s="118">
        <f>AJ269-AL269</f>
        <v>0</v>
      </c>
      <c r="AL269" s="118">
        <f>SUM(AL270:AL274)</f>
        <v>0</v>
      </c>
      <c r="AM269" s="118">
        <f>VLOOKUP($C269,'1 预算编制表单'!$C:$BJ,42,FALSE)</f>
        <v>0</v>
      </c>
      <c r="AN269" s="118">
        <f>AM269-AO269</f>
        <v>0</v>
      </c>
      <c r="AO269" s="118">
        <f>SUM(AO270:AO274)</f>
        <v>0</v>
      </c>
      <c r="AP269" s="118">
        <f>VLOOKUP($C269,'1 预算编制表单'!$C:$BJ,45,FALSE)</f>
        <v>0</v>
      </c>
      <c r="AQ269" s="118">
        <f>AP269-AR269</f>
        <v>0</v>
      </c>
      <c r="AR269" s="118">
        <f>SUM(AR270:AR274)</f>
        <v>0</v>
      </c>
      <c r="AS269" s="118">
        <f>VLOOKUP($C269,'1 预算编制表单'!$C:$BJ,48,FALSE)</f>
        <v>0</v>
      </c>
      <c r="AT269" s="118">
        <f>AS269-AU269</f>
        <v>0</v>
      </c>
      <c r="AU269" s="118">
        <f>SUM(AU270:AU274)</f>
        <v>0</v>
      </c>
      <c r="AV269" s="118">
        <f>VLOOKUP($C269,'1 预算编制表单'!$C:$BJ,51,FALSE)</f>
        <v>0</v>
      </c>
      <c r="AW269" s="118">
        <f>AV269-AX269</f>
        <v>0</v>
      </c>
      <c r="AX269" s="118">
        <f>SUM(AX270:AX274)</f>
        <v>0</v>
      </c>
      <c r="AY269" s="118">
        <f>VLOOKUP($C269,'1 预算编制表单'!$C:$BJ,54,FALSE)</f>
        <v>0</v>
      </c>
      <c r="AZ269" s="118">
        <f>AY269-BA269</f>
        <v>0</v>
      </c>
      <c r="BA269" s="118">
        <f>SUM(BA270:BA274)</f>
        <v>0</v>
      </c>
      <c r="BB269" s="118">
        <f>VLOOKUP($C269,'1 预算编制表单'!$C:$BJ,57,FALSE)</f>
        <v>0</v>
      </c>
      <c r="BC269" s="118">
        <f>BB269-BD269</f>
        <v>0</v>
      </c>
      <c r="BD269" s="118">
        <f>SUM(BD270:BD274)</f>
        <v>0</v>
      </c>
      <c r="BE269" s="118">
        <f>VLOOKUP($C269,'1 预算编制表单'!$C:$BJ,60,FALSE)</f>
        <v>0</v>
      </c>
      <c r="BF269" s="118">
        <f>BE269-BG269</f>
        <v>0</v>
      </c>
      <c r="BG269" s="118">
        <f>SUM(BG270:BG274)</f>
        <v>0</v>
      </c>
      <c r="BH269" s="118">
        <f>VLOOKUP($C269,'1 预算编制表单'!$C:$BJ,27,FALSE)</f>
        <v>0</v>
      </c>
      <c r="BI269" s="118">
        <f>BH269-BJ269</f>
        <v>0</v>
      </c>
      <c r="BJ269" s="118">
        <f>SUM(BJ270:BJ274)</f>
        <v>0</v>
      </c>
      <c r="BK269" s="118">
        <f>VLOOKUP($C269,'1 预算编制表单'!$C:$BJ,30,FALSE)</f>
        <v>0</v>
      </c>
      <c r="BL269" s="118">
        <f>BK269-BM269</f>
        <v>0</v>
      </c>
      <c r="BM269" s="118">
        <f>SUM(BM270:BM274)</f>
        <v>0</v>
      </c>
      <c r="BN269" s="118">
        <f>VLOOKUP($C269,'1 预算编制表单'!$C:$BJ,33,FALSE)</f>
        <v>0</v>
      </c>
      <c r="BO269" s="118">
        <f>BN269-BP269</f>
        <v>0</v>
      </c>
      <c r="BP269" s="118">
        <f>SUM(BP270:BP274)</f>
        <v>0</v>
      </c>
      <c r="BQ269" s="118">
        <f>VLOOKUP($C269,'1 预算编制表单'!$C:$BJ,36,FALSE)</f>
        <v>0</v>
      </c>
      <c r="BR269" s="118">
        <f>BQ269-BS269</f>
        <v>0</v>
      </c>
      <c r="BS269" s="118">
        <f>SUM(BS270:BS274)</f>
        <v>0</v>
      </c>
      <c r="BT269" s="118">
        <f>VLOOKUP($C269,'1 预算编制表单'!$C:$BJ,39,FALSE)</f>
        <v>0</v>
      </c>
      <c r="BU269" s="118">
        <f>BT269-BV269</f>
        <v>0</v>
      </c>
      <c r="BV269" s="118">
        <f>SUM(BV270:BV274)</f>
        <v>0</v>
      </c>
      <c r="BW269" s="118">
        <f>VLOOKUP($C269,'1 预算编制表单'!$C:$BJ,42,FALSE)</f>
        <v>0</v>
      </c>
      <c r="BX269" s="118">
        <f>BW269-BY269</f>
        <v>0</v>
      </c>
      <c r="BY269" s="118">
        <f>SUM(BY270:BY274)</f>
        <v>0</v>
      </c>
      <c r="BZ269" s="118">
        <f>VLOOKUP($C269,'1 预算编制表单'!$C:$BJ,45,FALSE)</f>
        <v>0</v>
      </c>
      <c r="CA269" s="118">
        <f>BZ269-CB269</f>
        <v>0</v>
      </c>
      <c r="CB269" s="118">
        <f>SUM(CB270:CB274)</f>
        <v>0</v>
      </c>
      <c r="CC269" s="118">
        <f>VLOOKUP($C269,'1 预算编制表单'!$C:$BJ,48,FALSE)</f>
        <v>0</v>
      </c>
      <c r="CD269" s="118">
        <f>CC269-CE269</f>
        <v>0</v>
      </c>
      <c r="CE269" s="118">
        <f>SUM(CE270:CE274)</f>
        <v>0</v>
      </c>
      <c r="CF269" s="118">
        <f>VLOOKUP($C269,'1 预算编制表单'!$C:$BJ,51,FALSE)</f>
        <v>0</v>
      </c>
      <c r="CG269" s="118">
        <f>CF269-CH269</f>
        <v>0</v>
      </c>
      <c r="CH269" s="118">
        <f>SUM(CH270:CH274)</f>
        <v>0</v>
      </c>
      <c r="CI269" s="118">
        <f>VLOOKUP($C269,'1 预算编制表单'!$C:$BJ,54,FALSE)</f>
        <v>0</v>
      </c>
      <c r="CJ269" s="118">
        <f>CI269-CK269</f>
        <v>0</v>
      </c>
      <c r="CK269" s="118">
        <f>SUM(CK270:CK274)</f>
        <v>0</v>
      </c>
      <c r="CL269" s="118">
        <f>VLOOKUP($C269,'1 预算编制表单'!$C:$BJ,57,FALSE)</f>
        <v>0</v>
      </c>
      <c r="CM269" s="118">
        <f>CL269-CN269</f>
        <v>0</v>
      </c>
      <c r="CN269" s="118">
        <f>SUM(CN270:CN274)</f>
        <v>0</v>
      </c>
      <c r="CO269" s="118">
        <f>VLOOKUP($C269,'1 预算编制表单'!$C:$BJ,60,FALSE)</f>
        <v>0</v>
      </c>
      <c r="CP269" s="118">
        <f>CO269-CQ269</f>
        <v>0</v>
      </c>
      <c r="CQ269" s="118">
        <f>SUM(CQ270:CQ274)</f>
        <v>0</v>
      </c>
    </row>
    <row r="270" s="78" customFormat="1" ht="24" customHeight="1" outlineLevel="4" spans="1:95">
      <c r="A270" s="119"/>
      <c r="B270" s="120"/>
      <c r="C270" s="121"/>
      <c r="D270" s="119"/>
      <c r="E270" s="120"/>
      <c r="F270" s="120"/>
      <c r="G270" s="120"/>
      <c r="H270" s="122"/>
      <c r="I270" s="122"/>
      <c r="J270" s="122">
        <f t="shared" si="3131"/>
        <v>0</v>
      </c>
      <c r="K270" s="122">
        <v>1</v>
      </c>
      <c r="L270" s="153"/>
      <c r="M270" s="154">
        <f>IFERROR(VLOOKUP($L270,'2-2 引出数据_合同数据仓库'!$B$2:$BP$1000,3,FALSE),0)</f>
        <v>0</v>
      </c>
      <c r="N270" s="122"/>
      <c r="O270" s="154">
        <f>IFERROR(VLOOKUP((LEFT(VLOOKUP($L270,'2-2 引出数据_合同数据仓库'!$B$2:$BP$1000,64,FALSE),15)&amp;(RIGHT(VLOOKUP($L270,'2-2 引出数据_合同数据仓库'!$B$2:$BP$1000,64,FALSE),4)+1)),'2-2 引出数据_合同数据仓库'!$B$2:$BP$1000,3,FALSE),0)</f>
        <v>0</v>
      </c>
      <c r="P270" s="122"/>
      <c r="Q270" s="122">
        <f>IFERROR(VLOOKUP($L270,'2-2 引出数据_合同数据仓库'!$B$2:$BP$1000,28,FALSE),0)</f>
        <v>0</v>
      </c>
      <c r="R270" s="122">
        <f>IFERROR(VLOOKUP($L270,'2-2 引出数据_合同数据仓库'!$B$2:$BP$1000,29,FALSE),0)</f>
        <v>0</v>
      </c>
      <c r="S270" s="122">
        <f>IFERROR(VLOOKUP($L270,'2-2 引出数据_合同数据仓库'!$B$2:$BP$1000,4,FALSE),0)</f>
        <v>0</v>
      </c>
      <c r="T270" s="122"/>
      <c r="U270" s="122">
        <f>IFERROR(VLOOKUP($L270,'2-2 引出数据_合同数据仓库'!$B$2:$BP$1000,15,FALSE),0)</f>
        <v>0</v>
      </c>
      <c r="V270" s="122">
        <f t="shared" ref="V270:V273" si="3133">U270/(S270-R270+1)*365</f>
        <v>0</v>
      </c>
      <c r="W270" s="122"/>
      <c r="X270" s="161">
        <v>45658</v>
      </c>
      <c r="Y270" s="161">
        <f t="shared" ref="Y270:Y273" si="3134">X270+30</f>
        <v>45688</v>
      </c>
      <c r="Z270" s="165">
        <f t="shared" ref="Z270:Z273" si="3135">IFERROR(IF(($R270-Y270)&gt;=0,0,IF(($S270-X270)&lt;0,0,IF(AND(($S270-Y270)&gt;0,(X270-$R270)&gt;0),$V270/365*(Y270-X270+1),IF(AND(($S270-Y270)&lt;=0,(X270-$R270)&gt;0),$V270/365*($S270-X270+1),$V270/365*(Y270-$R270+1))))),0)</f>
        <v>0</v>
      </c>
      <c r="AA270" s="161">
        <f t="shared" ref="AA270:AA273" si="3136">Y270+1</f>
        <v>45689</v>
      </c>
      <c r="AB270" s="161">
        <f t="shared" ref="AB270:AB273" si="3137">AA270+27</f>
        <v>45716</v>
      </c>
      <c r="AC270" s="165">
        <f t="shared" ref="AC270:AC273" si="3138">IFERROR(IF(($R270-AB270)&gt;=0,0,IF(($S270-AA270)&lt;0,0,IF(AND(($S270-AB270)&gt;0,(AA270-$R270)&gt;0),$V270/365*(AB270-AA270+1),IF(AND(($S270-AB270)&lt;=0,(AA270-$R270)&gt;0),$V270/365*($S270-AA270+1),$V270/365*(AB270-$R270+1))))),0)</f>
        <v>0</v>
      </c>
      <c r="AD270" s="161">
        <f t="shared" ref="AD270:AD273" si="3139">AB270+1</f>
        <v>45717</v>
      </c>
      <c r="AE270" s="161">
        <f t="shared" ref="AE270:AE273" si="3140">AD270+30</f>
        <v>45747</v>
      </c>
      <c r="AF270" s="165">
        <f t="shared" ref="AF270:AF273" si="3141">IFERROR(IF(($R270-AE270)&gt;=0,0,IF(($S270-AD270)&lt;0,0,IF(AND(($S270-AE270)&gt;0,(AD270-$R270)&gt;0),$V270/365*(AE270-AD270+1),IF(AND(($S270-AE270)&lt;=0,(AD270-$R270)&gt;0),$V270/365*($S270-AD270+1),$V270/365*(AE270-$R270+1))))),0)</f>
        <v>0</v>
      </c>
      <c r="AG270" s="161">
        <f t="shared" ref="AG270:AG273" si="3142">AE270+1</f>
        <v>45748</v>
      </c>
      <c r="AH270" s="161">
        <f t="shared" ref="AH270:AH273" si="3143">AG270+29</f>
        <v>45777</v>
      </c>
      <c r="AI270" s="165">
        <f t="shared" ref="AI270:AI273" si="3144">IFERROR(IF(($R270-AH270)&gt;=0,0,IF(($S270-AG270)&lt;0,0,IF(AND(($S270-AH270)&gt;0,(AG270-$R270)&gt;0),$V270/365*(AH270-AG270+1),IF(AND(($S270-AH270)&lt;=0,(AG270-$R270)&gt;0),$V270/365*($S270-AG270+1),$V270/365*(AH270-$R270+1))))),0)</f>
        <v>0</v>
      </c>
      <c r="AJ270" s="161">
        <f t="shared" ref="AJ270:AJ273" si="3145">AH270+1</f>
        <v>45778</v>
      </c>
      <c r="AK270" s="161">
        <f t="shared" ref="AK270:AK273" si="3146">AJ270+30</f>
        <v>45808</v>
      </c>
      <c r="AL270" s="165">
        <f t="shared" ref="AL270:AL273" si="3147">IFERROR(IF(($R270-AK270)&gt;=0,0,IF(($S270-AJ270)&lt;0,0,IF(AND(($S270-AK270)&gt;0,(AJ270-$R270)&gt;0),$V270/365*(AK270-AJ270+1),IF(AND(($S270-AK270)&lt;=0,(AJ270-$R270)&gt;0),$V270/365*($S270-AJ270+1),$V270/365*(AK270-$R270+1))))),0)</f>
        <v>0</v>
      </c>
      <c r="AM270" s="161">
        <f t="shared" ref="AM270:AM273" si="3148">AK270+1</f>
        <v>45809</v>
      </c>
      <c r="AN270" s="161">
        <f t="shared" ref="AN270:AN273" si="3149">AM270+29</f>
        <v>45838</v>
      </c>
      <c r="AO270" s="165">
        <f t="shared" ref="AO270:AO273" si="3150">IFERROR(IF(($R270-AN270)&gt;=0,0,IF(($S270-AM270)&lt;0,0,IF(AND(($S270-AN270)&gt;0,(AM270-$R270)&gt;0),$V270/365*(AN270-AM270+1),IF(AND(($S270-AN270)&lt;=0,(AM270-$R270)&gt;0),$V270/365*($S270-AM270+1),$V270/365*(AN270-$R270+1))))),0)</f>
        <v>0</v>
      </c>
      <c r="AP270" s="161">
        <f t="shared" ref="AP270:AP273" si="3151">AN270+1</f>
        <v>45839</v>
      </c>
      <c r="AQ270" s="161">
        <f t="shared" ref="AQ270:AQ273" si="3152">AP270+30</f>
        <v>45869</v>
      </c>
      <c r="AR270" s="165">
        <f t="shared" ref="AR270:AR273" si="3153">IFERROR(IF(($R270-AQ270)&gt;=0,0,IF(($S270-AP270)&lt;0,0,IF(AND(($S270-AQ270)&gt;0,(AP270-$R270)&gt;0),$V270/365*(AQ270-AP270+1),IF(AND(($S270-AQ270)&lt;=0,(AP270-$R270)&gt;0),$V270/365*($S270-AP270+1),$V270/365*(AQ270-$R270+1))))),0)</f>
        <v>0</v>
      </c>
      <c r="AS270" s="161">
        <f t="shared" ref="AS270:AS273" si="3154">AQ270+1</f>
        <v>45870</v>
      </c>
      <c r="AT270" s="161">
        <f t="shared" ref="AT270:AT273" si="3155">AS270+30</f>
        <v>45900</v>
      </c>
      <c r="AU270" s="165">
        <f t="shared" ref="AU270:AU273" si="3156">IFERROR(IF(($R270-AT270)&gt;=0,0,IF(($S270-AS270)&lt;0,0,IF(AND(($S270-AT270)&gt;0,(AS270-$R270)&gt;0),$V270/365*(AT270-AS270+1),IF(AND(($S270-AT270)&lt;=0,(AS270-$R270)&gt;0),$V270/365*($S270-AS270+1),$V270/365*(AT270-$R270+1))))),0)</f>
        <v>0</v>
      </c>
      <c r="AV270" s="161">
        <f t="shared" ref="AV270:AV273" si="3157">AT270+1</f>
        <v>45901</v>
      </c>
      <c r="AW270" s="161">
        <f t="shared" ref="AW270:AW273" si="3158">AV270+29</f>
        <v>45930</v>
      </c>
      <c r="AX270" s="165">
        <f t="shared" ref="AX270:AX273" si="3159">IFERROR(IF(($R270-AW270)&gt;=0,0,IF(($S270-AV270)&lt;0,0,IF(AND(($S270-AW270)&gt;0,(AV270-$R270)&gt;0),$V270/365*(AW270-AV270+1),IF(AND(($S270-AW270)&lt;=0,(AV270-$R270)&gt;0),$V270/365*($S270-AV270+1),$V270/365*(AW270-$R270+1))))),0)</f>
        <v>0</v>
      </c>
      <c r="AY270" s="161">
        <f t="shared" ref="AY270:AY273" si="3160">AW270+1</f>
        <v>45931</v>
      </c>
      <c r="AZ270" s="161">
        <f t="shared" ref="AZ270:AZ273" si="3161">AY270+30</f>
        <v>45961</v>
      </c>
      <c r="BA270" s="165">
        <f t="shared" ref="BA270:BA273" si="3162">IFERROR(IF(($R270-AZ270)&gt;=0,0,IF(($S270-AY270)&lt;0,0,IF(AND(($S270-AZ270)&gt;0,(AY270-$R270)&gt;0),$V270/365*(AZ270-AY270+1),IF(AND(($S270-AZ270)&lt;=0,(AY270-$R270)&gt;0),$V270/365*($S270-AY270+1),$V270/365*(AZ270-$R270+1))))),0)</f>
        <v>0</v>
      </c>
      <c r="BB270" s="161">
        <f t="shared" ref="BB270:BB273" si="3163">AZ270+1</f>
        <v>45962</v>
      </c>
      <c r="BC270" s="161">
        <f t="shared" ref="BC270:BC273" si="3164">BB270+29</f>
        <v>45991</v>
      </c>
      <c r="BD270" s="165">
        <f t="shared" ref="BD270:BD273" si="3165">IFERROR(IF(($R270-BC270)&gt;=0,0,IF(($S270-BB270)&lt;0,0,IF(AND(($S270-BC270)&gt;0,(BB270-$R270)&gt;0),$V270/365*(BC270-BB270+1),IF(AND(($S270-BC270)&lt;=0,(BB270-$R270)&gt;0),$V270/365*($S270-BB270+1),$V270/365*(BC270-$R270+1))))),0)</f>
        <v>0</v>
      </c>
      <c r="BE270" s="161">
        <f t="shared" ref="BE270:BE273" si="3166">BC270+1</f>
        <v>45992</v>
      </c>
      <c r="BF270" s="161">
        <f t="shared" ref="BF270:BF273" si="3167">BE270+30</f>
        <v>46022</v>
      </c>
      <c r="BG270" s="165">
        <f t="shared" ref="BG270:BG273" si="3168">IFERROR(IF(($R270-BF270)&gt;=0,0,IF(($S270-BE270)&lt;0,0,IF(AND(($S270-BF270)&gt;0,(BE270-$R270)&gt;0),$V270/365*(BF270-BE270+1),IF(AND(($S270-BF270)&lt;=0,(BE270-$R270)&gt;0),$V270/365*($S270-BE270+1),$V270/365*(BF270-$R270+1))))),0)</f>
        <v>0</v>
      </c>
      <c r="BH270" s="161">
        <v>46023</v>
      </c>
      <c r="BI270" s="161">
        <f t="shared" ref="BI270:BI273" si="3169">BH270+30</f>
        <v>46053</v>
      </c>
      <c r="BJ270" s="165">
        <f t="shared" ref="BJ270:BJ273" si="3170">IFERROR(IF(($R270-BI270)&gt;=0,0,IF(($S270-BH270)&lt;0,0,IF(AND(($S270-BI270)&gt;0,(BH270-$R270)&gt;0),$V270/365*(BI270-BH270+1),IF(AND(($S270-BI270)&lt;=0,(BH270-$R270)&gt;0),$V270/365*($S270-BH270+1),$V270/365*(BI270-$R270+1))))),0)</f>
        <v>0</v>
      </c>
      <c r="BK270" s="161">
        <f t="shared" ref="BK270:BK273" si="3171">BI270+1</f>
        <v>46054</v>
      </c>
      <c r="BL270" s="161">
        <f t="shared" ref="BL270:BL273" si="3172">BK270+27</f>
        <v>46081</v>
      </c>
      <c r="BM270" s="165">
        <f t="shared" ref="BM270:BM273" si="3173">IFERROR(IF(($R270-BL270)&gt;=0,0,IF(($S270-BK270)&lt;0,0,IF(AND(($S270-BL270)&gt;0,(BK270-$R270)&gt;0),$V270/365*(BL270-BK270+1),IF(AND(($S270-BL270)&lt;=0,(BK270-$R270)&gt;0),$V270/365*($S270-BK270+1),$V270/365*(BL270-$R270+1))))),0)</f>
        <v>0</v>
      </c>
      <c r="BN270" s="161">
        <f t="shared" ref="BN270:BN273" si="3174">BL270+1</f>
        <v>46082</v>
      </c>
      <c r="BO270" s="161">
        <f t="shared" ref="BO270:BO273" si="3175">BN270+30</f>
        <v>46112</v>
      </c>
      <c r="BP270" s="165">
        <f t="shared" ref="BP270:BP273" si="3176">IFERROR(IF(($R270-BO270)&gt;=0,0,IF(($S270-BN270)&lt;0,0,IF(AND(($S270-BO270)&gt;0,(BN270-$R270)&gt;0),$V270/365*(BO270-BN270+1),IF(AND(($S270-BO270)&lt;=0,(BN270-$R270)&gt;0),$V270/365*($S270-BN270+1),$V270/365*(BO270-$R270+1))))),0)</f>
        <v>0</v>
      </c>
      <c r="BQ270" s="161">
        <f t="shared" ref="BQ270:BQ273" si="3177">BO270+1</f>
        <v>46113</v>
      </c>
      <c r="BR270" s="161">
        <f t="shared" ref="BR270:BR273" si="3178">BQ270+29</f>
        <v>46142</v>
      </c>
      <c r="BS270" s="165">
        <f t="shared" ref="BS270:BS273" si="3179">IFERROR(IF(($R270-BR270)&gt;=0,0,IF(($S270-BQ270)&lt;0,0,IF(AND(($S270-BR270)&gt;0,(BQ270-$R270)&gt;0),$V270/365*(BR270-BQ270+1),IF(AND(($S270-BR270)&lt;=0,(BQ270-$R270)&gt;0),$V270/365*($S270-BQ270+1),$V270/365*(BR270-$R270+1))))),0)</f>
        <v>0</v>
      </c>
      <c r="BT270" s="161">
        <f t="shared" ref="BT270:BT273" si="3180">BR270+1</f>
        <v>46143</v>
      </c>
      <c r="BU270" s="161">
        <f t="shared" ref="BU270:BU273" si="3181">BT270+30</f>
        <v>46173</v>
      </c>
      <c r="BV270" s="165">
        <f t="shared" ref="BV270:BV273" si="3182">IFERROR(IF(($R270-BU270)&gt;=0,0,IF(($S270-BT270)&lt;0,0,IF(AND(($S270-BU270)&gt;0,(BT270-$R270)&gt;0),$V270/365*(BU270-BT270+1),IF(AND(($S270-BU270)&lt;=0,(BT270-$R270)&gt;0),$V270/365*($S270-BT270+1),$V270/365*(BU270-$R270+1))))),0)</f>
        <v>0</v>
      </c>
      <c r="BW270" s="161">
        <f t="shared" ref="BW270:BW273" si="3183">BU270+1</f>
        <v>46174</v>
      </c>
      <c r="BX270" s="161">
        <f t="shared" ref="BX270:BX273" si="3184">BW270+29</f>
        <v>46203</v>
      </c>
      <c r="BY270" s="165">
        <f t="shared" ref="BY270:BY273" si="3185">IFERROR(IF(($R270-BX270)&gt;=0,0,IF(($S270-BW270)&lt;0,0,IF(AND(($S270-BX270)&gt;0,(BW270-$R270)&gt;0),$V270/365*(BX270-BW270+1),IF(AND(($S270-BX270)&lt;=0,(BW270-$R270)&gt;0),$V270/365*($S270-BW270+1),$V270/365*(BX270-$R270+1))))),0)</f>
        <v>0</v>
      </c>
      <c r="BZ270" s="161">
        <f t="shared" ref="BZ270:BZ273" si="3186">BX270+1</f>
        <v>46204</v>
      </c>
      <c r="CA270" s="161">
        <f t="shared" ref="CA270:CA273" si="3187">BZ270+30</f>
        <v>46234</v>
      </c>
      <c r="CB270" s="165">
        <f t="shared" ref="CB270:CB273" si="3188">IFERROR(IF(($R270-CA270)&gt;=0,0,IF(($S270-BZ270)&lt;0,0,IF(AND(($S270-CA270)&gt;0,(BZ270-$R270)&gt;0),$V270/365*(CA270-BZ270+1),IF(AND(($S270-CA270)&lt;=0,(BZ270-$R270)&gt;0),$V270/365*($S270-BZ270+1),$V270/365*(CA270-$R270+1))))),0)</f>
        <v>0</v>
      </c>
      <c r="CC270" s="161">
        <f t="shared" ref="CC270:CC273" si="3189">CA270+1</f>
        <v>46235</v>
      </c>
      <c r="CD270" s="161">
        <f t="shared" ref="CD270:CD273" si="3190">CC270+30</f>
        <v>46265</v>
      </c>
      <c r="CE270" s="165">
        <f t="shared" ref="CE270:CE273" si="3191">IFERROR(IF(($R270-CD270)&gt;=0,0,IF(($S270-CC270)&lt;0,0,IF(AND(($S270-CD270)&gt;0,(CC270-$R270)&gt;0),$V270/365*(CD270-CC270+1),IF(AND(($S270-CD270)&lt;=0,(CC270-$R270)&gt;0),$V270/365*($S270-CC270+1),$V270/365*(CD270-$R270+1))))),0)</f>
        <v>0</v>
      </c>
      <c r="CF270" s="161">
        <f t="shared" ref="CF270:CF273" si="3192">CD270+1</f>
        <v>46266</v>
      </c>
      <c r="CG270" s="161">
        <f t="shared" ref="CG270:CG273" si="3193">CF270+29</f>
        <v>46295</v>
      </c>
      <c r="CH270" s="165">
        <f t="shared" ref="CH270:CH273" si="3194">IFERROR(IF(($R270-CG270)&gt;=0,0,IF(($S270-CF270)&lt;0,0,IF(AND(($S270-CG270)&gt;0,(CF270-$R270)&gt;0),$V270/365*(CG270-CF270+1),IF(AND(($S270-CG270)&lt;=0,(CF270-$R270)&gt;0),$V270/365*($S270-CF270+1),$V270/365*(CG270-$R270+1))))),0)</f>
        <v>0</v>
      </c>
      <c r="CI270" s="161">
        <f t="shared" ref="CI270:CI273" si="3195">CG270+1</f>
        <v>46296</v>
      </c>
      <c r="CJ270" s="161">
        <f t="shared" ref="CJ270:CJ273" si="3196">CI270+30</f>
        <v>46326</v>
      </c>
      <c r="CK270" s="165">
        <f t="shared" ref="CK270:CK273" si="3197">IFERROR(IF(($R270-CJ270)&gt;=0,0,IF(($S270-CI270)&lt;0,0,IF(AND(($S270-CJ270)&gt;0,(CI270-$R270)&gt;0),$V270/365*(CJ270-CI270+1),IF(AND(($S270-CJ270)&lt;=0,(CI270-$R270)&gt;0),$V270/365*($S270-CI270+1),$V270/365*(CJ270-$R270+1))))),0)</f>
        <v>0</v>
      </c>
      <c r="CL270" s="161">
        <f t="shared" ref="CL270:CL273" si="3198">CJ270+1</f>
        <v>46327</v>
      </c>
      <c r="CM270" s="161">
        <f t="shared" ref="CM270:CM273" si="3199">CL270+29</f>
        <v>46356</v>
      </c>
      <c r="CN270" s="165">
        <f t="shared" ref="CN270:CN273" si="3200">IFERROR(IF(($R270-CM270)&gt;=0,0,IF(($S270-CL270)&lt;0,0,IF(AND(($S270-CM270)&gt;0,(CL270-$R270)&gt;0),$V270/365*(CM270-CL270+1),IF(AND(($S270-CM270)&lt;=0,(CL270-$R270)&gt;0),$V270/365*($S270-CL270+1),$V270/365*(CM270-$R270+1))))),0)</f>
        <v>0</v>
      </c>
      <c r="CO270" s="161">
        <f t="shared" ref="CO270:CO273" si="3201">CM270+1</f>
        <v>46357</v>
      </c>
      <c r="CP270" s="161">
        <f t="shared" ref="CP270:CP273" si="3202">CO270+30</f>
        <v>46387</v>
      </c>
      <c r="CQ270" s="165">
        <f t="shared" ref="CQ270:CQ273" si="3203">IFERROR(IF(($R270-CP270)&gt;=0,0,IF(($S270-CO270)&lt;0,0,IF(AND(($S270-CP270)&gt;0,(CO270-$R270)&gt;0),$V270/365*(CP270-CO270+1),IF(AND(($S270-CP270)&lt;=0,(CO270-$R270)&gt;0),$V270/365*($S270-CO270+1),$V270/365*(CP270-$R270+1))))),0)</f>
        <v>0</v>
      </c>
    </row>
    <row r="271" s="78" customFormat="1" ht="24" customHeight="1" outlineLevel="4" spans="1:95">
      <c r="A271" s="119"/>
      <c r="B271" s="120"/>
      <c r="C271" s="121"/>
      <c r="D271" s="119"/>
      <c r="E271" s="120"/>
      <c r="F271" s="120"/>
      <c r="G271" s="120"/>
      <c r="H271" s="122"/>
      <c r="I271" s="122"/>
      <c r="J271" s="122">
        <f t="shared" si="3131"/>
        <v>0</v>
      </c>
      <c r="K271" s="122">
        <f t="shared" ref="K271:K273" si="3204">K270+1</f>
        <v>2</v>
      </c>
      <c r="L271" s="153"/>
      <c r="M271" s="154">
        <f>IFERROR(VLOOKUP($L271,'2-2 引出数据_合同数据仓库'!$B$2:$BP$1000,3,FALSE),0)</f>
        <v>0</v>
      </c>
      <c r="N271" s="122"/>
      <c r="O271" s="154">
        <f>IFERROR(VLOOKUP((LEFT(VLOOKUP($L271,'2-2 引出数据_合同数据仓库'!$B$2:$BP$1000,64,FALSE),15)&amp;(RIGHT(VLOOKUP($L271,'2-2 引出数据_合同数据仓库'!$B$2:$BP$1000,64,FALSE),4)+1)),'2-2 引出数据_合同数据仓库'!$B$2:$BP$1000,3,FALSE),0)</f>
        <v>0</v>
      </c>
      <c r="P271" s="122"/>
      <c r="Q271" s="122">
        <f>IFERROR(VLOOKUP($L271,'2-2 引出数据_合同数据仓库'!$B$2:$BP$1000,28,FALSE),0)</f>
        <v>0</v>
      </c>
      <c r="R271" s="122">
        <f>IFERROR(VLOOKUP($L271,'2-2 引出数据_合同数据仓库'!$B$2:$BP$1000,29,FALSE),0)</f>
        <v>0</v>
      </c>
      <c r="S271" s="122">
        <f>IFERROR(VLOOKUP($L271,'2-2 引出数据_合同数据仓库'!$B$2:$BP$1000,4,FALSE),0)</f>
        <v>0</v>
      </c>
      <c r="T271" s="122"/>
      <c r="U271" s="122">
        <f>IFERROR(VLOOKUP($L271,'2-2 引出数据_合同数据仓库'!$B$2:$BP$1000,15,FALSE),0)</f>
        <v>0</v>
      </c>
      <c r="V271" s="122">
        <f t="shared" si="3133"/>
        <v>0</v>
      </c>
      <c r="W271" s="122"/>
      <c r="X271" s="161">
        <v>45658</v>
      </c>
      <c r="Y271" s="161">
        <f t="shared" si="3134"/>
        <v>45688</v>
      </c>
      <c r="Z271" s="165">
        <f t="shared" si="3135"/>
        <v>0</v>
      </c>
      <c r="AA271" s="161">
        <f t="shared" si="3136"/>
        <v>45689</v>
      </c>
      <c r="AB271" s="161">
        <f t="shared" si="3137"/>
        <v>45716</v>
      </c>
      <c r="AC271" s="165">
        <f t="shared" si="3138"/>
        <v>0</v>
      </c>
      <c r="AD271" s="161">
        <f t="shared" si="3139"/>
        <v>45717</v>
      </c>
      <c r="AE271" s="161">
        <f t="shared" si="3140"/>
        <v>45747</v>
      </c>
      <c r="AF271" s="165">
        <f t="shared" si="3141"/>
        <v>0</v>
      </c>
      <c r="AG271" s="161">
        <f t="shared" si="3142"/>
        <v>45748</v>
      </c>
      <c r="AH271" s="161">
        <f t="shared" si="3143"/>
        <v>45777</v>
      </c>
      <c r="AI271" s="165">
        <f t="shared" si="3144"/>
        <v>0</v>
      </c>
      <c r="AJ271" s="161">
        <f t="shared" si="3145"/>
        <v>45778</v>
      </c>
      <c r="AK271" s="161">
        <f t="shared" si="3146"/>
        <v>45808</v>
      </c>
      <c r="AL271" s="165">
        <f t="shared" si="3147"/>
        <v>0</v>
      </c>
      <c r="AM271" s="161">
        <f t="shared" si="3148"/>
        <v>45809</v>
      </c>
      <c r="AN271" s="161">
        <f t="shared" si="3149"/>
        <v>45838</v>
      </c>
      <c r="AO271" s="165">
        <f t="shared" si="3150"/>
        <v>0</v>
      </c>
      <c r="AP271" s="161">
        <f t="shared" si="3151"/>
        <v>45839</v>
      </c>
      <c r="AQ271" s="161">
        <f t="shared" si="3152"/>
        <v>45869</v>
      </c>
      <c r="AR271" s="165">
        <f t="shared" si="3153"/>
        <v>0</v>
      </c>
      <c r="AS271" s="161">
        <f t="shared" si="3154"/>
        <v>45870</v>
      </c>
      <c r="AT271" s="161">
        <f t="shared" si="3155"/>
        <v>45900</v>
      </c>
      <c r="AU271" s="165">
        <f t="shared" si="3156"/>
        <v>0</v>
      </c>
      <c r="AV271" s="161">
        <f t="shared" si="3157"/>
        <v>45901</v>
      </c>
      <c r="AW271" s="161">
        <f t="shared" si="3158"/>
        <v>45930</v>
      </c>
      <c r="AX271" s="165">
        <f t="shared" si="3159"/>
        <v>0</v>
      </c>
      <c r="AY271" s="161">
        <f t="shared" si="3160"/>
        <v>45931</v>
      </c>
      <c r="AZ271" s="161">
        <f t="shared" si="3161"/>
        <v>45961</v>
      </c>
      <c r="BA271" s="165">
        <f t="shared" si="3162"/>
        <v>0</v>
      </c>
      <c r="BB271" s="161">
        <f t="shared" si="3163"/>
        <v>45962</v>
      </c>
      <c r="BC271" s="161">
        <f t="shared" si="3164"/>
        <v>45991</v>
      </c>
      <c r="BD271" s="165">
        <f t="shared" si="3165"/>
        <v>0</v>
      </c>
      <c r="BE271" s="161">
        <f t="shared" si="3166"/>
        <v>45992</v>
      </c>
      <c r="BF271" s="161">
        <f t="shared" si="3167"/>
        <v>46022</v>
      </c>
      <c r="BG271" s="165">
        <f t="shared" si="3168"/>
        <v>0</v>
      </c>
      <c r="BH271" s="161">
        <v>46023</v>
      </c>
      <c r="BI271" s="161">
        <f t="shared" si="3169"/>
        <v>46053</v>
      </c>
      <c r="BJ271" s="165">
        <f t="shared" si="3170"/>
        <v>0</v>
      </c>
      <c r="BK271" s="161">
        <f t="shared" si="3171"/>
        <v>46054</v>
      </c>
      <c r="BL271" s="161">
        <f t="shared" si="3172"/>
        <v>46081</v>
      </c>
      <c r="BM271" s="165">
        <f t="shared" si="3173"/>
        <v>0</v>
      </c>
      <c r="BN271" s="161">
        <f t="shared" si="3174"/>
        <v>46082</v>
      </c>
      <c r="BO271" s="161">
        <f t="shared" si="3175"/>
        <v>46112</v>
      </c>
      <c r="BP271" s="165">
        <f t="shared" si="3176"/>
        <v>0</v>
      </c>
      <c r="BQ271" s="161">
        <f t="shared" si="3177"/>
        <v>46113</v>
      </c>
      <c r="BR271" s="161">
        <f t="shared" si="3178"/>
        <v>46142</v>
      </c>
      <c r="BS271" s="165">
        <f t="shared" si="3179"/>
        <v>0</v>
      </c>
      <c r="BT271" s="161">
        <f t="shared" si="3180"/>
        <v>46143</v>
      </c>
      <c r="BU271" s="161">
        <f t="shared" si="3181"/>
        <v>46173</v>
      </c>
      <c r="BV271" s="165">
        <f t="shared" si="3182"/>
        <v>0</v>
      </c>
      <c r="BW271" s="161">
        <f t="shared" si="3183"/>
        <v>46174</v>
      </c>
      <c r="BX271" s="161">
        <f t="shared" si="3184"/>
        <v>46203</v>
      </c>
      <c r="BY271" s="165">
        <f t="shared" si="3185"/>
        <v>0</v>
      </c>
      <c r="BZ271" s="161">
        <f t="shared" si="3186"/>
        <v>46204</v>
      </c>
      <c r="CA271" s="161">
        <f t="shared" si="3187"/>
        <v>46234</v>
      </c>
      <c r="CB271" s="165">
        <f t="shared" si="3188"/>
        <v>0</v>
      </c>
      <c r="CC271" s="161">
        <f t="shared" si="3189"/>
        <v>46235</v>
      </c>
      <c r="CD271" s="161">
        <f t="shared" si="3190"/>
        <v>46265</v>
      </c>
      <c r="CE271" s="165">
        <f t="shared" si="3191"/>
        <v>0</v>
      </c>
      <c r="CF271" s="161">
        <f t="shared" si="3192"/>
        <v>46266</v>
      </c>
      <c r="CG271" s="161">
        <f t="shared" si="3193"/>
        <v>46295</v>
      </c>
      <c r="CH271" s="165">
        <f t="shared" si="3194"/>
        <v>0</v>
      </c>
      <c r="CI271" s="161">
        <f t="shared" si="3195"/>
        <v>46296</v>
      </c>
      <c r="CJ271" s="161">
        <f t="shared" si="3196"/>
        <v>46326</v>
      </c>
      <c r="CK271" s="165">
        <f t="shared" si="3197"/>
        <v>0</v>
      </c>
      <c r="CL271" s="161">
        <f t="shared" si="3198"/>
        <v>46327</v>
      </c>
      <c r="CM271" s="161">
        <f t="shared" si="3199"/>
        <v>46356</v>
      </c>
      <c r="CN271" s="165">
        <f t="shared" si="3200"/>
        <v>0</v>
      </c>
      <c r="CO271" s="161">
        <f t="shared" si="3201"/>
        <v>46357</v>
      </c>
      <c r="CP271" s="161">
        <f t="shared" si="3202"/>
        <v>46387</v>
      </c>
      <c r="CQ271" s="165">
        <f t="shared" si="3203"/>
        <v>0</v>
      </c>
    </row>
    <row r="272" s="78" customFormat="1" ht="24" customHeight="1" outlineLevel="4" spans="1:95">
      <c r="A272" s="119"/>
      <c r="B272" s="120"/>
      <c r="C272" s="121"/>
      <c r="D272" s="119"/>
      <c r="E272" s="120"/>
      <c r="F272" s="120"/>
      <c r="G272" s="120"/>
      <c r="H272" s="122"/>
      <c r="I272" s="122"/>
      <c r="J272" s="122">
        <f t="shared" si="3131"/>
        <v>0</v>
      </c>
      <c r="K272" s="122">
        <f t="shared" si="3204"/>
        <v>3</v>
      </c>
      <c r="L272" s="153"/>
      <c r="M272" s="154">
        <f>IFERROR(VLOOKUP($L272,'2-2 引出数据_合同数据仓库'!$B$2:$BP$1000,3,FALSE),0)</f>
        <v>0</v>
      </c>
      <c r="N272" s="122"/>
      <c r="O272" s="154">
        <f>IFERROR(VLOOKUP((LEFT(VLOOKUP($L272,'2-2 引出数据_合同数据仓库'!$B$2:$BP$1000,64,FALSE),15)&amp;(RIGHT(VLOOKUP($L272,'2-2 引出数据_合同数据仓库'!$B$2:$BP$1000,64,FALSE),4)+1)),'2-2 引出数据_合同数据仓库'!$B$2:$BP$1000,3,FALSE),0)</f>
        <v>0</v>
      </c>
      <c r="P272" s="122"/>
      <c r="Q272" s="122">
        <f>IFERROR(VLOOKUP($L272,'2-2 引出数据_合同数据仓库'!$B$2:$BP$1000,28,FALSE),0)</f>
        <v>0</v>
      </c>
      <c r="R272" s="122">
        <f>IFERROR(VLOOKUP($L272,'2-2 引出数据_合同数据仓库'!$B$2:$BP$1000,29,FALSE),0)</f>
        <v>0</v>
      </c>
      <c r="S272" s="122">
        <f>IFERROR(VLOOKUP($L272,'2-2 引出数据_合同数据仓库'!$B$2:$BP$1000,4,FALSE),0)</f>
        <v>0</v>
      </c>
      <c r="T272" s="122"/>
      <c r="U272" s="122">
        <f>IFERROR(VLOOKUP($L272,'2-2 引出数据_合同数据仓库'!$B$2:$BP$1000,15,FALSE),0)</f>
        <v>0</v>
      </c>
      <c r="V272" s="122">
        <f t="shared" si="3133"/>
        <v>0</v>
      </c>
      <c r="W272" s="122"/>
      <c r="X272" s="161">
        <v>45658</v>
      </c>
      <c r="Y272" s="161">
        <f t="shared" si="3134"/>
        <v>45688</v>
      </c>
      <c r="Z272" s="165">
        <f t="shared" si="3135"/>
        <v>0</v>
      </c>
      <c r="AA272" s="161">
        <f t="shared" si="3136"/>
        <v>45689</v>
      </c>
      <c r="AB272" s="161">
        <f t="shared" si="3137"/>
        <v>45716</v>
      </c>
      <c r="AC272" s="165">
        <f t="shared" si="3138"/>
        <v>0</v>
      </c>
      <c r="AD272" s="161">
        <f t="shared" si="3139"/>
        <v>45717</v>
      </c>
      <c r="AE272" s="161">
        <f t="shared" si="3140"/>
        <v>45747</v>
      </c>
      <c r="AF272" s="165">
        <f t="shared" si="3141"/>
        <v>0</v>
      </c>
      <c r="AG272" s="161">
        <f t="shared" si="3142"/>
        <v>45748</v>
      </c>
      <c r="AH272" s="161">
        <f t="shared" si="3143"/>
        <v>45777</v>
      </c>
      <c r="AI272" s="165">
        <f t="shared" si="3144"/>
        <v>0</v>
      </c>
      <c r="AJ272" s="161">
        <f t="shared" si="3145"/>
        <v>45778</v>
      </c>
      <c r="AK272" s="161">
        <f t="shared" si="3146"/>
        <v>45808</v>
      </c>
      <c r="AL272" s="165">
        <f t="shared" si="3147"/>
        <v>0</v>
      </c>
      <c r="AM272" s="161">
        <f t="shared" si="3148"/>
        <v>45809</v>
      </c>
      <c r="AN272" s="161">
        <f t="shared" si="3149"/>
        <v>45838</v>
      </c>
      <c r="AO272" s="165">
        <f t="shared" si="3150"/>
        <v>0</v>
      </c>
      <c r="AP272" s="161">
        <f t="shared" si="3151"/>
        <v>45839</v>
      </c>
      <c r="AQ272" s="161">
        <f t="shared" si="3152"/>
        <v>45869</v>
      </c>
      <c r="AR272" s="165">
        <f t="shared" si="3153"/>
        <v>0</v>
      </c>
      <c r="AS272" s="161">
        <f t="shared" si="3154"/>
        <v>45870</v>
      </c>
      <c r="AT272" s="161">
        <f t="shared" si="3155"/>
        <v>45900</v>
      </c>
      <c r="AU272" s="165">
        <f t="shared" si="3156"/>
        <v>0</v>
      </c>
      <c r="AV272" s="161">
        <f t="shared" si="3157"/>
        <v>45901</v>
      </c>
      <c r="AW272" s="161">
        <f t="shared" si="3158"/>
        <v>45930</v>
      </c>
      <c r="AX272" s="165">
        <f t="shared" si="3159"/>
        <v>0</v>
      </c>
      <c r="AY272" s="161">
        <f t="shared" si="3160"/>
        <v>45931</v>
      </c>
      <c r="AZ272" s="161">
        <f t="shared" si="3161"/>
        <v>45961</v>
      </c>
      <c r="BA272" s="165">
        <f t="shared" si="3162"/>
        <v>0</v>
      </c>
      <c r="BB272" s="161">
        <f t="shared" si="3163"/>
        <v>45962</v>
      </c>
      <c r="BC272" s="161">
        <f t="shared" si="3164"/>
        <v>45991</v>
      </c>
      <c r="BD272" s="165">
        <f t="shared" si="3165"/>
        <v>0</v>
      </c>
      <c r="BE272" s="161">
        <f t="shared" si="3166"/>
        <v>45992</v>
      </c>
      <c r="BF272" s="161">
        <f t="shared" si="3167"/>
        <v>46022</v>
      </c>
      <c r="BG272" s="165">
        <f t="shared" si="3168"/>
        <v>0</v>
      </c>
      <c r="BH272" s="161">
        <v>46023</v>
      </c>
      <c r="BI272" s="161">
        <f t="shared" si="3169"/>
        <v>46053</v>
      </c>
      <c r="BJ272" s="165">
        <f t="shared" si="3170"/>
        <v>0</v>
      </c>
      <c r="BK272" s="161">
        <f t="shared" si="3171"/>
        <v>46054</v>
      </c>
      <c r="BL272" s="161">
        <f t="shared" si="3172"/>
        <v>46081</v>
      </c>
      <c r="BM272" s="165">
        <f t="shared" si="3173"/>
        <v>0</v>
      </c>
      <c r="BN272" s="161">
        <f t="shared" si="3174"/>
        <v>46082</v>
      </c>
      <c r="BO272" s="161">
        <f t="shared" si="3175"/>
        <v>46112</v>
      </c>
      <c r="BP272" s="165">
        <f t="shared" si="3176"/>
        <v>0</v>
      </c>
      <c r="BQ272" s="161">
        <f t="shared" si="3177"/>
        <v>46113</v>
      </c>
      <c r="BR272" s="161">
        <f t="shared" si="3178"/>
        <v>46142</v>
      </c>
      <c r="BS272" s="165">
        <f t="shared" si="3179"/>
        <v>0</v>
      </c>
      <c r="BT272" s="161">
        <f t="shared" si="3180"/>
        <v>46143</v>
      </c>
      <c r="BU272" s="161">
        <f t="shared" si="3181"/>
        <v>46173</v>
      </c>
      <c r="BV272" s="165">
        <f t="shared" si="3182"/>
        <v>0</v>
      </c>
      <c r="BW272" s="161">
        <f t="shared" si="3183"/>
        <v>46174</v>
      </c>
      <c r="BX272" s="161">
        <f t="shared" si="3184"/>
        <v>46203</v>
      </c>
      <c r="BY272" s="165">
        <f t="shared" si="3185"/>
        <v>0</v>
      </c>
      <c r="BZ272" s="161">
        <f t="shared" si="3186"/>
        <v>46204</v>
      </c>
      <c r="CA272" s="161">
        <f t="shared" si="3187"/>
        <v>46234</v>
      </c>
      <c r="CB272" s="165">
        <f t="shared" si="3188"/>
        <v>0</v>
      </c>
      <c r="CC272" s="161">
        <f t="shared" si="3189"/>
        <v>46235</v>
      </c>
      <c r="CD272" s="161">
        <f t="shared" si="3190"/>
        <v>46265</v>
      </c>
      <c r="CE272" s="165">
        <f t="shared" si="3191"/>
        <v>0</v>
      </c>
      <c r="CF272" s="161">
        <f t="shared" si="3192"/>
        <v>46266</v>
      </c>
      <c r="CG272" s="161">
        <f t="shared" si="3193"/>
        <v>46295</v>
      </c>
      <c r="CH272" s="165">
        <f t="shared" si="3194"/>
        <v>0</v>
      </c>
      <c r="CI272" s="161">
        <f t="shared" si="3195"/>
        <v>46296</v>
      </c>
      <c r="CJ272" s="161">
        <f t="shared" si="3196"/>
        <v>46326</v>
      </c>
      <c r="CK272" s="165">
        <f t="shared" si="3197"/>
        <v>0</v>
      </c>
      <c r="CL272" s="161">
        <f t="shared" si="3198"/>
        <v>46327</v>
      </c>
      <c r="CM272" s="161">
        <f t="shared" si="3199"/>
        <v>46356</v>
      </c>
      <c r="CN272" s="165">
        <f t="shared" si="3200"/>
        <v>0</v>
      </c>
      <c r="CO272" s="161">
        <f t="shared" si="3201"/>
        <v>46357</v>
      </c>
      <c r="CP272" s="161">
        <f t="shared" si="3202"/>
        <v>46387</v>
      </c>
      <c r="CQ272" s="165">
        <f t="shared" si="3203"/>
        <v>0</v>
      </c>
    </row>
    <row r="273" s="78" customFormat="1" ht="24" customHeight="1" outlineLevel="4" spans="1:95">
      <c r="A273" s="119"/>
      <c r="B273" s="120"/>
      <c r="C273" s="121"/>
      <c r="D273" s="119"/>
      <c r="E273" s="120"/>
      <c r="F273" s="120"/>
      <c r="G273" s="120"/>
      <c r="H273" s="122"/>
      <c r="I273" s="122"/>
      <c r="J273" s="122">
        <f t="shared" si="3131"/>
        <v>0</v>
      </c>
      <c r="K273" s="122">
        <f t="shared" si="3204"/>
        <v>4</v>
      </c>
      <c r="L273" s="153"/>
      <c r="M273" s="154">
        <f>IFERROR(VLOOKUP($L273,'2-2 引出数据_合同数据仓库'!$B$2:$BP$1000,3,FALSE),0)</f>
        <v>0</v>
      </c>
      <c r="N273" s="122"/>
      <c r="O273" s="154">
        <f>IFERROR(VLOOKUP((LEFT(VLOOKUP($L273,'2-2 引出数据_合同数据仓库'!$B$2:$BP$1000,64,FALSE),15)&amp;(RIGHT(VLOOKUP($L273,'2-2 引出数据_合同数据仓库'!$B$2:$BP$1000,64,FALSE),4)+1)),'2-2 引出数据_合同数据仓库'!$B$2:$BP$1000,3,FALSE),0)</f>
        <v>0</v>
      </c>
      <c r="P273" s="122"/>
      <c r="Q273" s="122">
        <f>IFERROR(VLOOKUP($L273,'2-2 引出数据_合同数据仓库'!$B$2:$BP$1000,28,FALSE),0)</f>
        <v>0</v>
      </c>
      <c r="R273" s="122">
        <f>IFERROR(VLOOKUP($L273,'2-2 引出数据_合同数据仓库'!$B$2:$BP$1000,29,FALSE),0)</f>
        <v>0</v>
      </c>
      <c r="S273" s="122">
        <f>IFERROR(VLOOKUP($L273,'2-2 引出数据_合同数据仓库'!$B$2:$BP$1000,4,FALSE),0)</f>
        <v>0</v>
      </c>
      <c r="T273" s="122"/>
      <c r="U273" s="122">
        <f>IFERROR(VLOOKUP($L273,'2-2 引出数据_合同数据仓库'!$B$2:$BP$1000,15,FALSE),0)</f>
        <v>0</v>
      </c>
      <c r="V273" s="122">
        <f t="shared" si="3133"/>
        <v>0</v>
      </c>
      <c r="W273" s="122"/>
      <c r="X273" s="161">
        <v>45658</v>
      </c>
      <c r="Y273" s="161">
        <f t="shared" si="3134"/>
        <v>45688</v>
      </c>
      <c r="Z273" s="165">
        <f t="shared" si="3135"/>
        <v>0</v>
      </c>
      <c r="AA273" s="161">
        <f t="shared" si="3136"/>
        <v>45689</v>
      </c>
      <c r="AB273" s="161">
        <f t="shared" si="3137"/>
        <v>45716</v>
      </c>
      <c r="AC273" s="165">
        <f t="shared" si="3138"/>
        <v>0</v>
      </c>
      <c r="AD273" s="161">
        <f t="shared" si="3139"/>
        <v>45717</v>
      </c>
      <c r="AE273" s="161">
        <f t="shared" si="3140"/>
        <v>45747</v>
      </c>
      <c r="AF273" s="165">
        <f t="shared" si="3141"/>
        <v>0</v>
      </c>
      <c r="AG273" s="161">
        <f t="shared" si="3142"/>
        <v>45748</v>
      </c>
      <c r="AH273" s="161">
        <f t="shared" si="3143"/>
        <v>45777</v>
      </c>
      <c r="AI273" s="165">
        <f t="shared" si="3144"/>
        <v>0</v>
      </c>
      <c r="AJ273" s="161">
        <f t="shared" si="3145"/>
        <v>45778</v>
      </c>
      <c r="AK273" s="161">
        <f t="shared" si="3146"/>
        <v>45808</v>
      </c>
      <c r="AL273" s="165">
        <f t="shared" si="3147"/>
        <v>0</v>
      </c>
      <c r="AM273" s="161">
        <f t="shared" si="3148"/>
        <v>45809</v>
      </c>
      <c r="AN273" s="161">
        <f t="shared" si="3149"/>
        <v>45838</v>
      </c>
      <c r="AO273" s="165">
        <f t="shared" si="3150"/>
        <v>0</v>
      </c>
      <c r="AP273" s="161">
        <f t="shared" si="3151"/>
        <v>45839</v>
      </c>
      <c r="AQ273" s="161">
        <f t="shared" si="3152"/>
        <v>45869</v>
      </c>
      <c r="AR273" s="165">
        <f t="shared" si="3153"/>
        <v>0</v>
      </c>
      <c r="AS273" s="161">
        <f t="shared" si="3154"/>
        <v>45870</v>
      </c>
      <c r="AT273" s="161">
        <f t="shared" si="3155"/>
        <v>45900</v>
      </c>
      <c r="AU273" s="165">
        <f t="shared" si="3156"/>
        <v>0</v>
      </c>
      <c r="AV273" s="161">
        <f t="shared" si="3157"/>
        <v>45901</v>
      </c>
      <c r="AW273" s="161">
        <f t="shared" si="3158"/>
        <v>45930</v>
      </c>
      <c r="AX273" s="165">
        <f t="shared" si="3159"/>
        <v>0</v>
      </c>
      <c r="AY273" s="161">
        <f t="shared" si="3160"/>
        <v>45931</v>
      </c>
      <c r="AZ273" s="161">
        <f t="shared" si="3161"/>
        <v>45961</v>
      </c>
      <c r="BA273" s="165">
        <f t="shared" si="3162"/>
        <v>0</v>
      </c>
      <c r="BB273" s="161">
        <f t="shared" si="3163"/>
        <v>45962</v>
      </c>
      <c r="BC273" s="161">
        <f t="shared" si="3164"/>
        <v>45991</v>
      </c>
      <c r="BD273" s="165">
        <f t="shared" si="3165"/>
        <v>0</v>
      </c>
      <c r="BE273" s="161">
        <f t="shared" si="3166"/>
        <v>45992</v>
      </c>
      <c r="BF273" s="161">
        <f t="shared" si="3167"/>
        <v>46022</v>
      </c>
      <c r="BG273" s="165">
        <f t="shared" si="3168"/>
        <v>0</v>
      </c>
      <c r="BH273" s="161">
        <v>46023</v>
      </c>
      <c r="BI273" s="161">
        <f t="shared" si="3169"/>
        <v>46053</v>
      </c>
      <c r="BJ273" s="165">
        <f t="shared" si="3170"/>
        <v>0</v>
      </c>
      <c r="BK273" s="161">
        <f t="shared" si="3171"/>
        <v>46054</v>
      </c>
      <c r="BL273" s="161">
        <f t="shared" si="3172"/>
        <v>46081</v>
      </c>
      <c r="BM273" s="165">
        <f t="shared" si="3173"/>
        <v>0</v>
      </c>
      <c r="BN273" s="161">
        <f t="shared" si="3174"/>
        <v>46082</v>
      </c>
      <c r="BO273" s="161">
        <f t="shared" si="3175"/>
        <v>46112</v>
      </c>
      <c r="BP273" s="165">
        <f t="shared" si="3176"/>
        <v>0</v>
      </c>
      <c r="BQ273" s="161">
        <f t="shared" si="3177"/>
        <v>46113</v>
      </c>
      <c r="BR273" s="161">
        <f t="shared" si="3178"/>
        <v>46142</v>
      </c>
      <c r="BS273" s="165">
        <f t="shared" si="3179"/>
        <v>0</v>
      </c>
      <c r="BT273" s="161">
        <f t="shared" si="3180"/>
        <v>46143</v>
      </c>
      <c r="BU273" s="161">
        <f t="shared" si="3181"/>
        <v>46173</v>
      </c>
      <c r="BV273" s="165">
        <f t="shared" si="3182"/>
        <v>0</v>
      </c>
      <c r="BW273" s="161">
        <f t="shared" si="3183"/>
        <v>46174</v>
      </c>
      <c r="BX273" s="161">
        <f t="shared" si="3184"/>
        <v>46203</v>
      </c>
      <c r="BY273" s="165">
        <f t="shared" si="3185"/>
        <v>0</v>
      </c>
      <c r="BZ273" s="161">
        <f t="shared" si="3186"/>
        <v>46204</v>
      </c>
      <c r="CA273" s="161">
        <f t="shared" si="3187"/>
        <v>46234</v>
      </c>
      <c r="CB273" s="165">
        <f t="shared" si="3188"/>
        <v>0</v>
      </c>
      <c r="CC273" s="161">
        <f t="shared" si="3189"/>
        <v>46235</v>
      </c>
      <c r="CD273" s="161">
        <f t="shared" si="3190"/>
        <v>46265</v>
      </c>
      <c r="CE273" s="165">
        <f t="shared" si="3191"/>
        <v>0</v>
      </c>
      <c r="CF273" s="161">
        <f t="shared" si="3192"/>
        <v>46266</v>
      </c>
      <c r="CG273" s="161">
        <f t="shared" si="3193"/>
        <v>46295</v>
      </c>
      <c r="CH273" s="165">
        <f t="shared" si="3194"/>
        <v>0</v>
      </c>
      <c r="CI273" s="161">
        <f t="shared" si="3195"/>
        <v>46296</v>
      </c>
      <c r="CJ273" s="161">
        <f t="shared" si="3196"/>
        <v>46326</v>
      </c>
      <c r="CK273" s="165">
        <f t="shared" si="3197"/>
        <v>0</v>
      </c>
      <c r="CL273" s="161">
        <f t="shared" si="3198"/>
        <v>46327</v>
      </c>
      <c r="CM273" s="161">
        <f t="shared" si="3199"/>
        <v>46356</v>
      </c>
      <c r="CN273" s="165">
        <f t="shared" si="3200"/>
        <v>0</v>
      </c>
      <c r="CO273" s="161">
        <f t="shared" si="3201"/>
        <v>46357</v>
      </c>
      <c r="CP273" s="161">
        <f t="shared" si="3202"/>
        <v>46387</v>
      </c>
      <c r="CQ273" s="165">
        <f t="shared" si="3203"/>
        <v>0</v>
      </c>
    </row>
    <row r="274" s="78" customFormat="1" ht="24" customHeight="1" outlineLevel="4" spans="1:95">
      <c r="A274" s="123" t="s">
        <v>2826</v>
      </c>
      <c r="B274" s="124"/>
      <c r="C274" s="124"/>
      <c r="D274" s="124"/>
      <c r="E274" s="124"/>
      <c r="F274" s="124"/>
      <c r="G274" s="125"/>
      <c r="H274" s="126"/>
      <c r="I274" s="126"/>
      <c r="J274" s="126"/>
      <c r="K274" s="126"/>
      <c r="L274" s="155"/>
      <c r="M274" s="155"/>
      <c r="N274" s="126"/>
      <c r="O274" s="126"/>
      <c r="P274" s="126"/>
      <c r="Q274" s="126"/>
      <c r="R274" s="126"/>
      <c r="S274" s="126"/>
      <c r="T274" s="126"/>
      <c r="U274" s="126"/>
      <c r="V274" s="126"/>
      <c r="W274" s="126"/>
      <c r="X274" s="126"/>
      <c r="Y274" s="126"/>
      <c r="Z274" s="126"/>
      <c r="AA274" s="126"/>
      <c r="AB274" s="126"/>
      <c r="AC274" s="126"/>
      <c r="AD274" s="126"/>
      <c r="AE274" s="126"/>
      <c r="AF274" s="126"/>
      <c r="AG274" s="126"/>
      <c r="AH274" s="126"/>
      <c r="AI274" s="126"/>
      <c r="AJ274" s="126"/>
      <c r="AK274" s="126"/>
      <c r="AL274" s="126"/>
      <c r="AM274" s="126"/>
      <c r="AN274" s="126"/>
      <c r="AO274" s="126"/>
      <c r="AP274" s="126"/>
      <c r="AQ274" s="126"/>
      <c r="AR274" s="126"/>
      <c r="AS274" s="126"/>
      <c r="AT274" s="126"/>
      <c r="AU274" s="126"/>
      <c r="AV274" s="126"/>
      <c r="AW274" s="126"/>
      <c r="AX274" s="126"/>
      <c r="AY274" s="126"/>
      <c r="AZ274" s="126"/>
      <c r="BA274" s="126"/>
      <c r="BB274" s="126"/>
      <c r="BC274" s="126"/>
      <c r="BD274" s="126"/>
      <c r="BE274" s="126"/>
      <c r="BF274" s="126"/>
      <c r="BG274" s="126"/>
      <c r="BH274" s="126"/>
      <c r="BI274" s="126"/>
      <c r="BJ274" s="126"/>
      <c r="BK274" s="126"/>
      <c r="BL274" s="126"/>
      <c r="BM274" s="126"/>
      <c r="BN274" s="126"/>
      <c r="BO274" s="126"/>
      <c r="BP274" s="126"/>
      <c r="BQ274" s="126"/>
      <c r="BR274" s="126"/>
      <c r="BS274" s="126"/>
      <c r="BT274" s="126"/>
      <c r="BU274" s="126"/>
      <c r="BV274" s="126"/>
      <c r="BW274" s="126"/>
      <c r="BX274" s="126"/>
      <c r="BY274" s="126"/>
      <c r="BZ274" s="126"/>
      <c r="CA274" s="126"/>
      <c r="CB274" s="126"/>
      <c r="CC274" s="126"/>
      <c r="CD274" s="126"/>
      <c r="CE274" s="126"/>
      <c r="CF274" s="126"/>
      <c r="CG274" s="126"/>
      <c r="CH274" s="126"/>
      <c r="CI274" s="126"/>
      <c r="CJ274" s="126"/>
      <c r="CK274" s="126"/>
      <c r="CL274" s="126"/>
      <c r="CM274" s="126"/>
      <c r="CN274" s="126"/>
      <c r="CO274" s="126"/>
      <c r="CP274" s="126"/>
      <c r="CQ274" s="126"/>
    </row>
    <row r="275" ht="24" customHeight="1" outlineLevel="3" spans="1:95">
      <c r="A275" s="115"/>
      <c r="B275" s="116" t="s">
        <v>799</v>
      </c>
      <c r="C275" s="117" t="s">
        <v>1218</v>
      </c>
      <c r="D275" s="115" t="s">
        <v>1219</v>
      </c>
      <c r="E275" s="116"/>
      <c r="F275" s="116"/>
      <c r="G275" s="116"/>
      <c r="H275" s="118">
        <f>X275+AA275+AD275+AG275+AJ275+AM275+AP275+AS275+AV275+AY275+BB275+BE275</f>
        <v>0</v>
      </c>
      <c r="I275" s="118">
        <f>Y275+AB275+AE275+AH275+AK275+AN275+AQ275+AT275+AW275+AZ275+BC275+BF275</f>
        <v>-6000</v>
      </c>
      <c r="J275" s="118">
        <f t="shared" si="3131"/>
        <v>6000</v>
      </c>
      <c r="K275" s="118"/>
      <c r="L275" s="152"/>
      <c r="M275" s="152"/>
      <c r="N275" s="118"/>
      <c r="O275" s="118"/>
      <c r="P275" s="118"/>
      <c r="Q275" s="118"/>
      <c r="R275" s="118"/>
      <c r="S275" s="118"/>
      <c r="T275" s="118"/>
      <c r="U275" s="118"/>
      <c r="V275" s="118"/>
      <c r="W275" s="118"/>
      <c r="X275" s="118">
        <f>VLOOKUP($C275,'1 预算编制表单'!$C:$BJ,27,FALSE)</f>
        <v>0</v>
      </c>
      <c r="Y275" s="118">
        <f>X275-Z275</f>
        <v>-509.58904109589</v>
      </c>
      <c r="Z275" s="118">
        <f>SUM(Z276:Z280)</f>
        <v>509.58904109589</v>
      </c>
      <c r="AA275" s="118">
        <f>VLOOKUP($C275,'1 预算编制表单'!$C:$BJ,30,FALSE)</f>
        <v>0</v>
      </c>
      <c r="AB275" s="118">
        <f>AA275-AC275</f>
        <v>-460.27397260274</v>
      </c>
      <c r="AC275" s="118">
        <f>SUM(AC276:AC280)</f>
        <v>460.27397260274</v>
      </c>
      <c r="AD275" s="118">
        <f>VLOOKUP($C275,'1 预算编制表单'!$C:$BJ,33,FALSE)</f>
        <v>0</v>
      </c>
      <c r="AE275" s="118">
        <f>AD275-AF275</f>
        <v>-509.58904109589</v>
      </c>
      <c r="AF275" s="118">
        <f>SUM(AF276:AF280)</f>
        <v>509.58904109589</v>
      </c>
      <c r="AG275" s="118">
        <f>VLOOKUP($C275,'1 预算编制表单'!$C:$BJ,36,FALSE)</f>
        <v>0</v>
      </c>
      <c r="AH275" s="118">
        <f>AG275-AI275</f>
        <v>-493.150684931507</v>
      </c>
      <c r="AI275" s="118">
        <f>SUM(AI276:AI280)</f>
        <v>493.150684931507</v>
      </c>
      <c r="AJ275" s="118">
        <f>VLOOKUP($C275,'1 预算编制表单'!$C:$BJ,39,FALSE)</f>
        <v>0</v>
      </c>
      <c r="AK275" s="118">
        <f>AJ275-AL275</f>
        <v>-509.58904109589</v>
      </c>
      <c r="AL275" s="118">
        <f>SUM(AL276:AL280)</f>
        <v>509.58904109589</v>
      </c>
      <c r="AM275" s="118">
        <f>VLOOKUP($C275,'1 预算编制表单'!$C:$BJ,42,FALSE)</f>
        <v>0</v>
      </c>
      <c r="AN275" s="118">
        <f>AM275-AO275</f>
        <v>-493.150684931507</v>
      </c>
      <c r="AO275" s="118">
        <f>SUM(AO276:AO280)</f>
        <v>493.150684931507</v>
      </c>
      <c r="AP275" s="118">
        <f>VLOOKUP($C275,'1 预算编制表单'!$C:$BJ,45,FALSE)</f>
        <v>0</v>
      </c>
      <c r="AQ275" s="118">
        <f>AP275-AR275</f>
        <v>-509.58904109589</v>
      </c>
      <c r="AR275" s="118">
        <f>SUM(AR276:AR280)</f>
        <v>509.58904109589</v>
      </c>
      <c r="AS275" s="118">
        <f>VLOOKUP($C275,'1 预算编制表单'!$C:$BJ,48,FALSE)</f>
        <v>0</v>
      </c>
      <c r="AT275" s="118">
        <f>AS275-AU275</f>
        <v>-509.58904109589</v>
      </c>
      <c r="AU275" s="118">
        <f>SUM(AU276:AU280)</f>
        <v>509.58904109589</v>
      </c>
      <c r="AV275" s="118">
        <f>VLOOKUP($C275,'1 预算编制表单'!$C:$BJ,51,FALSE)</f>
        <v>0</v>
      </c>
      <c r="AW275" s="118">
        <f>AV275-AX275</f>
        <v>-493.150684931507</v>
      </c>
      <c r="AX275" s="118">
        <f>SUM(AX276:AX280)</f>
        <v>493.150684931507</v>
      </c>
      <c r="AY275" s="118">
        <f>VLOOKUP($C275,'1 预算编制表单'!$C:$BJ,54,FALSE)</f>
        <v>0</v>
      </c>
      <c r="AZ275" s="118">
        <f>AY275-BA275</f>
        <v>-509.58904109589</v>
      </c>
      <c r="BA275" s="118">
        <f>SUM(BA276:BA280)</f>
        <v>509.58904109589</v>
      </c>
      <c r="BB275" s="118">
        <f>VLOOKUP($C275,'1 预算编制表单'!$C:$BJ,57,FALSE)</f>
        <v>0</v>
      </c>
      <c r="BC275" s="118">
        <f>BB275-BD275</f>
        <v>-493.150684931507</v>
      </c>
      <c r="BD275" s="118">
        <f>SUM(BD276:BD280)</f>
        <v>493.150684931507</v>
      </c>
      <c r="BE275" s="118">
        <f>VLOOKUP($C275,'1 预算编制表单'!$C:$BJ,60,FALSE)</f>
        <v>0</v>
      </c>
      <c r="BF275" s="118">
        <f>BE275-BG275</f>
        <v>-509.58904109589</v>
      </c>
      <c r="BG275" s="118">
        <f>SUM(BG276:BG280)</f>
        <v>509.58904109589</v>
      </c>
      <c r="BH275" s="118">
        <f>VLOOKUP($C275,'1 预算编制表单'!$C:$BJ,27,FALSE)</f>
        <v>0</v>
      </c>
      <c r="BI275" s="118">
        <f>BH275-BJ275</f>
        <v>0</v>
      </c>
      <c r="BJ275" s="118">
        <f>SUM(BJ276:BJ280)</f>
        <v>0</v>
      </c>
      <c r="BK275" s="118">
        <f>VLOOKUP($C275,'1 预算编制表单'!$C:$BJ,30,FALSE)</f>
        <v>0</v>
      </c>
      <c r="BL275" s="118">
        <f>BK275-BM275</f>
        <v>0</v>
      </c>
      <c r="BM275" s="118">
        <f>SUM(BM276:BM280)</f>
        <v>0</v>
      </c>
      <c r="BN275" s="118">
        <f>VLOOKUP($C275,'1 预算编制表单'!$C:$BJ,33,FALSE)</f>
        <v>0</v>
      </c>
      <c r="BO275" s="118">
        <f>BN275-BP275</f>
        <v>0</v>
      </c>
      <c r="BP275" s="118">
        <f>SUM(BP276:BP280)</f>
        <v>0</v>
      </c>
      <c r="BQ275" s="118">
        <f>VLOOKUP($C275,'1 预算编制表单'!$C:$BJ,36,FALSE)</f>
        <v>0</v>
      </c>
      <c r="BR275" s="118">
        <f>BQ275-BS275</f>
        <v>0</v>
      </c>
      <c r="BS275" s="118">
        <f>SUM(BS276:BS280)</f>
        <v>0</v>
      </c>
      <c r="BT275" s="118">
        <f>VLOOKUP($C275,'1 预算编制表单'!$C:$BJ,39,FALSE)</f>
        <v>0</v>
      </c>
      <c r="BU275" s="118">
        <f>BT275-BV275</f>
        <v>0</v>
      </c>
      <c r="BV275" s="118">
        <f>SUM(BV276:BV280)</f>
        <v>0</v>
      </c>
      <c r="BW275" s="118">
        <f>VLOOKUP($C275,'1 预算编制表单'!$C:$BJ,42,FALSE)</f>
        <v>0</v>
      </c>
      <c r="BX275" s="118">
        <f>BW275-BY275</f>
        <v>0</v>
      </c>
      <c r="BY275" s="118">
        <f>SUM(BY276:BY280)</f>
        <v>0</v>
      </c>
      <c r="BZ275" s="118">
        <f>VLOOKUP($C275,'1 预算编制表单'!$C:$BJ,45,FALSE)</f>
        <v>0</v>
      </c>
      <c r="CA275" s="118">
        <f>BZ275-CB275</f>
        <v>0</v>
      </c>
      <c r="CB275" s="118">
        <f>SUM(CB276:CB280)</f>
        <v>0</v>
      </c>
      <c r="CC275" s="118">
        <f>VLOOKUP($C275,'1 预算编制表单'!$C:$BJ,48,FALSE)</f>
        <v>0</v>
      </c>
      <c r="CD275" s="118">
        <f>CC275-CE275</f>
        <v>0</v>
      </c>
      <c r="CE275" s="118">
        <f>SUM(CE276:CE280)</f>
        <v>0</v>
      </c>
      <c r="CF275" s="118">
        <f>VLOOKUP($C275,'1 预算编制表单'!$C:$BJ,51,FALSE)</f>
        <v>0</v>
      </c>
      <c r="CG275" s="118">
        <f>CF275-CH275</f>
        <v>0</v>
      </c>
      <c r="CH275" s="118">
        <f>SUM(CH276:CH280)</f>
        <v>0</v>
      </c>
      <c r="CI275" s="118">
        <f>VLOOKUP($C275,'1 预算编制表单'!$C:$BJ,54,FALSE)</f>
        <v>0</v>
      </c>
      <c r="CJ275" s="118">
        <f>CI275-CK275</f>
        <v>0</v>
      </c>
      <c r="CK275" s="118">
        <f>SUM(CK276:CK280)</f>
        <v>0</v>
      </c>
      <c r="CL275" s="118">
        <f>VLOOKUP($C275,'1 预算编制表单'!$C:$BJ,57,FALSE)</f>
        <v>0</v>
      </c>
      <c r="CM275" s="118">
        <f>CL275-CN275</f>
        <v>0</v>
      </c>
      <c r="CN275" s="118">
        <f>SUM(CN276:CN280)</f>
        <v>0</v>
      </c>
      <c r="CO275" s="118">
        <f>VLOOKUP($C275,'1 预算编制表单'!$C:$BJ,60,FALSE)</f>
        <v>0</v>
      </c>
      <c r="CP275" s="118">
        <f>CO275-CQ275</f>
        <v>0</v>
      </c>
      <c r="CQ275" s="118">
        <f>SUM(CQ276:CQ280)</f>
        <v>0</v>
      </c>
    </row>
    <row r="276" s="78" customFormat="1" ht="24" customHeight="1" outlineLevel="4" spans="1:95">
      <c r="A276" s="119"/>
      <c r="B276" s="120"/>
      <c r="C276" s="121"/>
      <c r="D276" s="119"/>
      <c r="E276" s="120"/>
      <c r="F276" s="120"/>
      <c r="G276" s="120"/>
      <c r="H276" s="122"/>
      <c r="I276" s="122"/>
      <c r="J276" s="122">
        <f t="shared" si="3131"/>
        <v>6000</v>
      </c>
      <c r="K276" s="122">
        <v>1</v>
      </c>
      <c r="L276" s="158" t="s">
        <v>2848</v>
      </c>
      <c r="M276" s="154" t="str">
        <f>IFERROR(VLOOKUP($L276,'2-2 引出数据_合同数据仓库'!$B$2:$BP$1000,3,FALSE),0)</f>
        <v>化粪池清掏服务合同</v>
      </c>
      <c r="N276" s="122"/>
      <c r="O276" s="154">
        <f>IFERROR(VLOOKUP((LEFT(VLOOKUP($L276,'2-2 引出数据_合同数据仓库'!$B$2:$BP$1000,64,FALSE),15)&amp;(RIGHT(VLOOKUP($L276,'2-2 引出数据_合同数据仓库'!$B$2:$BP$1000,64,FALSE),4)+1)),'2-2 引出数据_合同数据仓库'!$B$2:$BP$1000,3,FALSE),0)</f>
        <v>0</v>
      </c>
      <c r="P276" s="122"/>
      <c r="Q276" s="122" t="str">
        <f>IFERROR(VLOOKUP($L276,'2-2 引出数据_合同数据仓库'!$B$2:$BP$1000,28,FALSE),0)</f>
        <v>2024-12-31</v>
      </c>
      <c r="R276" s="122" t="str">
        <f>IFERROR(VLOOKUP($L276,'2-2 引出数据_合同数据仓库'!$B$2:$BP$1000,29,FALSE),0)</f>
        <v>2025-01-01</v>
      </c>
      <c r="S276" s="122" t="str">
        <f>IFERROR(VLOOKUP($L276,'2-2 引出数据_合同数据仓库'!$B$2:$BP$1000,4,FALSE),0)</f>
        <v>2025-12-31</v>
      </c>
      <c r="T276" s="122"/>
      <c r="U276" s="122">
        <f>IFERROR(VLOOKUP($L276,'2-2 引出数据_合同数据仓库'!$B$2:$BP$1000,15,FALSE),0)</f>
        <v>6000</v>
      </c>
      <c r="V276" s="122">
        <f t="shared" ref="V276:V279" si="3205">U276/(S276-R276+1)*365</f>
        <v>6000</v>
      </c>
      <c r="W276" s="122"/>
      <c r="X276" s="161">
        <v>45658</v>
      </c>
      <c r="Y276" s="161">
        <f t="shared" ref="Y276:Y279" si="3206">X276+30</f>
        <v>45688</v>
      </c>
      <c r="Z276" s="165">
        <f t="shared" ref="Z276:Z279" si="3207">IFERROR(IF(($R276-Y276)&gt;=0,0,IF(($S276-X276)&lt;0,0,IF(AND(($S276-Y276)&gt;0,(X276-$R276)&gt;0),$V276/365*(Y276-X276+1),IF(AND(($S276-Y276)&lt;=0,(X276-$R276)&gt;0),$V276/365*($S276-X276+1),$V276/365*(Y276-$R276+1))))),0)</f>
        <v>509.58904109589</v>
      </c>
      <c r="AA276" s="161">
        <f t="shared" ref="AA276:AA279" si="3208">Y276+1</f>
        <v>45689</v>
      </c>
      <c r="AB276" s="161">
        <f t="shared" ref="AB276:AB279" si="3209">AA276+27</f>
        <v>45716</v>
      </c>
      <c r="AC276" s="165">
        <f t="shared" ref="AC276:AC279" si="3210">IFERROR(IF(($R276-AB276)&gt;=0,0,IF(($S276-AA276)&lt;0,0,IF(AND(($S276-AB276)&gt;0,(AA276-$R276)&gt;0),$V276/365*(AB276-AA276+1),IF(AND(($S276-AB276)&lt;=0,(AA276-$R276)&gt;0),$V276/365*($S276-AA276+1),$V276/365*(AB276-$R276+1))))),0)</f>
        <v>460.27397260274</v>
      </c>
      <c r="AD276" s="161">
        <f t="shared" ref="AD276:AD279" si="3211">AB276+1</f>
        <v>45717</v>
      </c>
      <c r="AE276" s="161">
        <f t="shared" ref="AE276:AE279" si="3212">AD276+30</f>
        <v>45747</v>
      </c>
      <c r="AF276" s="165">
        <f t="shared" ref="AF276:AF279" si="3213">IFERROR(IF(($R276-AE276)&gt;=0,0,IF(($S276-AD276)&lt;0,0,IF(AND(($S276-AE276)&gt;0,(AD276-$R276)&gt;0),$V276/365*(AE276-AD276+1),IF(AND(($S276-AE276)&lt;=0,(AD276-$R276)&gt;0),$V276/365*($S276-AD276+1),$V276/365*(AE276-$R276+1))))),0)</f>
        <v>509.58904109589</v>
      </c>
      <c r="AG276" s="161">
        <f t="shared" ref="AG276:AG279" si="3214">AE276+1</f>
        <v>45748</v>
      </c>
      <c r="AH276" s="161">
        <f t="shared" ref="AH276:AH279" si="3215">AG276+29</f>
        <v>45777</v>
      </c>
      <c r="AI276" s="165">
        <f t="shared" ref="AI276:AI279" si="3216">IFERROR(IF(($R276-AH276)&gt;=0,0,IF(($S276-AG276)&lt;0,0,IF(AND(($S276-AH276)&gt;0,(AG276-$R276)&gt;0),$V276/365*(AH276-AG276+1),IF(AND(($S276-AH276)&lt;=0,(AG276-$R276)&gt;0),$V276/365*($S276-AG276+1),$V276/365*(AH276-$R276+1))))),0)</f>
        <v>493.150684931507</v>
      </c>
      <c r="AJ276" s="161">
        <f t="shared" ref="AJ276:AJ279" si="3217">AH276+1</f>
        <v>45778</v>
      </c>
      <c r="AK276" s="161">
        <f t="shared" ref="AK276:AK279" si="3218">AJ276+30</f>
        <v>45808</v>
      </c>
      <c r="AL276" s="165">
        <f t="shared" ref="AL276:AL279" si="3219">IFERROR(IF(($R276-AK276)&gt;=0,0,IF(($S276-AJ276)&lt;0,0,IF(AND(($S276-AK276)&gt;0,(AJ276-$R276)&gt;0),$V276/365*(AK276-AJ276+1),IF(AND(($S276-AK276)&lt;=0,(AJ276-$R276)&gt;0),$V276/365*($S276-AJ276+1),$V276/365*(AK276-$R276+1))))),0)</f>
        <v>509.58904109589</v>
      </c>
      <c r="AM276" s="161">
        <f t="shared" ref="AM276:AM279" si="3220">AK276+1</f>
        <v>45809</v>
      </c>
      <c r="AN276" s="161">
        <f t="shared" ref="AN276:AN279" si="3221">AM276+29</f>
        <v>45838</v>
      </c>
      <c r="AO276" s="165">
        <f t="shared" ref="AO276:AO279" si="3222">IFERROR(IF(($R276-AN276)&gt;=0,0,IF(($S276-AM276)&lt;0,0,IF(AND(($S276-AN276)&gt;0,(AM276-$R276)&gt;0),$V276/365*(AN276-AM276+1),IF(AND(($S276-AN276)&lt;=0,(AM276-$R276)&gt;0),$V276/365*($S276-AM276+1),$V276/365*(AN276-$R276+1))))),0)</f>
        <v>493.150684931507</v>
      </c>
      <c r="AP276" s="161">
        <f t="shared" ref="AP276:AP279" si="3223">AN276+1</f>
        <v>45839</v>
      </c>
      <c r="AQ276" s="161">
        <f t="shared" ref="AQ276:AQ279" si="3224">AP276+30</f>
        <v>45869</v>
      </c>
      <c r="AR276" s="165">
        <f t="shared" ref="AR276:AR279" si="3225">IFERROR(IF(($R276-AQ276)&gt;=0,0,IF(($S276-AP276)&lt;0,0,IF(AND(($S276-AQ276)&gt;0,(AP276-$R276)&gt;0),$V276/365*(AQ276-AP276+1),IF(AND(($S276-AQ276)&lt;=0,(AP276-$R276)&gt;0),$V276/365*($S276-AP276+1),$V276/365*(AQ276-$R276+1))))),0)</f>
        <v>509.58904109589</v>
      </c>
      <c r="AS276" s="161">
        <f t="shared" ref="AS276:AS279" si="3226">AQ276+1</f>
        <v>45870</v>
      </c>
      <c r="AT276" s="161">
        <f t="shared" ref="AT276:AT279" si="3227">AS276+30</f>
        <v>45900</v>
      </c>
      <c r="AU276" s="165">
        <f t="shared" ref="AU276:AU279" si="3228">IFERROR(IF(($R276-AT276)&gt;=0,0,IF(($S276-AS276)&lt;0,0,IF(AND(($S276-AT276)&gt;0,(AS276-$R276)&gt;0),$V276/365*(AT276-AS276+1),IF(AND(($S276-AT276)&lt;=0,(AS276-$R276)&gt;0),$V276/365*($S276-AS276+1),$V276/365*(AT276-$R276+1))))),0)</f>
        <v>509.58904109589</v>
      </c>
      <c r="AV276" s="161">
        <f t="shared" ref="AV276:AV279" si="3229">AT276+1</f>
        <v>45901</v>
      </c>
      <c r="AW276" s="161">
        <f t="shared" ref="AW276:AW279" si="3230">AV276+29</f>
        <v>45930</v>
      </c>
      <c r="AX276" s="165">
        <f t="shared" ref="AX276:AX279" si="3231">IFERROR(IF(($R276-AW276)&gt;=0,0,IF(($S276-AV276)&lt;0,0,IF(AND(($S276-AW276)&gt;0,(AV276-$R276)&gt;0),$V276/365*(AW276-AV276+1),IF(AND(($S276-AW276)&lt;=0,(AV276-$R276)&gt;0),$V276/365*($S276-AV276+1),$V276/365*(AW276-$R276+1))))),0)</f>
        <v>493.150684931507</v>
      </c>
      <c r="AY276" s="161">
        <f t="shared" ref="AY276:AY279" si="3232">AW276+1</f>
        <v>45931</v>
      </c>
      <c r="AZ276" s="161">
        <f t="shared" ref="AZ276:AZ279" si="3233">AY276+30</f>
        <v>45961</v>
      </c>
      <c r="BA276" s="165">
        <f t="shared" ref="BA276:BA279" si="3234">IFERROR(IF(($R276-AZ276)&gt;=0,0,IF(($S276-AY276)&lt;0,0,IF(AND(($S276-AZ276)&gt;0,(AY276-$R276)&gt;0),$V276/365*(AZ276-AY276+1),IF(AND(($S276-AZ276)&lt;=0,(AY276-$R276)&gt;0),$V276/365*($S276-AY276+1),$V276/365*(AZ276-$R276+1))))),0)</f>
        <v>509.58904109589</v>
      </c>
      <c r="BB276" s="161">
        <f t="shared" ref="BB276:BB279" si="3235">AZ276+1</f>
        <v>45962</v>
      </c>
      <c r="BC276" s="161">
        <f t="shared" ref="BC276:BC279" si="3236">BB276+29</f>
        <v>45991</v>
      </c>
      <c r="BD276" s="165">
        <f t="shared" ref="BD276:BD279" si="3237">IFERROR(IF(($R276-BC276)&gt;=0,0,IF(($S276-BB276)&lt;0,0,IF(AND(($S276-BC276)&gt;0,(BB276-$R276)&gt;0),$V276/365*(BC276-BB276+1),IF(AND(($S276-BC276)&lt;=0,(BB276-$R276)&gt;0),$V276/365*($S276-BB276+1),$V276/365*(BC276-$R276+1))))),0)</f>
        <v>493.150684931507</v>
      </c>
      <c r="BE276" s="161">
        <f t="shared" ref="BE276:BE279" si="3238">BC276+1</f>
        <v>45992</v>
      </c>
      <c r="BF276" s="161">
        <f t="shared" ref="BF276:BF279" si="3239">BE276+30</f>
        <v>46022</v>
      </c>
      <c r="BG276" s="165">
        <f t="shared" ref="BG276:BG279" si="3240">IFERROR(IF(($R276-BF276)&gt;=0,0,IF(($S276-BE276)&lt;0,0,IF(AND(($S276-BF276)&gt;0,(BE276-$R276)&gt;0),$V276/365*(BF276-BE276+1),IF(AND(($S276-BF276)&lt;=0,(BE276-$R276)&gt;0),$V276/365*($S276-BE276+1),$V276/365*(BF276-$R276+1))))),0)</f>
        <v>509.58904109589</v>
      </c>
      <c r="BH276" s="161">
        <v>46023</v>
      </c>
      <c r="BI276" s="161">
        <f t="shared" ref="BI276:BI279" si="3241">BH276+30</f>
        <v>46053</v>
      </c>
      <c r="BJ276" s="165">
        <f t="shared" ref="BJ276:BJ279" si="3242">IFERROR(IF(($R276-BI276)&gt;=0,0,IF(($S276-BH276)&lt;0,0,IF(AND(($S276-BI276)&gt;0,(BH276-$R276)&gt;0),$V276/365*(BI276-BH276+1),IF(AND(($S276-BI276)&lt;=0,(BH276-$R276)&gt;0),$V276/365*($S276-BH276+1),$V276/365*(BI276-$R276+1))))),0)</f>
        <v>0</v>
      </c>
      <c r="BK276" s="161">
        <f t="shared" ref="BK276:BK279" si="3243">BI276+1</f>
        <v>46054</v>
      </c>
      <c r="BL276" s="161">
        <f t="shared" ref="BL276:BL279" si="3244">BK276+27</f>
        <v>46081</v>
      </c>
      <c r="BM276" s="165">
        <f t="shared" ref="BM276:BM279" si="3245">IFERROR(IF(($R276-BL276)&gt;=0,0,IF(($S276-BK276)&lt;0,0,IF(AND(($S276-BL276)&gt;0,(BK276-$R276)&gt;0),$V276/365*(BL276-BK276+1),IF(AND(($S276-BL276)&lt;=0,(BK276-$R276)&gt;0),$V276/365*($S276-BK276+1),$V276/365*(BL276-$R276+1))))),0)</f>
        <v>0</v>
      </c>
      <c r="BN276" s="161">
        <f t="shared" ref="BN276:BN279" si="3246">BL276+1</f>
        <v>46082</v>
      </c>
      <c r="BO276" s="161">
        <f t="shared" ref="BO276:BO279" si="3247">BN276+30</f>
        <v>46112</v>
      </c>
      <c r="BP276" s="165">
        <f t="shared" ref="BP276:BP279" si="3248">IFERROR(IF(($R276-BO276)&gt;=0,0,IF(($S276-BN276)&lt;0,0,IF(AND(($S276-BO276)&gt;0,(BN276-$R276)&gt;0),$V276/365*(BO276-BN276+1),IF(AND(($S276-BO276)&lt;=0,(BN276-$R276)&gt;0),$V276/365*($S276-BN276+1),$V276/365*(BO276-$R276+1))))),0)</f>
        <v>0</v>
      </c>
      <c r="BQ276" s="161">
        <f t="shared" ref="BQ276:BQ279" si="3249">BO276+1</f>
        <v>46113</v>
      </c>
      <c r="BR276" s="161">
        <f t="shared" ref="BR276:BR279" si="3250">BQ276+29</f>
        <v>46142</v>
      </c>
      <c r="BS276" s="165">
        <f t="shared" ref="BS276:BS279" si="3251">IFERROR(IF(($R276-BR276)&gt;=0,0,IF(($S276-BQ276)&lt;0,0,IF(AND(($S276-BR276)&gt;0,(BQ276-$R276)&gt;0),$V276/365*(BR276-BQ276+1),IF(AND(($S276-BR276)&lt;=0,(BQ276-$R276)&gt;0),$V276/365*($S276-BQ276+1),$V276/365*(BR276-$R276+1))))),0)</f>
        <v>0</v>
      </c>
      <c r="BT276" s="161">
        <f t="shared" ref="BT276:BT279" si="3252">BR276+1</f>
        <v>46143</v>
      </c>
      <c r="BU276" s="161">
        <f t="shared" ref="BU276:BU279" si="3253">BT276+30</f>
        <v>46173</v>
      </c>
      <c r="BV276" s="165">
        <f t="shared" ref="BV276:BV279" si="3254">IFERROR(IF(($R276-BU276)&gt;=0,0,IF(($S276-BT276)&lt;0,0,IF(AND(($S276-BU276)&gt;0,(BT276-$R276)&gt;0),$V276/365*(BU276-BT276+1),IF(AND(($S276-BU276)&lt;=0,(BT276-$R276)&gt;0),$V276/365*($S276-BT276+1),$V276/365*(BU276-$R276+1))))),0)</f>
        <v>0</v>
      </c>
      <c r="BW276" s="161">
        <f t="shared" ref="BW276:BW279" si="3255">BU276+1</f>
        <v>46174</v>
      </c>
      <c r="BX276" s="161">
        <f t="shared" ref="BX276:BX279" si="3256">BW276+29</f>
        <v>46203</v>
      </c>
      <c r="BY276" s="165">
        <f t="shared" ref="BY276:BY279" si="3257">IFERROR(IF(($R276-BX276)&gt;=0,0,IF(($S276-BW276)&lt;0,0,IF(AND(($S276-BX276)&gt;0,(BW276-$R276)&gt;0),$V276/365*(BX276-BW276+1),IF(AND(($S276-BX276)&lt;=0,(BW276-$R276)&gt;0),$V276/365*($S276-BW276+1),$V276/365*(BX276-$R276+1))))),0)</f>
        <v>0</v>
      </c>
      <c r="BZ276" s="161">
        <f t="shared" ref="BZ276:BZ279" si="3258">BX276+1</f>
        <v>46204</v>
      </c>
      <c r="CA276" s="161">
        <f t="shared" ref="CA276:CA279" si="3259">BZ276+30</f>
        <v>46234</v>
      </c>
      <c r="CB276" s="165">
        <f t="shared" ref="CB276:CB279" si="3260">IFERROR(IF(($R276-CA276)&gt;=0,0,IF(($S276-BZ276)&lt;0,0,IF(AND(($S276-CA276)&gt;0,(BZ276-$R276)&gt;0),$V276/365*(CA276-BZ276+1),IF(AND(($S276-CA276)&lt;=0,(BZ276-$R276)&gt;0),$V276/365*($S276-BZ276+1),$V276/365*(CA276-$R276+1))))),0)</f>
        <v>0</v>
      </c>
      <c r="CC276" s="161">
        <f t="shared" ref="CC276:CC279" si="3261">CA276+1</f>
        <v>46235</v>
      </c>
      <c r="CD276" s="161">
        <f t="shared" ref="CD276:CD279" si="3262">CC276+30</f>
        <v>46265</v>
      </c>
      <c r="CE276" s="165">
        <f t="shared" ref="CE276:CE279" si="3263">IFERROR(IF(($R276-CD276)&gt;=0,0,IF(($S276-CC276)&lt;0,0,IF(AND(($S276-CD276)&gt;0,(CC276-$R276)&gt;0),$V276/365*(CD276-CC276+1),IF(AND(($S276-CD276)&lt;=0,(CC276-$R276)&gt;0),$V276/365*($S276-CC276+1),$V276/365*(CD276-$R276+1))))),0)</f>
        <v>0</v>
      </c>
      <c r="CF276" s="161">
        <f t="shared" ref="CF276:CF279" si="3264">CD276+1</f>
        <v>46266</v>
      </c>
      <c r="CG276" s="161">
        <f t="shared" ref="CG276:CG279" si="3265">CF276+29</f>
        <v>46295</v>
      </c>
      <c r="CH276" s="165">
        <f t="shared" ref="CH276:CH279" si="3266">IFERROR(IF(($R276-CG276)&gt;=0,0,IF(($S276-CF276)&lt;0,0,IF(AND(($S276-CG276)&gt;0,(CF276-$R276)&gt;0),$V276/365*(CG276-CF276+1),IF(AND(($S276-CG276)&lt;=0,(CF276-$R276)&gt;0),$V276/365*($S276-CF276+1),$V276/365*(CG276-$R276+1))))),0)</f>
        <v>0</v>
      </c>
      <c r="CI276" s="161">
        <f t="shared" ref="CI276:CI279" si="3267">CG276+1</f>
        <v>46296</v>
      </c>
      <c r="CJ276" s="161">
        <f t="shared" ref="CJ276:CJ279" si="3268">CI276+30</f>
        <v>46326</v>
      </c>
      <c r="CK276" s="165">
        <f t="shared" ref="CK276:CK279" si="3269">IFERROR(IF(($R276-CJ276)&gt;=0,0,IF(($S276-CI276)&lt;0,0,IF(AND(($S276-CJ276)&gt;0,(CI276-$R276)&gt;0),$V276/365*(CJ276-CI276+1),IF(AND(($S276-CJ276)&lt;=0,(CI276-$R276)&gt;0),$V276/365*($S276-CI276+1),$V276/365*(CJ276-$R276+1))))),0)</f>
        <v>0</v>
      </c>
      <c r="CL276" s="161">
        <f t="shared" ref="CL276:CL279" si="3270">CJ276+1</f>
        <v>46327</v>
      </c>
      <c r="CM276" s="161">
        <f t="shared" ref="CM276:CM279" si="3271">CL276+29</f>
        <v>46356</v>
      </c>
      <c r="CN276" s="165">
        <f t="shared" ref="CN276:CN279" si="3272">IFERROR(IF(($R276-CM276)&gt;=0,0,IF(($S276-CL276)&lt;0,0,IF(AND(($S276-CM276)&gt;0,(CL276-$R276)&gt;0),$V276/365*(CM276-CL276+1),IF(AND(($S276-CM276)&lt;=0,(CL276-$R276)&gt;0),$V276/365*($S276-CL276+1),$V276/365*(CM276-$R276+1))))),0)</f>
        <v>0</v>
      </c>
      <c r="CO276" s="161">
        <f t="shared" ref="CO276:CO279" si="3273">CM276+1</f>
        <v>46357</v>
      </c>
      <c r="CP276" s="161">
        <f t="shared" ref="CP276:CP279" si="3274">CO276+30</f>
        <v>46387</v>
      </c>
      <c r="CQ276" s="165">
        <f t="shared" ref="CQ276:CQ279" si="3275">IFERROR(IF(($R276-CP276)&gt;=0,0,IF(($S276-CO276)&lt;0,0,IF(AND(($S276-CP276)&gt;0,(CO276-$R276)&gt;0),$V276/365*(CP276-CO276+1),IF(AND(($S276-CP276)&lt;=0,(CO276-$R276)&gt;0),$V276/365*($S276-CO276+1),$V276/365*(CP276-$R276+1))))),0)</f>
        <v>0</v>
      </c>
    </row>
    <row r="277" s="78" customFormat="1" ht="24" customHeight="1" outlineLevel="4" spans="1:95">
      <c r="A277" s="119"/>
      <c r="B277" s="120"/>
      <c r="C277" s="121"/>
      <c r="D277" s="119"/>
      <c r="E277" s="120"/>
      <c r="F277" s="120"/>
      <c r="G277" s="120"/>
      <c r="H277" s="122"/>
      <c r="I277" s="122"/>
      <c r="J277" s="122">
        <f t="shared" si="3131"/>
        <v>0</v>
      </c>
      <c r="K277" s="122">
        <f t="shared" ref="K277:K279" si="3276">K276+1</f>
        <v>2</v>
      </c>
      <c r="L277" s="171" t="s">
        <v>2849</v>
      </c>
      <c r="M277" s="154" t="str">
        <f>IFERROR(VLOOKUP($L277,'2-2 引出数据_合同数据仓库'!$B$2:$BP$1000,3,FALSE),0)</f>
        <v>翠堤湾花园清理化粪池合同</v>
      </c>
      <c r="N277" s="122"/>
      <c r="O277" s="154">
        <f>IFERROR(VLOOKUP((LEFT(VLOOKUP($L277,'2-2 引出数据_合同数据仓库'!$B$2:$BP$1000,64,FALSE),15)&amp;(RIGHT(VLOOKUP($L277,'2-2 引出数据_合同数据仓库'!$B$2:$BP$1000,64,FALSE),4)+1)),'2-2 引出数据_合同数据仓库'!$B$2:$BP$1000,3,FALSE),0)</f>
        <v>0</v>
      </c>
      <c r="P277" s="122"/>
      <c r="Q277" s="122" t="str">
        <f>IFERROR(VLOOKUP($L277,'2-2 引出数据_合同数据仓库'!$B$2:$BP$1000,28,FALSE),0)</f>
        <v>2023-12-31</v>
      </c>
      <c r="R277" s="122" t="str">
        <f>IFERROR(VLOOKUP($L277,'2-2 引出数据_合同数据仓库'!$B$2:$BP$1000,29,FALSE),0)</f>
        <v>2024-01-01</v>
      </c>
      <c r="S277" s="122" t="str">
        <f>IFERROR(VLOOKUP($L277,'2-2 引出数据_合同数据仓库'!$B$2:$BP$1000,4,FALSE),0)</f>
        <v>2024-12-31</v>
      </c>
      <c r="T277" s="122"/>
      <c r="U277" s="122">
        <f>IFERROR(VLOOKUP($L277,'2-2 引出数据_合同数据仓库'!$B$2:$BP$1000,15,FALSE),0)</f>
        <v>6000</v>
      </c>
      <c r="V277" s="122">
        <f t="shared" si="3205"/>
        <v>5983.60655737705</v>
      </c>
      <c r="W277" s="122"/>
      <c r="X277" s="161">
        <v>45658</v>
      </c>
      <c r="Y277" s="161">
        <f t="shared" si="3206"/>
        <v>45688</v>
      </c>
      <c r="Z277" s="165">
        <f t="shared" si="3207"/>
        <v>0</v>
      </c>
      <c r="AA277" s="161">
        <f t="shared" si="3208"/>
        <v>45689</v>
      </c>
      <c r="AB277" s="161">
        <f t="shared" si="3209"/>
        <v>45716</v>
      </c>
      <c r="AC277" s="165">
        <f t="shared" si="3210"/>
        <v>0</v>
      </c>
      <c r="AD277" s="161">
        <f t="shared" si="3211"/>
        <v>45717</v>
      </c>
      <c r="AE277" s="161">
        <f t="shared" si="3212"/>
        <v>45747</v>
      </c>
      <c r="AF277" s="165">
        <f t="shared" si="3213"/>
        <v>0</v>
      </c>
      <c r="AG277" s="161">
        <f t="shared" si="3214"/>
        <v>45748</v>
      </c>
      <c r="AH277" s="161">
        <f t="shared" si="3215"/>
        <v>45777</v>
      </c>
      <c r="AI277" s="165">
        <f t="shared" si="3216"/>
        <v>0</v>
      </c>
      <c r="AJ277" s="161">
        <f t="shared" si="3217"/>
        <v>45778</v>
      </c>
      <c r="AK277" s="161">
        <f t="shared" si="3218"/>
        <v>45808</v>
      </c>
      <c r="AL277" s="165">
        <f t="shared" si="3219"/>
        <v>0</v>
      </c>
      <c r="AM277" s="161">
        <f t="shared" si="3220"/>
        <v>45809</v>
      </c>
      <c r="AN277" s="161">
        <f t="shared" si="3221"/>
        <v>45838</v>
      </c>
      <c r="AO277" s="165">
        <f t="shared" si="3222"/>
        <v>0</v>
      </c>
      <c r="AP277" s="161">
        <f t="shared" si="3223"/>
        <v>45839</v>
      </c>
      <c r="AQ277" s="161">
        <f t="shared" si="3224"/>
        <v>45869</v>
      </c>
      <c r="AR277" s="165">
        <f t="shared" si="3225"/>
        <v>0</v>
      </c>
      <c r="AS277" s="161">
        <f t="shared" si="3226"/>
        <v>45870</v>
      </c>
      <c r="AT277" s="161">
        <f t="shared" si="3227"/>
        <v>45900</v>
      </c>
      <c r="AU277" s="165">
        <f t="shared" si="3228"/>
        <v>0</v>
      </c>
      <c r="AV277" s="161">
        <f t="shared" si="3229"/>
        <v>45901</v>
      </c>
      <c r="AW277" s="161">
        <f t="shared" si="3230"/>
        <v>45930</v>
      </c>
      <c r="AX277" s="165">
        <f t="shared" si="3231"/>
        <v>0</v>
      </c>
      <c r="AY277" s="161">
        <f t="shared" si="3232"/>
        <v>45931</v>
      </c>
      <c r="AZ277" s="161">
        <f t="shared" si="3233"/>
        <v>45961</v>
      </c>
      <c r="BA277" s="165">
        <f t="shared" si="3234"/>
        <v>0</v>
      </c>
      <c r="BB277" s="161">
        <f t="shared" si="3235"/>
        <v>45962</v>
      </c>
      <c r="BC277" s="161">
        <f t="shared" si="3236"/>
        <v>45991</v>
      </c>
      <c r="BD277" s="165">
        <f t="shared" si="3237"/>
        <v>0</v>
      </c>
      <c r="BE277" s="161">
        <f t="shared" si="3238"/>
        <v>45992</v>
      </c>
      <c r="BF277" s="161">
        <f t="shared" si="3239"/>
        <v>46022</v>
      </c>
      <c r="BG277" s="165">
        <f t="shared" si="3240"/>
        <v>0</v>
      </c>
      <c r="BH277" s="161">
        <v>46023</v>
      </c>
      <c r="BI277" s="161">
        <f t="shared" si="3241"/>
        <v>46053</v>
      </c>
      <c r="BJ277" s="165">
        <f t="shared" si="3242"/>
        <v>0</v>
      </c>
      <c r="BK277" s="161">
        <f t="shared" si="3243"/>
        <v>46054</v>
      </c>
      <c r="BL277" s="161">
        <f t="shared" si="3244"/>
        <v>46081</v>
      </c>
      <c r="BM277" s="165">
        <f t="shared" si="3245"/>
        <v>0</v>
      </c>
      <c r="BN277" s="161">
        <f t="shared" si="3246"/>
        <v>46082</v>
      </c>
      <c r="BO277" s="161">
        <f t="shared" si="3247"/>
        <v>46112</v>
      </c>
      <c r="BP277" s="165">
        <f t="shared" si="3248"/>
        <v>0</v>
      </c>
      <c r="BQ277" s="161">
        <f t="shared" si="3249"/>
        <v>46113</v>
      </c>
      <c r="BR277" s="161">
        <f t="shared" si="3250"/>
        <v>46142</v>
      </c>
      <c r="BS277" s="165">
        <f t="shared" si="3251"/>
        <v>0</v>
      </c>
      <c r="BT277" s="161">
        <f t="shared" si="3252"/>
        <v>46143</v>
      </c>
      <c r="BU277" s="161">
        <f t="shared" si="3253"/>
        <v>46173</v>
      </c>
      <c r="BV277" s="165">
        <f t="shared" si="3254"/>
        <v>0</v>
      </c>
      <c r="BW277" s="161">
        <f t="shared" si="3255"/>
        <v>46174</v>
      </c>
      <c r="BX277" s="161">
        <f t="shared" si="3256"/>
        <v>46203</v>
      </c>
      <c r="BY277" s="165">
        <f t="shared" si="3257"/>
        <v>0</v>
      </c>
      <c r="BZ277" s="161">
        <f t="shared" si="3258"/>
        <v>46204</v>
      </c>
      <c r="CA277" s="161">
        <f t="shared" si="3259"/>
        <v>46234</v>
      </c>
      <c r="CB277" s="165">
        <f t="shared" si="3260"/>
        <v>0</v>
      </c>
      <c r="CC277" s="161">
        <f t="shared" si="3261"/>
        <v>46235</v>
      </c>
      <c r="CD277" s="161">
        <f t="shared" si="3262"/>
        <v>46265</v>
      </c>
      <c r="CE277" s="165">
        <f t="shared" si="3263"/>
        <v>0</v>
      </c>
      <c r="CF277" s="161">
        <f t="shared" si="3264"/>
        <v>46266</v>
      </c>
      <c r="CG277" s="161">
        <f t="shared" si="3265"/>
        <v>46295</v>
      </c>
      <c r="CH277" s="165">
        <f t="shared" si="3266"/>
        <v>0</v>
      </c>
      <c r="CI277" s="161">
        <f t="shared" si="3267"/>
        <v>46296</v>
      </c>
      <c r="CJ277" s="161">
        <f t="shared" si="3268"/>
        <v>46326</v>
      </c>
      <c r="CK277" s="165">
        <f t="shared" si="3269"/>
        <v>0</v>
      </c>
      <c r="CL277" s="161">
        <f t="shared" si="3270"/>
        <v>46327</v>
      </c>
      <c r="CM277" s="161">
        <f t="shared" si="3271"/>
        <v>46356</v>
      </c>
      <c r="CN277" s="165">
        <f t="shared" si="3272"/>
        <v>0</v>
      </c>
      <c r="CO277" s="161">
        <f t="shared" si="3273"/>
        <v>46357</v>
      </c>
      <c r="CP277" s="161">
        <f t="shared" si="3274"/>
        <v>46387</v>
      </c>
      <c r="CQ277" s="165">
        <f t="shared" si="3275"/>
        <v>0</v>
      </c>
    </row>
    <row r="278" s="78" customFormat="1" ht="24" customHeight="1" outlineLevel="4" spans="1:95">
      <c r="A278" s="119"/>
      <c r="B278" s="120"/>
      <c r="C278" s="121"/>
      <c r="D278" s="119"/>
      <c r="E278" s="120"/>
      <c r="F278" s="120"/>
      <c r="G278" s="120"/>
      <c r="H278" s="122"/>
      <c r="I278" s="122"/>
      <c r="J278" s="122">
        <f t="shared" si="3131"/>
        <v>0</v>
      </c>
      <c r="K278" s="122">
        <f t="shared" si="3276"/>
        <v>3</v>
      </c>
      <c r="L278" s="87"/>
      <c r="M278" s="154">
        <f>IFERROR(VLOOKUP($L278,'2-2 引出数据_合同数据仓库'!$B$2:$BP$1000,3,FALSE),0)</f>
        <v>0</v>
      </c>
      <c r="N278" s="122"/>
      <c r="O278" s="154">
        <f>IFERROR(VLOOKUP((LEFT(VLOOKUP($L278,'2-2 引出数据_合同数据仓库'!$B$2:$BP$1000,64,FALSE),15)&amp;(RIGHT(VLOOKUP($L278,'2-2 引出数据_合同数据仓库'!$B$2:$BP$1000,64,FALSE),4)+1)),'2-2 引出数据_合同数据仓库'!$B$2:$BP$1000,3,FALSE),0)</f>
        <v>0</v>
      </c>
      <c r="P278" s="122"/>
      <c r="Q278" s="122">
        <f>IFERROR(VLOOKUP($L278,'2-2 引出数据_合同数据仓库'!$B$2:$BP$1000,28,FALSE),0)</f>
        <v>0</v>
      </c>
      <c r="R278" s="122">
        <f>IFERROR(VLOOKUP($L278,'2-2 引出数据_合同数据仓库'!$B$2:$BP$1000,29,FALSE),0)</f>
        <v>0</v>
      </c>
      <c r="S278" s="122">
        <f>IFERROR(VLOOKUP($L278,'2-2 引出数据_合同数据仓库'!$B$2:$BP$1000,4,FALSE),0)</f>
        <v>0</v>
      </c>
      <c r="T278" s="122"/>
      <c r="U278" s="122">
        <f>IFERROR(VLOOKUP($L278,'2-2 引出数据_合同数据仓库'!$B$2:$BP$1000,15,FALSE),0)</f>
        <v>0</v>
      </c>
      <c r="V278" s="122">
        <f t="shared" si="3205"/>
        <v>0</v>
      </c>
      <c r="W278" s="122"/>
      <c r="X278" s="161">
        <v>45658</v>
      </c>
      <c r="Y278" s="161">
        <f t="shared" si="3206"/>
        <v>45688</v>
      </c>
      <c r="Z278" s="165">
        <f t="shared" si="3207"/>
        <v>0</v>
      </c>
      <c r="AA278" s="161">
        <f t="shared" si="3208"/>
        <v>45689</v>
      </c>
      <c r="AB278" s="161">
        <f t="shared" si="3209"/>
        <v>45716</v>
      </c>
      <c r="AC278" s="165">
        <f t="shared" si="3210"/>
        <v>0</v>
      </c>
      <c r="AD278" s="161">
        <f t="shared" si="3211"/>
        <v>45717</v>
      </c>
      <c r="AE278" s="161">
        <f t="shared" si="3212"/>
        <v>45747</v>
      </c>
      <c r="AF278" s="165">
        <f t="shared" si="3213"/>
        <v>0</v>
      </c>
      <c r="AG278" s="161">
        <f t="shared" si="3214"/>
        <v>45748</v>
      </c>
      <c r="AH278" s="161">
        <f t="shared" si="3215"/>
        <v>45777</v>
      </c>
      <c r="AI278" s="165">
        <f t="shared" si="3216"/>
        <v>0</v>
      </c>
      <c r="AJ278" s="161">
        <f t="shared" si="3217"/>
        <v>45778</v>
      </c>
      <c r="AK278" s="161">
        <f t="shared" si="3218"/>
        <v>45808</v>
      </c>
      <c r="AL278" s="165">
        <f t="shared" si="3219"/>
        <v>0</v>
      </c>
      <c r="AM278" s="161">
        <f t="shared" si="3220"/>
        <v>45809</v>
      </c>
      <c r="AN278" s="161">
        <f t="shared" si="3221"/>
        <v>45838</v>
      </c>
      <c r="AO278" s="165">
        <f t="shared" si="3222"/>
        <v>0</v>
      </c>
      <c r="AP278" s="161">
        <f t="shared" si="3223"/>
        <v>45839</v>
      </c>
      <c r="AQ278" s="161">
        <f t="shared" si="3224"/>
        <v>45869</v>
      </c>
      <c r="AR278" s="165">
        <f t="shared" si="3225"/>
        <v>0</v>
      </c>
      <c r="AS278" s="161">
        <f t="shared" si="3226"/>
        <v>45870</v>
      </c>
      <c r="AT278" s="161">
        <f t="shared" si="3227"/>
        <v>45900</v>
      </c>
      <c r="AU278" s="165">
        <f t="shared" si="3228"/>
        <v>0</v>
      </c>
      <c r="AV278" s="161">
        <f t="shared" si="3229"/>
        <v>45901</v>
      </c>
      <c r="AW278" s="161">
        <f t="shared" si="3230"/>
        <v>45930</v>
      </c>
      <c r="AX278" s="165">
        <f t="shared" si="3231"/>
        <v>0</v>
      </c>
      <c r="AY278" s="161">
        <f t="shared" si="3232"/>
        <v>45931</v>
      </c>
      <c r="AZ278" s="161">
        <f t="shared" si="3233"/>
        <v>45961</v>
      </c>
      <c r="BA278" s="165">
        <f t="shared" si="3234"/>
        <v>0</v>
      </c>
      <c r="BB278" s="161">
        <f t="shared" si="3235"/>
        <v>45962</v>
      </c>
      <c r="BC278" s="161">
        <f t="shared" si="3236"/>
        <v>45991</v>
      </c>
      <c r="BD278" s="165">
        <f t="shared" si="3237"/>
        <v>0</v>
      </c>
      <c r="BE278" s="161">
        <f t="shared" si="3238"/>
        <v>45992</v>
      </c>
      <c r="BF278" s="161">
        <f t="shared" si="3239"/>
        <v>46022</v>
      </c>
      <c r="BG278" s="165">
        <f t="shared" si="3240"/>
        <v>0</v>
      </c>
      <c r="BH278" s="161">
        <v>46023</v>
      </c>
      <c r="BI278" s="161">
        <f t="shared" si="3241"/>
        <v>46053</v>
      </c>
      <c r="BJ278" s="165">
        <f t="shared" si="3242"/>
        <v>0</v>
      </c>
      <c r="BK278" s="161">
        <f t="shared" si="3243"/>
        <v>46054</v>
      </c>
      <c r="BL278" s="161">
        <f t="shared" si="3244"/>
        <v>46081</v>
      </c>
      <c r="BM278" s="165">
        <f t="shared" si="3245"/>
        <v>0</v>
      </c>
      <c r="BN278" s="161">
        <f t="shared" si="3246"/>
        <v>46082</v>
      </c>
      <c r="BO278" s="161">
        <f t="shared" si="3247"/>
        <v>46112</v>
      </c>
      <c r="BP278" s="165">
        <f t="shared" si="3248"/>
        <v>0</v>
      </c>
      <c r="BQ278" s="161">
        <f t="shared" si="3249"/>
        <v>46113</v>
      </c>
      <c r="BR278" s="161">
        <f t="shared" si="3250"/>
        <v>46142</v>
      </c>
      <c r="BS278" s="165">
        <f t="shared" si="3251"/>
        <v>0</v>
      </c>
      <c r="BT278" s="161">
        <f t="shared" si="3252"/>
        <v>46143</v>
      </c>
      <c r="BU278" s="161">
        <f t="shared" si="3253"/>
        <v>46173</v>
      </c>
      <c r="BV278" s="165">
        <f t="shared" si="3254"/>
        <v>0</v>
      </c>
      <c r="BW278" s="161">
        <f t="shared" si="3255"/>
        <v>46174</v>
      </c>
      <c r="BX278" s="161">
        <f t="shared" si="3256"/>
        <v>46203</v>
      </c>
      <c r="BY278" s="165">
        <f t="shared" si="3257"/>
        <v>0</v>
      </c>
      <c r="BZ278" s="161">
        <f t="shared" si="3258"/>
        <v>46204</v>
      </c>
      <c r="CA278" s="161">
        <f t="shared" si="3259"/>
        <v>46234</v>
      </c>
      <c r="CB278" s="165">
        <f t="shared" si="3260"/>
        <v>0</v>
      </c>
      <c r="CC278" s="161">
        <f t="shared" si="3261"/>
        <v>46235</v>
      </c>
      <c r="CD278" s="161">
        <f t="shared" si="3262"/>
        <v>46265</v>
      </c>
      <c r="CE278" s="165">
        <f t="shared" si="3263"/>
        <v>0</v>
      </c>
      <c r="CF278" s="161">
        <f t="shared" si="3264"/>
        <v>46266</v>
      </c>
      <c r="CG278" s="161">
        <f t="shared" si="3265"/>
        <v>46295</v>
      </c>
      <c r="CH278" s="165">
        <f t="shared" si="3266"/>
        <v>0</v>
      </c>
      <c r="CI278" s="161">
        <f t="shared" si="3267"/>
        <v>46296</v>
      </c>
      <c r="CJ278" s="161">
        <f t="shared" si="3268"/>
        <v>46326</v>
      </c>
      <c r="CK278" s="165">
        <f t="shared" si="3269"/>
        <v>0</v>
      </c>
      <c r="CL278" s="161">
        <f t="shared" si="3270"/>
        <v>46327</v>
      </c>
      <c r="CM278" s="161">
        <f t="shared" si="3271"/>
        <v>46356</v>
      </c>
      <c r="CN278" s="165">
        <f t="shared" si="3272"/>
        <v>0</v>
      </c>
      <c r="CO278" s="161">
        <f t="shared" si="3273"/>
        <v>46357</v>
      </c>
      <c r="CP278" s="161">
        <f t="shared" si="3274"/>
        <v>46387</v>
      </c>
      <c r="CQ278" s="165">
        <f t="shared" si="3275"/>
        <v>0</v>
      </c>
    </row>
    <row r="279" s="78" customFormat="1" ht="24" customHeight="1" outlineLevel="4" spans="1:95">
      <c r="A279" s="119"/>
      <c r="B279" s="120"/>
      <c r="C279" s="121"/>
      <c r="D279" s="119"/>
      <c r="E279" s="120"/>
      <c r="F279" s="120"/>
      <c r="G279" s="120"/>
      <c r="H279" s="122"/>
      <c r="I279" s="122"/>
      <c r="J279" s="122">
        <f t="shared" si="3131"/>
        <v>0</v>
      </c>
      <c r="K279" s="122">
        <f t="shared" si="3276"/>
        <v>4</v>
      </c>
      <c r="L279" s="87"/>
      <c r="M279" s="154">
        <f>IFERROR(VLOOKUP($L279,'2-2 引出数据_合同数据仓库'!$B$2:$BP$1000,3,FALSE),0)</f>
        <v>0</v>
      </c>
      <c r="N279" s="122"/>
      <c r="O279" s="154">
        <f>IFERROR(VLOOKUP((LEFT(VLOOKUP($L279,'2-2 引出数据_合同数据仓库'!$B$2:$BP$1000,64,FALSE),15)&amp;(RIGHT(VLOOKUP($L279,'2-2 引出数据_合同数据仓库'!$B$2:$BP$1000,64,FALSE),4)+1)),'2-2 引出数据_合同数据仓库'!$B$2:$BP$1000,3,FALSE),0)</f>
        <v>0</v>
      </c>
      <c r="P279" s="122"/>
      <c r="Q279" s="122">
        <f>IFERROR(VLOOKUP($L279,'2-2 引出数据_合同数据仓库'!$B$2:$BP$1000,28,FALSE),0)</f>
        <v>0</v>
      </c>
      <c r="R279" s="122">
        <f>IFERROR(VLOOKUP($L279,'2-2 引出数据_合同数据仓库'!$B$2:$BP$1000,29,FALSE),0)</f>
        <v>0</v>
      </c>
      <c r="S279" s="122">
        <f>IFERROR(VLOOKUP($L279,'2-2 引出数据_合同数据仓库'!$B$2:$BP$1000,4,FALSE),0)</f>
        <v>0</v>
      </c>
      <c r="T279" s="122"/>
      <c r="U279" s="122">
        <f>IFERROR(VLOOKUP($L279,'2-2 引出数据_合同数据仓库'!$B$2:$BP$1000,15,FALSE),0)</f>
        <v>0</v>
      </c>
      <c r="V279" s="122">
        <f t="shared" si="3205"/>
        <v>0</v>
      </c>
      <c r="W279" s="122"/>
      <c r="X279" s="161">
        <v>45658</v>
      </c>
      <c r="Y279" s="161">
        <f t="shared" si="3206"/>
        <v>45688</v>
      </c>
      <c r="Z279" s="165">
        <f t="shared" si="3207"/>
        <v>0</v>
      </c>
      <c r="AA279" s="161">
        <f t="shared" si="3208"/>
        <v>45689</v>
      </c>
      <c r="AB279" s="161">
        <f t="shared" si="3209"/>
        <v>45716</v>
      </c>
      <c r="AC279" s="165">
        <f t="shared" si="3210"/>
        <v>0</v>
      </c>
      <c r="AD279" s="161">
        <f t="shared" si="3211"/>
        <v>45717</v>
      </c>
      <c r="AE279" s="161">
        <f t="shared" si="3212"/>
        <v>45747</v>
      </c>
      <c r="AF279" s="165">
        <f t="shared" si="3213"/>
        <v>0</v>
      </c>
      <c r="AG279" s="161">
        <f t="shared" si="3214"/>
        <v>45748</v>
      </c>
      <c r="AH279" s="161">
        <f t="shared" si="3215"/>
        <v>45777</v>
      </c>
      <c r="AI279" s="165">
        <f t="shared" si="3216"/>
        <v>0</v>
      </c>
      <c r="AJ279" s="161">
        <f t="shared" si="3217"/>
        <v>45778</v>
      </c>
      <c r="AK279" s="161">
        <f t="shared" si="3218"/>
        <v>45808</v>
      </c>
      <c r="AL279" s="165">
        <f t="shared" si="3219"/>
        <v>0</v>
      </c>
      <c r="AM279" s="161">
        <f t="shared" si="3220"/>
        <v>45809</v>
      </c>
      <c r="AN279" s="161">
        <f t="shared" si="3221"/>
        <v>45838</v>
      </c>
      <c r="AO279" s="165">
        <f t="shared" si="3222"/>
        <v>0</v>
      </c>
      <c r="AP279" s="161">
        <f t="shared" si="3223"/>
        <v>45839</v>
      </c>
      <c r="AQ279" s="161">
        <f t="shared" si="3224"/>
        <v>45869</v>
      </c>
      <c r="AR279" s="165">
        <f t="shared" si="3225"/>
        <v>0</v>
      </c>
      <c r="AS279" s="161">
        <f t="shared" si="3226"/>
        <v>45870</v>
      </c>
      <c r="AT279" s="161">
        <f t="shared" si="3227"/>
        <v>45900</v>
      </c>
      <c r="AU279" s="165">
        <f t="shared" si="3228"/>
        <v>0</v>
      </c>
      <c r="AV279" s="161">
        <f t="shared" si="3229"/>
        <v>45901</v>
      </c>
      <c r="AW279" s="161">
        <f t="shared" si="3230"/>
        <v>45930</v>
      </c>
      <c r="AX279" s="165">
        <f t="shared" si="3231"/>
        <v>0</v>
      </c>
      <c r="AY279" s="161">
        <f t="shared" si="3232"/>
        <v>45931</v>
      </c>
      <c r="AZ279" s="161">
        <f t="shared" si="3233"/>
        <v>45961</v>
      </c>
      <c r="BA279" s="165">
        <f t="shared" si="3234"/>
        <v>0</v>
      </c>
      <c r="BB279" s="161">
        <f t="shared" si="3235"/>
        <v>45962</v>
      </c>
      <c r="BC279" s="161">
        <f t="shared" si="3236"/>
        <v>45991</v>
      </c>
      <c r="BD279" s="165">
        <f t="shared" si="3237"/>
        <v>0</v>
      </c>
      <c r="BE279" s="161">
        <f t="shared" si="3238"/>
        <v>45992</v>
      </c>
      <c r="BF279" s="161">
        <f t="shared" si="3239"/>
        <v>46022</v>
      </c>
      <c r="BG279" s="165">
        <f t="shared" si="3240"/>
        <v>0</v>
      </c>
      <c r="BH279" s="161">
        <v>46023</v>
      </c>
      <c r="BI279" s="161">
        <f t="shared" si="3241"/>
        <v>46053</v>
      </c>
      <c r="BJ279" s="165">
        <f t="shared" si="3242"/>
        <v>0</v>
      </c>
      <c r="BK279" s="161">
        <f t="shared" si="3243"/>
        <v>46054</v>
      </c>
      <c r="BL279" s="161">
        <f t="shared" si="3244"/>
        <v>46081</v>
      </c>
      <c r="BM279" s="165">
        <f t="shared" si="3245"/>
        <v>0</v>
      </c>
      <c r="BN279" s="161">
        <f t="shared" si="3246"/>
        <v>46082</v>
      </c>
      <c r="BO279" s="161">
        <f t="shared" si="3247"/>
        <v>46112</v>
      </c>
      <c r="BP279" s="165">
        <f t="shared" si="3248"/>
        <v>0</v>
      </c>
      <c r="BQ279" s="161">
        <f t="shared" si="3249"/>
        <v>46113</v>
      </c>
      <c r="BR279" s="161">
        <f t="shared" si="3250"/>
        <v>46142</v>
      </c>
      <c r="BS279" s="165">
        <f t="shared" si="3251"/>
        <v>0</v>
      </c>
      <c r="BT279" s="161">
        <f t="shared" si="3252"/>
        <v>46143</v>
      </c>
      <c r="BU279" s="161">
        <f t="shared" si="3253"/>
        <v>46173</v>
      </c>
      <c r="BV279" s="165">
        <f t="shared" si="3254"/>
        <v>0</v>
      </c>
      <c r="BW279" s="161">
        <f t="shared" si="3255"/>
        <v>46174</v>
      </c>
      <c r="BX279" s="161">
        <f t="shared" si="3256"/>
        <v>46203</v>
      </c>
      <c r="BY279" s="165">
        <f t="shared" si="3257"/>
        <v>0</v>
      </c>
      <c r="BZ279" s="161">
        <f t="shared" si="3258"/>
        <v>46204</v>
      </c>
      <c r="CA279" s="161">
        <f t="shared" si="3259"/>
        <v>46234</v>
      </c>
      <c r="CB279" s="165">
        <f t="shared" si="3260"/>
        <v>0</v>
      </c>
      <c r="CC279" s="161">
        <f t="shared" si="3261"/>
        <v>46235</v>
      </c>
      <c r="CD279" s="161">
        <f t="shared" si="3262"/>
        <v>46265</v>
      </c>
      <c r="CE279" s="165">
        <f t="shared" si="3263"/>
        <v>0</v>
      </c>
      <c r="CF279" s="161">
        <f t="shared" si="3264"/>
        <v>46266</v>
      </c>
      <c r="CG279" s="161">
        <f t="shared" si="3265"/>
        <v>46295</v>
      </c>
      <c r="CH279" s="165">
        <f t="shared" si="3266"/>
        <v>0</v>
      </c>
      <c r="CI279" s="161">
        <f t="shared" si="3267"/>
        <v>46296</v>
      </c>
      <c r="CJ279" s="161">
        <f t="shared" si="3268"/>
        <v>46326</v>
      </c>
      <c r="CK279" s="165">
        <f t="shared" si="3269"/>
        <v>0</v>
      </c>
      <c r="CL279" s="161">
        <f t="shared" si="3270"/>
        <v>46327</v>
      </c>
      <c r="CM279" s="161">
        <f t="shared" si="3271"/>
        <v>46356</v>
      </c>
      <c r="CN279" s="165">
        <f t="shared" si="3272"/>
        <v>0</v>
      </c>
      <c r="CO279" s="161">
        <f t="shared" si="3273"/>
        <v>46357</v>
      </c>
      <c r="CP279" s="161">
        <f t="shared" si="3274"/>
        <v>46387</v>
      </c>
      <c r="CQ279" s="165">
        <f t="shared" si="3275"/>
        <v>0</v>
      </c>
    </row>
    <row r="280" s="78" customFormat="1" ht="24" customHeight="1" outlineLevel="4" spans="1:95">
      <c r="A280" s="123" t="s">
        <v>2826</v>
      </c>
      <c r="B280" s="124"/>
      <c r="C280" s="124"/>
      <c r="D280" s="124"/>
      <c r="E280" s="124"/>
      <c r="F280" s="124"/>
      <c r="G280" s="125"/>
      <c r="H280" s="126"/>
      <c r="I280" s="126"/>
      <c r="J280" s="126"/>
      <c r="K280" s="126"/>
      <c r="L280" s="126"/>
      <c r="M280" s="155"/>
      <c r="N280" s="126"/>
      <c r="O280" s="126"/>
      <c r="P280" s="126"/>
      <c r="Q280" s="126"/>
      <c r="R280" s="126"/>
      <c r="S280" s="126"/>
      <c r="T280" s="126"/>
      <c r="U280" s="126"/>
      <c r="V280" s="126"/>
      <c r="W280" s="126"/>
      <c r="X280" s="126"/>
      <c r="Y280" s="126"/>
      <c r="Z280" s="126"/>
      <c r="AA280" s="126"/>
      <c r="AB280" s="126"/>
      <c r="AC280" s="126"/>
      <c r="AD280" s="126"/>
      <c r="AE280" s="126"/>
      <c r="AF280" s="126"/>
      <c r="AG280" s="126"/>
      <c r="AH280" s="126"/>
      <c r="AI280" s="126"/>
      <c r="AJ280" s="126"/>
      <c r="AK280" s="126"/>
      <c r="AL280" s="126"/>
      <c r="AM280" s="126"/>
      <c r="AN280" s="126"/>
      <c r="AO280" s="126"/>
      <c r="AP280" s="126"/>
      <c r="AQ280" s="126"/>
      <c r="AR280" s="126"/>
      <c r="AS280" s="126"/>
      <c r="AT280" s="126"/>
      <c r="AU280" s="126"/>
      <c r="AV280" s="126"/>
      <c r="AW280" s="126"/>
      <c r="AX280" s="126"/>
      <c r="AY280" s="126"/>
      <c r="AZ280" s="126"/>
      <c r="BA280" s="126"/>
      <c r="BB280" s="126"/>
      <c r="BC280" s="126"/>
      <c r="BD280" s="126"/>
      <c r="BE280" s="126"/>
      <c r="BF280" s="126"/>
      <c r="BG280" s="126"/>
      <c r="BH280" s="126"/>
      <c r="BI280" s="126"/>
      <c r="BJ280" s="126"/>
      <c r="BK280" s="126"/>
      <c r="BL280" s="126"/>
      <c r="BM280" s="126"/>
      <c r="BN280" s="126"/>
      <c r="BO280" s="126"/>
      <c r="BP280" s="126"/>
      <c r="BQ280" s="126"/>
      <c r="BR280" s="126"/>
      <c r="BS280" s="126"/>
      <c r="BT280" s="126"/>
      <c r="BU280" s="126"/>
      <c r="BV280" s="126"/>
      <c r="BW280" s="126"/>
      <c r="BX280" s="126"/>
      <c r="BY280" s="126"/>
      <c r="BZ280" s="126"/>
      <c r="CA280" s="126"/>
      <c r="CB280" s="126"/>
      <c r="CC280" s="126"/>
      <c r="CD280" s="126"/>
      <c r="CE280" s="126"/>
      <c r="CF280" s="126"/>
      <c r="CG280" s="126"/>
      <c r="CH280" s="126"/>
      <c r="CI280" s="126"/>
      <c r="CJ280" s="126"/>
      <c r="CK280" s="126"/>
      <c r="CL280" s="126"/>
      <c r="CM280" s="126"/>
      <c r="CN280" s="126"/>
      <c r="CO280" s="126"/>
      <c r="CP280" s="126"/>
      <c r="CQ280" s="126"/>
    </row>
    <row r="281" ht="24" customHeight="1" outlineLevel="2" spans="1:95">
      <c r="A281" s="111"/>
      <c r="B281" s="112" t="s">
        <v>794</v>
      </c>
      <c r="C281" s="113" t="s">
        <v>42</v>
      </c>
      <c r="D281" s="111" t="s">
        <v>43</v>
      </c>
      <c r="E281" s="112"/>
      <c r="F281" s="112"/>
      <c r="G281" s="112"/>
      <c r="H281" s="114">
        <f>X281+AA281+AD281+AG281+AJ281+AM281+AP281+AS281+AV281+AY281+BB281+BE281</f>
        <v>0</v>
      </c>
      <c r="I281" s="114">
        <f>Y281+AB281+AE281+AH281+AK281+AN281+AQ281+AT281+AW281+AZ281+BC281+BF281</f>
        <v>0</v>
      </c>
      <c r="J281" s="114">
        <f t="shared" si="3131"/>
        <v>0</v>
      </c>
      <c r="K281" s="114"/>
      <c r="L281" s="114"/>
      <c r="M281" s="151"/>
      <c r="N281" s="114"/>
      <c r="O281" s="114"/>
      <c r="P281" s="114"/>
      <c r="Q281" s="114"/>
      <c r="R281" s="114"/>
      <c r="S281" s="114"/>
      <c r="T281" s="114"/>
      <c r="U281" s="114"/>
      <c r="V281" s="114"/>
      <c r="W281" s="114"/>
      <c r="X281" s="114">
        <f>VLOOKUP($C281,'1 预算编制表单'!$C:$BJ,27,FALSE)</f>
        <v>0</v>
      </c>
      <c r="Y281" s="114">
        <f>X281-Z281</f>
        <v>0</v>
      </c>
      <c r="Z281" s="114">
        <f>Z282+Z288+Z294+Z300+Z306+Z312+Z318+Z324+Z330+Z336</f>
        <v>0</v>
      </c>
      <c r="AA281" s="114">
        <f>VLOOKUP($C281,'1 预算编制表单'!$C:$BJ,30,FALSE)</f>
        <v>0</v>
      </c>
      <c r="AB281" s="114">
        <f>AA281-AC281</f>
        <v>0</v>
      </c>
      <c r="AC281" s="114">
        <f>AC282+AC288+AC294+AC300+AC306+AC312+AC318+AC324+AC330+AC336</f>
        <v>0</v>
      </c>
      <c r="AD281" s="114">
        <f>VLOOKUP($C281,'1 预算编制表单'!$C:$BJ,33,FALSE)</f>
        <v>0</v>
      </c>
      <c r="AE281" s="114">
        <f>AD281-AF281</f>
        <v>0</v>
      </c>
      <c r="AF281" s="114">
        <f>AF282+AF288+AF294+AF300+AF306+AF312+AF318+AF324+AF330+AF336</f>
        <v>0</v>
      </c>
      <c r="AG281" s="114">
        <f>VLOOKUP($C281,'1 预算编制表单'!$C:$BJ,36,FALSE)</f>
        <v>0</v>
      </c>
      <c r="AH281" s="114">
        <f>AG281-AI281</f>
        <v>0</v>
      </c>
      <c r="AI281" s="114">
        <f>AI282+AI288+AI294+AI300+AI306+AI312+AI318+AI324+AI330+AI336</f>
        <v>0</v>
      </c>
      <c r="AJ281" s="114">
        <f>VLOOKUP($C281,'1 预算编制表单'!$C:$BJ,39,FALSE)</f>
        <v>0</v>
      </c>
      <c r="AK281" s="114">
        <f>AJ281-AL281</f>
        <v>0</v>
      </c>
      <c r="AL281" s="114">
        <f>AL282+AL288+AL294+AL300+AL306+AL312+AL318+AL324+AL330+AL336</f>
        <v>0</v>
      </c>
      <c r="AM281" s="114">
        <f>VLOOKUP($C281,'1 预算编制表单'!$C:$BJ,42,FALSE)</f>
        <v>0</v>
      </c>
      <c r="AN281" s="114">
        <f>AM281-AO281</f>
        <v>0</v>
      </c>
      <c r="AO281" s="114">
        <f>AO282+AO288+AO294+AO300+AO306+AO312+AO318+AO324+AO330+AO336</f>
        <v>0</v>
      </c>
      <c r="AP281" s="114">
        <f>VLOOKUP($C281,'1 预算编制表单'!$C:$BJ,45,FALSE)</f>
        <v>0</v>
      </c>
      <c r="AQ281" s="114">
        <f>AP281-AR281</f>
        <v>0</v>
      </c>
      <c r="AR281" s="114">
        <f>AR282+AR288+AR294+AR300+AR306+AR312+AR318+AR324+AR330+AR336</f>
        <v>0</v>
      </c>
      <c r="AS281" s="114">
        <f>VLOOKUP($C281,'1 预算编制表单'!$C:$BJ,48,FALSE)</f>
        <v>0</v>
      </c>
      <c r="AT281" s="114">
        <f>AS281-AU281</f>
        <v>0</v>
      </c>
      <c r="AU281" s="114">
        <f>AU282+AU288+AU294+AU300+AU306+AU312+AU318+AU324+AU330+AU336</f>
        <v>0</v>
      </c>
      <c r="AV281" s="114">
        <f>VLOOKUP($C281,'1 预算编制表单'!$C:$BJ,51,FALSE)</f>
        <v>0</v>
      </c>
      <c r="AW281" s="114">
        <f>AV281-AX281</f>
        <v>0</v>
      </c>
      <c r="AX281" s="114">
        <f>AX282+AX288+AX294+AX300+AX306+AX312+AX318+AX324+AX330+AX336</f>
        <v>0</v>
      </c>
      <c r="AY281" s="114">
        <f>VLOOKUP($C281,'1 预算编制表单'!$C:$BJ,54,FALSE)</f>
        <v>0</v>
      </c>
      <c r="AZ281" s="114">
        <f>AY281-BA281</f>
        <v>0</v>
      </c>
      <c r="BA281" s="114">
        <f>BA282+BA288+BA294+BA300+BA306+BA312+BA318+BA324+BA330+BA336</f>
        <v>0</v>
      </c>
      <c r="BB281" s="114">
        <f>VLOOKUP($C281,'1 预算编制表单'!$C:$BJ,57,FALSE)</f>
        <v>0</v>
      </c>
      <c r="BC281" s="114">
        <f>BB281-BD281</f>
        <v>0</v>
      </c>
      <c r="BD281" s="114">
        <f>BD282+BD288+BD294+BD300+BD306+BD312+BD318+BD324+BD330+BD336</f>
        <v>0</v>
      </c>
      <c r="BE281" s="114">
        <f>VLOOKUP($C281,'1 预算编制表单'!$C:$BJ,60,FALSE)</f>
        <v>0</v>
      </c>
      <c r="BF281" s="114">
        <f>BE281-BG281</f>
        <v>0</v>
      </c>
      <c r="BG281" s="114">
        <f>BG282+BG288+BG294+BG300+BG306+BG312+BG318+BG324+BG330+BG336</f>
        <v>0</v>
      </c>
      <c r="BH281" s="114">
        <f>VLOOKUP($C281,'1 预算编制表单'!$C:$BJ,27,FALSE)</f>
        <v>0</v>
      </c>
      <c r="BI281" s="114">
        <f>BH281-BJ281</f>
        <v>0</v>
      </c>
      <c r="BJ281" s="114">
        <f>BJ282+BJ288+BJ294+BJ300+BJ306+BJ312+BJ318+BJ324+BJ330+BJ336</f>
        <v>0</v>
      </c>
      <c r="BK281" s="114">
        <f>VLOOKUP($C281,'1 预算编制表单'!$C:$BJ,30,FALSE)</f>
        <v>0</v>
      </c>
      <c r="BL281" s="114">
        <f>BK281-BM281</f>
        <v>0</v>
      </c>
      <c r="BM281" s="114">
        <f>BM282+BM288+BM294+BM300+BM306+BM312+BM318+BM324+BM330+BM336</f>
        <v>0</v>
      </c>
      <c r="BN281" s="114">
        <f>VLOOKUP($C281,'1 预算编制表单'!$C:$BJ,33,FALSE)</f>
        <v>0</v>
      </c>
      <c r="BO281" s="114">
        <f>BN281-BP281</f>
        <v>0</v>
      </c>
      <c r="BP281" s="114">
        <f>BP282+BP288+BP294+BP300+BP306+BP312+BP318+BP324+BP330+BP336</f>
        <v>0</v>
      </c>
      <c r="BQ281" s="114">
        <f>VLOOKUP($C281,'1 预算编制表单'!$C:$BJ,36,FALSE)</f>
        <v>0</v>
      </c>
      <c r="BR281" s="114">
        <f>BQ281-BS281</f>
        <v>0</v>
      </c>
      <c r="BS281" s="114">
        <f>BS282+BS288+BS294+BS300+BS306+BS312+BS318+BS324+BS330+BS336</f>
        <v>0</v>
      </c>
      <c r="BT281" s="114">
        <f>VLOOKUP($C281,'1 预算编制表单'!$C:$BJ,39,FALSE)</f>
        <v>0</v>
      </c>
      <c r="BU281" s="114">
        <f>BT281-BV281</f>
        <v>0</v>
      </c>
      <c r="BV281" s="114">
        <f>BV282+BV288+BV294+BV300+BV306+BV312+BV318+BV324+BV330+BV336</f>
        <v>0</v>
      </c>
      <c r="BW281" s="114">
        <f>VLOOKUP($C281,'1 预算编制表单'!$C:$BJ,42,FALSE)</f>
        <v>0</v>
      </c>
      <c r="BX281" s="114">
        <f>BW281-BY281</f>
        <v>0</v>
      </c>
      <c r="BY281" s="114">
        <f>BY282+BY288+BY294+BY300+BY306+BY312+BY318+BY324+BY330+BY336</f>
        <v>0</v>
      </c>
      <c r="BZ281" s="114">
        <f>VLOOKUP($C281,'1 预算编制表单'!$C:$BJ,45,FALSE)</f>
        <v>0</v>
      </c>
      <c r="CA281" s="114">
        <f>BZ281-CB281</f>
        <v>0</v>
      </c>
      <c r="CB281" s="114">
        <f>CB282+CB288+CB294+CB300+CB306+CB312+CB318+CB324+CB330+CB336</f>
        <v>0</v>
      </c>
      <c r="CC281" s="114">
        <f>VLOOKUP($C281,'1 预算编制表单'!$C:$BJ,48,FALSE)</f>
        <v>0</v>
      </c>
      <c r="CD281" s="114">
        <f>CC281-CE281</f>
        <v>0</v>
      </c>
      <c r="CE281" s="114">
        <f>CE282+CE288+CE294+CE300+CE306+CE312+CE318+CE324+CE330+CE336</f>
        <v>0</v>
      </c>
      <c r="CF281" s="114">
        <f>VLOOKUP($C281,'1 预算编制表单'!$C:$BJ,51,FALSE)</f>
        <v>0</v>
      </c>
      <c r="CG281" s="114">
        <f>CF281-CH281</f>
        <v>0</v>
      </c>
      <c r="CH281" s="114">
        <f>CH282+CH288+CH294+CH300+CH306+CH312+CH318+CH324+CH330+CH336</f>
        <v>0</v>
      </c>
      <c r="CI281" s="114">
        <f>VLOOKUP($C281,'1 预算编制表单'!$C:$BJ,54,FALSE)</f>
        <v>0</v>
      </c>
      <c r="CJ281" s="114">
        <f>CI281-CK281</f>
        <v>0</v>
      </c>
      <c r="CK281" s="114">
        <f>CK282+CK288+CK294+CK300+CK306+CK312+CK318+CK324+CK330+CK336</f>
        <v>0</v>
      </c>
      <c r="CL281" s="114">
        <f>VLOOKUP($C281,'1 预算编制表单'!$C:$BJ,57,FALSE)</f>
        <v>0</v>
      </c>
      <c r="CM281" s="114">
        <f>CL281-CN281</f>
        <v>0</v>
      </c>
      <c r="CN281" s="114">
        <f>CN282+CN288+CN294+CN300+CN306+CN312+CN318+CN324+CN330+CN336</f>
        <v>0</v>
      </c>
      <c r="CO281" s="114">
        <f>VLOOKUP($C281,'1 预算编制表单'!$C:$BJ,60,FALSE)</f>
        <v>0</v>
      </c>
      <c r="CP281" s="114">
        <f>CO281-CQ281</f>
        <v>0</v>
      </c>
      <c r="CQ281" s="114">
        <f>CQ282+CQ288+CQ294+CQ300+CQ306+CQ312+CQ318+CQ324+CQ330+CQ336</f>
        <v>0</v>
      </c>
    </row>
    <row r="282" ht="24" customHeight="1" outlineLevel="3" spans="1:95">
      <c r="A282" s="115"/>
      <c r="B282" s="116" t="s">
        <v>799</v>
      </c>
      <c r="C282" s="117" t="s">
        <v>1245</v>
      </c>
      <c r="D282" s="115" t="s">
        <v>1246</v>
      </c>
      <c r="E282" s="116" t="s">
        <v>1247</v>
      </c>
      <c r="F282" s="116"/>
      <c r="G282" s="116" t="s">
        <v>943</v>
      </c>
      <c r="H282" s="118">
        <f>X282+AA282+AD282+AG282+AJ282+AM282+AP282+AS282+AV282+AY282+BB282+BE282</f>
        <v>0</v>
      </c>
      <c r="I282" s="118">
        <f>Y282+AB282+AE282+AH282+AK282+AN282+AQ282+AT282+AW282+AZ282+BC282+BF282</f>
        <v>0</v>
      </c>
      <c r="J282" s="118">
        <f t="shared" si="3131"/>
        <v>0</v>
      </c>
      <c r="K282" s="118"/>
      <c r="L282" s="118"/>
      <c r="M282" s="152"/>
      <c r="N282" s="118"/>
      <c r="O282" s="118"/>
      <c r="P282" s="118"/>
      <c r="Q282" s="118"/>
      <c r="R282" s="118"/>
      <c r="S282" s="118"/>
      <c r="T282" s="118"/>
      <c r="U282" s="118"/>
      <c r="V282" s="118"/>
      <c r="W282" s="118"/>
      <c r="X282" s="118">
        <f>VLOOKUP($C282,'1 预算编制表单'!$C:$BJ,27,FALSE)</f>
        <v>0</v>
      </c>
      <c r="Y282" s="118">
        <f>X282-Z282</f>
        <v>0</v>
      </c>
      <c r="Z282" s="118">
        <f>SUM(Z283:Z287)</f>
        <v>0</v>
      </c>
      <c r="AA282" s="118">
        <f>VLOOKUP($C282,'1 预算编制表单'!$C:$BJ,30,FALSE)</f>
        <v>0</v>
      </c>
      <c r="AB282" s="118">
        <f>AA282-AC282</f>
        <v>0</v>
      </c>
      <c r="AC282" s="118">
        <f>SUM(AC283:AC287)</f>
        <v>0</v>
      </c>
      <c r="AD282" s="118">
        <f>VLOOKUP($C282,'1 预算编制表单'!$C:$BJ,33,FALSE)</f>
        <v>0</v>
      </c>
      <c r="AE282" s="118">
        <f>AD282-AF282</f>
        <v>0</v>
      </c>
      <c r="AF282" s="118">
        <f>SUM(AF283:AF287)</f>
        <v>0</v>
      </c>
      <c r="AG282" s="118">
        <f>VLOOKUP($C282,'1 预算编制表单'!$C:$BJ,36,FALSE)</f>
        <v>0</v>
      </c>
      <c r="AH282" s="118">
        <f>AG282-AI282</f>
        <v>0</v>
      </c>
      <c r="AI282" s="118">
        <f>SUM(AI283:AI287)</f>
        <v>0</v>
      </c>
      <c r="AJ282" s="118">
        <f>VLOOKUP($C282,'1 预算编制表单'!$C:$BJ,39,FALSE)</f>
        <v>0</v>
      </c>
      <c r="AK282" s="118">
        <f>AJ282-AL282</f>
        <v>0</v>
      </c>
      <c r="AL282" s="118">
        <f>SUM(AL283:AL287)</f>
        <v>0</v>
      </c>
      <c r="AM282" s="118">
        <f>VLOOKUP($C282,'1 预算编制表单'!$C:$BJ,42,FALSE)</f>
        <v>0</v>
      </c>
      <c r="AN282" s="118">
        <f>AM282-AO282</f>
        <v>0</v>
      </c>
      <c r="AO282" s="118">
        <f>SUM(AO283:AO287)</f>
        <v>0</v>
      </c>
      <c r="AP282" s="118">
        <f>VLOOKUP($C282,'1 预算编制表单'!$C:$BJ,45,FALSE)</f>
        <v>0</v>
      </c>
      <c r="AQ282" s="118">
        <f>AP282-AR282</f>
        <v>0</v>
      </c>
      <c r="AR282" s="118">
        <f>SUM(AR283:AR287)</f>
        <v>0</v>
      </c>
      <c r="AS282" s="118">
        <f>VLOOKUP($C282,'1 预算编制表单'!$C:$BJ,48,FALSE)</f>
        <v>0</v>
      </c>
      <c r="AT282" s="118">
        <f>AS282-AU282</f>
        <v>0</v>
      </c>
      <c r="AU282" s="118">
        <f>SUM(AU283:AU287)</f>
        <v>0</v>
      </c>
      <c r="AV282" s="118">
        <f>VLOOKUP($C282,'1 预算编制表单'!$C:$BJ,51,FALSE)</f>
        <v>0</v>
      </c>
      <c r="AW282" s="118">
        <f>AV282-AX282</f>
        <v>0</v>
      </c>
      <c r="AX282" s="118">
        <f>SUM(AX283:AX287)</f>
        <v>0</v>
      </c>
      <c r="AY282" s="118">
        <f>VLOOKUP($C282,'1 预算编制表单'!$C:$BJ,54,FALSE)</f>
        <v>0</v>
      </c>
      <c r="AZ282" s="118">
        <f>AY282-BA282</f>
        <v>0</v>
      </c>
      <c r="BA282" s="118">
        <f>SUM(BA283:BA287)</f>
        <v>0</v>
      </c>
      <c r="BB282" s="118">
        <f>VLOOKUP($C282,'1 预算编制表单'!$C:$BJ,57,FALSE)</f>
        <v>0</v>
      </c>
      <c r="BC282" s="118">
        <f>BB282-BD282</f>
        <v>0</v>
      </c>
      <c r="BD282" s="118">
        <f>SUM(BD283:BD287)</f>
        <v>0</v>
      </c>
      <c r="BE282" s="118">
        <f>VLOOKUP($C282,'1 预算编制表单'!$C:$BJ,60,FALSE)</f>
        <v>0</v>
      </c>
      <c r="BF282" s="118">
        <f>BE282-BG282</f>
        <v>0</v>
      </c>
      <c r="BG282" s="118">
        <f>SUM(BG283:BG287)</f>
        <v>0</v>
      </c>
      <c r="BH282" s="118">
        <f>VLOOKUP($C282,'1 预算编制表单'!$C:$BJ,27,FALSE)</f>
        <v>0</v>
      </c>
      <c r="BI282" s="118">
        <f>BH282-BJ282</f>
        <v>0</v>
      </c>
      <c r="BJ282" s="118">
        <f>SUM(BJ283:BJ287)</f>
        <v>0</v>
      </c>
      <c r="BK282" s="118">
        <f>VLOOKUP($C282,'1 预算编制表单'!$C:$BJ,30,FALSE)</f>
        <v>0</v>
      </c>
      <c r="BL282" s="118">
        <f>BK282-BM282</f>
        <v>0</v>
      </c>
      <c r="BM282" s="118">
        <f>SUM(BM283:BM287)</f>
        <v>0</v>
      </c>
      <c r="BN282" s="118">
        <f>VLOOKUP($C282,'1 预算编制表单'!$C:$BJ,33,FALSE)</f>
        <v>0</v>
      </c>
      <c r="BO282" s="118">
        <f>BN282-BP282</f>
        <v>0</v>
      </c>
      <c r="BP282" s="118">
        <f>SUM(BP283:BP287)</f>
        <v>0</v>
      </c>
      <c r="BQ282" s="118">
        <f>VLOOKUP($C282,'1 预算编制表单'!$C:$BJ,36,FALSE)</f>
        <v>0</v>
      </c>
      <c r="BR282" s="118">
        <f>BQ282-BS282</f>
        <v>0</v>
      </c>
      <c r="BS282" s="118">
        <f>SUM(BS283:BS287)</f>
        <v>0</v>
      </c>
      <c r="BT282" s="118">
        <f>VLOOKUP($C282,'1 预算编制表单'!$C:$BJ,39,FALSE)</f>
        <v>0</v>
      </c>
      <c r="BU282" s="118">
        <f>BT282-BV282</f>
        <v>0</v>
      </c>
      <c r="BV282" s="118">
        <f>SUM(BV283:BV287)</f>
        <v>0</v>
      </c>
      <c r="BW282" s="118">
        <f>VLOOKUP($C282,'1 预算编制表单'!$C:$BJ,42,FALSE)</f>
        <v>0</v>
      </c>
      <c r="BX282" s="118">
        <f>BW282-BY282</f>
        <v>0</v>
      </c>
      <c r="BY282" s="118">
        <f>SUM(BY283:BY287)</f>
        <v>0</v>
      </c>
      <c r="BZ282" s="118">
        <f>VLOOKUP($C282,'1 预算编制表单'!$C:$BJ,45,FALSE)</f>
        <v>0</v>
      </c>
      <c r="CA282" s="118">
        <f>BZ282-CB282</f>
        <v>0</v>
      </c>
      <c r="CB282" s="118">
        <f>SUM(CB283:CB287)</f>
        <v>0</v>
      </c>
      <c r="CC282" s="118">
        <f>VLOOKUP($C282,'1 预算编制表单'!$C:$BJ,48,FALSE)</f>
        <v>0</v>
      </c>
      <c r="CD282" s="118">
        <f>CC282-CE282</f>
        <v>0</v>
      </c>
      <c r="CE282" s="118">
        <f>SUM(CE283:CE287)</f>
        <v>0</v>
      </c>
      <c r="CF282" s="118">
        <f>VLOOKUP($C282,'1 预算编制表单'!$C:$BJ,51,FALSE)</f>
        <v>0</v>
      </c>
      <c r="CG282" s="118">
        <f>CF282-CH282</f>
        <v>0</v>
      </c>
      <c r="CH282" s="118">
        <f>SUM(CH283:CH287)</f>
        <v>0</v>
      </c>
      <c r="CI282" s="118">
        <f>VLOOKUP($C282,'1 预算编制表单'!$C:$BJ,54,FALSE)</f>
        <v>0</v>
      </c>
      <c r="CJ282" s="118">
        <f>CI282-CK282</f>
        <v>0</v>
      </c>
      <c r="CK282" s="118">
        <f>SUM(CK283:CK287)</f>
        <v>0</v>
      </c>
      <c r="CL282" s="118">
        <f>VLOOKUP($C282,'1 预算编制表单'!$C:$BJ,57,FALSE)</f>
        <v>0</v>
      </c>
      <c r="CM282" s="118">
        <f>CL282-CN282</f>
        <v>0</v>
      </c>
      <c r="CN282" s="118">
        <f>SUM(CN283:CN287)</f>
        <v>0</v>
      </c>
      <c r="CO282" s="118">
        <f>VLOOKUP($C282,'1 预算编制表单'!$C:$BJ,60,FALSE)</f>
        <v>0</v>
      </c>
      <c r="CP282" s="118">
        <f>CO282-CQ282</f>
        <v>0</v>
      </c>
      <c r="CQ282" s="118">
        <f>SUM(CQ283:CQ287)</f>
        <v>0</v>
      </c>
    </row>
    <row r="283" s="78" customFormat="1" ht="24" customHeight="1" outlineLevel="4" spans="1:95">
      <c r="A283" s="119"/>
      <c r="B283" s="120"/>
      <c r="C283" s="121"/>
      <c r="D283" s="119"/>
      <c r="E283" s="120"/>
      <c r="F283" s="120"/>
      <c r="G283" s="120"/>
      <c r="H283" s="122"/>
      <c r="I283" s="122"/>
      <c r="J283" s="122">
        <f t="shared" si="3131"/>
        <v>0</v>
      </c>
      <c r="K283" s="122">
        <v>1</v>
      </c>
      <c r="L283" s="71"/>
      <c r="M283" s="154">
        <f>IFERROR(VLOOKUP($L283,'2-2 引出数据_合同数据仓库'!$B$2:$BP$1000,3,FALSE),0)</f>
        <v>0</v>
      </c>
      <c r="N283" s="122"/>
      <c r="O283" s="154">
        <f>IFERROR(VLOOKUP((LEFT(VLOOKUP($L283,'2-2 引出数据_合同数据仓库'!$B$2:$BP$1000,64,FALSE),15)&amp;(RIGHT(VLOOKUP($L283,'2-2 引出数据_合同数据仓库'!$B$2:$BP$1000,64,FALSE),4)+1)),'2-2 引出数据_合同数据仓库'!$B$2:$BP$1000,3,FALSE),0)</f>
        <v>0</v>
      </c>
      <c r="P283" s="122"/>
      <c r="Q283" s="122">
        <f>IFERROR(VLOOKUP($L283,'2-2 引出数据_合同数据仓库'!$B$2:$BP$1000,28,FALSE),0)</f>
        <v>0</v>
      </c>
      <c r="R283" s="122">
        <f>IFERROR(VLOOKUP($L283,'2-2 引出数据_合同数据仓库'!$B$2:$BP$1000,29,FALSE),0)</f>
        <v>0</v>
      </c>
      <c r="S283" s="122">
        <f>IFERROR(VLOOKUP($L283,'2-2 引出数据_合同数据仓库'!$B$2:$BP$1000,4,FALSE),0)</f>
        <v>0</v>
      </c>
      <c r="T283" s="122"/>
      <c r="U283" s="122">
        <f>IFERROR(VLOOKUP($L283,'2-2 引出数据_合同数据仓库'!$B$2:$BP$1000,15,FALSE),0)</f>
        <v>0</v>
      </c>
      <c r="V283" s="122">
        <f t="shared" ref="V283:V286" si="3277">U283/(S283-R283+1)*365</f>
        <v>0</v>
      </c>
      <c r="W283" s="122"/>
      <c r="X283" s="161">
        <v>45658</v>
      </c>
      <c r="Y283" s="161">
        <f t="shared" ref="Y283:Y286" si="3278">X283+30</f>
        <v>45688</v>
      </c>
      <c r="Z283" s="165">
        <f t="shared" ref="Z283:Z286" si="3279">IFERROR(IF(($R283-Y283)&gt;=0,0,IF(($S283-X283)&lt;0,0,IF(AND(($S283-Y283)&gt;0,(X283-$R283)&gt;0),$V283/365*(Y283-X283+1),IF(AND(($S283-Y283)&lt;=0,(X283-$R283)&gt;0),$V283/365*($S283-X283+1),$V283/365*(Y283-$R283+1))))),0)</f>
        <v>0</v>
      </c>
      <c r="AA283" s="161">
        <f t="shared" ref="AA283:AA286" si="3280">Y283+1</f>
        <v>45689</v>
      </c>
      <c r="AB283" s="161">
        <f t="shared" ref="AB283:AB286" si="3281">AA283+27</f>
        <v>45716</v>
      </c>
      <c r="AC283" s="165">
        <f t="shared" ref="AC283:AC286" si="3282">IFERROR(IF(($R283-AB283)&gt;=0,0,IF(($S283-AA283)&lt;0,0,IF(AND(($S283-AB283)&gt;0,(AA283-$R283)&gt;0),$V283/365*(AB283-AA283+1),IF(AND(($S283-AB283)&lt;=0,(AA283-$R283)&gt;0),$V283/365*($S283-AA283+1),$V283/365*(AB283-$R283+1))))),0)</f>
        <v>0</v>
      </c>
      <c r="AD283" s="161">
        <f t="shared" ref="AD283:AD286" si="3283">AB283+1</f>
        <v>45717</v>
      </c>
      <c r="AE283" s="161">
        <f t="shared" ref="AE283:AE286" si="3284">AD283+30</f>
        <v>45747</v>
      </c>
      <c r="AF283" s="165">
        <f t="shared" ref="AF283:AF286" si="3285">IFERROR(IF(($R283-AE283)&gt;=0,0,IF(($S283-AD283)&lt;0,0,IF(AND(($S283-AE283)&gt;0,(AD283-$R283)&gt;0),$V283/365*(AE283-AD283+1),IF(AND(($S283-AE283)&lt;=0,(AD283-$R283)&gt;0),$V283/365*($S283-AD283+1),$V283/365*(AE283-$R283+1))))),0)</f>
        <v>0</v>
      </c>
      <c r="AG283" s="161">
        <f t="shared" ref="AG283:AG286" si="3286">AE283+1</f>
        <v>45748</v>
      </c>
      <c r="AH283" s="161">
        <f t="shared" ref="AH283:AH286" si="3287">AG283+29</f>
        <v>45777</v>
      </c>
      <c r="AI283" s="165">
        <f t="shared" ref="AI283:AI286" si="3288">IFERROR(IF(($R283-AH283)&gt;=0,0,IF(($S283-AG283)&lt;0,0,IF(AND(($S283-AH283)&gt;0,(AG283-$R283)&gt;0),$V283/365*(AH283-AG283+1),IF(AND(($S283-AH283)&lt;=0,(AG283-$R283)&gt;0),$V283/365*($S283-AG283+1),$V283/365*(AH283-$R283+1))))),0)</f>
        <v>0</v>
      </c>
      <c r="AJ283" s="161">
        <f t="shared" ref="AJ283:AJ286" si="3289">AH283+1</f>
        <v>45778</v>
      </c>
      <c r="AK283" s="161">
        <f t="shared" ref="AK283:AK286" si="3290">AJ283+30</f>
        <v>45808</v>
      </c>
      <c r="AL283" s="165">
        <f t="shared" ref="AL283:AL286" si="3291">IFERROR(IF(($R283-AK283)&gt;=0,0,IF(($S283-AJ283)&lt;0,0,IF(AND(($S283-AK283)&gt;0,(AJ283-$R283)&gt;0),$V283/365*(AK283-AJ283+1),IF(AND(($S283-AK283)&lt;=0,(AJ283-$R283)&gt;0),$V283/365*($S283-AJ283+1),$V283/365*(AK283-$R283+1))))),0)</f>
        <v>0</v>
      </c>
      <c r="AM283" s="161">
        <f t="shared" ref="AM283:AM286" si="3292">AK283+1</f>
        <v>45809</v>
      </c>
      <c r="AN283" s="161">
        <f t="shared" ref="AN283:AN286" si="3293">AM283+29</f>
        <v>45838</v>
      </c>
      <c r="AO283" s="165">
        <f t="shared" ref="AO283:AO286" si="3294">IFERROR(IF(($R283-AN283)&gt;=0,0,IF(($S283-AM283)&lt;0,0,IF(AND(($S283-AN283)&gt;0,(AM283-$R283)&gt;0),$V283/365*(AN283-AM283+1),IF(AND(($S283-AN283)&lt;=0,(AM283-$R283)&gt;0),$V283/365*($S283-AM283+1),$V283/365*(AN283-$R283+1))))),0)</f>
        <v>0</v>
      </c>
      <c r="AP283" s="161">
        <f t="shared" ref="AP283:AP286" si="3295">AN283+1</f>
        <v>45839</v>
      </c>
      <c r="AQ283" s="161">
        <f t="shared" ref="AQ283:AQ286" si="3296">AP283+30</f>
        <v>45869</v>
      </c>
      <c r="AR283" s="165">
        <f t="shared" ref="AR283:AR286" si="3297">IFERROR(IF(($R283-AQ283)&gt;=0,0,IF(($S283-AP283)&lt;0,0,IF(AND(($S283-AQ283)&gt;0,(AP283-$R283)&gt;0),$V283/365*(AQ283-AP283+1),IF(AND(($S283-AQ283)&lt;=0,(AP283-$R283)&gt;0),$V283/365*($S283-AP283+1),$V283/365*(AQ283-$R283+1))))),0)</f>
        <v>0</v>
      </c>
      <c r="AS283" s="161">
        <f t="shared" ref="AS283:AS286" si="3298">AQ283+1</f>
        <v>45870</v>
      </c>
      <c r="AT283" s="161">
        <f t="shared" ref="AT283:AT286" si="3299">AS283+30</f>
        <v>45900</v>
      </c>
      <c r="AU283" s="165">
        <f t="shared" ref="AU283:AU286" si="3300">IFERROR(IF(($R283-AT283)&gt;=0,0,IF(($S283-AS283)&lt;0,0,IF(AND(($S283-AT283)&gt;0,(AS283-$R283)&gt;0),$V283/365*(AT283-AS283+1),IF(AND(($S283-AT283)&lt;=0,(AS283-$R283)&gt;0),$V283/365*($S283-AS283+1),$V283/365*(AT283-$R283+1))))),0)</f>
        <v>0</v>
      </c>
      <c r="AV283" s="161">
        <f t="shared" ref="AV283:AV286" si="3301">AT283+1</f>
        <v>45901</v>
      </c>
      <c r="AW283" s="161">
        <f t="shared" ref="AW283:AW286" si="3302">AV283+29</f>
        <v>45930</v>
      </c>
      <c r="AX283" s="165">
        <f t="shared" ref="AX283:AX286" si="3303">IFERROR(IF(($R283-AW283)&gt;=0,0,IF(($S283-AV283)&lt;0,0,IF(AND(($S283-AW283)&gt;0,(AV283-$R283)&gt;0),$V283/365*(AW283-AV283+1),IF(AND(($S283-AW283)&lt;=0,(AV283-$R283)&gt;0),$V283/365*($S283-AV283+1),$V283/365*(AW283-$R283+1))))),0)</f>
        <v>0</v>
      </c>
      <c r="AY283" s="161">
        <f t="shared" ref="AY283:AY286" si="3304">AW283+1</f>
        <v>45931</v>
      </c>
      <c r="AZ283" s="161">
        <f t="shared" ref="AZ283:AZ286" si="3305">AY283+30</f>
        <v>45961</v>
      </c>
      <c r="BA283" s="165">
        <f t="shared" ref="BA283:BA286" si="3306">IFERROR(IF(($R283-AZ283)&gt;=0,0,IF(($S283-AY283)&lt;0,0,IF(AND(($S283-AZ283)&gt;0,(AY283-$R283)&gt;0),$V283/365*(AZ283-AY283+1),IF(AND(($S283-AZ283)&lt;=0,(AY283-$R283)&gt;0),$V283/365*($S283-AY283+1),$V283/365*(AZ283-$R283+1))))),0)</f>
        <v>0</v>
      </c>
      <c r="BB283" s="161">
        <f t="shared" ref="BB283:BB286" si="3307">AZ283+1</f>
        <v>45962</v>
      </c>
      <c r="BC283" s="161">
        <f t="shared" ref="BC283:BC286" si="3308">BB283+29</f>
        <v>45991</v>
      </c>
      <c r="BD283" s="165">
        <f t="shared" ref="BD283:BD286" si="3309">IFERROR(IF(($R283-BC283)&gt;=0,0,IF(($S283-BB283)&lt;0,0,IF(AND(($S283-BC283)&gt;0,(BB283-$R283)&gt;0),$V283/365*(BC283-BB283+1),IF(AND(($S283-BC283)&lt;=0,(BB283-$R283)&gt;0),$V283/365*($S283-BB283+1),$V283/365*(BC283-$R283+1))))),0)</f>
        <v>0</v>
      </c>
      <c r="BE283" s="161">
        <f t="shared" ref="BE283:BE286" si="3310">BC283+1</f>
        <v>45992</v>
      </c>
      <c r="BF283" s="161">
        <f t="shared" ref="BF283:BF286" si="3311">BE283+30</f>
        <v>46022</v>
      </c>
      <c r="BG283" s="165">
        <f t="shared" ref="BG283:BG286" si="3312">IFERROR(IF(($R283-BF283)&gt;=0,0,IF(($S283-BE283)&lt;0,0,IF(AND(($S283-BF283)&gt;0,(BE283-$R283)&gt;0),$V283/365*(BF283-BE283+1),IF(AND(($S283-BF283)&lt;=0,(BE283-$R283)&gt;0),$V283/365*($S283-BE283+1),$V283/365*(BF283-$R283+1))))),0)</f>
        <v>0</v>
      </c>
      <c r="BH283" s="161">
        <v>46023</v>
      </c>
      <c r="BI283" s="161">
        <f t="shared" ref="BI283:BI286" si="3313">BH283+30</f>
        <v>46053</v>
      </c>
      <c r="BJ283" s="165">
        <f t="shared" ref="BJ283:BJ286" si="3314">IFERROR(IF(($R283-BI283)&gt;=0,0,IF(($S283-BH283)&lt;0,0,IF(AND(($S283-BI283)&gt;0,(BH283-$R283)&gt;0),$V283/365*(BI283-BH283+1),IF(AND(($S283-BI283)&lt;=0,(BH283-$R283)&gt;0),$V283/365*($S283-BH283+1),$V283/365*(BI283-$R283+1))))),0)</f>
        <v>0</v>
      </c>
      <c r="BK283" s="161">
        <f t="shared" ref="BK283:BK286" si="3315">BI283+1</f>
        <v>46054</v>
      </c>
      <c r="BL283" s="161">
        <f t="shared" ref="BL283:BL286" si="3316">BK283+27</f>
        <v>46081</v>
      </c>
      <c r="BM283" s="165">
        <f t="shared" ref="BM283:BM286" si="3317">IFERROR(IF(($R283-BL283)&gt;=0,0,IF(($S283-BK283)&lt;0,0,IF(AND(($S283-BL283)&gt;0,(BK283-$R283)&gt;0),$V283/365*(BL283-BK283+1),IF(AND(($S283-BL283)&lt;=0,(BK283-$R283)&gt;0),$V283/365*($S283-BK283+1),$V283/365*(BL283-$R283+1))))),0)</f>
        <v>0</v>
      </c>
      <c r="BN283" s="161">
        <f t="shared" ref="BN283:BN286" si="3318">BL283+1</f>
        <v>46082</v>
      </c>
      <c r="BO283" s="161">
        <f t="shared" ref="BO283:BO286" si="3319">BN283+30</f>
        <v>46112</v>
      </c>
      <c r="BP283" s="165">
        <f t="shared" ref="BP283:BP286" si="3320">IFERROR(IF(($R283-BO283)&gt;=0,0,IF(($S283-BN283)&lt;0,0,IF(AND(($S283-BO283)&gt;0,(BN283-$R283)&gt;0),$V283/365*(BO283-BN283+1),IF(AND(($S283-BO283)&lt;=0,(BN283-$R283)&gt;0),$V283/365*($S283-BN283+1),$V283/365*(BO283-$R283+1))))),0)</f>
        <v>0</v>
      </c>
      <c r="BQ283" s="161">
        <f t="shared" ref="BQ283:BQ286" si="3321">BO283+1</f>
        <v>46113</v>
      </c>
      <c r="BR283" s="161">
        <f t="shared" ref="BR283:BR286" si="3322">BQ283+29</f>
        <v>46142</v>
      </c>
      <c r="BS283" s="165">
        <f t="shared" ref="BS283:BS286" si="3323">IFERROR(IF(($R283-BR283)&gt;=0,0,IF(($S283-BQ283)&lt;0,0,IF(AND(($S283-BR283)&gt;0,(BQ283-$R283)&gt;0),$V283/365*(BR283-BQ283+1),IF(AND(($S283-BR283)&lt;=0,(BQ283-$R283)&gt;0),$V283/365*($S283-BQ283+1),$V283/365*(BR283-$R283+1))))),0)</f>
        <v>0</v>
      </c>
      <c r="BT283" s="161">
        <f t="shared" ref="BT283:BT286" si="3324">BR283+1</f>
        <v>46143</v>
      </c>
      <c r="BU283" s="161">
        <f t="shared" ref="BU283:BU286" si="3325">BT283+30</f>
        <v>46173</v>
      </c>
      <c r="BV283" s="165">
        <f t="shared" ref="BV283:BV286" si="3326">IFERROR(IF(($R283-BU283)&gt;=0,0,IF(($S283-BT283)&lt;0,0,IF(AND(($S283-BU283)&gt;0,(BT283-$R283)&gt;0),$V283/365*(BU283-BT283+1),IF(AND(($S283-BU283)&lt;=0,(BT283-$R283)&gt;0),$V283/365*($S283-BT283+1),$V283/365*(BU283-$R283+1))))),0)</f>
        <v>0</v>
      </c>
      <c r="BW283" s="161">
        <f t="shared" ref="BW283:BW286" si="3327">BU283+1</f>
        <v>46174</v>
      </c>
      <c r="BX283" s="161">
        <f t="shared" ref="BX283:BX286" si="3328">BW283+29</f>
        <v>46203</v>
      </c>
      <c r="BY283" s="165">
        <f t="shared" ref="BY283:BY286" si="3329">IFERROR(IF(($R283-BX283)&gt;=0,0,IF(($S283-BW283)&lt;0,0,IF(AND(($S283-BX283)&gt;0,(BW283-$R283)&gt;0),$V283/365*(BX283-BW283+1),IF(AND(($S283-BX283)&lt;=0,(BW283-$R283)&gt;0),$V283/365*($S283-BW283+1),$V283/365*(BX283-$R283+1))))),0)</f>
        <v>0</v>
      </c>
      <c r="BZ283" s="161">
        <f t="shared" ref="BZ283:BZ286" si="3330">BX283+1</f>
        <v>46204</v>
      </c>
      <c r="CA283" s="161">
        <f t="shared" ref="CA283:CA286" si="3331">BZ283+30</f>
        <v>46234</v>
      </c>
      <c r="CB283" s="165">
        <f t="shared" ref="CB283:CB286" si="3332">IFERROR(IF(($R283-CA283)&gt;=0,0,IF(($S283-BZ283)&lt;0,0,IF(AND(($S283-CA283)&gt;0,(BZ283-$R283)&gt;0),$V283/365*(CA283-BZ283+1),IF(AND(($S283-CA283)&lt;=0,(BZ283-$R283)&gt;0),$V283/365*($S283-BZ283+1),$V283/365*(CA283-$R283+1))))),0)</f>
        <v>0</v>
      </c>
      <c r="CC283" s="161">
        <f t="shared" ref="CC283:CC286" si="3333">CA283+1</f>
        <v>46235</v>
      </c>
      <c r="CD283" s="161">
        <f t="shared" ref="CD283:CD286" si="3334">CC283+30</f>
        <v>46265</v>
      </c>
      <c r="CE283" s="165">
        <f t="shared" ref="CE283:CE286" si="3335">IFERROR(IF(($R283-CD283)&gt;=0,0,IF(($S283-CC283)&lt;0,0,IF(AND(($S283-CD283)&gt;0,(CC283-$R283)&gt;0),$V283/365*(CD283-CC283+1),IF(AND(($S283-CD283)&lt;=0,(CC283-$R283)&gt;0),$V283/365*($S283-CC283+1),$V283/365*(CD283-$R283+1))))),0)</f>
        <v>0</v>
      </c>
      <c r="CF283" s="161">
        <f t="shared" ref="CF283:CF286" si="3336">CD283+1</f>
        <v>46266</v>
      </c>
      <c r="CG283" s="161">
        <f t="shared" ref="CG283:CG286" si="3337">CF283+29</f>
        <v>46295</v>
      </c>
      <c r="CH283" s="165">
        <f t="shared" ref="CH283:CH286" si="3338">IFERROR(IF(($R283-CG283)&gt;=0,0,IF(($S283-CF283)&lt;0,0,IF(AND(($S283-CG283)&gt;0,(CF283-$R283)&gt;0),$V283/365*(CG283-CF283+1),IF(AND(($S283-CG283)&lt;=0,(CF283-$R283)&gt;0),$V283/365*($S283-CF283+1),$V283/365*(CG283-$R283+1))))),0)</f>
        <v>0</v>
      </c>
      <c r="CI283" s="161">
        <f t="shared" ref="CI283:CI286" si="3339">CG283+1</f>
        <v>46296</v>
      </c>
      <c r="CJ283" s="161">
        <f t="shared" ref="CJ283:CJ286" si="3340">CI283+30</f>
        <v>46326</v>
      </c>
      <c r="CK283" s="165">
        <f t="shared" ref="CK283:CK286" si="3341">IFERROR(IF(($R283-CJ283)&gt;=0,0,IF(($S283-CI283)&lt;0,0,IF(AND(($S283-CJ283)&gt;0,(CI283-$R283)&gt;0),$V283/365*(CJ283-CI283+1),IF(AND(($S283-CJ283)&lt;=0,(CI283-$R283)&gt;0),$V283/365*($S283-CI283+1),$V283/365*(CJ283-$R283+1))))),0)</f>
        <v>0</v>
      </c>
      <c r="CL283" s="161">
        <f t="shared" ref="CL283:CL286" si="3342">CJ283+1</f>
        <v>46327</v>
      </c>
      <c r="CM283" s="161">
        <f t="shared" ref="CM283:CM286" si="3343">CL283+29</f>
        <v>46356</v>
      </c>
      <c r="CN283" s="165">
        <f t="shared" ref="CN283:CN286" si="3344">IFERROR(IF(($R283-CM283)&gt;=0,0,IF(($S283-CL283)&lt;0,0,IF(AND(($S283-CM283)&gt;0,(CL283-$R283)&gt;0),$V283/365*(CM283-CL283+1),IF(AND(($S283-CM283)&lt;=0,(CL283-$R283)&gt;0),$V283/365*($S283-CL283+1),$V283/365*(CM283-$R283+1))))),0)</f>
        <v>0</v>
      </c>
      <c r="CO283" s="161">
        <f t="shared" ref="CO283:CO286" si="3345">CM283+1</f>
        <v>46357</v>
      </c>
      <c r="CP283" s="161">
        <f t="shared" ref="CP283:CP286" si="3346">CO283+30</f>
        <v>46387</v>
      </c>
      <c r="CQ283" s="165">
        <f t="shared" ref="CQ283:CQ286" si="3347">IFERROR(IF(($R283-CP283)&gt;=0,0,IF(($S283-CO283)&lt;0,0,IF(AND(($S283-CP283)&gt;0,(CO283-$R283)&gt;0),$V283/365*(CP283-CO283+1),IF(AND(($S283-CP283)&lt;=0,(CO283-$R283)&gt;0),$V283/365*($S283-CO283+1),$V283/365*(CP283-$R283+1))))),0)</f>
        <v>0</v>
      </c>
    </row>
    <row r="284" s="78" customFormat="1" ht="24" customHeight="1" outlineLevel="4" spans="1:95">
      <c r="A284" s="119"/>
      <c r="B284" s="120"/>
      <c r="C284" s="121"/>
      <c r="D284" s="119"/>
      <c r="E284" s="120"/>
      <c r="F284" s="120"/>
      <c r="G284" s="120"/>
      <c r="H284" s="122"/>
      <c r="I284" s="122"/>
      <c r="J284" s="122">
        <f t="shared" si="3131"/>
        <v>0</v>
      </c>
      <c r="K284" s="122">
        <f t="shared" ref="K284:K286" si="3348">K283+1</f>
        <v>2</v>
      </c>
      <c r="L284" s="87"/>
      <c r="M284" s="154">
        <f>IFERROR(VLOOKUP($L284,'2-2 引出数据_合同数据仓库'!$B$2:$BP$1000,3,FALSE),0)</f>
        <v>0</v>
      </c>
      <c r="N284" s="122"/>
      <c r="O284" s="154">
        <f>IFERROR(VLOOKUP((LEFT(VLOOKUP($L284,'2-2 引出数据_合同数据仓库'!$B$2:$BP$1000,64,FALSE),15)&amp;(RIGHT(VLOOKUP($L284,'2-2 引出数据_合同数据仓库'!$B$2:$BP$1000,64,FALSE),4)+1)),'2-2 引出数据_合同数据仓库'!$B$2:$BP$1000,3,FALSE),0)</f>
        <v>0</v>
      </c>
      <c r="P284" s="122"/>
      <c r="Q284" s="122">
        <f>IFERROR(VLOOKUP($L284,'2-2 引出数据_合同数据仓库'!$B$2:$BP$1000,28,FALSE),0)</f>
        <v>0</v>
      </c>
      <c r="R284" s="122">
        <f>IFERROR(VLOOKUP($L284,'2-2 引出数据_合同数据仓库'!$B$2:$BP$1000,29,FALSE),0)</f>
        <v>0</v>
      </c>
      <c r="S284" s="122">
        <f>IFERROR(VLOOKUP($L284,'2-2 引出数据_合同数据仓库'!$B$2:$BP$1000,4,FALSE),0)</f>
        <v>0</v>
      </c>
      <c r="T284" s="122"/>
      <c r="U284" s="122">
        <f>IFERROR(VLOOKUP($L284,'2-2 引出数据_合同数据仓库'!$B$2:$BP$1000,15,FALSE),0)</f>
        <v>0</v>
      </c>
      <c r="V284" s="122">
        <f t="shared" si="3277"/>
        <v>0</v>
      </c>
      <c r="W284" s="122"/>
      <c r="X284" s="161">
        <v>45658</v>
      </c>
      <c r="Y284" s="161">
        <f t="shared" si="3278"/>
        <v>45688</v>
      </c>
      <c r="Z284" s="165">
        <f t="shared" si="3279"/>
        <v>0</v>
      </c>
      <c r="AA284" s="161">
        <f t="shared" si="3280"/>
        <v>45689</v>
      </c>
      <c r="AB284" s="161">
        <f t="shared" si="3281"/>
        <v>45716</v>
      </c>
      <c r="AC284" s="165">
        <f t="shared" si="3282"/>
        <v>0</v>
      </c>
      <c r="AD284" s="161">
        <f t="shared" si="3283"/>
        <v>45717</v>
      </c>
      <c r="AE284" s="161">
        <f t="shared" si="3284"/>
        <v>45747</v>
      </c>
      <c r="AF284" s="165">
        <f t="shared" si="3285"/>
        <v>0</v>
      </c>
      <c r="AG284" s="161">
        <f t="shared" si="3286"/>
        <v>45748</v>
      </c>
      <c r="AH284" s="161">
        <f t="shared" si="3287"/>
        <v>45777</v>
      </c>
      <c r="AI284" s="165">
        <f t="shared" si="3288"/>
        <v>0</v>
      </c>
      <c r="AJ284" s="161">
        <f t="shared" si="3289"/>
        <v>45778</v>
      </c>
      <c r="AK284" s="161">
        <f t="shared" si="3290"/>
        <v>45808</v>
      </c>
      <c r="AL284" s="165">
        <f t="shared" si="3291"/>
        <v>0</v>
      </c>
      <c r="AM284" s="161">
        <f t="shared" si="3292"/>
        <v>45809</v>
      </c>
      <c r="AN284" s="161">
        <f t="shared" si="3293"/>
        <v>45838</v>
      </c>
      <c r="AO284" s="165">
        <f t="shared" si="3294"/>
        <v>0</v>
      </c>
      <c r="AP284" s="161">
        <f t="shared" si="3295"/>
        <v>45839</v>
      </c>
      <c r="AQ284" s="161">
        <f t="shared" si="3296"/>
        <v>45869</v>
      </c>
      <c r="AR284" s="165">
        <f t="shared" si="3297"/>
        <v>0</v>
      </c>
      <c r="AS284" s="161">
        <f t="shared" si="3298"/>
        <v>45870</v>
      </c>
      <c r="AT284" s="161">
        <f t="shared" si="3299"/>
        <v>45900</v>
      </c>
      <c r="AU284" s="165">
        <f t="shared" si="3300"/>
        <v>0</v>
      </c>
      <c r="AV284" s="161">
        <f t="shared" si="3301"/>
        <v>45901</v>
      </c>
      <c r="AW284" s="161">
        <f t="shared" si="3302"/>
        <v>45930</v>
      </c>
      <c r="AX284" s="165">
        <f t="shared" si="3303"/>
        <v>0</v>
      </c>
      <c r="AY284" s="161">
        <f t="shared" si="3304"/>
        <v>45931</v>
      </c>
      <c r="AZ284" s="161">
        <f t="shared" si="3305"/>
        <v>45961</v>
      </c>
      <c r="BA284" s="165">
        <f t="shared" si="3306"/>
        <v>0</v>
      </c>
      <c r="BB284" s="161">
        <f t="shared" si="3307"/>
        <v>45962</v>
      </c>
      <c r="BC284" s="161">
        <f t="shared" si="3308"/>
        <v>45991</v>
      </c>
      <c r="BD284" s="165">
        <f t="shared" si="3309"/>
        <v>0</v>
      </c>
      <c r="BE284" s="161">
        <f t="shared" si="3310"/>
        <v>45992</v>
      </c>
      <c r="BF284" s="161">
        <f t="shared" si="3311"/>
        <v>46022</v>
      </c>
      <c r="BG284" s="165">
        <f t="shared" si="3312"/>
        <v>0</v>
      </c>
      <c r="BH284" s="161">
        <v>46023</v>
      </c>
      <c r="BI284" s="161">
        <f t="shared" si="3313"/>
        <v>46053</v>
      </c>
      <c r="BJ284" s="165">
        <f t="shared" si="3314"/>
        <v>0</v>
      </c>
      <c r="BK284" s="161">
        <f t="shared" si="3315"/>
        <v>46054</v>
      </c>
      <c r="BL284" s="161">
        <f t="shared" si="3316"/>
        <v>46081</v>
      </c>
      <c r="BM284" s="165">
        <f t="shared" si="3317"/>
        <v>0</v>
      </c>
      <c r="BN284" s="161">
        <f t="shared" si="3318"/>
        <v>46082</v>
      </c>
      <c r="BO284" s="161">
        <f t="shared" si="3319"/>
        <v>46112</v>
      </c>
      <c r="BP284" s="165">
        <f t="shared" si="3320"/>
        <v>0</v>
      </c>
      <c r="BQ284" s="161">
        <f t="shared" si="3321"/>
        <v>46113</v>
      </c>
      <c r="BR284" s="161">
        <f t="shared" si="3322"/>
        <v>46142</v>
      </c>
      <c r="BS284" s="165">
        <f t="shared" si="3323"/>
        <v>0</v>
      </c>
      <c r="BT284" s="161">
        <f t="shared" si="3324"/>
        <v>46143</v>
      </c>
      <c r="BU284" s="161">
        <f t="shared" si="3325"/>
        <v>46173</v>
      </c>
      <c r="BV284" s="165">
        <f t="shared" si="3326"/>
        <v>0</v>
      </c>
      <c r="BW284" s="161">
        <f t="shared" si="3327"/>
        <v>46174</v>
      </c>
      <c r="BX284" s="161">
        <f t="shared" si="3328"/>
        <v>46203</v>
      </c>
      <c r="BY284" s="165">
        <f t="shared" si="3329"/>
        <v>0</v>
      </c>
      <c r="BZ284" s="161">
        <f t="shared" si="3330"/>
        <v>46204</v>
      </c>
      <c r="CA284" s="161">
        <f t="shared" si="3331"/>
        <v>46234</v>
      </c>
      <c r="CB284" s="165">
        <f t="shared" si="3332"/>
        <v>0</v>
      </c>
      <c r="CC284" s="161">
        <f t="shared" si="3333"/>
        <v>46235</v>
      </c>
      <c r="CD284" s="161">
        <f t="shared" si="3334"/>
        <v>46265</v>
      </c>
      <c r="CE284" s="165">
        <f t="shared" si="3335"/>
        <v>0</v>
      </c>
      <c r="CF284" s="161">
        <f t="shared" si="3336"/>
        <v>46266</v>
      </c>
      <c r="CG284" s="161">
        <f t="shared" si="3337"/>
        <v>46295</v>
      </c>
      <c r="CH284" s="165">
        <f t="shared" si="3338"/>
        <v>0</v>
      </c>
      <c r="CI284" s="161">
        <f t="shared" si="3339"/>
        <v>46296</v>
      </c>
      <c r="CJ284" s="161">
        <f t="shared" si="3340"/>
        <v>46326</v>
      </c>
      <c r="CK284" s="165">
        <f t="shared" si="3341"/>
        <v>0</v>
      </c>
      <c r="CL284" s="161">
        <f t="shared" si="3342"/>
        <v>46327</v>
      </c>
      <c r="CM284" s="161">
        <f t="shared" si="3343"/>
        <v>46356</v>
      </c>
      <c r="CN284" s="165">
        <f t="shared" si="3344"/>
        <v>0</v>
      </c>
      <c r="CO284" s="161">
        <f t="shared" si="3345"/>
        <v>46357</v>
      </c>
      <c r="CP284" s="161">
        <f t="shared" si="3346"/>
        <v>46387</v>
      </c>
      <c r="CQ284" s="165">
        <f t="shared" si="3347"/>
        <v>0</v>
      </c>
    </row>
    <row r="285" s="78" customFormat="1" ht="24" customHeight="1" outlineLevel="4" spans="1:95">
      <c r="A285" s="119"/>
      <c r="B285" s="120"/>
      <c r="C285" s="121"/>
      <c r="D285" s="119"/>
      <c r="E285" s="120"/>
      <c r="F285" s="120"/>
      <c r="G285" s="120"/>
      <c r="H285" s="122"/>
      <c r="I285" s="122"/>
      <c r="J285" s="122">
        <f t="shared" si="3131"/>
        <v>0</v>
      </c>
      <c r="K285" s="122">
        <f t="shared" si="3348"/>
        <v>3</v>
      </c>
      <c r="L285" s="87"/>
      <c r="M285" s="154">
        <f>IFERROR(VLOOKUP($L285,'2-2 引出数据_合同数据仓库'!$B$2:$BP$1000,3,FALSE),0)</f>
        <v>0</v>
      </c>
      <c r="N285" s="122"/>
      <c r="O285" s="154">
        <f>IFERROR(VLOOKUP((LEFT(VLOOKUP($L285,'2-2 引出数据_合同数据仓库'!$B$2:$BP$1000,64,FALSE),15)&amp;(RIGHT(VLOOKUP($L285,'2-2 引出数据_合同数据仓库'!$B$2:$BP$1000,64,FALSE),4)+1)),'2-2 引出数据_合同数据仓库'!$B$2:$BP$1000,3,FALSE),0)</f>
        <v>0</v>
      </c>
      <c r="P285" s="122"/>
      <c r="Q285" s="122">
        <f>IFERROR(VLOOKUP($L285,'2-2 引出数据_合同数据仓库'!$B$2:$BP$1000,28,FALSE),0)</f>
        <v>0</v>
      </c>
      <c r="R285" s="122">
        <f>IFERROR(VLOOKUP($L285,'2-2 引出数据_合同数据仓库'!$B$2:$BP$1000,29,FALSE),0)</f>
        <v>0</v>
      </c>
      <c r="S285" s="122">
        <f>IFERROR(VLOOKUP($L285,'2-2 引出数据_合同数据仓库'!$B$2:$BP$1000,4,FALSE),0)</f>
        <v>0</v>
      </c>
      <c r="T285" s="122"/>
      <c r="U285" s="122">
        <f>IFERROR(VLOOKUP($L285,'2-2 引出数据_合同数据仓库'!$B$2:$BP$1000,15,FALSE),0)</f>
        <v>0</v>
      </c>
      <c r="V285" s="122">
        <f t="shared" si="3277"/>
        <v>0</v>
      </c>
      <c r="W285" s="122"/>
      <c r="X285" s="161">
        <v>45658</v>
      </c>
      <c r="Y285" s="161">
        <f t="shared" si="3278"/>
        <v>45688</v>
      </c>
      <c r="Z285" s="165">
        <f t="shared" si="3279"/>
        <v>0</v>
      </c>
      <c r="AA285" s="161">
        <f t="shared" si="3280"/>
        <v>45689</v>
      </c>
      <c r="AB285" s="161">
        <f t="shared" si="3281"/>
        <v>45716</v>
      </c>
      <c r="AC285" s="165">
        <f t="shared" si="3282"/>
        <v>0</v>
      </c>
      <c r="AD285" s="161">
        <f t="shared" si="3283"/>
        <v>45717</v>
      </c>
      <c r="AE285" s="161">
        <f t="shared" si="3284"/>
        <v>45747</v>
      </c>
      <c r="AF285" s="165">
        <f t="shared" si="3285"/>
        <v>0</v>
      </c>
      <c r="AG285" s="161">
        <f t="shared" si="3286"/>
        <v>45748</v>
      </c>
      <c r="AH285" s="161">
        <f t="shared" si="3287"/>
        <v>45777</v>
      </c>
      <c r="AI285" s="165">
        <f t="shared" si="3288"/>
        <v>0</v>
      </c>
      <c r="AJ285" s="161">
        <f t="shared" si="3289"/>
        <v>45778</v>
      </c>
      <c r="AK285" s="161">
        <f t="shared" si="3290"/>
        <v>45808</v>
      </c>
      <c r="AL285" s="165">
        <f t="shared" si="3291"/>
        <v>0</v>
      </c>
      <c r="AM285" s="161">
        <f t="shared" si="3292"/>
        <v>45809</v>
      </c>
      <c r="AN285" s="161">
        <f t="shared" si="3293"/>
        <v>45838</v>
      </c>
      <c r="AO285" s="165">
        <f t="shared" si="3294"/>
        <v>0</v>
      </c>
      <c r="AP285" s="161">
        <f t="shared" si="3295"/>
        <v>45839</v>
      </c>
      <c r="AQ285" s="161">
        <f t="shared" si="3296"/>
        <v>45869</v>
      </c>
      <c r="AR285" s="165">
        <f t="shared" si="3297"/>
        <v>0</v>
      </c>
      <c r="AS285" s="161">
        <f t="shared" si="3298"/>
        <v>45870</v>
      </c>
      <c r="AT285" s="161">
        <f t="shared" si="3299"/>
        <v>45900</v>
      </c>
      <c r="AU285" s="165">
        <f t="shared" si="3300"/>
        <v>0</v>
      </c>
      <c r="AV285" s="161">
        <f t="shared" si="3301"/>
        <v>45901</v>
      </c>
      <c r="AW285" s="161">
        <f t="shared" si="3302"/>
        <v>45930</v>
      </c>
      <c r="AX285" s="165">
        <f t="shared" si="3303"/>
        <v>0</v>
      </c>
      <c r="AY285" s="161">
        <f t="shared" si="3304"/>
        <v>45931</v>
      </c>
      <c r="AZ285" s="161">
        <f t="shared" si="3305"/>
        <v>45961</v>
      </c>
      <c r="BA285" s="165">
        <f t="shared" si="3306"/>
        <v>0</v>
      </c>
      <c r="BB285" s="161">
        <f t="shared" si="3307"/>
        <v>45962</v>
      </c>
      <c r="BC285" s="161">
        <f t="shared" si="3308"/>
        <v>45991</v>
      </c>
      <c r="BD285" s="165">
        <f t="shared" si="3309"/>
        <v>0</v>
      </c>
      <c r="BE285" s="161">
        <f t="shared" si="3310"/>
        <v>45992</v>
      </c>
      <c r="BF285" s="161">
        <f t="shared" si="3311"/>
        <v>46022</v>
      </c>
      <c r="BG285" s="165">
        <f t="shared" si="3312"/>
        <v>0</v>
      </c>
      <c r="BH285" s="161">
        <v>46023</v>
      </c>
      <c r="BI285" s="161">
        <f t="shared" si="3313"/>
        <v>46053</v>
      </c>
      <c r="BJ285" s="165">
        <f t="shared" si="3314"/>
        <v>0</v>
      </c>
      <c r="BK285" s="161">
        <f t="shared" si="3315"/>
        <v>46054</v>
      </c>
      <c r="BL285" s="161">
        <f t="shared" si="3316"/>
        <v>46081</v>
      </c>
      <c r="BM285" s="165">
        <f t="shared" si="3317"/>
        <v>0</v>
      </c>
      <c r="BN285" s="161">
        <f t="shared" si="3318"/>
        <v>46082</v>
      </c>
      <c r="BO285" s="161">
        <f t="shared" si="3319"/>
        <v>46112</v>
      </c>
      <c r="BP285" s="165">
        <f t="shared" si="3320"/>
        <v>0</v>
      </c>
      <c r="BQ285" s="161">
        <f t="shared" si="3321"/>
        <v>46113</v>
      </c>
      <c r="BR285" s="161">
        <f t="shared" si="3322"/>
        <v>46142</v>
      </c>
      <c r="BS285" s="165">
        <f t="shared" si="3323"/>
        <v>0</v>
      </c>
      <c r="BT285" s="161">
        <f t="shared" si="3324"/>
        <v>46143</v>
      </c>
      <c r="BU285" s="161">
        <f t="shared" si="3325"/>
        <v>46173</v>
      </c>
      <c r="BV285" s="165">
        <f t="shared" si="3326"/>
        <v>0</v>
      </c>
      <c r="BW285" s="161">
        <f t="shared" si="3327"/>
        <v>46174</v>
      </c>
      <c r="BX285" s="161">
        <f t="shared" si="3328"/>
        <v>46203</v>
      </c>
      <c r="BY285" s="165">
        <f t="shared" si="3329"/>
        <v>0</v>
      </c>
      <c r="BZ285" s="161">
        <f t="shared" si="3330"/>
        <v>46204</v>
      </c>
      <c r="CA285" s="161">
        <f t="shared" si="3331"/>
        <v>46234</v>
      </c>
      <c r="CB285" s="165">
        <f t="shared" si="3332"/>
        <v>0</v>
      </c>
      <c r="CC285" s="161">
        <f t="shared" si="3333"/>
        <v>46235</v>
      </c>
      <c r="CD285" s="161">
        <f t="shared" si="3334"/>
        <v>46265</v>
      </c>
      <c r="CE285" s="165">
        <f t="shared" si="3335"/>
        <v>0</v>
      </c>
      <c r="CF285" s="161">
        <f t="shared" si="3336"/>
        <v>46266</v>
      </c>
      <c r="CG285" s="161">
        <f t="shared" si="3337"/>
        <v>46295</v>
      </c>
      <c r="CH285" s="165">
        <f t="shared" si="3338"/>
        <v>0</v>
      </c>
      <c r="CI285" s="161">
        <f t="shared" si="3339"/>
        <v>46296</v>
      </c>
      <c r="CJ285" s="161">
        <f t="shared" si="3340"/>
        <v>46326</v>
      </c>
      <c r="CK285" s="165">
        <f t="shared" si="3341"/>
        <v>0</v>
      </c>
      <c r="CL285" s="161">
        <f t="shared" si="3342"/>
        <v>46327</v>
      </c>
      <c r="CM285" s="161">
        <f t="shared" si="3343"/>
        <v>46356</v>
      </c>
      <c r="CN285" s="165">
        <f t="shared" si="3344"/>
        <v>0</v>
      </c>
      <c r="CO285" s="161">
        <f t="shared" si="3345"/>
        <v>46357</v>
      </c>
      <c r="CP285" s="161">
        <f t="shared" si="3346"/>
        <v>46387</v>
      </c>
      <c r="CQ285" s="165">
        <f t="shared" si="3347"/>
        <v>0</v>
      </c>
    </row>
    <row r="286" s="78" customFormat="1" ht="24" customHeight="1" outlineLevel="4" spans="1:95">
      <c r="A286" s="119"/>
      <c r="B286" s="120"/>
      <c r="C286" s="121"/>
      <c r="D286" s="119"/>
      <c r="E286" s="120"/>
      <c r="F286" s="120"/>
      <c r="G286" s="120"/>
      <c r="H286" s="122"/>
      <c r="I286" s="122"/>
      <c r="J286" s="122">
        <f t="shared" si="3131"/>
        <v>0</v>
      </c>
      <c r="K286" s="122">
        <f t="shared" si="3348"/>
        <v>4</v>
      </c>
      <c r="L286" s="87"/>
      <c r="M286" s="154">
        <f>IFERROR(VLOOKUP($L286,'2-2 引出数据_合同数据仓库'!$B$2:$BP$1000,3,FALSE),0)</f>
        <v>0</v>
      </c>
      <c r="N286" s="122"/>
      <c r="O286" s="154">
        <f>IFERROR(VLOOKUP((LEFT(VLOOKUP($L286,'2-2 引出数据_合同数据仓库'!$B$2:$BP$1000,64,FALSE),15)&amp;(RIGHT(VLOOKUP($L286,'2-2 引出数据_合同数据仓库'!$B$2:$BP$1000,64,FALSE),4)+1)),'2-2 引出数据_合同数据仓库'!$B$2:$BP$1000,3,FALSE),0)</f>
        <v>0</v>
      </c>
      <c r="P286" s="122"/>
      <c r="Q286" s="122">
        <f>IFERROR(VLOOKUP($L286,'2-2 引出数据_合同数据仓库'!$B$2:$BP$1000,28,FALSE),0)</f>
        <v>0</v>
      </c>
      <c r="R286" s="122">
        <f>IFERROR(VLOOKUP($L286,'2-2 引出数据_合同数据仓库'!$B$2:$BP$1000,29,FALSE),0)</f>
        <v>0</v>
      </c>
      <c r="S286" s="122">
        <f>IFERROR(VLOOKUP($L286,'2-2 引出数据_合同数据仓库'!$B$2:$BP$1000,4,FALSE),0)</f>
        <v>0</v>
      </c>
      <c r="T286" s="122"/>
      <c r="U286" s="122">
        <f>IFERROR(VLOOKUP($L286,'2-2 引出数据_合同数据仓库'!$B$2:$BP$1000,15,FALSE),0)</f>
        <v>0</v>
      </c>
      <c r="V286" s="122">
        <f t="shared" si="3277"/>
        <v>0</v>
      </c>
      <c r="W286" s="122"/>
      <c r="X286" s="161">
        <v>45658</v>
      </c>
      <c r="Y286" s="161">
        <f t="shared" si="3278"/>
        <v>45688</v>
      </c>
      <c r="Z286" s="165">
        <f t="shared" si="3279"/>
        <v>0</v>
      </c>
      <c r="AA286" s="161">
        <f t="shared" si="3280"/>
        <v>45689</v>
      </c>
      <c r="AB286" s="161">
        <f t="shared" si="3281"/>
        <v>45716</v>
      </c>
      <c r="AC286" s="165">
        <f t="shared" si="3282"/>
        <v>0</v>
      </c>
      <c r="AD286" s="161">
        <f t="shared" si="3283"/>
        <v>45717</v>
      </c>
      <c r="AE286" s="161">
        <f t="shared" si="3284"/>
        <v>45747</v>
      </c>
      <c r="AF286" s="165">
        <f t="shared" si="3285"/>
        <v>0</v>
      </c>
      <c r="AG286" s="161">
        <f t="shared" si="3286"/>
        <v>45748</v>
      </c>
      <c r="AH286" s="161">
        <f t="shared" si="3287"/>
        <v>45777</v>
      </c>
      <c r="AI286" s="165">
        <f t="shared" si="3288"/>
        <v>0</v>
      </c>
      <c r="AJ286" s="161">
        <f t="shared" si="3289"/>
        <v>45778</v>
      </c>
      <c r="AK286" s="161">
        <f t="shared" si="3290"/>
        <v>45808</v>
      </c>
      <c r="AL286" s="165">
        <f t="shared" si="3291"/>
        <v>0</v>
      </c>
      <c r="AM286" s="161">
        <f t="shared" si="3292"/>
        <v>45809</v>
      </c>
      <c r="AN286" s="161">
        <f t="shared" si="3293"/>
        <v>45838</v>
      </c>
      <c r="AO286" s="165">
        <f t="shared" si="3294"/>
        <v>0</v>
      </c>
      <c r="AP286" s="161">
        <f t="shared" si="3295"/>
        <v>45839</v>
      </c>
      <c r="AQ286" s="161">
        <f t="shared" si="3296"/>
        <v>45869</v>
      </c>
      <c r="AR286" s="165">
        <f t="shared" si="3297"/>
        <v>0</v>
      </c>
      <c r="AS286" s="161">
        <f t="shared" si="3298"/>
        <v>45870</v>
      </c>
      <c r="AT286" s="161">
        <f t="shared" si="3299"/>
        <v>45900</v>
      </c>
      <c r="AU286" s="165">
        <f t="shared" si="3300"/>
        <v>0</v>
      </c>
      <c r="AV286" s="161">
        <f t="shared" si="3301"/>
        <v>45901</v>
      </c>
      <c r="AW286" s="161">
        <f t="shared" si="3302"/>
        <v>45930</v>
      </c>
      <c r="AX286" s="165">
        <f t="shared" si="3303"/>
        <v>0</v>
      </c>
      <c r="AY286" s="161">
        <f t="shared" si="3304"/>
        <v>45931</v>
      </c>
      <c r="AZ286" s="161">
        <f t="shared" si="3305"/>
        <v>45961</v>
      </c>
      <c r="BA286" s="165">
        <f t="shared" si="3306"/>
        <v>0</v>
      </c>
      <c r="BB286" s="161">
        <f t="shared" si="3307"/>
        <v>45962</v>
      </c>
      <c r="BC286" s="161">
        <f t="shared" si="3308"/>
        <v>45991</v>
      </c>
      <c r="BD286" s="165">
        <f t="shared" si="3309"/>
        <v>0</v>
      </c>
      <c r="BE286" s="161">
        <f t="shared" si="3310"/>
        <v>45992</v>
      </c>
      <c r="BF286" s="161">
        <f t="shared" si="3311"/>
        <v>46022</v>
      </c>
      <c r="BG286" s="165">
        <f t="shared" si="3312"/>
        <v>0</v>
      </c>
      <c r="BH286" s="161">
        <v>46023</v>
      </c>
      <c r="BI286" s="161">
        <f t="shared" si="3313"/>
        <v>46053</v>
      </c>
      <c r="BJ286" s="165">
        <f t="shared" si="3314"/>
        <v>0</v>
      </c>
      <c r="BK286" s="161">
        <f t="shared" si="3315"/>
        <v>46054</v>
      </c>
      <c r="BL286" s="161">
        <f t="shared" si="3316"/>
        <v>46081</v>
      </c>
      <c r="BM286" s="165">
        <f t="shared" si="3317"/>
        <v>0</v>
      </c>
      <c r="BN286" s="161">
        <f t="shared" si="3318"/>
        <v>46082</v>
      </c>
      <c r="BO286" s="161">
        <f t="shared" si="3319"/>
        <v>46112</v>
      </c>
      <c r="BP286" s="165">
        <f t="shared" si="3320"/>
        <v>0</v>
      </c>
      <c r="BQ286" s="161">
        <f t="shared" si="3321"/>
        <v>46113</v>
      </c>
      <c r="BR286" s="161">
        <f t="shared" si="3322"/>
        <v>46142</v>
      </c>
      <c r="BS286" s="165">
        <f t="shared" si="3323"/>
        <v>0</v>
      </c>
      <c r="BT286" s="161">
        <f t="shared" si="3324"/>
        <v>46143</v>
      </c>
      <c r="BU286" s="161">
        <f t="shared" si="3325"/>
        <v>46173</v>
      </c>
      <c r="BV286" s="165">
        <f t="shared" si="3326"/>
        <v>0</v>
      </c>
      <c r="BW286" s="161">
        <f t="shared" si="3327"/>
        <v>46174</v>
      </c>
      <c r="BX286" s="161">
        <f t="shared" si="3328"/>
        <v>46203</v>
      </c>
      <c r="BY286" s="165">
        <f t="shared" si="3329"/>
        <v>0</v>
      </c>
      <c r="BZ286" s="161">
        <f t="shared" si="3330"/>
        <v>46204</v>
      </c>
      <c r="CA286" s="161">
        <f t="shared" si="3331"/>
        <v>46234</v>
      </c>
      <c r="CB286" s="165">
        <f t="shared" si="3332"/>
        <v>0</v>
      </c>
      <c r="CC286" s="161">
        <f t="shared" si="3333"/>
        <v>46235</v>
      </c>
      <c r="CD286" s="161">
        <f t="shared" si="3334"/>
        <v>46265</v>
      </c>
      <c r="CE286" s="165">
        <f t="shared" si="3335"/>
        <v>0</v>
      </c>
      <c r="CF286" s="161">
        <f t="shared" si="3336"/>
        <v>46266</v>
      </c>
      <c r="CG286" s="161">
        <f t="shared" si="3337"/>
        <v>46295</v>
      </c>
      <c r="CH286" s="165">
        <f t="shared" si="3338"/>
        <v>0</v>
      </c>
      <c r="CI286" s="161">
        <f t="shared" si="3339"/>
        <v>46296</v>
      </c>
      <c r="CJ286" s="161">
        <f t="shared" si="3340"/>
        <v>46326</v>
      </c>
      <c r="CK286" s="165">
        <f t="shared" si="3341"/>
        <v>0</v>
      </c>
      <c r="CL286" s="161">
        <f t="shared" si="3342"/>
        <v>46327</v>
      </c>
      <c r="CM286" s="161">
        <f t="shared" si="3343"/>
        <v>46356</v>
      </c>
      <c r="CN286" s="165">
        <f t="shared" si="3344"/>
        <v>0</v>
      </c>
      <c r="CO286" s="161">
        <f t="shared" si="3345"/>
        <v>46357</v>
      </c>
      <c r="CP286" s="161">
        <f t="shared" si="3346"/>
        <v>46387</v>
      </c>
      <c r="CQ286" s="165">
        <f t="shared" si="3347"/>
        <v>0</v>
      </c>
    </row>
    <row r="287" s="78" customFormat="1" ht="24" customHeight="1" outlineLevel="4" spans="1:95">
      <c r="A287" s="123" t="s">
        <v>2826</v>
      </c>
      <c r="B287" s="124"/>
      <c r="C287" s="124"/>
      <c r="D287" s="124"/>
      <c r="E287" s="124"/>
      <c r="F287" s="124"/>
      <c r="G287" s="125"/>
      <c r="H287" s="126"/>
      <c r="I287" s="126"/>
      <c r="J287" s="126"/>
      <c r="K287" s="126"/>
      <c r="L287" s="126"/>
      <c r="M287" s="155"/>
      <c r="N287" s="126"/>
      <c r="O287" s="126"/>
      <c r="P287" s="126"/>
      <c r="Q287" s="126"/>
      <c r="R287" s="126"/>
      <c r="S287" s="126"/>
      <c r="T287" s="126"/>
      <c r="U287" s="126"/>
      <c r="V287" s="126"/>
      <c r="W287" s="126"/>
      <c r="X287" s="126"/>
      <c r="Y287" s="126"/>
      <c r="Z287" s="126"/>
      <c r="AA287" s="126"/>
      <c r="AB287" s="126"/>
      <c r="AC287" s="126"/>
      <c r="AD287" s="126"/>
      <c r="AE287" s="126"/>
      <c r="AF287" s="126"/>
      <c r="AG287" s="126"/>
      <c r="AH287" s="126"/>
      <c r="AI287" s="126"/>
      <c r="AJ287" s="126"/>
      <c r="AK287" s="126"/>
      <c r="AL287" s="126"/>
      <c r="AM287" s="126"/>
      <c r="AN287" s="126"/>
      <c r="AO287" s="126"/>
      <c r="AP287" s="126"/>
      <c r="AQ287" s="126"/>
      <c r="AR287" s="126"/>
      <c r="AS287" s="126"/>
      <c r="AT287" s="126"/>
      <c r="AU287" s="126"/>
      <c r="AV287" s="126"/>
      <c r="AW287" s="126"/>
      <c r="AX287" s="126"/>
      <c r="AY287" s="126"/>
      <c r="AZ287" s="126"/>
      <c r="BA287" s="126"/>
      <c r="BB287" s="126"/>
      <c r="BC287" s="126"/>
      <c r="BD287" s="126"/>
      <c r="BE287" s="126"/>
      <c r="BF287" s="126"/>
      <c r="BG287" s="126"/>
      <c r="BH287" s="126"/>
      <c r="BI287" s="126"/>
      <c r="BJ287" s="126"/>
      <c r="BK287" s="126"/>
      <c r="BL287" s="126"/>
      <c r="BM287" s="126"/>
      <c r="BN287" s="126"/>
      <c r="BO287" s="126"/>
      <c r="BP287" s="126"/>
      <c r="BQ287" s="126"/>
      <c r="BR287" s="126"/>
      <c r="BS287" s="126"/>
      <c r="BT287" s="126"/>
      <c r="BU287" s="126"/>
      <c r="BV287" s="126"/>
      <c r="BW287" s="126"/>
      <c r="BX287" s="126"/>
      <c r="BY287" s="126"/>
      <c r="BZ287" s="126"/>
      <c r="CA287" s="126"/>
      <c r="CB287" s="126"/>
      <c r="CC287" s="126"/>
      <c r="CD287" s="126"/>
      <c r="CE287" s="126"/>
      <c r="CF287" s="126"/>
      <c r="CG287" s="126"/>
      <c r="CH287" s="126"/>
      <c r="CI287" s="126"/>
      <c r="CJ287" s="126"/>
      <c r="CK287" s="126"/>
      <c r="CL287" s="126"/>
      <c r="CM287" s="126"/>
      <c r="CN287" s="126"/>
      <c r="CO287" s="126"/>
      <c r="CP287" s="126"/>
      <c r="CQ287" s="126"/>
    </row>
    <row r="288" ht="24" customHeight="1" outlineLevel="3" spans="1:95">
      <c r="A288" s="115"/>
      <c r="B288" s="116" t="s">
        <v>799</v>
      </c>
      <c r="C288" s="117" t="s">
        <v>1248</v>
      </c>
      <c r="D288" s="115" t="s">
        <v>1249</v>
      </c>
      <c r="E288" s="116" t="s">
        <v>1250</v>
      </c>
      <c r="F288" s="116"/>
      <c r="G288" s="116" t="s">
        <v>943</v>
      </c>
      <c r="H288" s="118">
        <f>X288+AA288+AD288+AG288+AJ288+AM288+AP288+AS288+AV288+AY288+BB288+BE288</f>
        <v>0</v>
      </c>
      <c r="I288" s="118">
        <f>Y288+AB288+AE288+AH288+AK288+AN288+AQ288+AT288+AW288+AZ288+BC288+BF288</f>
        <v>0</v>
      </c>
      <c r="J288" s="118">
        <f t="shared" si="3131"/>
        <v>0</v>
      </c>
      <c r="K288" s="118"/>
      <c r="L288" s="118"/>
      <c r="M288" s="152"/>
      <c r="N288" s="118"/>
      <c r="O288" s="118"/>
      <c r="P288" s="118"/>
      <c r="Q288" s="118"/>
      <c r="R288" s="118"/>
      <c r="S288" s="118"/>
      <c r="T288" s="118"/>
      <c r="U288" s="118"/>
      <c r="V288" s="118"/>
      <c r="W288" s="118"/>
      <c r="X288" s="118">
        <f>VLOOKUP($C288,'1 预算编制表单'!$C:$BJ,27,FALSE)</f>
        <v>0</v>
      </c>
      <c r="Y288" s="118">
        <f>X288-Z288</f>
        <v>0</v>
      </c>
      <c r="Z288" s="118">
        <f>SUM(Z289:Z293)</f>
        <v>0</v>
      </c>
      <c r="AA288" s="118">
        <f>VLOOKUP($C288,'1 预算编制表单'!$C:$BJ,30,FALSE)</f>
        <v>0</v>
      </c>
      <c r="AB288" s="118">
        <f>AA288-AC288</f>
        <v>0</v>
      </c>
      <c r="AC288" s="118">
        <f>SUM(AC289:AC293)</f>
        <v>0</v>
      </c>
      <c r="AD288" s="118">
        <f>VLOOKUP($C288,'1 预算编制表单'!$C:$BJ,33,FALSE)</f>
        <v>0</v>
      </c>
      <c r="AE288" s="118">
        <f>AD288-AF288</f>
        <v>0</v>
      </c>
      <c r="AF288" s="118">
        <f>SUM(AF289:AF293)</f>
        <v>0</v>
      </c>
      <c r="AG288" s="118">
        <f>VLOOKUP($C288,'1 预算编制表单'!$C:$BJ,36,FALSE)</f>
        <v>0</v>
      </c>
      <c r="AH288" s="118">
        <f>AG288-AI288</f>
        <v>0</v>
      </c>
      <c r="AI288" s="118">
        <f>SUM(AI289:AI293)</f>
        <v>0</v>
      </c>
      <c r="AJ288" s="118">
        <f>VLOOKUP($C288,'1 预算编制表单'!$C:$BJ,39,FALSE)</f>
        <v>0</v>
      </c>
      <c r="AK288" s="118">
        <f>AJ288-AL288</f>
        <v>0</v>
      </c>
      <c r="AL288" s="118">
        <f>SUM(AL289:AL293)</f>
        <v>0</v>
      </c>
      <c r="AM288" s="118">
        <f>VLOOKUP($C288,'1 预算编制表单'!$C:$BJ,42,FALSE)</f>
        <v>0</v>
      </c>
      <c r="AN288" s="118">
        <f>AM288-AO288</f>
        <v>0</v>
      </c>
      <c r="AO288" s="118">
        <f>SUM(AO289:AO293)</f>
        <v>0</v>
      </c>
      <c r="AP288" s="118">
        <f>VLOOKUP($C288,'1 预算编制表单'!$C:$BJ,45,FALSE)</f>
        <v>0</v>
      </c>
      <c r="AQ288" s="118">
        <f>AP288-AR288</f>
        <v>0</v>
      </c>
      <c r="AR288" s="118">
        <f>SUM(AR289:AR293)</f>
        <v>0</v>
      </c>
      <c r="AS288" s="118">
        <f>VLOOKUP($C288,'1 预算编制表单'!$C:$BJ,48,FALSE)</f>
        <v>0</v>
      </c>
      <c r="AT288" s="118">
        <f>AS288-AU288</f>
        <v>0</v>
      </c>
      <c r="AU288" s="118">
        <f>SUM(AU289:AU293)</f>
        <v>0</v>
      </c>
      <c r="AV288" s="118">
        <f>VLOOKUP($C288,'1 预算编制表单'!$C:$BJ,51,FALSE)</f>
        <v>0</v>
      </c>
      <c r="AW288" s="118">
        <f>AV288-AX288</f>
        <v>0</v>
      </c>
      <c r="AX288" s="118">
        <f>SUM(AX289:AX293)</f>
        <v>0</v>
      </c>
      <c r="AY288" s="118">
        <f>VLOOKUP($C288,'1 预算编制表单'!$C:$BJ,54,FALSE)</f>
        <v>0</v>
      </c>
      <c r="AZ288" s="118">
        <f>AY288-BA288</f>
        <v>0</v>
      </c>
      <c r="BA288" s="118">
        <f>SUM(BA289:BA293)</f>
        <v>0</v>
      </c>
      <c r="BB288" s="118">
        <f>VLOOKUP($C288,'1 预算编制表单'!$C:$BJ,57,FALSE)</f>
        <v>0</v>
      </c>
      <c r="BC288" s="118">
        <f>BB288-BD288</f>
        <v>0</v>
      </c>
      <c r="BD288" s="118">
        <f>SUM(BD289:BD293)</f>
        <v>0</v>
      </c>
      <c r="BE288" s="118">
        <f>VLOOKUP($C288,'1 预算编制表单'!$C:$BJ,60,FALSE)</f>
        <v>0</v>
      </c>
      <c r="BF288" s="118">
        <f>BE288-BG288</f>
        <v>0</v>
      </c>
      <c r="BG288" s="118">
        <f>SUM(BG289:BG293)</f>
        <v>0</v>
      </c>
      <c r="BH288" s="118">
        <f>VLOOKUP($C288,'1 预算编制表单'!$C:$BJ,27,FALSE)</f>
        <v>0</v>
      </c>
      <c r="BI288" s="118">
        <f>BH288-BJ288</f>
        <v>0</v>
      </c>
      <c r="BJ288" s="118">
        <f>SUM(BJ289:BJ293)</f>
        <v>0</v>
      </c>
      <c r="BK288" s="118">
        <f>VLOOKUP($C288,'1 预算编制表单'!$C:$BJ,30,FALSE)</f>
        <v>0</v>
      </c>
      <c r="BL288" s="118">
        <f>BK288-BM288</f>
        <v>0</v>
      </c>
      <c r="BM288" s="118">
        <f>SUM(BM289:BM293)</f>
        <v>0</v>
      </c>
      <c r="BN288" s="118">
        <f>VLOOKUP($C288,'1 预算编制表单'!$C:$BJ,33,FALSE)</f>
        <v>0</v>
      </c>
      <c r="BO288" s="118">
        <f>BN288-BP288</f>
        <v>0</v>
      </c>
      <c r="BP288" s="118">
        <f>SUM(BP289:BP293)</f>
        <v>0</v>
      </c>
      <c r="BQ288" s="118">
        <f>VLOOKUP($C288,'1 预算编制表单'!$C:$BJ,36,FALSE)</f>
        <v>0</v>
      </c>
      <c r="BR288" s="118">
        <f>BQ288-BS288</f>
        <v>0</v>
      </c>
      <c r="BS288" s="118">
        <f>SUM(BS289:BS293)</f>
        <v>0</v>
      </c>
      <c r="BT288" s="118">
        <f>VLOOKUP($C288,'1 预算编制表单'!$C:$BJ,39,FALSE)</f>
        <v>0</v>
      </c>
      <c r="BU288" s="118">
        <f>BT288-BV288</f>
        <v>0</v>
      </c>
      <c r="BV288" s="118">
        <f>SUM(BV289:BV293)</f>
        <v>0</v>
      </c>
      <c r="BW288" s="118">
        <f>VLOOKUP($C288,'1 预算编制表单'!$C:$BJ,42,FALSE)</f>
        <v>0</v>
      </c>
      <c r="BX288" s="118">
        <f>BW288-BY288</f>
        <v>0</v>
      </c>
      <c r="BY288" s="118">
        <f>SUM(BY289:BY293)</f>
        <v>0</v>
      </c>
      <c r="BZ288" s="118">
        <f>VLOOKUP($C288,'1 预算编制表单'!$C:$BJ,45,FALSE)</f>
        <v>0</v>
      </c>
      <c r="CA288" s="118">
        <f>BZ288-CB288</f>
        <v>0</v>
      </c>
      <c r="CB288" s="118">
        <f>SUM(CB289:CB293)</f>
        <v>0</v>
      </c>
      <c r="CC288" s="118">
        <f>VLOOKUP($C288,'1 预算编制表单'!$C:$BJ,48,FALSE)</f>
        <v>0</v>
      </c>
      <c r="CD288" s="118">
        <f>CC288-CE288</f>
        <v>0</v>
      </c>
      <c r="CE288" s="118">
        <f>SUM(CE289:CE293)</f>
        <v>0</v>
      </c>
      <c r="CF288" s="118">
        <f>VLOOKUP($C288,'1 预算编制表单'!$C:$BJ,51,FALSE)</f>
        <v>0</v>
      </c>
      <c r="CG288" s="118">
        <f>CF288-CH288</f>
        <v>0</v>
      </c>
      <c r="CH288" s="118">
        <f>SUM(CH289:CH293)</f>
        <v>0</v>
      </c>
      <c r="CI288" s="118">
        <f>VLOOKUP($C288,'1 预算编制表单'!$C:$BJ,54,FALSE)</f>
        <v>0</v>
      </c>
      <c r="CJ288" s="118">
        <f>CI288-CK288</f>
        <v>0</v>
      </c>
      <c r="CK288" s="118">
        <f>SUM(CK289:CK293)</f>
        <v>0</v>
      </c>
      <c r="CL288" s="118">
        <f>VLOOKUP($C288,'1 预算编制表单'!$C:$BJ,57,FALSE)</f>
        <v>0</v>
      </c>
      <c r="CM288" s="118">
        <f>CL288-CN288</f>
        <v>0</v>
      </c>
      <c r="CN288" s="118">
        <f>SUM(CN289:CN293)</f>
        <v>0</v>
      </c>
      <c r="CO288" s="118">
        <f>VLOOKUP($C288,'1 预算编制表单'!$C:$BJ,60,FALSE)</f>
        <v>0</v>
      </c>
      <c r="CP288" s="118">
        <f>CO288-CQ288</f>
        <v>0</v>
      </c>
      <c r="CQ288" s="118">
        <f>SUM(CQ289:CQ293)</f>
        <v>0</v>
      </c>
    </row>
    <row r="289" s="78" customFormat="1" ht="24" customHeight="1" outlineLevel="4" spans="1:95">
      <c r="A289" s="119"/>
      <c r="B289" s="120"/>
      <c r="C289" s="121"/>
      <c r="D289" s="119"/>
      <c r="E289" s="120"/>
      <c r="F289" s="120"/>
      <c r="G289" s="120"/>
      <c r="H289" s="122"/>
      <c r="I289" s="122"/>
      <c r="J289" s="122">
        <f t="shared" si="3131"/>
        <v>0</v>
      </c>
      <c r="K289" s="122">
        <v>1</v>
      </c>
      <c r="L289" s="87"/>
      <c r="M289" s="154">
        <f>IFERROR(VLOOKUP($L289,'2-2 引出数据_合同数据仓库'!$B$2:$BP$1000,3,FALSE),0)</f>
        <v>0</v>
      </c>
      <c r="N289" s="122"/>
      <c r="O289" s="154">
        <f>IFERROR(VLOOKUP((LEFT(VLOOKUP($L289,'2-2 引出数据_合同数据仓库'!$B$2:$BP$1000,64,FALSE),15)&amp;(RIGHT(VLOOKUP($L289,'2-2 引出数据_合同数据仓库'!$B$2:$BP$1000,64,FALSE),4)+1)),'2-2 引出数据_合同数据仓库'!$B$2:$BP$1000,3,FALSE),0)</f>
        <v>0</v>
      </c>
      <c r="P289" s="122"/>
      <c r="Q289" s="122">
        <f>IFERROR(VLOOKUP($L289,'2-2 引出数据_合同数据仓库'!$B$2:$BP$1000,28,FALSE),0)</f>
        <v>0</v>
      </c>
      <c r="R289" s="122">
        <f>IFERROR(VLOOKUP($L289,'2-2 引出数据_合同数据仓库'!$B$2:$BP$1000,29,FALSE),0)</f>
        <v>0</v>
      </c>
      <c r="S289" s="122">
        <f>IFERROR(VLOOKUP($L289,'2-2 引出数据_合同数据仓库'!$B$2:$BP$1000,4,FALSE),0)</f>
        <v>0</v>
      </c>
      <c r="T289" s="122"/>
      <c r="U289" s="122">
        <f>IFERROR(VLOOKUP($L289,'2-2 引出数据_合同数据仓库'!$B$2:$BP$1000,15,FALSE),0)</f>
        <v>0</v>
      </c>
      <c r="V289" s="122">
        <f t="shared" ref="V289:V292" si="3349">U289/(S289-R289+1)*365</f>
        <v>0</v>
      </c>
      <c r="W289" s="122"/>
      <c r="X289" s="161">
        <v>45658</v>
      </c>
      <c r="Y289" s="161">
        <f t="shared" ref="Y289:Y292" si="3350">X289+30</f>
        <v>45688</v>
      </c>
      <c r="Z289" s="165">
        <f t="shared" ref="Z289:Z292" si="3351">IFERROR(IF(($R289-Y289)&gt;=0,0,IF(($S289-X289)&lt;0,0,IF(AND(($S289-Y289)&gt;0,(X289-$R289)&gt;0),$V289/365*(Y289-X289+1),IF(AND(($S289-Y289)&lt;=0,(X289-$R289)&gt;0),$V289/365*($S289-X289+1),$V289/365*(Y289-$R289+1))))),0)</f>
        <v>0</v>
      </c>
      <c r="AA289" s="161">
        <f t="shared" ref="AA289:AA292" si="3352">Y289+1</f>
        <v>45689</v>
      </c>
      <c r="AB289" s="161">
        <f t="shared" ref="AB289:AB292" si="3353">AA289+27</f>
        <v>45716</v>
      </c>
      <c r="AC289" s="165">
        <f t="shared" ref="AC289:AC292" si="3354">IFERROR(IF(($R289-AB289)&gt;=0,0,IF(($S289-AA289)&lt;0,0,IF(AND(($S289-AB289)&gt;0,(AA289-$R289)&gt;0),$V289/365*(AB289-AA289+1),IF(AND(($S289-AB289)&lt;=0,(AA289-$R289)&gt;0),$V289/365*($S289-AA289+1),$V289/365*(AB289-$R289+1))))),0)</f>
        <v>0</v>
      </c>
      <c r="AD289" s="161">
        <f t="shared" ref="AD289:AD292" si="3355">AB289+1</f>
        <v>45717</v>
      </c>
      <c r="AE289" s="161">
        <f t="shared" ref="AE289:AE292" si="3356">AD289+30</f>
        <v>45747</v>
      </c>
      <c r="AF289" s="165">
        <f t="shared" ref="AF289:AF292" si="3357">IFERROR(IF(($R289-AE289)&gt;=0,0,IF(($S289-AD289)&lt;0,0,IF(AND(($S289-AE289)&gt;0,(AD289-$R289)&gt;0),$V289/365*(AE289-AD289+1),IF(AND(($S289-AE289)&lt;=0,(AD289-$R289)&gt;0),$V289/365*($S289-AD289+1),$V289/365*(AE289-$R289+1))))),0)</f>
        <v>0</v>
      </c>
      <c r="AG289" s="161">
        <f t="shared" ref="AG289:AG292" si="3358">AE289+1</f>
        <v>45748</v>
      </c>
      <c r="AH289" s="161">
        <f t="shared" ref="AH289:AH292" si="3359">AG289+29</f>
        <v>45777</v>
      </c>
      <c r="AI289" s="165">
        <f t="shared" ref="AI289:AI292" si="3360">IFERROR(IF(($R289-AH289)&gt;=0,0,IF(($S289-AG289)&lt;0,0,IF(AND(($S289-AH289)&gt;0,(AG289-$R289)&gt;0),$V289/365*(AH289-AG289+1),IF(AND(($S289-AH289)&lt;=0,(AG289-$R289)&gt;0),$V289/365*($S289-AG289+1),$V289/365*(AH289-$R289+1))))),0)</f>
        <v>0</v>
      </c>
      <c r="AJ289" s="161">
        <f t="shared" ref="AJ289:AJ292" si="3361">AH289+1</f>
        <v>45778</v>
      </c>
      <c r="AK289" s="161">
        <f t="shared" ref="AK289:AK292" si="3362">AJ289+30</f>
        <v>45808</v>
      </c>
      <c r="AL289" s="165">
        <f t="shared" ref="AL289:AL292" si="3363">IFERROR(IF(($R289-AK289)&gt;=0,0,IF(($S289-AJ289)&lt;0,0,IF(AND(($S289-AK289)&gt;0,(AJ289-$R289)&gt;0),$V289/365*(AK289-AJ289+1),IF(AND(($S289-AK289)&lt;=0,(AJ289-$R289)&gt;0),$V289/365*($S289-AJ289+1),$V289/365*(AK289-$R289+1))))),0)</f>
        <v>0</v>
      </c>
      <c r="AM289" s="161">
        <f t="shared" ref="AM289:AM292" si="3364">AK289+1</f>
        <v>45809</v>
      </c>
      <c r="AN289" s="161">
        <f t="shared" ref="AN289:AN292" si="3365">AM289+29</f>
        <v>45838</v>
      </c>
      <c r="AO289" s="165">
        <f t="shared" ref="AO289:AO292" si="3366">IFERROR(IF(($R289-AN289)&gt;=0,0,IF(($S289-AM289)&lt;0,0,IF(AND(($S289-AN289)&gt;0,(AM289-$R289)&gt;0),$V289/365*(AN289-AM289+1),IF(AND(($S289-AN289)&lt;=0,(AM289-$R289)&gt;0),$V289/365*($S289-AM289+1),$V289/365*(AN289-$R289+1))))),0)</f>
        <v>0</v>
      </c>
      <c r="AP289" s="161">
        <f t="shared" ref="AP289:AP292" si="3367">AN289+1</f>
        <v>45839</v>
      </c>
      <c r="AQ289" s="161">
        <f t="shared" ref="AQ289:AQ292" si="3368">AP289+30</f>
        <v>45869</v>
      </c>
      <c r="AR289" s="165">
        <f t="shared" ref="AR289:AR292" si="3369">IFERROR(IF(($R289-AQ289)&gt;=0,0,IF(($S289-AP289)&lt;0,0,IF(AND(($S289-AQ289)&gt;0,(AP289-$R289)&gt;0),$V289/365*(AQ289-AP289+1),IF(AND(($S289-AQ289)&lt;=0,(AP289-$R289)&gt;0),$V289/365*($S289-AP289+1),$V289/365*(AQ289-$R289+1))))),0)</f>
        <v>0</v>
      </c>
      <c r="AS289" s="161">
        <f t="shared" ref="AS289:AS292" si="3370">AQ289+1</f>
        <v>45870</v>
      </c>
      <c r="AT289" s="161">
        <f t="shared" ref="AT289:AT292" si="3371">AS289+30</f>
        <v>45900</v>
      </c>
      <c r="AU289" s="165">
        <f t="shared" ref="AU289:AU292" si="3372">IFERROR(IF(($R289-AT289)&gt;=0,0,IF(($S289-AS289)&lt;0,0,IF(AND(($S289-AT289)&gt;0,(AS289-$R289)&gt;0),$V289/365*(AT289-AS289+1),IF(AND(($S289-AT289)&lt;=0,(AS289-$R289)&gt;0),$V289/365*($S289-AS289+1),$V289/365*(AT289-$R289+1))))),0)</f>
        <v>0</v>
      </c>
      <c r="AV289" s="161">
        <f t="shared" ref="AV289:AV292" si="3373">AT289+1</f>
        <v>45901</v>
      </c>
      <c r="AW289" s="161">
        <f t="shared" ref="AW289:AW292" si="3374">AV289+29</f>
        <v>45930</v>
      </c>
      <c r="AX289" s="165">
        <f t="shared" ref="AX289:AX292" si="3375">IFERROR(IF(($R289-AW289)&gt;=0,0,IF(($S289-AV289)&lt;0,0,IF(AND(($S289-AW289)&gt;0,(AV289-$R289)&gt;0),$V289/365*(AW289-AV289+1),IF(AND(($S289-AW289)&lt;=0,(AV289-$R289)&gt;0),$V289/365*($S289-AV289+1),$V289/365*(AW289-$R289+1))))),0)</f>
        <v>0</v>
      </c>
      <c r="AY289" s="161">
        <f t="shared" ref="AY289:AY292" si="3376">AW289+1</f>
        <v>45931</v>
      </c>
      <c r="AZ289" s="161">
        <f t="shared" ref="AZ289:AZ292" si="3377">AY289+30</f>
        <v>45961</v>
      </c>
      <c r="BA289" s="165">
        <f t="shared" ref="BA289:BA292" si="3378">IFERROR(IF(($R289-AZ289)&gt;=0,0,IF(($S289-AY289)&lt;0,0,IF(AND(($S289-AZ289)&gt;0,(AY289-$R289)&gt;0),$V289/365*(AZ289-AY289+1),IF(AND(($S289-AZ289)&lt;=0,(AY289-$R289)&gt;0),$V289/365*($S289-AY289+1),$V289/365*(AZ289-$R289+1))))),0)</f>
        <v>0</v>
      </c>
      <c r="BB289" s="161">
        <f t="shared" ref="BB289:BB292" si="3379">AZ289+1</f>
        <v>45962</v>
      </c>
      <c r="BC289" s="161">
        <f t="shared" ref="BC289:BC292" si="3380">BB289+29</f>
        <v>45991</v>
      </c>
      <c r="BD289" s="165">
        <f t="shared" ref="BD289:BD292" si="3381">IFERROR(IF(($R289-BC289)&gt;=0,0,IF(($S289-BB289)&lt;0,0,IF(AND(($S289-BC289)&gt;0,(BB289-$R289)&gt;0),$V289/365*(BC289-BB289+1),IF(AND(($S289-BC289)&lt;=0,(BB289-$R289)&gt;0),$V289/365*($S289-BB289+1),$V289/365*(BC289-$R289+1))))),0)</f>
        <v>0</v>
      </c>
      <c r="BE289" s="161">
        <f t="shared" ref="BE289:BE292" si="3382">BC289+1</f>
        <v>45992</v>
      </c>
      <c r="BF289" s="161">
        <f t="shared" ref="BF289:BF292" si="3383">BE289+30</f>
        <v>46022</v>
      </c>
      <c r="BG289" s="165">
        <f t="shared" ref="BG289:BG292" si="3384">IFERROR(IF(($R289-BF289)&gt;=0,0,IF(($S289-BE289)&lt;0,0,IF(AND(($S289-BF289)&gt;0,(BE289-$R289)&gt;0),$V289/365*(BF289-BE289+1),IF(AND(($S289-BF289)&lt;=0,(BE289-$R289)&gt;0),$V289/365*($S289-BE289+1),$V289/365*(BF289-$R289+1))))),0)</f>
        <v>0</v>
      </c>
      <c r="BH289" s="161">
        <v>46023</v>
      </c>
      <c r="BI289" s="161">
        <f t="shared" ref="BI289:BI292" si="3385">BH289+30</f>
        <v>46053</v>
      </c>
      <c r="BJ289" s="165">
        <f t="shared" ref="BJ289:BJ292" si="3386">IFERROR(IF(($R289-BI289)&gt;=0,0,IF(($S289-BH289)&lt;0,0,IF(AND(($S289-BI289)&gt;0,(BH289-$R289)&gt;0),$V289/365*(BI289-BH289+1),IF(AND(($S289-BI289)&lt;=0,(BH289-$R289)&gt;0),$V289/365*($S289-BH289+1),$V289/365*(BI289-$R289+1))))),0)</f>
        <v>0</v>
      </c>
      <c r="BK289" s="161">
        <f t="shared" ref="BK289:BK292" si="3387">BI289+1</f>
        <v>46054</v>
      </c>
      <c r="BL289" s="161">
        <f t="shared" ref="BL289:BL292" si="3388">BK289+27</f>
        <v>46081</v>
      </c>
      <c r="BM289" s="165">
        <f t="shared" ref="BM289:BM292" si="3389">IFERROR(IF(($R289-BL289)&gt;=0,0,IF(($S289-BK289)&lt;0,0,IF(AND(($S289-BL289)&gt;0,(BK289-$R289)&gt;0),$V289/365*(BL289-BK289+1),IF(AND(($S289-BL289)&lt;=0,(BK289-$R289)&gt;0),$V289/365*($S289-BK289+1),$V289/365*(BL289-$R289+1))))),0)</f>
        <v>0</v>
      </c>
      <c r="BN289" s="161">
        <f t="shared" ref="BN289:BN292" si="3390">BL289+1</f>
        <v>46082</v>
      </c>
      <c r="BO289" s="161">
        <f t="shared" ref="BO289:BO292" si="3391">BN289+30</f>
        <v>46112</v>
      </c>
      <c r="BP289" s="165">
        <f t="shared" ref="BP289:BP292" si="3392">IFERROR(IF(($R289-BO289)&gt;=0,0,IF(($S289-BN289)&lt;0,0,IF(AND(($S289-BO289)&gt;0,(BN289-$R289)&gt;0),$V289/365*(BO289-BN289+1),IF(AND(($S289-BO289)&lt;=0,(BN289-$R289)&gt;0),$V289/365*($S289-BN289+1),$V289/365*(BO289-$R289+1))))),0)</f>
        <v>0</v>
      </c>
      <c r="BQ289" s="161">
        <f t="shared" ref="BQ289:BQ292" si="3393">BO289+1</f>
        <v>46113</v>
      </c>
      <c r="BR289" s="161">
        <f t="shared" ref="BR289:BR292" si="3394">BQ289+29</f>
        <v>46142</v>
      </c>
      <c r="BS289" s="165">
        <f t="shared" ref="BS289:BS292" si="3395">IFERROR(IF(($R289-BR289)&gt;=0,0,IF(($S289-BQ289)&lt;0,0,IF(AND(($S289-BR289)&gt;0,(BQ289-$R289)&gt;0),$V289/365*(BR289-BQ289+1),IF(AND(($S289-BR289)&lt;=0,(BQ289-$R289)&gt;0),$V289/365*($S289-BQ289+1),$V289/365*(BR289-$R289+1))))),0)</f>
        <v>0</v>
      </c>
      <c r="BT289" s="161">
        <f t="shared" ref="BT289:BT292" si="3396">BR289+1</f>
        <v>46143</v>
      </c>
      <c r="BU289" s="161">
        <f t="shared" ref="BU289:BU292" si="3397">BT289+30</f>
        <v>46173</v>
      </c>
      <c r="BV289" s="165">
        <f t="shared" ref="BV289:BV292" si="3398">IFERROR(IF(($R289-BU289)&gt;=0,0,IF(($S289-BT289)&lt;0,0,IF(AND(($S289-BU289)&gt;0,(BT289-$R289)&gt;0),$V289/365*(BU289-BT289+1),IF(AND(($S289-BU289)&lt;=0,(BT289-$R289)&gt;0),$V289/365*($S289-BT289+1),$V289/365*(BU289-$R289+1))))),0)</f>
        <v>0</v>
      </c>
      <c r="BW289" s="161">
        <f t="shared" ref="BW289:BW292" si="3399">BU289+1</f>
        <v>46174</v>
      </c>
      <c r="BX289" s="161">
        <f t="shared" ref="BX289:BX292" si="3400">BW289+29</f>
        <v>46203</v>
      </c>
      <c r="BY289" s="165">
        <f t="shared" ref="BY289:BY292" si="3401">IFERROR(IF(($R289-BX289)&gt;=0,0,IF(($S289-BW289)&lt;0,0,IF(AND(($S289-BX289)&gt;0,(BW289-$R289)&gt;0),$V289/365*(BX289-BW289+1),IF(AND(($S289-BX289)&lt;=0,(BW289-$R289)&gt;0),$V289/365*($S289-BW289+1),$V289/365*(BX289-$R289+1))))),0)</f>
        <v>0</v>
      </c>
      <c r="BZ289" s="161">
        <f t="shared" ref="BZ289:BZ292" si="3402">BX289+1</f>
        <v>46204</v>
      </c>
      <c r="CA289" s="161">
        <f t="shared" ref="CA289:CA292" si="3403">BZ289+30</f>
        <v>46234</v>
      </c>
      <c r="CB289" s="165">
        <f t="shared" ref="CB289:CB292" si="3404">IFERROR(IF(($R289-CA289)&gt;=0,0,IF(($S289-BZ289)&lt;0,0,IF(AND(($S289-CA289)&gt;0,(BZ289-$R289)&gt;0),$V289/365*(CA289-BZ289+1),IF(AND(($S289-CA289)&lt;=0,(BZ289-$R289)&gt;0),$V289/365*($S289-BZ289+1),$V289/365*(CA289-$R289+1))))),0)</f>
        <v>0</v>
      </c>
      <c r="CC289" s="161">
        <f t="shared" ref="CC289:CC292" si="3405">CA289+1</f>
        <v>46235</v>
      </c>
      <c r="CD289" s="161">
        <f t="shared" ref="CD289:CD292" si="3406">CC289+30</f>
        <v>46265</v>
      </c>
      <c r="CE289" s="165">
        <f t="shared" ref="CE289:CE292" si="3407">IFERROR(IF(($R289-CD289)&gt;=0,0,IF(($S289-CC289)&lt;0,0,IF(AND(($S289-CD289)&gt;0,(CC289-$R289)&gt;0),$V289/365*(CD289-CC289+1),IF(AND(($S289-CD289)&lt;=0,(CC289-$R289)&gt;0),$V289/365*($S289-CC289+1),$V289/365*(CD289-$R289+1))))),0)</f>
        <v>0</v>
      </c>
      <c r="CF289" s="161">
        <f t="shared" ref="CF289:CF292" si="3408">CD289+1</f>
        <v>46266</v>
      </c>
      <c r="CG289" s="161">
        <f t="shared" ref="CG289:CG292" si="3409">CF289+29</f>
        <v>46295</v>
      </c>
      <c r="CH289" s="165">
        <f t="shared" ref="CH289:CH292" si="3410">IFERROR(IF(($R289-CG289)&gt;=0,0,IF(($S289-CF289)&lt;0,0,IF(AND(($S289-CG289)&gt;0,(CF289-$R289)&gt;0),$V289/365*(CG289-CF289+1),IF(AND(($S289-CG289)&lt;=0,(CF289-$R289)&gt;0),$V289/365*($S289-CF289+1),$V289/365*(CG289-$R289+1))))),0)</f>
        <v>0</v>
      </c>
      <c r="CI289" s="161">
        <f t="shared" ref="CI289:CI292" si="3411">CG289+1</f>
        <v>46296</v>
      </c>
      <c r="CJ289" s="161">
        <f t="shared" ref="CJ289:CJ292" si="3412">CI289+30</f>
        <v>46326</v>
      </c>
      <c r="CK289" s="165">
        <f t="shared" ref="CK289:CK292" si="3413">IFERROR(IF(($R289-CJ289)&gt;=0,0,IF(($S289-CI289)&lt;0,0,IF(AND(($S289-CJ289)&gt;0,(CI289-$R289)&gt;0),$V289/365*(CJ289-CI289+1),IF(AND(($S289-CJ289)&lt;=0,(CI289-$R289)&gt;0),$V289/365*($S289-CI289+1),$V289/365*(CJ289-$R289+1))))),0)</f>
        <v>0</v>
      </c>
      <c r="CL289" s="161">
        <f t="shared" ref="CL289:CL292" si="3414">CJ289+1</f>
        <v>46327</v>
      </c>
      <c r="CM289" s="161">
        <f t="shared" ref="CM289:CM292" si="3415">CL289+29</f>
        <v>46356</v>
      </c>
      <c r="CN289" s="165">
        <f t="shared" ref="CN289:CN292" si="3416">IFERROR(IF(($R289-CM289)&gt;=0,0,IF(($S289-CL289)&lt;0,0,IF(AND(($S289-CM289)&gt;0,(CL289-$R289)&gt;0),$V289/365*(CM289-CL289+1),IF(AND(($S289-CM289)&lt;=0,(CL289-$R289)&gt;0),$V289/365*($S289-CL289+1),$V289/365*(CM289-$R289+1))))),0)</f>
        <v>0</v>
      </c>
      <c r="CO289" s="161">
        <f t="shared" ref="CO289:CO292" si="3417">CM289+1</f>
        <v>46357</v>
      </c>
      <c r="CP289" s="161">
        <f t="shared" ref="CP289:CP292" si="3418">CO289+30</f>
        <v>46387</v>
      </c>
      <c r="CQ289" s="165">
        <f t="shared" ref="CQ289:CQ292" si="3419">IFERROR(IF(($R289-CP289)&gt;=0,0,IF(($S289-CO289)&lt;0,0,IF(AND(($S289-CP289)&gt;0,(CO289-$R289)&gt;0),$V289/365*(CP289-CO289+1),IF(AND(($S289-CP289)&lt;=0,(CO289-$R289)&gt;0),$V289/365*($S289-CO289+1),$V289/365*(CP289-$R289+1))))),0)</f>
        <v>0</v>
      </c>
    </row>
    <row r="290" s="78" customFormat="1" ht="24" customHeight="1" outlineLevel="4" spans="1:95">
      <c r="A290" s="119"/>
      <c r="B290" s="120"/>
      <c r="C290" s="121"/>
      <c r="D290" s="119"/>
      <c r="E290" s="120"/>
      <c r="F290" s="120"/>
      <c r="G290" s="120"/>
      <c r="H290" s="122"/>
      <c r="I290" s="122"/>
      <c r="J290" s="122">
        <f t="shared" si="3131"/>
        <v>0</v>
      </c>
      <c r="K290" s="122">
        <f t="shared" ref="K290:K292" si="3420">K289+1</f>
        <v>2</v>
      </c>
      <c r="L290" s="87"/>
      <c r="M290" s="154">
        <f>IFERROR(VLOOKUP($L290,'2-2 引出数据_合同数据仓库'!$B$2:$BP$1000,3,FALSE),0)</f>
        <v>0</v>
      </c>
      <c r="N290" s="122"/>
      <c r="O290" s="154">
        <f>IFERROR(VLOOKUP((LEFT(VLOOKUP($L290,'2-2 引出数据_合同数据仓库'!$B$2:$BP$1000,64,FALSE),15)&amp;(RIGHT(VLOOKUP($L290,'2-2 引出数据_合同数据仓库'!$B$2:$BP$1000,64,FALSE),4)+1)),'2-2 引出数据_合同数据仓库'!$B$2:$BP$1000,3,FALSE),0)</f>
        <v>0</v>
      </c>
      <c r="P290" s="122"/>
      <c r="Q290" s="122">
        <f>IFERROR(VLOOKUP($L290,'2-2 引出数据_合同数据仓库'!$B$2:$BP$1000,28,FALSE),0)</f>
        <v>0</v>
      </c>
      <c r="R290" s="122">
        <f>IFERROR(VLOOKUP($L290,'2-2 引出数据_合同数据仓库'!$B$2:$BP$1000,29,FALSE),0)</f>
        <v>0</v>
      </c>
      <c r="S290" s="122">
        <f>IFERROR(VLOOKUP($L290,'2-2 引出数据_合同数据仓库'!$B$2:$BP$1000,4,FALSE),0)</f>
        <v>0</v>
      </c>
      <c r="T290" s="122"/>
      <c r="U290" s="122">
        <f>IFERROR(VLOOKUP($L290,'2-2 引出数据_合同数据仓库'!$B$2:$BP$1000,15,FALSE),0)</f>
        <v>0</v>
      </c>
      <c r="V290" s="122">
        <f t="shared" si="3349"/>
        <v>0</v>
      </c>
      <c r="W290" s="122"/>
      <c r="X290" s="161">
        <v>45658</v>
      </c>
      <c r="Y290" s="161">
        <f t="shared" si="3350"/>
        <v>45688</v>
      </c>
      <c r="Z290" s="165">
        <f t="shared" si="3351"/>
        <v>0</v>
      </c>
      <c r="AA290" s="161">
        <f t="shared" si="3352"/>
        <v>45689</v>
      </c>
      <c r="AB290" s="161">
        <f t="shared" si="3353"/>
        <v>45716</v>
      </c>
      <c r="AC290" s="165">
        <f t="shared" si="3354"/>
        <v>0</v>
      </c>
      <c r="AD290" s="161">
        <f t="shared" si="3355"/>
        <v>45717</v>
      </c>
      <c r="AE290" s="161">
        <f t="shared" si="3356"/>
        <v>45747</v>
      </c>
      <c r="AF290" s="165">
        <f t="shared" si="3357"/>
        <v>0</v>
      </c>
      <c r="AG290" s="161">
        <f t="shared" si="3358"/>
        <v>45748</v>
      </c>
      <c r="AH290" s="161">
        <f t="shared" si="3359"/>
        <v>45777</v>
      </c>
      <c r="AI290" s="165">
        <f t="shared" si="3360"/>
        <v>0</v>
      </c>
      <c r="AJ290" s="161">
        <f t="shared" si="3361"/>
        <v>45778</v>
      </c>
      <c r="AK290" s="161">
        <f t="shared" si="3362"/>
        <v>45808</v>
      </c>
      <c r="AL290" s="165">
        <f t="shared" si="3363"/>
        <v>0</v>
      </c>
      <c r="AM290" s="161">
        <f t="shared" si="3364"/>
        <v>45809</v>
      </c>
      <c r="AN290" s="161">
        <f t="shared" si="3365"/>
        <v>45838</v>
      </c>
      <c r="AO290" s="165">
        <f t="shared" si="3366"/>
        <v>0</v>
      </c>
      <c r="AP290" s="161">
        <f t="shared" si="3367"/>
        <v>45839</v>
      </c>
      <c r="AQ290" s="161">
        <f t="shared" si="3368"/>
        <v>45869</v>
      </c>
      <c r="AR290" s="165">
        <f t="shared" si="3369"/>
        <v>0</v>
      </c>
      <c r="AS290" s="161">
        <f t="shared" si="3370"/>
        <v>45870</v>
      </c>
      <c r="AT290" s="161">
        <f t="shared" si="3371"/>
        <v>45900</v>
      </c>
      <c r="AU290" s="165">
        <f t="shared" si="3372"/>
        <v>0</v>
      </c>
      <c r="AV290" s="161">
        <f t="shared" si="3373"/>
        <v>45901</v>
      </c>
      <c r="AW290" s="161">
        <f t="shared" si="3374"/>
        <v>45930</v>
      </c>
      <c r="AX290" s="165">
        <f t="shared" si="3375"/>
        <v>0</v>
      </c>
      <c r="AY290" s="161">
        <f t="shared" si="3376"/>
        <v>45931</v>
      </c>
      <c r="AZ290" s="161">
        <f t="shared" si="3377"/>
        <v>45961</v>
      </c>
      <c r="BA290" s="165">
        <f t="shared" si="3378"/>
        <v>0</v>
      </c>
      <c r="BB290" s="161">
        <f t="shared" si="3379"/>
        <v>45962</v>
      </c>
      <c r="BC290" s="161">
        <f t="shared" si="3380"/>
        <v>45991</v>
      </c>
      <c r="BD290" s="165">
        <f t="shared" si="3381"/>
        <v>0</v>
      </c>
      <c r="BE290" s="161">
        <f t="shared" si="3382"/>
        <v>45992</v>
      </c>
      <c r="BF290" s="161">
        <f t="shared" si="3383"/>
        <v>46022</v>
      </c>
      <c r="BG290" s="165">
        <f t="shared" si="3384"/>
        <v>0</v>
      </c>
      <c r="BH290" s="161">
        <v>46023</v>
      </c>
      <c r="BI290" s="161">
        <f t="shared" si="3385"/>
        <v>46053</v>
      </c>
      <c r="BJ290" s="165">
        <f t="shared" si="3386"/>
        <v>0</v>
      </c>
      <c r="BK290" s="161">
        <f t="shared" si="3387"/>
        <v>46054</v>
      </c>
      <c r="BL290" s="161">
        <f t="shared" si="3388"/>
        <v>46081</v>
      </c>
      <c r="BM290" s="165">
        <f t="shared" si="3389"/>
        <v>0</v>
      </c>
      <c r="BN290" s="161">
        <f t="shared" si="3390"/>
        <v>46082</v>
      </c>
      <c r="BO290" s="161">
        <f t="shared" si="3391"/>
        <v>46112</v>
      </c>
      <c r="BP290" s="165">
        <f t="shared" si="3392"/>
        <v>0</v>
      </c>
      <c r="BQ290" s="161">
        <f t="shared" si="3393"/>
        <v>46113</v>
      </c>
      <c r="BR290" s="161">
        <f t="shared" si="3394"/>
        <v>46142</v>
      </c>
      <c r="BS290" s="165">
        <f t="shared" si="3395"/>
        <v>0</v>
      </c>
      <c r="BT290" s="161">
        <f t="shared" si="3396"/>
        <v>46143</v>
      </c>
      <c r="BU290" s="161">
        <f t="shared" si="3397"/>
        <v>46173</v>
      </c>
      <c r="BV290" s="165">
        <f t="shared" si="3398"/>
        <v>0</v>
      </c>
      <c r="BW290" s="161">
        <f t="shared" si="3399"/>
        <v>46174</v>
      </c>
      <c r="BX290" s="161">
        <f t="shared" si="3400"/>
        <v>46203</v>
      </c>
      <c r="BY290" s="165">
        <f t="shared" si="3401"/>
        <v>0</v>
      </c>
      <c r="BZ290" s="161">
        <f t="shared" si="3402"/>
        <v>46204</v>
      </c>
      <c r="CA290" s="161">
        <f t="shared" si="3403"/>
        <v>46234</v>
      </c>
      <c r="CB290" s="165">
        <f t="shared" si="3404"/>
        <v>0</v>
      </c>
      <c r="CC290" s="161">
        <f t="shared" si="3405"/>
        <v>46235</v>
      </c>
      <c r="CD290" s="161">
        <f t="shared" si="3406"/>
        <v>46265</v>
      </c>
      <c r="CE290" s="165">
        <f t="shared" si="3407"/>
        <v>0</v>
      </c>
      <c r="CF290" s="161">
        <f t="shared" si="3408"/>
        <v>46266</v>
      </c>
      <c r="CG290" s="161">
        <f t="shared" si="3409"/>
        <v>46295</v>
      </c>
      <c r="CH290" s="165">
        <f t="shared" si="3410"/>
        <v>0</v>
      </c>
      <c r="CI290" s="161">
        <f t="shared" si="3411"/>
        <v>46296</v>
      </c>
      <c r="CJ290" s="161">
        <f t="shared" si="3412"/>
        <v>46326</v>
      </c>
      <c r="CK290" s="165">
        <f t="shared" si="3413"/>
        <v>0</v>
      </c>
      <c r="CL290" s="161">
        <f t="shared" si="3414"/>
        <v>46327</v>
      </c>
      <c r="CM290" s="161">
        <f t="shared" si="3415"/>
        <v>46356</v>
      </c>
      <c r="CN290" s="165">
        <f t="shared" si="3416"/>
        <v>0</v>
      </c>
      <c r="CO290" s="161">
        <f t="shared" si="3417"/>
        <v>46357</v>
      </c>
      <c r="CP290" s="161">
        <f t="shared" si="3418"/>
        <v>46387</v>
      </c>
      <c r="CQ290" s="165">
        <f t="shared" si="3419"/>
        <v>0</v>
      </c>
    </row>
    <row r="291" s="78" customFormat="1" ht="24" customHeight="1" outlineLevel="4" spans="1:95">
      <c r="A291" s="119"/>
      <c r="B291" s="120"/>
      <c r="C291" s="121"/>
      <c r="D291" s="119"/>
      <c r="E291" s="120"/>
      <c r="F291" s="120"/>
      <c r="G291" s="120"/>
      <c r="H291" s="122"/>
      <c r="I291" s="122"/>
      <c r="J291" s="122">
        <f t="shared" si="3131"/>
        <v>0</v>
      </c>
      <c r="K291" s="122">
        <f t="shared" si="3420"/>
        <v>3</v>
      </c>
      <c r="L291" s="87"/>
      <c r="M291" s="154">
        <f>IFERROR(VLOOKUP($L291,'2-2 引出数据_合同数据仓库'!$B$2:$BP$1000,3,FALSE),0)</f>
        <v>0</v>
      </c>
      <c r="N291" s="122"/>
      <c r="O291" s="154">
        <f>IFERROR(VLOOKUP((LEFT(VLOOKUP($L291,'2-2 引出数据_合同数据仓库'!$B$2:$BP$1000,64,FALSE),15)&amp;(RIGHT(VLOOKUP($L291,'2-2 引出数据_合同数据仓库'!$B$2:$BP$1000,64,FALSE),4)+1)),'2-2 引出数据_合同数据仓库'!$B$2:$BP$1000,3,FALSE),0)</f>
        <v>0</v>
      </c>
      <c r="P291" s="122"/>
      <c r="Q291" s="122">
        <f>IFERROR(VLOOKUP($L291,'2-2 引出数据_合同数据仓库'!$B$2:$BP$1000,28,FALSE),0)</f>
        <v>0</v>
      </c>
      <c r="R291" s="122">
        <f>IFERROR(VLOOKUP($L291,'2-2 引出数据_合同数据仓库'!$B$2:$BP$1000,29,FALSE),0)</f>
        <v>0</v>
      </c>
      <c r="S291" s="122">
        <f>IFERROR(VLOOKUP($L291,'2-2 引出数据_合同数据仓库'!$B$2:$BP$1000,4,FALSE),0)</f>
        <v>0</v>
      </c>
      <c r="T291" s="122"/>
      <c r="U291" s="122">
        <f>IFERROR(VLOOKUP($L291,'2-2 引出数据_合同数据仓库'!$B$2:$BP$1000,15,FALSE),0)</f>
        <v>0</v>
      </c>
      <c r="V291" s="122">
        <f t="shared" si="3349"/>
        <v>0</v>
      </c>
      <c r="W291" s="122"/>
      <c r="X291" s="161">
        <v>45658</v>
      </c>
      <c r="Y291" s="161">
        <f t="shared" si="3350"/>
        <v>45688</v>
      </c>
      <c r="Z291" s="165">
        <f t="shared" si="3351"/>
        <v>0</v>
      </c>
      <c r="AA291" s="161">
        <f t="shared" si="3352"/>
        <v>45689</v>
      </c>
      <c r="AB291" s="161">
        <f t="shared" si="3353"/>
        <v>45716</v>
      </c>
      <c r="AC291" s="165">
        <f t="shared" si="3354"/>
        <v>0</v>
      </c>
      <c r="AD291" s="161">
        <f t="shared" si="3355"/>
        <v>45717</v>
      </c>
      <c r="AE291" s="161">
        <f t="shared" si="3356"/>
        <v>45747</v>
      </c>
      <c r="AF291" s="165">
        <f t="shared" si="3357"/>
        <v>0</v>
      </c>
      <c r="AG291" s="161">
        <f t="shared" si="3358"/>
        <v>45748</v>
      </c>
      <c r="AH291" s="161">
        <f t="shared" si="3359"/>
        <v>45777</v>
      </c>
      <c r="AI291" s="165">
        <f t="shared" si="3360"/>
        <v>0</v>
      </c>
      <c r="AJ291" s="161">
        <f t="shared" si="3361"/>
        <v>45778</v>
      </c>
      <c r="AK291" s="161">
        <f t="shared" si="3362"/>
        <v>45808</v>
      </c>
      <c r="AL291" s="165">
        <f t="shared" si="3363"/>
        <v>0</v>
      </c>
      <c r="AM291" s="161">
        <f t="shared" si="3364"/>
        <v>45809</v>
      </c>
      <c r="AN291" s="161">
        <f t="shared" si="3365"/>
        <v>45838</v>
      </c>
      <c r="AO291" s="165">
        <f t="shared" si="3366"/>
        <v>0</v>
      </c>
      <c r="AP291" s="161">
        <f t="shared" si="3367"/>
        <v>45839</v>
      </c>
      <c r="AQ291" s="161">
        <f t="shared" si="3368"/>
        <v>45869</v>
      </c>
      <c r="AR291" s="165">
        <f t="shared" si="3369"/>
        <v>0</v>
      </c>
      <c r="AS291" s="161">
        <f t="shared" si="3370"/>
        <v>45870</v>
      </c>
      <c r="AT291" s="161">
        <f t="shared" si="3371"/>
        <v>45900</v>
      </c>
      <c r="AU291" s="165">
        <f t="shared" si="3372"/>
        <v>0</v>
      </c>
      <c r="AV291" s="161">
        <f t="shared" si="3373"/>
        <v>45901</v>
      </c>
      <c r="AW291" s="161">
        <f t="shared" si="3374"/>
        <v>45930</v>
      </c>
      <c r="AX291" s="165">
        <f t="shared" si="3375"/>
        <v>0</v>
      </c>
      <c r="AY291" s="161">
        <f t="shared" si="3376"/>
        <v>45931</v>
      </c>
      <c r="AZ291" s="161">
        <f t="shared" si="3377"/>
        <v>45961</v>
      </c>
      <c r="BA291" s="165">
        <f t="shared" si="3378"/>
        <v>0</v>
      </c>
      <c r="BB291" s="161">
        <f t="shared" si="3379"/>
        <v>45962</v>
      </c>
      <c r="BC291" s="161">
        <f t="shared" si="3380"/>
        <v>45991</v>
      </c>
      <c r="BD291" s="165">
        <f t="shared" si="3381"/>
        <v>0</v>
      </c>
      <c r="BE291" s="161">
        <f t="shared" si="3382"/>
        <v>45992</v>
      </c>
      <c r="BF291" s="161">
        <f t="shared" si="3383"/>
        <v>46022</v>
      </c>
      <c r="BG291" s="165">
        <f t="shared" si="3384"/>
        <v>0</v>
      </c>
      <c r="BH291" s="161">
        <v>46023</v>
      </c>
      <c r="BI291" s="161">
        <f t="shared" si="3385"/>
        <v>46053</v>
      </c>
      <c r="BJ291" s="165">
        <f t="shared" si="3386"/>
        <v>0</v>
      </c>
      <c r="BK291" s="161">
        <f t="shared" si="3387"/>
        <v>46054</v>
      </c>
      <c r="BL291" s="161">
        <f t="shared" si="3388"/>
        <v>46081</v>
      </c>
      <c r="BM291" s="165">
        <f t="shared" si="3389"/>
        <v>0</v>
      </c>
      <c r="BN291" s="161">
        <f t="shared" si="3390"/>
        <v>46082</v>
      </c>
      <c r="BO291" s="161">
        <f t="shared" si="3391"/>
        <v>46112</v>
      </c>
      <c r="BP291" s="165">
        <f t="shared" si="3392"/>
        <v>0</v>
      </c>
      <c r="BQ291" s="161">
        <f t="shared" si="3393"/>
        <v>46113</v>
      </c>
      <c r="BR291" s="161">
        <f t="shared" si="3394"/>
        <v>46142</v>
      </c>
      <c r="BS291" s="165">
        <f t="shared" si="3395"/>
        <v>0</v>
      </c>
      <c r="BT291" s="161">
        <f t="shared" si="3396"/>
        <v>46143</v>
      </c>
      <c r="BU291" s="161">
        <f t="shared" si="3397"/>
        <v>46173</v>
      </c>
      <c r="BV291" s="165">
        <f t="shared" si="3398"/>
        <v>0</v>
      </c>
      <c r="BW291" s="161">
        <f t="shared" si="3399"/>
        <v>46174</v>
      </c>
      <c r="BX291" s="161">
        <f t="shared" si="3400"/>
        <v>46203</v>
      </c>
      <c r="BY291" s="165">
        <f t="shared" si="3401"/>
        <v>0</v>
      </c>
      <c r="BZ291" s="161">
        <f t="shared" si="3402"/>
        <v>46204</v>
      </c>
      <c r="CA291" s="161">
        <f t="shared" si="3403"/>
        <v>46234</v>
      </c>
      <c r="CB291" s="165">
        <f t="shared" si="3404"/>
        <v>0</v>
      </c>
      <c r="CC291" s="161">
        <f t="shared" si="3405"/>
        <v>46235</v>
      </c>
      <c r="CD291" s="161">
        <f t="shared" si="3406"/>
        <v>46265</v>
      </c>
      <c r="CE291" s="165">
        <f t="shared" si="3407"/>
        <v>0</v>
      </c>
      <c r="CF291" s="161">
        <f t="shared" si="3408"/>
        <v>46266</v>
      </c>
      <c r="CG291" s="161">
        <f t="shared" si="3409"/>
        <v>46295</v>
      </c>
      <c r="CH291" s="165">
        <f t="shared" si="3410"/>
        <v>0</v>
      </c>
      <c r="CI291" s="161">
        <f t="shared" si="3411"/>
        <v>46296</v>
      </c>
      <c r="CJ291" s="161">
        <f t="shared" si="3412"/>
        <v>46326</v>
      </c>
      <c r="CK291" s="165">
        <f t="shared" si="3413"/>
        <v>0</v>
      </c>
      <c r="CL291" s="161">
        <f t="shared" si="3414"/>
        <v>46327</v>
      </c>
      <c r="CM291" s="161">
        <f t="shared" si="3415"/>
        <v>46356</v>
      </c>
      <c r="CN291" s="165">
        <f t="shared" si="3416"/>
        <v>0</v>
      </c>
      <c r="CO291" s="161">
        <f t="shared" si="3417"/>
        <v>46357</v>
      </c>
      <c r="CP291" s="161">
        <f t="shared" si="3418"/>
        <v>46387</v>
      </c>
      <c r="CQ291" s="165">
        <f t="shared" si="3419"/>
        <v>0</v>
      </c>
    </row>
    <row r="292" s="78" customFormat="1" ht="24" customHeight="1" outlineLevel="4" spans="1:95">
      <c r="A292" s="119"/>
      <c r="B292" s="120"/>
      <c r="C292" s="121"/>
      <c r="D292" s="119"/>
      <c r="E292" s="120"/>
      <c r="F292" s="120"/>
      <c r="G292" s="120"/>
      <c r="H292" s="122"/>
      <c r="I292" s="122"/>
      <c r="J292" s="122">
        <f t="shared" si="3131"/>
        <v>0</v>
      </c>
      <c r="K292" s="122">
        <f t="shared" si="3420"/>
        <v>4</v>
      </c>
      <c r="L292" s="87"/>
      <c r="M292" s="154">
        <f>IFERROR(VLOOKUP($L292,'2-2 引出数据_合同数据仓库'!$B$2:$BP$1000,3,FALSE),0)</f>
        <v>0</v>
      </c>
      <c r="N292" s="122"/>
      <c r="O292" s="154">
        <f>IFERROR(VLOOKUP((LEFT(VLOOKUP($L292,'2-2 引出数据_合同数据仓库'!$B$2:$BP$1000,64,FALSE),15)&amp;(RIGHT(VLOOKUP($L292,'2-2 引出数据_合同数据仓库'!$B$2:$BP$1000,64,FALSE),4)+1)),'2-2 引出数据_合同数据仓库'!$B$2:$BP$1000,3,FALSE),0)</f>
        <v>0</v>
      </c>
      <c r="P292" s="122"/>
      <c r="Q292" s="122">
        <f>IFERROR(VLOOKUP($L292,'2-2 引出数据_合同数据仓库'!$B$2:$BP$1000,28,FALSE),0)</f>
        <v>0</v>
      </c>
      <c r="R292" s="122">
        <f>IFERROR(VLOOKUP($L292,'2-2 引出数据_合同数据仓库'!$B$2:$BP$1000,29,FALSE),0)</f>
        <v>0</v>
      </c>
      <c r="S292" s="122">
        <f>IFERROR(VLOOKUP($L292,'2-2 引出数据_合同数据仓库'!$B$2:$BP$1000,4,FALSE),0)</f>
        <v>0</v>
      </c>
      <c r="T292" s="122"/>
      <c r="U292" s="122">
        <f>IFERROR(VLOOKUP($L292,'2-2 引出数据_合同数据仓库'!$B$2:$BP$1000,15,FALSE),0)</f>
        <v>0</v>
      </c>
      <c r="V292" s="122">
        <f t="shared" si="3349"/>
        <v>0</v>
      </c>
      <c r="W292" s="122"/>
      <c r="X292" s="161">
        <v>45658</v>
      </c>
      <c r="Y292" s="161">
        <f t="shared" si="3350"/>
        <v>45688</v>
      </c>
      <c r="Z292" s="165">
        <f t="shared" si="3351"/>
        <v>0</v>
      </c>
      <c r="AA292" s="161">
        <f t="shared" si="3352"/>
        <v>45689</v>
      </c>
      <c r="AB292" s="161">
        <f t="shared" si="3353"/>
        <v>45716</v>
      </c>
      <c r="AC292" s="165">
        <f t="shared" si="3354"/>
        <v>0</v>
      </c>
      <c r="AD292" s="161">
        <f t="shared" si="3355"/>
        <v>45717</v>
      </c>
      <c r="AE292" s="161">
        <f t="shared" si="3356"/>
        <v>45747</v>
      </c>
      <c r="AF292" s="165">
        <f t="shared" si="3357"/>
        <v>0</v>
      </c>
      <c r="AG292" s="161">
        <f t="shared" si="3358"/>
        <v>45748</v>
      </c>
      <c r="AH292" s="161">
        <f t="shared" si="3359"/>
        <v>45777</v>
      </c>
      <c r="AI292" s="165">
        <f t="shared" si="3360"/>
        <v>0</v>
      </c>
      <c r="AJ292" s="161">
        <f t="shared" si="3361"/>
        <v>45778</v>
      </c>
      <c r="AK292" s="161">
        <f t="shared" si="3362"/>
        <v>45808</v>
      </c>
      <c r="AL292" s="165">
        <f t="shared" si="3363"/>
        <v>0</v>
      </c>
      <c r="AM292" s="161">
        <f t="shared" si="3364"/>
        <v>45809</v>
      </c>
      <c r="AN292" s="161">
        <f t="shared" si="3365"/>
        <v>45838</v>
      </c>
      <c r="AO292" s="165">
        <f t="shared" si="3366"/>
        <v>0</v>
      </c>
      <c r="AP292" s="161">
        <f t="shared" si="3367"/>
        <v>45839</v>
      </c>
      <c r="AQ292" s="161">
        <f t="shared" si="3368"/>
        <v>45869</v>
      </c>
      <c r="AR292" s="165">
        <f t="shared" si="3369"/>
        <v>0</v>
      </c>
      <c r="AS292" s="161">
        <f t="shared" si="3370"/>
        <v>45870</v>
      </c>
      <c r="AT292" s="161">
        <f t="shared" si="3371"/>
        <v>45900</v>
      </c>
      <c r="AU292" s="165">
        <f t="shared" si="3372"/>
        <v>0</v>
      </c>
      <c r="AV292" s="161">
        <f t="shared" si="3373"/>
        <v>45901</v>
      </c>
      <c r="AW292" s="161">
        <f t="shared" si="3374"/>
        <v>45930</v>
      </c>
      <c r="AX292" s="165">
        <f t="shared" si="3375"/>
        <v>0</v>
      </c>
      <c r="AY292" s="161">
        <f t="shared" si="3376"/>
        <v>45931</v>
      </c>
      <c r="AZ292" s="161">
        <f t="shared" si="3377"/>
        <v>45961</v>
      </c>
      <c r="BA292" s="165">
        <f t="shared" si="3378"/>
        <v>0</v>
      </c>
      <c r="BB292" s="161">
        <f t="shared" si="3379"/>
        <v>45962</v>
      </c>
      <c r="BC292" s="161">
        <f t="shared" si="3380"/>
        <v>45991</v>
      </c>
      <c r="BD292" s="165">
        <f t="shared" si="3381"/>
        <v>0</v>
      </c>
      <c r="BE292" s="161">
        <f t="shared" si="3382"/>
        <v>45992</v>
      </c>
      <c r="BF292" s="161">
        <f t="shared" si="3383"/>
        <v>46022</v>
      </c>
      <c r="BG292" s="165">
        <f t="shared" si="3384"/>
        <v>0</v>
      </c>
      <c r="BH292" s="161">
        <v>46023</v>
      </c>
      <c r="BI292" s="161">
        <f t="shared" si="3385"/>
        <v>46053</v>
      </c>
      <c r="BJ292" s="165">
        <f t="shared" si="3386"/>
        <v>0</v>
      </c>
      <c r="BK292" s="161">
        <f t="shared" si="3387"/>
        <v>46054</v>
      </c>
      <c r="BL292" s="161">
        <f t="shared" si="3388"/>
        <v>46081</v>
      </c>
      <c r="BM292" s="165">
        <f t="shared" si="3389"/>
        <v>0</v>
      </c>
      <c r="BN292" s="161">
        <f t="shared" si="3390"/>
        <v>46082</v>
      </c>
      <c r="BO292" s="161">
        <f t="shared" si="3391"/>
        <v>46112</v>
      </c>
      <c r="BP292" s="165">
        <f t="shared" si="3392"/>
        <v>0</v>
      </c>
      <c r="BQ292" s="161">
        <f t="shared" si="3393"/>
        <v>46113</v>
      </c>
      <c r="BR292" s="161">
        <f t="shared" si="3394"/>
        <v>46142</v>
      </c>
      <c r="BS292" s="165">
        <f t="shared" si="3395"/>
        <v>0</v>
      </c>
      <c r="BT292" s="161">
        <f t="shared" si="3396"/>
        <v>46143</v>
      </c>
      <c r="BU292" s="161">
        <f t="shared" si="3397"/>
        <v>46173</v>
      </c>
      <c r="BV292" s="165">
        <f t="shared" si="3398"/>
        <v>0</v>
      </c>
      <c r="BW292" s="161">
        <f t="shared" si="3399"/>
        <v>46174</v>
      </c>
      <c r="BX292" s="161">
        <f t="shared" si="3400"/>
        <v>46203</v>
      </c>
      <c r="BY292" s="165">
        <f t="shared" si="3401"/>
        <v>0</v>
      </c>
      <c r="BZ292" s="161">
        <f t="shared" si="3402"/>
        <v>46204</v>
      </c>
      <c r="CA292" s="161">
        <f t="shared" si="3403"/>
        <v>46234</v>
      </c>
      <c r="CB292" s="165">
        <f t="shared" si="3404"/>
        <v>0</v>
      </c>
      <c r="CC292" s="161">
        <f t="shared" si="3405"/>
        <v>46235</v>
      </c>
      <c r="CD292" s="161">
        <f t="shared" si="3406"/>
        <v>46265</v>
      </c>
      <c r="CE292" s="165">
        <f t="shared" si="3407"/>
        <v>0</v>
      </c>
      <c r="CF292" s="161">
        <f t="shared" si="3408"/>
        <v>46266</v>
      </c>
      <c r="CG292" s="161">
        <f t="shared" si="3409"/>
        <v>46295</v>
      </c>
      <c r="CH292" s="165">
        <f t="shared" si="3410"/>
        <v>0</v>
      </c>
      <c r="CI292" s="161">
        <f t="shared" si="3411"/>
        <v>46296</v>
      </c>
      <c r="CJ292" s="161">
        <f t="shared" si="3412"/>
        <v>46326</v>
      </c>
      <c r="CK292" s="165">
        <f t="shared" si="3413"/>
        <v>0</v>
      </c>
      <c r="CL292" s="161">
        <f t="shared" si="3414"/>
        <v>46327</v>
      </c>
      <c r="CM292" s="161">
        <f t="shared" si="3415"/>
        <v>46356</v>
      </c>
      <c r="CN292" s="165">
        <f t="shared" si="3416"/>
        <v>0</v>
      </c>
      <c r="CO292" s="161">
        <f t="shared" si="3417"/>
        <v>46357</v>
      </c>
      <c r="CP292" s="161">
        <f t="shared" si="3418"/>
        <v>46387</v>
      </c>
      <c r="CQ292" s="165">
        <f t="shared" si="3419"/>
        <v>0</v>
      </c>
    </row>
    <row r="293" s="78" customFormat="1" ht="24" customHeight="1" outlineLevel="4" spans="1:95">
      <c r="A293" s="123" t="s">
        <v>2826</v>
      </c>
      <c r="B293" s="124"/>
      <c r="C293" s="124"/>
      <c r="D293" s="124"/>
      <c r="E293" s="124"/>
      <c r="F293" s="124"/>
      <c r="G293" s="125"/>
      <c r="H293" s="126"/>
      <c r="I293" s="126"/>
      <c r="J293" s="126"/>
      <c r="K293" s="126"/>
      <c r="L293" s="126"/>
      <c r="M293" s="155"/>
      <c r="N293" s="126"/>
      <c r="O293" s="126"/>
      <c r="P293" s="126"/>
      <c r="Q293" s="126"/>
      <c r="R293" s="126"/>
      <c r="S293" s="126"/>
      <c r="T293" s="126"/>
      <c r="U293" s="126"/>
      <c r="V293" s="126"/>
      <c r="W293" s="126"/>
      <c r="X293" s="126"/>
      <c r="Y293" s="126"/>
      <c r="Z293" s="126"/>
      <c r="AA293" s="126"/>
      <c r="AB293" s="126"/>
      <c r="AC293" s="126"/>
      <c r="AD293" s="126"/>
      <c r="AE293" s="126"/>
      <c r="AF293" s="126"/>
      <c r="AG293" s="126"/>
      <c r="AH293" s="126"/>
      <c r="AI293" s="126"/>
      <c r="AJ293" s="126"/>
      <c r="AK293" s="126"/>
      <c r="AL293" s="126"/>
      <c r="AM293" s="126"/>
      <c r="AN293" s="126"/>
      <c r="AO293" s="126"/>
      <c r="AP293" s="126"/>
      <c r="AQ293" s="126"/>
      <c r="AR293" s="126"/>
      <c r="AS293" s="126"/>
      <c r="AT293" s="126"/>
      <c r="AU293" s="126"/>
      <c r="AV293" s="126"/>
      <c r="AW293" s="126"/>
      <c r="AX293" s="126"/>
      <c r="AY293" s="126"/>
      <c r="AZ293" s="126"/>
      <c r="BA293" s="126"/>
      <c r="BB293" s="126"/>
      <c r="BC293" s="126"/>
      <c r="BD293" s="126"/>
      <c r="BE293" s="126"/>
      <c r="BF293" s="126"/>
      <c r="BG293" s="126"/>
      <c r="BH293" s="126"/>
      <c r="BI293" s="126"/>
      <c r="BJ293" s="126"/>
      <c r="BK293" s="126"/>
      <c r="BL293" s="126"/>
      <c r="BM293" s="126"/>
      <c r="BN293" s="126"/>
      <c r="BO293" s="126"/>
      <c r="BP293" s="126"/>
      <c r="BQ293" s="126"/>
      <c r="BR293" s="126"/>
      <c r="BS293" s="126"/>
      <c r="BT293" s="126"/>
      <c r="BU293" s="126"/>
      <c r="BV293" s="126"/>
      <c r="BW293" s="126"/>
      <c r="BX293" s="126"/>
      <c r="BY293" s="126"/>
      <c r="BZ293" s="126"/>
      <c r="CA293" s="126"/>
      <c r="CB293" s="126"/>
      <c r="CC293" s="126"/>
      <c r="CD293" s="126"/>
      <c r="CE293" s="126"/>
      <c r="CF293" s="126"/>
      <c r="CG293" s="126"/>
      <c r="CH293" s="126"/>
      <c r="CI293" s="126"/>
      <c r="CJ293" s="126"/>
      <c r="CK293" s="126"/>
      <c r="CL293" s="126"/>
      <c r="CM293" s="126"/>
      <c r="CN293" s="126"/>
      <c r="CO293" s="126"/>
      <c r="CP293" s="126"/>
      <c r="CQ293" s="126"/>
    </row>
    <row r="294" ht="24" customHeight="1" outlineLevel="3" spans="1:95">
      <c r="A294" s="115"/>
      <c r="B294" s="116" t="s">
        <v>799</v>
      </c>
      <c r="C294" s="117" t="s">
        <v>1251</v>
      </c>
      <c r="D294" s="115" t="s">
        <v>1252</v>
      </c>
      <c r="E294" s="116"/>
      <c r="F294" s="116"/>
      <c r="G294" s="116" t="s">
        <v>943</v>
      </c>
      <c r="H294" s="118">
        <f>X294+AA294+AD294+AG294+AJ294+AM294+AP294+AS294+AV294+AY294+BB294+BE294</f>
        <v>0</v>
      </c>
      <c r="I294" s="118">
        <f>Y294+AB294+AE294+AH294+AK294+AN294+AQ294+AT294+AW294+AZ294+BC294+BF294</f>
        <v>0</v>
      </c>
      <c r="J294" s="118">
        <f t="shared" si="3131"/>
        <v>0</v>
      </c>
      <c r="K294" s="118"/>
      <c r="L294" s="118"/>
      <c r="M294" s="152"/>
      <c r="N294" s="118"/>
      <c r="O294" s="118"/>
      <c r="P294" s="118"/>
      <c r="Q294" s="118"/>
      <c r="R294" s="118"/>
      <c r="S294" s="118"/>
      <c r="T294" s="118"/>
      <c r="U294" s="118"/>
      <c r="V294" s="118"/>
      <c r="W294" s="118"/>
      <c r="X294" s="118">
        <f>VLOOKUP($C294,'1 预算编制表单'!$C:$BJ,27,FALSE)</f>
        <v>0</v>
      </c>
      <c r="Y294" s="118">
        <f>X294-Z294</f>
        <v>0</v>
      </c>
      <c r="Z294" s="118">
        <f>SUM(Z295:Z299)</f>
        <v>0</v>
      </c>
      <c r="AA294" s="118">
        <f>VLOOKUP($C294,'1 预算编制表单'!$C:$BJ,30,FALSE)</f>
        <v>0</v>
      </c>
      <c r="AB294" s="118">
        <f>AA294-AC294</f>
        <v>0</v>
      </c>
      <c r="AC294" s="118">
        <f>SUM(AC295:AC299)</f>
        <v>0</v>
      </c>
      <c r="AD294" s="118">
        <f>VLOOKUP($C294,'1 预算编制表单'!$C:$BJ,33,FALSE)</f>
        <v>0</v>
      </c>
      <c r="AE294" s="118">
        <f>AD294-AF294</f>
        <v>0</v>
      </c>
      <c r="AF294" s="118">
        <f>SUM(AF295:AF299)</f>
        <v>0</v>
      </c>
      <c r="AG294" s="118">
        <f>VLOOKUP($C294,'1 预算编制表单'!$C:$BJ,36,FALSE)</f>
        <v>0</v>
      </c>
      <c r="AH294" s="118">
        <f>AG294-AI294</f>
        <v>0</v>
      </c>
      <c r="AI294" s="118">
        <f>SUM(AI295:AI299)</f>
        <v>0</v>
      </c>
      <c r="AJ294" s="118">
        <f>VLOOKUP($C294,'1 预算编制表单'!$C:$BJ,39,FALSE)</f>
        <v>0</v>
      </c>
      <c r="AK294" s="118">
        <f>AJ294-AL294</f>
        <v>0</v>
      </c>
      <c r="AL294" s="118">
        <f>SUM(AL295:AL299)</f>
        <v>0</v>
      </c>
      <c r="AM294" s="118">
        <f>VLOOKUP($C294,'1 预算编制表单'!$C:$BJ,42,FALSE)</f>
        <v>0</v>
      </c>
      <c r="AN294" s="118">
        <f>AM294-AO294</f>
        <v>0</v>
      </c>
      <c r="AO294" s="118">
        <f>SUM(AO295:AO299)</f>
        <v>0</v>
      </c>
      <c r="AP294" s="118">
        <f>VLOOKUP($C294,'1 预算编制表单'!$C:$BJ,45,FALSE)</f>
        <v>0</v>
      </c>
      <c r="AQ294" s="118">
        <f>AP294-AR294</f>
        <v>0</v>
      </c>
      <c r="AR294" s="118">
        <f>SUM(AR295:AR299)</f>
        <v>0</v>
      </c>
      <c r="AS294" s="118">
        <f>VLOOKUP($C294,'1 预算编制表单'!$C:$BJ,48,FALSE)</f>
        <v>0</v>
      </c>
      <c r="AT294" s="118">
        <f>AS294-AU294</f>
        <v>0</v>
      </c>
      <c r="AU294" s="118">
        <f>SUM(AU295:AU299)</f>
        <v>0</v>
      </c>
      <c r="AV294" s="118">
        <f>VLOOKUP($C294,'1 预算编制表单'!$C:$BJ,51,FALSE)</f>
        <v>0</v>
      </c>
      <c r="AW294" s="118">
        <f>AV294-AX294</f>
        <v>0</v>
      </c>
      <c r="AX294" s="118">
        <f>SUM(AX295:AX299)</f>
        <v>0</v>
      </c>
      <c r="AY294" s="118">
        <f>VLOOKUP($C294,'1 预算编制表单'!$C:$BJ,54,FALSE)</f>
        <v>0</v>
      </c>
      <c r="AZ294" s="118">
        <f>AY294-BA294</f>
        <v>0</v>
      </c>
      <c r="BA294" s="118">
        <f>SUM(BA295:BA299)</f>
        <v>0</v>
      </c>
      <c r="BB294" s="118">
        <f>VLOOKUP($C294,'1 预算编制表单'!$C:$BJ,57,FALSE)</f>
        <v>0</v>
      </c>
      <c r="BC294" s="118">
        <f>BB294-BD294</f>
        <v>0</v>
      </c>
      <c r="BD294" s="118">
        <f>SUM(BD295:BD299)</f>
        <v>0</v>
      </c>
      <c r="BE294" s="118">
        <f>VLOOKUP($C294,'1 预算编制表单'!$C:$BJ,60,FALSE)</f>
        <v>0</v>
      </c>
      <c r="BF294" s="118">
        <f>BE294-BG294</f>
        <v>0</v>
      </c>
      <c r="BG294" s="118">
        <f>SUM(BG295:BG299)</f>
        <v>0</v>
      </c>
      <c r="BH294" s="118">
        <f>VLOOKUP($C294,'1 预算编制表单'!$C:$BJ,27,FALSE)</f>
        <v>0</v>
      </c>
      <c r="BI294" s="118">
        <f>BH294-BJ294</f>
        <v>0</v>
      </c>
      <c r="BJ294" s="118">
        <f>SUM(BJ295:BJ299)</f>
        <v>0</v>
      </c>
      <c r="BK294" s="118">
        <f>VLOOKUP($C294,'1 预算编制表单'!$C:$BJ,30,FALSE)</f>
        <v>0</v>
      </c>
      <c r="BL294" s="118">
        <f>BK294-BM294</f>
        <v>0</v>
      </c>
      <c r="BM294" s="118">
        <f>SUM(BM295:BM299)</f>
        <v>0</v>
      </c>
      <c r="BN294" s="118">
        <f>VLOOKUP($C294,'1 预算编制表单'!$C:$BJ,33,FALSE)</f>
        <v>0</v>
      </c>
      <c r="BO294" s="118">
        <f>BN294-BP294</f>
        <v>0</v>
      </c>
      <c r="BP294" s="118">
        <f>SUM(BP295:BP299)</f>
        <v>0</v>
      </c>
      <c r="BQ294" s="118">
        <f>VLOOKUP($C294,'1 预算编制表单'!$C:$BJ,36,FALSE)</f>
        <v>0</v>
      </c>
      <c r="BR294" s="118">
        <f>BQ294-BS294</f>
        <v>0</v>
      </c>
      <c r="BS294" s="118">
        <f>SUM(BS295:BS299)</f>
        <v>0</v>
      </c>
      <c r="BT294" s="118">
        <f>VLOOKUP($C294,'1 预算编制表单'!$C:$BJ,39,FALSE)</f>
        <v>0</v>
      </c>
      <c r="BU294" s="118">
        <f>BT294-BV294</f>
        <v>0</v>
      </c>
      <c r="BV294" s="118">
        <f>SUM(BV295:BV299)</f>
        <v>0</v>
      </c>
      <c r="BW294" s="118">
        <f>VLOOKUP($C294,'1 预算编制表单'!$C:$BJ,42,FALSE)</f>
        <v>0</v>
      </c>
      <c r="BX294" s="118">
        <f>BW294-BY294</f>
        <v>0</v>
      </c>
      <c r="BY294" s="118">
        <f>SUM(BY295:BY299)</f>
        <v>0</v>
      </c>
      <c r="BZ294" s="118">
        <f>VLOOKUP($C294,'1 预算编制表单'!$C:$BJ,45,FALSE)</f>
        <v>0</v>
      </c>
      <c r="CA294" s="118">
        <f>BZ294-CB294</f>
        <v>0</v>
      </c>
      <c r="CB294" s="118">
        <f>SUM(CB295:CB299)</f>
        <v>0</v>
      </c>
      <c r="CC294" s="118">
        <f>VLOOKUP($C294,'1 预算编制表单'!$C:$BJ,48,FALSE)</f>
        <v>0</v>
      </c>
      <c r="CD294" s="118">
        <f>CC294-CE294</f>
        <v>0</v>
      </c>
      <c r="CE294" s="118">
        <f>SUM(CE295:CE299)</f>
        <v>0</v>
      </c>
      <c r="CF294" s="118">
        <f>VLOOKUP($C294,'1 预算编制表单'!$C:$BJ,51,FALSE)</f>
        <v>0</v>
      </c>
      <c r="CG294" s="118">
        <f>CF294-CH294</f>
        <v>0</v>
      </c>
      <c r="CH294" s="118">
        <f>SUM(CH295:CH299)</f>
        <v>0</v>
      </c>
      <c r="CI294" s="118">
        <f>VLOOKUP($C294,'1 预算编制表单'!$C:$BJ,54,FALSE)</f>
        <v>0</v>
      </c>
      <c r="CJ294" s="118">
        <f>CI294-CK294</f>
        <v>0</v>
      </c>
      <c r="CK294" s="118">
        <f>SUM(CK295:CK299)</f>
        <v>0</v>
      </c>
      <c r="CL294" s="118">
        <f>VLOOKUP($C294,'1 预算编制表单'!$C:$BJ,57,FALSE)</f>
        <v>0</v>
      </c>
      <c r="CM294" s="118">
        <f>CL294-CN294</f>
        <v>0</v>
      </c>
      <c r="CN294" s="118">
        <f>SUM(CN295:CN299)</f>
        <v>0</v>
      </c>
      <c r="CO294" s="118">
        <f>VLOOKUP($C294,'1 预算编制表单'!$C:$BJ,60,FALSE)</f>
        <v>0</v>
      </c>
      <c r="CP294" s="118">
        <f>CO294-CQ294</f>
        <v>0</v>
      </c>
      <c r="CQ294" s="118">
        <f>SUM(CQ295:CQ299)</f>
        <v>0</v>
      </c>
    </row>
    <row r="295" s="78" customFormat="1" ht="24" customHeight="1" outlineLevel="4" spans="1:95">
      <c r="A295" s="119"/>
      <c r="B295" s="120"/>
      <c r="C295" s="121"/>
      <c r="D295" s="119"/>
      <c r="E295" s="120"/>
      <c r="F295" s="120"/>
      <c r="G295" s="120"/>
      <c r="H295" s="122"/>
      <c r="I295" s="122"/>
      <c r="J295" s="122">
        <f t="shared" si="3131"/>
        <v>0</v>
      </c>
      <c r="K295" s="122">
        <v>1</v>
      </c>
      <c r="L295" s="87"/>
      <c r="M295" s="154">
        <f>IFERROR(VLOOKUP($L295,'2-2 引出数据_合同数据仓库'!$B$2:$BP$1000,3,FALSE),0)</f>
        <v>0</v>
      </c>
      <c r="N295" s="122"/>
      <c r="O295" s="154">
        <f>IFERROR(VLOOKUP((LEFT(VLOOKUP($L295,'2-2 引出数据_合同数据仓库'!$B$2:$BP$1000,64,FALSE),15)&amp;(RIGHT(VLOOKUP($L295,'2-2 引出数据_合同数据仓库'!$B$2:$BP$1000,64,FALSE),4)+1)),'2-2 引出数据_合同数据仓库'!$B$2:$BP$1000,3,FALSE),0)</f>
        <v>0</v>
      </c>
      <c r="P295" s="122"/>
      <c r="Q295" s="122">
        <f>IFERROR(VLOOKUP($L295,'2-2 引出数据_合同数据仓库'!$B$2:$BP$1000,28,FALSE),0)</f>
        <v>0</v>
      </c>
      <c r="R295" s="122">
        <f>IFERROR(VLOOKUP($L295,'2-2 引出数据_合同数据仓库'!$B$2:$BP$1000,29,FALSE),0)</f>
        <v>0</v>
      </c>
      <c r="S295" s="122">
        <f>IFERROR(VLOOKUP($L295,'2-2 引出数据_合同数据仓库'!$B$2:$BP$1000,4,FALSE),0)</f>
        <v>0</v>
      </c>
      <c r="T295" s="122"/>
      <c r="U295" s="122">
        <f>IFERROR(VLOOKUP($L295,'2-2 引出数据_合同数据仓库'!$B$2:$BP$1000,15,FALSE),0)</f>
        <v>0</v>
      </c>
      <c r="V295" s="122">
        <f t="shared" ref="V295:V298" si="3421">U295/(S295-R295+1)*365</f>
        <v>0</v>
      </c>
      <c r="W295" s="122"/>
      <c r="X295" s="161">
        <v>45658</v>
      </c>
      <c r="Y295" s="161">
        <f t="shared" ref="Y295:Y298" si="3422">X295+30</f>
        <v>45688</v>
      </c>
      <c r="Z295" s="165">
        <f t="shared" ref="Z295:Z298" si="3423">IFERROR(IF(($R295-Y295)&gt;=0,0,IF(($S295-X295)&lt;0,0,IF(AND(($S295-Y295)&gt;0,(X295-$R295)&gt;0),$V295/365*(Y295-X295+1),IF(AND(($S295-Y295)&lt;=0,(X295-$R295)&gt;0),$V295/365*($S295-X295+1),$V295/365*(Y295-$R295+1))))),0)</f>
        <v>0</v>
      </c>
      <c r="AA295" s="161">
        <f t="shared" ref="AA295:AA298" si="3424">Y295+1</f>
        <v>45689</v>
      </c>
      <c r="AB295" s="161">
        <f t="shared" ref="AB295:AB298" si="3425">AA295+27</f>
        <v>45716</v>
      </c>
      <c r="AC295" s="165">
        <f t="shared" ref="AC295:AC298" si="3426">IFERROR(IF(($R295-AB295)&gt;=0,0,IF(($S295-AA295)&lt;0,0,IF(AND(($S295-AB295)&gt;0,(AA295-$R295)&gt;0),$V295/365*(AB295-AA295+1),IF(AND(($S295-AB295)&lt;=0,(AA295-$R295)&gt;0),$V295/365*($S295-AA295+1),$V295/365*(AB295-$R295+1))))),0)</f>
        <v>0</v>
      </c>
      <c r="AD295" s="161">
        <f t="shared" ref="AD295:AD298" si="3427">AB295+1</f>
        <v>45717</v>
      </c>
      <c r="AE295" s="161">
        <f t="shared" ref="AE295:AE298" si="3428">AD295+30</f>
        <v>45747</v>
      </c>
      <c r="AF295" s="165">
        <f t="shared" ref="AF295:AF298" si="3429">IFERROR(IF(($R295-AE295)&gt;=0,0,IF(($S295-AD295)&lt;0,0,IF(AND(($S295-AE295)&gt;0,(AD295-$R295)&gt;0),$V295/365*(AE295-AD295+1),IF(AND(($S295-AE295)&lt;=0,(AD295-$R295)&gt;0),$V295/365*($S295-AD295+1),$V295/365*(AE295-$R295+1))))),0)</f>
        <v>0</v>
      </c>
      <c r="AG295" s="161">
        <f t="shared" ref="AG295:AG298" si="3430">AE295+1</f>
        <v>45748</v>
      </c>
      <c r="AH295" s="161">
        <f t="shared" ref="AH295:AH298" si="3431">AG295+29</f>
        <v>45777</v>
      </c>
      <c r="AI295" s="165">
        <f t="shared" ref="AI295:AI298" si="3432">IFERROR(IF(($R295-AH295)&gt;=0,0,IF(($S295-AG295)&lt;0,0,IF(AND(($S295-AH295)&gt;0,(AG295-$R295)&gt;0),$V295/365*(AH295-AG295+1),IF(AND(($S295-AH295)&lt;=0,(AG295-$R295)&gt;0),$V295/365*($S295-AG295+1),$V295/365*(AH295-$R295+1))))),0)</f>
        <v>0</v>
      </c>
      <c r="AJ295" s="161">
        <f t="shared" ref="AJ295:AJ298" si="3433">AH295+1</f>
        <v>45778</v>
      </c>
      <c r="AK295" s="161">
        <f t="shared" ref="AK295:AK298" si="3434">AJ295+30</f>
        <v>45808</v>
      </c>
      <c r="AL295" s="165">
        <f t="shared" ref="AL295:AL298" si="3435">IFERROR(IF(($R295-AK295)&gt;=0,0,IF(($S295-AJ295)&lt;0,0,IF(AND(($S295-AK295)&gt;0,(AJ295-$R295)&gt;0),$V295/365*(AK295-AJ295+1),IF(AND(($S295-AK295)&lt;=0,(AJ295-$R295)&gt;0),$V295/365*($S295-AJ295+1),$V295/365*(AK295-$R295+1))))),0)</f>
        <v>0</v>
      </c>
      <c r="AM295" s="161">
        <f t="shared" ref="AM295:AM298" si="3436">AK295+1</f>
        <v>45809</v>
      </c>
      <c r="AN295" s="161">
        <f t="shared" ref="AN295:AN298" si="3437">AM295+29</f>
        <v>45838</v>
      </c>
      <c r="AO295" s="165">
        <f t="shared" ref="AO295:AO298" si="3438">IFERROR(IF(($R295-AN295)&gt;=0,0,IF(($S295-AM295)&lt;0,0,IF(AND(($S295-AN295)&gt;0,(AM295-$R295)&gt;0),$V295/365*(AN295-AM295+1),IF(AND(($S295-AN295)&lt;=0,(AM295-$R295)&gt;0),$V295/365*($S295-AM295+1),$V295/365*(AN295-$R295+1))))),0)</f>
        <v>0</v>
      </c>
      <c r="AP295" s="161">
        <f t="shared" ref="AP295:AP298" si="3439">AN295+1</f>
        <v>45839</v>
      </c>
      <c r="AQ295" s="161">
        <f t="shared" ref="AQ295:AQ298" si="3440">AP295+30</f>
        <v>45869</v>
      </c>
      <c r="AR295" s="165">
        <f t="shared" ref="AR295:AR298" si="3441">IFERROR(IF(($R295-AQ295)&gt;=0,0,IF(($S295-AP295)&lt;0,0,IF(AND(($S295-AQ295)&gt;0,(AP295-$R295)&gt;0),$V295/365*(AQ295-AP295+1),IF(AND(($S295-AQ295)&lt;=0,(AP295-$R295)&gt;0),$V295/365*($S295-AP295+1),$V295/365*(AQ295-$R295+1))))),0)</f>
        <v>0</v>
      </c>
      <c r="AS295" s="161">
        <f t="shared" ref="AS295:AS298" si="3442">AQ295+1</f>
        <v>45870</v>
      </c>
      <c r="AT295" s="161">
        <f t="shared" ref="AT295:AT298" si="3443">AS295+30</f>
        <v>45900</v>
      </c>
      <c r="AU295" s="165">
        <f t="shared" ref="AU295:AU298" si="3444">IFERROR(IF(($R295-AT295)&gt;=0,0,IF(($S295-AS295)&lt;0,0,IF(AND(($S295-AT295)&gt;0,(AS295-$R295)&gt;0),$V295/365*(AT295-AS295+1),IF(AND(($S295-AT295)&lt;=0,(AS295-$R295)&gt;0),$V295/365*($S295-AS295+1),$V295/365*(AT295-$R295+1))))),0)</f>
        <v>0</v>
      </c>
      <c r="AV295" s="161">
        <f t="shared" ref="AV295:AV298" si="3445">AT295+1</f>
        <v>45901</v>
      </c>
      <c r="AW295" s="161">
        <f t="shared" ref="AW295:AW298" si="3446">AV295+29</f>
        <v>45930</v>
      </c>
      <c r="AX295" s="165">
        <f t="shared" ref="AX295:AX298" si="3447">IFERROR(IF(($R295-AW295)&gt;=0,0,IF(($S295-AV295)&lt;0,0,IF(AND(($S295-AW295)&gt;0,(AV295-$R295)&gt;0),$V295/365*(AW295-AV295+1),IF(AND(($S295-AW295)&lt;=0,(AV295-$R295)&gt;0),$V295/365*($S295-AV295+1),$V295/365*(AW295-$R295+1))))),0)</f>
        <v>0</v>
      </c>
      <c r="AY295" s="161">
        <f t="shared" ref="AY295:AY298" si="3448">AW295+1</f>
        <v>45931</v>
      </c>
      <c r="AZ295" s="161">
        <f t="shared" ref="AZ295:AZ298" si="3449">AY295+30</f>
        <v>45961</v>
      </c>
      <c r="BA295" s="165">
        <f t="shared" ref="BA295:BA298" si="3450">IFERROR(IF(($R295-AZ295)&gt;=0,0,IF(($S295-AY295)&lt;0,0,IF(AND(($S295-AZ295)&gt;0,(AY295-$R295)&gt;0),$V295/365*(AZ295-AY295+1),IF(AND(($S295-AZ295)&lt;=0,(AY295-$R295)&gt;0),$V295/365*($S295-AY295+1),$V295/365*(AZ295-$R295+1))))),0)</f>
        <v>0</v>
      </c>
      <c r="BB295" s="161">
        <f t="shared" ref="BB295:BB298" si="3451">AZ295+1</f>
        <v>45962</v>
      </c>
      <c r="BC295" s="161">
        <f t="shared" ref="BC295:BC298" si="3452">BB295+29</f>
        <v>45991</v>
      </c>
      <c r="BD295" s="165">
        <f t="shared" ref="BD295:BD298" si="3453">IFERROR(IF(($R295-BC295)&gt;=0,0,IF(($S295-BB295)&lt;0,0,IF(AND(($S295-BC295)&gt;0,(BB295-$R295)&gt;0),$V295/365*(BC295-BB295+1),IF(AND(($S295-BC295)&lt;=0,(BB295-$R295)&gt;0),$V295/365*($S295-BB295+1),$V295/365*(BC295-$R295+1))))),0)</f>
        <v>0</v>
      </c>
      <c r="BE295" s="161">
        <f t="shared" ref="BE295:BE298" si="3454">BC295+1</f>
        <v>45992</v>
      </c>
      <c r="BF295" s="161">
        <f t="shared" ref="BF295:BF298" si="3455">BE295+30</f>
        <v>46022</v>
      </c>
      <c r="BG295" s="165">
        <f t="shared" ref="BG295:BG298" si="3456">IFERROR(IF(($R295-BF295)&gt;=0,0,IF(($S295-BE295)&lt;0,0,IF(AND(($S295-BF295)&gt;0,(BE295-$R295)&gt;0),$V295/365*(BF295-BE295+1),IF(AND(($S295-BF295)&lt;=0,(BE295-$R295)&gt;0),$V295/365*($S295-BE295+1),$V295/365*(BF295-$R295+1))))),0)</f>
        <v>0</v>
      </c>
      <c r="BH295" s="161">
        <v>46023</v>
      </c>
      <c r="BI295" s="161">
        <f t="shared" ref="BI295:BI298" si="3457">BH295+30</f>
        <v>46053</v>
      </c>
      <c r="BJ295" s="165">
        <f t="shared" ref="BJ295:BJ298" si="3458">IFERROR(IF(($R295-BI295)&gt;=0,0,IF(($S295-BH295)&lt;0,0,IF(AND(($S295-BI295)&gt;0,(BH295-$R295)&gt;0),$V295/365*(BI295-BH295+1),IF(AND(($S295-BI295)&lt;=0,(BH295-$R295)&gt;0),$V295/365*($S295-BH295+1),$V295/365*(BI295-$R295+1))))),0)</f>
        <v>0</v>
      </c>
      <c r="BK295" s="161">
        <f t="shared" ref="BK295:BK298" si="3459">BI295+1</f>
        <v>46054</v>
      </c>
      <c r="BL295" s="161">
        <f t="shared" ref="BL295:BL298" si="3460">BK295+27</f>
        <v>46081</v>
      </c>
      <c r="BM295" s="165">
        <f t="shared" ref="BM295:BM298" si="3461">IFERROR(IF(($R295-BL295)&gt;=0,0,IF(($S295-BK295)&lt;0,0,IF(AND(($S295-BL295)&gt;0,(BK295-$R295)&gt;0),$V295/365*(BL295-BK295+1),IF(AND(($S295-BL295)&lt;=0,(BK295-$R295)&gt;0),$V295/365*($S295-BK295+1),$V295/365*(BL295-$R295+1))))),0)</f>
        <v>0</v>
      </c>
      <c r="BN295" s="161">
        <f t="shared" ref="BN295:BN298" si="3462">BL295+1</f>
        <v>46082</v>
      </c>
      <c r="BO295" s="161">
        <f t="shared" ref="BO295:BO298" si="3463">BN295+30</f>
        <v>46112</v>
      </c>
      <c r="BP295" s="165">
        <f t="shared" ref="BP295:BP298" si="3464">IFERROR(IF(($R295-BO295)&gt;=0,0,IF(($S295-BN295)&lt;0,0,IF(AND(($S295-BO295)&gt;0,(BN295-$R295)&gt;0),$V295/365*(BO295-BN295+1),IF(AND(($S295-BO295)&lt;=0,(BN295-$R295)&gt;0),$V295/365*($S295-BN295+1),$V295/365*(BO295-$R295+1))))),0)</f>
        <v>0</v>
      </c>
      <c r="BQ295" s="161">
        <f t="shared" ref="BQ295:BQ298" si="3465">BO295+1</f>
        <v>46113</v>
      </c>
      <c r="BR295" s="161">
        <f t="shared" ref="BR295:BR298" si="3466">BQ295+29</f>
        <v>46142</v>
      </c>
      <c r="BS295" s="165">
        <f t="shared" ref="BS295:BS298" si="3467">IFERROR(IF(($R295-BR295)&gt;=0,0,IF(($S295-BQ295)&lt;0,0,IF(AND(($S295-BR295)&gt;0,(BQ295-$R295)&gt;0),$V295/365*(BR295-BQ295+1),IF(AND(($S295-BR295)&lt;=0,(BQ295-$R295)&gt;0),$V295/365*($S295-BQ295+1),$V295/365*(BR295-$R295+1))))),0)</f>
        <v>0</v>
      </c>
      <c r="BT295" s="161">
        <f t="shared" ref="BT295:BT298" si="3468">BR295+1</f>
        <v>46143</v>
      </c>
      <c r="BU295" s="161">
        <f t="shared" ref="BU295:BU298" si="3469">BT295+30</f>
        <v>46173</v>
      </c>
      <c r="BV295" s="165">
        <f t="shared" ref="BV295:BV298" si="3470">IFERROR(IF(($R295-BU295)&gt;=0,0,IF(($S295-BT295)&lt;0,0,IF(AND(($S295-BU295)&gt;0,(BT295-$R295)&gt;0),$V295/365*(BU295-BT295+1),IF(AND(($S295-BU295)&lt;=0,(BT295-$R295)&gt;0),$V295/365*($S295-BT295+1),$V295/365*(BU295-$R295+1))))),0)</f>
        <v>0</v>
      </c>
      <c r="BW295" s="161">
        <f t="shared" ref="BW295:BW298" si="3471">BU295+1</f>
        <v>46174</v>
      </c>
      <c r="BX295" s="161">
        <f t="shared" ref="BX295:BX298" si="3472">BW295+29</f>
        <v>46203</v>
      </c>
      <c r="BY295" s="165">
        <f t="shared" ref="BY295:BY298" si="3473">IFERROR(IF(($R295-BX295)&gt;=0,0,IF(($S295-BW295)&lt;0,0,IF(AND(($S295-BX295)&gt;0,(BW295-$R295)&gt;0),$V295/365*(BX295-BW295+1),IF(AND(($S295-BX295)&lt;=0,(BW295-$R295)&gt;0),$V295/365*($S295-BW295+1),$V295/365*(BX295-$R295+1))))),0)</f>
        <v>0</v>
      </c>
      <c r="BZ295" s="161">
        <f t="shared" ref="BZ295:BZ298" si="3474">BX295+1</f>
        <v>46204</v>
      </c>
      <c r="CA295" s="161">
        <f t="shared" ref="CA295:CA298" si="3475">BZ295+30</f>
        <v>46234</v>
      </c>
      <c r="CB295" s="165">
        <f t="shared" ref="CB295:CB298" si="3476">IFERROR(IF(($R295-CA295)&gt;=0,0,IF(($S295-BZ295)&lt;0,0,IF(AND(($S295-CA295)&gt;0,(BZ295-$R295)&gt;0),$V295/365*(CA295-BZ295+1),IF(AND(($S295-CA295)&lt;=0,(BZ295-$R295)&gt;0),$V295/365*($S295-BZ295+1),$V295/365*(CA295-$R295+1))))),0)</f>
        <v>0</v>
      </c>
      <c r="CC295" s="161">
        <f t="shared" ref="CC295:CC298" si="3477">CA295+1</f>
        <v>46235</v>
      </c>
      <c r="CD295" s="161">
        <f t="shared" ref="CD295:CD298" si="3478">CC295+30</f>
        <v>46265</v>
      </c>
      <c r="CE295" s="165">
        <f t="shared" ref="CE295:CE298" si="3479">IFERROR(IF(($R295-CD295)&gt;=0,0,IF(($S295-CC295)&lt;0,0,IF(AND(($S295-CD295)&gt;0,(CC295-$R295)&gt;0),$V295/365*(CD295-CC295+1),IF(AND(($S295-CD295)&lt;=0,(CC295-$R295)&gt;0),$V295/365*($S295-CC295+1),$V295/365*(CD295-$R295+1))))),0)</f>
        <v>0</v>
      </c>
      <c r="CF295" s="161">
        <f t="shared" ref="CF295:CF298" si="3480">CD295+1</f>
        <v>46266</v>
      </c>
      <c r="CG295" s="161">
        <f t="shared" ref="CG295:CG298" si="3481">CF295+29</f>
        <v>46295</v>
      </c>
      <c r="CH295" s="165">
        <f t="shared" ref="CH295:CH298" si="3482">IFERROR(IF(($R295-CG295)&gt;=0,0,IF(($S295-CF295)&lt;0,0,IF(AND(($S295-CG295)&gt;0,(CF295-$R295)&gt;0),$V295/365*(CG295-CF295+1),IF(AND(($S295-CG295)&lt;=0,(CF295-$R295)&gt;0),$V295/365*($S295-CF295+1),$V295/365*(CG295-$R295+1))))),0)</f>
        <v>0</v>
      </c>
      <c r="CI295" s="161">
        <f t="shared" ref="CI295:CI298" si="3483">CG295+1</f>
        <v>46296</v>
      </c>
      <c r="CJ295" s="161">
        <f t="shared" ref="CJ295:CJ298" si="3484">CI295+30</f>
        <v>46326</v>
      </c>
      <c r="CK295" s="165">
        <f t="shared" ref="CK295:CK298" si="3485">IFERROR(IF(($R295-CJ295)&gt;=0,0,IF(($S295-CI295)&lt;0,0,IF(AND(($S295-CJ295)&gt;0,(CI295-$R295)&gt;0),$V295/365*(CJ295-CI295+1),IF(AND(($S295-CJ295)&lt;=0,(CI295-$R295)&gt;0),$V295/365*($S295-CI295+1),$V295/365*(CJ295-$R295+1))))),0)</f>
        <v>0</v>
      </c>
      <c r="CL295" s="161">
        <f t="shared" ref="CL295:CL298" si="3486">CJ295+1</f>
        <v>46327</v>
      </c>
      <c r="CM295" s="161">
        <f t="shared" ref="CM295:CM298" si="3487">CL295+29</f>
        <v>46356</v>
      </c>
      <c r="CN295" s="165">
        <f t="shared" ref="CN295:CN298" si="3488">IFERROR(IF(($R295-CM295)&gt;=0,0,IF(($S295-CL295)&lt;0,0,IF(AND(($S295-CM295)&gt;0,(CL295-$R295)&gt;0),$V295/365*(CM295-CL295+1),IF(AND(($S295-CM295)&lt;=0,(CL295-$R295)&gt;0),$V295/365*($S295-CL295+1),$V295/365*(CM295-$R295+1))))),0)</f>
        <v>0</v>
      </c>
      <c r="CO295" s="161">
        <f t="shared" ref="CO295:CO298" si="3489">CM295+1</f>
        <v>46357</v>
      </c>
      <c r="CP295" s="161">
        <f t="shared" ref="CP295:CP298" si="3490">CO295+30</f>
        <v>46387</v>
      </c>
      <c r="CQ295" s="165">
        <f t="shared" ref="CQ295:CQ298" si="3491">IFERROR(IF(($R295-CP295)&gt;=0,0,IF(($S295-CO295)&lt;0,0,IF(AND(($S295-CP295)&gt;0,(CO295-$R295)&gt;0),$V295/365*(CP295-CO295+1),IF(AND(($S295-CP295)&lt;=0,(CO295-$R295)&gt;0),$V295/365*($S295-CO295+1),$V295/365*(CP295-$R295+1))))),0)</f>
        <v>0</v>
      </c>
    </row>
    <row r="296" s="78" customFormat="1" ht="24" customHeight="1" outlineLevel="4" spans="1:95">
      <c r="A296" s="119"/>
      <c r="B296" s="120"/>
      <c r="C296" s="121"/>
      <c r="D296" s="119"/>
      <c r="E296" s="120"/>
      <c r="F296" s="120"/>
      <c r="G296" s="120"/>
      <c r="H296" s="122"/>
      <c r="I296" s="122"/>
      <c r="J296" s="122">
        <f t="shared" si="3131"/>
        <v>0</v>
      </c>
      <c r="K296" s="122">
        <f t="shared" ref="K296:K298" si="3492">K295+1</f>
        <v>2</v>
      </c>
      <c r="L296" s="87"/>
      <c r="M296" s="154">
        <f>IFERROR(VLOOKUP($L296,'2-2 引出数据_合同数据仓库'!$B$2:$BP$1000,3,FALSE),0)</f>
        <v>0</v>
      </c>
      <c r="N296" s="122"/>
      <c r="O296" s="154">
        <f>IFERROR(VLOOKUP((LEFT(VLOOKUP($L296,'2-2 引出数据_合同数据仓库'!$B$2:$BP$1000,64,FALSE),15)&amp;(RIGHT(VLOOKUP($L296,'2-2 引出数据_合同数据仓库'!$B$2:$BP$1000,64,FALSE),4)+1)),'2-2 引出数据_合同数据仓库'!$B$2:$BP$1000,3,FALSE),0)</f>
        <v>0</v>
      </c>
      <c r="P296" s="122"/>
      <c r="Q296" s="122">
        <f>IFERROR(VLOOKUP($L296,'2-2 引出数据_合同数据仓库'!$B$2:$BP$1000,28,FALSE),0)</f>
        <v>0</v>
      </c>
      <c r="R296" s="122">
        <f>IFERROR(VLOOKUP($L296,'2-2 引出数据_合同数据仓库'!$B$2:$BP$1000,29,FALSE),0)</f>
        <v>0</v>
      </c>
      <c r="S296" s="122">
        <f>IFERROR(VLOOKUP($L296,'2-2 引出数据_合同数据仓库'!$B$2:$BP$1000,4,FALSE),0)</f>
        <v>0</v>
      </c>
      <c r="T296" s="122"/>
      <c r="U296" s="122">
        <f>IFERROR(VLOOKUP($L296,'2-2 引出数据_合同数据仓库'!$B$2:$BP$1000,15,FALSE),0)</f>
        <v>0</v>
      </c>
      <c r="V296" s="122">
        <f t="shared" si="3421"/>
        <v>0</v>
      </c>
      <c r="W296" s="122"/>
      <c r="X296" s="161">
        <v>45658</v>
      </c>
      <c r="Y296" s="161">
        <f t="shared" si="3422"/>
        <v>45688</v>
      </c>
      <c r="Z296" s="165">
        <f t="shared" si="3423"/>
        <v>0</v>
      </c>
      <c r="AA296" s="161">
        <f t="shared" si="3424"/>
        <v>45689</v>
      </c>
      <c r="AB296" s="161">
        <f t="shared" si="3425"/>
        <v>45716</v>
      </c>
      <c r="AC296" s="165">
        <f t="shared" si="3426"/>
        <v>0</v>
      </c>
      <c r="AD296" s="161">
        <f t="shared" si="3427"/>
        <v>45717</v>
      </c>
      <c r="AE296" s="161">
        <f t="shared" si="3428"/>
        <v>45747</v>
      </c>
      <c r="AF296" s="165">
        <f t="shared" si="3429"/>
        <v>0</v>
      </c>
      <c r="AG296" s="161">
        <f t="shared" si="3430"/>
        <v>45748</v>
      </c>
      <c r="AH296" s="161">
        <f t="shared" si="3431"/>
        <v>45777</v>
      </c>
      <c r="AI296" s="165">
        <f t="shared" si="3432"/>
        <v>0</v>
      </c>
      <c r="AJ296" s="161">
        <f t="shared" si="3433"/>
        <v>45778</v>
      </c>
      <c r="AK296" s="161">
        <f t="shared" si="3434"/>
        <v>45808</v>
      </c>
      <c r="AL296" s="165">
        <f t="shared" si="3435"/>
        <v>0</v>
      </c>
      <c r="AM296" s="161">
        <f t="shared" si="3436"/>
        <v>45809</v>
      </c>
      <c r="AN296" s="161">
        <f t="shared" si="3437"/>
        <v>45838</v>
      </c>
      <c r="AO296" s="165">
        <f t="shared" si="3438"/>
        <v>0</v>
      </c>
      <c r="AP296" s="161">
        <f t="shared" si="3439"/>
        <v>45839</v>
      </c>
      <c r="AQ296" s="161">
        <f t="shared" si="3440"/>
        <v>45869</v>
      </c>
      <c r="AR296" s="165">
        <f t="shared" si="3441"/>
        <v>0</v>
      </c>
      <c r="AS296" s="161">
        <f t="shared" si="3442"/>
        <v>45870</v>
      </c>
      <c r="AT296" s="161">
        <f t="shared" si="3443"/>
        <v>45900</v>
      </c>
      <c r="AU296" s="165">
        <f t="shared" si="3444"/>
        <v>0</v>
      </c>
      <c r="AV296" s="161">
        <f t="shared" si="3445"/>
        <v>45901</v>
      </c>
      <c r="AW296" s="161">
        <f t="shared" si="3446"/>
        <v>45930</v>
      </c>
      <c r="AX296" s="165">
        <f t="shared" si="3447"/>
        <v>0</v>
      </c>
      <c r="AY296" s="161">
        <f t="shared" si="3448"/>
        <v>45931</v>
      </c>
      <c r="AZ296" s="161">
        <f t="shared" si="3449"/>
        <v>45961</v>
      </c>
      <c r="BA296" s="165">
        <f t="shared" si="3450"/>
        <v>0</v>
      </c>
      <c r="BB296" s="161">
        <f t="shared" si="3451"/>
        <v>45962</v>
      </c>
      <c r="BC296" s="161">
        <f t="shared" si="3452"/>
        <v>45991</v>
      </c>
      <c r="BD296" s="165">
        <f t="shared" si="3453"/>
        <v>0</v>
      </c>
      <c r="BE296" s="161">
        <f t="shared" si="3454"/>
        <v>45992</v>
      </c>
      <c r="BF296" s="161">
        <f t="shared" si="3455"/>
        <v>46022</v>
      </c>
      <c r="BG296" s="165">
        <f t="shared" si="3456"/>
        <v>0</v>
      </c>
      <c r="BH296" s="161">
        <v>46023</v>
      </c>
      <c r="BI296" s="161">
        <f t="shared" si="3457"/>
        <v>46053</v>
      </c>
      <c r="BJ296" s="165">
        <f t="shared" si="3458"/>
        <v>0</v>
      </c>
      <c r="BK296" s="161">
        <f t="shared" si="3459"/>
        <v>46054</v>
      </c>
      <c r="BL296" s="161">
        <f t="shared" si="3460"/>
        <v>46081</v>
      </c>
      <c r="BM296" s="165">
        <f t="shared" si="3461"/>
        <v>0</v>
      </c>
      <c r="BN296" s="161">
        <f t="shared" si="3462"/>
        <v>46082</v>
      </c>
      <c r="BO296" s="161">
        <f t="shared" si="3463"/>
        <v>46112</v>
      </c>
      <c r="BP296" s="165">
        <f t="shared" si="3464"/>
        <v>0</v>
      </c>
      <c r="BQ296" s="161">
        <f t="shared" si="3465"/>
        <v>46113</v>
      </c>
      <c r="BR296" s="161">
        <f t="shared" si="3466"/>
        <v>46142</v>
      </c>
      <c r="BS296" s="165">
        <f t="shared" si="3467"/>
        <v>0</v>
      </c>
      <c r="BT296" s="161">
        <f t="shared" si="3468"/>
        <v>46143</v>
      </c>
      <c r="BU296" s="161">
        <f t="shared" si="3469"/>
        <v>46173</v>
      </c>
      <c r="BV296" s="165">
        <f t="shared" si="3470"/>
        <v>0</v>
      </c>
      <c r="BW296" s="161">
        <f t="shared" si="3471"/>
        <v>46174</v>
      </c>
      <c r="BX296" s="161">
        <f t="shared" si="3472"/>
        <v>46203</v>
      </c>
      <c r="BY296" s="165">
        <f t="shared" si="3473"/>
        <v>0</v>
      </c>
      <c r="BZ296" s="161">
        <f t="shared" si="3474"/>
        <v>46204</v>
      </c>
      <c r="CA296" s="161">
        <f t="shared" si="3475"/>
        <v>46234</v>
      </c>
      <c r="CB296" s="165">
        <f t="shared" si="3476"/>
        <v>0</v>
      </c>
      <c r="CC296" s="161">
        <f t="shared" si="3477"/>
        <v>46235</v>
      </c>
      <c r="CD296" s="161">
        <f t="shared" si="3478"/>
        <v>46265</v>
      </c>
      <c r="CE296" s="165">
        <f t="shared" si="3479"/>
        <v>0</v>
      </c>
      <c r="CF296" s="161">
        <f t="shared" si="3480"/>
        <v>46266</v>
      </c>
      <c r="CG296" s="161">
        <f t="shared" si="3481"/>
        <v>46295</v>
      </c>
      <c r="CH296" s="165">
        <f t="shared" si="3482"/>
        <v>0</v>
      </c>
      <c r="CI296" s="161">
        <f t="shared" si="3483"/>
        <v>46296</v>
      </c>
      <c r="CJ296" s="161">
        <f t="shared" si="3484"/>
        <v>46326</v>
      </c>
      <c r="CK296" s="165">
        <f t="shared" si="3485"/>
        <v>0</v>
      </c>
      <c r="CL296" s="161">
        <f t="shared" si="3486"/>
        <v>46327</v>
      </c>
      <c r="CM296" s="161">
        <f t="shared" si="3487"/>
        <v>46356</v>
      </c>
      <c r="CN296" s="165">
        <f t="shared" si="3488"/>
        <v>0</v>
      </c>
      <c r="CO296" s="161">
        <f t="shared" si="3489"/>
        <v>46357</v>
      </c>
      <c r="CP296" s="161">
        <f t="shared" si="3490"/>
        <v>46387</v>
      </c>
      <c r="CQ296" s="165">
        <f t="shared" si="3491"/>
        <v>0</v>
      </c>
    </row>
    <row r="297" s="78" customFormat="1" ht="24" customHeight="1" outlineLevel="4" spans="1:95">
      <c r="A297" s="119"/>
      <c r="B297" s="120"/>
      <c r="C297" s="121"/>
      <c r="D297" s="119"/>
      <c r="E297" s="120"/>
      <c r="F297" s="120"/>
      <c r="G297" s="120"/>
      <c r="H297" s="122"/>
      <c r="I297" s="122"/>
      <c r="J297" s="122">
        <f t="shared" si="3131"/>
        <v>0</v>
      </c>
      <c r="K297" s="122">
        <f t="shared" si="3492"/>
        <v>3</v>
      </c>
      <c r="L297" s="87"/>
      <c r="M297" s="154">
        <f>IFERROR(VLOOKUP($L297,'2-2 引出数据_合同数据仓库'!$B$2:$BP$1000,3,FALSE),0)</f>
        <v>0</v>
      </c>
      <c r="N297" s="122"/>
      <c r="O297" s="154">
        <f>IFERROR(VLOOKUP((LEFT(VLOOKUP($L297,'2-2 引出数据_合同数据仓库'!$B$2:$BP$1000,64,FALSE),15)&amp;(RIGHT(VLOOKUP($L297,'2-2 引出数据_合同数据仓库'!$B$2:$BP$1000,64,FALSE),4)+1)),'2-2 引出数据_合同数据仓库'!$B$2:$BP$1000,3,FALSE),0)</f>
        <v>0</v>
      </c>
      <c r="P297" s="122"/>
      <c r="Q297" s="122">
        <f>IFERROR(VLOOKUP($L297,'2-2 引出数据_合同数据仓库'!$B$2:$BP$1000,28,FALSE),0)</f>
        <v>0</v>
      </c>
      <c r="R297" s="122">
        <f>IFERROR(VLOOKUP($L297,'2-2 引出数据_合同数据仓库'!$B$2:$BP$1000,29,FALSE),0)</f>
        <v>0</v>
      </c>
      <c r="S297" s="122">
        <f>IFERROR(VLOOKUP($L297,'2-2 引出数据_合同数据仓库'!$B$2:$BP$1000,4,FALSE),0)</f>
        <v>0</v>
      </c>
      <c r="T297" s="122"/>
      <c r="U297" s="122">
        <f>IFERROR(VLOOKUP($L297,'2-2 引出数据_合同数据仓库'!$B$2:$BP$1000,15,FALSE),0)</f>
        <v>0</v>
      </c>
      <c r="V297" s="122">
        <f t="shared" si="3421"/>
        <v>0</v>
      </c>
      <c r="W297" s="122"/>
      <c r="X297" s="161">
        <v>45658</v>
      </c>
      <c r="Y297" s="161">
        <f t="shared" si="3422"/>
        <v>45688</v>
      </c>
      <c r="Z297" s="165">
        <f t="shared" si="3423"/>
        <v>0</v>
      </c>
      <c r="AA297" s="161">
        <f t="shared" si="3424"/>
        <v>45689</v>
      </c>
      <c r="AB297" s="161">
        <f t="shared" si="3425"/>
        <v>45716</v>
      </c>
      <c r="AC297" s="165">
        <f t="shared" si="3426"/>
        <v>0</v>
      </c>
      <c r="AD297" s="161">
        <f t="shared" si="3427"/>
        <v>45717</v>
      </c>
      <c r="AE297" s="161">
        <f t="shared" si="3428"/>
        <v>45747</v>
      </c>
      <c r="AF297" s="165">
        <f t="shared" si="3429"/>
        <v>0</v>
      </c>
      <c r="AG297" s="161">
        <f t="shared" si="3430"/>
        <v>45748</v>
      </c>
      <c r="AH297" s="161">
        <f t="shared" si="3431"/>
        <v>45777</v>
      </c>
      <c r="AI297" s="165">
        <f t="shared" si="3432"/>
        <v>0</v>
      </c>
      <c r="AJ297" s="161">
        <f t="shared" si="3433"/>
        <v>45778</v>
      </c>
      <c r="AK297" s="161">
        <f t="shared" si="3434"/>
        <v>45808</v>
      </c>
      <c r="AL297" s="165">
        <f t="shared" si="3435"/>
        <v>0</v>
      </c>
      <c r="AM297" s="161">
        <f t="shared" si="3436"/>
        <v>45809</v>
      </c>
      <c r="AN297" s="161">
        <f t="shared" si="3437"/>
        <v>45838</v>
      </c>
      <c r="AO297" s="165">
        <f t="shared" si="3438"/>
        <v>0</v>
      </c>
      <c r="AP297" s="161">
        <f t="shared" si="3439"/>
        <v>45839</v>
      </c>
      <c r="AQ297" s="161">
        <f t="shared" si="3440"/>
        <v>45869</v>
      </c>
      <c r="AR297" s="165">
        <f t="shared" si="3441"/>
        <v>0</v>
      </c>
      <c r="AS297" s="161">
        <f t="shared" si="3442"/>
        <v>45870</v>
      </c>
      <c r="AT297" s="161">
        <f t="shared" si="3443"/>
        <v>45900</v>
      </c>
      <c r="AU297" s="165">
        <f t="shared" si="3444"/>
        <v>0</v>
      </c>
      <c r="AV297" s="161">
        <f t="shared" si="3445"/>
        <v>45901</v>
      </c>
      <c r="AW297" s="161">
        <f t="shared" si="3446"/>
        <v>45930</v>
      </c>
      <c r="AX297" s="165">
        <f t="shared" si="3447"/>
        <v>0</v>
      </c>
      <c r="AY297" s="161">
        <f t="shared" si="3448"/>
        <v>45931</v>
      </c>
      <c r="AZ297" s="161">
        <f t="shared" si="3449"/>
        <v>45961</v>
      </c>
      <c r="BA297" s="165">
        <f t="shared" si="3450"/>
        <v>0</v>
      </c>
      <c r="BB297" s="161">
        <f t="shared" si="3451"/>
        <v>45962</v>
      </c>
      <c r="BC297" s="161">
        <f t="shared" si="3452"/>
        <v>45991</v>
      </c>
      <c r="BD297" s="165">
        <f t="shared" si="3453"/>
        <v>0</v>
      </c>
      <c r="BE297" s="161">
        <f t="shared" si="3454"/>
        <v>45992</v>
      </c>
      <c r="BF297" s="161">
        <f t="shared" si="3455"/>
        <v>46022</v>
      </c>
      <c r="BG297" s="165">
        <f t="shared" si="3456"/>
        <v>0</v>
      </c>
      <c r="BH297" s="161">
        <v>46023</v>
      </c>
      <c r="BI297" s="161">
        <f t="shared" si="3457"/>
        <v>46053</v>
      </c>
      <c r="BJ297" s="165">
        <f t="shared" si="3458"/>
        <v>0</v>
      </c>
      <c r="BK297" s="161">
        <f t="shared" si="3459"/>
        <v>46054</v>
      </c>
      <c r="BL297" s="161">
        <f t="shared" si="3460"/>
        <v>46081</v>
      </c>
      <c r="BM297" s="165">
        <f t="shared" si="3461"/>
        <v>0</v>
      </c>
      <c r="BN297" s="161">
        <f t="shared" si="3462"/>
        <v>46082</v>
      </c>
      <c r="BO297" s="161">
        <f t="shared" si="3463"/>
        <v>46112</v>
      </c>
      <c r="BP297" s="165">
        <f t="shared" si="3464"/>
        <v>0</v>
      </c>
      <c r="BQ297" s="161">
        <f t="shared" si="3465"/>
        <v>46113</v>
      </c>
      <c r="BR297" s="161">
        <f t="shared" si="3466"/>
        <v>46142</v>
      </c>
      <c r="BS297" s="165">
        <f t="shared" si="3467"/>
        <v>0</v>
      </c>
      <c r="BT297" s="161">
        <f t="shared" si="3468"/>
        <v>46143</v>
      </c>
      <c r="BU297" s="161">
        <f t="shared" si="3469"/>
        <v>46173</v>
      </c>
      <c r="BV297" s="165">
        <f t="shared" si="3470"/>
        <v>0</v>
      </c>
      <c r="BW297" s="161">
        <f t="shared" si="3471"/>
        <v>46174</v>
      </c>
      <c r="BX297" s="161">
        <f t="shared" si="3472"/>
        <v>46203</v>
      </c>
      <c r="BY297" s="165">
        <f t="shared" si="3473"/>
        <v>0</v>
      </c>
      <c r="BZ297" s="161">
        <f t="shared" si="3474"/>
        <v>46204</v>
      </c>
      <c r="CA297" s="161">
        <f t="shared" si="3475"/>
        <v>46234</v>
      </c>
      <c r="CB297" s="165">
        <f t="shared" si="3476"/>
        <v>0</v>
      </c>
      <c r="CC297" s="161">
        <f t="shared" si="3477"/>
        <v>46235</v>
      </c>
      <c r="CD297" s="161">
        <f t="shared" si="3478"/>
        <v>46265</v>
      </c>
      <c r="CE297" s="165">
        <f t="shared" si="3479"/>
        <v>0</v>
      </c>
      <c r="CF297" s="161">
        <f t="shared" si="3480"/>
        <v>46266</v>
      </c>
      <c r="CG297" s="161">
        <f t="shared" si="3481"/>
        <v>46295</v>
      </c>
      <c r="CH297" s="165">
        <f t="shared" si="3482"/>
        <v>0</v>
      </c>
      <c r="CI297" s="161">
        <f t="shared" si="3483"/>
        <v>46296</v>
      </c>
      <c r="CJ297" s="161">
        <f t="shared" si="3484"/>
        <v>46326</v>
      </c>
      <c r="CK297" s="165">
        <f t="shared" si="3485"/>
        <v>0</v>
      </c>
      <c r="CL297" s="161">
        <f t="shared" si="3486"/>
        <v>46327</v>
      </c>
      <c r="CM297" s="161">
        <f t="shared" si="3487"/>
        <v>46356</v>
      </c>
      <c r="CN297" s="165">
        <f t="shared" si="3488"/>
        <v>0</v>
      </c>
      <c r="CO297" s="161">
        <f t="shared" si="3489"/>
        <v>46357</v>
      </c>
      <c r="CP297" s="161">
        <f t="shared" si="3490"/>
        <v>46387</v>
      </c>
      <c r="CQ297" s="165">
        <f t="shared" si="3491"/>
        <v>0</v>
      </c>
    </row>
    <row r="298" s="78" customFormat="1" ht="24" customHeight="1" outlineLevel="4" spans="1:95">
      <c r="A298" s="119"/>
      <c r="B298" s="120"/>
      <c r="C298" s="121"/>
      <c r="D298" s="119"/>
      <c r="E298" s="120"/>
      <c r="F298" s="120"/>
      <c r="G298" s="120"/>
      <c r="H298" s="122"/>
      <c r="I298" s="122"/>
      <c r="J298" s="122">
        <f t="shared" si="3131"/>
        <v>0</v>
      </c>
      <c r="K298" s="122">
        <f t="shared" si="3492"/>
        <v>4</v>
      </c>
      <c r="L298" s="87"/>
      <c r="M298" s="154">
        <f>IFERROR(VLOOKUP($L298,'2-2 引出数据_合同数据仓库'!$B$2:$BP$1000,3,FALSE),0)</f>
        <v>0</v>
      </c>
      <c r="N298" s="122"/>
      <c r="O298" s="154">
        <f>IFERROR(VLOOKUP((LEFT(VLOOKUP($L298,'2-2 引出数据_合同数据仓库'!$B$2:$BP$1000,64,FALSE),15)&amp;(RIGHT(VLOOKUP($L298,'2-2 引出数据_合同数据仓库'!$B$2:$BP$1000,64,FALSE),4)+1)),'2-2 引出数据_合同数据仓库'!$B$2:$BP$1000,3,FALSE),0)</f>
        <v>0</v>
      </c>
      <c r="P298" s="122"/>
      <c r="Q298" s="122">
        <f>IFERROR(VLOOKUP($L298,'2-2 引出数据_合同数据仓库'!$B$2:$BP$1000,28,FALSE),0)</f>
        <v>0</v>
      </c>
      <c r="R298" s="122">
        <f>IFERROR(VLOOKUP($L298,'2-2 引出数据_合同数据仓库'!$B$2:$BP$1000,29,FALSE),0)</f>
        <v>0</v>
      </c>
      <c r="S298" s="122">
        <f>IFERROR(VLOOKUP($L298,'2-2 引出数据_合同数据仓库'!$B$2:$BP$1000,4,FALSE),0)</f>
        <v>0</v>
      </c>
      <c r="T298" s="122"/>
      <c r="U298" s="122">
        <f>IFERROR(VLOOKUP($L298,'2-2 引出数据_合同数据仓库'!$B$2:$BP$1000,15,FALSE),0)</f>
        <v>0</v>
      </c>
      <c r="V298" s="122">
        <f t="shared" si="3421"/>
        <v>0</v>
      </c>
      <c r="W298" s="122"/>
      <c r="X298" s="161">
        <v>45658</v>
      </c>
      <c r="Y298" s="161">
        <f t="shared" si="3422"/>
        <v>45688</v>
      </c>
      <c r="Z298" s="165">
        <f t="shared" si="3423"/>
        <v>0</v>
      </c>
      <c r="AA298" s="161">
        <f t="shared" si="3424"/>
        <v>45689</v>
      </c>
      <c r="AB298" s="161">
        <f t="shared" si="3425"/>
        <v>45716</v>
      </c>
      <c r="AC298" s="165">
        <f t="shared" si="3426"/>
        <v>0</v>
      </c>
      <c r="AD298" s="161">
        <f t="shared" si="3427"/>
        <v>45717</v>
      </c>
      <c r="AE298" s="161">
        <f t="shared" si="3428"/>
        <v>45747</v>
      </c>
      <c r="AF298" s="165">
        <f t="shared" si="3429"/>
        <v>0</v>
      </c>
      <c r="AG298" s="161">
        <f t="shared" si="3430"/>
        <v>45748</v>
      </c>
      <c r="AH298" s="161">
        <f t="shared" si="3431"/>
        <v>45777</v>
      </c>
      <c r="AI298" s="165">
        <f t="shared" si="3432"/>
        <v>0</v>
      </c>
      <c r="AJ298" s="161">
        <f t="shared" si="3433"/>
        <v>45778</v>
      </c>
      <c r="AK298" s="161">
        <f t="shared" si="3434"/>
        <v>45808</v>
      </c>
      <c r="AL298" s="165">
        <f t="shared" si="3435"/>
        <v>0</v>
      </c>
      <c r="AM298" s="161">
        <f t="shared" si="3436"/>
        <v>45809</v>
      </c>
      <c r="AN298" s="161">
        <f t="shared" si="3437"/>
        <v>45838</v>
      </c>
      <c r="AO298" s="165">
        <f t="shared" si="3438"/>
        <v>0</v>
      </c>
      <c r="AP298" s="161">
        <f t="shared" si="3439"/>
        <v>45839</v>
      </c>
      <c r="AQ298" s="161">
        <f t="shared" si="3440"/>
        <v>45869</v>
      </c>
      <c r="AR298" s="165">
        <f t="shared" si="3441"/>
        <v>0</v>
      </c>
      <c r="AS298" s="161">
        <f t="shared" si="3442"/>
        <v>45870</v>
      </c>
      <c r="AT298" s="161">
        <f t="shared" si="3443"/>
        <v>45900</v>
      </c>
      <c r="AU298" s="165">
        <f t="shared" si="3444"/>
        <v>0</v>
      </c>
      <c r="AV298" s="161">
        <f t="shared" si="3445"/>
        <v>45901</v>
      </c>
      <c r="AW298" s="161">
        <f t="shared" si="3446"/>
        <v>45930</v>
      </c>
      <c r="AX298" s="165">
        <f t="shared" si="3447"/>
        <v>0</v>
      </c>
      <c r="AY298" s="161">
        <f t="shared" si="3448"/>
        <v>45931</v>
      </c>
      <c r="AZ298" s="161">
        <f t="shared" si="3449"/>
        <v>45961</v>
      </c>
      <c r="BA298" s="165">
        <f t="shared" si="3450"/>
        <v>0</v>
      </c>
      <c r="BB298" s="161">
        <f t="shared" si="3451"/>
        <v>45962</v>
      </c>
      <c r="BC298" s="161">
        <f t="shared" si="3452"/>
        <v>45991</v>
      </c>
      <c r="BD298" s="165">
        <f t="shared" si="3453"/>
        <v>0</v>
      </c>
      <c r="BE298" s="161">
        <f t="shared" si="3454"/>
        <v>45992</v>
      </c>
      <c r="BF298" s="161">
        <f t="shared" si="3455"/>
        <v>46022</v>
      </c>
      <c r="BG298" s="165">
        <f t="shared" si="3456"/>
        <v>0</v>
      </c>
      <c r="BH298" s="161">
        <v>46023</v>
      </c>
      <c r="BI298" s="161">
        <f t="shared" si="3457"/>
        <v>46053</v>
      </c>
      <c r="BJ298" s="165">
        <f t="shared" si="3458"/>
        <v>0</v>
      </c>
      <c r="BK298" s="161">
        <f t="shared" si="3459"/>
        <v>46054</v>
      </c>
      <c r="BL298" s="161">
        <f t="shared" si="3460"/>
        <v>46081</v>
      </c>
      <c r="BM298" s="165">
        <f t="shared" si="3461"/>
        <v>0</v>
      </c>
      <c r="BN298" s="161">
        <f t="shared" si="3462"/>
        <v>46082</v>
      </c>
      <c r="BO298" s="161">
        <f t="shared" si="3463"/>
        <v>46112</v>
      </c>
      <c r="BP298" s="165">
        <f t="shared" si="3464"/>
        <v>0</v>
      </c>
      <c r="BQ298" s="161">
        <f t="shared" si="3465"/>
        <v>46113</v>
      </c>
      <c r="BR298" s="161">
        <f t="shared" si="3466"/>
        <v>46142</v>
      </c>
      <c r="BS298" s="165">
        <f t="shared" si="3467"/>
        <v>0</v>
      </c>
      <c r="BT298" s="161">
        <f t="shared" si="3468"/>
        <v>46143</v>
      </c>
      <c r="BU298" s="161">
        <f t="shared" si="3469"/>
        <v>46173</v>
      </c>
      <c r="BV298" s="165">
        <f t="shared" si="3470"/>
        <v>0</v>
      </c>
      <c r="BW298" s="161">
        <f t="shared" si="3471"/>
        <v>46174</v>
      </c>
      <c r="BX298" s="161">
        <f t="shared" si="3472"/>
        <v>46203</v>
      </c>
      <c r="BY298" s="165">
        <f t="shared" si="3473"/>
        <v>0</v>
      </c>
      <c r="BZ298" s="161">
        <f t="shared" si="3474"/>
        <v>46204</v>
      </c>
      <c r="CA298" s="161">
        <f t="shared" si="3475"/>
        <v>46234</v>
      </c>
      <c r="CB298" s="165">
        <f t="shared" si="3476"/>
        <v>0</v>
      </c>
      <c r="CC298" s="161">
        <f t="shared" si="3477"/>
        <v>46235</v>
      </c>
      <c r="CD298" s="161">
        <f t="shared" si="3478"/>
        <v>46265</v>
      </c>
      <c r="CE298" s="165">
        <f t="shared" si="3479"/>
        <v>0</v>
      </c>
      <c r="CF298" s="161">
        <f t="shared" si="3480"/>
        <v>46266</v>
      </c>
      <c r="CG298" s="161">
        <f t="shared" si="3481"/>
        <v>46295</v>
      </c>
      <c r="CH298" s="165">
        <f t="shared" si="3482"/>
        <v>0</v>
      </c>
      <c r="CI298" s="161">
        <f t="shared" si="3483"/>
        <v>46296</v>
      </c>
      <c r="CJ298" s="161">
        <f t="shared" si="3484"/>
        <v>46326</v>
      </c>
      <c r="CK298" s="165">
        <f t="shared" si="3485"/>
        <v>0</v>
      </c>
      <c r="CL298" s="161">
        <f t="shared" si="3486"/>
        <v>46327</v>
      </c>
      <c r="CM298" s="161">
        <f t="shared" si="3487"/>
        <v>46356</v>
      </c>
      <c r="CN298" s="165">
        <f t="shared" si="3488"/>
        <v>0</v>
      </c>
      <c r="CO298" s="161">
        <f t="shared" si="3489"/>
        <v>46357</v>
      </c>
      <c r="CP298" s="161">
        <f t="shared" si="3490"/>
        <v>46387</v>
      </c>
      <c r="CQ298" s="165">
        <f t="shared" si="3491"/>
        <v>0</v>
      </c>
    </row>
    <row r="299" s="78" customFormat="1" ht="24" customHeight="1" outlineLevel="4" spans="1:95">
      <c r="A299" s="123" t="s">
        <v>2826</v>
      </c>
      <c r="B299" s="124"/>
      <c r="C299" s="124"/>
      <c r="D299" s="124"/>
      <c r="E299" s="124"/>
      <c r="F299" s="124"/>
      <c r="G299" s="125"/>
      <c r="H299" s="126"/>
      <c r="I299" s="126"/>
      <c r="J299" s="126"/>
      <c r="K299" s="126"/>
      <c r="L299" s="126"/>
      <c r="M299" s="155"/>
      <c r="N299" s="126"/>
      <c r="O299" s="126"/>
      <c r="P299" s="126"/>
      <c r="Q299" s="126"/>
      <c r="R299" s="126"/>
      <c r="S299" s="126"/>
      <c r="T299" s="126"/>
      <c r="U299" s="126"/>
      <c r="V299" s="126"/>
      <c r="W299" s="126"/>
      <c r="X299" s="126"/>
      <c r="Y299" s="126"/>
      <c r="Z299" s="126"/>
      <c r="AA299" s="126"/>
      <c r="AB299" s="126"/>
      <c r="AC299" s="126"/>
      <c r="AD299" s="126"/>
      <c r="AE299" s="126"/>
      <c r="AF299" s="126"/>
      <c r="AG299" s="126"/>
      <c r="AH299" s="126"/>
      <c r="AI299" s="126"/>
      <c r="AJ299" s="126"/>
      <c r="AK299" s="126"/>
      <c r="AL299" s="126"/>
      <c r="AM299" s="126"/>
      <c r="AN299" s="126"/>
      <c r="AO299" s="126"/>
      <c r="AP299" s="126"/>
      <c r="AQ299" s="126"/>
      <c r="AR299" s="126"/>
      <c r="AS299" s="126"/>
      <c r="AT299" s="126"/>
      <c r="AU299" s="126"/>
      <c r="AV299" s="126"/>
      <c r="AW299" s="126"/>
      <c r="AX299" s="126"/>
      <c r="AY299" s="126"/>
      <c r="AZ299" s="126"/>
      <c r="BA299" s="126"/>
      <c r="BB299" s="126"/>
      <c r="BC299" s="126"/>
      <c r="BD299" s="126"/>
      <c r="BE299" s="126"/>
      <c r="BF299" s="126"/>
      <c r="BG299" s="126"/>
      <c r="BH299" s="126"/>
      <c r="BI299" s="126"/>
      <c r="BJ299" s="126"/>
      <c r="BK299" s="126"/>
      <c r="BL299" s="126"/>
      <c r="BM299" s="126"/>
      <c r="BN299" s="126"/>
      <c r="BO299" s="126"/>
      <c r="BP299" s="126"/>
      <c r="BQ299" s="126"/>
      <c r="BR299" s="126"/>
      <c r="BS299" s="126"/>
      <c r="BT299" s="126"/>
      <c r="BU299" s="126"/>
      <c r="BV299" s="126"/>
      <c r="BW299" s="126"/>
      <c r="BX299" s="126"/>
      <c r="BY299" s="126"/>
      <c r="BZ299" s="126"/>
      <c r="CA299" s="126"/>
      <c r="CB299" s="126"/>
      <c r="CC299" s="126"/>
      <c r="CD299" s="126"/>
      <c r="CE299" s="126"/>
      <c r="CF299" s="126"/>
      <c r="CG299" s="126"/>
      <c r="CH299" s="126"/>
      <c r="CI299" s="126"/>
      <c r="CJ299" s="126"/>
      <c r="CK299" s="126"/>
      <c r="CL299" s="126"/>
      <c r="CM299" s="126"/>
      <c r="CN299" s="126"/>
      <c r="CO299" s="126"/>
      <c r="CP299" s="126"/>
      <c r="CQ299" s="126"/>
    </row>
    <row r="300" ht="24" customHeight="1" outlineLevel="3" spans="1:95">
      <c r="A300" s="115"/>
      <c r="B300" s="116" t="s">
        <v>799</v>
      </c>
      <c r="C300" s="117" t="s">
        <v>1253</v>
      </c>
      <c r="D300" s="115" t="s">
        <v>1254</v>
      </c>
      <c r="E300" s="116" t="s">
        <v>1255</v>
      </c>
      <c r="F300" s="116"/>
      <c r="G300" s="116" t="s">
        <v>943</v>
      </c>
      <c r="H300" s="118">
        <f>X300+AA300+AD300+AG300+AJ300+AM300+AP300+AS300+AV300+AY300+BB300+BE300</f>
        <v>0</v>
      </c>
      <c r="I300" s="118">
        <f>Y300+AB300+AE300+AH300+AK300+AN300+AQ300+AT300+AW300+AZ300+BC300+BF300</f>
        <v>0</v>
      </c>
      <c r="J300" s="118">
        <f t="shared" si="3131"/>
        <v>0</v>
      </c>
      <c r="K300" s="118"/>
      <c r="L300" s="118"/>
      <c r="M300" s="152"/>
      <c r="N300" s="118"/>
      <c r="O300" s="118"/>
      <c r="P300" s="118"/>
      <c r="Q300" s="118"/>
      <c r="R300" s="118"/>
      <c r="S300" s="118"/>
      <c r="T300" s="118"/>
      <c r="U300" s="118"/>
      <c r="V300" s="118"/>
      <c r="W300" s="118"/>
      <c r="X300" s="118">
        <f>VLOOKUP($C300,'1 预算编制表单'!$C:$BJ,27,FALSE)</f>
        <v>0</v>
      </c>
      <c r="Y300" s="118">
        <f>X300-Z300</f>
        <v>0</v>
      </c>
      <c r="Z300" s="118">
        <f>SUM(Z301:Z305)</f>
        <v>0</v>
      </c>
      <c r="AA300" s="118">
        <f>VLOOKUP($C300,'1 预算编制表单'!$C:$BJ,30,FALSE)</f>
        <v>0</v>
      </c>
      <c r="AB300" s="118">
        <f>AA300-AC300</f>
        <v>0</v>
      </c>
      <c r="AC300" s="118">
        <f>SUM(AC301:AC305)</f>
        <v>0</v>
      </c>
      <c r="AD300" s="118">
        <f>VLOOKUP($C300,'1 预算编制表单'!$C:$BJ,33,FALSE)</f>
        <v>0</v>
      </c>
      <c r="AE300" s="118">
        <f>AD300-AF300</f>
        <v>0</v>
      </c>
      <c r="AF300" s="118">
        <f>SUM(AF301:AF305)</f>
        <v>0</v>
      </c>
      <c r="AG300" s="118">
        <f>VLOOKUP($C300,'1 预算编制表单'!$C:$BJ,36,FALSE)</f>
        <v>0</v>
      </c>
      <c r="AH300" s="118">
        <f>AG300-AI300</f>
        <v>0</v>
      </c>
      <c r="AI300" s="118">
        <f>SUM(AI301:AI305)</f>
        <v>0</v>
      </c>
      <c r="AJ300" s="118">
        <f>VLOOKUP($C300,'1 预算编制表单'!$C:$BJ,39,FALSE)</f>
        <v>0</v>
      </c>
      <c r="AK300" s="118">
        <f>AJ300-AL300</f>
        <v>0</v>
      </c>
      <c r="AL300" s="118">
        <f>SUM(AL301:AL305)</f>
        <v>0</v>
      </c>
      <c r="AM300" s="118">
        <f>VLOOKUP($C300,'1 预算编制表单'!$C:$BJ,42,FALSE)</f>
        <v>0</v>
      </c>
      <c r="AN300" s="118">
        <f>AM300-AO300</f>
        <v>0</v>
      </c>
      <c r="AO300" s="118">
        <f>SUM(AO301:AO305)</f>
        <v>0</v>
      </c>
      <c r="AP300" s="118">
        <f>VLOOKUP($C300,'1 预算编制表单'!$C:$BJ,45,FALSE)</f>
        <v>0</v>
      </c>
      <c r="AQ300" s="118">
        <f>AP300-AR300</f>
        <v>0</v>
      </c>
      <c r="AR300" s="118">
        <f>SUM(AR301:AR305)</f>
        <v>0</v>
      </c>
      <c r="AS300" s="118">
        <f>VLOOKUP($C300,'1 预算编制表单'!$C:$BJ,48,FALSE)</f>
        <v>0</v>
      </c>
      <c r="AT300" s="118">
        <f>AS300-AU300</f>
        <v>0</v>
      </c>
      <c r="AU300" s="118">
        <f>SUM(AU301:AU305)</f>
        <v>0</v>
      </c>
      <c r="AV300" s="118">
        <f>VLOOKUP($C300,'1 预算编制表单'!$C:$BJ,51,FALSE)</f>
        <v>0</v>
      </c>
      <c r="AW300" s="118">
        <f>AV300-AX300</f>
        <v>0</v>
      </c>
      <c r="AX300" s="118">
        <f>SUM(AX301:AX305)</f>
        <v>0</v>
      </c>
      <c r="AY300" s="118">
        <f>VLOOKUP($C300,'1 预算编制表单'!$C:$BJ,54,FALSE)</f>
        <v>0</v>
      </c>
      <c r="AZ300" s="118">
        <f>AY300-BA300</f>
        <v>0</v>
      </c>
      <c r="BA300" s="118">
        <f>SUM(BA301:BA305)</f>
        <v>0</v>
      </c>
      <c r="BB300" s="118">
        <f>VLOOKUP($C300,'1 预算编制表单'!$C:$BJ,57,FALSE)</f>
        <v>0</v>
      </c>
      <c r="BC300" s="118">
        <f>BB300-BD300</f>
        <v>0</v>
      </c>
      <c r="BD300" s="118">
        <f>SUM(BD301:BD305)</f>
        <v>0</v>
      </c>
      <c r="BE300" s="118">
        <f>VLOOKUP($C300,'1 预算编制表单'!$C:$BJ,60,FALSE)</f>
        <v>0</v>
      </c>
      <c r="BF300" s="118">
        <f>BE300-BG300</f>
        <v>0</v>
      </c>
      <c r="BG300" s="118">
        <f>SUM(BG301:BG305)</f>
        <v>0</v>
      </c>
      <c r="BH300" s="118">
        <f>VLOOKUP($C300,'1 预算编制表单'!$C:$BJ,27,FALSE)</f>
        <v>0</v>
      </c>
      <c r="BI300" s="118">
        <f>BH300-BJ300</f>
        <v>0</v>
      </c>
      <c r="BJ300" s="118">
        <f>SUM(BJ301:BJ305)</f>
        <v>0</v>
      </c>
      <c r="BK300" s="118">
        <f>VLOOKUP($C300,'1 预算编制表单'!$C:$BJ,30,FALSE)</f>
        <v>0</v>
      </c>
      <c r="BL300" s="118">
        <f>BK300-BM300</f>
        <v>0</v>
      </c>
      <c r="BM300" s="118">
        <f>SUM(BM301:BM305)</f>
        <v>0</v>
      </c>
      <c r="BN300" s="118">
        <f>VLOOKUP($C300,'1 预算编制表单'!$C:$BJ,33,FALSE)</f>
        <v>0</v>
      </c>
      <c r="BO300" s="118">
        <f>BN300-BP300</f>
        <v>0</v>
      </c>
      <c r="BP300" s="118">
        <f>SUM(BP301:BP305)</f>
        <v>0</v>
      </c>
      <c r="BQ300" s="118">
        <f>VLOOKUP($C300,'1 预算编制表单'!$C:$BJ,36,FALSE)</f>
        <v>0</v>
      </c>
      <c r="BR300" s="118">
        <f>BQ300-BS300</f>
        <v>0</v>
      </c>
      <c r="BS300" s="118">
        <f>SUM(BS301:BS305)</f>
        <v>0</v>
      </c>
      <c r="BT300" s="118">
        <f>VLOOKUP($C300,'1 预算编制表单'!$C:$BJ,39,FALSE)</f>
        <v>0</v>
      </c>
      <c r="BU300" s="118">
        <f>BT300-BV300</f>
        <v>0</v>
      </c>
      <c r="BV300" s="118">
        <f>SUM(BV301:BV305)</f>
        <v>0</v>
      </c>
      <c r="BW300" s="118">
        <f>VLOOKUP($C300,'1 预算编制表单'!$C:$BJ,42,FALSE)</f>
        <v>0</v>
      </c>
      <c r="BX300" s="118">
        <f>BW300-BY300</f>
        <v>0</v>
      </c>
      <c r="BY300" s="118">
        <f>SUM(BY301:BY305)</f>
        <v>0</v>
      </c>
      <c r="BZ300" s="118">
        <f>VLOOKUP($C300,'1 预算编制表单'!$C:$BJ,45,FALSE)</f>
        <v>0</v>
      </c>
      <c r="CA300" s="118">
        <f>BZ300-CB300</f>
        <v>0</v>
      </c>
      <c r="CB300" s="118">
        <f>SUM(CB301:CB305)</f>
        <v>0</v>
      </c>
      <c r="CC300" s="118">
        <f>VLOOKUP($C300,'1 预算编制表单'!$C:$BJ,48,FALSE)</f>
        <v>0</v>
      </c>
      <c r="CD300" s="118">
        <f>CC300-CE300</f>
        <v>0</v>
      </c>
      <c r="CE300" s="118">
        <f>SUM(CE301:CE305)</f>
        <v>0</v>
      </c>
      <c r="CF300" s="118">
        <f>VLOOKUP($C300,'1 预算编制表单'!$C:$BJ,51,FALSE)</f>
        <v>0</v>
      </c>
      <c r="CG300" s="118">
        <f>CF300-CH300</f>
        <v>0</v>
      </c>
      <c r="CH300" s="118">
        <f>SUM(CH301:CH305)</f>
        <v>0</v>
      </c>
      <c r="CI300" s="118">
        <f>VLOOKUP($C300,'1 预算编制表单'!$C:$BJ,54,FALSE)</f>
        <v>0</v>
      </c>
      <c r="CJ300" s="118">
        <f>CI300-CK300</f>
        <v>0</v>
      </c>
      <c r="CK300" s="118">
        <f>SUM(CK301:CK305)</f>
        <v>0</v>
      </c>
      <c r="CL300" s="118">
        <f>VLOOKUP($C300,'1 预算编制表单'!$C:$BJ,57,FALSE)</f>
        <v>0</v>
      </c>
      <c r="CM300" s="118">
        <f>CL300-CN300</f>
        <v>0</v>
      </c>
      <c r="CN300" s="118">
        <f>SUM(CN301:CN305)</f>
        <v>0</v>
      </c>
      <c r="CO300" s="118">
        <f>VLOOKUP($C300,'1 预算编制表单'!$C:$BJ,60,FALSE)</f>
        <v>0</v>
      </c>
      <c r="CP300" s="118">
        <f>CO300-CQ300</f>
        <v>0</v>
      </c>
      <c r="CQ300" s="118">
        <f>SUM(CQ301:CQ305)</f>
        <v>0</v>
      </c>
    </row>
    <row r="301" s="78" customFormat="1" ht="24" customHeight="1" outlineLevel="4" spans="1:95">
      <c r="A301" s="119"/>
      <c r="B301" s="120"/>
      <c r="C301" s="121"/>
      <c r="D301" s="119"/>
      <c r="E301" s="120"/>
      <c r="F301" s="120"/>
      <c r="G301" s="120"/>
      <c r="H301" s="122"/>
      <c r="I301" s="122"/>
      <c r="J301" s="122">
        <f t="shared" si="3131"/>
        <v>0</v>
      </c>
      <c r="K301" s="122">
        <v>1</v>
      </c>
      <c r="L301" s="87"/>
      <c r="M301" s="154">
        <f>IFERROR(VLOOKUP($L301,'2-2 引出数据_合同数据仓库'!$B$2:$BP$1000,3,FALSE),0)</f>
        <v>0</v>
      </c>
      <c r="N301" s="122"/>
      <c r="O301" s="154">
        <f>IFERROR(VLOOKUP((LEFT(VLOOKUP($L301,'2-2 引出数据_合同数据仓库'!$B$2:$BP$1000,64,FALSE),15)&amp;(RIGHT(VLOOKUP($L301,'2-2 引出数据_合同数据仓库'!$B$2:$BP$1000,64,FALSE),4)+1)),'2-2 引出数据_合同数据仓库'!$B$2:$BP$1000,3,FALSE),0)</f>
        <v>0</v>
      </c>
      <c r="P301" s="122"/>
      <c r="Q301" s="122">
        <f>IFERROR(VLOOKUP($L301,'2-2 引出数据_合同数据仓库'!$B$2:$BP$1000,28,FALSE),0)</f>
        <v>0</v>
      </c>
      <c r="R301" s="122">
        <f>IFERROR(VLOOKUP($L301,'2-2 引出数据_合同数据仓库'!$B$2:$BP$1000,29,FALSE),0)</f>
        <v>0</v>
      </c>
      <c r="S301" s="122">
        <f>IFERROR(VLOOKUP($L301,'2-2 引出数据_合同数据仓库'!$B$2:$BP$1000,4,FALSE),0)</f>
        <v>0</v>
      </c>
      <c r="T301" s="122"/>
      <c r="U301" s="122">
        <f>IFERROR(VLOOKUP($L301,'2-2 引出数据_合同数据仓库'!$B$2:$BP$1000,15,FALSE),0)</f>
        <v>0</v>
      </c>
      <c r="V301" s="122">
        <f t="shared" ref="V301:V304" si="3493">U301/(S301-R301+1)*365</f>
        <v>0</v>
      </c>
      <c r="W301" s="122"/>
      <c r="X301" s="161">
        <v>45658</v>
      </c>
      <c r="Y301" s="161">
        <f t="shared" ref="Y301:Y304" si="3494">X301+30</f>
        <v>45688</v>
      </c>
      <c r="Z301" s="165">
        <f t="shared" ref="Z301:Z304" si="3495">IFERROR(IF(($R301-Y301)&gt;=0,0,IF(($S301-X301)&lt;0,0,IF(AND(($S301-Y301)&gt;0,(X301-$R301)&gt;0),$V301/365*(Y301-X301+1),IF(AND(($S301-Y301)&lt;=0,(X301-$R301)&gt;0),$V301/365*($S301-X301+1),$V301/365*(Y301-$R301+1))))),0)</f>
        <v>0</v>
      </c>
      <c r="AA301" s="161">
        <f t="shared" ref="AA301:AA304" si="3496">Y301+1</f>
        <v>45689</v>
      </c>
      <c r="AB301" s="161">
        <f t="shared" ref="AB301:AB304" si="3497">AA301+27</f>
        <v>45716</v>
      </c>
      <c r="AC301" s="165">
        <f t="shared" ref="AC301:AC304" si="3498">IFERROR(IF(($R301-AB301)&gt;=0,0,IF(($S301-AA301)&lt;0,0,IF(AND(($S301-AB301)&gt;0,(AA301-$R301)&gt;0),$V301/365*(AB301-AA301+1),IF(AND(($S301-AB301)&lt;=0,(AA301-$R301)&gt;0),$V301/365*($S301-AA301+1),$V301/365*(AB301-$R301+1))))),0)</f>
        <v>0</v>
      </c>
      <c r="AD301" s="161">
        <f t="shared" ref="AD301:AD304" si="3499">AB301+1</f>
        <v>45717</v>
      </c>
      <c r="AE301" s="161">
        <f t="shared" ref="AE301:AE304" si="3500">AD301+30</f>
        <v>45747</v>
      </c>
      <c r="AF301" s="165">
        <f t="shared" ref="AF301:AF304" si="3501">IFERROR(IF(($R301-AE301)&gt;=0,0,IF(($S301-AD301)&lt;0,0,IF(AND(($S301-AE301)&gt;0,(AD301-$R301)&gt;0),$V301/365*(AE301-AD301+1),IF(AND(($S301-AE301)&lt;=0,(AD301-$R301)&gt;0),$V301/365*($S301-AD301+1),$V301/365*(AE301-$R301+1))))),0)</f>
        <v>0</v>
      </c>
      <c r="AG301" s="161">
        <f t="shared" ref="AG301:AG304" si="3502">AE301+1</f>
        <v>45748</v>
      </c>
      <c r="AH301" s="161">
        <f t="shared" ref="AH301:AH304" si="3503">AG301+29</f>
        <v>45777</v>
      </c>
      <c r="AI301" s="165">
        <f t="shared" ref="AI301:AI304" si="3504">IFERROR(IF(($R301-AH301)&gt;=0,0,IF(($S301-AG301)&lt;0,0,IF(AND(($S301-AH301)&gt;0,(AG301-$R301)&gt;0),$V301/365*(AH301-AG301+1),IF(AND(($S301-AH301)&lt;=0,(AG301-$R301)&gt;0),$V301/365*($S301-AG301+1),$V301/365*(AH301-$R301+1))))),0)</f>
        <v>0</v>
      </c>
      <c r="AJ301" s="161">
        <f t="shared" ref="AJ301:AJ304" si="3505">AH301+1</f>
        <v>45778</v>
      </c>
      <c r="AK301" s="161">
        <f t="shared" ref="AK301:AK304" si="3506">AJ301+30</f>
        <v>45808</v>
      </c>
      <c r="AL301" s="165">
        <f t="shared" ref="AL301:AL304" si="3507">IFERROR(IF(($R301-AK301)&gt;=0,0,IF(($S301-AJ301)&lt;0,0,IF(AND(($S301-AK301)&gt;0,(AJ301-$R301)&gt;0),$V301/365*(AK301-AJ301+1),IF(AND(($S301-AK301)&lt;=0,(AJ301-$R301)&gt;0),$V301/365*($S301-AJ301+1),$V301/365*(AK301-$R301+1))))),0)</f>
        <v>0</v>
      </c>
      <c r="AM301" s="161">
        <f t="shared" ref="AM301:AM304" si="3508">AK301+1</f>
        <v>45809</v>
      </c>
      <c r="AN301" s="161">
        <f t="shared" ref="AN301:AN304" si="3509">AM301+29</f>
        <v>45838</v>
      </c>
      <c r="AO301" s="165">
        <f t="shared" ref="AO301:AO304" si="3510">IFERROR(IF(($R301-AN301)&gt;=0,0,IF(($S301-AM301)&lt;0,0,IF(AND(($S301-AN301)&gt;0,(AM301-$R301)&gt;0),$V301/365*(AN301-AM301+1),IF(AND(($S301-AN301)&lt;=0,(AM301-$R301)&gt;0),$V301/365*($S301-AM301+1),$V301/365*(AN301-$R301+1))))),0)</f>
        <v>0</v>
      </c>
      <c r="AP301" s="161">
        <f t="shared" ref="AP301:AP304" si="3511">AN301+1</f>
        <v>45839</v>
      </c>
      <c r="AQ301" s="161">
        <f t="shared" ref="AQ301:AQ304" si="3512">AP301+30</f>
        <v>45869</v>
      </c>
      <c r="AR301" s="165">
        <f t="shared" ref="AR301:AR304" si="3513">IFERROR(IF(($R301-AQ301)&gt;=0,0,IF(($S301-AP301)&lt;0,0,IF(AND(($S301-AQ301)&gt;0,(AP301-$R301)&gt;0),$V301/365*(AQ301-AP301+1),IF(AND(($S301-AQ301)&lt;=0,(AP301-$R301)&gt;0),$V301/365*($S301-AP301+1),$V301/365*(AQ301-$R301+1))))),0)</f>
        <v>0</v>
      </c>
      <c r="AS301" s="161">
        <f t="shared" ref="AS301:AS304" si="3514">AQ301+1</f>
        <v>45870</v>
      </c>
      <c r="AT301" s="161">
        <f t="shared" ref="AT301:AT304" si="3515">AS301+30</f>
        <v>45900</v>
      </c>
      <c r="AU301" s="165">
        <f t="shared" ref="AU301:AU304" si="3516">IFERROR(IF(($R301-AT301)&gt;=0,0,IF(($S301-AS301)&lt;0,0,IF(AND(($S301-AT301)&gt;0,(AS301-$R301)&gt;0),$V301/365*(AT301-AS301+1),IF(AND(($S301-AT301)&lt;=0,(AS301-$R301)&gt;0),$V301/365*($S301-AS301+1),$V301/365*(AT301-$R301+1))))),0)</f>
        <v>0</v>
      </c>
      <c r="AV301" s="161">
        <f t="shared" ref="AV301:AV304" si="3517">AT301+1</f>
        <v>45901</v>
      </c>
      <c r="AW301" s="161">
        <f t="shared" ref="AW301:AW304" si="3518">AV301+29</f>
        <v>45930</v>
      </c>
      <c r="AX301" s="165">
        <f t="shared" ref="AX301:AX304" si="3519">IFERROR(IF(($R301-AW301)&gt;=0,0,IF(($S301-AV301)&lt;0,0,IF(AND(($S301-AW301)&gt;0,(AV301-$R301)&gt;0),$V301/365*(AW301-AV301+1),IF(AND(($S301-AW301)&lt;=0,(AV301-$R301)&gt;0),$V301/365*($S301-AV301+1),$V301/365*(AW301-$R301+1))))),0)</f>
        <v>0</v>
      </c>
      <c r="AY301" s="161">
        <f t="shared" ref="AY301:AY304" si="3520">AW301+1</f>
        <v>45931</v>
      </c>
      <c r="AZ301" s="161">
        <f t="shared" ref="AZ301:AZ304" si="3521">AY301+30</f>
        <v>45961</v>
      </c>
      <c r="BA301" s="165">
        <f t="shared" ref="BA301:BA304" si="3522">IFERROR(IF(($R301-AZ301)&gt;=0,0,IF(($S301-AY301)&lt;0,0,IF(AND(($S301-AZ301)&gt;0,(AY301-$R301)&gt;0),$V301/365*(AZ301-AY301+1),IF(AND(($S301-AZ301)&lt;=0,(AY301-$R301)&gt;0),$V301/365*($S301-AY301+1),$V301/365*(AZ301-$R301+1))))),0)</f>
        <v>0</v>
      </c>
      <c r="BB301" s="161">
        <f t="shared" ref="BB301:BB304" si="3523">AZ301+1</f>
        <v>45962</v>
      </c>
      <c r="BC301" s="161">
        <f t="shared" ref="BC301:BC304" si="3524">BB301+29</f>
        <v>45991</v>
      </c>
      <c r="BD301" s="165">
        <f t="shared" ref="BD301:BD304" si="3525">IFERROR(IF(($R301-BC301)&gt;=0,0,IF(($S301-BB301)&lt;0,0,IF(AND(($S301-BC301)&gt;0,(BB301-$R301)&gt;0),$V301/365*(BC301-BB301+1),IF(AND(($S301-BC301)&lt;=0,(BB301-$R301)&gt;0),$V301/365*($S301-BB301+1),$V301/365*(BC301-$R301+1))))),0)</f>
        <v>0</v>
      </c>
      <c r="BE301" s="161">
        <f t="shared" ref="BE301:BE304" si="3526">BC301+1</f>
        <v>45992</v>
      </c>
      <c r="BF301" s="161">
        <f t="shared" ref="BF301:BF304" si="3527">BE301+30</f>
        <v>46022</v>
      </c>
      <c r="BG301" s="165">
        <f t="shared" ref="BG301:BG304" si="3528">IFERROR(IF(($R301-BF301)&gt;=0,0,IF(($S301-BE301)&lt;0,0,IF(AND(($S301-BF301)&gt;0,(BE301-$R301)&gt;0),$V301/365*(BF301-BE301+1),IF(AND(($S301-BF301)&lt;=0,(BE301-$R301)&gt;0),$V301/365*($S301-BE301+1),$V301/365*(BF301-$R301+1))))),0)</f>
        <v>0</v>
      </c>
      <c r="BH301" s="161">
        <v>46023</v>
      </c>
      <c r="BI301" s="161">
        <f t="shared" ref="BI301:BI304" si="3529">BH301+30</f>
        <v>46053</v>
      </c>
      <c r="BJ301" s="165">
        <f t="shared" ref="BJ301:BJ304" si="3530">IFERROR(IF(($R301-BI301)&gt;=0,0,IF(($S301-BH301)&lt;0,0,IF(AND(($S301-BI301)&gt;0,(BH301-$R301)&gt;0),$V301/365*(BI301-BH301+1),IF(AND(($S301-BI301)&lt;=0,(BH301-$R301)&gt;0),$V301/365*($S301-BH301+1),$V301/365*(BI301-$R301+1))))),0)</f>
        <v>0</v>
      </c>
      <c r="BK301" s="161">
        <f t="shared" ref="BK301:BK304" si="3531">BI301+1</f>
        <v>46054</v>
      </c>
      <c r="BL301" s="161">
        <f t="shared" ref="BL301:BL304" si="3532">BK301+27</f>
        <v>46081</v>
      </c>
      <c r="BM301" s="165">
        <f t="shared" ref="BM301:BM304" si="3533">IFERROR(IF(($R301-BL301)&gt;=0,0,IF(($S301-BK301)&lt;0,0,IF(AND(($S301-BL301)&gt;0,(BK301-$R301)&gt;0),$V301/365*(BL301-BK301+1),IF(AND(($S301-BL301)&lt;=0,(BK301-$R301)&gt;0),$V301/365*($S301-BK301+1),$V301/365*(BL301-$R301+1))))),0)</f>
        <v>0</v>
      </c>
      <c r="BN301" s="161">
        <f t="shared" ref="BN301:BN304" si="3534">BL301+1</f>
        <v>46082</v>
      </c>
      <c r="BO301" s="161">
        <f t="shared" ref="BO301:BO304" si="3535">BN301+30</f>
        <v>46112</v>
      </c>
      <c r="BP301" s="165">
        <f t="shared" ref="BP301:BP304" si="3536">IFERROR(IF(($R301-BO301)&gt;=0,0,IF(($S301-BN301)&lt;0,0,IF(AND(($S301-BO301)&gt;0,(BN301-$R301)&gt;0),$V301/365*(BO301-BN301+1),IF(AND(($S301-BO301)&lt;=0,(BN301-$R301)&gt;0),$V301/365*($S301-BN301+1),$V301/365*(BO301-$R301+1))))),0)</f>
        <v>0</v>
      </c>
      <c r="BQ301" s="161">
        <f t="shared" ref="BQ301:BQ304" si="3537">BO301+1</f>
        <v>46113</v>
      </c>
      <c r="BR301" s="161">
        <f t="shared" ref="BR301:BR304" si="3538">BQ301+29</f>
        <v>46142</v>
      </c>
      <c r="BS301" s="165">
        <f t="shared" ref="BS301:BS304" si="3539">IFERROR(IF(($R301-BR301)&gt;=0,0,IF(($S301-BQ301)&lt;0,0,IF(AND(($S301-BR301)&gt;0,(BQ301-$R301)&gt;0),$V301/365*(BR301-BQ301+1),IF(AND(($S301-BR301)&lt;=0,(BQ301-$R301)&gt;0),$V301/365*($S301-BQ301+1),$V301/365*(BR301-$R301+1))))),0)</f>
        <v>0</v>
      </c>
      <c r="BT301" s="161">
        <f t="shared" ref="BT301:BT304" si="3540">BR301+1</f>
        <v>46143</v>
      </c>
      <c r="BU301" s="161">
        <f t="shared" ref="BU301:BU304" si="3541">BT301+30</f>
        <v>46173</v>
      </c>
      <c r="BV301" s="165">
        <f t="shared" ref="BV301:BV304" si="3542">IFERROR(IF(($R301-BU301)&gt;=0,0,IF(($S301-BT301)&lt;0,0,IF(AND(($S301-BU301)&gt;0,(BT301-$R301)&gt;0),$V301/365*(BU301-BT301+1),IF(AND(($S301-BU301)&lt;=0,(BT301-$R301)&gt;0),$V301/365*($S301-BT301+1),$V301/365*(BU301-$R301+1))))),0)</f>
        <v>0</v>
      </c>
      <c r="BW301" s="161">
        <f t="shared" ref="BW301:BW304" si="3543">BU301+1</f>
        <v>46174</v>
      </c>
      <c r="BX301" s="161">
        <f t="shared" ref="BX301:BX304" si="3544">BW301+29</f>
        <v>46203</v>
      </c>
      <c r="BY301" s="165">
        <f t="shared" ref="BY301:BY304" si="3545">IFERROR(IF(($R301-BX301)&gt;=0,0,IF(($S301-BW301)&lt;0,0,IF(AND(($S301-BX301)&gt;0,(BW301-$R301)&gt;0),$V301/365*(BX301-BW301+1),IF(AND(($S301-BX301)&lt;=0,(BW301-$R301)&gt;0),$V301/365*($S301-BW301+1),$V301/365*(BX301-$R301+1))))),0)</f>
        <v>0</v>
      </c>
      <c r="BZ301" s="161">
        <f t="shared" ref="BZ301:BZ304" si="3546">BX301+1</f>
        <v>46204</v>
      </c>
      <c r="CA301" s="161">
        <f t="shared" ref="CA301:CA304" si="3547">BZ301+30</f>
        <v>46234</v>
      </c>
      <c r="CB301" s="165">
        <f t="shared" ref="CB301:CB304" si="3548">IFERROR(IF(($R301-CA301)&gt;=0,0,IF(($S301-BZ301)&lt;0,0,IF(AND(($S301-CA301)&gt;0,(BZ301-$R301)&gt;0),$V301/365*(CA301-BZ301+1),IF(AND(($S301-CA301)&lt;=0,(BZ301-$R301)&gt;0),$V301/365*($S301-BZ301+1),$V301/365*(CA301-$R301+1))))),0)</f>
        <v>0</v>
      </c>
      <c r="CC301" s="161">
        <f t="shared" ref="CC301:CC304" si="3549">CA301+1</f>
        <v>46235</v>
      </c>
      <c r="CD301" s="161">
        <f t="shared" ref="CD301:CD304" si="3550">CC301+30</f>
        <v>46265</v>
      </c>
      <c r="CE301" s="165">
        <f t="shared" ref="CE301:CE304" si="3551">IFERROR(IF(($R301-CD301)&gt;=0,0,IF(($S301-CC301)&lt;0,0,IF(AND(($S301-CD301)&gt;0,(CC301-$R301)&gt;0),$V301/365*(CD301-CC301+1),IF(AND(($S301-CD301)&lt;=0,(CC301-$R301)&gt;0),$V301/365*($S301-CC301+1),$V301/365*(CD301-$R301+1))))),0)</f>
        <v>0</v>
      </c>
      <c r="CF301" s="161">
        <f t="shared" ref="CF301:CF304" si="3552">CD301+1</f>
        <v>46266</v>
      </c>
      <c r="CG301" s="161">
        <f t="shared" ref="CG301:CG304" si="3553">CF301+29</f>
        <v>46295</v>
      </c>
      <c r="CH301" s="165">
        <f t="shared" ref="CH301:CH304" si="3554">IFERROR(IF(($R301-CG301)&gt;=0,0,IF(($S301-CF301)&lt;0,0,IF(AND(($S301-CG301)&gt;0,(CF301-$R301)&gt;0),$V301/365*(CG301-CF301+1),IF(AND(($S301-CG301)&lt;=0,(CF301-$R301)&gt;0),$V301/365*($S301-CF301+1),$V301/365*(CG301-$R301+1))))),0)</f>
        <v>0</v>
      </c>
      <c r="CI301" s="161">
        <f t="shared" ref="CI301:CI304" si="3555">CG301+1</f>
        <v>46296</v>
      </c>
      <c r="CJ301" s="161">
        <f t="shared" ref="CJ301:CJ304" si="3556">CI301+30</f>
        <v>46326</v>
      </c>
      <c r="CK301" s="165">
        <f t="shared" ref="CK301:CK304" si="3557">IFERROR(IF(($R301-CJ301)&gt;=0,0,IF(($S301-CI301)&lt;0,0,IF(AND(($S301-CJ301)&gt;0,(CI301-$R301)&gt;0),$V301/365*(CJ301-CI301+1),IF(AND(($S301-CJ301)&lt;=0,(CI301-$R301)&gt;0),$V301/365*($S301-CI301+1),$V301/365*(CJ301-$R301+1))))),0)</f>
        <v>0</v>
      </c>
      <c r="CL301" s="161">
        <f t="shared" ref="CL301:CL304" si="3558">CJ301+1</f>
        <v>46327</v>
      </c>
      <c r="CM301" s="161">
        <f t="shared" ref="CM301:CM304" si="3559">CL301+29</f>
        <v>46356</v>
      </c>
      <c r="CN301" s="165">
        <f t="shared" ref="CN301:CN304" si="3560">IFERROR(IF(($R301-CM301)&gt;=0,0,IF(($S301-CL301)&lt;0,0,IF(AND(($S301-CM301)&gt;0,(CL301-$R301)&gt;0),$V301/365*(CM301-CL301+1),IF(AND(($S301-CM301)&lt;=0,(CL301-$R301)&gt;0),$V301/365*($S301-CL301+1),$V301/365*(CM301-$R301+1))))),0)</f>
        <v>0</v>
      </c>
      <c r="CO301" s="161">
        <f t="shared" ref="CO301:CO304" si="3561">CM301+1</f>
        <v>46357</v>
      </c>
      <c r="CP301" s="161">
        <f t="shared" ref="CP301:CP304" si="3562">CO301+30</f>
        <v>46387</v>
      </c>
      <c r="CQ301" s="165">
        <f t="shared" ref="CQ301:CQ304" si="3563">IFERROR(IF(($R301-CP301)&gt;=0,0,IF(($S301-CO301)&lt;0,0,IF(AND(($S301-CP301)&gt;0,(CO301-$R301)&gt;0),$V301/365*(CP301-CO301+1),IF(AND(($S301-CP301)&lt;=0,(CO301-$R301)&gt;0),$V301/365*($S301-CO301+1),$V301/365*(CP301-$R301+1))))),0)</f>
        <v>0</v>
      </c>
    </row>
    <row r="302" s="78" customFormat="1" ht="24" customHeight="1" outlineLevel="4" spans="1:95">
      <c r="A302" s="119"/>
      <c r="B302" s="120"/>
      <c r="C302" s="121"/>
      <c r="D302" s="119"/>
      <c r="E302" s="120"/>
      <c r="F302" s="120"/>
      <c r="G302" s="120"/>
      <c r="H302" s="122"/>
      <c r="I302" s="122"/>
      <c r="J302" s="122">
        <f t="shared" si="3131"/>
        <v>0</v>
      </c>
      <c r="K302" s="122">
        <f t="shared" ref="K302:K304" si="3564">K301+1</f>
        <v>2</v>
      </c>
      <c r="L302" s="87"/>
      <c r="M302" s="154">
        <f>IFERROR(VLOOKUP($L302,'2-2 引出数据_合同数据仓库'!$B$2:$BP$1000,3,FALSE),0)</f>
        <v>0</v>
      </c>
      <c r="N302" s="122"/>
      <c r="O302" s="154">
        <f>IFERROR(VLOOKUP((LEFT(VLOOKUP($L302,'2-2 引出数据_合同数据仓库'!$B$2:$BP$1000,64,FALSE),15)&amp;(RIGHT(VLOOKUP($L302,'2-2 引出数据_合同数据仓库'!$B$2:$BP$1000,64,FALSE),4)+1)),'2-2 引出数据_合同数据仓库'!$B$2:$BP$1000,3,FALSE),0)</f>
        <v>0</v>
      </c>
      <c r="P302" s="122"/>
      <c r="Q302" s="122">
        <f>IFERROR(VLOOKUP($L302,'2-2 引出数据_合同数据仓库'!$B$2:$BP$1000,28,FALSE),0)</f>
        <v>0</v>
      </c>
      <c r="R302" s="122">
        <f>IFERROR(VLOOKUP($L302,'2-2 引出数据_合同数据仓库'!$B$2:$BP$1000,29,FALSE),0)</f>
        <v>0</v>
      </c>
      <c r="S302" s="122">
        <f>IFERROR(VLOOKUP($L302,'2-2 引出数据_合同数据仓库'!$B$2:$BP$1000,4,FALSE),0)</f>
        <v>0</v>
      </c>
      <c r="T302" s="122"/>
      <c r="U302" s="122">
        <f>IFERROR(VLOOKUP($L302,'2-2 引出数据_合同数据仓库'!$B$2:$BP$1000,15,FALSE),0)</f>
        <v>0</v>
      </c>
      <c r="V302" s="122">
        <f t="shared" si="3493"/>
        <v>0</v>
      </c>
      <c r="W302" s="122"/>
      <c r="X302" s="161">
        <v>45658</v>
      </c>
      <c r="Y302" s="161">
        <f t="shared" si="3494"/>
        <v>45688</v>
      </c>
      <c r="Z302" s="165">
        <f t="shared" si="3495"/>
        <v>0</v>
      </c>
      <c r="AA302" s="161">
        <f t="shared" si="3496"/>
        <v>45689</v>
      </c>
      <c r="AB302" s="161">
        <f t="shared" si="3497"/>
        <v>45716</v>
      </c>
      <c r="AC302" s="165">
        <f t="shared" si="3498"/>
        <v>0</v>
      </c>
      <c r="AD302" s="161">
        <f t="shared" si="3499"/>
        <v>45717</v>
      </c>
      <c r="AE302" s="161">
        <f t="shared" si="3500"/>
        <v>45747</v>
      </c>
      <c r="AF302" s="165">
        <f t="shared" si="3501"/>
        <v>0</v>
      </c>
      <c r="AG302" s="161">
        <f t="shared" si="3502"/>
        <v>45748</v>
      </c>
      <c r="AH302" s="161">
        <f t="shared" si="3503"/>
        <v>45777</v>
      </c>
      <c r="AI302" s="165">
        <f t="shared" si="3504"/>
        <v>0</v>
      </c>
      <c r="AJ302" s="161">
        <f t="shared" si="3505"/>
        <v>45778</v>
      </c>
      <c r="AK302" s="161">
        <f t="shared" si="3506"/>
        <v>45808</v>
      </c>
      <c r="AL302" s="165">
        <f t="shared" si="3507"/>
        <v>0</v>
      </c>
      <c r="AM302" s="161">
        <f t="shared" si="3508"/>
        <v>45809</v>
      </c>
      <c r="AN302" s="161">
        <f t="shared" si="3509"/>
        <v>45838</v>
      </c>
      <c r="AO302" s="165">
        <f t="shared" si="3510"/>
        <v>0</v>
      </c>
      <c r="AP302" s="161">
        <f t="shared" si="3511"/>
        <v>45839</v>
      </c>
      <c r="AQ302" s="161">
        <f t="shared" si="3512"/>
        <v>45869</v>
      </c>
      <c r="AR302" s="165">
        <f t="shared" si="3513"/>
        <v>0</v>
      </c>
      <c r="AS302" s="161">
        <f t="shared" si="3514"/>
        <v>45870</v>
      </c>
      <c r="AT302" s="161">
        <f t="shared" si="3515"/>
        <v>45900</v>
      </c>
      <c r="AU302" s="165">
        <f t="shared" si="3516"/>
        <v>0</v>
      </c>
      <c r="AV302" s="161">
        <f t="shared" si="3517"/>
        <v>45901</v>
      </c>
      <c r="AW302" s="161">
        <f t="shared" si="3518"/>
        <v>45930</v>
      </c>
      <c r="AX302" s="165">
        <f t="shared" si="3519"/>
        <v>0</v>
      </c>
      <c r="AY302" s="161">
        <f t="shared" si="3520"/>
        <v>45931</v>
      </c>
      <c r="AZ302" s="161">
        <f t="shared" si="3521"/>
        <v>45961</v>
      </c>
      <c r="BA302" s="165">
        <f t="shared" si="3522"/>
        <v>0</v>
      </c>
      <c r="BB302" s="161">
        <f t="shared" si="3523"/>
        <v>45962</v>
      </c>
      <c r="BC302" s="161">
        <f t="shared" si="3524"/>
        <v>45991</v>
      </c>
      <c r="BD302" s="165">
        <f t="shared" si="3525"/>
        <v>0</v>
      </c>
      <c r="BE302" s="161">
        <f t="shared" si="3526"/>
        <v>45992</v>
      </c>
      <c r="BF302" s="161">
        <f t="shared" si="3527"/>
        <v>46022</v>
      </c>
      <c r="BG302" s="165">
        <f t="shared" si="3528"/>
        <v>0</v>
      </c>
      <c r="BH302" s="161">
        <v>46023</v>
      </c>
      <c r="BI302" s="161">
        <f t="shared" si="3529"/>
        <v>46053</v>
      </c>
      <c r="BJ302" s="165">
        <f t="shared" si="3530"/>
        <v>0</v>
      </c>
      <c r="BK302" s="161">
        <f t="shared" si="3531"/>
        <v>46054</v>
      </c>
      <c r="BL302" s="161">
        <f t="shared" si="3532"/>
        <v>46081</v>
      </c>
      <c r="BM302" s="165">
        <f t="shared" si="3533"/>
        <v>0</v>
      </c>
      <c r="BN302" s="161">
        <f t="shared" si="3534"/>
        <v>46082</v>
      </c>
      <c r="BO302" s="161">
        <f t="shared" si="3535"/>
        <v>46112</v>
      </c>
      <c r="BP302" s="165">
        <f t="shared" si="3536"/>
        <v>0</v>
      </c>
      <c r="BQ302" s="161">
        <f t="shared" si="3537"/>
        <v>46113</v>
      </c>
      <c r="BR302" s="161">
        <f t="shared" si="3538"/>
        <v>46142</v>
      </c>
      <c r="BS302" s="165">
        <f t="shared" si="3539"/>
        <v>0</v>
      </c>
      <c r="BT302" s="161">
        <f t="shared" si="3540"/>
        <v>46143</v>
      </c>
      <c r="BU302" s="161">
        <f t="shared" si="3541"/>
        <v>46173</v>
      </c>
      <c r="BV302" s="165">
        <f t="shared" si="3542"/>
        <v>0</v>
      </c>
      <c r="BW302" s="161">
        <f t="shared" si="3543"/>
        <v>46174</v>
      </c>
      <c r="BX302" s="161">
        <f t="shared" si="3544"/>
        <v>46203</v>
      </c>
      <c r="BY302" s="165">
        <f t="shared" si="3545"/>
        <v>0</v>
      </c>
      <c r="BZ302" s="161">
        <f t="shared" si="3546"/>
        <v>46204</v>
      </c>
      <c r="CA302" s="161">
        <f t="shared" si="3547"/>
        <v>46234</v>
      </c>
      <c r="CB302" s="165">
        <f t="shared" si="3548"/>
        <v>0</v>
      </c>
      <c r="CC302" s="161">
        <f t="shared" si="3549"/>
        <v>46235</v>
      </c>
      <c r="CD302" s="161">
        <f t="shared" si="3550"/>
        <v>46265</v>
      </c>
      <c r="CE302" s="165">
        <f t="shared" si="3551"/>
        <v>0</v>
      </c>
      <c r="CF302" s="161">
        <f t="shared" si="3552"/>
        <v>46266</v>
      </c>
      <c r="CG302" s="161">
        <f t="shared" si="3553"/>
        <v>46295</v>
      </c>
      <c r="CH302" s="165">
        <f t="shared" si="3554"/>
        <v>0</v>
      </c>
      <c r="CI302" s="161">
        <f t="shared" si="3555"/>
        <v>46296</v>
      </c>
      <c r="CJ302" s="161">
        <f t="shared" si="3556"/>
        <v>46326</v>
      </c>
      <c r="CK302" s="165">
        <f t="shared" si="3557"/>
        <v>0</v>
      </c>
      <c r="CL302" s="161">
        <f t="shared" si="3558"/>
        <v>46327</v>
      </c>
      <c r="CM302" s="161">
        <f t="shared" si="3559"/>
        <v>46356</v>
      </c>
      <c r="CN302" s="165">
        <f t="shared" si="3560"/>
        <v>0</v>
      </c>
      <c r="CO302" s="161">
        <f t="shared" si="3561"/>
        <v>46357</v>
      </c>
      <c r="CP302" s="161">
        <f t="shared" si="3562"/>
        <v>46387</v>
      </c>
      <c r="CQ302" s="165">
        <f t="shared" si="3563"/>
        <v>0</v>
      </c>
    </row>
    <row r="303" s="78" customFormat="1" ht="24" customHeight="1" outlineLevel="4" spans="1:95">
      <c r="A303" s="119"/>
      <c r="B303" s="120"/>
      <c r="C303" s="121"/>
      <c r="D303" s="119"/>
      <c r="E303" s="120"/>
      <c r="F303" s="120"/>
      <c r="G303" s="120"/>
      <c r="H303" s="122"/>
      <c r="I303" s="122"/>
      <c r="J303" s="122">
        <f t="shared" si="3131"/>
        <v>0</v>
      </c>
      <c r="K303" s="122">
        <f t="shared" si="3564"/>
        <v>3</v>
      </c>
      <c r="L303" s="87"/>
      <c r="M303" s="154">
        <f>IFERROR(VLOOKUP($L303,'2-2 引出数据_合同数据仓库'!$B$2:$BP$1000,3,FALSE),0)</f>
        <v>0</v>
      </c>
      <c r="N303" s="122"/>
      <c r="O303" s="154">
        <f>IFERROR(VLOOKUP((LEFT(VLOOKUP($L303,'2-2 引出数据_合同数据仓库'!$B$2:$BP$1000,64,FALSE),15)&amp;(RIGHT(VLOOKUP($L303,'2-2 引出数据_合同数据仓库'!$B$2:$BP$1000,64,FALSE),4)+1)),'2-2 引出数据_合同数据仓库'!$B$2:$BP$1000,3,FALSE),0)</f>
        <v>0</v>
      </c>
      <c r="P303" s="122"/>
      <c r="Q303" s="122">
        <f>IFERROR(VLOOKUP($L303,'2-2 引出数据_合同数据仓库'!$B$2:$BP$1000,28,FALSE),0)</f>
        <v>0</v>
      </c>
      <c r="R303" s="122">
        <f>IFERROR(VLOOKUP($L303,'2-2 引出数据_合同数据仓库'!$B$2:$BP$1000,29,FALSE),0)</f>
        <v>0</v>
      </c>
      <c r="S303" s="122">
        <f>IFERROR(VLOOKUP($L303,'2-2 引出数据_合同数据仓库'!$B$2:$BP$1000,4,FALSE),0)</f>
        <v>0</v>
      </c>
      <c r="T303" s="122"/>
      <c r="U303" s="122">
        <f>IFERROR(VLOOKUP($L303,'2-2 引出数据_合同数据仓库'!$B$2:$BP$1000,15,FALSE),0)</f>
        <v>0</v>
      </c>
      <c r="V303" s="122">
        <f t="shared" si="3493"/>
        <v>0</v>
      </c>
      <c r="W303" s="122"/>
      <c r="X303" s="161">
        <v>45658</v>
      </c>
      <c r="Y303" s="161">
        <f t="shared" si="3494"/>
        <v>45688</v>
      </c>
      <c r="Z303" s="165">
        <f t="shared" si="3495"/>
        <v>0</v>
      </c>
      <c r="AA303" s="161">
        <f t="shared" si="3496"/>
        <v>45689</v>
      </c>
      <c r="AB303" s="161">
        <f t="shared" si="3497"/>
        <v>45716</v>
      </c>
      <c r="AC303" s="165">
        <f t="shared" si="3498"/>
        <v>0</v>
      </c>
      <c r="AD303" s="161">
        <f t="shared" si="3499"/>
        <v>45717</v>
      </c>
      <c r="AE303" s="161">
        <f t="shared" si="3500"/>
        <v>45747</v>
      </c>
      <c r="AF303" s="165">
        <f t="shared" si="3501"/>
        <v>0</v>
      </c>
      <c r="AG303" s="161">
        <f t="shared" si="3502"/>
        <v>45748</v>
      </c>
      <c r="AH303" s="161">
        <f t="shared" si="3503"/>
        <v>45777</v>
      </c>
      <c r="AI303" s="165">
        <f t="shared" si="3504"/>
        <v>0</v>
      </c>
      <c r="AJ303" s="161">
        <f t="shared" si="3505"/>
        <v>45778</v>
      </c>
      <c r="AK303" s="161">
        <f t="shared" si="3506"/>
        <v>45808</v>
      </c>
      <c r="AL303" s="165">
        <f t="shared" si="3507"/>
        <v>0</v>
      </c>
      <c r="AM303" s="161">
        <f t="shared" si="3508"/>
        <v>45809</v>
      </c>
      <c r="AN303" s="161">
        <f t="shared" si="3509"/>
        <v>45838</v>
      </c>
      <c r="AO303" s="165">
        <f t="shared" si="3510"/>
        <v>0</v>
      </c>
      <c r="AP303" s="161">
        <f t="shared" si="3511"/>
        <v>45839</v>
      </c>
      <c r="AQ303" s="161">
        <f t="shared" si="3512"/>
        <v>45869</v>
      </c>
      <c r="AR303" s="165">
        <f t="shared" si="3513"/>
        <v>0</v>
      </c>
      <c r="AS303" s="161">
        <f t="shared" si="3514"/>
        <v>45870</v>
      </c>
      <c r="AT303" s="161">
        <f t="shared" si="3515"/>
        <v>45900</v>
      </c>
      <c r="AU303" s="165">
        <f t="shared" si="3516"/>
        <v>0</v>
      </c>
      <c r="AV303" s="161">
        <f t="shared" si="3517"/>
        <v>45901</v>
      </c>
      <c r="AW303" s="161">
        <f t="shared" si="3518"/>
        <v>45930</v>
      </c>
      <c r="AX303" s="165">
        <f t="shared" si="3519"/>
        <v>0</v>
      </c>
      <c r="AY303" s="161">
        <f t="shared" si="3520"/>
        <v>45931</v>
      </c>
      <c r="AZ303" s="161">
        <f t="shared" si="3521"/>
        <v>45961</v>
      </c>
      <c r="BA303" s="165">
        <f t="shared" si="3522"/>
        <v>0</v>
      </c>
      <c r="BB303" s="161">
        <f t="shared" si="3523"/>
        <v>45962</v>
      </c>
      <c r="BC303" s="161">
        <f t="shared" si="3524"/>
        <v>45991</v>
      </c>
      <c r="BD303" s="165">
        <f t="shared" si="3525"/>
        <v>0</v>
      </c>
      <c r="BE303" s="161">
        <f t="shared" si="3526"/>
        <v>45992</v>
      </c>
      <c r="BF303" s="161">
        <f t="shared" si="3527"/>
        <v>46022</v>
      </c>
      <c r="BG303" s="165">
        <f t="shared" si="3528"/>
        <v>0</v>
      </c>
      <c r="BH303" s="161">
        <v>46023</v>
      </c>
      <c r="BI303" s="161">
        <f t="shared" si="3529"/>
        <v>46053</v>
      </c>
      <c r="BJ303" s="165">
        <f t="shared" si="3530"/>
        <v>0</v>
      </c>
      <c r="BK303" s="161">
        <f t="shared" si="3531"/>
        <v>46054</v>
      </c>
      <c r="BL303" s="161">
        <f t="shared" si="3532"/>
        <v>46081</v>
      </c>
      <c r="BM303" s="165">
        <f t="shared" si="3533"/>
        <v>0</v>
      </c>
      <c r="BN303" s="161">
        <f t="shared" si="3534"/>
        <v>46082</v>
      </c>
      <c r="BO303" s="161">
        <f t="shared" si="3535"/>
        <v>46112</v>
      </c>
      <c r="BP303" s="165">
        <f t="shared" si="3536"/>
        <v>0</v>
      </c>
      <c r="BQ303" s="161">
        <f t="shared" si="3537"/>
        <v>46113</v>
      </c>
      <c r="BR303" s="161">
        <f t="shared" si="3538"/>
        <v>46142</v>
      </c>
      <c r="BS303" s="165">
        <f t="shared" si="3539"/>
        <v>0</v>
      </c>
      <c r="BT303" s="161">
        <f t="shared" si="3540"/>
        <v>46143</v>
      </c>
      <c r="BU303" s="161">
        <f t="shared" si="3541"/>
        <v>46173</v>
      </c>
      <c r="BV303" s="165">
        <f t="shared" si="3542"/>
        <v>0</v>
      </c>
      <c r="BW303" s="161">
        <f t="shared" si="3543"/>
        <v>46174</v>
      </c>
      <c r="BX303" s="161">
        <f t="shared" si="3544"/>
        <v>46203</v>
      </c>
      <c r="BY303" s="165">
        <f t="shared" si="3545"/>
        <v>0</v>
      </c>
      <c r="BZ303" s="161">
        <f t="shared" si="3546"/>
        <v>46204</v>
      </c>
      <c r="CA303" s="161">
        <f t="shared" si="3547"/>
        <v>46234</v>
      </c>
      <c r="CB303" s="165">
        <f t="shared" si="3548"/>
        <v>0</v>
      </c>
      <c r="CC303" s="161">
        <f t="shared" si="3549"/>
        <v>46235</v>
      </c>
      <c r="CD303" s="161">
        <f t="shared" si="3550"/>
        <v>46265</v>
      </c>
      <c r="CE303" s="165">
        <f t="shared" si="3551"/>
        <v>0</v>
      </c>
      <c r="CF303" s="161">
        <f t="shared" si="3552"/>
        <v>46266</v>
      </c>
      <c r="CG303" s="161">
        <f t="shared" si="3553"/>
        <v>46295</v>
      </c>
      <c r="CH303" s="165">
        <f t="shared" si="3554"/>
        <v>0</v>
      </c>
      <c r="CI303" s="161">
        <f t="shared" si="3555"/>
        <v>46296</v>
      </c>
      <c r="CJ303" s="161">
        <f t="shared" si="3556"/>
        <v>46326</v>
      </c>
      <c r="CK303" s="165">
        <f t="shared" si="3557"/>
        <v>0</v>
      </c>
      <c r="CL303" s="161">
        <f t="shared" si="3558"/>
        <v>46327</v>
      </c>
      <c r="CM303" s="161">
        <f t="shared" si="3559"/>
        <v>46356</v>
      </c>
      <c r="CN303" s="165">
        <f t="shared" si="3560"/>
        <v>0</v>
      </c>
      <c r="CO303" s="161">
        <f t="shared" si="3561"/>
        <v>46357</v>
      </c>
      <c r="CP303" s="161">
        <f t="shared" si="3562"/>
        <v>46387</v>
      </c>
      <c r="CQ303" s="165">
        <f t="shared" si="3563"/>
        <v>0</v>
      </c>
    </row>
    <row r="304" s="78" customFormat="1" ht="24" customHeight="1" outlineLevel="4" spans="1:95">
      <c r="A304" s="119"/>
      <c r="B304" s="120"/>
      <c r="C304" s="121"/>
      <c r="D304" s="119"/>
      <c r="E304" s="120"/>
      <c r="F304" s="120"/>
      <c r="G304" s="120"/>
      <c r="H304" s="122"/>
      <c r="I304" s="122"/>
      <c r="J304" s="122">
        <f t="shared" si="3131"/>
        <v>0</v>
      </c>
      <c r="K304" s="122">
        <f t="shared" si="3564"/>
        <v>4</v>
      </c>
      <c r="L304" s="87"/>
      <c r="M304" s="154">
        <f>IFERROR(VLOOKUP($L304,'2-2 引出数据_合同数据仓库'!$B$2:$BP$1000,3,FALSE),0)</f>
        <v>0</v>
      </c>
      <c r="N304" s="122"/>
      <c r="O304" s="154">
        <f>IFERROR(VLOOKUP((LEFT(VLOOKUP($L304,'2-2 引出数据_合同数据仓库'!$B$2:$BP$1000,64,FALSE),15)&amp;(RIGHT(VLOOKUP($L304,'2-2 引出数据_合同数据仓库'!$B$2:$BP$1000,64,FALSE),4)+1)),'2-2 引出数据_合同数据仓库'!$B$2:$BP$1000,3,FALSE),0)</f>
        <v>0</v>
      </c>
      <c r="P304" s="122"/>
      <c r="Q304" s="122">
        <f>IFERROR(VLOOKUP($L304,'2-2 引出数据_合同数据仓库'!$B$2:$BP$1000,28,FALSE),0)</f>
        <v>0</v>
      </c>
      <c r="R304" s="122">
        <f>IFERROR(VLOOKUP($L304,'2-2 引出数据_合同数据仓库'!$B$2:$BP$1000,29,FALSE),0)</f>
        <v>0</v>
      </c>
      <c r="S304" s="122">
        <f>IFERROR(VLOOKUP($L304,'2-2 引出数据_合同数据仓库'!$B$2:$BP$1000,4,FALSE),0)</f>
        <v>0</v>
      </c>
      <c r="T304" s="122"/>
      <c r="U304" s="122">
        <f>IFERROR(VLOOKUP($L304,'2-2 引出数据_合同数据仓库'!$B$2:$BP$1000,15,FALSE),0)</f>
        <v>0</v>
      </c>
      <c r="V304" s="122">
        <f t="shared" si="3493"/>
        <v>0</v>
      </c>
      <c r="W304" s="122"/>
      <c r="X304" s="161">
        <v>45658</v>
      </c>
      <c r="Y304" s="161">
        <f t="shared" si="3494"/>
        <v>45688</v>
      </c>
      <c r="Z304" s="165">
        <f t="shared" si="3495"/>
        <v>0</v>
      </c>
      <c r="AA304" s="161">
        <f t="shared" si="3496"/>
        <v>45689</v>
      </c>
      <c r="AB304" s="161">
        <f t="shared" si="3497"/>
        <v>45716</v>
      </c>
      <c r="AC304" s="165">
        <f t="shared" si="3498"/>
        <v>0</v>
      </c>
      <c r="AD304" s="161">
        <f t="shared" si="3499"/>
        <v>45717</v>
      </c>
      <c r="AE304" s="161">
        <f t="shared" si="3500"/>
        <v>45747</v>
      </c>
      <c r="AF304" s="165">
        <f t="shared" si="3501"/>
        <v>0</v>
      </c>
      <c r="AG304" s="161">
        <f t="shared" si="3502"/>
        <v>45748</v>
      </c>
      <c r="AH304" s="161">
        <f t="shared" si="3503"/>
        <v>45777</v>
      </c>
      <c r="AI304" s="165">
        <f t="shared" si="3504"/>
        <v>0</v>
      </c>
      <c r="AJ304" s="161">
        <f t="shared" si="3505"/>
        <v>45778</v>
      </c>
      <c r="AK304" s="161">
        <f t="shared" si="3506"/>
        <v>45808</v>
      </c>
      <c r="AL304" s="165">
        <f t="shared" si="3507"/>
        <v>0</v>
      </c>
      <c r="AM304" s="161">
        <f t="shared" si="3508"/>
        <v>45809</v>
      </c>
      <c r="AN304" s="161">
        <f t="shared" si="3509"/>
        <v>45838</v>
      </c>
      <c r="AO304" s="165">
        <f t="shared" si="3510"/>
        <v>0</v>
      </c>
      <c r="AP304" s="161">
        <f t="shared" si="3511"/>
        <v>45839</v>
      </c>
      <c r="AQ304" s="161">
        <f t="shared" si="3512"/>
        <v>45869</v>
      </c>
      <c r="AR304" s="165">
        <f t="shared" si="3513"/>
        <v>0</v>
      </c>
      <c r="AS304" s="161">
        <f t="shared" si="3514"/>
        <v>45870</v>
      </c>
      <c r="AT304" s="161">
        <f t="shared" si="3515"/>
        <v>45900</v>
      </c>
      <c r="AU304" s="165">
        <f t="shared" si="3516"/>
        <v>0</v>
      </c>
      <c r="AV304" s="161">
        <f t="shared" si="3517"/>
        <v>45901</v>
      </c>
      <c r="AW304" s="161">
        <f t="shared" si="3518"/>
        <v>45930</v>
      </c>
      <c r="AX304" s="165">
        <f t="shared" si="3519"/>
        <v>0</v>
      </c>
      <c r="AY304" s="161">
        <f t="shared" si="3520"/>
        <v>45931</v>
      </c>
      <c r="AZ304" s="161">
        <f t="shared" si="3521"/>
        <v>45961</v>
      </c>
      <c r="BA304" s="165">
        <f t="shared" si="3522"/>
        <v>0</v>
      </c>
      <c r="BB304" s="161">
        <f t="shared" si="3523"/>
        <v>45962</v>
      </c>
      <c r="BC304" s="161">
        <f t="shared" si="3524"/>
        <v>45991</v>
      </c>
      <c r="BD304" s="165">
        <f t="shared" si="3525"/>
        <v>0</v>
      </c>
      <c r="BE304" s="161">
        <f t="shared" si="3526"/>
        <v>45992</v>
      </c>
      <c r="BF304" s="161">
        <f t="shared" si="3527"/>
        <v>46022</v>
      </c>
      <c r="BG304" s="165">
        <f t="shared" si="3528"/>
        <v>0</v>
      </c>
      <c r="BH304" s="161">
        <v>46023</v>
      </c>
      <c r="BI304" s="161">
        <f t="shared" si="3529"/>
        <v>46053</v>
      </c>
      <c r="BJ304" s="165">
        <f t="shared" si="3530"/>
        <v>0</v>
      </c>
      <c r="BK304" s="161">
        <f t="shared" si="3531"/>
        <v>46054</v>
      </c>
      <c r="BL304" s="161">
        <f t="shared" si="3532"/>
        <v>46081</v>
      </c>
      <c r="BM304" s="165">
        <f t="shared" si="3533"/>
        <v>0</v>
      </c>
      <c r="BN304" s="161">
        <f t="shared" si="3534"/>
        <v>46082</v>
      </c>
      <c r="BO304" s="161">
        <f t="shared" si="3535"/>
        <v>46112</v>
      </c>
      <c r="BP304" s="165">
        <f t="shared" si="3536"/>
        <v>0</v>
      </c>
      <c r="BQ304" s="161">
        <f t="shared" si="3537"/>
        <v>46113</v>
      </c>
      <c r="BR304" s="161">
        <f t="shared" si="3538"/>
        <v>46142</v>
      </c>
      <c r="BS304" s="165">
        <f t="shared" si="3539"/>
        <v>0</v>
      </c>
      <c r="BT304" s="161">
        <f t="shared" si="3540"/>
        <v>46143</v>
      </c>
      <c r="BU304" s="161">
        <f t="shared" si="3541"/>
        <v>46173</v>
      </c>
      <c r="BV304" s="165">
        <f t="shared" si="3542"/>
        <v>0</v>
      </c>
      <c r="BW304" s="161">
        <f t="shared" si="3543"/>
        <v>46174</v>
      </c>
      <c r="BX304" s="161">
        <f t="shared" si="3544"/>
        <v>46203</v>
      </c>
      <c r="BY304" s="165">
        <f t="shared" si="3545"/>
        <v>0</v>
      </c>
      <c r="BZ304" s="161">
        <f t="shared" si="3546"/>
        <v>46204</v>
      </c>
      <c r="CA304" s="161">
        <f t="shared" si="3547"/>
        <v>46234</v>
      </c>
      <c r="CB304" s="165">
        <f t="shared" si="3548"/>
        <v>0</v>
      </c>
      <c r="CC304" s="161">
        <f t="shared" si="3549"/>
        <v>46235</v>
      </c>
      <c r="CD304" s="161">
        <f t="shared" si="3550"/>
        <v>46265</v>
      </c>
      <c r="CE304" s="165">
        <f t="shared" si="3551"/>
        <v>0</v>
      </c>
      <c r="CF304" s="161">
        <f t="shared" si="3552"/>
        <v>46266</v>
      </c>
      <c r="CG304" s="161">
        <f t="shared" si="3553"/>
        <v>46295</v>
      </c>
      <c r="CH304" s="165">
        <f t="shared" si="3554"/>
        <v>0</v>
      </c>
      <c r="CI304" s="161">
        <f t="shared" si="3555"/>
        <v>46296</v>
      </c>
      <c r="CJ304" s="161">
        <f t="shared" si="3556"/>
        <v>46326</v>
      </c>
      <c r="CK304" s="165">
        <f t="shared" si="3557"/>
        <v>0</v>
      </c>
      <c r="CL304" s="161">
        <f t="shared" si="3558"/>
        <v>46327</v>
      </c>
      <c r="CM304" s="161">
        <f t="shared" si="3559"/>
        <v>46356</v>
      </c>
      <c r="CN304" s="165">
        <f t="shared" si="3560"/>
        <v>0</v>
      </c>
      <c r="CO304" s="161">
        <f t="shared" si="3561"/>
        <v>46357</v>
      </c>
      <c r="CP304" s="161">
        <f t="shared" si="3562"/>
        <v>46387</v>
      </c>
      <c r="CQ304" s="165">
        <f t="shared" si="3563"/>
        <v>0</v>
      </c>
    </row>
    <row r="305" s="78" customFormat="1" ht="24" customHeight="1" outlineLevel="4" spans="1:95">
      <c r="A305" s="123" t="s">
        <v>2826</v>
      </c>
      <c r="B305" s="124"/>
      <c r="C305" s="124"/>
      <c r="D305" s="124"/>
      <c r="E305" s="124"/>
      <c r="F305" s="124"/>
      <c r="G305" s="125"/>
      <c r="H305" s="126"/>
      <c r="I305" s="126"/>
      <c r="J305" s="126"/>
      <c r="K305" s="126"/>
      <c r="L305" s="126"/>
      <c r="M305" s="155"/>
      <c r="N305" s="126"/>
      <c r="O305" s="126"/>
      <c r="P305" s="126"/>
      <c r="Q305" s="126"/>
      <c r="R305" s="126"/>
      <c r="S305" s="126"/>
      <c r="T305" s="126"/>
      <c r="U305" s="126"/>
      <c r="V305" s="126"/>
      <c r="W305" s="126"/>
      <c r="X305" s="126"/>
      <c r="Y305" s="126"/>
      <c r="Z305" s="126"/>
      <c r="AA305" s="126"/>
      <c r="AB305" s="126"/>
      <c r="AC305" s="126"/>
      <c r="AD305" s="126"/>
      <c r="AE305" s="126"/>
      <c r="AF305" s="126"/>
      <c r="AG305" s="126"/>
      <c r="AH305" s="126"/>
      <c r="AI305" s="126"/>
      <c r="AJ305" s="126"/>
      <c r="AK305" s="126"/>
      <c r="AL305" s="126"/>
      <c r="AM305" s="126"/>
      <c r="AN305" s="126"/>
      <c r="AO305" s="126"/>
      <c r="AP305" s="126"/>
      <c r="AQ305" s="126"/>
      <c r="AR305" s="126"/>
      <c r="AS305" s="126"/>
      <c r="AT305" s="126"/>
      <c r="AU305" s="126"/>
      <c r="AV305" s="126"/>
      <c r="AW305" s="126"/>
      <c r="AX305" s="126"/>
      <c r="AY305" s="126"/>
      <c r="AZ305" s="126"/>
      <c r="BA305" s="126"/>
      <c r="BB305" s="126"/>
      <c r="BC305" s="126"/>
      <c r="BD305" s="126"/>
      <c r="BE305" s="126"/>
      <c r="BF305" s="126"/>
      <c r="BG305" s="126"/>
      <c r="BH305" s="126"/>
      <c r="BI305" s="126"/>
      <c r="BJ305" s="126"/>
      <c r="BK305" s="126"/>
      <c r="BL305" s="126"/>
      <c r="BM305" s="126"/>
      <c r="BN305" s="126"/>
      <c r="BO305" s="126"/>
      <c r="BP305" s="126"/>
      <c r="BQ305" s="126"/>
      <c r="BR305" s="126"/>
      <c r="BS305" s="126"/>
      <c r="BT305" s="126"/>
      <c r="BU305" s="126"/>
      <c r="BV305" s="126"/>
      <c r="BW305" s="126"/>
      <c r="BX305" s="126"/>
      <c r="BY305" s="126"/>
      <c r="BZ305" s="126"/>
      <c r="CA305" s="126"/>
      <c r="CB305" s="126"/>
      <c r="CC305" s="126"/>
      <c r="CD305" s="126"/>
      <c r="CE305" s="126"/>
      <c r="CF305" s="126"/>
      <c r="CG305" s="126"/>
      <c r="CH305" s="126"/>
      <c r="CI305" s="126"/>
      <c r="CJ305" s="126"/>
      <c r="CK305" s="126"/>
      <c r="CL305" s="126"/>
      <c r="CM305" s="126"/>
      <c r="CN305" s="126"/>
      <c r="CO305" s="126"/>
      <c r="CP305" s="126"/>
      <c r="CQ305" s="126"/>
    </row>
    <row r="306" ht="24" customHeight="1" outlineLevel="3" spans="1:95">
      <c r="A306" s="115"/>
      <c r="B306" s="116" t="s">
        <v>799</v>
      </c>
      <c r="C306" s="117" t="s">
        <v>1256</v>
      </c>
      <c r="D306" s="115" t="s">
        <v>1257</v>
      </c>
      <c r="E306" s="116" t="s">
        <v>1258</v>
      </c>
      <c r="F306" s="116"/>
      <c r="G306" s="116" t="s">
        <v>943</v>
      </c>
      <c r="H306" s="118">
        <f>X306+AA306+AD306+AG306+AJ306+AM306+AP306+AS306+AV306+AY306+BB306+BE306</f>
        <v>0</v>
      </c>
      <c r="I306" s="118">
        <f>Y306+AB306+AE306+AH306+AK306+AN306+AQ306+AT306+AW306+AZ306+BC306+BF306</f>
        <v>0</v>
      </c>
      <c r="J306" s="118">
        <f t="shared" si="3131"/>
        <v>0</v>
      </c>
      <c r="K306" s="118"/>
      <c r="L306" s="118"/>
      <c r="M306" s="152"/>
      <c r="N306" s="118"/>
      <c r="O306" s="118"/>
      <c r="P306" s="118"/>
      <c r="Q306" s="118"/>
      <c r="R306" s="118"/>
      <c r="S306" s="118"/>
      <c r="T306" s="118"/>
      <c r="U306" s="118"/>
      <c r="V306" s="118"/>
      <c r="W306" s="118"/>
      <c r="X306" s="118">
        <f>VLOOKUP($C306,'1 预算编制表单'!$C:$BJ,27,FALSE)</f>
        <v>0</v>
      </c>
      <c r="Y306" s="118">
        <f>X306-Z306</f>
        <v>0</v>
      </c>
      <c r="Z306" s="118">
        <f>SUM(Z307:Z311)</f>
        <v>0</v>
      </c>
      <c r="AA306" s="118">
        <f>VLOOKUP($C306,'1 预算编制表单'!$C:$BJ,30,FALSE)</f>
        <v>0</v>
      </c>
      <c r="AB306" s="118">
        <f>AA306-AC306</f>
        <v>0</v>
      </c>
      <c r="AC306" s="118">
        <f>SUM(AC307:AC311)</f>
        <v>0</v>
      </c>
      <c r="AD306" s="118">
        <f>VLOOKUP($C306,'1 预算编制表单'!$C:$BJ,33,FALSE)</f>
        <v>0</v>
      </c>
      <c r="AE306" s="118">
        <f>AD306-AF306</f>
        <v>0</v>
      </c>
      <c r="AF306" s="118">
        <f>SUM(AF307:AF311)</f>
        <v>0</v>
      </c>
      <c r="AG306" s="118">
        <f>VLOOKUP($C306,'1 预算编制表单'!$C:$BJ,36,FALSE)</f>
        <v>0</v>
      </c>
      <c r="AH306" s="118">
        <f>AG306-AI306</f>
        <v>0</v>
      </c>
      <c r="AI306" s="118">
        <f>SUM(AI307:AI311)</f>
        <v>0</v>
      </c>
      <c r="AJ306" s="118">
        <f>VLOOKUP($C306,'1 预算编制表单'!$C:$BJ,39,FALSE)</f>
        <v>0</v>
      </c>
      <c r="AK306" s="118">
        <f>AJ306-AL306</f>
        <v>0</v>
      </c>
      <c r="AL306" s="118">
        <f>SUM(AL307:AL311)</f>
        <v>0</v>
      </c>
      <c r="AM306" s="118">
        <f>VLOOKUP($C306,'1 预算编制表单'!$C:$BJ,42,FALSE)</f>
        <v>0</v>
      </c>
      <c r="AN306" s="118">
        <f>AM306-AO306</f>
        <v>0</v>
      </c>
      <c r="AO306" s="118">
        <f>SUM(AO307:AO311)</f>
        <v>0</v>
      </c>
      <c r="AP306" s="118">
        <f>VLOOKUP($C306,'1 预算编制表单'!$C:$BJ,45,FALSE)</f>
        <v>0</v>
      </c>
      <c r="AQ306" s="118">
        <f>AP306-AR306</f>
        <v>0</v>
      </c>
      <c r="AR306" s="118">
        <f>SUM(AR307:AR311)</f>
        <v>0</v>
      </c>
      <c r="AS306" s="118">
        <f>VLOOKUP($C306,'1 预算编制表单'!$C:$BJ,48,FALSE)</f>
        <v>0</v>
      </c>
      <c r="AT306" s="118">
        <f>AS306-AU306</f>
        <v>0</v>
      </c>
      <c r="AU306" s="118">
        <f>SUM(AU307:AU311)</f>
        <v>0</v>
      </c>
      <c r="AV306" s="118">
        <f>VLOOKUP($C306,'1 预算编制表单'!$C:$BJ,51,FALSE)</f>
        <v>0</v>
      </c>
      <c r="AW306" s="118">
        <f>AV306-AX306</f>
        <v>0</v>
      </c>
      <c r="AX306" s="118">
        <f>SUM(AX307:AX311)</f>
        <v>0</v>
      </c>
      <c r="AY306" s="118">
        <f>VLOOKUP($C306,'1 预算编制表单'!$C:$BJ,54,FALSE)</f>
        <v>0</v>
      </c>
      <c r="AZ306" s="118">
        <f>AY306-BA306</f>
        <v>0</v>
      </c>
      <c r="BA306" s="118">
        <f>SUM(BA307:BA311)</f>
        <v>0</v>
      </c>
      <c r="BB306" s="118">
        <f>VLOOKUP($C306,'1 预算编制表单'!$C:$BJ,57,FALSE)</f>
        <v>0</v>
      </c>
      <c r="BC306" s="118">
        <f>BB306-BD306</f>
        <v>0</v>
      </c>
      <c r="BD306" s="118">
        <f>SUM(BD307:BD311)</f>
        <v>0</v>
      </c>
      <c r="BE306" s="118">
        <f>VLOOKUP($C306,'1 预算编制表单'!$C:$BJ,60,FALSE)</f>
        <v>0</v>
      </c>
      <c r="BF306" s="118">
        <f>BE306-BG306</f>
        <v>0</v>
      </c>
      <c r="BG306" s="118">
        <f>SUM(BG307:BG311)</f>
        <v>0</v>
      </c>
      <c r="BH306" s="118">
        <f>VLOOKUP($C306,'1 预算编制表单'!$C:$BJ,27,FALSE)</f>
        <v>0</v>
      </c>
      <c r="BI306" s="118">
        <f>BH306-BJ306</f>
        <v>0</v>
      </c>
      <c r="BJ306" s="118">
        <f>SUM(BJ307:BJ311)</f>
        <v>0</v>
      </c>
      <c r="BK306" s="118">
        <f>VLOOKUP($C306,'1 预算编制表单'!$C:$BJ,30,FALSE)</f>
        <v>0</v>
      </c>
      <c r="BL306" s="118">
        <f>BK306-BM306</f>
        <v>0</v>
      </c>
      <c r="BM306" s="118">
        <f>SUM(BM307:BM311)</f>
        <v>0</v>
      </c>
      <c r="BN306" s="118">
        <f>VLOOKUP($C306,'1 预算编制表单'!$C:$BJ,33,FALSE)</f>
        <v>0</v>
      </c>
      <c r="BO306" s="118">
        <f>BN306-BP306</f>
        <v>0</v>
      </c>
      <c r="BP306" s="118">
        <f>SUM(BP307:BP311)</f>
        <v>0</v>
      </c>
      <c r="BQ306" s="118">
        <f>VLOOKUP($C306,'1 预算编制表单'!$C:$BJ,36,FALSE)</f>
        <v>0</v>
      </c>
      <c r="BR306" s="118">
        <f>BQ306-BS306</f>
        <v>0</v>
      </c>
      <c r="BS306" s="118">
        <f>SUM(BS307:BS311)</f>
        <v>0</v>
      </c>
      <c r="BT306" s="118">
        <f>VLOOKUP($C306,'1 预算编制表单'!$C:$BJ,39,FALSE)</f>
        <v>0</v>
      </c>
      <c r="BU306" s="118">
        <f>BT306-BV306</f>
        <v>0</v>
      </c>
      <c r="BV306" s="118">
        <f>SUM(BV307:BV311)</f>
        <v>0</v>
      </c>
      <c r="BW306" s="118">
        <f>VLOOKUP($C306,'1 预算编制表单'!$C:$BJ,42,FALSE)</f>
        <v>0</v>
      </c>
      <c r="BX306" s="118">
        <f>BW306-BY306</f>
        <v>0</v>
      </c>
      <c r="BY306" s="118">
        <f>SUM(BY307:BY311)</f>
        <v>0</v>
      </c>
      <c r="BZ306" s="118">
        <f>VLOOKUP($C306,'1 预算编制表单'!$C:$BJ,45,FALSE)</f>
        <v>0</v>
      </c>
      <c r="CA306" s="118">
        <f>BZ306-CB306</f>
        <v>0</v>
      </c>
      <c r="CB306" s="118">
        <f>SUM(CB307:CB311)</f>
        <v>0</v>
      </c>
      <c r="CC306" s="118">
        <f>VLOOKUP($C306,'1 预算编制表单'!$C:$BJ,48,FALSE)</f>
        <v>0</v>
      </c>
      <c r="CD306" s="118">
        <f>CC306-CE306</f>
        <v>0</v>
      </c>
      <c r="CE306" s="118">
        <f>SUM(CE307:CE311)</f>
        <v>0</v>
      </c>
      <c r="CF306" s="118">
        <f>VLOOKUP($C306,'1 预算编制表单'!$C:$BJ,51,FALSE)</f>
        <v>0</v>
      </c>
      <c r="CG306" s="118">
        <f>CF306-CH306</f>
        <v>0</v>
      </c>
      <c r="CH306" s="118">
        <f>SUM(CH307:CH311)</f>
        <v>0</v>
      </c>
      <c r="CI306" s="118">
        <f>VLOOKUP($C306,'1 预算编制表单'!$C:$BJ,54,FALSE)</f>
        <v>0</v>
      </c>
      <c r="CJ306" s="118">
        <f>CI306-CK306</f>
        <v>0</v>
      </c>
      <c r="CK306" s="118">
        <f>SUM(CK307:CK311)</f>
        <v>0</v>
      </c>
      <c r="CL306" s="118">
        <f>VLOOKUP($C306,'1 预算编制表单'!$C:$BJ,57,FALSE)</f>
        <v>0</v>
      </c>
      <c r="CM306" s="118">
        <f>CL306-CN306</f>
        <v>0</v>
      </c>
      <c r="CN306" s="118">
        <f>SUM(CN307:CN311)</f>
        <v>0</v>
      </c>
      <c r="CO306" s="118">
        <f>VLOOKUP($C306,'1 预算编制表单'!$C:$BJ,60,FALSE)</f>
        <v>0</v>
      </c>
      <c r="CP306" s="118">
        <f>CO306-CQ306</f>
        <v>0</v>
      </c>
      <c r="CQ306" s="118">
        <f>SUM(CQ307:CQ311)</f>
        <v>0</v>
      </c>
    </row>
    <row r="307" s="78" customFormat="1" ht="24" customHeight="1" outlineLevel="4" spans="1:95">
      <c r="A307" s="119"/>
      <c r="B307" s="120"/>
      <c r="C307" s="121"/>
      <c r="D307" s="119"/>
      <c r="E307" s="120"/>
      <c r="F307" s="120"/>
      <c r="G307" s="120"/>
      <c r="H307" s="122"/>
      <c r="I307" s="122"/>
      <c r="J307" s="122">
        <f t="shared" si="3131"/>
        <v>0</v>
      </c>
      <c r="K307" s="122">
        <v>1</v>
      </c>
      <c r="L307" s="87"/>
      <c r="M307" s="154">
        <f>IFERROR(VLOOKUP($L307,'2-2 引出数据_合同数据仓库'!$B$2:$BP$1000,3,FALSE),0)</f>
        <v>0</v>
      </c>
      <c r="N307" s="122"/>
      <c r="O307" s="154">
        <f>IFERROR(VLOOKUP((LEFT(VLOOKUP($L307,'2-2 引出数据_合同数据仓库'!$B$2:$BP$1000,64,FALSE),15)&amp;(RIGHT(VLOOKUP($L307,'2-2 引出数据_合同数据仓库'!$B$2:$BP$1000,64,FALSE),4)+1)),'2-2 引出数据_合同数据仓库'!$B$2:$BP$1000,3,FALSE),0)</f>
        <v>0</v>
      </c>
      <c r="P307" s="122"/>
      <c r="Q307" s="122">
        <f>IFERROR(VLOOKUP($L307,'2-2 引出数据_合同数据仓库'!$B$2:$BP$1000,28,FALSE),0)</f>
        <v>0</v>
      </c>
      <c r="R307" s="122">
        <f>IFERROR(VLOOKUP($L307,'2-2 引出数据_合同数据仓库'!$B$2:$BP$1000,29,FALSE),0)</f>
        <v>0</v>
      </c>
      <c r="S307" s="122">
        <f>IFERROR(VLOOKUP($L307,'2-2 引出数据_合同数据仓库'!$B$2:$BP$1000,4,FALSE),0)</f>
        <v>0</v>
      </c>
      <c r="T307" s="122"/>
      <c r="U307" s="122">
        <f>IFERROR(VLOOKUP($L307,'2-2 引出数据_合同数据仓库'!$B$2:$BP$1000,15,FALSE),0)</f>
        <v>0</v>
      </c>
      <c r="V307" s="122">
        <f t="shared" ref="V307:V310" si="3565">U307/(S307-R307+1)*365</f>
        <v>0</v>
      </c>
      <c r="W307" s="122"/>
      <c r="X307" s="161">
        <v>45658</v>
      </c>
      <c r="Y307" s="161">
        <f t="shared" ref="Y307:Y310" si="3566">X307+30</f>
        <v>45688</v>
      </c>
      <c r="Z307" s="165">
        <f t="shared" ref="Z307:Z310" si="3567">IFERROR(IF(($R307-Y307)&gt;=0,0,IF(($S307-X307)&lt;0,0,IF(AND(($S307-Y307)&gt;0,(X307-$R307)&gt;0),$V307/365*(Y307-X307+1),IF(AND(($S307-Y307)&lt;=0,(X307-$R307)&gt;0),$V307/365*($S307-X307+1),$V307/365*(Y307-$R307+1))))),0)</f>
        <v>0</v>
      </c>
      <c r="AA307" s="161">
        <f t="shared" ref="AA307:AA310" si="3568">Y307+1</f>
        <v>45689</v>
      </c>
      <c r="AB307" s="161">
        <f t="shared" ref="AB307:AB310" si="3569">AA307+27</f>
        <v>45716</v>
      </c>
      <c r="AC307" s="165">
        <f t="shared" ref="AC307:AC310" si="3570">IFERROR(IF(($R307-AB307)&gt;=0,0,IF(($S307-AA307)&lt;0,0,IF(AND(($S307-AB307)&gt;0,(AA307-$R307)&gt;0),$V307/365*(AB307-AA307+1),IF(AND(($S307-AB307)&lt;=0,(AA307-$R307)&gt;0),$V307/365*($S307-AA307+1),$V307/365*(AB307-$R307+1))))),0)</f>
        <v>0</v>
      </c>
      <c r="AD307" s="161">
        <f t="shared" ref="AD307:AD310" si="3571">AB307+1</f>
        <v>45717</v>
      </c>
      <c r="AE307" s="161">
        <f t="shared" ref="AE307:AE310" si="3572">AD307+30</f>
        <v>45747</v>
      </c>
      <c r="AF307" s="165">
        <f t="shared" ref="AF307:AF310" si="3573">IFERROR(IF(($R307-AE307)&gt;=0,0,IF(($S307-AD307)&lt;0,0,IF(AND(($S307-AE307)&gt;0,(AD307-$R307)&gt;0),$V307/365*(AE307-AD307+1),IF(AND(($S307-AE307)&lt;=0,(AD307-$R307)&gt;0),$V307/365*($S307-AD307+1),$V307/365*(AE307-$R307+1))))),0)</f>
        <v>0</v>
      </c>
      <c r="AG307" s="161">
        <f t="shared" ref="AG307:AG310" si="3574">AE307+1</f>
        <v>45748</v>
      </c>
      <c r="AH307" s="161">
        <f t="shared" ref="AH307:AH310" si="3575">AG307+29</f>
        <v>45777</v>
      </c>
      <c r="AI307" s="165">
        <f t="shared" ref="AI307:AI310" si="3576">IFERROR(IF(($R307-AH307)&gt;=0,0,IF(($S307-AG307)&lt;0,0,IF(AND(($S307-AH307)&gt;0,(AG307-$R307)&gt;0),$V307/365*(AH307-AG307+1),IF(AND(($S307-AH307)&lt;=0,(AG307-$R307)&gt;0),$V307/365*($S307-AG307+1),$V307/365*(AH307-$R307+1))))),0)</f>
        <v>0</v>
      </c>
      <c r="AJ307" s="161">
        <f t="shared" ref="AJ307:AJ310" si="3577">AH307+1</f>
        <v>45778</v>
      </c>
      <c r="AK307" s="161">
        <f t="shared" ref="AK307:AK310" si="3578">AJ307+30</f>
        <v>45808</v>
      </c>
      <c r="AL307" s="165">
        <f t="shared" ref="AL307:AL310" si="3579">IFERROR(IF(($R307-AK307)&gt;=0,0,IF(($S307-AJ307)&lt;0,0,IF(AND(($S307-AK307)&gt;0,(AJ307-$R307)&gt;0),$V307/365*(AK307-AJ307+1),IF(AND(($S307-AK307)&lt;=0,(AJ307-$R307)&gt;0),$V307/365*($S307-AJ307+1),$V307/365*(AK307-$R307+1))))),0)</f>
        <v>0</v>
      </c>
      <c r="AM307" s="161">
        <f t="shared" ref="AM307:AM310" si="3580">AK307+1</f>
        <v>45809</v>
      </c>
      <c r="AN307" s="161">
        <f t="shared" ref="AN307:AN310" si="3581">AM307+29</f>
        <v>45838</v>
      </c>
      <c r="AO307" s="165">
        <f t="shared" ref="AO307:AO310" si="3582">IFERROR(IF(($R307-AN307)&gt;=0,0,IF(($S307-AM307)&lt;0,0,IF(AND(($S307-AN307)&gt;0,(AM307-$R307)&gt;0),$V307/365*(AN307-AM307+1),IF(AND(($S307-AN307)&lt;=0,(AM307-$R307)&gt;0),$V307/365*($S307-AM307+1),$V307/365*(AN307-$R307+1))))),0)</f>
        <v>0</v>
      </c>
      <c r="AP307" s="161">
        <f t="shared" ref="AP307:AP310" si="3583">AN307+1</f>
        <v>45839</v>
      </c>
      <c r="AQ307" s="161">
        <f t="shared" ref="AQ307:AQ310" si="3584">AP307+30</f>
        <v>45869</v>
      </c>
      <c r="AR307" s="165">
        <f t="shared" ref="AR307:AR310" si="3585">IFERROR(IF(($R307-AQ307)&gt;=0,0,IF(($S307-AP307)&lt;0,0,IF(AND(($S307-AQ307)&gt;0,(AP307-$R307)&gt;0),$V307/365*(AQ307-AP307+1),IF(AND(($S307-AQ307)&lt;=0,(AP307-$R307)&gt;0),$V307/365*($S307-AP307+1),$V307/365*(AQ307-$R307+1))))),0)</f>
        <v>0</v>
      </c>
      <c r="AS307" s="161">
        <f t="shared" ref="AS307:AS310" si="3586">AQ307+1</f>
        <v>45870</v>
      </c>
      <c r="AT307" s="161">
        <f t="shared" ref="AT307:AT310" si="3587">AS307+30</f>
        <v>45900</v>
      </c>
      <c r="AU307" s="165">
        <f t="shared" ref="AU307:AU310" si="3588">IFERROR(IF(($R307-AT307)&gt;=0,0,IF(($S307-AS307)&lt;0,0,IF(AND(($S307-AT307)&gt;0,(AS307-$R307)&gt;0),$V307/365*(AT307-AS307+1),IF(AND(($S307-AT307)&lt;=0,(AS307-$R307)&gt;0),$V307/365*($S307-AS307+1),$V307/365*(AT307-$R307+1))))),0)</f>
        <v>0</v>
      </c>
      <c r="AV307" s="161">
        <f t="shared" ref="AV307:AV310" si="3589">AT307+1</f>
        <v>45901</v>
      </c>
      <c r="AW307" s="161">
        <f t="shared" ref="AW307:AW310" si="3590">AV307+29</f>
        <v>45930</v>
      </c>
      <c r="AX307" s="165">
        <f t="shared" ref="AX307:AX310" si="3591">IFERROR(IF(($R307-AW307)&gt;=0,0,IF(($S307-AV307)&lt;0,0,IF(AND(($S307-AW307)&gt;0,(AV307-$R307)&gt;0),$V307/365*(AW307-AV307+1),IF(AND(($S307-AW307)&lt;=0,(AV307-$R307)&gt;0),$V307/365*($S307-AV307+1),$V307/365*(AW307-$R307+1))))),0)</f>
        <v>0</v>
      </c>
      <c r="AY307" s="161">
        <f t="shared" ref="AY307:AY310" si="3592">AW307+1</f>
        <v>45931</v>
      </c>
      <c r="AZ307" s="161">
        <f t="shared" ref="AZ307:AZ310" si="3593">AY307+30</f>
        <v>45961</v>
      </c>
      <c r="BA307" s="165">
        <f t="shared" ref="BA307:BA310" si="3594">IFERROR(IF(($R307-AZ307)&gt;=0,0,IF(($S307-AY307)&lt;0,0,IF(AND(($S307-AZ307)&gt;0,(AY307-$R307)&gt;0),$V307/365*(AZ307-AY307+1),IF(AND(($S307-AZ307)&lt;=0,(AY307-$R307)&gt;0),$V307/365*($S307-AY307+1),$V307/365*(AZ307-$R307+1))))),0)</f>
        <v>0</v>
      </c>
      <c r="BB307" s="161">
        <f t="shared" ref="BB307:BB310" si="3595">AZ307+1</f>
        <v>45962</v>
      </c>
      <c r="BC307" s="161">
        <f t="shared" ref="BC307:BC310" si="3596">BB307+29</f>
        <v>45991</v>
      </c>
      <c r="BD307" s="165">
        <f t="shared" ref="BD307:BD310" si="3597">IFERROR(IF(($R307-BC307)&gt;=0,0,IF(($S307-BB307)&lt;0,0,IF(AND(($S307-BC307)&gt;0,(BB307-$R307)&gt;0),$V307/365*(BC307-BB307+1),IF(AND(($S307-BC307)&lt;=0,(BB307-$R307)&gt;0),$V307/365*($S307-BB307+1),$V307/365*(BC307-$R307+1))))),0)</f>
        <v>0</v>
      </c>
      <c r="BE307" s="161">
        <f t="shared" ref="BE307:BE310" si="3598">BC307+1</f>
        <v>45992</v>
      </c>
      <c r="BF307" s="161">
        <f t="shared" ref="BF307:BF310" si="3599">BE307+30</f>
        <v>46022</v>
      </c>
      <c r="BG307" s="165">
        <f t="shared" ref="BG307:BG310" si="3600">IFERROR(IF(($R307-BF307)&gt;=0,0,IF(($S307-BE307)&lt;0,0,IF(AND(($S307-BF307)&gt;0,(BE307-$R307)&gt;0),$V307/365*(BF307-BE307+1),IF(AND(($S307-BF307)&lt;=0,(BE307-$R307)&gt;0),$V307/365*($S307-BE307+1),$V307/365*(BF307-$R307+1))))),0)</f>
        <v>0</v>
      </c>
      <c r="BH307" s="161">
        <v>46023</v>
      </c>
      <c r="BI307" s="161">
        <f t="shared" ref="BI307:BI310" si="3601">BH307+30</f>
        <v>46053</v>
      </c>
      <c r="BJ307" s="165">
        <f t="shared" ref="BJ307:BJ310" si="3602">IFERROR(IF(($R307-BI307)&gt;=0,0,IF(($S307-BH307)&lt;0,0,IF(AND(($S307-BI307)&gt;0,(BH307-$R307)&gt;0),$V307/365*(BI307-BH307+1),IF(AND(($S307-BI307)&lt;=0,(BH307-$R307)&gt;0),$V307/365*($S307-BH307+1),$V307/365*(BI307-$R307+1))))),0)</f>
        <v>0</v>
      </c>
      <c r="BK307" s="161">
        <f t="shared" ref="BK307:BK310" si="3603">BI307+1</f>
        <v>46054</v>
      </c>
      <c r="BL307" s="161">
        <f t="shared" ref="BL307:BL310" si="3604">BK307+27</f>
        <v>46081</v>
      </c>
      <c r="BM307" s="165">
        <f t="shared" ref="BM307:BM310" si="3605">IFERROR(IF(($R307-BL307)&gt;=0,0,IF(($S307-BK307)&lt;0,0,IF(AND(($S307-BL307)&gt;0,(BK307-$R307)&gt;0),$V307/365*(BL307-BK307+1),IF(AND(($S307-BL307)&lt;=0,(BK307-$R307)&gt;0),$V307/365*($S307-BK307+1),$V307/365*(BL307-$R307+1))))),0)</f>
        <v>0</v>
      </c>
      <c r="BN307" s="161">
        <f t="shared" ref="BN307:BN310" si="3606">BL307+1</f>
        <v>46082</v>
      </c>
      <c r="BO307" s="161">
        <f t="shared" ref="BO307:BO310" si="3607">BN307+30</f>
        <v>46112</v>
      </c>
      <c r="BP307" s="165">
        <f t="shared" ref="BP307:BP310" si="3608">IFERROR(IF(($R307-BO307)&gt;=0,0,IF(($S307-BN307)&lt;0,0,IF(AND(($S307-BO307)&gt;0,(BN307-$R307)&gt;0),$V307/365*(BO307-BN307+1),IF(AND(($S307-BO307)&lt;=0,(BN307-$R307)&gt;0),$V307/365*($S307-BN307+1),$V307/365*(BO307-$R307+1))))),0)</f>
        <v>0</v>
      </c>
      <c r="BQ307" s="161">
        <f t="shared" ref="BQ307:BQ310" si="3609">BO307+1</f>
        <v>46113</v>
      </c>
      <c r="BR307" s="161">
        <f t="shared" ref="BR307:BR310" si="3610">BQ307+29</f>
        <v>46142</v>
      </c>
      <c r="BS307" s="165">
        <f t="shared" ref="BS307:BS310" si="3611">IFERROR(IF(($R307-BR307)&gt;=0,0,IF(($S307-BQ307)&lt;0,0,IF(AND(($S307-BR307)&gt;0,(BQ307-$R307)&gt;0),$V307/365*(BR307-BQ307+1),IF(AND(($S307-BR307)&lt;=0,(BQ307-$R307)&gt;0),$V307/365*($S307-BQ307+1),$V307/365*(BR307-$R307+1))))),0)</f>
        <v>0</v>
      </c>
      <c r="BT307" s="161">
        <f t="shared" ref="BT307:BT310" si="3612">BR307+1</f>
        <v>46143</v>
      </c>
      <c r="BU307" s="161">
        <f t="shared" ref="BU307:BU310" si="3613">BT307+30</f>
        <v>46173</v>
      </c>
      <c r="BV307" s="165">
        <f t="shared" ref="BV307:BV310" si="3614">IFERROR(IF(($R307-BU307)&gt;=0,0,IF(($S307-BT307)&lt;0,0,IF(AND(($S307-BU307)&gt;0,(BT307-$R307)&gt;0),$V307/365*(BU307-BT307+1),IF(AND(($S307-BU307)&lt;=0,(BT307-$R307)&gt;0),$V307/365*($S307-BT307+1),$V307/365*(BU307-$R307+1))))),0)</f>
        <v>0</v>
      </c>
      <c r="BW307" s="161">
        <f t="shared" ref="BW307:BW310" si="3615">BU307+1</f>
        <v>46174</v>
      </c>
      <c r="BX307" s="161">
        <f t="shared" ref="BX307:BX310" si="3616">BW307+29</f>
        <v>46203</v>
      </c>
      <c r="BY307" s="165">
        <f t="shared" ref="BY307:BY310" si="3617">IFERROR(IF(($R307-BX307)&gt;=0,0,IF(($S307-BW307)&lt;0,0,IF(AND(($S307-BX307)&gt;0,(BW307-$R307)&gt;0),$V307/365*(BX307-BW307+1),IF(AND(($S307-BX307)&lt;=0,(BW307-$R307)&gt;0),$V307/365*($S307-BW307+1),$V307/365*(BX307-$R307+1))))),0)</f>
        <v>0</v>
      </c>
      <c r="BZ307" s="161">
        <f t="shared" ref="BZ307:BZ310" si="3618">BX307+1</f>
        <v>46204</v>
      </c>
      <c r="CA307" s="161">
        <f t="shared" ref="CA307:CA310" si="3619">BZ307+30</f>
        <v>46234</v>
      </c>
      <c r="CB307" s="165">
        <f t="shared" ref="CB307:CB310" si="3620">IFERROR(IF(($R307-CA307)&gt;=0,0,IF(($S307-BZ307)&lt;0,0,IF(AND(($S307-CA307)&gt;0,(BZ307-$R307)&gt;0),$V307/365*(CA307-BZ307+1),IF(AND(($S307-CA307)&lt;=0,(BZ307-$R307)&gt;0),$V307/365*($S307-BZ307+1),$V307/365*(CA307-$R307+1))))),0)</f>
        <v>0</v>
      </c>
      <c r="CC307" s="161">
        <f t="shared" ref="CC307:CC310" si="3621">CA307+1</f>
        <v>46235</v>
      </c>
      <c r="CD307" s="161">
        <f t="shared" ref="CD307:CD310" si="3622">CC307+30</f>
        <v>46265</v>
      </c>
      <c r="CE307" s="165">
        <f t="shared" ref="CE307:CE310" si="3623">IFERROR(IF(($R307-CD307)&gt;=0,0,IF(($S307-CC307)&lt;0,0,IF(AND(($S307-CD307)&gt;0,(CC307-$R307)&gt;0),$V307/365*(CD307-CC307+1),IF(AND(($S307-CD307)&lt;=0,(CC307-$R307)&gt;0),$V307/365*($S307-CC307+1),$V307/365*(CD307-$R307+1))))),0)</f>
        <v>0</v>
      </c>
      <c r="CF307" s="161">
        <f t="shared" ref="CF307:CF310" si="3624">CD307+1</f>
        <v>46266</v>
      </c>
      <c r="CG307" s="161">
        <f t="shared" ref="CG307:CG310" si="3625">CF307+29</f>
        <v>46295</v>
      </c>
      <c r="CH307" s="165">
        <f t="shared" ref="CH307:CH310" si="3626">IFERROR(IF(($R307-CG307)&gt;=0,0,IF(($S307-CF307)&lt;0,0,IF(AND(($S307-CG307)&gt;0,(CF307-$R307)&gt;0),$V307/365*(CG307-CF307+1),IF(AND(($S307-CG307)&lt;=0,(CF307-$R307)&gt;0),$V307/365*($S307-CF307+1),$V307/365*(CG307-$R307+1))))),0)</f>
        <v>0</v>
      </c>
      <c r="CI307" s="161">
        <f t="shared" ref="CI307:CI310" si="3627">CG307+1</f>
        <v>46296</v>
      </c>
      <c r="CJ307" s="161">
        <f t="shared" ref="CJ307:CJ310" si="3628">CI307+30</f>
        <v>46326</v>
      </c>
      <c r="CK307" s="165">
        <f t="shared" ref="CK307:CK310" si="3629">IFERROR(IF(($R307-CJ307)&gt;=0,0,IF(($S307-CI307)&lt;0,0,IF(AND(($S307-CJ307)&gt;0,(CI307-$R307)&gt;0),$V307/365*(CJ307-CI307+1),IF(AND(($S307-CJ307)&lt;=0,(CI307-$R307)&gt;0),$V307/365*($S307-CI307+1),$V307/365*(CJ307-$R307+1))))),0)</f>
        <v>0</v>
      </c>
      <c r="CL307" s="161">
        <f t="shared" ref="CL307:CL310" si="3630">CJ307+1</f>
        <v>46327</v>
      </c>
      <c r="CM307" s="161">
        <f t="shared" ref="CM307:CM310" si="3631">CL307+29</f>
        <v>46356</v>
      </c>
      <c r="CN307" s="165">
        <f t="shared" ref="CN307:CN310" si="3632">IFERROR(IF(($R307-CM307)&gt;=0,0,IF(($S307-CL307)&lt;0,0,IF(AND(($S307-CM307)&gt;0,(CL307-$R307)&gt;0),$V307/365*(CM307-CL307+1),IF(AND(($S307-CM307)&lt;=0,(CL307-$R307)&gt;0),$V307/365*($S307-CL307+1),$V307/365*(CM307-$R307+1))))),0)</f>
        <v>0</v>
      </c>
      <c r="CO307" s="161">
        <f t="shared" ref="CO307:CO310" si="3633">CM307+1</f>
        <v>46357</v>
      </c>
      <c r="CP307" s="161">
        <f t="shared" ref="CP307:CP310" si="3634">CO307+30</f>
        <v>46387</v>
      </c>
      <c r="CQ307" s="165">
        <f t="shared" ref="CQ307:CQ310" si="3635">IFERROR(IF(($R307-CP307)&gt;=0,0,IF(($S307-CO307)&lt;0,0,IF(AND(($S307-CP307)&gt;0,(CO307-$R307)&gt;0),$V307/365*(CP307-CO307+1),IF(AND(($S307-CP307)&lt;=0,(CO307-$R307)&gt;0),$V307/365*($S307-CO307+1),$V307/365*(CP307-$R307+1))))),0)</f>
        <v>0</v>
      </c>
    </row>
    <row r="308" s="78" customFormat="1" ht="24" customHeight="1" outlineLevel="4" spans="1:95">
      <c r="A308" s="119"/>
      <c r="B308" s="120"/>
      <c r="C308" s="121"/>
      <c r="D308" s="119"/>
      <c r="E308" s="120"/>
      <c r="F308" s="120"/>
      <c r="G308" s="120"/>
      <c r="H308" s="122"/>
      <c r="I308" s="122"/>
      <c r="J308" s="122">
        <f t="shared" si="3131"/>
        <v>0</v>
      </c>
      <c r="K308" s="122">
        <f t="shared" ref="K308:K310" si="3636">K307+1</f>
        <v>2</v>
      </c>
      <c r="L308" s="87"/>
      <c r="M308" s="154">
        <f>IFERROR(VLOOKUP($L308,'2-2 引出数据_合同数据仓库'!$B$2:$BP$1000,3,FALSE),0)</f>
        <v>0</v>
      </c>
      <c r="N308" s="122"/>
      <c r="O308" s="154">
        <f>IFERROR(VLOOKUP((LEFT(VLOOKUP($L308,'2-2 引出数据_合同数据仓库'!$B$2:$BP$1000,64,FALSE),15)&amp;(RIGHT(VLOOKUP($L308,'2-2 引出数据_合同数据仓库'!$B$2:$BP$1000,64,FALSE),4)+1)),'2-2 引出数据_合同数据仓库'!$B$2:$BP$1000,3,FALSE),0)</f>
        <v>0</v>
      </c>
      <c r="P308" s="122"/>
      <c r="Q308" s="122">
        <f>IFERROR(VLOOKUP($L308,'2-2 引出数据_合同数据仓库'!$B$2:$BP$1000,28,FALSE),0)</f>
        <v>0</v>
      </c>
      <c r="R308" s="122">
        <f>IFERROR(VLOOKUP($L308,'2-2 引出数据_合同数据仓库'!$B$2:$BP$1000,29,FALSE),0)</f>
        <v>0</v>
      </c>
      <c r="S308" s="122">
        <f>IFERROR(VLOOKUP($L308,'2-2 引出数据_合同数据仓库'!$B$2:$BP$1000,4,FALSE),0)</f>
        <v>0</v>
      </c>
      <c r="T308" s="122"/>
      <c r="U308" s="122">
        <f>IFERROR(VLOOKUP($L308,'2-2 引出数据_合同数据仓库'!$B$2:$BP$1000,15,FALSE),0)</f>
        <v>0</v>
      </c>
      <c r="V308" s="122">
        <f t="shared" si="3565"/>
        <v>0</v>
      </c>
      <c r="W308" s="122"/>
      <c r="X308" s="161">
        <v>45658</v>
      </c>
      <c r="Y308" s="161">
        <f t="shared" si="3566"/>
        <v>45688</v>
      </c>
      <c r="Z308" s="165">
        <f t="shared" si="3567"/>
        <v>0</v>
      </c>
      <c r="AA308" s="161">
        <f t="shared" si="3568"/>
        <v>45689</v>
      </c>
      <c r="AB308" s="161">
        <f t="shared" si="3569"/>
        <v>45716</v>
      </c>
      <c r="AC308" s="165">
        <f t="shared" si="3570"/>
        <v>0</v>
      </c>
      <c r="AD308" s="161">
        <f t="shared" si="3571"/>
        <v>45717</v>
      </c>
      <c r="AE308" s="161">
        <f t="shared" si="3572"/>
        <v>45747</v>
      </c>
      <c r="AF308" s="165">
        <f t="shared" si="3573"/>
        <v>0</v>
      </c>
      <c r="AG308" s="161">
        <f t="shared" si="3574"/>
        <v>45748</v>
      </c>
      <c r="AH308" s="161">
        <f t="shared" si="3575"/>
        <v>45777</v>
      </c>
      <c r="AI308" s="165">
        <f t="shared" si="3576"/>
        <v>0</v>
      </c>
      <c r="AJ308" s="161">
        <f t="shared" si="3577"/>
        <v>45778</v>
      </c>
      <c r="AK308" s="161">
        <f t="shared" si="3578"/>
        <v>45808</v>
      </c>
      <c r="AL308" s="165">
        <f t="shared" si="3579"/>
        <v>0</v>
      </c>
      <c r="AM308" s="161">
        <f t="shared" si="3580"/>
        <v>45809</v>
      </c>
      <c r="AN308" s="161">
        <f t="shared" si="3581"/>
        <v>45838</v>
      </c>
      <c r="AO308" s="165">
        <f t="shared" si="3582"/>
        <v>0</v>
      </c>
      <c r="AP308" s="161">
        <f t="shared" si="3583"/>
        <v>45839</v>
      </c>
      <c r="AQ308" s="161">
        <f t="shared" si="3584"/>
        <v>45869</v>
      </c>
      <c r="AR308" s="165">
        <f t="shared" si="3585"/>
        <v>0</v>
      </c>
      <c r="AS308" s="161">
        <f t="shared" si="3586"/>
        <v>45870</v>
      </c>
      <c r="AT308" s="161">
        <f t="shared" si="3587"/>
        <v>45900</v>
      </c>
      <c r="AU308" s="165">
        <f t="shared" si="3588"/>
        <v>0</v>
      </c>
      <c r="AV308" s="161">
        <f t="shared" si="3589"/>
        <v>45901</v>
      </c>
      <c r="AW308" s="161">
        <f t="shared" si="3590"/>
        <v>45930</v>
      </c>
      <c r="AX308" s="165">
        <f t="shared" si="3591"/>
        <v>0</v>
      </c>
      <c r="AY308" s="161">
        <f t="shared" si="3592"/>
        <v>45931</v>
      </c>
      <c r="AZ308" s="161">
        <f t="shared" si="3593"/>
        <v>45961</v>
      </c>
      <c r="BA308" s="165">
        <f t="shared" si="3594"/>
        <v>0</v>
      </c>
      <c r="BB308" s="161">
        <f t="shared" si="3595"/>
        <v>45962</v>
      </c>
      <c r="BC308" s="161">
        <f t="shared" si="3596"/>
        <v>45991</v>
      </c>
      <c r="BD308" s="165">
        <f t="shared" si="3597"/>
        <v>0</v>
      </c>
      <c r="BE308" s="161">
        <f t="shared" si="3598"/>
        <v>45992</v>
      </c>
      <c r="BF308" s="161">
        <f t="shared" si="3599"/>
        <v>46022</v>
      </c>
      <c r="BG308" s="165">
        <f t="shared" si="3600"/>
        <v>0</v>
      </c>
      <c r="BH308" s="161">
        <v>46023</v>
      </c>
      <c r="BI308" s="161">
        <f t="shared" si="3601"/>
        <v>46053</v>
      </c>
      <c r="BJ308" s="165">
        <f t="shared" si="3602"/>
        <v>0</v>
      </c>
      <c r="BK308" s="161">
        <f t="shared" si="3603"/>
        <v>46054</v>
      </c>
      <c r="BL308" s="161">
        <f t="shared" si="3604"/>
        <v>46081</v>
      </c>
      <c r="BM308" s="165">
        <f t="shared" si="3605"/>
        <v>0</v>
      </c>
      <c r="BN308" s="161">
        <f t="shared" si="3606"/>
        <v>46082</v>
      </c>
      <c r="BO308" s="161">
        <f t="shared" si="3607"/>
        <v>46112</v>
      </c>
      <c r="BP308" s="165">
        <f t="shared" si="3608"/>
        <v>0</v>
      </c>
      <c r="BQ308" s="161">
        <f t="shared" si="3609"/>
        <v>46113</v>
      </c>
      <c r="BR308" s="161">
        <f t="shared" si="3610"/>
        <v>46142</v>
      </c>
      <c r="BS308" s="165">
        <f t="shared" si="3611"/>
        <v>0</v>
      </c>
      <c r="BT308" s="161">
        <f t="shared" si="3612"/>
        <v>46143</v>
      </c>
      <c r="BU308" s="161">
        <f t="shared" si="3613"/>
        <v>46173</v>
      </c>
      <c r="BV308" s="165">
        <f t="shared" si="3614"/>
        <v>0</v>
      </c>
      <c r="BW308" s="161">
        <f t="shared" si="3615"/>
        <v>46174</v>
      </c>
      <c r="BX308" s="161">
        <f t="shared" si="3616"/>
        <v>46203</v>
      </c>
      <c r="BY308" s="165">
        <f t="shared" si="3617"/>
        <v>0</v>
      </c>
      <c r="BZ308" s="161">
        <f t="shared" si="3618"/>
        <v>46204</v>
      </c>
      <c r="CA308" s="161">
        <f t="shared" si="3619"/>
        <v>46234</v>
      </c>
      <c r="CB308" s="165">
        <f t="shared" si="3620"/>
        <v>0</v>
      </c>
      <c r="CC308" s="161">
        <f t="shared" si="3621"/>
        <v>46235</v>
      </c>
      <c r="CD308" s="161">
        <f t="shared" si="3622"/>
        <v>46265</v>
      </c>
      <c r="CE308" s="165">
        <f t="shared" si="3623"/>
        <v>0</v>
      </c>
      <c r="CF308" s="161">
        <f t="shared" si="3624"/>
        <v>46266</v>
      </c>
      <c r="CG308" s="161">
        <f t="shared" si="3625"/>
        <v>46295</v>
      </c>
      <c r="CH308" s="165">
        <f t="shared" si="3626"/>
        <v>0</v>
      </c>
      <c r="CI308" s="161">
        <f t="shared" si="3627"/>
        <v>46296</v>
      </c>
      <c r="CJ308" s="161">
        <f t="shared" si="3628"/>
        <v>46326</v>
      </c>
      <c r="CK308" s="165">
        <f t="shared" si="3629"/>
        <v>0</v>
      </c>
      <c r="CL308" s="161">
        <f t="shared" si="3630"/>
        <v>46327</v>
      </c>
      <c r="CM308" s="161">
        <f t="shared" si="3631"/>
        <v>46356</v>
      </c>
      <c r="CN308" s="165">
        <f t="shared" si="3632"/>
        <v>0</v>
      </c>
      <c r="CO308" s="161">
        <f t="shared" si="3633"/>
        <v>46357</v>
      </c>
      <c r="CP308" s="161">
        <f t="shared" si="3634"/>
        <v>46387</v>
      </c>
      <c r="CQ308" s="165">
        <f t="shared" si="3635"/>
        <v>0</v>
      </c>
    </row>
    <row r="309" s="78" customFormat="1" ht="24" customHeight="1" outlineLevel="4" spans="1:95">
      <c r="A309" s="119"/>
      <c r="B309" s="120"/>
      <c r="C309" s="121"/>
      <c r="D309" s="119"/>
      <c r="E309" s="120"/>
      <c r="F309" s="120"/>
      <c r="G309" s="120"/>
      <c r="H309" s="122"/>
      <c r="I309" s="122"/>
      <c r="J309" s="122">
        <f t="shared" si="3131"/>
        <v>0</v>
      </c>
      <c r="K309" s="122">
        <f t="shared" si="3636"/>
        <v>3</v>
      </c>
      <c r="L309" s="87"/>
      <c r="M309" s="154">
        <f>IFERROR(VLOOKUP($L309,'2-2 引出数据_合同数据仓库'!$B$2:$BP$1000,3,FALSE),0)</f>
        <v>0</v>
      </c>
      <c r="N309" s="122"/>
      <c r="O309" s="154">
        <f>IFERROR(VLOOKUP((LEFT(VLOOKUP($L309,'2-2 引出数据_合同数据仓库'!$B$2:$BP$1000,64,FALSE),15)&amp;(RIGHT(VLOOKUP($L309,'2-2 引出数据_合同数据仓库'!$B$2:$BP$1000,64,FALSE),4)+1)),'2-2 引出数据_合同数据仓库'!$B$2:$BP$1000,3,FALSE),0)</f>
        <v>0</v>
      </c>
      <c r="P309" s="122"/>
      <c r="Q309" s="122">
        <f>IFERROR(VLOOKUP($L309,'2-2 引出数据_合同数据仓库'!$B$2:$BP$1000,28,FALSE),0)</f>
        <v>0</v>
      </c>
      <c r="R309" s="122">
        <f>IFERROR(VLOOKUP($L309,'2-2 引出数据_合同数据仓库'!$B$2:$BP$1000,29,FALSE),0)</f>
        <v>0</v>
      </c>
      <c r="S309" s="122">
        <f>IFERROR(VLOOKUP($L309,'2-2 引出数据_合同数据仓库'!$B$2:$BP$1000,4,FALSE),0)</f>
        <v>0</v>
      </c>
      <c r="T309" s="122"/>
      <c r="U309" s="122">
        <f>IFERROR(VLOOKUP($L309,'2-2 引出数据_合同数据仓库'!$B$2:$BP$1000,15,FALSE),0)</f>
        <v>0</v>
      </c>
      <c r="V309" s="122">
        <f t="shared" si="3565"/>
        <v>0</v>
      </c>
      <c r="W309" s="122"/>
      <c r="X309" s="161">
        <v>45658</v>
      </c>
      <c r="Y309" s="161">
        <f t="shared" si="3566"/>
        <v>45688</v>
      </c>
      <c r="Z309" s="165">
        <f t="shared" si="3567"/>
        <v>0</v>
      </c>
      <c r="AA309" s="161">
        <f t="shared" si="3568"/>
        <v>45689</v>
      </c>
      <c r="AB309" s="161">
        <f t="shared" si="3569"/>
        <v>45716</v>
      </c>
      <c r="AC309" s="165">
        <f t="shared" si="3570"/>
        <v>0</v>
      </c>
      <c r="AD309" s="161">
        <f t="shared" si="3571"/>
        <v>45717</v>
      </c>
      <c r="AE309" s="161">
        <f t="shared" si="3572"/>
        <v>45747</v>
      </c>
      <c r="AF309" s="165">
        <f t="shared" si="3573"/>
        <v>0</v>
      </c>
      <c r="AG309" s="161">
        <f t="shared" si="3574"/>
        <v>45748</v>
      </c>
      <c r="AH309" s="161">
        <f t="shared" si="3575"/>
        <v>45777</v>
      </c>
      <c r="AI309" s="165">
        <f t="shared" si="3576"/>
        <v>0</v>
      </c>
      <c r="AJ309" s="161">
        <f t="shared" si="3577"/>
        <v>45778</v>
      </c>
      <c r="AK309" s="161">
        <f t="shared" si="3578"/>
        <v>45808</v>
      </c>
      <c r="AL309" s="165">
        <f t="shared" si="3579"/>
        <v>0</v>
      </c>
      <c r="AM309" s="161">
        <f t="shared" si="3580"/>
        <v>45809</v>
      </c>
      <c r="AN309" s="161">
        <f t="shared" si="3581"/>
        <v>45838</v>
      </c>
      <c r="AO309" s="165">
        <f t="shared" si="3582"/>
        <v>0</v>
      </c>
      <c r="AP309" s="161">
        <f t="shared" si="3583"/>
        <v>45839</v>
      </c>
      <c r="AQ309" s="161">
        <f t="shared" si="3584"/>
        <v>45869</v>
      </c>
      <c r="AR309" s="165">
        <f t="shared" si="3585"/>
        <v>0</v>
      </c>
      <c r="AS309" s="161">
        <f t="shared" si="3586"/>
        <v>45870</v>
      </c>
      <c r="AT309" s="161">
        <f t="shared" si="3587"/>
        <v>45900</v>
      </c>
      <c r="AU309" s="165">
        <f t="shared" si="3588"/>
        <v>0</v>
      </c>
      <c r="AV309" s="161">
        <f t="shared" si="3589"/>
        <v>45901</v>
      </c>
      <c r="AW309" s="161">
        <f t="shared" si="3590"/>
        <v>45930</v>
      </c>
      <c r="AX309" s="165">
        <f t="shared" si="3591"/>
        <v>0</v>
      </c>
      <c r="AY309" s="161">
        <f t="shared" si="3592"/>
        <v>45931</v>
      </c>
      <c r="AZ309" s="161">
        <f t="shared" si="3593"/>
        <v>45961</v>
      </c>
      <c r="BA309" s="165">
        <f t="shared" si="3594"/>
        <v>0</v>
      </c>
      <c r="BB309" s="161">
        <f t="shared" si="3595"/>
        <v>45962</v>
      </c>
      <c r="BC309" s="161">
        <f t="shared" si="3596"/>
        <v>45991</v>
      </c>
      <c r="BD309" s="165">
        <f t="shared" si="3597"/>
        <v>0</v>
      </c>
      <c r="BE309" s="161">
        <f t="shared" si="3598"/>
        <v>45992</v>
      </c>
      <c r="BF309" s="161">
        <f t="shared" si="3599"/>
        <v>46022</v>
      </c>
      <c r="BG309" s="165">
        <f t="shared" si="3600"/>
        <v>0</v>
      </c>
      <c r="BH309" s="161">
        <v>46023</v>
      </c>
      <c r="BI309" s="161">
        <f t="shared" si="3601"/>
        <v>46053</v>
      </c>
      <c r="BJ309" s="165">
        <f t="shared" si="3602"/>
        <v>0</v>
      </c>
      <c r="BK309" s="161">
        <f t="shared" si="3603"/>
        <v>46054</v>
      </c>
      <c r="BL309" s="161">
        <f t="shared" si="3604"/>
        <v>46081</v>
      </c>
      <c r="BM309" s="165">
        <f t="shared" si="3605"/>
        <v>0</v>
      </c>
      <c r="BN309" s="161">
        <f t="shared" si="3606"/>
        <v>46082</v>
      </c>
      <c r="BO309" s="161">
        <f t="shared" si="3607"/>
        <v>46112</v>
      </c>
      <c r="BP309" s="165">
        <f t="shared" si="3608"/>
        <v>0</v>
      </c>
      <c r="BQ309" s="161">
        <f t="shared" si="3609"/>
        <v>46113</v>
      </c>
      <c r="BR309" s="161">
        <f t="shared" si="3610"/>
        <v>46142</v>
      </c>
      <c r="BS309" s="165">
        <f t="shared" si="3611"/>
        <v>0</v>
      </c>
      <c r="BT309" s="161">
        <f t="shared" si="3612"/>
        <v>46143</v>
      </c>
      <c r="BU309" s="161">
        <f t="shared" si="3613"/>
        <v>46173</v>
      </c>
      <c r="BV309" s="165">
        <f t="shared" si="3614"/>
        <v>0</v>
      </c>
      <c r="BW309" s="161">
        <f t="shared" si="3615"/>
        <v>46174</v>
      </c>
      <c r="BX309" s="161">
        <f t="shared" si="3616"/>
        <v>46203</v>
      </c>
      <c r="BY309" s="165">
        <f t="shared" si="3617"/>
        <v>0</v>
      </c>
      <c r="BZ309" s="161">
        <f t="shared" si="3618"/>
        <v>46204</v>
      </c>
      <c r="CA309" s="161">
        <f t="shared" si="3619"/>
        <v>46234</v>
      </c>
      <c r="CB309" s="165">
        <f t="shared" si="3620"/>
        <v>0</v>
      </c>
      <c r="CC309" s="161">
        <f t="shared" si="3621"/>
        <v>46235</v>
      </c>
      <c r="CD309" s="161">
        <f t="shared" si="3622"/>
        <v>46265</v>
      </c>
      <c r="CE309" s="165">
        <f t="shared" si="3623"/>
        <v>0</v>
      </c>
      <c r="CF309" s="161">
        <f t="shared" si="3624"/>
        <v>46266</v>
      </c>
      <c r="CG309" s="161">
        <f t="shared" si="3625"/>
        <v>46295</v>
      </c>
      <c r="CH309" s="165">
        <f t="shared" si="3626"/>
        <v>0</v>
      </c>
      <c r="CI309" s="161">
        <f t="shared" si="3627"/>
        <v>46296</v>
      </c>
      <c r="CJ309" s="161">
        <f t="shared" si="3628"/>
        <v>46326</v>
      </c>
      <c r="CK309" s="165">
        <f t="shared" si="3629"/>
        <v>0</v>
      </c>
      <c r="CL309" s="161">
        <f t="shared" si="3630"/>
        <v>46327</v>
      </c>
      <c r="CM309" s="161">
        <f t="shared" si="3631"/>
        <v>46356</v>
      </c>
      <c r="CN309" s="165">
        <f t="shared" si="3632"/>
        <v>0</v>
      </c>
      <c r="CO309" s="161">
        <f t="shared" si="3633"/>
        <v>46357</v>
      </c>
      <c r="CP309" s="161">
        <f t="shared" si="3634"/>
        <v>46387</v>
      </c>
      <c r="CQ309" s="165">
        <f t="shared" si="3635"/>
        <v>0</v>
      </c>
    </row>
    <row r="310" s="78" customFormat="1" ht="24" customHeight="1" outlineLevel="4" spans="1:95">
      <c r="A310" s="119"/>
      <c r="B310" s="120"/>
      <c r="C310" s="121"/>
      <c r="D310" s="119"/>
      <c r="E310" s="120"/>
      <c r="F310" s="120"/>
      <c r="G310" s="120"/>
      <c r="H310" s="122"/>
      <c r="I310" s="122"/>
      <c r="J310" s="122">
        <f t="shared" si="3131"/>
        <v>0</v>
      </c>
      <c r="K310" s="122">
        <f t="shared" si="3636"/>
        <v>4</v>
      </c>
      <c r="L310" s="87"/>
      <c r="M310" s="154">
        <f>IFERROR(VLOOKUP($L310,'2-2 引出数据_合同数据仓库'!$B$2:$BP$1000,3,FALSE),0)</f>
        <v>0</v>
      </c>
      <c r="N310" s="122"/>
      <c r="O310" s="154">
        <f>IFERROR(VLOOKUP((LEFT(VLOOKUP($L310,'2-2 引出数据_合同数据仓库'!$B$2:$BP$1000,64,FALSE),15)&amp;(RIGHT(VLOOKUP($L310,'2-2 引出数据_合同数据仓库'!$B$2:$BP$1000,64,FALSE),4)+1)),'2-2 引出数据_合同数据仓库'!$B$2:$BP$1000,3,FALSE),0)</f>
        <v>0</v>
      </c>
      <c r="P310" s="122"/>
      <c r="Q310" s="122">
        <f>IFERROR(VLOOKUP($L310,'2-2 引出数据_合同数据仓库'!$B$2:$BP$1000,28,FALSE),0)</f>
        <v>0</v>
      </c>
      <c r="R310" s="122">
        <f>IFERROR(VLOOKUP($L310,'2-2 引出数据_合同数据仓库'!$B$2:$BP$1000,29,FALSE),0)</f>
        <v>0</v>
      </c>
      <c r="S310" s="122">
        <f>IFERROR(VLOOKUP($L310,'2-2 引出数据_合同数据仓库'!$B$2:$BP$1000,4,FALSE),0)</f>
        <v>0</v>
      </c>
      <c r="T310" s="122"/>
      <c r="U310" s="122">
        <f>IFERROR(VLOOKUP($L310,'2-2 引出数据_合同数据仓库'!$B$2:$BP$1000,15,FALSE),0)</f>
        <v>0</v>
      </c>
      <c r="V310" s="122">
        <f t="shared" si="3565"/>
        <v>0</v>
      </c>
      <c r="W310" s="122"/>
      <c r="X310" s="161">
        <v>45658</v>
      </c>
      <c r="Y310" s="161">
        <f t="shared" si="3566"/>
        <v>45688</v>
      </c>
      <c r="Z310" s="165">
        <f t="shared" si="3567"/>
        <v>0</v>
      </c>
      <c r="AA310" s="161">
        <f t="shared" si="3568"/>
        <v>45689</v>
      </c>
      <c r="AB310" s="161">
        <f t="shared" si="3569"/>
        <v>45716</v>
      </c>
      <c r="AC310" s="165">
        <f t="shared" si="3570"/>
        <v>0</v>
      </c>
      <c r="AD310" s="161">
        <f t="shared" si="3571"/>
        <v>45717</v>
      </c>
      <c r="AE310" s="161">
        <f t="shared" si="3572"/>
        <v>45747</v>
      </c>
      <c r="AF310" s="165">
        <f t="shared" si="3573"/>
        <v>0</v>
      </c>
      <c r="AG310" s="161">
        <f t="shared" si="3574"/>
        <v>45748</v>
      </c>
      <c r="AH310" s="161">
        <f t="shared" si="3575"/>
        <v>45777</v>
      </c>
      <c r="AI310" s="165">
        <f t="shared" si="3576"/>
        <v>0</v>
      </c>
      <c r="AJ310" s="161">
        <f t="shared" si="3577"/>
        <v>45778</v>
      </c>
      <c r="AK310" s="161">
        <f t="shared" si="3578"/>
        <v>45808</v>
      </c>
      <c r="AL310" s="165">
        <f t="shared" si="3579"/>
        <v>0</v>
      </c>
      <c r="AM310" s="161">
        <f t="shared" si="3580"/>
        <v>45809</v>
      </c>
      <c r="AN310" s="161">
        <f t="shared" si="3581"/>
        <v>45838</v>
      </c>
      <c r="AO310" s="165">
        <f t="shared" si="3582"/>
        <v>0</v>
      </c>
      <c r="AP310" s="161">
        <f t="shared" si="3583"/>
        <v>45839</v>
      </c>
      <c r="AQ310" s="161">
        <f t="shared" si="3584"/>
        <v>45869</v>
      </c>
      <c r="AR310" s="165">
        <f t="shared" si="3585"/>
        <v>0</v>
      </c>
      <c r="AS310" s="161">
        <f t="shared" si="3586"/>
        <v>45870</v>
      </c>
      <c r="AT310" s="161">
        <f t="shared" si="3587"/>
        <v>45900</v>
      </c>
      <c r="AU310" s="165">
        <f t="shared" si="3588"/>
        <v>0</v>
      </c>
      <c r="AV310" s="161">
        <f t="shared" si="3589"/>
        <v>45901</v>
      </c>
      <c r="AW310" s="161">
        <f t="shared" si="3590"/>
        <v>45930</v>
      </c>
      <c r="AX310" s="165">
        <f t="shared" si="3591"/>
        <v>0</v>
      </c>
      <c r="AY310" s="161">
        <f t="shared" si="3592"/>
        <v>45931</v>
      </c>
      <c r="AZ310" s="161">
        <f t="shared" si="3593"/>
        <v>45961</v>
      </c>
      <c r="BA310" s="165">
        <f t="shared" si="3594"/>
        <v>0</v>
      </c>
      <c r="BB310" s="161">
        <f t="shared" si="3595"/>
        <v>45962</v>
      </c>
      <c r="BC310" s="161">
        <f t="shared" si="3596"/>
        <v>45991</v>
      </c>
      <c r="BD310" s="165">
        <f t="shared" si="3597"/>
        <v>0</v>
      </c>
      <c r="BE310" s="161">
        <f t="shared" si="3598"/>
        <v>45992</v>
      </c>
      <c r="BF310" s="161">
        <f t="shared" si="3599"/>
        <v>46022</v>
      </c>
      <c r="BG310" s="165">
        <f t="shared" si="3600"/>
        <v>0</v>
      </c>
      <c r="BH310" s="161">
        <v>46023</v>
      </c>
      <c r="BI310" s="161">
        <f t="shared" si="3601"/>
        <v>46053</v>
      </c>
      <c r="BJ310" s="165">
        <f t="shared" si="3602"/>
        <v>0</v>
      </c>
      <c r="BK310" s="161">
        <f t="shared" si="3603"/>
        <v>46054</v>
      </c>
      <c r="BL310" s="161">
        <f t="shared" si="3604"/>
        <v>46081</v>
      </c>
      <c r="BM310" s="165">
        <f t="shared" si="3605"/>
        <v>0</v>
      </c>
      <c r="BN310" s="161">
        <f t="shared" si="3606"/>
        <v>46082</v>
      </c>
      <c r="BO310" s="161">
        <f t="shared" si="3607"/>
        <v>46112</v>
      </c>
      <c r="BP310" s="165">
        <f t="shared" si="3608"/>
        <v>0</v>
      </c>
      <c r="BQ310" s="161">
        <f t="shared" si="3609"/>
        <v>46113</v>
      </c>
      <c r="BR310" s="161">
        <f t="shared" si="3610"/>
        <v>46142</v>
      </c>
      <c r="BS310" s="165">
        <f t="shared" si="3611"/>
        <v>0</v>
      </c>
      <c r="BT310" s="161">
        <f t="shared" si="3612"/>
        <v>46143</v>
      </c>
      <c r="BU310" s="161">
        <f t="shared" si="3613"/>
        <v>46173</v>
      </c>
      <c r="BV310" s="165">
        <f t="shared" si="3614"/>
        <v>0</v>
      </c>
      <c r="BW310" s="161">
        <f t="shared" si="3615"/>
        <v>46174</v>
      </c>
      <c r="BX310" s="161">
        <f t="shared" si="3616"/>
        <v>46203</v>
      </c>
      <c r="BY310" s="165">
        <f t="shared" si="3617"/>
        <v>0</v>
      </c>
      <c r="BZ310" s="161">
        <f t="shared" si="3618"/>
        <v>46204</v>
      </c>
      <c r="CA310" s="161">
        <f t="shared" si="3619"/>
        <v>46234</v>
      </c>
      <c r="CB310" s="165">
        <f t="shared" si="3620"/>
        <v>0</v>
      </c>
      <c r="CC310" s="161">
        <f t="shared" si="3621"/>
        <v>46235</v>
      </c>
      <c r="CD310" s="161">
        <f t="shared" si="3622"/>
        <v>46265</v>
      </c>
      <c r="CE310" s="165">
        <f t="shared" si="3623"/>
        <v>0</v>
      </c>
      <c r="CF310" s="161">
        <f t="shared" si="3624"/>
        <v>46266</v>
      </c>
      <c r="CG310" s="161">
        <f t="shared" si="3625"/>
        <v>46295</v>
      </c>
      <c r="CH310" s="165">
        <f t="shared" si="3626"/>
        <v>0</v>
      </c>
      <c r="CI310" s="161">
        <f t="shared" si="3627"/>
        <v>46296</v>
      </c>
      <c r="CJ310" s="161">
        <f t="shared" si="3628"/>
        <v>46326</v>
      </c>
      <c r="CK310" s="165">
        <f t="shared" si="3629"/>
        <v>0</v>
      </c>
      <c r="CL310" s="161">
        <f t="shared" si="3630"/>
        <v>46327</v>
      </c>
      <c r="CM310" s="161">
        <f t="shared" si="3631"/>
        <v>46356</v>
      </c>
      <c r="CN310" s="165">
        <f t="shared" si="3632"/>
        <v>0</v>
      </c>
      <c r="CO310" s="161">
        <f t="shared" si="3633"/>
        <v>46357</v>
      </c>
      <c r="CP310" s="161">
        <f t="shared" si="3634"/>
        <v>46387</v>
      </c>
      <c r="CQ310" s="165">
        <f t="shared" si="3635"/>
        <v>0</v>
      </c>
    </row>
    <row r="311" s="78" customFormat="1" ht="24" customHeight="1" outlineLevel="4" spans="1:95">
      <c r="A311" s="123" t="s">
        <v>2826</v>
      </c>
      <c r="B311" s="124"/>
      <c r="C311" s="124"/>
      <c r="D311" s="124"/>
      <c r="E311" s="124"/>
      <c r="F311" s="124"/>
      <c r="G311" s="125"/>
      <c r="H311" s="126"/>
      <c r="I311" s="126"/>
      <c r="J311" s="126"/>
      <c r="K311" s="126"/>
      <c r="L311" s="126"/>
      <c r="M311" s="155"/>
      <c r="N311" s="126"/>
      <c r="O311" s="126"/>
      <c r="P311" s="126"/>
      <c r="Q311" s="126"/>
      <c r="R311" s="126"/>
      <c r="S311" s="126"/>
      <c r="T311" s="126"/>
      <c r="U311" s="126"/>
      <c r="V311" s="126"/>
      <c r="W311" s="126"/>
      <c r="X311" s="126"/>
      <c r="Y311" s="126"/>
      <c r="Z311" s="126"/>
      <c r="AA311" s="126"/>
      <c r="AB311" s="126"/>
      <c r="AC311" s="126"/>
      <c r="AD311" s="126"/>
      <c r="AE311" s="126"/>
      <c r="AF311" s="126"/>
      <c r="AG311" s="126"/>
      <c r="AH311" s="126"/>
      <c r="AI311" s="126"/>
      <c r="AJ311" s="126"/>
      <c r="AK311" s="126"/>
      <c r="AL311" s="126"/>
      <c r="AM311" s="126"/>
      <c r="AN311" s="126"/>
      <c r="AO311" s="126"/>
      <c r="AP311" s="126"/>
      <c r="AQ311" s="126"/>
      <c r="AR311" s="126"/>
      <c r="AS311" s="126"/>
      <c r="AT311" s="126"/>
      <c r="AU311" s="126"/>
      <c r="AV311" s="126"/>
      <c r="AW311" s="126"/>
      <c r="AX311" s="126"/>
      <c r="AY311" s="126"/>
      <c r="AZ311" s="126"/>
      <c r="BA311" s="126"/>
      <c r="BB311" s="126"/>
      <c r="BC311" s="126"/>
      <c r="BD311" s="126"/>
      <c r="BE311" s="126"/>
      <c r="BF311" s="126"/>
      <c r="BG311" s="126"/>
      <c r="BH311" s="126"/>
      <c r="BI311" s="126"/>
      <c r="BJ311" s="126"/>
      <c r="BK311" s="126"/>
      <c r="BL311" s="126"/>
      <c r="BM311" s="126"/>
      <c r="BN311" s="126"/>
      <c r="BO311" s="126"/>
      <c r="BP311" s="126"/>
      <c r="BQ311" s="126"/>
      <c r="BR311" s="126"/>
      <c r="BS311" s="126"/>
      <c r="BT311" s="126"/>
      <c r="BU311" s="126"/>
      <c r="BV311" s="126"/>
      <c r="BW311" s="126"/>
      <c r="BX311" s="126"/>
      <c r="BY311" s="126"/>
      <c r="BZ311" s="126"/>
      <c r="CA311" s="126"/>
      <c r="CB311" s="126"/>
      <c r="CC311" s="126"/>
      <c r="CD311" s="126"/>
      <c r="CE311" s="126"/>
      <c r="CF311" s="126"/>
      <c r="CG311" s="126"/>
      <c r="CH311" s="126"/>
      <c r="CI311" s="126"/>
      <c r="CJ311" s="126"/>
      <c r="CK311" s="126"/>
      <c r="CL311" s="126"/>
      <c r="CM311" s="126"/>
      <c r="CN311" s="126"/>
      <c r="CO311" s="126"/>
      <c r="CP311" s="126"/>
      <c r="CQ311" s="126"/>
    </row>
    <row r="312" ht="24" customHeight="1" outlineLevel="3" spans="1:95">
      <c r="A312" s="115"/>
      <c r="B312" s="116" t="s">
        <v>799</v>
      </c>
      <c r="C312" s="117" t="s">
        <v>1259</v>
      </c>
      <c r="D312" s="115" t="s">
        <v>1260</v>
      </c>
      <c r="E312" s="116" t="s">
        <v>1261</v>
      </c>
      <c r="F312" s="116"/>
      <c r="G312" s="116" t="s">
        <v>943</v>
      </c>
      <c r="H312" s="118">
        <f>X312+AA312+AD312+AG312+AJ312+AM312+AP312+AS312+AV312+AY312+BB312+BE312</f>
        <v>0</v>
      </c>
      <c r="I312" s="118">
        <f>Y312+AB312+AE312+AH312+AK312+AN312+AQ312+AT312+AW312+AZ312+BC312+BF312</f>
        <v>0</v>
      </c>
      <c r="J312" s="118">
        <f t="shared" si="3131"/>
        <v>0</v>
      </c>
      <c r="K312" s="118"/>
      <c r="L312" s="118"/>
      <c r="M312" s="152"/>
      <c r="N312" s="118"/>
      <c r="O312" s="118"/>
      <c r="P312" s="118"/>
      <c r="Q312" s="118"/>
      <c r="R312" s="118"/>
      <c r="S312" s="118"/>
      <c r="T312" s="118"/>
      <c r="U312" s="118"/>
      <c r="V312" s="118"/>
      <c r="W312" s="118"/>
      <c r="X312" s="118">
        <f>VLOOKUP($C312,'1 预算编制表单'!$C:$BJ,27,FALSE)</f>
        <v>0</v>
      </c>
      <c r="Y312" s="118">
        <f>X312-Z312</f>
        <v>0</v>
      </c>
      <c r="Z312" s="118">
        <f>SUM(Z313:Z317)</f>
        <v>0</v>
      </c>
      <c r="AA312" s="118">
        <f>VLOOKUP($C312,'1 预算编制表单'!$C:$BJ,30,FALSE)</f>
        <v>0</v>
      </c>
      <c r="AB312" s="118">
        <f>AA312-AC312</f>
        <v>0</v>
      </c>
      <c r="AC312" s="118">
        <f>SUM(AC313:AC317)</f>
        <v>0</v>
      </c>
      <c r="AD312" s="118">
        <f>VLOOKUP($C312,'1 预算编制表单'!$C:$BJ,33,FALSE)</f>
        <v>0</v>
      </c>
      <c r="AE312" s="118">
        <f>AD312-AF312</f>
        <v>0</v>
      </c>
      <c r="AF312" s="118">
        <f>SUM(AF313:AF317)</f>
        <v>0</v>
      </c>
      <c r="AG312" s="118">
        <f>VLOOKUP($C312,'1 预算编制表单'!$C:$BJ,36,FALSE)</f>
        <v>0</v>
      </c>
      <c r="AH312" s="118">
        <f>AG312-AI312</f>
        <v>0</v>
      </c>
      <c r="AI312" s="118">
        <f>SUM(AI313:AI317)</f>
        <v>0</v>
      </c>
      <c r="AJ312" s="118">
        <f>VLOOKUP($C312,'1 预算编制表单'!$C:$BJ,39,FALSE)</f>
        <v>0</v>
      </c>
      <c r="AK312" s="118">
        <f>AJ312-AL312</f>
        <v>0</v>
      </c>
      <c r="AL312" s="118">
        <f>SUM(AL313:AL317)</f>
        <v>0</v>
      </c>
      <c r="AM312" s="118">
        <f>VLOOKUP($C312,'1 预算编制表单'!$C:$BJ,42,FALSE)</f>
        <v>0</v>
      </c>
      <c r="AN312" s="118">
        <f>AM312-AO312</f>
        <v>0</v>
      </c>
      <c r="AO312" s="118">
        <f>SUM(AO313:AO317)</f>
        <v>0</v>
      </c>
      <c r="AP312" s="118">
        <f>VLOOKUP($C312,'1 预算编制表单'!$C:$BJ,45,FALSE)</f>
        <v>0</v>
      </c>
      <c r="AQ312" s="118">
        <f>AP312-AR312</f>
        <v>0</v>
      </c>
      <c r="AR312" s="118">
        <f>SUM(AR313:AR317)</f>
        <v>0</v>
      </c>
      <c r="AS312" s="118">
        <f>VLOOKUP($C312,'1 预算编制表单'!$C:$BJ,48,FALSE)</f>
        <v>0</v>
      </c>
      <c r="AT312" s="118">
        <f>AS312-AU312</f>
        <v>0</v>
      </c>
      <c r="AU312" s="118">
        <f>SUM(AU313:AU317)</f>
        <v>0</v>
      </c>
      <c r="AV312" s="118">
        <f>VLOOKUP($C312,'1 预算编制表单'!$C:$BJ,51,FALSE)</f>
        <v>0</v>
      </c>
      <c r="AW312" s="118">
        <f>AV312-AX312</f>
        <v>0</v>
      </c>
      <c r="AX312" s="118">
        <f>SUM(AX313:AX317)</f>
        <v>0</v>
      </c>
      <c r="AY312" s="118">
        <f>VLOOKUP($C312,'1 预算编制表单'!$C:$BJ,54,FALSE)</f>
        <v>0</v>
      </c>
      <c r="AZ312" s="118">
        <f>AY312-BA312</f>
        <v>0</v>
      </c>
      <c r="BA312" s="118">
        <f>SUM(BA313:BA317)</f>
        <v>0</v>
      </c>
      <c r="BB312" s="118">
        <f>VLOOKUP($C312,'1 预算编制表单'!$C:$BJ,57,FALSE)</f>
        <v>0</v>
      </c>
      <c r="BC312" s="118">
        <f>BB312-BD312</f>
        <v>0</v>
      </c>
      <c r="BD312" s="118">
        <f>SUM(BD313:BD317)</f>
        <v>0</v>
      </c>
      <c r="BE312" s="118">
        <f>VLOOKUP($C312,'1 预算编制表单'!$C:$BJ,60,FALSE)</f>
        <v>0</v>
      </c>
      <c r="BF312" s="118">
        <f>BE312-BG312</f>
        <v>0</v>
      </c>
      <c r="BG312" s="118">
        <f>SUM(BG313:BG317)</f>
        <v>0</v>
      </c>
      <c r="BH312" s="118">
        <f>VLOOKUP($C312,'1 预算编制表单'!$C:$BJ,27,FALSE)</f>
        <v>0</v>
      </c>
      <c r="BI312" s="118">
        <f>BH312-BJ312</f>
        <v>0</v>
      </c>
      <c r="BJ312" s="118">
        <f>SUM(BJ313:BJ317)</f>
        <v>0</v>
      </c>
      <c r="BK312" s="118">
        <f>VLOOKUP($C312,'1 预算编制表单'!$C:$BJ,30,FALSE)</f>
        <v>0</v>
      </c>
      <c r="BL312" s="118">
        <f>BK312-BM312</f>
        <v>0</v>
      </c>
      <c r="BM312" s="118">
        <f>SUM(BM313:BM317)</f>
        <v>0</v>
      </c>
      <c r="BN312" s="118">
        <f>VLOOKUP($C312,'1 预算编制表单'!$C:$BJ,33,FALSE)</f>
        <v>0</v>
      </c>
      <c r="BO312" s="118">
        <f>BN312-BP312</f>
        <v>0</v>
      </c>
      <c r="BP312" s="118">
        <f>SUM(BP313:BP317)</f>
        <v>0</v>
      </c>
      <c r="BQ312" s="118">
        <f>VLOOKUP($C312,'1 预算编制表单'!$C:$BJ,36,FALSE)</f>
        <v>0</v>
      </c>
      <c r="BR312" s="118">
        <f>BQ312-BS312</f>
        <v>0</v>
      </c>
      <c r="BS312" s="118">
        <f>SUM(BS313:BS317)</f>
        <v>0</v>
      </c>
      <c r="BT312" s="118">
        <f>VLOOKUP($C312,'1 预算编制表单'!$C:$BJ,39,FALSE)</f>
        <v>0</v>
      </c>
      <c r="BU312" s="118">
        <f>BT312-BV312</f>
        <v>0</v>
      </c>
      <c r="BV312" s="118">
        <f>SUM(BV313:BV317)</f>
        <v>0</v>
      </c>
      <c r="BW312" s="118">
        <f>VLOOKUP($C312,'1 预算编制表单'!$C:$BJ,42,FALSE)</f>
        <v>0</v>
      </c>
      <c r="BX312" s="118">
        <f>BW312-BY312</f>
        <v>0</v>
      </c>
      <c r="BY312" s="118">
        <f>SUM(BY313:BY317)</f>
        <v>0</v>
      </c>
      <c r="BZ312" s="118">
        <f>VLOOKUP($C312,'1 预算编制表单'!$C:$BJ,45,FALSE)</f>
        <v>0</v>
      </c>
      <c r="CA312" s="118">
        <f>BZ312-CB312</f>
        <v>0</v>
      </c>
      <c r="CB312" s="118">
        <f>SUM(CB313:CB317)</f>
        <v>0</v>
      </c>
      <c r="CC312" s="118">
        <f>VLOOKUP($C312,'1 预算编制表单'!$C:$BJ,48,FALSE)</f>
        <v>0</v>
      </c>
      <c r="CD312" s="118">
        <f>CC312-CE312</f>
        <v>0</v>
      </c>
      <c r="CE312" s="118">
        <f>SUM(CE313:CE317)</f>
        <v>0</v>
      </c>
      <c r="CF312" s="118">
        <f>VLOOKUP($C312,'1 预算编制表单'!$C:$BJ,51,FALSE)</f>
        <v>0</v>
      </c>
      <c r="CG312" s="118">
        <f>CF312-CH312</f>
        <v>0</v>
      </c>
      <c r="CH312" s="118">
        <f>SUM(CH313:CH317)</f>
        <v>0</v>
      </c>
      <c r="CI312" s="118">
        <f>VLOOKUP($C312,'1 预算编制表单'!$C:$BJ,54,FALSE)</f>
        <v>0</v>
      </c>
      <c r="CJ312" s="118">
        <f>CI312-CK312</f>
        <v>0</v>
      </c>
      <c r="CK312" s="118">
        <f>SUM(CK313:CK317)</f>
        <v>0</v>
      </c>
      <c r="CL312" s="118">
        <f>VLOOKUP($C312,'1 预算编制表单'!$C:$BJ,57,FALSE)</f>
        <v>0</v>
      </c>
      <c r="CM312" s="118">
        <f>CL312-CN312</f>
        <v>0</v>
      </c>
      <c r="CN312" s="118">
        <f>SUM(CN313:CN317)</f>
        <v>0</v>
      </c>
      <c r="CO312" s="118">
        <f>VLOOKUP($C312,'1 预算编制表单'!$C:$BJ,60,FALSE)</f>
        <v>0</v>
      </c>
      <c r="CP312" s="118">
        <f>CO312-CQ312</f>
        <v>0</v>
      </c>
      <c r="CQ312" s="118">
        <f>SUM(CQ313:CQ317)</f>
        <v>0</v>
      </c>
    </row>
    <row r="313" s="78" customFormat="1" ht="24" customHeight="1" outlineLevel="4" spans="1:95">
      <c r="A313" s="119"/>
      <c r="B313" s="120"/>
      <c r="C313" s="121"/>
      <c r="D313" s="119"/>
      <c r="E313" s="120"/>
      <c r="F313" s="120"/>
      <c r="G313" s="120"/>
      <c r="H313" s="122"/>
      <c r="I313" s="122"/>
      <c r="J313" s="122">
        <f t="shared" si="3131"/>
        <v>0</v>
      </c>
      <c r="K313" s="122">
        <v>1</v>
      </c>
      <c r="L313" s="87"/>
      <c r="M313" s="154">
        <f>IFERROR(VLOOKUP($L313,'2-2 引出数据_合同数据仓库'!$B$2:$BP$1000,3,FALSE),0)</f>
        <v>0</v>
      </c>
      <c r="N313" s="122"/>
      <c r="O313" s="154">
        <f>IFERROR(VLOOKUP((LEFT(VLOOKUP($L313,'2-2 引出数据_合同数据仓库'!$B$2:$BP$1000,64,FALSE),15)&amp;(RIGHT(VLOOKUP($L313,'2-2 引出数据_合同数据仓库'!$B$2:$BP$1000,64,FALSE),4)+1)),'2-2 引出数据_合同数据仓库'!$B$2:$BP$1000,3,FALSE),0)</f>
        <v>0</v>
      </c>
      <c r="P313" s="122"/>
      <c r="Q313" s="122">
        <f>IFERROR(VLOOKUP($L313,'2-2 引出数据_合同数据仓库'!$B$2:$BP$1000,28,FALSE),0)</f>
        <v>0</v>
      </c>
      <c r="R313" s="122">
        <f>IFERROR(VLOOKUP($L313,'2-2 引出数据_合同数据仓库'!$B$2:$BP$1000,29,FALSE),0)</f>
        <v>0</v>
      </c>
      <c r="S313" s="122">
        <f>IFERROR(VLOOKUP($L313,'2-2 引出数据_合同数据仓库'!$B$2:$BP$1000,4,FALSE),0)</f>
        <v>0</v>
      </c>
      <c r="T313" s="122"/>
      <c r="U313" s="122">
        <f>IFERROR(VLOOKUP($L313,'2-2 引出数据_合同数据仓库'!$B$2:$BP$1000,15,FALSE),0)</f>
        <v>0</v>
      </c>
      <c r="V313" s="122">
        <f t="shared" ref="V313:V316" si="3637">U313/(S313-R313+1)*365</f>
        <v>0</v>
      </c>
      <c r="W313" s="122"/>
      <c r="X313" s="161">
        <v>45658</v>
      </c>
      <c r="Y313" s="161">
        <f t="shared" ref="Y313:Y316" si="3638">X313+30</f>
        <v>45688</v>
      </c>
      <c r="Z313" s="165">
        <f t="shared" ref="Z313:Z316" si="3639">IFERROR(IF(($R313-Y313)&gt;=0,0,IF(($S313-X313)&lt;0,0,IF(AND(($S313-Y313)&gt;0,(X313-$R313)&gt;0),$V313/365*(Y313-X313+1),IF(AND(($S313-Y313)&lt;=0,(X313-$R313)&gt;0),$V313/365*($S313-X313+1),$V313/365*(Y313-$R313+1))))),0)</f>
        <v>0</v>
      </c>
      <c r="AA313" s="161">
        <f t="shared" ref="AA313:AA316" si="3640">Y313+1</f>
        <v>45689</v>
      </c>
      <c r="AB313" s="161">
        <f t="shared" ref="AB313:AB316" si="3641">AA313+27</f>
        <v>45716</v>
      </c>
      <c r="AC313" s="165">
        <f t="shared" ref="AC313:AC316" si="3642">IFERROR(IF(($R313-AB313)&gt;=0,0,IF(($S313-AA313)&lt;0,0,IF(AND(($S313-AB313)&gt;0,(AA313-$R313)&gt;0),$V313/365*(AB313-AA313+1),IF(AND(($S313-AB313)&lt;=0,(AA313-$R313)&gt;0),$V313/365*($S313-AA313+1),$V313/365*(AB313-$R313+1))))),0)</f>
        <v>0</v>
      </c>
      <c r="AD313" s="161">
        <f t="shared" ref="AD313:AD316" si="3643">AB313+1</f>
        <v>45717</v>
      </c>
      <c r="AE313" s="161">
        <f t="shared" ref="AE313:AE316" si="3644">AD313+30</f>
        <v>45747</v>
      </c>
      <c r="AF313" s="165">
        <f t="shared" ref="AF313:AF316" si="3645">IFERROR(IF(($R313-AE313)&gt;=0,0,IF(($S313-AD313)&lt;0,0,IF(AND(($S313-AE313)&gt;0,(AD313-$R313)&gt;0),$V313/365*(AE313-AD313+1),IF(AND(($S313-AE313)&lt;=0,(AD313-$R313)&gt;0),$V313/365*($S313-AD313+1),$V313/365*(AE313-$R313+1))))),0)</f>
        <v>0</v>
      </c>
      <c r="AG313" s="161">
        <f t="shared" ref="AG313:AG316" si="3646">AE313+1</f>
        <v>45748</v>
      </c>
      <c r="AH313" s="161">
        <f t="shared" ref="AH313:AH316" si="3647">AG313+29</f>
        <v>45777</v>
      </c>
      <c r="AI313" s="165">
        <f t="shared" ref="AI313:AI316" si="3648">IFERROR(IF(($R313-AH313)&gt;=0,0,IF(($S313-AG313)&lt;0,0,IF(AND(($S313-AH313)&gt;0,(AG313-$R313)&gt;0),$V313/365*(AH313-AG313+1),IF(AND(($S313-AH313)&lt;=0,(AG313-$R313)&gt;0),$V313/365*($S313-AG313+1),$V313/365*(AH313-$R313+1))))),0)</f>
        <v>0</v>
      </c>
      <c r="AJ313" s="161">
        <f t="shared" ref="AJ313:AJ316" si="3649">AH313+1</f>
        <v>45778</v>
      </c>
      <c r="AK313" s="161">
        <f t="shared" ref="AK313:AK316" si="3650">AJ313+30</f>
        <v>45808</v>
      </c>
      <c r="AL313" s="165">
        <f t="shared" ref="AL313:AL316" si="3651">IFERROR(IF(($R313-AK313)&gt;=0,0,IF(($S313-AJ313)&lt;0,0,IF(AND(($S313-AK313)&gt;0,(AJ313-$R313)&gt;0),$V313/365*(AK313-AJ313+1),IF(AND(($S313-AK313)&lt;=0,(AJ313-$R313)&gt;0),$V313/365*($S313-AJ313+1),$V313/365*(AK313-$R313+1))))),0)</f>
        <v>0</v>
      </c>
      <c r="AM313" s="161">
        <f t="shared" ref="AM313:AM316" si="3652">AK313+1</f>
        <v>45809</v>
      </c>
      <c r="AN313" s="161">
        <f t="shared" ref="AN313:AN316" si="3653">AM313+29</f>
        <v>45838</v>
      </c>
      <c r="AO313" s="165">
        <f t="shared" ref="AO313:AO316" si="3654">IFERROR(IF(($R313-AN313)&gt;=0,0,IF(($S313-AM313)&lt;0,0,IF(AND(($S313-AN313)&gt;0,(AM313-$R313)&gt;0),$V313/365*(AN313-AM313+1),IF(AND(($S313-AN313)&lt;=0,(AM313-$R313)&gt;0),$V313/365*($S313-AM313+1),$V313/365*(AN313-$R313+1))))),0)</f>
        <v>0</v>
      </c>
      <c r="AP313" s="161">
        <f t="shared" ref="AP313:AP316" si="3655">AN313+1</f>
        <v>45839</v>
      </c>
      <c r="AQ313" s="161">
        <f t="shared" ref="AQ313:AQ316" si="3656">AP313+30</f>
        <v>45869</v>
      </c>
      <c r="AR313" s="165">
        <f t="shared" ref="AR313:AR316" si="3657">IFERROR(IF(($R313-AQ313)&gt;=0,0,IF(($S313-AP313)&lt;0,0,IF(AND(($S313-AQ313)&gt;0,(AP313-$R313)&gt;0),$V313/365*(AQ313-AP313+1),IF(AND(($S313-AQ313)&lt;=0,(AP313-$R313)&gt;0),$V313/365*($S313-AP313+1),$V313/365*(AQ313-$R313+1))))),0)</f>
        <v>0</v>
      </c>
      <c r="AS313" s="161">
        <f t="shared" ref="AS313:AS316" si="3658">AQ313+1</f>
        <v>45870</v>
      </c>
      <c r="AT313" s="161">
        <f t="shared" ref="AT313:AT316" si="3659">AS313+30</f>
        <v>45900</v>
      </c>
      <c r="AU313" s="165">
        <f t="shared" ref="AU313:AU316" si="3660">IFERROR(IF(($R313-AT313)&gt;=0,0,IF(($S313-AS313)&lt;0,0,IF(AND(($S313-AT313)&gt;0,(AS313-$R313)&gt;0),$V313/365*(AT313-AS313+1),IF(AND(($S313-AT313)&lt;=0,(AS313-$R313)&gt;0),$V313/365*($S313-AS313+1),$V313/365*(AT313-$R313+1))))),0)</f>
        <v>0</v>
      </c>
      <c r="AV313" s="161">
        <f t="shared" ref="AV313:AV316" si="3661">AT313+1</f>
        <v>45901</v>
      </c>
      <c r="AW313" s="161">
        <f t="shared" ref="AW313:AW316" si="3662">AV313+29</f>
        <v>45930</v>
      </c>
      <c r="AX313" s="165">
        <f t="shared" ref="AX313:AX316" si="3663">IFERROR(IF(($R313-AW313)&gt;=0,0,IF(($S313-AV313)&lt;0,0,IF(AND(($S313-AW313)&gt;0,(AV313-$R313)&gt;0),$V313/365*(AW313-AV313+1),IF(AND(($S313-AW313)&lt;=0,(AV313-$R313)&gt;0),$V313/365*($S313-AV313+1),$V313/365*(AW313-$R313+1))))),0)</f>
        <v>0</v>
      </c>
      <c r="AY313" s="161">
        <f t="shared" ref="AY313:AY316" si="3664">AW313+1</f>
        <v>45931</v>
      </c>
      <c r="AZ313" s="161">
        <f t="shared" ref="AZ313:AZ316" si="3665">AY313+30</f>
        <v>45961</v>
      </c>
      <c r="BA313" s="165">
        <f t="shared" ref="BA313:BA316" si="3666">IFERROR(IF(($R313-AZ313)&gt;=0,0,IF(($S313-AY313)&lt;0,0,IF(AND(($S313-AZ313)&gt;0,(AY313-$R313)&gt;0),$V313/365*(AZ313-AY313+1),IF(AND(($S313-AZ313)&lt;=0,(AY313-$R313)&gt;0),$V313/365*($S313-AY313+1),$V313/365*(AZ313-$R313+1))))),0)</f>
        <v>0</v>
      </c>
      <c r="BB313" s="161">
        <f t="shared" ref="BB313:BB316" si="3667">AZ313+1</f>
        <v>45962</v>
      </c>
      <c r="BC313" s="161">
        <f t="shared" ref="BC313:BC316" si="3668">BB313+29</f>
        <v>45991</v>
      </c>
      <c r="BD313" s="165">
        <f t="shared" ref="BD313:BD316" si="3669">IFERROR(IF(($R313-BC313)&gt;=0,0,IF(($S313-BB313)&lt;0,0,IF(AND(($S313-BC313)&gt;0,(BB313-$R313)&gt;0),$V313/365*(BC313-BB313+1),IF(AND(($S313-BC313)&lt;=0,(BB313-$R313)&gt;0),$V313/365*($S313-BB313+1),$V313/365*(BC313-$R313+1))))),0)</f>
        <v>0</v>
      </c>
      <c r="BE313" s="161">
        <f t="shared" ref="BE313:BE316" si="3670">BC313+1</f>
        <v>45992</v>
      </c>
      <c r="BF313" s="161">
        <f t="shared" ref="BF313:BF316" si="3671">BE313+30</f>
        <v>46022</v>
      </c>
      <c r="BG313" s="165">
        <f t="shared" ref="BG313:BG316" si="3672">IFERROR(IF(($R313-BF313)&gt;=0,0,IF(($S313-BE313)&lt;0,0,IF(AND(($S313-BF313)&gt;0,(BE313-$R313)&gt;0),$V313/365*(BF313-BE313+1),IF(AND(($S313-BF313)&lt;=0,(BE313-$R313)&gt;0),$V313/365*($S313-BE313+1),$V313/365*(BF313-$R313+1))))),0)</f>
        <v>0</v>
      </c>
      <c r="BH313" s="161">
        <v>46023</v>
      </c>
      <c r="BI313" s="161">
        <f t="shared" ref="BI313:BI316" si="3673">BH313+30</f>
        <v>46053</v>
      </c>
      <c r="BJ313" s="165">
        <f t="shared" ref="BJ313:BJ316" si="3674">IFERROR(IF(($R313-BI313)&gt;=0,0,IF(($S313-BH313)&lt;0,0,IF(AND(($S313-BI313)&gt;0,(BH313-$R313)&gt;0),$V313/365*(BI313-BH313+1),IF(AND(($S313-BI313)&lt;=0,(BH313-$R313)&gt;0),$V313/365*($S313-BH313+1),$V313/365*(BI313-$R313+1))))),0)</f>
        <v>0</v>
      </c>
      <c r="BK313" s="161">
        <f t="shared" ref="BK313:BK316" si="3675">BI313+1</f>
        <v>46054</v>
      </c>
      <c r="BL313" s="161">
        <f t="shared" ref="BL313:BL316" si="3676">BK313+27</f>
        <v>46081</v>
      </c>
      <c r="BM313" s="165">
        <f t="shared" ref="BM313:BM316" si="3677">IFERROR(IF(($R313-BL313)&gt;=0,0,IF(($S313-BK313)&lt;0,0,IF(AND(($S313-BL313)&gt;0,(BK313-$R313)&gt;0),$V313/365*(BL313-BK313+1),IF(AND(($S313-BL313)&lt;=0,(BK313-$R313)&gt;0),$V313/365*($S313-BK313+1),$V313/365*(BL313-$R313+1))))),0)</f>
        <v>0</v>
      </c>
      <c r="BN313" s="161">
        <f t="shared" ref="BN313:BN316" si="3678">BL313+1</f>
        <v>46082</v>
      </c>
      <c r="BO313" s="161">
        <f t="shared" ref="BO313:BO316" si="3679">BN313+30</f>
        <v>46112</v>
      </c>
      <c r="BP313" s="165">
        <f t="shared" ref="BP313:BP316" si="3680">IFERROR(IF(($R313-BO313)&gt;=0,0,IF(($S313-BN313)&lt;0,0,IF(AND(($S313-BO313)&gt;0,(BN313-$R313)&gt;0),$V313/365*(BO313-BN313+1),IF(AND(($S313-BO313)&lt;=0,(BN313-$R313)&gt;0),$V313/365*($S313-BN313+1),$V313/365*(BO313-$R313+1))))),0)</f>
        <v>0</v>
      </c>
      <c r="BQ313" s="161">
        <f t="shared" ref="BQ313:BQ316" si="3681">BO313+1</f>
        <v>46113</v>
      </c>
      <c r="BR313" s="161">
        <f t="shared" ref="BR313:BR316" si="3682">BQ313+29</f>
        <v>46142</v>
      </c>
      <c r="BS313" s="165">
        <f t="shared" ref="BS313:BS316" si="3683">IFERROR(IF(($R313-BR313)&gt;=0,0,IF(($S313-BQ313)&lt;0,0,IF(AND(($S313-BR313)&gt;0,(BQ313-$R313)&gt;0),$V313/365*(BR313-BQ313+1),IF(AND(($S313-BR313)&lt;=0,(BQ313-$R313)&gt;0),$V313/365*($S313-BQ313+1),$V313/365*(BR313-$R313+1))))),0)</f>
        <v>0</v>
      </c>
      <c r="BT313" s="161">
        <f t="shared" ref="BT313:BT316" si="3684">BR313+1</f>
        <v>46143</v>
      </c>
      <c r="BU313" s="161">
        <f t="shared" ref="BU313:BU316" si="3685">BT313+30</f>
        <v>46173</v>
      </c>
      <c r="BV313" s="165">
        <f t="shared" ref="BV313:BV316" si="3686">IFERROR(IF(($R313-BU313)&gt;=0,0,IF(($S313-BT313)&lt;0,0,IF(AND(($S313-BU313)&gt;0,(BT313-$R313)&gt;0),$V313/365*(BU313-BT313+1),IF(AND(($S313-BU313)&lt;=0,(BT313-$R313)&gt;0),$V313/365*($S313-BT313+1),$V313/365*(BU313-$R313+1))))),0)</f>
        <v>0</v>
      </c>
      <c r="BW313" s="161">
        <f t="shared" ref="BW313:BW316" si="3687">BU313+1</f>
        <v>46174</v>
      </c>
      <c r="BX313" s="161">
        <f t="shared" ref="BX313:BX316" si="3688">BW313+29</f>
        <v>46203</v>
      </c>
      <c r="BY313" s="165">
        <f t="shared" ref="BY313:BY316" si="3689">IFERROR(IF(($R313-BX313)&gt;=0,0,IF(($S313-BW313)&lt;0,0,IF(AND(($S313-BX313)&gt;0,(BW313-$R313)&gt;0),$V313/365*(BX313-BW313+1),IF(AND(($S313-BX313)&lt;=0,(BW313-$R313)&gt;0),$V313/365*($S313-BW313+1),$V313/365*(BX313-$R313+1))))),0)</f>
        <v>0</v>
      </c>
      <c r="BZ313" s="161">
        <f t="shared" ref="BZ313:BZ316" si="3690">BX313+1</f>
        <v>46204</v>
      </c>
      <c r="CA313" s="161">
        <f t="shared" ref="CA313:CA316" si="3691">BZ313+30</f>
        <v>46234</v>
      </c>
      <c r="CB313" s="165">
        <f t="shared" ref="CB313:CB316" si="3692">IFERROR(IF(($R313-CA313)&gt;=0,0,IF(($S313-BZ313)&lt;0,0,IF(AND(($S313-CA313)&gt;0,(BZ313-$R313)&gt;0),$V313/365*(CA313-BZ313+1),IF(AND(($S313-CA313)&lt;=0,(BZ313-$R313)&gt;0),$V313/365*($S313-BZ313+1),$V313/365*(CA313-$R313+1))))),0)</f>
        <v>0</v>
      </c>
      <c r="CC313" s="161">
        <f t="shared" ref="CC313:CC316" si="3693">CA313+1</f>
        <v>46235</v>
      </c>
      <c r="CD313" s="161">
        <f t="shared" ref="CD313:CD316" si="3694">CC313+30</f>
        <v>46265</v>
      </c>
      <c r="CE313" s="165">
        <f t="shared" ref="CE313:CE316" si="3695">IFERROR(IF(($R313-CD313)&gt;=0,0,IF(($S313-CC313)&lt;0,0,IF(AND(($S313-CD313)&gt;0,(CC313-$R313)&gt;0),$V313/365*(CD313-CC313+1),IF(AND(($S313-CD313)&lt;=0,(CC313-$R313)&gt;0),$V313/365*($S313-CC313+1),$V313/365*(CD313-$R313+1))))),0)</f>
        <v>0</v>
      </c>
      <c r="CF313" s="161">
        <f t="shared" ref="CF313:CF316" si="3696">CD313+1</f>
        <v>46266</v>
      </c>
      <c r="CG313" s="161">
        <f t="shared" ref="CG313:CG316" si="3697">CF313+29</f>
        <v>46295</v>
      </c>
      <c r="CH313" s="165">
        <f t="shared" ref="CH313:CH316" si="3698">IFERROR(IF(($R313-CG313)&gt;=0,0,IF(($S313-CF313)&lt;0,0,IF(AND(($S313-CG313)&gt;0,(CF313-$R313)&gt;0),$V313/365*(CG313-CF313+1),IF(AND(($S313-CG313)&lt;=0,(CF313-$R313)&gt;0),$V313/365*($S313-CF313+1),$V313/365*(CG313-$R313+1))))),0)</f>
        <v>0</v>
      </c>
      <c r="CI313" s="161">
        <f t="shared" ref="CI313:CI316" si="3699">CG313+1</f>
        <v>46296</v>
      </c>
      <c r="CJ313" s="161">
        <f t="shared" ref="CJ313:CJ316" si="3700">CI313+30</f>
        <v>46326</v>
      </c>
      <c r="CK313" s="165">
        <f t="shared" ref="CK313:CK316" si="3701">IFERROR(IF(($R313-CJ313)&gt;=0,0,IF(($S313-CI313)&lt;0,0,IF(AND(($S313-CJ313)&gt;0,(CI313-$R313)&gt;0),$V313/365*(CJ313-CI313+1),IF(AND(($S313-CJ313)&lt;=0,(CI313-$R313)&gt;0),$V313/365*($S313-CI313+1),$V313/365*(CJ313-$R313+1))))),0)</f>
        <v>0</v>
      </c>
      <c r="CL313" s="161">
        <f t="shared" ref="CL313:CL316" si="3702">CJ313+1</f>
        <v>46327</v>
      </c>
      <c r="CM313" s="161">
        <f t="shared" ref="CM313:CM316" si="3703">CL313+29</f>
        <v>46356</v>
      </c>
      <c r="CN313" s="165">
        <f t="shared" ref="CN313:CN316" si="3704">IFERROR(IF(($R313-CM313)&gt;=0,0,IF(($S313-CL313)&lt;0,0,IF(AND(($S313-CM313)&gt;0,(CL313-$R313)&gt;0),$V313/365*(CM313-CL313+1),IF(AND(($S313-CM313)&lt;=0,(CL313-$R313)&gt;0),$V313/365*($S313-CL313+1),$V313/365*(CM313-$R313+1))))),0)</f>
        <v>0</v>
      </c>
      <c r="CO313" s="161">
        <f t="shared" ref="CO313:CO316" si="3705">CM313+1</f>
        <v>46357</v>
      </c>
      <c r="CP313" s="161">
        <f t="shared" ref="CP313:CP316" si="3706">CO313+30</f>
        <v>46387</v>
      </c>
      <c r="CQ313" s="165">
        <f t="shared" ref="CQ313:CQ316" si="3707">IFERROR(IF(($R313-CP313)&gt;=0,0,IF(($S313-CO313)&lt;0,0,IF(AND(($S313-CP313)&gt;0,(CO313-$R313)&gt;0),$V313/365*(CP313-CO313+1),IF(AND(($S313-CP313)&lt;=0,(CO313-$R313)&gt;0),$V313/365*($S313-CO313+1),$V313/365*(CP313-$R313+1))))),0)</f>
        <v>0</v>
      </c>
    </row>
    <row r="314" s="78" customFormat="1" ht="24" customHeight="1" outlineLevel="4" spans="1:95">
      <c r="A314" s="119"/>
      <c r="B314" s="120"/>
      <c r="C314" s="121"/>
      <c r="D314" s="119"/>
      <c r="E314" s="120"/>
      <c r="F314" s="120"/>
      <c r="G314" s="120"/>
      <c r="H314" s="122"/>
      <c r="I314" s="122"/>
      <c r="J314" s="122">
        <f t="shared" si="3131"/>
        <v>0</v>
      </c>
      <c r="K314" s="122">
        <f t="shared" ref="K314:K316" si="3708">K313+1</f>
        <v>2</v>
      </c>
      <c r="L314" s="87"/>
      <c r="M314" s="154">
        <f>IFERROR(VLOOKUP($L314,'2-2 引出数据_合同数据仓库'!$B$2:$BP$1000,3,FALSE),0)</f>
        <v>0</v>
      </c>
      <c r="N314" s="122"/>
      <c r="O314" s="154">
        <f>IFERROR(VLOOKUP((LEFT(VLOOKUP($L314,'2-2 引出数据_合同数据仓库'!$B$2:$BP$1000,64,FALSE),15)&amp;(RIGHT(VLOOKUP($L314,'2-2 引出数据_合同数据仓库'!$B$2:$BP$1000,64,FALSE),4)+1)),'2-2 引出数据_合同数据仓库'!$B$2:$BP$1000,3,FALSE),0)</f>
        <v>0</v>
      </c>
      <c r="P314" s="122"/>
      <c r="Q314" s="122">
        <f>IFERROR(VLOOKUP($L314,'2-2 引出数据_合同数据仓库'!$B$2:$BP$1000,28,FALSE),0)</f>
        <v>0</v>
      </c>
      <c r="R314" s="122">
        <f>IFERROR(VLOOKUP($L314,'2-2 引出数据_合同数据仓库'!$B$2:$BP$1000,29,FALSE),0)</f>
        <v>0</v>
      </c>
      <c r="S314" s="122">
        <f>IFERROR(VLOOKUP($L314,'2-2 引出数据_合同数据仓库'!$B$2:$BP$1000,4,FALSE),0)</f>
        <v>0</v>
      </c>
      <c r="T314" s="122"/>
      <c r="U314" s="122">
        <f>IFERROR(VLOOKUP($L314,'2-2 引出数据_合同数据仓库'!$B$2:$BP$1000,15,FALSE),0)</f>
        <v>0</v>
      </c>
      <c r="V314" s="122">
        <f t="shared" si="3637"/>
        <v>0</v>
      </c>
      <c r="W314" s="122"/>
      <c r="X314" s="161">
        <v>45658</v>
      </c>
      <c r="Y314" s="161">
        <f t="shared" si="3638"/>
        <v>45688</v>
      </c>
      <c r="Z314" s="165">
        <f t="shared" si="3639"/>
        <v>0</v>
      </c>
      <c r="AA314" s="161">
        <f t="shared" si="3640"/>
        <v>45689</v>
      </c>
      <c r="AB314" s="161">
        <f t="shared" si="3641"/>
        <v>45716</v>
      </c>
      <c r="AC314" s="165">
        <f t="shared" si="3642"/>
        <v>0</v>
      </c>
      <c r="AD314" s="161">
        <f t="shared" si="3643"/>
        <v>45717</v>
      </c>
      <c r="AE314" s="161">
        <f t="shared" si="3644"/>
        <v>45747</v>
      </c>
      <c r="AF314" s="165">
        <f t="shared" si="3645"/>
        <v>0</v>
      </c>
      <c r="AG314" s="161">
        <f t="shared" si="3646"/>
        <v>45748</v>
      </c>
      <c r="AH314" s="161">
        <f t="shared" si="3647"/>
        <v>45777</v>
      </c>
      <c r="AI314" s="165">
        <f t="shared" si="3648"/>
        <v>0</v>
      </c>
      <c r="AJ314" s="161">
        <f t="shared" si="3649"/>
        <v>45778</v>
      </c>
      <c r="AK314" s="161">
        <f t="shared" si="3650"/>
        <v>45808</v>
      </c>
      <c r="AL314" s="165">
        <f t="shared" si="3651"/>
        <v>0</v>
      </c>
      <c r="AM314" s="161">
        <f t="shared" si="3652"/>
        <v>45809</v>
      </c>
      <c r="AN314" s="161">
        <f t="shared" si="3653"/>
        <v>45838</v>
      </c>
      <c r="AO314" s="165">
        <f t="shared" si="3654"/>
        <v>0</v>
      </c>
      <c r="AP314" s="161">
        <f t="shared" si="3655"/>
        <v>45839</v>
      </c>
      <c r="AQ314" s="161">
        <f t="shared" si="3656"/>
        <v>45869</v>
      </c>
      <c r="AR314" s="165">
        <f t="shared" si="3657"/>
        <v>0</v>
      </c>
      <c r="AS314" s="161">
        <f t="shared" si="3658"/>
        <v>45870</v>
      </c>
      <c r="AT314" s="161">
        <f t="shared" si="3659"/>
        <v>45900</v>
      </c>
      <c r="AU314" s="165">
        <f t="shared" si="3660"/>
        <v>0</v>
      </c>
      <c r="AV314" s="161">
        <f t="shared" si="3661"/>
        <v>45901</v>
      </c>
      <c r="AW314" s="161">
        <f t="shared" si="3662"/>
        <v>45930</v>
      </c>
      <c r="AX314" s="165">
        <f t="shared" si="3663"/>
        <v>0</v>
      </c>
      <c r="AY314" s="161">
        <f t="shared" si="3664"/>
        <v>45931</v>
      </c>
      <c r="AZ314" s="161">
        <f t="shared" si="3665"/>
        <v>45961</v>
      </c>
      <c r="BA314" s="165">
        <f t="shared" si="3666"/>
        <v>0</v>
      </c>
      <c r="BB314" s="161">
        <f t="shared" si="3667"/>
        <v>45962</v>
      </c>
      <c r="BC314" s="161">
        <f t="shared" si="3668"/>
        <v>45991</v>
      </c>
      <c r="BD314" s="165">
        <f t="shared" si="3669"/>
        <v>0</v>
      </c>
      <c r="BE314" s="161">
        <f t="shared" si="3670"/>
        <v>45992</v>
      </c>
      <c r="BF314" s="161">
        <f t="shared" si="3671"/>
        <v>46022</v>
      </c>
      <c r="BG314" s="165">
        <f t="shared" si="3672"/>
        <v>0</v>
      </c>
      <c r="BH314" s="161">
        <v>46023</v>
      </c>
      <c r="BI314" s="161">
        <f t="shared" si="3673"/>
        <v>46053</v>
      </c>
      <c r="BJ314" s="165">
        <f t="shared" si="3674"/>
        <v>0</v>
      </c>
      <c r="BK314" s="161">
        <f t="shared" si="3675"/>
        <v>46054</v>
      </c>
      <c r="BL314" s="161">
        <f t="shared" si="3676"/>
        <v>46081</v>
      </c>
      <c r="BM314" s="165">
        <f t="shared" si="3677"/>
        <v>0</v>
      </c>
      <c r="BN314" s="161">
        <f t="shared" si="3678"/>
        <v>46082</v>
      </c>
      <c r="BO314" s="161">
        <f t="shared" si="3679"/>
        <v>46112</v>
      </c>
      <c r="BP314" s="165">
        <f t="shared" si="3680"/>
        <v>0</v>
      </c>
      <c r="BQ314" s="161">
        <f t="shared" si="3681"/>
        <v>46113</v>
      </c>
      <c r="BR314" s="161">
        <f t="shared" si="3682"/>
        <v>46142</v>
      </c>
      <c r="BS314" s="165">
        <f t="shared" si="3683"/>
        <v>0</v>
      </c>
      <c r="BT314" s="161">
        <f t="shared" si="3684"/>
        <v>46143</v>
      </c>
      <c r="BU314" s="161">
        <f t="shared" si="3685"/>
        <v>46173</v>
      </c>
      <c r="BV314" s="165">
        <f t="shared" si="3686"/>
        <v>0</v>
      </c>
      <c r="BW314" s="161">
        <f t="shared" si="3687"/>
        <v>46174</v>
      </c>
      <c r="BX314" s="161">
        <f t="shared" si="3688"/>
        <v>46203</v>
      </c>
      <c r="BY314" s="165">
        <f t="shared" si="3689"/>
        <v>0</v>
      </c>
      <c r="BZ314" s="161">
        <f t="shared" si="3690"/>
        <v>46204</v>
      </c>
      <c r="CA314" s="161">
        <f t="shared" si="3691"/>
        <v>46234</v>
      </c>
      <c r="CB314" s="165">
        <f t="shared" si="3692"/>
        <v>0</v>
      </c>
      <c r="CC314" s="161">
        <f t="shared" si="3693"/>
        <v>46235</v>
      </c>
      <c r="CD314" s="161">
        <f t="shared" si="3694"/>
        <v>46265</v>
      </c>
      <c r="CE314" s="165">
        <f t="shared" si="3695"/>
        <v>0</v>
      </c>
      <c r="CF314" s="161">
        <f t="shared" si="3696"/>
        <v>46266</v>
      </c>
      <c r="CG314" s="161">
        <f t="shared" si="3697"/>
        <v>46295</v>
      </c>
      <c r="CH314" s="165">
        <f t="shared" si="3698"/>
        <v>0</v>
      </c>
      <c r="CI314" s="161">
        <f t="shared" si="3699"/>
        <v>46296</v>
      </c>
      <c r="CJ314" s="161">
        <f t="shared" si="3700"/>
        <v>46326</v>
      </c>
      <c r="CK314" s="165">
        <f t="shared" si="3701"/>
        <v>0</v>
      </c>
      <c r="CL314" s="161">
        <f t="shared" si="3702"/>
        <v>46327</v>
      </c>
      <c r="CM314" s="161">
        <f t="shared" si="3703"/>
        <v>46356</v>
      </c>
      <c r="CN314" s="165">
        <f t="shared" si="3704"/>
        <v>0</v>
      </c>
      <c r="CO314" s="161">
        <f t="shared" si="3705"/>
        <v>46357</v>
      </c>
      <c r="CP314" s="161">
        <f t="shared" si="3706"/>
        <v>46387</v>
      </c>
      <c r="CQ314" s="165">
        <f t="shared" si="3707"/>
        <v>0</v>
      </c>
    </row>
    <row r="315" s="78" customFormat="1" ht="24" customHeight="1" outlineLevel="4" spans="1:95">
      <c r="A315" s="119"/>
      <c r="B315" s="120"/>
      <c r="C315" s="121"/>
      <c r="D315" s="119"/>
      <c r="E315" s="120"/>
      <c r="F315" s="120"/>
      <c r="G315" s="120"/>
      <c r="H315" s="122"/>
      <c r="I315" s="122"/>
      <c r="J315" s="122">
        <f t="shared" si="3131"/>
        <v>0</v>
      </c>
      <c r="K315" s="122">
        <f t="shared" si="3708"/>
        <v>3</v>
      </c>
      <c r="L315" s="87"/>
      <c r="M315" s="154">
        <f>IFERROR(VLOOKUP($L315,'2-2 引出数据_合同数据仓库'!$B$2:$BP$1000,3,FALSE),0)</f>
        <v>0</v>
      </c>
      <c r="N315" s="122"/>
      <c r="O315" s="154">
        <f>IFERROR(VLOOKUP((LEFT(VLOOKUP($L315,'2-2 引出数据_合同数据仓库'!$B$2:$BP$1000,64,FALSE),15)&amp;(RIGHT(VLOOKUP($L315,'2-2 引出数据_合同数据仓库'!$B$2:$BP$1000,64,FALSE),4)+1)),'2-2 引出数据_合同数据仓库'!$B$2:$BP$1000,3,FALSE),0)</f>
        <v>0</v>
      </c>
      <c r="P315" s="122"/>
      <c r="Q315" s="122">
        <f>IFERROR(VLOOKUP($L315,'2-2 引出数据_合同数据仓库'!$B$2:$BP$1000,28,FALSE),0)</f>
        <v>0</v>
      </c>
      <c r="R315" s="122">
        <f>IFERROR(VLOOKUP($L315,'2-2 引出数据_合同数据仓库'!$B$2:$BP$1000,29,FALSE),0)</f>
        <v>0</v>
      </c>
      <c r="S315" s="122">
        <f>IFERROR(VLOOKUP($L315,'2-2 引出数据_合同数据仓库'!$B$2:$BP$1000,4,FALSE),0)</f>
        <v>0</v>
      </c>
      <c r="T315" s="122"/>
      <c r="U315" s="122">
        <f>IFERROR(VLOOKUP($L315,'2-2 引出数据_合同数据仓库'!$B$2:$BP$1000,15,FALSE),0)</f>
        <v>0</v>
      </c>
      <c r="V315" s="122">
        <f t="shared" si="3637"/>
        <v>0</v>
      </c>
      <c r="W315" s="122"/>
      <c r="X315" s="161">
        <v>45658</v>
      </c>
      <c r="Y315" s="161">
        <f t="shared" si="3638"/>
        <v>45688</v>
      </c>
      <c r="Z315" s="165">
        <f t="shared" si="3639"/>
        <v>0</v>
      </c>
      <c r="AA315" s="161">
        <f t="shared" si="3640"/>
        <v>45689</v>
      </c>
      <c r="AB315" s="161">
        <f t="shared" si="3641"/>
        <v>45716</v>
      </c>
      <c r="AC315" s="165">
        <f t="shared" si="3642"/>
        <v>0</v>
      </c>
      <c r="AD315" s="161">
        <f t="shared" si="3643"/>
        <v>45717</v>
      </c>
      <c r="AE315" s="161">
        <f t="shared" si="3644"/>
        <v>45747</v>
      </c>
      <c r="AF315" s="165">
        <f t="shared" si="3645"/>
        <v>0</v>
      </c>
      <c r="AG315" s="161">
        <f t="shared" si="3646"/>
        <v>45748</v>
      </c>
      <c r="AH315" s="161">
        <f t="shared" si="3647"/>
        <v>45777</v>
      </c>
      <c r="AI315" s="165">
        <f t="shared" si="3648"/>
        <v>0</v>
      </c>
      <c r="AJ315" s="161">
        <f t="shared" si="3649"/>
        <v>45778</v>
      </c>
      <c r="AK315" s="161">
        <f t="shared" si="3650"/>
        <v>45808</v>
      </c>
      <c r="AL315" s="165">
        <f t="shared" si="3651"/>
        <v>0</v>
      </c>
      <c r="AM315" s="161">
        <f t="shared" si="3652"/>
        <v>45809</v>
      </c>
      <c r="AN315" s="161">
        <f t="shared" si="3653"/>
        <v>45838</v>
      </c>
      <c r="AO315" s="165">
        <f t="shared" si="3654"/>
        <v>0</v>
      </c>
      <c r="AP315" s="161">
        <f t="shared" si="3655"/>
        <v>45839</v>
      </c>
      <c r="AQ315" s="161">
        <f t="shared" si="3656"/>
        <v>45869</v>
      </c>
      <c r="AR315" s="165">
        <f t="shared" si="3657"/>
        <v>0</v>
      </c>
      <c r="AS315" s="161">
        <f t="shared" si="3658"/>
        <v>45870</v>
      </c>
      <c r="AT315" s="161">
        <f t="shared" si="3659"/>
        <v>45900</v>
      </c>
      <c r="AU315" s="165">
        <f t="shared" si="3660"/>
        <v>0</v>
      </c>
      <c r="AV315" s="161">
        <f t="shared" si="3661"/>
        <v>45901</v>
      </c>
      <c r="AW315" s="161">
        <f t="shared" si="3662"/>
        <v>45930</v>
      </c>
      <c r="AX315" s="165">
        <f t="shared" si="3663"/>
        <v>0</v>
      </c>
      <c r="AY315" s="161">
        <f t="shared" si="3664"/>
        <v>45931</v>
      </c>
      <c r="AZ315" s="161">
        <f t="shared" si="3665"/>
        <v>45961</v>
      </c>
      <c r="BA315" s="165">
        <f t="shared" si="3666"/>
        <v>0</v>
      </c>
      <c r="BB315" s="161">
        <f t="shared" si="3667"/>
        <v>45962</v>
      </c>
      <c r="BC315" s="161">
        <f t="shared" si="3668"/>
        <v>45991</v>
      </c>
      <c r="BD315" s="165">
        <f t="shared" si="3669"/>
        <v>0</v>
      </c>
      <c r="BE315" s="161">
        <f t="shared" si="3670"/>
        <v>45992</v>
      </c>
      <c r="BF315" s="161">
        <f t="shared" si="3671"/>
        <v>46022</v>
      </c>
      <c r="BG315" s="165">
        <f t="shared" si="3672"/>
        <v>0</v>
      </c>
      <c r="BH315" s="161">
        <v>46023</v>
      </c>
      <c r="BI315" s="161">
        <f t="shared" si="3673"/>
        <v>46053</v>
      </c>
      <c r="BJ315" s="165">
        <f t="shared" si="3674"/>
        <v>0</v>
      </c>
      <c r="BK315" s="161">
        <f t="shared" si="3675"/>
        <v>46054</v>
      </c>
      <c r="BL315" s="161">
        <f t="shared" si="3676"/>
        <v>46081</v>
      </c>
      <c r="BM315" s="165">
        <f t="shared" si="3677"/>
        <v>0</v>
      </c>
      <c r="BN315" s="161">
        <f t="shared" si="3678"/>
        <v>46082</v>
      </c>
      <c r="BO315" s="161">
        <f t="shared" si="3679"/>
        <v>46112</v>
      </c>
      <c r="BP315" s="165">
        <f t="shared" si="3680"/>
        <v>0</v>
      </c>
      <c r="BQ315" s="161">
        <f t="shared" si="3681"/>
        <v>46113</v>
      </c>
      <c r="BR315" s="161">
        <f t="shared" si="3682"/>
        <v>46142</v>
      </c>
      <c r="BS315" s="165">
        <f t="shared" si="3683"/>
        <v>0</v>
      </c>
      <c r="BT315" s="161">
        <f t="shared" si="3684"/>
        <v>46143</v>
      </c>
      <c r="BU315" s="161">
        <f t="shared" si="3685"/>
        <v>46173</v>
      </c>
      <c r="BV315" s="165">
        <f t="shared" si="3686"/>
        <v>0</v>
      </c>
      <c r="BW315" s="161">
        <f t="shared" si="3687"/>
        <v>46174</v>
      </c>
      <c r="BX315" s="161">
        <f t="shared" si="3688"/>
        <v>46203</v>
      </c>
      <c r="BY315" s="165">
        <f t="shared" si="3689"/>
        <v>0</v>
      </c>
      <c r="BZ315" s="161">
        <f t="shared" si="3690"/>
        <v>46204</v>
      </c>
      <c r="CA315" s="161">
        <f t="shared" si="3691"/>
        <v>46234</v>
      </c>
      <c r="CB315" s="165">
        <f t="shared" si="3692"/>
        <v>0</v>
      </c>
      <c r="CC315" s="161">
        <f t="shared" si="3693"/>
        <v>46235</v>
      </c>
      <c r="CD315" s="161">
        <f t="shared" si="3694"/>
        <v>46265</v>
      </c>
      <c r="CE315" s="165">
        <f t="shared" si="3695"/>
        <v>0</v>
      </c>
      <c r="CF315" s="161">
        <f t="shared" si="3696"/>
        <v>46266</v>
      </c>
      <c r="CG315" s="161">
        <f t="shared" si="3697"/>
        <v>46295</v>
      </c>
      <c r="CH315" s="165">
        <f t="shared" si="3698"/>
        <v>0</v>
      </c>
      <c r="CI315" s="161">
        <f t="shared" si="3699"/>
        <v>46296</v>
      </c>
      <c r="CJ315" s="161">
        <f t="shared" si="3700"/>
        <v>46326</v>
      </c>
      <c r="CK315" s="165">
        <f t="shared" si="3701"/>
        <v>0</v>
      </c>
      <c r="CL315" s="161">
        <f t="shared" si="3702"/>
        <v>46327</v>
      </c>
      <c r="CM315" s="161">
        <f t="shared" si="3703"/>
        <v>46356</v>
      </c>
      <c r="CN315" s="165">
        <f t="shared" si="3704"/>
        <v>0</v>
      </c>
      <c r="CO315" s="161">
        <f t="shared" si="3705"/>
        <v>46357</v>
      </c>
      <c r="CP315" s="161">
        <f t="shared" si="3706"/>
        <v>46387</v>
      </c>
      <c r="CQ315" s="165">
        <f t="shared" si="3707"/>
        <v>0</v>
      </c>
    </row>
    <row r="316" s="78" customFormat="1" ht="24" customHeight="1" outlineLevel="4" spans="1:95">
      <c r="A316" s="119"/>
      <c r="B316" s="120"/>
      <c r="C316" s="121"/>
      <c r="D316" s="119"/>
      <c r="E316" s="120"/>
      <c r="F316" s="120"/>
      <c r="G316" s="120"/>
      <c r="H316" s="122"/>
      <c r="I316" s="122"/>
      <c r="J316" s="122">
        <f t="shared" si="3131"/>
        <v>0</v>
      </c>
      <c r="K316" s="122">
        <f t="shared" si="3708"/>
        <v>4</v>
      </c>
      <c r="L316" s="87"/>
      <c r="M316" s="154">
        <f>IFERROR(VLOOKUP($L316,'2-2 引出数据_合同数据仓库'!$B$2:$BP$1000,3,FALSE),0)</f>
        <v>0</v>
      </c>
      <c r="N316" s="122"/>
      <c r="O316" s="154">
        <f>IFERROR(VLOOKUP((LEFT(VLOOKUP($L316,'2-2 引出数据_合同数据仓库'!$B$2:$BP$1000,64,FALSE),15)&amp;(RIGHT(VLOOKUP($L316,'2-2 引出数据_合同数据仓库'!$B$2:$BP$1000,64,FALSE),4)+1)),'2-2 引出数据_合同数据仓库'!$B$2:$BP$1000,3,FALSE),0)</f>
        <v>0</v>
      </c>
      <c r="P316" s="122"/>
      <c r="Q316" s="122">
        <f>IFERROR(VLOOKUP($L316,'2-2 引出数据_合同数据仓库'!$B$2:$BP$1000,28,FALSE),0)</f>
        <v>0</v>
      </c>
      <c r="R316" s="122">
        <f>IFERROR(VLOOKUP($L316,'2-2 引出数据_合同数据仓库'!$B$2:$BP$1000,29,FALSE),0)</f>
        <v>0</v>
      </c>
      <c r="S316" s="122">
        <f>IFERROR(VLOOKUP($L316,'2-2 引出数据_合同数据仓库'!$B$2:$BP$1000,4,FALSE),0)</f>
        <v>0</v>
      </c>
      <c r="T316" s="122"/>
      <c r="U316" s="122">
        <f>IFERROR(VLOOKUP($L316,'2-2 引出数据_合同数据仓库'!$B$2:$BP$1000,15,FALSE),0)</f>
        <v>0</v>
      </c>
      <c r="V316" s="122">
        <f t="shared" si="3637"/>
        <v>0</v>
      </c>
      <c r="W316" s="122"/>
      <c r="X316" s="161">
        <v>45658</v>
      </c>
      <c r="Y316" s="161">
        <f t="shared" si="3638"/>
        <v>45688</v>
      </c>
      <c r="Z316" s="165">
        <f t="shared" si="3639"/>
        <v>0</v>
      </c>
      <c r="AA316" s="161">
        <f t="shared" si="3640"/>
        <v>45689</v>
      </c>
      <c r="AB316" s="161">
        <f t="shared" si="3641"/>
        <v>45716</v>
      </c>
      <c r="AC316" s="165">
        <f t="shared" si="3642"/>
        <v>0</v>
      </c>
      <c r="AD316" s="161">
        <f t="shared" si="3643"/>
        <v>45717</v>
      </c>
      <c r="AE316" s="161">
        <f t="shared" si="3644"/>
        <v>45747</v>
      </c>
      <c r="AF316" s="165">
        <f t="shared" si="3645"/>
        <v>0</v>
      </c>
      <c r="AG316" s="161">
        <f t="shared" si="3646"/>
        <v>45748</v>
      </c>
      <c r="AH316" s="161">
        <f t="shared" si="3647"/>
        <v>45777</v>
      </c>
      <c r="AI316" s="165">
        <f t="shared" si="3648"/>
        <v>0</v>
      </c>
      <c r="AJ316" s="161">
        <f t="shared" si="3649"/>
        <v>45778</v>
      </c>
      <c r="AK316" s="161">
        <f t="shared" si="3650"/>
        <v>45808</v>
      </c>
      <c r="AL316" s="165">
        <f t="shared" si="3651"/>
        <v>0</v>
      </c>
      <c r="AM316" s="161">
        <f t="shared" si="3652"/>
        <v>45809</v>
      </c>
      <c r="AN316" s="161">
        <f t="shared" si="3653"/>
        <v>45838</v>
      </c>
      <c r="AO316" s="165">
        <f t="shared" si="3654"/>
        <v>0</v>
      </c>
      <c r="AP316" s="161">
        <f t="shared" si="3655"/>
        <v>45839</v>
      </c>
      <c r="AQ316" s="161">
        <f t="shared" si="3656"/>
        <v>45869</v>
      </c>
      <c r="AR316" s="165">
        <f t="shared" si="3657"/>
        <v>0</v>
      </c>
      <c r="AS316" s="161">
        <f t="shared" si="3658"/>
        <v>45870</v>
      </c>
      <c r="AT316" s="161">
        <f t="shared" si="3659"/>
        <v>45900</v>
      </c>
      <c r="AU316" s="165">
        <f t="shared" si="3660"/>
        <v>0</v>
      </c>
      <c r="AV316" s="161">
        <f t="shared" si="3661"/>
        <v>45901</v>
      </c>
      <c r="AW316" s="161">
        <f t="shared" si="3662"/>
        <v>45930</v>
      </c>
      <c r="AX316" s="165">
        <f t="shared" si="3663"/>
        <v>0</v>
      </c>
      <c r="AY316" s="161">
        <f t="shared" si="3664"/>
        <v>45931</v>
      </c>
      <c r="AZ316" s="161">
        <f t="shared" si="3665"/>
        <v>45961</v>
      </c>
      <c r="BA316" s="165">
        <f t="shared" si="3666"/>
        <v>0</v>
      </c>
      <c r="BB316" s="161">
        <f t="shared" si="3667"/>
        <v>45962</v>
      </c>
      <c r="BC316" s="161">
        <f t="shared" si="3668"/>
        <v>45991</v>
      </c>
      <c r="BD316" s="165">
        <f t="shared" si="3669"/>
        <v>0</v>
      </c>
      <c r="BE316" s="161">
        <f t="shared" si="3670"/>
        <v>45992</v>
      </c>
      <c r="BF316" s="161">
        <f t="shared" si="3671"/>
        <v>46022</v>
      </c>
      <c r="BG316" s="165">
        <f t="shared" si="3672"/>
        <v>0</v>
      </c>
      <c r="BH316" s="161">
        <v>46023</v>
      </c>
      <c r="BI316" s="161">
        <f t="shared" si="3673"/>
        <v>46053</v>
      </c>
      <c r="BJ316" s="165">
        <f t="shared" si="3674"/>
        <v>0</v>
      </c>
      <c r="BK316" s="161">
        <f t="shared" si="3675"/>
        <v>46054</v>
      </c>
      <c r="BL316" s="161">
        <f t="shared" si="3676"/>
        <v>46081</v>
      </c>
      <c r="BM316" s="165">
        <f t="shared" si="3677"/>
        <v>0</v>
      </c>
      <c r="BN316" s="161">
        <f t="shared" si="3678"/>
        <v>46082</v>
      </c>
      <c r="BO316" s="161">
        <f t="shared" si="3679"/>
        <v>46112</v>
      </c>
      <c r="BP316" s="165">
        <f t="shared" si="3680"/>
        <v>0</v>
      </c>
      <c r="BQ316" s="161">
        <f t="shared" si="3681"/>
        <v>46113</v>
      </c>
      <c r="BR316" s="161">
        <f t="shared" si="3682"/>
        <v>46142</v>
      </c>
      <c r="BS316" s="165">
        <f t="shared" si="3683"/>
        <v>0</v>
      </c>
      <c r="BT316" s="161">
        <f t="shared" si="3684"/>
        <v>46143</v>
      </c>
      <c r="BU316" s="161">
        <f t="shared" si="3685"/>
        <v>46173</v>
      </c>
      <c r="BV316" s="165">
        <f t="shared" si="3686"/>
        <v>0</v>
      </c>
      <c r="BW316" s="161">
        <f t="shared" si="3687"/>
        <v>46174</v>
      </c>
      <c r="BX316" s="161">
        <f t="shared" si="3688"/>
        <v>46203</v>
      </c>
      <c r="BY316" s="165">
        <f t="shared" si="3689"/>
        <v>0</v>
      </c>
      <c r="BZ316" s="161">
        <f t="shared" si="3690"/>
        <v>46204</v>
      </c>
      <c r="CA316" s="161">
        <f t="shared" si="3691"/>
        <v>46234</v>
      </c>
      <c r="CB316" s="165">
        <f t="shared" si="3692"/>
        <v>0</v>
      </c>
      <c r="CC316" s="161">
        <f t="shared" si="3693"/>
        <v>46235</v>
      </c>
      <c r="CD316" s="161">
        <f t="shared" si="3694"/>
        <v>46265</v>
      </c>
      <c r="CE316" s="165">
        <f t="shared" si="3695"/>
        <v>0</v>
      </c>
      <c r="CF316" s="161">
        <f t="shared" si="3696"/>
        <v>46266</v>
      </c>
      <c r="CG316" s="161">
        <f t="shared" si="3697"/>
        <v>46295</v>
      </c>
      <c r="CH316" s="165">
        <f t="shared" si="3698"/>
        <v>0</v>
      </c>
      <c r="CI316" s="161">
        <f t="shared" si="3699"/>
        <v>46296</v>
      </c>
      <c r="CJ316" s="161">
        <f t="shared" si="3700"/>
        <v>46326</v>
      </c>
      <c r="CK316" s="165">
        <f t="shared" si="3701"/>
        <v>0</v>
      </c>
      <c r="CL316" s="161">
        <f t="shared" si="3702"/>
        <v>46327</v>
      </c>
      <c r="CM316" s="161">
        <f t="shared" si="3703"/>
        <v>46356</v>
      </c>
      <c r="CN316" s="165">
        <f t="shared" si="3704"/>
        <v>0</v>
      </c>
      <c r="CO316" s="161">
        <f t="shared" si="3705"/>
        <v>46357</v>
      </c>
      <c r="CP316" s="161">
        <f t="shared" si="3706"/>
        <v>46387</v>
      </c>
      <c r="CQ316" s="165">
        <f t="shared" si="3707"/>
        <v>0</v>
      </c>
    </row>
    <row r="317" s="78" customFormat="1" ht="24" customHeight="1" outlineLevel="4" spans="1:95">
      <c r="A317" s="123" t="s">
        <v>2826</v>
      </c>
      <c r="B317" s="124"/>
      <c r="C317" s="124"/>
      <c r="D317" s="124"/>
      <c r="E317" s="124"/>
      <c r="F317" s="124"/>
      <c r="G317" s="125"/>
      <c r="H317" s="126"/>
      <c r="I317" s="126"/>
      <c r="J317" s="126"/>
      <c r="K317" s="126"/>
      <c r="L317" s="126"/>
      <c r="M317" s="155"/>
      <c r="N317" s="126"/>
      <c r="O317" s="126"/>
      <c r="P317" s="126"/>
      <c r="Q317" s="126"/>
      <c r="R317" s="126"/>
      <c r="S317" s="126"/>
      <c r="T317" s="126"/>
      <c r="U317" s="126"/>
      <c r="V317" s="126"/>
      <c r="W317" s="126"/>
      <c r="X317" s="126"/>
      <c r="Y317" s="126"/>
      <c r="Z317" s="126"/>
      <c r="AA317" s="126"/>
      <c r="AB317" s="126"/>
      <c r="AC317" s="126"/>
      <c r="AD317" s="126"/>
      <c r="AE317" s="126"/>
      <c r="AF317" s="126"/>
      <c r="AG317" s="126"/>
      <c r="AH317" s="126"/>
      <c r="AI317" s="126"/>
      <c r="AJ317" s="126"/>
      <c r="AK317" s="126"/>
      <c r="AL317" s="126"/>
      <c r="AM317" s="126"/>
      <c r="AN317" s="126"/>
      <c r="AO317" s="126"/>
      <c r="AP317" s="126"/>
      <c r="AQ317" s="126"/>
      <c r="AR317" s="126"/>
      <c r="AS317" s="126"/>
      <c r="AT317" s="126"/>
      <c r="AU317" s="126"/>
      <c r="AV317" s="126"/>
      <c r="AW317" s="126"/>
      <c r="AX317" s="126"/>
      <c r="AY317" s="126"/>
      <c r="AZ317" s="126"/>
      <c r="BA317" s="126"/>
      <c r="BB317" s="126"/>
      <c r="BC317" s="126"/>
      <c r="BD317" s="126"/>
      <c r="BE317" s="126"/>
      <c r="BF317" s="126"/>
      <c r="BG317" s="126"/>
      <c r="BH317" s="126"/>
      <c r="BI317" s="126"/>
      <c r="BJ317" s="126"/>
      <c r="BK317" s="126"/>
      <c r="BL317" s="126"/>
      <c r="BM317" s="126"/>
      <c r="BN317" s="126"/>
      <c r="BO317" s="126"/>
      <c r="BP317" s="126"/>
      <c r="BQ317" s="126"/>
      <c r="BR317" s="126"/>
      <c r="BS317" s="126"/>
      <c r="BT317" s="126"/>
      <c r="BU317" s="126"/>
      <c r="BV317" s="126"/>
      <c r="BW317" s="126"/>
      <c r="BX317" s="126"/>
      <c r="BY317" s="126"/>
      <c r="BZ317" s="126"/>
      <c r="CA317" s="126"/>
      <c r="CB317" s="126"/>
      <c r="CC317" s="126"/>
      <c r="CD317" s="126"/>
      <c r="CE317" s="126"/>
      <c r="CF317" s="126"/>
      <c r="CG317" s="126"/>
      <c r="CH317" s="126"/>
      <c r="CI317" s="126"/>
      <c r="CJ317" s="126"/>
      <c r="CK317" s="126"/>
      <c r="CL317" s="126"/>
      <c r="CM317" s="126"/>
      <c r="CN317" s="126"/>
      <c r="CO317" s="126"/>
      <c r="CP317" s="126"/>
      <c r="CQ317" s="126"/>
    </row>
    <row r="318" ht="24" customHeight="1" outlineLevel="3" spans="1:95">
      <c r="A318" s="115"/>
      <c r="B318" s="116" t="s">
        <v>799</v>
      </c>
      <c r="C318" s="117" t="s">
        <v>1262</v>
      </c>
      <c r="D318" s="115" t="s">
        <v>1263</v>
      </c>
      <c r="E318" s="116" t="s">
        <v>1264</v>
      </c>
      <c r="F318" s="116"/>
      <c r="G318" s="116" t="s">
        <v>943</v>
      </c>
      <c r="H318" s="118">
        <f>X318+AA318+AD318+AG318+AJ318+AM318+AP318+AS318+AV318+AY318+BB318+BE318</f>
        <v>0</v>
      </c>
      <c r="I318" s="118">
        <f>Y318+AB318+AE318+AH318+AK318+AN318+AQ318+AT318+AW318+AZ318+BC318+BF318</f>
        <v>0</v>
      </c>
      <c r="J318" s="118">
        <f t="shared" si="3131"/>
        <v>0</v>
      </c>
      <c r="K318" s="118"/>
      <c r="L318" s="118"/>
      <c r="M318" s="152"/>
      <c r="N318" s="118"/>
      <c r="O318" s="118"/>
      <c r="P318" s="118"/>
      <c r="Q318" s="118"/>
      <c r="R318" s="118"/>
      <c r="S318" s="118"/>
      <c r="T318" s="118"/>
      <c r="U318" s="118"/>
      <c r="V318" s="118"/>
      <c r="W318" s="118"/>
      <c r="X318" s="118">
        <f>VLOOKUP($C318,'1 预算编制表单'!$C:$BJ,27,FALSE)</f>
        <v>0</v>
      </c>
      <c r="Y318" s="118">
        <f>X318-Z318</f>
        <v>0</v>
      </c>
      <c r="Z318" s="118">
        <f>SUM(Z319:Z323)</f>
        <v>0</v>
      </c>
      <c r="AA318" s="118">
        <f>VLOOKUP($C318,'1 预算编制表单'!$C:$BJ,30,FALSE)</f>
        <v>0</v>
      </c>
      <c r="AB318" s="118">
        <f>AA318-AC318</f>
        <v>0</v>
      </c>
      <c r="AC318" s="118">
        <f>SUM(AC319:AC323)</f>
        <v>0</v>
      </c>
      <c r="AD318" s="118">
        <f>VLOOKUP($C318,'1 预算编制表单'!$C:$BJ,33,FALSE)</f>
        <v>0</v>
      </c>
      <c r="AE318" s="118">
        <f>AD318-AF318</f>
        <v>0</v>
      </c>
      <c r="AF318" s="118">
        <f>SUM(AF319:AF323)</f>
        <v>0</v>
      </c>
      <c r="AG318" s="118">
        <f>VLOOKUP($C318,'1 预算编制表单'!$C:$BJ,36,FALSE)</f>
        <v>0</v>
      </c>
      <c r="AH318" s="118">
        <f>AG318-AI318</f>
        <v>0</v>
      </c>
      <c r="AI318" s="118">
        <f>SUM(AI319:AI323)</f>
        <v>0</v>
      </c>
      <c r="AJ318" s="118">
        <f>VLOOKUP($C318,'1 预算编制表单'!$C:$BJ,39,FALSE)</f>
        <v>0</v>
      </c>
      <c r="AK318" s="118">
        <f>AJ318-AL318</f>
        <v>0</v>
      </c>
      <c r="AL318" s="118">
        <f>SUM(AL319:AL323)</f>
        <v>0</v>
      </c>
      <c r="AM318" s="118">
        <f>VLOOKUP($C318,'1 预算编制表单'!$C:$BJ,42,FALSE)</f>
        <v>0</v>
      </c>
      <c r="AN318" s="118">
        <f>AM318-AO318</f>
        <v>0</v>
      </c>
      <c r="AO318" s="118">
        <f>SUM(AO319:AO323)</f>
        <v>0</v>
      </c>
      <c r="AP318" s="118">
        <f>VLOOKUP($C318,'1 预算编制表单'!$C:$BJ,45,FALSE)</f>
        <v>0</v>
      </c>
      <c r="AQ318" s="118">
        <f>AP318-AR318</f>
        <v>0</v>
      </c>
      <c r="AR318" s="118">
        <f>SUM(AR319:AR323)</f>
        <v>0</v>
      </c>
      <c r="AS318" s="118">
        <f>VLOOKUP($C318,'1 预算编制表单'!$C:$BJ,48,FALSE)</f>
        <v>0</v>
      </c>
      <c r="AT318" s="118">
        <f>AS318-AU318</f>
        <v>0</v>
      </c>
      <c r="AU318" s="118">
        <f>SUM(AU319:AU323)</f>
        <v>0</v>
      </c>
      <c r="AV318" s="118">
        <f>VLOOKUP($C318,'1 预算编制表单'!$C:$BJ,51,FALSE)</f>
        <v>0</v>
      </c>
      <c r="AW318" s="118">
        <f>AV318-AX318</f>
        <v>0</v>
      </c>
      <c r="AX318" s="118">
        <f>SUM(AX319:AX323)</f>
        <v>0</v>
      </c>
      <c r="AY318" s="118">
        <f>VLOOKUP($C318,'1 预算编制表单'!$C:$BJ,54,FALSE)</f>
        <v>0</v>
      </c>
      <c r="AZ318" s="118">
        <f>AY318-BA318</f>
        <v>0</v>
      </c>
      <c r="BA318" s="118">
        <f>SUM(BA319:BA323)</f>
        <v>0</v>
      </c>
      <c r="BB318" s="118">
        <f>VLOOKUP($C318,'1 预算编制表单'!$C:$BJ,57,FALSE)</f>
        <v>0</v>
      </c>
      <c r="BC318" s="118">
        <f>BB318-BD318</f>
        <v>0</v>
      </c>
      <c r="BD318" s="118">
        <f>SUM(BD319:BD323)</f>
        <v>0</v>
      </c>
      <c r="BE318" s="118">
        <f>VLOOKUP($C318,'1 预算编制表单'!$C:$BJ,60,FALSE)</f>
        <v>0</v>
      </c>
      <c r="BF318" s="118">
        <f>BE318-BG318</f>
        <v>0</v>
      </c>
      <c r="BG318" s="118">
        <f>SUM(BG319:BG323)</f>
        <v>0</v>
      </c>
      <c r="BH318" s="118">
        <f>VLOOKUP($C318,'1 预算编制表单'!$C:$BJ,27,FALSE)</f>
        <v>0</v>
      </c>
      <c r="BI318" s="118">
        <f>BH318-BJ318</f>
        <v>0</v>
      </c>
      <c r="BJ318" s="118">
        <f>SUM(BJ319:BJ323)</f>
        <v>0</v>
      </c>
      <c r="BK318" s="118">
        <f>VLOOKUP($C318,'1 预算编制表单'!$C:$BJ,30,FALSE)</f>
        <v>0</v>
      </c>
      <c r="BL318" s="118">
        <f>BK318-BM318</f>
        <v>0</v>
      </c>
      <c r="BM318" s="118">
        <f>SUM(BM319:BM323)</f>
        <v>0</v>
      </c>
      <c r="BN318" s="118">
        <f>VLOOKUP($C318,'1 预算编制表单'!$C:$BJ,33,FALSE)</f>
        <v>0</v>
      </c>
      <c r="BO318" s="118">
        <f>BN318-BP318</f>
        <v>0</v>
      </c>
      <c r="BP318" s="118">
        <f>SUM(BP319:BP323)</f>
        <v>0</v>
      </c>
      <c r="BQ318" s="118">
        <f>VLOOKUP($C318,'1 预算编制表单'!$C:$BJ,36,FALSE)</f>
        <v>0</v>
      </c>
      <c r="BR318" s="118">
        <f>BQ318-BS318</f>
        <v>0</v>
      </c>
      <c r="BS318" s="118">
        <f>SUM(BS319:BS323)</f>
        <v>0</v>
      </c>
      <c r="BT318" s="118">
        <f>VLOOKUP($C318,'1 预算编制表单'!$C:$BJ,39,FALSE)</f>
        <v>0</v>
      </c>
      <c r="BU318" s="118">
        <f>BT318-BV318</f>
        <v>0</v>
      </c>
      <c r="BV318" s="118">
        <f>SUM(BV319:BV323)</f>
        <v>0</v>
      </c>
      <c r="BW318" s="118">
        <f>VLOOKUP($C318,'1 预算编制表单'!$C:$BJ,42,FALSE)</f>
        <v>0</v>
      </c>
      <c r="BX318" s="118">
        <f>BW318-BY318</f>
        <v>0</v>
      </c>
      <c r="BY318" s="118">
        <f>SUM(BY319:BY323)</f>
        <v>0</v>
      </c>
      <c r="BZ318" s="118">
        <f>VLOOKUP($C318,'1 预算编制表单'!$C:$BJ,45,FALSE)</f>
        <v>0</v>
      </c>
      <c r="CA318" s="118">
        <f>BZ318-CB318</f>
        <v>0</v>
      </c>
      <c r="CB318" s="118">
        <f>SUM(CB319:CB323)</f>
        <v>0</v>
      </c>
      <c r="CC318" s="118">
        <f>VLOOKUP($C318,'1 预算编制表单'!$C:$BJ,48,FALSE)</f>
        <v>0</v>
      </c>
      <c r="CD318" s="118">
        <f>CC318-CE318</f>
        <v>0</v>
      </c>
      <c r="CE318" s="118">
        <f>SUM(CE319:CE323)</f>
        <v>0</v>
      </c>
      <c r="CF318" s="118">
        <f>VLOOKUP($C318,'1 预算编制表单'!$C:$BJ,51,FALSE)</f>
        <v>0</v>
      </c>
      <c r="CG318" s="118">
        <f>CF318-CH318</f>
        <v>0</v>
      </c>
      <c r="CH318" s="118">
        <f>SUM(CH319:CH323)</f>
        <v>0</v>
      </c>
      <c r="CI318" s="118">
        <f>VLOOKUP($C318,'1 预算编制表单'!$C:$BJ,54,FALSE)</f>
        <v>0</v>
      </c>
      <c r="CJ318" s="118">
        <f>CI318-CK318</f>
        <v>0</v>
      </c>
      <c r="CK318" s="118">
        <f>SUM(CK319:CK323)</f>
        <v>0</v>
      </c>
      <c r="CL318" s="118">
        <f>VLOOKUP($C318,'1 预算编制表单'!$C:$BJ,57,FALSE)</f>
        <v>0</v>
      </c>
      <c r="CM318" s="118">
        <f>CL318-CN318</f>
        <v>0</v>
      </c>
      <c r="CN318" s="118">
        <f>SUM(CN319:CN323)</f>
        <v>0</v>
      </c>
      <c r="CO318" s="118">
        <f>VLOOKUP($C318,'1 预算编制表单'!$C:$BJ,60,FALSE)</f>
        <v>0</v>
      </c>
      <c r="CP318" s="118">
        <f>CO318-CQ318</f>
        <v>0</v>
      </c>
      <c r="CQ318" s="118">
        <f>SUM(CQ319:CQ323)</f>
        <v>0</v>
      </c>
    </row>
    <row r="319" s="78" customFormat="1" ht="24" customHeight="1" outlineLevel="4" spans="1:95">
      <c r="A319" s="119"/>
      <c r="B319" s="120"/>
      <c r="C319" s="121"/>
      <c r="D319" s="119"/>
      <c r="E319" s="120"/>
      <c r="F319" s="120"/>
      <c r="G319" s="120"/>
      <c r="H319" s="122"/>
      <c r="I319" s="122"/>
      <c r="J319" s="122">
        <f t="shared" si="3131"/>
        <v>0</v>
      </c>
      <c r="K319" s="122">
        <v>1</v>
      </c>
      <c r="L319" s="87"/>
      <c r="M319" s="154">
        <f>IFERROR(VLOOKUP($L319,'2-2 引出数据_合同数据仓库'!$B$2:$BP$1000,3,FALSE),0)</f>
        <v>0</v>
      </c>
      <c r="N319" s="122"/>
      <c r="O319" s="154">
        <f>IFERROR(VLOOKUP((LEFT(VLOOKUP($L319,'2-2 引出数据_合同数据仓库'!$B$2:$BP$1000,64,FALSE),15)&amp;(RIGHT(VLOOKUP($L319,'2-2 引出数据_合同数据仓库'!$B$2:$BP$1000,64,FALSE),4)+1)),'2-2 引出数据_合同数据仓库'!$B$2:$BP$1000,3,FALSE),0)</f>
        <v>0</v>
      </c>
      <c r="P319" s="122"/>
      <c r="Q319" s="122">
        <f>IFERROR(VLOOKUP($L319,'2-2 引出数据_合同数据仓库'!$B$2:$BP$1000,28,FALSE),0)</f>
        <v>0</v>
      </c>
      <c r="R319" s="122">
        <f>IFERROR(VLOOKUP($L319,'2-2 引出数据_合同数据仓库'!$B$2:$BP$1000,29,FALSE),0)</f>
        <v>0</v>
      </c>
      <c r="S319" s="122">
        <f>IFERROR(VLOOKUP($L319,'2-2 引出数据_合同数据仓库'!$B$2:$BP$1000,4,FALSE),0)</f>
        <v>0</v>
      </c>
      <c r="T319" s="122"/>
      <c r="U319" s="122">
        <f>IFERROR(VLOOKUP($L319,'2-2 引出数据_合同数据仓库'!$B$2:$BP$1000,15,FALSE),0)</f>
        <v>0</v>
      </c>
      <c r="V319" s="122">
        <f t="shared" ref="V319:V322" si="3709">U319/(S319-R319+1)*365</f>
        <v>0</v>
      </c>
      <c r="W319" s="122"/>
      <c r="X319" s="161">
        <v>45658</v>
      </c>
      <c r="Y319" s="161">
        <f t="shared" ref="Y319:Y322" si="3710">X319+30</f>
        <v>45688</v>
      </c>
      <c r="Z319" s="165">
        <f t="shared" ref="Z319:Z322" si="3711">IFERROR(IF(($R319-Y319)&gt;=0,0,IF(($S319-X319)&lt;0,0,IF(AND(($S319-Y319)&gt;0,(X319-$R319)&gt;0),$V319/365*(Y319-X319+1),IF(AND(($S319-Y319)&lt;=0,(X319-$R319)&gt;0),$V319/365*($S319-X319+1),$V319/365*(Y319-$R319+1))))),0)</f>
        <v>0</v>
      </c>
      <c r="AA319" s="161">
        <f t="shared" ref="AA319:AA322" si="3712">Y319+1</f>
        <v>45689</v>
      </c>
      <c r="AB319" s="161">
        <f t="shared" ref="AB319:AB322" si="3713">AA319+27</f>
        <v>45716</v>
      </c>
      <c r="AC319" s="165">
        <f t="shared" ref="AC319:AC322" si="3714">IFERROR(IF(($R319-AB319)&gt;=0,0,IF(($S319-AA319)&lt;0,0,IF(AND(($S319-AB319)&gt;0,(AA319-$R319)&gt;0),$V319/365*(AB319-AA319+1),IF(AND(($S319-AB319)&lt;=0,(AA319-$R319)&gt;0),$V319/365*($S319-AA319+1),$V319/365*(AB319-$R319+1))))),0)</f>
        <v>0</v>
      </c>
      <c r="AD319" s="161">
        <f t="shared" ref="AD319:AD322" si="3715">AB319+1</f>
        <v>45717</v>
      </c>
      <c r="AE319" s="161">
        <f t="shared" ref="AE319:AE322" si="3716">AD319+30</f>
        <v>45747</v>
      </c>
      <c r="AF319" s="165">
        <f t="shared" ref="AF319:AF322" si="3717">IFERROR(IF(($R319-AE319)&gt;=0,0,IF(($S319-AD319)&lt;0,0,IF(AND(($S319-AE319)&gt;0,(AD319-$R319)&gt;0),$V319/365*(AE319-AD319+1),IF(AND(($S319-AE319)&lt;=0,(AD319-$R319)&gt;0),$V319/365*($S319-AD319+1),$V319/365*(AE319-$R319+1))))),0)</f>
        <v>0</v>
      </c>
      <c r="AG319" s="161">
        <f t="shared" ref="AG319:AG322" si="3718">AE319+1</f>
        <v>45748</v>
      </c>
      <c r="AH319" s="161">
        <f t="shared" ref="AH319:AH322" si="3719">AG319+29</f>
        <v>45777</v>
      </c>
      <c r="AI319" s="165">
        <f t="shared" ref="AI319:AI322" si="3720">IFERROR(IF(($R319-AH319)&gt;=0,0,IF(($S319-AG319)&lt;0,0,IF(AND(($S319-AH319)&gt;0,(AG319-$R319)&gt;0),$V319/365*(AH319-AG319+1),IF(AND(($S319-AH319)&lt;=0,(AG319-$R319)&gt;0),$V319/365*($S319-AG319+1),$V319/365*(AH319-$R319+1))))),0)</f>
        <v>0</v>
      </c>
      <c r="AJ319" s="161">
        <f t="shared" ref="AJ319:AJ322" si="3721">AH319+1</f>
        <v>45778</v>
      </c>
      <c r="AK319" s="161">
        <f t="shared" ref="AK319:AK322" si="3722">AJ319+30</f>
        <v>45808</v>
      </c>
      <c r="AL319" s="165">
        <f t="shared" ref="AL319:AL322" si="3723">IFERROR(IF(($R319-AK319)&gt;=0,0,IF(($S319-AJ319)&lt;0,0,IF(AND(($S319-AK319)&gt;0,(AJ319-$R319)&gt;0),$V319/365*(AK319-AJ319+1),IF(AND(($S319-AK319)&lt;=0,(AJ319-$R319)&gt;0),$V319/365*($S319-AJ319+1),$V319/365*(AK319-$R319+1))))),0)</f>
        <v>0</v>
      </c>
      <c r="AM319" s="161">
        <f t="shared" ref="AM319:AM322" si="3724">AK319+1</f>
        <v>45809</v>
      </c>
      <c r="AN319" s="161">
        <f t="shared" ref="AN319:AN322" si="3725">AM319+29</f>
        <v>45838</v>
      </c>
      <c r="AO319" s="165">
        <f t="shared" ref="AO319:AO322" si="3726">IFERROR(IF(($R319-AN319)&gt;=0,0,IF(($S319-AM319)&lt;0,0,IF(AND(($S319-AN319)&gt;0,(AM319-$R319)&gt;0),$V319/365*(AN319-AM319+1),IF(AND(($S319-AN319)&lt;=0,(AM319-$R319)&gt;0),$V319/365*($S319-AM319+1),$V319/365*(AN319-$R319+1))))),0)</f>
        <v>0</v>
      </c>
      <c r="AP319" s="161">
        <f t="shared" ref="AP319:AP322" si="3727">AN319+1</f>
        <v>45839</v>
      </c>
      <c r="AQ319" s="161">
        <f t="shared" ref="AQ319:AQ322" si="3728">AP319+30</f>
        <v>45869</v>
      </c>
      <c r="AR319" s="165">
        <f t="shared" ref="AR319:AR322" si="3729">IFERROR(IF(($R319-AQ319)&gt;=0,0,IF(($S319-AP319)&lt;0,0,IF(AND(($S319-AQ319)&gt;0,(AP319-$R319)&gt;0),$V319/365*(AQ319-AP319+1),IF(AND(($S319-AQ319)&lt;=0,(AP319-$R319)&gt;0),$V319/365*($S319-AP319+1),$V319/365*(AQ319-$R319+1))))),0)</f>
        <v>0</v>
      </c>
      <c r="AS319" s="161">
        <f t="shared" ref="AS319:AS322" si="3730">AQ319+1</f>
        <v>45870</v>
      </c>
      <c r="AT319" s="161">
        <f t="shared" ref="AT319:AT322" si="3731">AS319+30</f>
        <v>45900</v>
      </c>
      <c r="AU319" s="165">
        <f t="shared" ref="AU319:AU322" si="3732">IFERROR(IF(($R319-AT319)&gt;=0,0,IF(($S319-AS319)&lt;0,0,IF(AND(($S319-AT319)&gt;0,(AS319-$R319)&gt;0),$V319/365*(AT319-AS319+1),IF(AND(($S319-AT319)&lt;=0,(AS319-$R319)&gt;0),$V319/365*($S319-AS319+1),$V319/365*(AT319-$R319+1))))),0)</f>
        <v>0</v>
      </c>
      <c r="AV319" s="161">
        <f t="shared" ref="AV319:AV322" si="3733">AT319+1</f>
        <v>45901</v>
      </c>
      <c r="AW319" s="161">
        <f t="shared" ref="AW319:AW322" si="3734">AV319+29</f>
        <v>45930</v>
      </c>
      <c r="AX319" s="165">
        <f t="shared" ref="AX319:AX322" si="3735">IFERROR(IF(($R319-AW319)&gt;=0,0,IF(($S319-AV319)&lt;0,0,IF(AND(($S319-AW319)&gt;0,(AV319-$R319)&gt;0),$V319/365*(AW319-AV319+1),IF(AND(($S319-AW319)&lt;=0,(AV319-$R319)&gt;0),$V319/365*($S319-AV319+1),$V319/365*(AW319-$R319+1))))),0)</f>
        <v>0</v>
      </c>
      <c r="AY319" s="161">
        <f t="shared" ref="AY319:AY322" si="3736">AW319+1</f>
        <v>45931</v>
      </c>
      <c r="AZ319" s="161">
        <f t="shared" ref="AZ319:AZ322" si="3737">AY319+30</f>
        <v>45961</v>
      </c>
      <c r="BA319" s="165">
        <f t="shared" ref="BA319:BA322" si="3738">IFERROR(IF(($R319-AZ319)&gt;=0,0,IF(($S319-AY319)&lt;0,0,IF(AND(($S319-AZ319)&gt;0,(AY319-$R319)&gt;0),$V319/365*(AZ319-AY319+1),IF(AND(($S319-AZ319)&lt;=0,(AY319-$R319)&gt;0),$V319/365*($S319-AY319+1),$V319/365*(AZ319-$R319+1))))),0)</f>
        <v>0</v>
      </c>
      <c r="BB319" s="161">
        <f t="shared" ref="BB319:BB322" si="3739">AZ319+1</f>
        <v>45962</v>
      </c>
      <c r="BC319" s="161">
        <f t="shared" ref="BC319:BC322" si="3740">BB319+29</f>
        <v>45991</v>
      </c>
      <c r="BD319" s="165">
        <f t="shared" ref="BD319:BD322" si="3741">IFERROR(IF(($R319-BC319)&gt;=0,0,IF(($S319-BB319)&lt;0,0,IF(AND(($S319-BC319)&gt;0,(BB319-$R319)&gt;0),$V319/365*(BC319-BB319+1),IF(AND(($S319-BC319)&lt;=0,(BB319-$R319)&gt;0),$V319/365*($S319-BB319+1),$V319/365*(BC319-$R319+1))))),0)</f>
        <v>0</v>
      </c>
      <c r="BE319" s="161">
        <f t="shared" ref="BE319:BE322" si="3742">BC319+1</f>
        <v>45992</v>
      </c>
      <c r="BF319" s="161">
        <f t="shared" ref="BF319:BF322" si="3743">BE319+30</f>
        <v>46022</v>
      </c>
      <c r="BG319" s="165">
        <f t="shared" ref="BG319:BG322" si="3744">IFERROR(IF(($R319-BF319)&gt;=0,0,IF(($S319-BE319)&lt;0,0,IF(AND(($S319-BF319)&gt;0,(BE319-$R319)&gt;0),$V319/365*(BF319-BE319+1),IF(AND(($S319-BF319)&lt;=0,(BE319-$R319)&gt;0),$V319/365*($S319-BE319+1),$V319/365*(BF319-$R319+1))))),0)</f>
        <v>0</v>
      </c>
      <c r="BH319" s="161">
        <v>46023</v>
      </c>
      <c r="BI319" s="161">
        <f t="shared" ref="BI319:BI322" si="3745">BH319+30</f>
        <v>46053</v>
      </c>
      <c r="BJ319" s="165">
        <f t="shared" ref="BJ319:BJ322" si="3746">IFERROR(IF(($R319-BI319)&gt;=0,0,IF(($S319-BH319)&lt;0,0,IF(AND(($S319-BI319)&gt;0,(BH319-$R319)&gt;0),$V319/365*(BI319-BH319+1),IF(AND(($S319-BI319)&lt;=0,(BH319-$R319)&gt;0),$V319/365*($S319-BH319+1),$V319/365*(BI319-$R319+1))))),0)</f>
        <v>0</v>
      </c>
      <c r="BK319" s="161">
        <f t="shared" ref="BK319:BK322" si="3747">BI319+1</f>
        <v>46054</v>
      </c>
      <c r="BL319" s="161">
        <f t="shared" ref="BL319:BL322" si="3748">BK319+27</f>
        <v>46081</v>
      </c>
      <c r="BM319" s="165">
        <f t="shared" ref="BM319:BM322" si="3749">IFERROR(IF(($R319-BL319)&gt;=0,0,IF(($S319-BK319)&lt;0,0,IF(AND(($S319-BL319)&gt;0,(BK319-$R319)&gt;0),$V319/365*(BL319-BK319+1),IF(AND(($S319-BL319)&lt;=0,(BK319-$R319)&gt;0),$V319/365*($S319-BK319+1),$V319/365*(BL319-$R319+1))))),0)</f>
        <v>0</v>
      </c>
      <c r="BN319" s="161">
        <f t="shared" ref="BN319:BN322" si="3750">BL319+1</f>
        <v>46082</v>
      </c>
      <c r="BO319" s="161">
        <f t="shared" ref="BO319:BO322" si="3751">BN319+30</f>
        <v>46112</v>
      </c>
      <c r="BP319" s="165">
        <f t="shared" ref="BP319:BP322" si="3752">IFERROR(IF(($R319-BO319)&gt;=0,0,IF(($S319-BN319)&lt;0,0,IF(AND(($S319-BO319)&gt;0,(BN319-$R319)&gt;0),$V319/365*(BO319-BN319+1),IF(AND(($S319-BO319)&lt;=0,(BN319-$R319)&gt;0),$V319/365*($S319-BN319+1),$V319/365*(BO319-$R319+1))))),0)</f>
        <v>0</v>
      </c>
      <c r="BQ319" s="161">
        <f t="shared" ref="BQ319:BQ322" si="3753">BO319+1</f>
        <v>46113</v>
      </c>
      <c r="BR319" s="161">
        <f t="shared" ref="BR319:BR322" si="3754">BQ319+29</f>
        <v>46142</v>
      </c>
      <c r="BS319" s="165">
        <f t="shared" ref="BS319:BS322" si="3755">IFERROR(IF(($R319-BR319)&gt;=0,0,IF(($S319-BQ319)&lt;0,0,IF(AND(($S319-BR319)&gt;0,(BQ319-$R319)&gt;0),$V319/365*(BR319-BQ319+1),IF(AND(($S319-BR319)&lt;=0,(BQ319-$R319)&gt;0),$V319/365*($S319-BQ319+1),$V319/365*(BR319-$R319+1))))),0)</f>
        <v>0</v>
      </c>
      <c r="BT319" s="161">
        <f t="shared" ref="BT319:BT322" si="3756">BR319+1</f>
        <v>46143</v>
      </c>
      <c r="BU319" s="161">
        <f t="shared" ref="BU319:BU322" si="3757">BT319+30</f>
        <v>46173</v>
      </c>
      <c r="BV319" s="165">
        <f t="shared" ref="BV319:BV322" si="3758">IFERROR(IF(($R319-BU319)&gt;=0,0,IF(($S319-BT319)&lt;0,0,IF(AND(($S319-BU319)&gt;0,(BT319-$R319)&gt;0),$V319/365*(BU319-BT319+1),IF(AND(($S319-BU319)&lt;=0,(BT319-$R319)&gt;0),$V319/365*($S319-BT319+1),$V319/365*(BU319-$R319+1))))),0)</f>
        <v>0</v>
      </c>
      <c r="BW319" s="161">
        <f t="shared" ref="BW319:BW322" si="3759">BU319+1</f>
        <v>46174</v>
      </c>
      <c r="BX319" s="161">
        <f t="shared" ref="BX319:BX322" si="3760">BW319+29</f>
        <v>46203</v>
      </c>
      <c r="BY319" s="165">
        <f t="shared" ref="BY319:BY322" si="3761">IFERROR(IF(($R319-BX319)&gt;=0,0,IF(($S319-BW319)&lt;0,0,IF(AND(($S319-BX319)&gt;0,(BW319-$R319)&gt;0),$V319/365*(BX319-BW319+1),IF(AND(($S319-BX319)&lt;=0,(BW319-$R319)&gt;0),$V319/365*($S319-BW319+1),$V319/365*(BX319-$R319+1))))),0)</f>
        <v>0</v>
      </c>
      <c r="BZ319" s="161">
        <f t="shared" ref="BZ319:BZ322" si="3762">BX319+1</f>
        <v>46204</v>
      </c>
      <c r="CA319" s="161">
        <f t="shared" ref="CA319:CA322" si="3763">BZ319+30</f>
        <v>46234</v>
      </c>
      <c r="CB319" s="165">
        <f t="shared" ref="CB319:CB322" si="3764">IFERROR(IF(($R319-CA319)&gt;=0,0,IF(($S319-BZ319)&lt;0,0,IF(AND(($S319-CA319)&gt;0,(BZ319-$R319)&gt;0),$V319/365*(CA319-BZ319+1),IF(AND(($S319-CA319)&lt;=0,(BZ319-$R319)&gt;0),$V319/365*($S319-BZ319+1),$V319/365*(CA319-$R319+1))))),0)</f>
        <v>0</v>
      </c>
      <c r="CC319" s="161">
        <f t="shared" ref="CC319:CC322" si="3765">CA319+1</f>
        <v>46235</v>
      </c>
      <c r="CD319" s="161">
        <f t="shared" ref="CD319:CD322" si="3766">CC319+30</f>
        <v>46265</v>
      </c>
      <c r="CE319" s="165">
        <f t="shared" ref="CE319:CE322" si="3767">IFERROR(IF(($R319-CD319)&gt;=0,0,IF(($S319-CC319)&lt;0,0,IF(AND(($S319-CD319)&gt;0,(CC319-$R319)&gt;0),$V319/365*(CD319-CC319+1),IF(AND(($S319-CD319)&lt;=0,(CC319-$R319)&gt;0),$V319/365*($S319-CC319+1),$V319/365*(CD319-$R319+1))))),0)</f>
        <v>0</v>
      </c>
      <c r="CF319" s="161">
        <f t="shared" ref="CF319:CF322" si="3768">CD319+1</f>
        <v>46266</v>
      </c>
      <c r="CG319" s="161">
        <f t="shared" ref="CG319:CG322" si="3769">CF319+29</f>
        <v>46295</v>
      </c>
      <c r="CH319" s="165">
        <f t="shared" ref="CH319:CH322" si="3770">IFERROR(IF(($R319-CG319)&gt;=0,0,IF(($S319-CF319)&lt;0,0,IF(AND(($S319-CG319)&gt;0,(CF319-$R319)&gt;0),$V319/365*(CG319-CF319+1),IF(AND(($S319-CG319)&lt;=0,(CF319-$R319)&gt;0),$V319/365*($S319-CF319+1),$V319/365*(CG319-$R319+1))))),0)</f>
        <v>0</v>
      </c>
      <c r="CI319" s="161">
        <f t="shared" ref="CI319:CI322" si="3771">CG319+1</f>
        <v>46296</v>
      </c>
      <c r="CJ319" s="161">
        <f t="shared" ref="CJ319:CJ322" si="3772">CI319+30</f>
        <v>46326</v>
      </c>
      <c r="CK319" s="165">
        <f t="shared" ref="CK319:CK322" si="3773">IFERROR(IF(($R319-CJ319)&gt;=0,0,IF(($S319-CI319)&lt;0,0,IF(AND(($S319-CJ319)&gt;0,(CI319-$R319)&gt;0),$V319/365*(CJ319-CI319+1),IF(AND(($S319-CJ319)&lt;=0,(CI319-$R319)&gt;0),$V319/365*($S319-CI319+1),$V319/365*(CJ319-$R319+1))))),0)</f>
        <v>0</v>
      </c>
      <c r="CL319" s="161">
        <f t="shared" ref="CL319:CL322" si="3774">CJ319+1</f>
        <v>46327</v>
      </c>
      <c r="CM319" s="161">
        <f t="shared" ref="CM319:CM322" si="3775">CL319+29</f>
        <v>46356</v>
      </c>
      <c r="CN319" s="165">
        <f t="shared" ref="CN319:CN322" si="3776">IFERROR(IF(($R319-CM319)&gt;=0,0,IF(($S319-CL319)&lt;0,0,IF(AND(($S319-CM319)&gt;0,(CL319-$R319)&gt;0),$V319/365*(CM319-CL319+1),IF(AND(($S319-CM319)&lt;=0,(CL319-$R319)&gt;0),$V319/365*($S319-CL319+1),$V319/365*(CM319-$R319+1))))),0)</f>
        <v>0</v>
      </c>
      <c r="CO319" s="161">
        <f t="shared" ref="CO319:CO322" si="3777">CM319+1</f>
        <v>46357</v>
      </c>
      <c r="CP319" s="161">
        <f t="shared" ref="CP319:CP322" si="3778">CO319+30</f>
        <v>46387</v>
      </c>
      <c r="CQ319" s="165">
        <f t="shared" ref="CQ319:CQ322" si="3779">IFERROR(IF(($R319-CP319)&gt;=0,0,IF(($S319-CO319)&lt;0,0,IF(AND(($S319-CP319)&gt;0,(CO319-$R319)&gt;0),$V319/365*(CP319-CO319+1),IF(AND(($S319-CP319)&lt;=0,(CO319-$R319)&gt;0),$V319/365*($S319-CO319+1),$V319/365*(CP319-$R319+1))))),0)</f>
        <v>0</v>
      </c>
    </row>
    <row r="320" s="78" customFormat="1" ht="24" customHeight="1" outlineLevel="4" spans="1:95">
      <c r="A320" s="119"/>
      <c r="B320" s="120"/>
      <c r="C320" s="121"/>
      <c r="D320" s="119"/>
      <c r="E320" s="120"/>
      <c r="F320" s="120"/>
      <c r="G320" s="120"/>
      <c r="H320" s="122"/>
      <c r="I320" s="122"/>
      <c r="J320" s="122">
        <f t="shared" si="3131"/>
        <v>0</v>
      </c>
      <c r="K320" s="122">
        <f t="shared" ref="K320:K322" si="3780">K319+1</f>
        <v>2</v>
      </c>
      <c r="L320" s="87"/>
      <c r="M320" s="154">
        <f>IFERROR(VLOOKUP($L320,'2-2 引出数据_合同数据仓库'!$B$2:$BP$1000,3,FALSE),0)</f>
        <v>0</v>
      </c>
      <c r="N320" s="122"/>
      <c r="O320" s="154">
        <f>IFERROR(VLOOKUP((LEFT(VLOOKUP($L320,'2-2 引出数据_合同数据仓库'!$B$2:$BP$1000,64,FALSE),15)&amp;(RIGHT(VLOOKUP($L320,'2-2 引出数据_合同数据仓库'!$B$2:$BP$1000,64,FALSE),4)+1)),'2-2 引出数据_合同数据仓库'!$B$2:$BP$1000,3,FALSE),0)</f>
        <v>0</v>
      </c>
      <c r="P320" s="122"/>
      <c r="Q320" s="122">
        <f>IFERROR(VLOOKUP($L320,'2-2 引出数据_合同数据仓库'!$B$2:$BP$1000,28,FALSE),0)</f>
        <v>0</v>
      </c>
      <c r="R320" s="122">
        <f>IFERROR(VLOOKUP($L320,'2-2 引出数据_合同数据仓库'!$B$2:$BP$1000,29,FALSE),0)</f>
        <v>0</v>
      </c>
      <c r="S320" s="122">
        <f>IFERROR(VLOOKUP($L320,'2-2 引出数据_合同数据仓库'!$B$2:$BP$1000,4,FALSE),0)</f>
        <v>0</v>
      </c>
      <c r="T320" s="122"/>
      <c r="U320" s="122">
        <f>IFERROR(VLOOKUP($L320,'2-2 引出数据_合同数据仓库'!$B$2:$BP$1000,15,FALSE),0)</f>
        <v>0</v>
      </c>
      <c r="V320" s="122">
        <f t="shared" si="3709"/>
        <v>0</v>
      </c>
      <c r="W320" s="122"/>
      <c r="X320" s="161">
        <v>45658</v>
      </c>
      <c r="Y320" s="161">
        <f t="shared" si="3710"/>
        <v>45688</v>
      </c>
      <c r="Z320" s="165">
        <f t="shared" si="3711"/>
        <v>0</v>
      </c>
      <c r="AA320" s="161">
        <f t="shared" si="3712"/>
        <v>45689</v>
      </c>
      <c r="AB320" s="161">
        <f t="shared" si="3713"/>
        <v>45716</v>
      </c>
      <c r="AC320" s="165">
        <f t="shared" si="3714"/>
        <v>0</v>
      </c>
      <c r="AD320" s="161">
        <f t="shared" si="3715"/>
        <v>45717</v>
      </c>
      <c r="AE320" s="161">
        <f t="shared" si="3716"/>
        <v>45747</v>
      </c>
      <c r="AF320" s="165">
        <f t="shared" si="3717"/>
        <v>0</v>
      </c>
      <c r="AG320" s="161">
        <f t="shared" si="3718"/>
        <v>45748</v>
      </c>
      <c r="AH320" s="161">
        <f t="shared" si="3719"/>
        <v>45777</v>
      </c>
      <c r="AI320" s="165">
        <f t="shared" si="3720"/>
        <v>0</v>
      </c>
      <c r="AJ320" s="161">
        <f t="shared" si="3721"/>
        <v>45778</v>
      </c>
      <c r="AK320" s="161">
        <f t="shared" si="3722"/>
        <v>45808</v>
      </c>
      <c r="AL320" s="165">
        <f t="shared" si="3723"/>
        <v>0</v>
      </c>
      <c r="AM320" s="161">
        <f t="shared" si="3724"/>
        <v>45809</v>
      </c>
      <c r="AN320" s="161">
        <f t="shared" si="3725"/>
        <v>45838</v>
      </c>
      <c r="AO320" s="165">
        <f t="shared" si="3726"/>
        <v>0</v>
      </c>
      <c r="AP320" s="161">
        <f t="shared" si="3727"/>
        <v>45839</v>
      </c>
      <c r="AQ320" s="161">
        <f t="shared" si="3728"/>
        <v>45869</v>
      </c>
      <c r="AR320" s="165">
        <f t="shared" si="3729"/>
        <v>0</v>
      </c>
      <c r="AS320" s="161">
        <f t="shared" si="3730"/>
        <v>45870</v>
      </c>
      <c r="AT320" s="161">
        <f t="shared" si="3731"/>
        <v>45900</v>
      </c>
      <c r="AU320" s="165">
        <f t="shared" si="3732"/>
        <v>0</v>
      </c>
      <c r="AV320" s="161">
        <f t="shared" si="3733"/>
        <v>45901</v>
      </c>
      <c r="AW320" s="161">
        <f t="shared" si="3734"/>
        <v>45930</v>
      </c>
      <c r="AX320" s="165">
        <f t="shared" si="3735"/>
        <v>0</v>
      </c>
      <c r="AY320" s="161">
        <f t="shared" si="3736"/>
        <v>45931</v>
      </c>
      <c r="AZ320" s="161">
        <f t="shared" si="3737"/>
        <v>45961</v>
      </c>
      <c r="BA320" s="165">
        <f t="shared" si="3738"/>
        <v>0</v>
      </c>
      <c r="BB320" s="161">
        <f t="shared" si="3739"/>
        <v>45962</v>
      </c>
      <c r="BC320" s="161">
        <f t="shared" si="3740"/>
        <v>45991</v>
      </c>
      <c r="BD320" s="165">
        <f t="shared" si="3741"/>
        <v>0</v>
      </c>
      <c r="BE320" s="161">
        <f t="shared" si="3742"/>
        <v>45992</v>
      </c>
      <c r="BF320" s="161">
        <f t="shared" si="3743"/>
        <v>46022</v>
      </c>
      <c r="BG320" s="165">
        <f t="shared" si="3744"/>
        <v>0</v>
      </c>
      <c r="BH320" s="161">
        <v>46023</v>
      </c>
      <c r="BI320" s="161">
        <f t="shared" si="3745"/>
        <v>46053</v>
      </c>
      <c r="BJ320" s="165">
        <f t="shared" si="3746"/>
        <v>0</v>
      </c>
      <c r="BK320" s="161">
        <f t="shared" si="3747"/>
        <v>46054</v>
      </c>
      <c r="BL320" s="161">
        <f t="shared" si="3748"/>
        <v>46081</v>
      </c>
      <c r="BM320" s="165">
        <f t="shared" si="3749"/>
        <v>0</v>
      </c>
      <c r="BN320" s="161">
        <f t="shared" si="3750"/>
        <v>46082</v>
      </c>
      <c r="BO320" s="161">
        <f t="shared" si="3751"/>
        <v>46112</v>
      </c>
      <c r="BP320" s="165">
        <f t="shared" si="3752"/>
        <v>0</v>
      </c>
      <c r="BQ320" s="161">
        <f t="shared" si="3753"/>
        <v>46113</v>
      </c>
      <c r="BR320" s="161">
        <f t="shared" si="3754"/>
        <v>46142</v>
      </c>
      <c r="BS320" s="165">
        <f t="shared" si="3755"/>
        <v>0</v>
      </c>
      <c r="BT320" s="161">
        <f t="shared" si="3756"/>
        <v>46143</v>
      </c>
      <c r="BU320" s="161">
        <f t="shared" si="3757"/>
        <v>46173</v>
      </c>
      <c r="BV320" s="165">
        <f t="shared" si="3758"/>
        <v>0</v>
      </c>
      <c r="BW320" s="161">
        <f t="shared" si="3759"/>
        <v>46174</v>
      </c>
      <c r="BX320" s="161">
        <f t="shared" si="3760"/>
        <v>46203</v>
      </c>
      <c r="BY320" s="165">
        <f t="shared" si="3761"/>
        <v>0</v>
      </c>
      <c r="BZ320" s="161">
        <f t="shared" si="3762"/>
        <v>46204</v>
      </c>
      <c r="CA320" s="161">
        <f t="shared" si="3763"/>
        <v>46234</v>
      </c>
      <c r="CB320" s="165">
        <f t="shared" si="3764"/>
        <v>0</v>
      </c>
      <c r="CC320" s="161">
        <f t="shared" si="3765"/>
        <v>46235</v>
      </c>
      <c r="CD320" s="161">
        <f t="shared" si="3766"/>
        <v>46265</v>
      </c>
      <c r="CE320" s="165">
        <f t="shared" si="3767"/>
        <v>0</v>
      </c>
      <c r="CF320" s="161">
        <f t="shared" si="3768"/>
        <v>46266</v>
      </c>
      <c r="CG320" s="161">
        <f t="shared" si="3769"/>
        <v>46295</v>
      </c>
      <c r="CH320" s="165">
        <f t="shared" si="3770"/>
        <v>0</v>
      </c>
      <c r="CI320" s="161">
        <f t="shared" si="3771"/>
        <v>46296</v>
      </c>
      <c r="CJ320" s="161">
        <f t="shared" si="3772"/>
        <v>46326</v>
      </c>
      <c r="CK320" s="165">
        <f t="shared" si="3773"/>
        <v>0</v>
      </c>
      <c r="CL320" s="161">
        <f t="shared" si="3774"/>
        <v>46327</v>
      </c>
      <c r="CM320" s="161">
        <f t="shared" si="3775"/>
        <v>46356</v>
      </c>
      <c r="CN320" s="165">
        <f t="shared" si="3776"/>
        <v>0</v>
      </c>
      <c r="CO320" s="161">
        <f t="shared" si="3777"/>
        <v>46357</v>
      </c>
      <c r="CP320" s="161">
        <f t="shared" si="3778"/>
        <v>46387</v>
      </c>
      <c r="CQ320" s="165">
        <f t="shared" si="3779"/>
        <v>0</v>
      </c>
    </row>
    <row r="321" s="78" customFormat="1" ht="24" customHeight="1" outlineLevel="4" spans="1:95">
      <c r="A321" s="119"/>
      <c r="B321" s="120"/>
      <c r="C321" s="121"/>
      <c r="D321" s="119"/>
      <c r="E321" s="120"/>
      <c r="F321" s="120"/>
      <c r="G321" s="120"/>
      <c r="H321" s="122"/>
      <c r="I321" s="122"/>
      <c r="J321" s="122">
        <f t="shared" si="3131"/>
        <v>0</v>
      </c>
      <c r="K321" s="122">
        <f t="shared" si="3780"/>
        <v>3</v>
      </c>
      <c r="L321" s="87"/>
      <c r="M321" s="154">
        <f>IFERROR(VLOOKUP($L321,'2-2 引出数据_合同数据仓库'!$B$2:$BP$1000,3,FALSE),0)</f>
        <v>0</v>
      </c>
      <c r="N321" s="122"/>
      <c r="O321" s="154">
        <f>IFERROR(VLOOKUP((LEFT(VLOOKUP($L321,'2-2 引出数据_合同数据仓库'!$B$2:$BP$1000,64,FALSE),15)&amp;(RIGHT(VLOOKUP($L321,'2-2 引出数据_合同数据仓库'!$B$2:$BP$1000,64,FALSE),4)+1)),'2-2 引出数据_合同数据仓库'!$B$2:$BP$1000,3,FALSE),0)</f>
        <v>0</v>
      </c>
      <c r="P321" s="122"/>
      <c r="Q321" s="122">
        <f>IFERROR(VLOOKUP($L321,'2-2 引出数据_合同数据仓库'!$B$2:$BP$1000,28,FALSE),0)</f>
        <v>0</v>
      </c>
      <c r="R321" s="122">
        <f>IFERROR(VLOOKUP($L321,'2-2 引出数据_合同数据仓库'!$B$2:$BP$1000,29,FALSE),0)</f>
        <v>0</v>
      </c>
      <c r="S321" s="122">
        <f>IFERROR(VLOOKUP($L321,'2-2 引出数据_合同数据仓库'!$B$2:$BP$1000,4,FALSE),0)</f>
        <v>0</v>
      </c>
      <c r="T321" s="122"/>
      <c r="U321" s="122">
        <f>IFERROR(VLOOKUP($L321,'2-2 引出数据_合同数据仓库'!$B$2:$BP$1000,15,FALSE),0)</f>
        <v>0</v>
      </c>
      <c r="V321" s="122">
        <f t="shared" si="3709"/>
        <v>0</v>
      </c>
      <c r="W321" s="122"/>
      <c r="X321" s="161">
        <v>45658</v>
      </c>
      <c r="Y321" s="161">
        <f t="shared" si="3710"/>
        <v>45688</v>
      </c>
      <c r="Z321" s="165">
        <f t="shared" si="3711"/>
        <v>0</v>
      </c>
      <c r="AA321" s="161">
        <f t="shared" si="3712"/>
        <v>45689</v>
      </c>
      <c r="AB321" s="161">
        <f t="shared" si="3713"/>
        <v>45716</v>
      </c>
      <c r="AC321" s="165">
        <f t="shared" si="3714"/>
        <v>0</v>
      </c>
      <c r="AD321" s="161">
        <f t="shared" si="3715"/>
        <v>45717</v>
      </c>
      <c r="AE321" s="161">
        <f t="shared" si="3716"/>
        <v>45747</v>
      </c>
      <c r="AF321" s="165">
        <f t="shared" si="3717"/>
        <v>0</v>
      </c>
      <c r="AG321" s="161">
        <f t="shared" si="3718"/>
        <v>45748</v>
      </c>
      <c r="AH321" s="161">
        <f t="shared" si="3719"/>
        <v>45777</v>
      </c>
      <c r="AI321" s="165">
        <f t="shared" si="3720"/>
        <v>0</v>
      </c>
      <c r="AJ321" s="161">
        <f t="shared" si="3721"/>
        <v>45778</v>
      </c>
      <c r="AK321" s="161">
        <f t="shared" si="3722"/>
        <v>45808</v>
      </c>
      <c r="AL321" s="165">
        <f t="shared" si="3723"/>
        <v>0</v>
      </c>
      <c r="AM321" s="161">
        <f t="shared" si="3724"/>
        <v>45809</v>
      </c>
      <c r="AN321" s="161">
        <f t="shared" si="3725"/>
        <v>45838</v>
      </c>
      <c r="AO321" s="165">
        <f t="shared" si="3726"/>
        <v>0</v>
      </c>
      <c r="AP321" s="161">
        <f t="shared" si="3727"/>
        <v>45839</v>
      </c>
      <c r="AQ321" s="161">
        <f t="shared" si="3728"/>
        <v>45869</v>
      </c>
      <c r="AR321" s="165">
        <f t="shared" si="3729"/>
        <v>0</v>
      </c>
      <c r="AS321" s="161">
        <f t="shared" si="3730"/>
        <v>45870</v>
      </c>
      <c r="AT321" s="161">
        <f t="shared" si="3731"/>
        <v>45900</v>
      </c>
      <c r="AU321" s="165">
        <f t="shared" si="3732"/>
        <v>0</v>
      </c>
      <c r="AV321" s="161">
        <f t="shared" si="3733"/>
        <v>45901</v>
      </c>
      <c r="AW321" s="161">
        <f t="shared" si="3734"/>
        <v>45930</v>
      </c>
      <c r="AX321" s="165">
        <f t="shared" si="3735"/>
        <v>0</v>
      </c>
      <c r="AY321" s="161">
        <f t="shared" si="3736"/>
        <v>45931</v>
      </c>
      <c r="AZ321" s="161">
        <f t="shared" si="3737"/>
        <v>45961</v>
      </c>
      <c r="BA321" s="165">
        <f t="shared" si="3738"/>
        <v>0</v>
      </c>
      <c r="BB321" s="161">
        <f t="shared" si="3739"/>
        <v>45962</v>
      </c>
      <c r="BC321" s="161">
        <f t="shared" si="3740"/>
        <v>45991</v>
      </c>
      <c r="BD321" s="165">
        <f t="shared" si="3741"/>
        <v>0</v>
      </c>
      <c r="BE321" s="161">
        <f t="shared" si="3742"/>
        <v>45992</v>
      </c>
      <c r="BF321" s="161">
        <f t="shared" si="3743"/>
        <v>46022</v>
      </c>
      <c r="BG321" s="165">
        <f t="shared" si="3744"/>
        <v>0</v>
      </c>
      <c r="BH321" s="161">
        <v>46023</v>
      </c>
      <c r="BI321" s="161">
        <f t="shared" si="3745"/>
        <v>46053</v>
      </c>
      <c r="BJ321" s="165">
        <f t="shared" si="3746"/>
        <v>0</v>
      </c>
      <c r="BK321" s="161">
        <f t="shared" si="3747"/>
        <v>46054</v>
      </c>
      <c r="BL321" s="161">
        <f t="shared" si="3748"/>
        <v>46081</v>
      </c>
      <c r="BM321" s="165">
        <f t="shared" si="3749"/>
        <v>0</v>
      </c>
      <c r="BN321" s="161">
        <f t="shared" si="3750"/>
        <v>46082</v>
      </c>
      <c r="BO321" s="161">
        <f t="shared" si="3751"/>
        <v>46112</v>
      </c>
      <c r="BP321" s="165">
        <f t="shared" si="3752"/>
        <v>0</v>
      </c>
      <c r="BQ321" s="161">
        <f t="shared" si="3753"/>
        <v>46113</v>
      </c>
      <c r="BR321" s="161">
        <f t="shared" si="3754"/>
        <v>46142</v>
      </c>
      <c r="BS321" s="165">
        <f t="shared" si="3755"/>
        <v>0</v>
      </c>
      <c r="BT321" s="161">
        <f t="shared" si="3756"/>
        <v>46143</v>
      </c>
      <c r="BU321" s="161">
        <f t="shared" si="3757"/>
        <v>46173</v>
      </c>
      <c r="BV321" s="165">
        <f t="shared" si="3758"/>
        <v>0</v>
      </c>
      <c r="BW321" s="161">
        <f t="shared" si="3759"/>
        <v>46174</v>
      </c>
      <c r="BX321" s="161">
        <f t="shared" si="3760"/>
        <v>46203</v>
      </c>
      <c r="BY321" s="165">
        <f t="shared" si="3761"/>
        <v>0</v>
      </c>
      <c r="BZ321" s="161">
        <f t="shared" si="3762"/>
        <v>46204</v>
      </c>
      <c r="CA321" s="161">
        <f t="shared" si="3763"/>
        <v>46234</v>
      </c>
      <c r="CB321" s="165">
        <f t="shared" si="3764"/>
        <v>0</v>
      </c>
      <c r="CC321" s="161">
        <f t="shared" si="3765"/>
        <v>46235</v>
      </c>
      <c r="CD321" s="161">
        <f t="shared" si="3766"/>
        <v>46265</v>
      </c>
      <c r="CE321" s="165">
        <f t="shared" si="3767"/>
        <v>0</v>
      </c>
      <c r="CF321" s="161">
        <f t="shared" si="3768"/>
        <v>46266</v>
      </c>
      <c r="CG321" s="161">
        <f t="shared" si="3769"/>
        <v>46295</v>
      </c>
      <c r="CH321" s="165">
        <f t="shared" si="3770"/>
        <v>0</v>
      </c>
      <c r="CI321" s="161">
        <f t="shared" si="3771"/>
        <v>46296</v>
      </c>
      <c r="CJ321" s="161">
        <f t="shared" si="3772"/>
        <v>46326</v>
      </c>
      <c r="CK321" s="165">
        <f t="shared" si="3773"/>
        <v>0</v>
      </c>
      <c r="CL321" s="161">
        <f t="shared" si="3774"/>
        <v>46327</v>
      </c>
      <c r="CM321" s="161">
        <f t="shared" si="3775"/>
        <v>46356</v>
      </c>
      <c r="CN321" s="165">
        <f t="shared" si="3776"/>
        <v>0</v>
      </c>
      <c r="CO321" s="161">
        <f t="shared" si="3777"/>
        <v>46357</v>
      </c>
      <c r="CP321" s="161">
        <f t="shared" si="3778"/>
        <v>46387</v>
      </c>
      <c r="CQ321" s="165">
        <f t="shared" si="3779"/>
        <v>0</v>
      </c>
    </row>
    <row r="322" s="78" customFormat="1" ht="24" customHeight="1" outlineLevel="4" spans="1:95">
      <c r="A322" s="119"/>
      <c r="B322" s="120"/>
      <c r="C322" s="121"/>
      <c r="D322" s="119"/>
      <c r="E322" s="120"/>
      <c r="F322" s="120"/>
      <c r="G322" s="120"/>
      <c r="H322" s="122"/>
      <c r="I322" s="122"/>
      <c r="J322" s="122">
        <f t="shared" si="3131"/>
        <v>0</v>
      </c>
      <c r="K322" s="122">
        <f t="shared" si="3780"/>
        <v>4</v>
      </c>
      <c r="L322" s="87"/>
      <c r="M322" s="154">
        <f>IFERROR(VLOOKUP($L322,'2-2 引出数据_合同数据仓库'!$B$2:$BP$1000,3,FALSE),0)</f>
        <v>0</v>
      </c>
      <c r="N322" s="122"/>
      <c r="O322" s="154">
        <f>IFERROR(VLOOKUP((LEFT(VLOOKUP($L322,'2-2 引出数据_合同数据仓库'!$B$2:$BP$1000,64,FALSE),15)&amp;(RIGHT(VLOOKUP($L322,'2-2 引出数据_合同数据仓库'!$B$2:$BP$1000,64,FALSE),4)+1)),'2-2 引出数据_合同数据仓库'!$B$2:$BP$1000,3,FALSE),0)</f>
        <v>0</v>
      </c>
      <c r="P322" s="122"/>
      <c r="Q322" s="122">
        <f>IFERROR(VLOOKUP($L322,'2-2 引出数据_合同数据仓库'!$B$2:$BP$1000,28,FALSE),0)</f>
        <v>0</v>
      </c>
      <c r="R322" s="122">
        <f>IFERROR(VLOOKUP($L322,'2-2 引出数据_合同数据仓库'!$B$2:$BP$1000,29,FALSE),0)</f>
        <v>0</v>
      </c>
      <c r="S322" s="122">
        <f>IFERROR(VLOOKUP($L322,'2-2 引出数据_合同数据仓库'!$B$2:$BP$1000,4,FALSE),0)</f>
        <v>0</v>
      </c>
      <c r="T322" s="122"/>
      <c r="U322" s="122">
        <f>IFERROR(VLOOKUP($L322,'2-2 引出数据_合同数据仓库'!$B$2:$BP$1000,15,FALSE),0)</f>
        <v>0</v>
      </c>
      <c r="V322" s="122">
        <f t="shared" si="3709"/>
        <v>0</v>
      </c>
      <c r="W322" s="122"/>
      <c r="X322" s="161">
        <v>45658</v>
      </c>
      <c r="Y322" s="161">
        <f t="shared" si="3710"/>
        <v>45688</v>
      </c>
      <c r="Z322" s="165">
        <f t="shared" si="3711"/>
        <v>0</v>
      </c>
      <c r="AA322" s="161">
        <f t="shared" si="3712"/>
        <v>45689</v>
      </c>
      <c r="AB322" s="161">
        <f t="shared" si="3713"/>
        <v>45716</v>
      </c>
      <c r="AC322" s="165">
        <f t="shared" si="3714"/>
        <v>0</v>
      </c>
      <c r="AD322" s="161">
        <f t="shared" si="3715"/>
        <v>45717</v>
      </c>
      <c r="AE322" s="161">
        <f t="shared" si="3716"/>
        <v>45747</v>
      </c>
      <c r="AF322" s="165">
        <f t="shared" si="3717"/>
        <v>0</v>
      </c>
      <c r="AG322" s="161">
        <f t="shared" si="3718"/>
        <v>45748</v>
      </c>
      <c r="AH322" s="161">
        <f t="shared" si="3719"/>
        <v>45777</v>
      </c>
      <c r="AI322" s="165">
        <f t="shared" si="3720"/>
        <v>0</v>
      </c>
      <c r="AJ322" s="161">
        <f t="shared" si="3721"/>
        <v>45778</v>
      </c>
      <c r="AK322" s="161">
        <f t="shared" si="3722"/>
        <v>45808</v>
      </c>
      <c r="AL322" s="165">
        <f t="shared" si="3723"/>
        <v>0</v>
      </c>
      <c r="AM322" s="161">
        <f t="shared" si="3724"/>
        <v>45809</v>
      </c>
      <c r="AN322" s="161">
        <f t="shared" si="3725"/>
        <v>45838</v>
      </c>
      <c r="AO322" s="165">
        <f t="shared" si="3726"/>
        <v>0</v>
      </c>
      <c r="AP322" s="161">
        <f t="shared" si="3727"/>
        <v>45839</v>
      </c>
      <c r="AQ322" s="161">
        <f t="shared" si="3728"/>
        <v>45869</v>
      </c>
      <c r="AR322" s="165">
        <f t="shared" si="3729"/>
        <v>0</v>
      </c>
      <c r="AS322" s="161">
        <f t="shared" si="3730"/>
        <v>45870</v>
      </c>
      <c r="AT322" s="161">
        <f t="shared" si="3731"/>
        <v>45900</v>
      </c>
      <c r="AU322" s="165">
        <f t="shared" si="3732"/>
        <v>0</v>
      </c>
      <c r="AV322" s="161">
        <f t="shared" si="3733"/>
        <v>45901</v>
      </c>
      <c r="AW322" s="161">
        <f t="shared" si="3734"/>
        <v>45930</v>
      </c>
      <c r="AX322" s="165">
        <f t="shared" si="3735"/>
        <v>0</v>
      </c>
      <c r="AY322" s="161">
        <f t="shared" si="3736"/>
        <v>45931</v>
      </c>
      <c r="AZ322" s="161">
        <f t="shared" si="3737"/>
        <v>45961</v>
      </c>
      <c r="BA322" s="165">
        <f t="shared" si="3738"/>
        <v>0</v>
      </c>
      <c r="BB322" s="161">
        <f t="shared" si="3739"/>
        <v>45962</v>
      </c>
      <c r="BC322" s="161">
        <f t="shared" si="3740"/>
        <v>45991</v>
      </c>
      <c r="BD322" s="165">
        <f t="shared" si="3741"/>
        <v>0</v>
      </c>
      <c r="BE322" s="161">
        <f t="shared" si="3742"/>
        <v>45992</v>
      </c>
      <c r="BF322" s="161">
        <f t="shared" si="3743"/>
        <v>46022</v>
      </c>
      <c r="BG322" s="165">
        <f t="shared" si="3744"/>
        <v>0</v>
      </c>
      <c r="BH322" s="161">
        <v>46023</v>
      </c>
      <c r="BI322" s="161">
        <f t="shared" si="3745"/>
        <v>46053</v>
      </c>
      <c r="BJ322" s="165">
        <f t="shared" si="3746"/>
        <v>0</v>
      </c>
      <c r="BK322" s="161">
        <f t="shared" si="3747"/>
        <v>46054</v>
      </c>
      <c r="BL322" s="161">
        <f t="shared" si="3748"/>
        <v>46081</v>
      </c>
      <c r="BM322" s="165">
        <f t="shared" si="3749"/>
        <v>0</v>
      </c>
      <c r="BN322" s="161">
        <f t="shared" si="3750"/>
        <v>46082</v>
      </c>
      <c r="BO322" s="161">
        <f t="shared" si="3751"/>
        <v>46112</v>
      </c>
      <c r="BP322" s="165">
        <f t="shared" si="3752"/>
        <v>0</v>
      </c>
      <c r="BQ322" s="161">
        <f t="shared" si="3753"/>
        <v>46113</v>
      </c>
      <c r="BR322" s="161">
        <f t="shared" si="3754"/>
        <v>46142</v>
      </c>
      <c r="BS322" s="165">
        <f t="shared" si="3755"/>
        <v>0</v>
      </c>
      <c r="BT322" s="161">
        <f t="shared" si="3756"/>
        <v>46143</v>
      </c>
      <c r="BU322" s="161">
        <f t="shared" si="3757"/>
        <v>46173</v>
      </c>
      <c r="BV322" s="165">
        <f t="shared" si="3758"/>
        <v>0</v>
      </c>
      <c r="BW322" s="161">
        <f t="shared" si="3759"/>
        <v>46174</v>
      </c>
      <c r="BX322" s="161">
        <f t="shared" si="3760"/>
        <v>46203</v>
      </c>
      <c r="BY322" s="165">
        <f t="shared" si="3761"/>
        <v>0</v>
      </c>
      <c r="BZ322" s="161">
        <f t="shared" si="3762"/>
        <v>46204</v>
      </c>
      <c r="CA322" s="161">
        <f t="shared" si="3763"/>
        <v>46234</v>
      </c>
      <c r="CB322" s="165">
        <f t="shared" si="3764"/>
        <v>0</v>
      </c>
      <c r="CC322" s="161">
        <f t="shared" si="3765"/>
        <v>46235</v>
      </c>
      <c r="CD322" s="161">
        <f t="shared" si="3766"/>
        <v>46265</v>
      </c>
      <c r="CE322" s="165">
        <f t="shared" si="3767"/>
        <v>0</v>
      </c>
      <c r="CF322" s="161">
        <f t="shared" si="3768"/>
        <v>46266</v>
      </c>
      <c r="CG322" s="161">
        <f t="shared" si="3769"/>
        <v>46295</v>
      </c>
      <c r="CH322" s="165">
        <f t="shared" si="3770"/>
        <v>0</v>
      </c>
      <c r="CI322" s="161">
        <f t="shared" si="3771"/>
        <v>46296</v>
      </c>
      <c r="CJ322" s="161">
        <f t="shared" si="3772"/>
        <v>46326</v>
      </c>
      <c r="CK322" s="165">
        <f t="shared" si="3773"/>
        <v>0</v>
      </c>
      <c r="CL322" s="161">
        <f t="shared" si="3774"/>
        <v>46327</v>
      </c>
      <c r="CM322" s="161">
        <f t="shared" si="3775"/>
        <v>46356</v>
      </c>
      <c r="CN322" s="165">
        <f t="shared" si="3776"/>
        <v>0</v>
      </c>
      <c r="CO322" s="161">
        <f t="shared" si="3777"/>
        <v>46357</v>
      </c>
      <c r="CP322" s="161">
        <f t="shared" si="3778"/>
        <v>46387</v>
      </c>
      <c r="CQ322" s="165">
        <f t="shared" si="3779"/>
        <v>0</v>
      </c>
    </row>
    <row r="323" s="78" customFormat="1" ht="24" customHeight="1" outlineLevel="4" spans="1:95">
      <c r="A323" s="123" t="s">
        <v>2826</v>
      </c>
      <c r="B323" s="124"/>
      <c r="C323" s="124"/>
      <c r="D323" s="124"/>
      <c r="E323" s="124"/>
      <c r="F323" s="124"/>
      <c r="G323" s="125"/>
      <c r="H323" s="126"/>
      <c r="I323" s="126"/>
      <c r="J323" s="126"/>
      <c r="K323" s="126"/>
      <c r="L323" s="126"/>
      <c r="M323" s="155"/>
      <c r="N323" s="126"/>
      <c r="O323" s="126"/>
      <c r="P323" s="126"/>
      <c r="Q323" s="126"/>
      <c r="R323" s="126"/>
      <c r="S323" s="126"/>
      <c r="T323" s="126"/>
      <c r="U323" s="126"/>
      <c r="V323" s="126"/>
      <c r="W323" s="126"/>
      <c r="X323" s="126"/>
      <c r="Y323" s="126"/>
      <c r="Z323" s="126"/>
      <c r="AA323" s="126"/>
      <c r="AB323" s="126"/>
      <c r="AC323" s="126"/>
      <c r="AD323" s="126"/>
      <c r="AE323" s="126"/>
      <c r="AF323" s="126"/>
      <c r="AG323" s="126"/>
      <c r="AH323" s="126"/>
      <c r="AI323" s="126"/>
      <c r="AJ323" s="126"/>
      <c r="AK323" s="126"/>
      <c r="AL323" s="126"/>
      <c r="AM323" s="126"/>
      <c r="AN323" s="126"/>
      <c r="AO323" s="126"/>
      <c r="AP323" s="126"/>
      <c r="AQ323" s="126"/>
      <c r="AR323" s="126"/>
      <c r="AS323" s="126"/>
      <c r="AT323" s="126"/>
      <c r="AU323" s="126"/>
      <c r="AV323" s="126"/>
      <c r="AW323" s="126"/>
      <c r="AX323" s="126"/>
      <c r="AY323" s="126"/>
      <c r="AZ323" s="126"/>
      <c r="BA323" s="126"/>
      <c r="BB323" s="126"/>
      <c r="BC323" s="126"/>
      <c r="BD323" s="126"/>
      <c r="BE323" s="126"/>
      <c r="BF323" s="126"/>
      <c r="BG323" s="126"/>
      <c r="BH323" s="126"/>
      <c r="BI323" s="126"/>
      <c r="BJ323" s="126"/>
      <c r="BK323" s="126"/>
      <c r="BL323" s="126"/>
      <c r="BM323" s="126"/>
      <c r="BN323" s="126"/>
      <c r="BO323" s="126"/>
      <c r="BP323" s="126"/>
      <c r="BQ323" s="126"/>
      <c r="BR323" s="126"/>
      <c r="BS323" s="126"/>
      <c r="BT323" s="126"/>
      <c r="BU323" s="126"/>
      <c r="BV323" s="126"/>
      <c r="BW323" s="126"/>
      <c r="BX323" s="126"/>
      <c r="BY323" s="126"/>
      <c r="BZ323" s="126"/>
      <c r="CA323" s="126"/>
      <c r="CB323" s="126"/>
      <c r="CC323" s="126"/>
      <c r="CD323" s="126"/>
      <c r="CE323" s="126"/>
      <c r="CF323" s="126"/>
      <c r="CG323" s="126"/>
      <c r="CH323" s="126"/>
      <c r="CI323" s="126"/>
      <c r="CJ323" s="126"/>
      <c r="CK323" s="126"/>
      <c r="CL323" s="126"/>
      <c r="CM323" s="126"/>
      <c r="CN323" s="126"/>
      <c r="CO323" s="126"/>
      <c r="CP323" s="126"/>
      <c r="CQ323" s="126"/>
    </row>
    <row r="324" ht="24" customHeight="1" outlineLevel="3" spans="1:95">
      <c r="A324" s="115"/>
      <c r="B324" s="116" t="s">
        <v>799</v>
      </c>
      <c r="C324" s="117" t="s">
        <v>1265</v>
      </c>
      <c r="D324" s="115" t="s">
        <v>1266</v>
      </c>
      <c r="E324" s="116" t="s">
        <v>1264</v>
      </c>
      <c r="F324" s="116"/>
      <c r="G324" s="116" t="s">
        <v>943</v>
      </c>
      <c r="H324" s="118">
        <f>X324+AA324+AD324+AG324+AJ324+AM324+AP324+AS324+AV324+AY324+BB324+BE324</f>
        <v>0</v>
      </c>
      <c r="I324" s="118">
        <f>Y324+AB324+AE324+AH324+AK324+AN324+AQ324+AT324+AW324+AZ324+BC324+BF324</f>
        <v>0</v>
      </c>
      <c r="J324" s="118">
        <f t="shared" si="3131"/>
        <v>0</v>
      </c>
      <c r="K324" s="118"/>
      <c r="L324" s="118"/>
      <c r="M324" s="152"/>
      <c r="N324" s="118"/>
      <c r="O324" s="118"/>
      <c r="P324" s="118"/>
      <c r="Q324" s="118"/>
      <c r="R324" s="118"/>
      <c r="S324" s="118"/>
      <c r="T324" s="118"/>
      <c r="U324" s="118"/>
      <c r="V324" s="118"/>
      <c r="W324" s="118"/>
      <c r="X324" s="118">
        <f>VLOOKUP($C324,'1 预算编制表单'!$C:$BJ,27,FALSE)</f>
        <v>0</v>
      </c>
      <c r="Y324" s="118">
        <f>X324-Z324</f>
        <v>0</v>
      </c>
      <c r="Z324" s="118">
        <f>SUM(Z325:Z329)</f>
        <v>0</v>
      </c>
      <c r="AA324" s="118">
        <f>VLOOKUP($C324,'1 预算编制表单'!$C:$BJ,30,FALSE)</f>
        <v>0</v>
      </c>
      <c r="AB324" s="118">
        <f>AA324-AC324</f>
        <v>0</v>
      </c>
      <c r="AC324" s="118">
        <f>SUM(AC325:AC329)</f>
        <v>0</v>
      </c>
      <c r="AD324" s="118">
        <f>VLOOKUP($C324,'1 预算编制表单'!$C:$BJ,33,FALSE)</f>
        <v>0</v>
      </c>
      <c r="AE324" s="118">
        <f>AD324-AF324</f>
        <v>0</v>
      </c>
      <c r="AF324" s="118">
        <f>SUM(AF325:AF329)</f>
        <v>0</v>
      </c>
      <c r="AG324" s="118">
        <f>VLOOKUP($C324,'1 预算编制表单'!$C:$BJ,36,FALSE)</f>
        <v>0</v>
      </c>
      <c r="AH324" s="118">
        <f>AG324-AI324</f>
        <v>0</v>
      </c>
      <c r="AI324" s="118">
        <f>SUM(AI325:AI329)</f>
        <v>0</v>
      </c>
      <c r="AJ324" s="118">
        <f>VLOOKUP($C324,'1 预算编制表单'!$C:$BJ,39,FALSE)</f>
        <v>0</v>
      </c>
      <c r="AK324" s="118">
        <f>AJ324-AL324</f>
        <v>0</v>
      </c>
      <c r="AL324" s="118">
        <f>SUM(AL325:AL329)</f>
        <v>0</v>
      </c>
      <c r="AM324" s="118">
        <f>VLOOKUP($C324,'1 预算编制表单'!$C:$BJ,42,FALSE)</f>
        <v>0</v>
      </c>
      <c r="AN324" s="118">
        <f>AM324-AO324</f>
        <v>0</v>
      </c>
      <c r="AO324" s="118">
        <f>SUM(AO325:AO329)</f>
        <v>0</v>
      </c>
      <c r="AP324" s="118">
        <f>VLOOKUP($C324,'1 预算编制表单'!$C:$BJ,45,FALSE)</f>
        <v>0</v>
      </c>
      <c r="AQ324" s="118">
        <f>AP324-AR324</f>
        <v>0</v>
      </c>
      <c r="AR324" s="118">
        <f>SUM(AR325:AR329)</f>
        <v>0</v>
      </c>
      <c r="AS324" s="118">
        <f>VLOOKUP($C324,'1 预算编制表单'!$C:$BJ,48,FALSE)</f>
        <v>0</v>
      </c>
      <c r="AT324" s="118">
        <f>AS324-AU324</f>
        <v>0</v>
      </c>
      <c r="AU324" s="118">
        <f>SUM(AU325:AU329)</f>
        <v>0</v>
      </c>
      <c r="AV324" s="118">
        <f>VLOOKUP($C324,'1 预算编制表单'!$C:$BJ,51,FALSE)</f>
        <v>0</v>
      </c>
      <c r="AW324" s="118">
        <f>AV324-AX324</f>
        <v>0</v>
      </c>
      <c r="AX324" s="118">
        <f>SUM(AX325:AX329)</f>
        <v>0</v>
      </c>
      <c r="AY324" s="118">
        <f>VLOOKUP($C324,'1 预算编制表单'!$C:$BJ,54,FALSE)</f>
        <v>0</v>
      </c>
      <c r="AZ324" s="118">
        <f>AY324-BA324</f>
        <v>0</v>
      </c>
      <c r="BA324" s="118">
        <f>SUM(BA325:BA329)</f>
        <v>0</v>
      </c>
      <c r="BB324" s="118">
        <f>VLOOKUP($C324,'1 预算编制表单'!$C:$BJ,57,FALSE)</f>
        <v>0</v>
      </c>
      <c r="BC324" s="118">
        <f>BB324-BD324</f>
        <v>0</v>
      </c>
      <c r="BD324" s="118">
        <f>SUM(BD325:BD329)</f>
        <v>0</v>
      </c>
      <c r="BE324" s="118">
        <f>VLOOKUP($C324,'1 预算编制表单'!$C:$BJ,60,FALSE)</f>
        <v>0</v>
      </c>
      <c r="BF324" s="118">
        <f>BE324-BG324</f>
        <v>0</v>
      </c>
      <c r="BG324" s="118">
        <f>SUM(BG325:BG329)</f>
        <v>0</v>
      </c>
      <c r="BH324" s="118">
        <f>VLOOKUP($C324,'1 预算编制表单'!$C:$BJ,27,FALSE)</f>
        <v>0</v>
      </c>
      <c r="BI324" s="118">
        <f>BH324-BJ324</f>
        <v>0</v>
      </c>
      <c r="BJ324" s="118">
        <f>SUM(BJ325:BJ329)</f>
        <v>0</v>
      </c>
      <c r="BK324" s="118">
        <f>VLOOKUP($C324,'1 预算编制表单'!$C:$BJ,30,FALSE)</f>
        <v>0</v>
      </c>
      <c r="BL324" s="118">
        <f>BK324-BM324</f>
        <v>0</v>
      </c>
      <c r="BM324" s="118">
        <f>SUM(BM325:BM329)</f>
        <v>0</v>
      </c>
      <c r="BN324" s="118">
        <f>VLOOKUP($C324,'1 预算编制表单'!$C:$BJ,33,FALSE)</f>
        <v>0</v>
      </c>
      <c r="BO324" s="118">
        <f>BN324-BP324</f>
        <v>0</v>
      </c>
      <c r="BP324" s="118">
        <f>SUM(BP325:BP329)</f>
        <v>0</v>
      </c>
      <c r="BQ324" s="118">
        <f>VLOOKUP($C324,'1 预算编制表单'!$C:$BJ,36,FALSE)</f>
        <v>0</v>
      </c>
      <c r="BR324" s="118">
        <f>BQ324-BS324</f>
        <v>0</v>
      </c>
      <c r="BS324" s="118">
        <f>SUM(BS325:BS329)</f>
        <v>0</v>
      </c>
      <c r="BT324" s="118">
        <f>VLOOKUP($C324,'1 预算编制表单'!$C:$BJ,39,FALSE)</f>
        <v>0</v>
      </c>
      <c r="BU324" s="118">
        <f>BT324-BV324</f>
        <v>0</v>
      </c>
      <c r="BV324" s="118">
        <f>SUM(BV325:BV329)</f>
        <v>0</v>
      </c>
      <c r="BW324" s="118">
        <f>VLOOKUP($C324,'1 预算编制表单'!$C:$BJ,42,FALSE)</f>
        <v>0</v>
      </c>
      <c r="BX324" s="118">
        <f>BW324-BY324</f>
        <v>0</v>
      </c>
      <c r="BY324" s="118">
        <f>SUM(BY325:BY329)</f>
        <v>0</v>
      </c>
      <c r="BZ324" s="118">
        <f>VLOOKUP($C324,'1 预算编制表单'!$C:$BJ,45,FALSE)</f>
        <v>0</v>
      </c>
      <c r="CA324" s="118">
        <f>BZ324-CB324</f>
        <v>0</v>
      </c>
      <c r="CB324" s="118">
        <f>SUM(CB325:CB329)</f>
        <v>0</v>
      </c>
      <c r="CC324" s="118">
        <f>VLOOKUP($C324,'1 预算编制表单'!$C:$BJ,48,FALSE)</f>
        <v>0</v>
      </c>
      <c r="CD324" s="118">
        <f>CC324-CE324</f>
        <v>0</v>
      </c>
      <c r="CE324" s="118">
        <f>SUM(CE325:CE329)</f>
        <v>0</v>
      </c>
      <c r="CF324" s="118">
        <f>VLOOKUP($C324,'1 预算编制表单'!$C:$BJ,51,FALSE)</f>
        <v>0</v>
      </c>
      <c r="CG324" s="118">
        <f>CF324-CH324</f>
        <v>0</v>
      </c>
      <c r="CH324" s="118">
        <f>SUM(CH325:CH329)</f>
        <v>0</v>
      </c>
      <c r="CI324" s="118">
        <f>VLOOKUP($C324,'1 预算编制表单'!$C:$BJ,54,FALSE)</f>
        <v>0</v>
      </c>
      <c r="CJ324" s="118">
        <f>CI324-CK324</f>
        <v>0</v>
      </c>
      <c r="CK324" s="118">
        <f>SUM(CK325:CK329)</f>
        <v>0</v>
      </c>
      <c r="CL324" s="118">
        <f>VLOOKUP($C324,'1 预算编制表单'!$C:$BJ,57,FALSE)</f>
        <v>0</v>
      </c>
      <c r="CM324" s="118">
        <f>CL324-CN324</f>
        <v>0</v>
      </c>
      <c r="CN324" s="118">
        <f>SUM(CN325:CN329)</f>
        <v>0</v>
      </c>
      <c r="CO324" s="118">
        <f>VLOOKUP($C324,'1 预算编制表单'!$C:$BJ,60,FALSE)</f>
        <v>0</v>
      </c>
      <c r="CP324" s="118">
        <f>CO324-CQ324</f>
        <v>0</v>
      </c>
      <c r="CQ324" s="118">
        <f>SUM(CQ325:CQ329)</f>
        <v>0</v>
      </c>
    </row>
    <row r="325" s="78" customFormat="1" ht="24" customHeight="1" outlineLevel="4" spans="1:95">
      <c r="A325" s="119"/>
      <c r="B325" s="120"/>
      <c r="C325" s="121"/>
      <c r="D325" s="119"/>
      <c r="E325" s="120"/>
      <c r="F325" s="120"/>
      <c r="G325" s="120"/>
      <c r="H325" s="122"/>
      <c r="I325" s="122"/>
      <c r="J325" s="122">
        <f t="shared" si="3131"/>
        <v>0</v>
      </c>
      <c r="K325" s="122">
        <v>1</v>
      </c>
      <c r="L325" s="87"/>
      <c r="M325" s="154">
        <f>IFERROR(VLOOKUP($L325,'2-2 引出数据_合同数据仓库'!$B$2:$BP$1000,3,FALSE),0)</f>
        <v>0</v>
      </c>
      <c r="N325" s="122"/>
      <c r="O325" s="154">
        <f>IFERROR(VLOOKUP((LEFT(VLOOKUP($L325,'2-2 引出数据_合同数据仓库'!$B$2:$BP$1000,64,FALSE),15)&amp;(RIGHT(VLOOKUP($L325,'2-2 引出数据_合同数据仓库'!$B$2:$BP$1000,64,FALSE),4)+1)),'2-2 引出数据_合同数据仓库'!$B$2:$BP$1000,3,FALSE),0)</f>
        <v>0</v>
      </c>
      <c r="P325" s="122"/>
      <c r="Q325" s="122">
        <f>IFERROR(VLOOKUP($L325,'2-2 引出数据_合同数据仓库'!$B$2:$BP$1000,28,FALSE),0)</f>
        <v>0</v>
      </c>
      <c r="R325" s="122">
        <f>IFERROR(VLOOKUP($L325,'2-2 引出数据_合同数据仓库'!$B$2:$BP$1000,29,FALSE),0)</f>
        <v>0</v>
      </c>
      <c r="S325" s="122">
        <f>IFERROR(VLOOKUP($L325,'2-2 引出数据_合同数据仓库'!$B$2:$BP$1000,4,FALSE),0)</f>
        <v>0</v>
      </c>
      <c r="T325" s="122"/>
      <c r="U325" s="122">
        <f>IFERROR(VLOOKUP($L325,'2-2 引出数据_合同数据仓库'!$B$2:$BP$1000,15,FALSE),0)</f>
        <v>0</v>
      </c>
      <c r="V325" s="122">
        <f t="shared" ref="V325:V328" si="3781">U325/(S325-R325+1)*365</f>
        <v>0</v>
      </c>
      <c r="W325" s="122"/>
      <c r="X325" s="161">
        <v>45658</v>
      </c>
      <c r="Y325" s="161">
        <f t="shared" ref="Y325:Y328" si="3782">X325+30</f>
        <v>45688</v>
      </c>
      <c r="Z325" s="165">
        <f t="shared" ref="Z325:Z328" si="3783">IFERROR(IF(($R325-Y325)&gt;=0,0,IF(($S325-X325)&lt;0,0,IF(AND(($S325-Y325)&gt;0,(X325-$R325)&gt;0),$V325/365*(Y325-X325+1),IF(AND(($S325-Y325)&lt;=0,(X325-$R325)&gt;0),$V325/365*($S325-X325+1),$V325/365*(Y325-$R325+1))))),0)</f>
        <v>0</v>
      </c>
      <c r="AA325" s="161">
        <f t="shared" ref="AA325:AA328" si="3784">Y325+1</f>
        <v>45689</v>
      </c>
      <c r="AB325" s="161">
        <f t="shared" ref="AB325:AB328" si="3785">AA325+27</f>
        <v>45716</v>
      </c>
      <c r="AC325" s="165">
        <f t="shared" ref="AC325:AC328" si="3786">IFERROR(IF(($R325-AB325)&gt;=0,0,IF(($S325-AA325)&lt;0,0,IF(AND(($S325-AB325)&gt;0,(AA325-$R325)&gt;0),$V325/365*(AB325-AA325+1),IF(AND(($S325-AB325)&lt;=0,(AA325-$R325)&gt;0),$V325/365*($S325-AA325+1),$V325/365*(AB325-$R325+1))))),0)</f>
        <v>0</v>
      </c>
      <c r="AD325" s="161">
        <f t="shared" ref="AD325:AD328" si="3787">AB325+1</f>
        <v>45717</v>
      </c>
      <c r="AE325" s="161">
        <f t="shared" ref="AE325:AE328" si="3788">AD325+30</f>
        <v>45747</v>
      </c>
      <c r="AF325" s="165">
        <f t="shared" ref="AF325:AF328" si="3789">IFERROR(IF(($R325-AE325)&gt;=0,0,IF(($S325-AD325)&lt;0,0,IF(AND(($S325-AE325)&gt;0,(AD325-$R325)&gt;0),$V325/365*(AE325-AD325+1),IF(AND(($S325-AE325)&lt;=0,(AD325-$R325)&gt;0),$V325/365*($S325-AD325+1),$V325/365*(AE325-$R325+1))))),0)</f>
        <v>0</v>
      </c>
      <c r="AG325" s="161">
        <f t="shared" ref="AG325:AG328" si="3790">AE325+1</f>
        <v>45748</v>
      </c>
      <c r="AH325" s="161">
        <f t="shared" ref="AH325:AH328" si="3791">AG325+29</f>
        <v>45777</v>
      </c>
      <c r="AI325" s="165">
        <f t="shared" ref="AI325:AI328" si="3792">IFERROR(IF(($R325-AH325)&gt;=0,0,IF(($S325-AG325)&lt;0,0,IF(AND(($S325-AH325)&gt;0,(AG325-$R325)&gt;0),$V325/365*(AH325-AG325+1),IF(AND(($S325-AH325)&lt;=0,(AG325-$R325)&gt;0),$V325/365*($S325-AG325+1),$V325/365*(AH325-$R325+1))))),0)</f>
        <v>0</v>
      </c>
      <c r="AJ325" s="161">
        <f t="shared" ref="AJ325:AJ328" si="3793">AH325+1</f>
        <v>45778</v>
      </c>
      <c r="AK325" s="161">
        <f t="shared" ref="AK325:AK328" si="3794">AJ325+30</f>
        <v>45808</v>
      </c>
      <c r="AL325" s="165">
        <f t="shared" ref="AL325:AL328" si="3795">IFERROR(IF(($R325-AK325)&gt;=0,0,IF(($S325-AJ325)&lt;0,0,IF(AND(($S325-AK325)&gt;0,(AJ325-$R325)&gt;0),$V325/365*(AK325-AJ325+1),IF(AND(($S325-AK325)&lt;=0,(AJ325-$R325)&gt;0),$V325/365*($S325-AJ325+1),$V325/365*(AK325-$R325+1))))),0)</f>
        <v>0</v>
      </c>
      <c r="AM325" s="161">
        <f t="shared" ref="AM325:AM328" si="3796">AK325+1</f>
        <v>45809</v>
      </c>
      <c r="AN325" s="161">
        <f t="shared" ref="AN325:AN328" si="3797">AM325+29</f>
        <v>45838</v>
      </c>
      <c r="AO325" s="165">
        <f t="shared" ref="AO325:AO328" si="3798">IFERROR(IF(($R325-AN325)&gt;=0,0,IF(($S325-AM325)&lt;0,0,IF(AND(($S325-AN325)&gt;0,(AM325-$R325)&gt;0),$V325/365*(AN325-AM325+1),IF(AND(($S325-AN325)&lt;=0,(AM325-$R325)&gt;0),$V325/365*($S325-AM325+1),$V325/365*(AN325-$R325+1))))),0)</f>
        <v>0</v>
      </c>
      <c r="AP325" s="161">
        <f t="shared" ref="AP325:AP328" si="3799">AN325+1</f>
        <v>45839</v>
      </c>
      <c r="AQ325" s="161">
        <f t="shared" ref="AQ325:AQ328" si="3800">AP325+30</f>
        <v>45869</v>
      </c>
      <c r="AR325" s="165">
        <f t="shared" ref="AR325:AR328" si="3801">IFERROR(IF(($R325-AQ325)&gt;=0,0,IF(($S325-AP325)&lt;0,0,IF(AND(($S325-AQ325)&gt;0,(AP325-$R325)&gt;0),$V325/365*(AQ325-AP325+1),IF(AND(($S325-AQ325)&lt;=0,(AP325-$R325)&gt;0),$V325/365*($S325-AP325+1),$V325/365*(AQ325-$R325+1))))),0)</f>
        <v>0</v>
      </c>
      <c r="AS325" s="161">
        <f t="shared" ref="AS325:AS328" si="3802">AQ325+1</f>
        <v>45870</v>
      </c>
      <c r="AT325" s="161">
        <f t="shared" ref="AT325:AT328" si="3803">AS325+30</f>
        <v>45900</v>
      </c>
      <c r="AU325" s="165">
        <f t="shared" ref="AU325:AU328" si="3804">IFERROR(IF(($R325-AT325)&gt;=0,0,IF(($S325-AS325)&lt;0,0,IF(AND(($S325-AT325)&gt;0,(AS325-$R325)&gt;0),$V325/365*(AT325-AS325+1),IF(AND(($S325-AT325)&lt;=0,(AS325-$R325)&gt;0),$V325/365*($S325-AS325+1),$V325/365*(AT325-$R325+1))))),0)</f>
        <v>0</v>
      </c>
      <c r="AV325" s="161">
        <f t="shared" ref="AV325:AV328" si="3805">AT325+1</f>
        <v>45901</v>
      </c>
      <c r="AW325" s="161">
        <f t="shared" ref="AW325:AW328" si="3806">AV325+29</f>
        <v>45930</v>
      </c>
      <c r="AX325" s="165">
        <f t="shared" ref="AX325:AX328" si="3807">IFERROR(IF(($R325-AW325)&gt;=0,0,IF(($S325-AV325)&lt;0,0,IF(AND(($S325-AW325)&gt;0,(AV325-$R325)&gt;0),$V325/365*(AW325-AV325+1),IF(AND(($S325-AW325)&lt;=0,(AV325-$R325)&gt;0),$V325/365*($S325-AV325+1),$V325/365*(AW325-$R325+1))))),0)</f>
        <v>0</v>
      </c>
      <c r="AY325" s="161">
        <f t="shared" ref="AY325:AY328" si="3808">AW325+1</f>
        <v>45931</v>
      </c>
      <c r="AZ325" s="161">
        <f t="shared" ref="AZ325:AZ328" si="3809">AY325+30</f>
        <v>45961</v>
      </c>
      <c r="BA325" s="165">
        <f t="shared" ref="BA325:BA328" si="3810">IFERROR(IF(($R325-AZ325)&gt;=0,0,IF(($S325-AY325)&lt;0,0,IF(AND(($S325-AZ325)&gt;0,(AY325-$R325)&gt;0),$V325/365*(AZ325-AY325+1),IF(AND(($S325-AZ325)&lt;=0,(AY325-$R325)&gt;0),$V325/365*($S325-AY325+1),$V325/365*(AZ325-$R325+1))))),0)</f>
        <v>0</v>
      </c>
      <c r="BB325" s="161">
        <f t="shared" ref="BB325:BB328" si="3811">AZ325+1</f>
        <v>45962</v>
      </c>
      <c r="BC325" s="161">
        <f t="shared" ref="BC325:BC328" si="3812">BB325+29</f>
        <v>45991</v>
      </c>
      <c r="BD325" s="165">
        <f t="shared" ref="BD325:BD328" si="3813">IFERROR(IF(($R325-BC325)&gt;=0,0,IF(($S325-BB325)&lt;0,0,IF(AND(($S325-BC325)&gt;0,(BB325-$R325)&gt;0),$V325/365*(BC325-BB325+1),IF(AND(($S325-BC325)&lt;=0,(BB325-$R325)&gt;0),$V325/365*($S325-BB325+1),$V325/365*(BC325-$R325+1))))),0)</f>
        <v>0</v>
      </c>
      <c r="BE325" s="161">
        <f t="shared" ref="BE325:BE328" si="3814">BC325+1</f>
        <v>45992</v>
      </c>
      <c r="BF325" s="161">
        <f t="shared" ref="BF325:BF328" si="3815">BE325+30</f>
        <v>46022</v>
      </c>
      <c r="BG325" s="165">
        <f t="shared" ref="BG325:BG328" si="3816">IFERROR(IF(($R325-BF325)&gt;=0,0,IF(($S325-BE325)&lt;0,0,IF(AND(($S325-BF325)&gt;0,(BE325-$R325)&gt;0),$V325/365*(BF325-BE325+1),IF(AND(($S325-BF325)&lt;=0,(BE325-$R325)&gt;0),$V325/365*($S325-BE325+1),$V325/365*(BF325-$R325+1))))),0)</f>
        <v>0</v>
      </c>
      <c r="BH325" s="161">
        <v>46023</v>
      </c>
      <c r="BI325" s="161">
        <f t="shared" ref="BI325:BI328" si="3817">BH325+30</f>
        <v>46053</v>
      </c>
      <c r="BJ325" s="165">
        <f t="shared" ref="BJ325:BJ328" si="3818">IFERROR(IF(($R325-BI325)&gt;=0,0,IF(($S325-BH325)&lt;0,0,IF(AND(($S325-BI325)&gt;0,(BH325-$R325)&gt;0),$V325/365*(BI325-BH325+1),IF(AND(($S325-BI325)&lt;=0,(BH325-$R325)&gt;0),$V325/365*($S325-BH325+1),$V325/365*(BI325-$R325+1))))),0)</f>
        <v>0</v>
      </c>
      <c r="BK325" s="161">
        <f t="shared" ref="BK325:BK328" si="3819">BI325+1</f>
        <v>46054</v>
      </c>
      <c r="BL325" s="161">
        <f t="shared" ref="BL325:BL328" si="3820">BK325+27</f>
        <v>46081</v>
      </c>
      <c r="BM325" s="165">
        <f t="shared" ref="BM325:BM328" si="3821">IFERROR(IF(($R325-BL325)&gt;=0,0,IF(($S325-BK325)&lt;0,0,IF(AND(($S325-BL325)&gt;0,(BK325-$R325)&gt;0),$V325/365*(BL325-BK325+1),IF(AND(($S325-BL325)&lt;=0,(BK325-$R325)&gt;0),$V325/365*($S325-BK325+1),$V325/365*(BL325-$R325+1))))),0)</f>
        <v>0</v>
      </c>
      <c r="BN325" s="161">
        <f t="shared" ref="BN325:BN328" si="3822">BL325+1</f>
        <v>46082</v>
      </c>
      <c r="BO325" s="161">
        <f t="shared" ref="BO325:BO328" si="3823">BN325+30</f>
        <v>46112</v>
      </c>
      <c r="BP325" s="165">
        <f t="shared" ref="BP325:BP328" si="3824">IFERROR(IF(($R325-BO325)&gt;=0,0,IF(($S325-BN325)&lt;0,0,IF(AND(($S325-BO325)&gt;0,(BN325-$R325)&gt;0),$V325/365*(BO325-BN325+1),IF(AND(($S325-BO325)&lt;=0,(BN325-$R325)&gt;0),$V325/365*($S325-BN325+1),$V325/365*(BO325-$R325+1))))),0)</f>
        <v>0</v>
      </c>
      <c r="BQ325" s="161">
        <f t="shared" ref="BQ325:BQ328" si="3825">BO325+1</f>
        <v>46113</v>
      </c>
      <c r="BR325" s="161">
        <f t="shared" ref="BR325:BR328" si="3826">BQ325+29</f>
        <v>46142</v>
      </c>
      <c r="BS325" s="165">
        <f t="shared" ref="BS325:BS328" si="3827">IFERROR(IF(($R325-BR325)&gt;=0,0,IF(($S325-BQ325)&lt;0,0,IF(AND(($S325-BR325)&gt;0,(BQ325-$R325)&gt;0),$V325/365*(BR325-BQ325+1),IF(AND(($S325-BR325)&lt;=0,(BQ325-$R325)&gt;0),$V325/365*($S325-BQ325+1),$V325/365*(BR325-$R325+1))))),0)</f>
        <v>0</v>
      </c>
      <c r="BT325" s="161">
        <f t="shared" ref="BT325:BT328" si="3828">BR325+1</f>
        <v>46143</v>
      </c>
      <c r="BU325" s="161">
        <f t="shared" ref="BU325:BU328" si="3829">BT325+30</f>
        <v>46173</v>
      </c>
      <c r="BV325" s="165">
        <f t="shared" ref="BV325:BV328" si="3830">IFERROR(IF(($R325-BU325)&gt;=0,0,IF(($S325-BT325)&lt;0,0,IF(AND(($S325-BU325)&gt;0,(BT325-$R325)&gt;0),$V325/365*(BU325-BT325+1),IF(AND(($S325-BU325)&lt;=0,(BT325-$R325)&gt;0),$V325/365*($S325-BT325+1),$V325/365*(BU325-$R325+1))))),0)</f>
        <v>0</v>
      </c>
      <c r="BW325" s="161">
        <f t="shared" ref="BW325:BW328" si="3831">BU325+1</f>
        <v>46174</v>
      </c>
      <c r="BX325" s="161">
        <f t="shared" ref="BX325:BX328" si="3832">BW325+29</f>
        <v>46203</v>
      </c>
      <c r="BY325" s="165">
        <f t="shared" ref="BY325:BY328" si="3833">IFERROR(IF(($R325-BX325)&gt;=0,0,IF(($S325-BW325)&lt;0,0,IF(AND(($S325-BX325)&gt;0,(BW325-$R325)&gt;0),$V325/365*(BX325-BW325+1),IF(AND(($S325-BX325)&lt;=0,(BW325-$R325)&gt;0),$V325/365*($S325-BW325+1),$V325/365*(BX325-$R325+1))))),0)</f>
        <v>0</v>
      </c>
      <c r="BZ325" s="161">
        <f t="shared" ref="BZ325:BZ328" si="3834">BX325+1</f>
        <v>46204</v>
      </c>
      <c r="CA325" s="161">
        <f t="shared" ref="CA325:CA328" si="3835">BZ325+30</f>
        <v>46234</v>
      </c>
      <c r="CB325" s="165">
        <f t="shared" ref="CB325:CB328" si="3836">IFERROR(IF(($R325-CA325)&gt;=0,0,IF(($S325-BZ325)&lt;0,0,IF(AND(($S325-CA325)&gt;0,(BZ325-$R325)&gt;0),$V325/365*(CA325-BZ325+1),IF(AND(($S325-CA325)&lt;=0,(BZ325-$R325)&gt;0),$V325/365*($S325-BZ325+1),$V325/365*(CA325-$R325+1))))),0)</f>
        <v>0</v>
      </c>
      <c r="CC325" s="161">
        <f t="shared" ref="CC325:CC328" si="3837">CA325+1</f>
        <v>46235</v>
      </c>
      <c r="CD325" s="161">
        <f t="shared" ref="CD325:CD328" si="3838">CC325+30</f>
        <v>46265</v>
      </c>
      <c r="CE325" s="165">
        <f t="shared" ref="CE325:CE328" si="3839">IFERROR(IF(($R325-CD325)&gt;=0,0,IF(($S325-CC325)&lt;0,0,IF(AND(($S325-CD325)&gt;0,(CC325-$R325)&gt;0),$V325/365*(CD325-CC325+1),IF(AND(($S325-CD325)&lt;=0,(CC325-$R325)&gt;0),$V325/365*($S325-CC325+1),$V325/365*(CD325-$R325+1))))),0)</f>
        <v>0</v>
      </c>
      <c r="CF325" s="161">
        <f t="shared" ref="CF325:CF328" si="3840">CD325+1</f>
        <v>46266</v>
      </c>
      <c r="CG325" s="161">
        <f t="shared" ref="CG325:CG328" si="3841">CF325+29</f>
        <v>46295</v>
      </c>
      <c r="CH325" s="165">
        <f t="shared" ref="CH325:CH328" si="3842">IFERROR(IF(($R325-CG325)&gt;=0,0,IF(($S325-CF325)&lt;0,0,IF(AND(($S325-CG325)&gt;0,(CF325-$R325)&gt;0),$V325/365*(CG325-CF325+1),IF(AND(($S325-CG325)&lt;=0,(CF325-$R325)&gt;0),$V325/365*($S325-CF325+1),$V325/365*(CG325-$R325+1))))),0)</f>
        <v>0</v>
      </c>
      <c r="CI325" s="161">
        <f t="shared" ref="CI325:CI328" si="3843">CG325+1</f>
        <v>46296</v>
      </c>
      <c r="CJ325" s="161">
        <f t="shared" ref="CJ325:CJ328" si="3844">CI325+30</f>
        <v>46326</v>
      </c>
      <c r="CK325" s="165">
        <f t="shared" ref="CK325:CK328" si="3845">IFERROR(IF(($R325-CJ325)&gt;=0,0,IF(($S325-CI325)&lt;0,0,IF(AND(($S325-CJ325)&gt;0,(CI325-$R325)&gt;0),$V325/365*(CJ325-CI325+1),IF(AND(($S325-CJ325)&lt;=0,(CI325-$R325)&gt;0),$V325/365*($S325-CI325+1),$V325/365*(CJ325-$R325+1))))),0)</f>
        <v>0</v>
      </c>
      <c r="CL325" s="161">
        <f t="shared" ref="CL325:CL328" si="3846">CJ325+1</f>
        <v>46327</v>
      </c>
      <c r="CM325" s="161">
        <f t="shared" ref="CM325:CM328" si="3847">CL325+29</f>
        <v>46356</v>
      </c>
      <c r="CN325" s="165">
        <f t="shared" ref="CN325:CN328" si="3848">IFERROR(IF(($R325-CM325)&gt;=0,0,IF(($S325-CL325)&lt;0,0,IF(AND(($S325-CM325)&gt;0,(CL325-$R325)&gt;0),$V325/365*(CM325-CL325+1),IF(AND(($S325-CM325)&lt;=0,(CL325-$R325)&gt;0),$V325/365*($S325-CL325+1),$V325/365*(CM325-$R325+1))))),0)</f>
        <v>0</v>
      </c>
      <c r="CO325" s="161">
        <f t="shared" ref="CO325:CO328" si="3849">CM325+1</f>
        <v>46357</v>
      </c>
      <c r="CP325" s="161">
        <f t="shared" ref="CP325:CP328" si="3850">CO325+30</f>
        <v>46387</v>
      </c>
      <c r="CQ325" s="165">
        <f t="shared" ref="CQ325:CQ328" si="3851">IFERROR(IF(($R325-CP325)&gt;=0,0,IF(($S325-CO325)&lt;0,0,IF(AND(($S325-CP325)&gt;0,(CO325-$R325)&gt;0),$V325/365*(CP325-CO325+1),IF(AND(($S325-CP325)&lt;=0,(CO325-$R325)&gt;0),$V325/365*($S325-CO325+1),$V325/365*(CP325-$R325+1))))),0)</f>
        <v>0</v>
      </c>
    </row>
    <row r="326" s="78" customFormat="1" ht="24" customHeight="1" outlineLevel="4" spans="1:95">
      <c r="A326" s="119"/>
      <c r="B326" s="120"/>
      <c r="C326" s="121"/>
      <c r="D326" s="119"/>
      <c r="E326" s="120"/>
      <c r="F326" s="120"/>
      <c r="G326" s="120"/>
      <c r="H326" s="122"/>
      <c r="I326" s="122"/>
      <c r="J326" s="122">
        <f t="shared" si="3131"/>
        <v>0</v>
      </c>
      <c r="K326" s="122">
        <f t="shared" ref="K326:K328" si="3852">K325+1</f>
        <v>2</v>
      </c>
      <c r="L326" s="87"/>
      <c r="M326" s="154">
        <f>IFERROR(VLOOKUP($L326,'2-2 引出数据_合同数据仓库'!$B$2:$BP$1000,3,FALSE),0)</f>
        <v>0</v>
      </c>
      <c r="N326" s="122"/>
      <c r="O326" s="154">
        <f>IFERROR(VLOOKUP((LEFT(VLOOKUP($L326,'2-2 引出数据_合同数据仓库'!$B$2:$BP$1000,64,FALSE),15)&amp;(RIGHT(VLOOKUP($L326,'2-2 引出数据_合同数据仓库'!$B$2:$BP$1000,64,FALSE),4)+1)),'2-2 引出数据_合同数据仓库'!$B$2:$BP$1000,3,FALSE),0)</f>
        <v>0</v>
      </c>
      <c r="P326" s="122"/>
      <c r="Q326" s="122">
        <f>IFERROR(VLOOKUP($L326,'2-2 引出数据_合同数据仓库'!$B$2:$BP$1000,28,FALSE),0)</f>
        <v>0</v>
      </c>
      <c r="R326" s="122">
        <f>IFERROR(VLOOKUP($L326,'2-2 引出数据_合同数据仓库'!$B$2:$BP$1000,29,FALSE),0)</f>
        <v>0</v>
      </c>
      <c r="S326" s="122">
        <f>IFERROR(VLOOKUP($L326,'2-2 引出数据_合同数据仓库'!$B$2:$BP$1000,4,FALSE),0)</f>
        <v>0</v>
      </c>
      <c r="T326" s="122"/>
      <c r="U326" s="122">
        <f>IFERROR(VLOOKUP($L326,'2-2 引出数据_合同数据仓库'!$B$2:$BP$1000,15,FALSE),0)</f>
        <v>0</v>
      </c>
      <c r="V326" s="122">
        <f t="shared" si="3781"/>
        <v>0</v>
      </c>
      <c r="W326" s="122"/>
      <c r="X326" s="161">
        <v>45658</v>
      </c>
      <c r="Y326" s="161">
        <f t="shared" si="3782"/>
        <v>45688</v>
      </c>
      <c r="Z326" s="165">
        <f t="shared" si="3783"/>
        <v>0</v>
      </c>
      <c r="AA326" s="161">
        <f t="shared" si="3784"/>
        <v>45689</v>
      </c>
      <c r="AB326" s="161">
        <f t="shared" si="3785"/>
        <v>45716</v>
      </c>
      <c r="AC326" s="165">
        <f t="shared" si="3786"/>
        <v>0</v>
      </c>
      <c r="AD326" s="161">
        <f t="shared" si="3787"/>
        <v>45717</v>
      </c>
      <c r="AE326" s="161">
        <f t="shared" si="3788"/>
        <v>45747</v>
      </c>
      <c r="AF326" s="165">
        <f t="shared" si="3789"/>
        <v>0</v>
      </c>
      <c r="AG326" s="161">
        <f t="shared" si="3790"/>
        <v>45748</v>
      </c>
      <c r="AH326" s="161">
        <f t="shared" si="3791"/>
        <v>45777</v>
      </c>
      <c r="AI326" s="165">
        <f t="shared" si="3792"/>
        <v>0</v>
      </c>
      <c r="AJ326" s="161">
        <f t="shared" si="3793"/>
        <v>45778</v>
      </c>
      <c r="AK326" s="161">
        <f t="shared" si="3794"/>
        <v>45808</v>
      </c>
      <c r="AL326" s="165">
        <f t="shared" si="3795"/>
        <v>0</v>
      </c>
      <c r="AM326" s="161">
        <f t="shared" si="3796"/>
        <v>45809</v>
      </c>
      <c r="AN326" s="161">
        <f t="shared" si="3797"/>
        <v>45838</v>
      </c>
      <c r="AO326" s="165">
        <f t="shared" si="3798"/>
        <v>0</v>
      </c>
      <c r="AP326" s="161">
        <f t="shared" si="3799"/>
        <v>45839</v>
      </c>
      <c r="AQ326" s="161">
        <f t="shared" si="3800"/>
        <v>45869</v>
      </c>
      <c r="AR326" s="165">
        <f t="shared" si="3801"/>
        <v>0</v>
      </c>
      <c r="AS326" s="161">
        <f t="shared" si="3802"/>
        <v>45870</v>
      </c>
      <c r="AT326" s="161">
        <f t="shared" si="3803"/>
        <v>45900</v>
      </c>
      <c r="AU326" s="165">
        <f t="shared" si="3804"/>
        <v>0</v>
      </c>
      <c r="AV326" s="161">
        <f t="shared" si="3805"/>
        <v>45901</v>
      </c>
      <c r="AW326" s="161">
        <f t="shared" si="3806"/>
        <v>45930</v>
      </c>
      <c r="AX326" s="165">
        <f t="shared" si="3807"/>
        <v>0</v>
      </c>
      <c r="AY326" s="161">
        <f t="shared" si="3808"/>
        <v>45931</v>
      </c>
      <c r="AZ326" s="161">
        <f t="shared" si="3809"/>
        <v>45961</v>
      </c>
      <c r="BA326" s="165">
        <f t="shared" si="3810"/>
        <v>0</v>
      </c>
      <c r="BB326" s="161">
        <f t="shared" si="3811"/>
        <v>45962</v>
      </c>
      <c r="BC326" s="161">
        <f t="shared" si="3812"/>
        <v>45991</v>
      </c>
      <c r="BD326" s="165">
        <f t="shared" si="3813"/>
        <v>0</v>
      </c>
      <c r="BE326" s="161">
        <f t="shared" si="3814"/>
        <v>45992</v>
      </c>
      <c r="BF326" s="161">
        <f t="shared" si="3815"/>
        <v>46022</v>
      </c>
      <c r="BG326" s="165">
        <f t="shared" si="3816"/>
        <v>0</v>
      </c>
      <c r="BH326" s="161">
        <v>46023</v>
      </c>
      <c r="BI326" s="161">
        <f t="shared" si="3817"/>
        <v>46053</v>
      </c>
      <c r="BJ326" s="165">
        <f t="shared" si="3818"/>
        <v>0</v>
      </c>
      <c r="BK326" s="161">
        <f t="shared" si="3819"/>
        <v>46054</v>
      </c>
      <c r="BL326" s="161">
        <f t="shared" si="3820"/>
        <v>46081</v>
      </c>
      <c r="BM326" s="165">
        <f t="shared" si="3821"/>
        <v>0</v>
      </c>
      <c r="BN326" s="161">
        <f t="shared" si="3822"/>
        <v>46082</v>
      </c>
      <c r="BO326" s="161">
        <f t="shared" si="3823"/>
        <v>46112</v>
      </c>
      <c r="BP326" s="165">
        <f t="shared" si="3824"/>
        <v>0</v>
      </c>
      <c r="BQ326" s="161">
        <f t="shared" si="3825"/>
        <v>46113</v>
      </c>
      <c r="BR326" s="161">
        <f t="shared" si="3826"/>
        <v>46142</v>
      </c>
      <c r="BS326" s="165">
        <f t="shared" si="3827"/>
        <v>0</v>
      </c>
      <c r="BT326" s="161">
        <f t="shared" si="3828"/>
        <v>46143</v>
      </c>
      <c r="BU326" s="161">
        <f t="shared" si="3829"/>
        <v>46173</v>
      </c>
      <c r="BV326" s="165">
        <f t="shared" si="3830"/>
        <v>0</v>
      </c>
      <c r="BW326" s="161">
        <f t="shared" si="3831"/>
        <v>46174</v>
      </c>
      <c r="BX326" s="161">
        <f t="shared" si="3832"/>
        <v>46203</v>
      </c>
      <c r="BY326" s="165">
        <f t="shared" si="3833"/>
        <v>0</v>
      </c>
      <c r="BZ326" s="161">
        <f t="shared" si="3834"/>
        <v>46204</v>
      </c>
      <c r="CA326" s="161">
        <f t="shared" si="3835"/>
        <v>46234</v>
      </c>
      <c r="CB326" s="165">
        <f t="shared" si="3836"/>
        <v>0</v>
      </c>
      <c r="CC326" s="161">
        <f t="shared" si="3837"/>
        <v>46235</v>
      </c>
      <c r="CD326" s="161">
        <f t="shared" si="3838"/>
        <v>46265</v>
      </c>
      <c r="CE326" s="165">
        <f t="shared" si="3839"/>
        <v>0</v>
      </c>
      <c r="CF326" s="161">
        <f t="shared" si="3840"/>
        <v>46266</v>
      </c>
      <c r="CG326" s="161">
        <f t="shared" si="3841"/>
        <v>46295</v>
      </c>
      <c r="CH326" s="165">
        <f t="shared" si="3842"/>
        <v>0</v>
      </c>
      <c r="CI326" s="161">
        <f t="shared" si="3843"/>
        <v>46296</v>
      </c>
      <c r="CJ326" s="161">
        <f t="shared" si="3844"/>
        <v>46326</v>
      </c>
      <c r="CK326" s="165">
        <f t="shared" si="3845"/>
        <v>0</v>
      </c>
      <c r="CL326" s="161">
        <f t="shared" si="3846"/>
        <v>46327</v>
      </c>
      <c r="CM326" s="161">
        <f t="shared" si="3847"/>
        <v>46356</v>
      </c>
      <c r="CN326" s="165">
        <f t="shared" si="3848"/>
        <v>0</v>
      </c>
      <c r="CO326" s="161">
        <f t="shared" si="3849"/>
        <v>46357</v>
      </c>
      <c r="CP326" s="161">
        <f t="shared" si="3850"/>
        <v>46387</v>
      </c>
      <c r="CQ326" s="165">
        <f t="shared" si="3851"/>
        <v>0</v>
      </c>
    </row>
    <row r="327" s="78" customFormat="1" ht="24" customHeight="1" outlineLevel="4" spans="1:95">
      <c r="A327" s="119"/>
      <c r="B327" s="120"/>
      <c r="C327" s="121"/>
      <c r="D327" s="119"/>
      <c r="E327" s="120"/>
      <c r="F327" s="120"/>
      <c r="G327" s="120"/>
      <c r="H327" s="122"/>
      <c r="I327" s="122"/>
      <c r="J327" s="122">
        <f t="shared" si="3131"/>
        <v>0</v>
      </c>
      <c r="K327" s="122">
        <f t="shared" si="3852"/>
        <v>3</v>
      </c>
      <c r="L327" s="87"/>
      <c r="M327" s="154">
        <f>IFERROR(VLOOKUP($L327,'2-2 引出数据_合同数据仓库'!$B$2:$BP$1000,3,FALSE),0)</f>
        <v>0</v>
      </c>
      <c r="N327" s="122"/>
      <c r="O327" s="154">
        <f>IFERROR(VLOOKUP((LEFT(VLOOKUP($L327,'2-2 引出数据_合同数据仓库'!$B$2:$BP$1000,64,FALSE),15)&amp;(RIGHT(VLOOKUP($L327,'2-2 引出数据_合同数据仓库'!$B$2:$BP$1000,64,FALSE),4)+1)),'2-2 引出数据_合同数据仓库'!$B$2:$BP$1000,3,FALSE),0)</f>
        <v>0</v>
      </c>
      <c r="P327" s="122"/>
      <c r="Q327" s="122">
        <f>IFERROR(VLOOKUP($L327,'2-2 引出数据_合同数据仓库'!$B$2:$BP$1000,28,FALSE),0)</f>
        <v>0</v>
      </c>
      <c r="R327" s="122">
        <f>IFERROR(VLOOKUP($L327,'2-2 引出数据_合同数据仓库'!$B$2:$BP$1000,29,FALSE),0)</f>
        <v>0</v>
      </c>
      <c r="S327" s="122">
        <f>IFERROR(VLOOKUP($L327,'2-2 引出数据_合同数据仓库'!$B$2:$BP$1000,4,FALSE),0)</f>
        <v>0</v>
      </c>
      <c r="T327" s="122"/>
      <c r="U327" s="122">
        <f>IFERROR(VLOOKUP($L327,'2-2 引出数据_合同数据仓库'!$B$2:$BP$1000,15,FALSE),0)</f>
        <v>0</v>
      </c>
      <c r="V327" s="122">
        <f t="shared" si="3781"/>
        <v>0</v>
      </c>
      <c r="W327" s="122"/>
      <c r="X327" s="161">
        <v>45658</v>
      </c>
      <c r="Y327" s="161">
        <f t="shared" si="3782"/>
        <v>45688</v>
      </c>
      <c r="Z327" s="165">
        <f t="shared" si="3783"/>
        <v>0</v>
      </c>
      <c r="AA327" s="161">
        <f t="shared" si="3784"/>
        <v>45689</v>
      </c>
      <c r="AB327" s="161">
        <f t="shared" si="3785"/>
        <v>45716</v>
      </c>
      <c r="AC327" s="165">
        <f t="shared" si="3786"/>
        <v>0</v>
      </c>
      <c r="AD327" s="161">
        <f t="shared" si="3787"/>
        <v>45717</v>
      </c>
      <c r="AE327" s="161">
        <f t="shared" si="3788"/>
        <v>45747</v>
      </c>
      <c r="AF327" s="165">
        <f t="shared" si="3789"/>
        <v>0</v>
      </c>
      <c r="AG327" s="161">
        <f t="shared" si="3790"/>
        <v>45748</v>
      </c>
      <c r="AH327" s="161">
        <f t="shared" si="3791"/>
        <v>45777</v>
      </c>
      <c r="AI327" s="165">
        <f t="shared" si="3792"/>
        <v>0</v>
      </c>
      <c r="AJ327" s="161">
        <f t="shared" si="3793"/>
        <v>45778</v>
      </c>
      <c r="AK327" s="161">
        <f t="shared" si="3794"/>
        <v>45808</v>
      </c>
      <c r="AL327" s="165">
        <f t="shared" si="3795"/>
        <v>0</v>
      </c>
      <c r="AM327" s="161">
        <f t="shared" si="3796"/>
        <v>45809</v>
      </c>
      <c r="AN327" s="161">
        <f t="shared" si="3797"/>
        <v>45838</v>
      </c>
      <c r="AO327" s="165">
        <f t="shared" si="3798"/>
        <v>0</v>
      </c>
      <c r="AP327" s="161">
        <f t="shared" si="3799"/>
        <v>45839</v>
      </c>
      <c r="AQ327" s="161">
        <f t="shared" si="3800"/>
        <v>45869</v>
      </c>
      <c r="AR327" s="165">
        <f t="shared" si="3801"/>
        <v>0</v>
      </c>
      <c r="AS327" s="161">
        <f t="shared" si="3802"/>
        <v>45870</v>
      </c>
      <c r="AT327" s="161">
        <f t="shared" si="3803"/>
        <v>45900</v>
      </c>
      <c r="AU327" s="165">
        <f t="shared" si="3804"/>
        <v>0</v>
      </c>
      <c r="AV327" s="161">
        <f t="shared" si="3805"/>
        <v>45901</v>
      </c>
      <c r="AW327" s="161">
        <f t="shared" si="3806"/>
        <v>45930</v>
      </c>
      <c r="AX327" s="165">
        <f t="shared" si="3807"/>
        <v>0</v>
      </c>
      <c r="AY327" s="161">
        <f t="shared" si="3808"/>
        <v>45931</v>
      </c>
      <c r="AZ327" s="161">
        <f t="shared" si="3809"/>
        <v>45961</v>
      </c>
      <c r="BA327" s="165">
        <f t="shared" si="3810"/>
        <v>0</v>
      </c>
      <c r="BB327" s="161">
        <f t="shared" si="3811"/>
        <v>45962</v>
      </c>
      <c r="BC327" s="161">
        <f t="shared" si="3812"/>
        <v>45991</v>
      </c>
      <c r="BD327" s="165">
        <f t="shared" si="3813"/>
        <v>0</v>
      </c>
      <c r="BE327" s="161">
        <f t="shared" si="3814"/>
        <v>45992</v>
      </c>
      <c r="BF327" s="161">
        <f t="shared" si="3815"/>
        <v>46022</v>
      </c>
      <c r="BG327" s="165">
        <f t="shared" si="3816"/>
        <v>0</v>
      </c>
      <c r="BH327" s="161">
        <v>46023</v>
      </c>
      <c r="BI327" s="161">
        <f t="shared" si="3817"/>
        <v>46053</v>
      </c>
      <c r="BJ327" s="165">
        <f t="shared" si="3818"/>
        <v>0</v>
      </c>
      <c r="BK327" s="161">
        <f t="shared" si="3819"/>
        <v>46054</v>
      </c>
      <c r="BL327" s="161">
        <f t="shared" si="3820"/>
        <v>46081</v>
      </c>
      <c r="BM327" s="165">
        <f t="shared" si="3821"/>
        <v>0</v>
      </c>
      <c r="BN327" s="161">
        <f t="shared" si="3822"/>
        <v>46082</v>
      </c>
      <c r="BO327" s="161">
        <f t="shared" si="3823"/>
        <v>46112</v>
      </c>
      <c r="BP327" s="165">
        <f t="shared" si="3824"/>
        <v>0</v>
      </c>
      <c r="BQ327" s="161">
        <f t="shared" si="3825"/>
        <v>46113</v>
      </c>
      <c r="BR327" s="161">
        <f t="shared" si="3826"/>
        <v>46142</v>
      </c>
      <c r="BS327" s="165">
        <f t="shared" si="3827"/>
        <v>0</v>
      </c>
      <c r="BT327" s="161">
        <f t="shared" si="3828"/>
        <v>46143</v>
      </c>
      <c r="BU327" s="161">
        <f t="shared" si="3829"/>
        <v>46173</v>
      </c>
      <c r="BV327" s="165">
        <f t="shared" si="3830"/>
        <v>0</v>
      </c>
      <c r="BW327" s="161">
        <f t="shared" si="3831"/>
        <v>46174</v>
      </c>
      <c r="BX327" s="161">
        <f t="shared" si="3832"/>
        <v>46203</v>
      </c>
      <c r="BY327" s="165">
        <f t="shared" si="3833"/>
        <v>0</v>
      </c>
      <c r="BZ327" s="161">
        <f t="shared" si="3834"/>
        <v>46204</v>
      </c>
      <c r="CA327" s="161">
        <f t="shared" si="3835"/>
        <v>46234</v>
      </c>
      <c r="CB327" s="165">
        <f t="shared" si="3836"/>
        <v>0</v>
      </c>
      <c r="CC327" s="161">
        <f t="shared" si="3837"/>
        <v>46235</v>
      </c>
      <c r="CD327" s="161">
        <f t="shared" si="3838"/>
        <v>46265</v>
      </c>
      <c r="CE327" s="165">
        <f t="shared" si="3839"/>
        <v>0</v>
      </c>
      <c r="CF327" s="161">
        <f t="shared" si="3840"/>
        <v>46266</v>
      </c>
      <c r="CG327" s="161">
        <f t="shared" si="3841"/>
        <v>46295</v>
      </c>
      <c r="CH327" s="165">
        <f t="shared" si="3842"/>
        <v>0</v>
      </c>
      <c r="CI327" s="161">
        <f t="shared" si="3843"/>
        <v>46296</v>
      </c>
      <c r="CJ327" s="161">
        <f t="shared" si="3844"/>
        <v>46326</v>
      </c>
      <c r="CK327" s="165">
        <f t="shared" si="3845"/>
        <v>0</v>
      </c>
      <c r="CL327" s="161">
        <f t="shared" si="3846"/>
        <v>46327</v>
      </c>
      <c r="CM327" s="161">
        <f t="shared" si="3847"/>
        <v>46356</v>
      </c>
      <c r="CN327" s="165">
        <f t="shared" si="3848"/>
        <v>0</v>
      </c>
      <c r="CO327" s="161">
        <f t="shared" si="3849"/>
        <v>46357</v>
      </c>
      <c r="CP327" s="161">
        <f t="shared" si="3850"/>
        <v>46387</v>
      </c>
      <c r="CQ327" s="165">
        <f t="shared" si="3851"/>
        <v>0</v>
      </c>
    </row>
    <row r="328" s="78" customFormat="1" ht="24" customHeight="1" outlineLevel="4" spans="1:95">
      <c r="A328" s="119"/>
      <c r="B328" s="120"/>
      <c r="C328" s="121"/>
      <c r="D328" s="119"/>
      <c r="E328" s="120"/>
      <c r="F328" s="120"/>
      <c r="G328" s="120"/>
      <c r="H328" s="122"/>
      <c r="I328" s="122"/>
      <c r="J328" s="122">
        <f t="shared" ref="J328:J394" si="3853">Z328+AC328+AF328+AI328+AL328+AO328+AR328+AU328+AX328+BA328+BD328+BG328</f>
        <v>0</v>
      </c>
      <c r="K328" s="122">
        <f t="shared" si="3852"/>
        <v>4</v>
      </c>
      <c r="L328" s="87"/>
      <c r="M328" s="154">
        <f>IFERROR(VLOOKUP($L328,'2-2 引出数据_合同数据仓库'!$B$2:$BP$1000,3,FALSE),0)</f>
        <v>0</v>
      </c>
      <c r="N328" s="122"/>
      <c r="O328" s="154">
        <f>IFERROR(VLOOKUP((LEFT(VLOOKUP($L328,'2-2 引出数据_合同数据仓库'!$B$2:$BP$1000,64,FALSE),15)&amp;(RIGHT(VLOOKUP($L328,'2-2 引出数据_合同数据仓库'!$B$2:$BP$1000,64,FALSE),4)+1)),'2-2 引出数据_合同数据仓库'!$B$2:$BP$1000,3,FALSE),0)</f>
        <v>0</v>
      </c>
      <c r="P328" s="122"/>
      <c r="Q328" s="122">
        <f>IFERROR(VLOOKUP($L328,'2-2 引出数据_合同数据仓库'!$B$2:$BP$1000,28,FALSE),0)</f>
        <v>0</v>
      </c>
      <c r="R328" s="122">
        <f>IFERROR(VLOOKUP($L328,'2-2 引出数据_合同数据仓库'!$B$2:$BP$1000,29,FALSE),0)</f>
        <v>0</v>
      </c>
      <c r="S328" s="122">
        <f>IFERROR(VLOOKUP($L328,'2-2 引出数据_合同数据仓库'!$B$2:$BP$1000,4,FALSE),0)</f>
        <v>0</v>
      </c>
      <c r="T328" s="122"/>
      <c r="U328" s="122">
        <f>IFERROR(VLOOKUP($L328,'2-2 引出数据_合同数据仓库'!$B$2:$BP$1000,15,FALSE),0)</f>
        <v>0</v>
      </c>
      <c r="V328" s="122">
        <f t="shared" si="3781"/>
        <v>0</v>
      </c>
      <c r="W328" s="122"/>
      <c r="X328" s="161">
        <v>45658</v>
      </c>
      <c r="Y328" s="161">
        <f t="shared" si="3782"/>
        <v>45688</v>
      </c>
      <c r="Z328" s="165">
        <f t="shared" si="3783"/>
        <v>0</v>
      </c>
      <c r="AA328" s="161">
        <f t="shared" si="3784"/>
        <v>45689</v>
      </c>
      <c r="AB328" s="161">
        <f t="shared" si="3785"/>
        <v>45716</v>
      </c>
      <c r="AC328" s="165">
        <f t="shared" si="3786"/>
        <v>0</v>
      </c>
      <c r="AD328" s="161">
        <f t="shared" si="3787"/>
        <v>45717</v>
      </c>
      <c r="AE328" s="161">
        <f t="shared" si="3788"/>
        <v>45747</v>
      </c>
      <c r="AF328" s="165">
        <f t="shared" si="3789"/>
        <v>0</v>
      </c>
      <c r="AG328" s="161">
        <f t="shared" si="3790"/>
        <v>45748</v>
      </c>
      <c r="AH328" s="161">
        <f t="shared" si="3791"/>
        <v>45777</v>
      </c>
      <c r="AI328" s="165">
        <f t="shared" si="3792"/>
        <v>0</v>
      </c>
      <c r="AJ328" s="161">
        <f t="shared" si="3793"/>
        <v>45778</v>
      </c>
      <c r="AK328" s="161">
        <f t="shared" si="3794"/>
        <v>45808</v>
      </c>
      <c r="AL328" s="165">
        <f t="shared" si="3795"/>
        <v>0</v>
      </c>
      <c r="AM328" s="161">
        <f t="shared" si="3796"/>
        <v>45809</v>
      </c>
      <c r="AN328" s="161">
        <f t="shared" si="3797"/>
        <v>45838</v>
      </c>
      <c r="AO328" s="165">
        <f t="shared" si="3798"/>
        <v>0</v>
      </c>
      <c r="AP328" s="161">
        <f t="shared" si="3799"/>
        <v>45839</v>
      </c>
      <c r="AQ328" s="161">
        <f t="shared" si="3800"/>
        <v>45869</v>
      </c>
      <c r="AR328" s="165">
        <f t="shared" si="3801"/>
        <v>0</v>
      </c>
      <c r="AS328" s="161">
        <f t="shared" si="3802"/>
        <v>45870</v>
      </c>
      <c r="AT328" s="161">
        <f t="shared" si="3803"/>
        <v>45900</v>
      </c>
      <c r="AU328" s="165">
        <f t="shared" si="3804"/>
        <v>0</v>
      </c>
      <c r="AV328" s="161">
        <f t="shared" si="3805"/>
        <v>45901</v>
      </c>
      <c r="AW328" s="161">
        <f t="shared" si="3806"/>
        <v>45930</v>
      </c>
      <c r="AX328" s="165">
        <f t="shared" si="3807"/>
        <v>0</v>
      </c>
      <c r="AY328" s="161">
        <f t="shared" si="3808"/>
        <v>45931</v>
      </c>
      <c r="AZ328" s="161">
        <f t="shared" si="3809"/>
        <v>45961</v>
      </c>
      <c r="BA328" s="165">
        <f t="shared" si="3810"/>
        <v>0</v>
      </c>
      <c r="BB328" s="161">
        <f t="shared" si="3811"/>
        <v>45962</v>
      </c>
      <c r="BC328" s="161">
        <f t="shared" si="3812"/>
        <v>45991</v>
      </c>
      <c r="BD328" s="165">
        <f t="shared" si="3813"/>
        <v>0</v>
      </c>
      <c r="BE328" s="161">
        <f t="shared" si="3814"/>
        <v>45992</v>
      </c>
      <c r="BF328" s="161">
        <f t="shared" si="3815"/>
        <v>46022</v>
      </c>
      <c r="BG328" s="165">
        <f t="shared" si="3816"/>
        <v>0</v>
      </c>
      <c r="BH328" s="161">
        <v>46023</v>
      </c>
      <c r="BI328" s="161">
        <f t="shared" si="3817"/>
        <v>46053</v>
      </c>
      <c r="BJ328" s="165">
        <f t="shared" si="3818"/>
        <v>0</v>
      </c>
      <c r="BK328" s="161">
        <f t="shared" si="3819"/>
        <v>46054</v>
      </c>
      <c r="BL328" s="161">
        <f t="shared" si="3820"/>
        <v>46081</v>
      </c>
      <c r="BM328" s="165">
        <f t="shared" si="3821"/>
        <v>0</v>
      </c>
      <c r="BN328" s="161">
        <f t="shared" si="3822"/>
        <v>46082</v>
      </c>
      <c r="BO328" s="161">
        <f t="shared" si="3823"/>
        <v>46112</v>
      </c>
      <c r="BP328" s="165">
        <f t="shared" si="3824"/>
        <v>0</v>
      </c>
      <c r="BQ328" s="161">
        <f t="shared" si="3825"/>
        <v>46113</v>
      </c>
      <c r="BR328" s="161">
        <f t="shared" si="3826"/>
        <v>46142</v>
      </c>
      <c r="BS328" s="165">
        <f t="shared" si="3827"/>
        <v>0</v>
      </c>
      <c r="BT328" s="161">
        <f t="shared" si="3828"/>
        <v>46143</v>
      </c>
      <c r="BU328" s="161">
        <f t="shared" si="3829"/>
        <v>46173</v>
      </c>
      <c r="BV328" s="165">
        <f t="shared" si="3830"/>
        <v>0</v>
      </c>
      <c r="BW328" s="161">
        <f t="shared" si="3831"/>
        <v>46174</v>
      </c>
      <c r="BX328" s="161">
        <f t="shared" si="3832"/>
        <v>46203</v>
      </c>
      <c r="BY328" s="165">
        <f t="shared" si="3833"/>
        <v>0</v>
      </c>
      <c r="BZ328" s="161">
        <f t="shared" si="3834"/>
        <v>46204</v>
      </c>
      <c r="CA328" s="161">
        <f t="shared" si="3835"/>
        <v>46234</v>
      </c>
      <c r="CB328" s="165">
        <f t="shared" si="3836"/>
        <v>0</v>
      </c>
      <c r="CC328" s="161">
        <f t="shared" si="3837"/>
        <v>46235</v>
      </c>
      <c r="CD328" s="161">
        <f t="shared" si="3838"/>
        <v>46265</v>
      </c>
      <c r="CE328" s="165">
        <f t="shared" si="3839"/>
        <v>0</v>
      </c>
      <c r="CF328" s="161">
        <f t="shared" si="3840"/>
        <v>46266</v>
      </c>
      <c r="CG328" s="161">
        <f t="shared" si="3841"/>
        <v>46295</v>
      </c>
      <c r="CH328" s="165">
        <f t="shared" si="3842"/>
        <v>0</v>
      </c>
      <c r="CI328" s="161">
        <f t="shared" si="3843"/>
        <v>46296</v>
      </c>
      <c r="CJ328" s="161">
        <f t="shared" si="3844"/>
        <v>46326</v>
      </c>
      <c r="CK328" s="165">
        <f t="shared" si="3845"/>
        <v>0</v>
      </c>
      <c r="CL328" s="161">
        <f t="shared" si="3846"/>
        <v>46327</v>
      </c>
      <c r="CM328" s="161">
        <f t="shared" si="3847"/>
        <v>46356</v>
      </c>
      <c r="CN328" s="165">
        <f t="shared" si="3848"/>
        <v>0</v>
      </c>
      <c r="CO328" s="161">
        <f t="shared" si="3849"/>
        <v>46357</v>
      </c>
      <c r="CP328" s="161">
        <f t="shared" si="3850"/>
        <v>46387</v>
      </c>
      <c r="CQ328" s="165">
        <f t="shared" si="3851"/>
        <v>0</v>
      </c>
    </row>
    <row r="329" s="78" customFormat="1" ht="24" customHeight="1" outlineLevel="4" spans="1:95">
      <c r="A329" s="123" t="s">
        <v>2826</v>
      </c>
      <c r="B329" s="124"/>
      <c r="C329" s="124"/>
      <c r="D329" s="124"/>
      <c r="E329" s="124"/>
      <c r="F329" s="124"/>
      <c r="G329" s="125"/>
      <c r="H329" s="126"/>
      <c r="I329" s="126"/>
      <c r="J329" s="126"/>
      <c r="K329" s="126"/>
      <c r="L329" s="126"/>
      <c r="M329" s="155"/>
      <c r="N329" s="126"/>
      <c r="O329" s="126"/>
      <c r="P329" s="126"/>
      <c r="Q329" s="126"/>
      <c r="R329" s="126"/>
      <c r="S329" s="126"/>
      <c r="T329" s="126"/>
      <c r="U329" s="126"/>
      <c r="V329" s="126"/>
      <c r="W329" s="126"/>
      <c r="X329" s="126"/>
      <c r="Y329" s="126"/>
      <c r="Z329" s="126"/>
      <c r="AA329" s="126"/>
      <c r="AB329" s="126"/>
      <c r="AC329" s="126"/>
      <c r="AD329" s="126"/>
      <c r="AE329" s="126"/>
      <c r="AF329" s="126"/>
      <c r="AG329" s="126"/>
      <c r="AH329" s="126"/>
      <c r="AI329" s="126"/>
      <c r="AJ329" s="126"/>
      <c r="AK329" s="126"/>
      <c r="AL329" s="126"/>
      <c r="AM329" s="126"/>
      <c r="AN329" s="126"/>
      <c r="AO329" s="126"/>
      <c r="AP329" s="126"/>
      <c r="AQ329" s="126"/>
      <c r="AR329" s="126"/>
      <c r="AS329" s="126"/>
      <c r="AT329" s="126"/>
      <c r="AU329" s="126"/>
      <c r="AV329" s="126"/>
      <c r="AW329" s="126"/>
      <c r="AX329" s="126"/>
      <c r="AY329" s="126"/>
      <c r="AZ329" s="126"/>
      <c r="BA329" s="126"/>
      <c r="BB329" s="126"/>
      <c r="BC329" s="126"/>
      <c r="BD329" s="126"/>
      <c r="BE329" s="126"/>
      <c r="BF329" s="126"/>
      <c r="BG329" s="126"/>
      <c r="BH329" s="126"/>
      <c r="BI329" s="126"/>
      <c r="BJ329" s="126"/>
      <c r="BK329" s="126"/>
      <c r="BL329" s="126"/>
      <c r="BM329" s="126"/>
      <c r="BN329" s="126"/>
      <c r="BO329" s="126"/>
      <c r="BP329" s="126"/>
      <c r="BQ329" s="126"/>
      <c r="BR329" s="126"/>
      <c r="BS329" s="126"/>
      <c r="BT329" s="126"/>
      <c r="BU329" s="126"/>
      <c r="BV329" s="126"/>
      <c r="BW329" s="126"/>
      <c r="BX329" s="126"/>
      <c r="BY329" s="126"/>
      <c r="BZ329" s="126"/>
      <c r="CA329" s="126"/>
      <c r="CB329" s="126"/>
      <c r="CC329" s="126"/>
      <c r="CD329" s="126"/>
      <c r="CE329" s="126"/>
      <c r="CF329" s="126"/>
      <c r="CG329" s="126"/>
      <c r="CH329" s="126"/>
      <c r="CI329" s="126"/>
      <c r="CJ329" s="126"/>
      <c r="CK329" s="126"/>
      <c r="CL329" s="126"/>
      <c r="CM329" s="126"/>
      <c r="CN329" s="126"/>
      <c r="CO329" s="126"/>
      <c r="CP329" s="126"/>
      <c r="CQ329" s="126"/>
    </row>
    <row r="330" ht="24" customHeight="1" outlineLevel="3" spans="1:95">
      <c r="A330" s="115"/>
      <c r="B330" s="116" t="s">
        <v>799</v>
      </c>
      <c r="C330" s="117" t="s">
        <v>1267</v>
      </c>
      <c r="D330" s="115" t="s">
        <v>1268</v>
      </c>
      <c r="E330" s="116" t="s">
        <v>1269</v>
      </c>
      <c r="F330" s="116"/>
      <c r="G330" s="116" t="s">
        <v>943</v>
      </c>
      <c r="H330" s="118">
        <f>X330+AA330+AD330+AG330+AJ330+AM330+AP330+AS330+AV330+AY330+BB330+BE330</f>
        <v>0</v>
      </c>
      <c r="I330" s="118">
        <f>Y330+AB330+AE330+AH330+AK330+AN330+AQ330+AT330+AW330+AZ330+BC330+BF330</f>
        <v>0</v>
      </c>
      <c r="J330" s="118">
        <f t="shared" si="3853"/>
        <v>0</v>
      </c>
      <c r="K330" s="118"/>
      <c r="L330" s="118"/>
      <c r="M330" s="152"/>
      <c r="N330" s="118"/>
      <c r="O330" s="118"/>
      <c r="P330" s="118"/>
      <c r="Q330" s="118"/>
      <c r="R330" s="118"/>
      <c r="S330" s="118"/>
      <c r="T330" s="118"/>
      <c r="U330" s="118"/>
      <c r="V330" s="118"/>
      <c r="W330" s="118"/>
      <c r="X330" s="118">
        <f>VLOOKUP($C330,'1 预算编制表单'!$C:$BJ,27,FALSE)</f>
        <v>0</v>
      </c>
      <c r="Y330" s="118">
        <f>X330-Z330</f>
        <v>0</v>
      </c>
      <c r="Z330" s="118">
        <f>SUM(Z331:Z335)</f>
        <v>0</v>
      </c>
      <c r="AA330" s="118">
        <f>VLOOKUP($C330,'1 预算编制表单'!$C:$BJ,30,FALSE)</f>
        <v>0</v>
      </c>
      <c r="AB330" s="118">
        <f>AA330-AC330</f>
        <v>0</v>
      </c>
      <c r="AC330" s="118">
        <f>SUM(AC331:AC335)</f>
        <v>0</v>
      </c>
      <c r="AD330" s="118">
        <f>VLOOKUP($C330,'1 预算编制表单'!$C:$BJ,33,FALSE)</f>
        <v>0</v>
      </c>
      <c r="AE330" s="118">
        <f>AD330-AF330</f>
        <v>0</v>
      </c>
      <c r="AF330" s="118">
        <f>SUM(AF331:AF335)</f>
        <v>0</v>
      </c>
      <c r="AG330" s="118">
        <f>VLOOKUP($C330,'1 预算编制表单'!$C:$BJ,36,FALSE)</f>
        <v>0</v>
      </c>
      <c r="AH330" s="118">
        <f>AG330-AI330</f>
        <v>0</v>
      </c>
      <c r="AI330" s="118">
        <f>SUM(AI331:AI335)</f>
        <v>0</v>
      </c>
      <c r="AJ330" s="118">
        <f>VLOOKUP($C330,'1 预算编制表单'!$C:$BJ,39,FALSE)</f>
        <v>0</v>
      </c>
      <c r="AK330" s="118">
        <f>AJ330-AL330</f>
        <v>0</v>
      </c>
      <c r="AL330" s="118">
        <f>SUM(AL331:AL335)</f>
        <v>0</v>
      </c>
      <c r="AM330" s="118">
        <f>VLOOKUP($C330,'1 预算编制表单'!$C:$BJ,42,FALSE)</f>
        <v>0</v>
      </c>
      <c r="AN330" s="118">
        <f>AM330-AO330</f>
        <v>0</v>
      </c>
      <c r="AO330" s="118">
        <f>SUM(AO331:AO335)</f>
        <v>0</v>
      </c>
      <c r="AP330" s="118">
        <f>VLOOKUP($C330,'1 预算编制表单'!$C:$BJ,45,FALSE)</f>
        <v>0</v>
      </c>
      <c r="AQ330" s="118">
        <f>AP330-AR330</f>
        <v>0</v>
      </c>
      <c r="AR330" s="118">
        <f>SUM(AR331:AR335)</f>
        <v>0</v>
      </c>
      <c r="AS330" s="118">
        <f>VLOOKUP($C330,'1 预算编制表单'!$C:$BJ,48,FALSE)</f>
        <v>0</v>
      </c>
      <c r="AT330" s="118">
        <f>AS330-AU330</f>
        <v>0</v>
      </c>
      <c r="AU330" s="118">
        <f>SUM(AU331:AU335)</f>
        <v>0</v>
      </c>
      <c r="AV330" s="118">
        <f>VLOOKUP($C330,'1 预算编制表单'!$C:$BJ,51,FALSE)</f>
        <v>0</v>
      </c>
      <c r="AW330" s="118">
        <f>AV330-AX330</f>
        <v>0</v>
      </c>
      <c r="AX330" s="118">
        <f>SUM(AX331:AX335)</f>
        <v>0</v>
      </c>
      <c r="AY330" s="118">
        <f>VLOOKUP($C330,'1 预算编制表单'!$C:$BJ,54,FALSE)</f>
        <v>0</v>
      </c>
      <c r="AZ330" s="118">
        <f>AY330-BA330</f>
        <v>0</v>
      </c>
      <c r="BA330" s="118">
        <f>SUM(BA331:BA335)</f>
        <v>0</v>
      </c>
      <c r="BB330" s="118">
        <f>VLOOKUP($C330,'1 预算编制表单'!$C:$BJ,57,FALSE)</f>
        <v>0</v>
      </c>
      <c r="BC330" s="118">
        <f>BB330-BD330</f>
        <v>0</v>
      </c>
      <c r="BD330" s="118">
        <f>SUM(BD331:BD335)</f>
        <v>0</v>
      </c>
      <c r="BE330" s="118">
        <f>VLOOKUP($C330,'1 预算编制表单'!$C:$BJ,60,FALSE)</f>
        <v>0</v>
      </c>
      <c r="BF330" s="118">
        <f>BE330-BG330</f>
        <v>0</v>
      </c>
      <c r="BG330" s="118">
        <f>SUM(BG331:BG335)</f>
        <v>0</v>
      </c>
      <c r="BH330" s="118">
        <f>VLOOKUP($C330,'1 预算编制表单'!$C:$BJ,27,FALSE)</f>
        <v>0</v>
      </c>
      <c r="BI330" s="118">
        <f>BH330-BJ330</f>
        <v>0</v>
      </c>
      <c r="BJ330" s="118">
        <f>SUM(BJ331:BJ335)</f>
        <v>0</v>
      </c>
      <c r="BK330" s="118">
        <f>VLOOKUP($C330,'1 预算编制表单'!$C:$BJ,30,FALSE)</f>
        <v>0</v>
      </c>
      <c r="BL330" s="118">
        <f>BK330-BM330</f>
        <v>0</v>
      </c>
      <c r="BM330" s="118">
        <f>SUM(BM331:BM335)</f>
        <v>0</v>
      </c>
      <c r="BN330" s="118">
        <f>VLOOKUP($C330,'1 预算编制表单'!$C:$BJ,33,FALSE)</f>
        <v>0</v>
      </c>
      <c r="BO330" s="118">
        <f>BN330-BP330</f>
        <v>0</v>
      </c>
      <c r="BP330" s="118">
        <f>SUM(BP331:BP335)</f>
        <v>0</v>
      </c>
      <c r="BQ330" s="118">
        <f>VLOOKUP($C330,'1 预算编制表单'!$C:$BJ,36,FALSE)</f>
        <v>0</v>
      </c>
      <c r="BR330" s="118">
        <f>BQ330-BS330</f>
        <v>0</v>
      </c>
      <c r="BS330" s="118">
        <f>SUM(BS331:BS335)</f>
        <v>0</v>
      </c>
      <c r="BT330" s="118">
        <f>VLOOKUP($C330,'1 预算编制表单'!$C:$BJ,39,FALSE)</f>
        <v>0</v>
      </c>
      <c r="BU330" s="118">
        <f>BT330-BV330</f>
        <v>0</v>
      </c>
      <c r="BV330" s="118">
        <f>SUM(BV331:BV335)</f>
        <v>0</v>
      </c>
      <c r="BW330" s="118">
        <f>VLOOKUP($C330,'1 预算编制表单'!$C:$BJ,42,FALSE)</f>
        <v>0</v>
      </c>
      <c r="BX330" s="118">
        <f>BW330-BY330</f>
        <v>0</v>
      </c>
      <c r="BY330" s="118">
        <f>SUM(BY331:BY335)</f>
        <v>0</v>
      </c>
      <c r="BZ330" s="118">
        <f>VLOOKUP($C330,'1 预算编制表单'!$C:$BJ,45,FALSE)</f>
        <v>0</v>
      </c>
      <c r="CA330" s="118">
        <f>BZ330-CB330</f>
        <v>0</v>
      </c>
      <c r="CB330" s="118">
        <f>SUM(CB331:CB335)</f>
        <v>0</v>
      </c>
      <c r="CC330" s="118">
        <f>VLOOKUP($C330,'1 预算编制表单'!$C:$BJ,48,FALSE)</f>
        <v>0</v>
      </c>
      <c r="CD330" s="118">
        <f>CC330-CE330</f>
        <v>0</v>
      </c>
      <c r="CE330" s="118">
        <f>SUM(CE331:CE335)</f>
        <v>0</v>
      </c>
      <c r="CF330" s="118">
        <f>VLOOKUP($C330,'1 预算编制表单'!$C:$BJ,51,FALSE)</f>
        <v>0</v>
      </c>
      <c r="CG330" s="118">
        <f>CF330-CH330</f>
        <v>0</v>
      </c>
      <c r="CH330" s="118">
        <f>SUM(CH331:CH335)</f>
        <v>0</v>
      </c>
      <c r="CI330" s="118">
        <f>VLOOKUP($C330,'1 预算编制表单'!$C:$BJ,54,FALSE)</f>
        <v>0</v>
      </c>
      <c r="CJ330" s="118">
        <f>CI330-CK330</f>
        <v>0</v>
      </c>
      <c r="CK330" s="118">
        <f>SUM(CK331:CK335)</f>
        <v>0</v>
      </c>
      <c r="CL330" s="118">
        <f>VLOOKUP($C330,'1 预算编制表单'!$C:$BJ,57,FALSE)</f>
        <v>0</v>
      </c>
      <c r="CM330" s="118">
        <f>CL330-CN330</f>
        <v>0</v>
      </c>
      <c r="CN330" s="118">
        <f>SUM(CN331:CN335)</f>
        <v>0</v>
      </c>
      <c r="CO330" s="118">
        <f>VLOOKUP($C330,'1 预算编制表单'!$C:$BJ,60,FALSE)</f>
        <v>0</v>
      </c>
      <c r="CP330" s="118">
        <f>CO330-CQ330</f>
        <v>0</v>
      </c>
      <c r="CQ330" s="118">
        <f>SUM(CQ331:CQ335)</f>
        <v>0</v>
      </c>
    </row>
    <row r="331" s="78" customFormat="1" ht="24" customHeight="1" outlineLevel="4" spans="1:95">
      <c r="A331" s="119"/>
      <c r="B331" s="120"/>
      <c r="C331" s="121"/>
      <c r="D331" s="119"/>
      <c r="E331" s="120"/>
      <c r="F331" s="120"/>
      <c r="G331" s="120"/>
      <c r="H331" s="122"/>
      <c r="I331" s="122"/>
      <c r="J331" s="122">
        <f t="shared" si="3853"/>
        <v>0</v>
      </c>
      <c r="K331" s="122">
        <v>1</v>
      </c>
      <c r="L331" s="71"/>
      <c r="M331" s="154">
        <f>IFERROR(VLOOKUP($L331,'2-2 引出数据_合同数据仓库'!$B$2:$BP$1000,3,FALSE),0)</f>
        <v>0</v>
      </c>
      <c r="N331" s="122"/>
      <c r="O331" s="154">
        <f>IFERROR(VLOOKUP((LEFT(VLOOKUP($L331,'2-2 引出数据_合同数据仓库'!$B$2:$BP$1000,64,FALSE),15)&amp;(RIGHT(VLOOKUP($L331,'2-2 引出数据_合同数据仓库'!$B$2:$BP$1000,64,FALSE),4)+1)),'2-2 引出数据_合同数据仓库'!$B$2:$BP$1000,3,FALSE),0)</f>
        <v>0</v>
      </c>
      <c r="P331" s="122"/>
      <c r="Q331" s="122">
        <f>IFERROR(VLOOKUP($L331,'2-2 引出数据_合同数据仓库'!$B$2:$BP$1000,28,FALSE),0)</f>
        <v>0</v>
      </c>
      <c r="R331" s="122">
        <f>IFERROR(VLOOKUP($L331,'2-2 引出数据_合同数据仓库'!$B$2:$BP$1000,29,FALSE),0)</f>
        <v>0</v>
      </c>
      <c r="S331" s="122">
        <f>IFERROR(VLOOKUP($L331,'2-2 引出数据_合同数据仓库'!$B$2:$BP$1000,4,FALSE),0)</f>
        <v>0</v>
      </c>
      <c r="T331" s="122"/>
      <c r="U331" s="122">
        <f>IFERROR(VLOOKUP($L331,'2-2 引出数据_合同数据仓库'!$B$2:$BP$1000,15,FALSE),0)</f>
        <v>0</v>
      </c>
      <c r="V331" s="122">
        <f t="shared" ref="V331:V334" si="3854">U331/(S331-R331+1)*365</f>
        <v>0</v>
      </c>
      <c r="W331" s="122"/>
      <c r="X331" s="161">
        <v>45658</v>
      </c>
      <c r="Y331" s="161">
        <f t="shared" ref="Y331:Y334" si="3855">X331+30</f>
        <v>45688</v>
      </c>
      <c r="Z331" s="165">
        <f t="shared" ref="Z331:Z334" si="3856">IFERROR(IF(($R331-Y331)&gt;=0,0,IF(($S331-X331)&lt;0,0,IF(AND(($S331-Y331)&gt;0,(X331-$R331)&gt;0),$V331/365*(Y331-X331+1),IF(AND(($S331-Y331)&lt;=0,(X331-$R331)&gt;0),$V331/365*($S331-X331+1),$V331/365*(Y331-$R331+1))))),0)</f>
        <v>0</v>
      </c>
      <c r="AA331" s="161">
        <f t="shared" ref="AA331:AA334" si="3857">Y331+1</f>
        <v>45689</v>
      </c>
      <c r="AB331" s="161">
        <f t="shared" ref="AB331:AB334" si="3858">AA331+27</f>
        <v>45716</v>
      </c>
      <c r="AC331" s="165">
        <f t="shared" ref="AC331:AC334" si="3859">IFERROR(IF(($R331-AB331)&gt;=0,0,IF(($S331-AA331)&lt;0,0,IF(AND(($S331-AB331)&gt;0,(AA331-$R331)&gt;0),$V331/365*(AB331-AA331+1),IF(AND(($S331-AB331)&lt;=0,(AA331-$R331)&gt;0),$V331/365*($S331-AA331+1),$V331/365*(AB331-$R331+1))))),0)</f>
        <v>0</v>
      </c>
      <c r="AD331" s="161">
        <f t="shared" ref="AD331:AD334" si="3860">AB331+1</f>
        <v>45717</v>
      </c>
      <c r="AE331" s="161">
        <f t="shared" ref="AE331:AE334" si="3861">AD331+30</f>
        <v>45747</v>
      </c>
      <c r="AF331" s="165">
        <f t="shared" ref="AF331:AF334" si="3862">IFERROR(IF(($R331-AE331)&gt;=0,0,IF(($S331-AD331)&lt;0,0,IF(AND(($S331-AE331)&gt;0,(AD331-$R331)&gt;0),$V331/365*(AE331-AD331+1),IF(AND(($S331-AE331)&lt;=0,(AD331-$R331)&gt;0),$V331/365*($S331-AD331+1),$V331/365*(AE331-$R331+1))))),0)</f>
        <v>0</v>
      </c>
      <c r="AG331" s="161">
        <f t="shared" ref="AG331:AG334" si="3863">AE331+1</f>
        <v>45748</v>
      </c>
      <c r="AH331" s="161">
        <f t="shared" ref="AH331:AH334" si="3864">AG331+29</f>
        <v>45777</v>
      </c>
      <c r="AI331" s="165">
        <f t="shared" ref="AI331:AI334" si="3865">IFERROR(IF(($R331-AH331)&gt;=0,0,IF(($S331-AG331)&lt;0,0,IF(AND(($S331-AH331)&gt;0,(AG331-$R331)&gt;0),$V331/365*(AH331-AG331+1),IF(AND(($S331-AH331)&lt;=0,(AG331-$R331)&gt;0),$V331/365*($S331-AG331+1),$V331/365*(AH331-$R331+1))))),0)</f>
        <v>0</v>
      </c>
      <c r="AJ331" s="161">
        <f t="shared" ref="AJ331:AJ334" si="3866">AH331+1</f>
        <v>45778</v>
      </c>
      <c r="AK331" s="161">
        <f t="shared" ref="AK331:AK334" si="3867">AJ331+30</f>
        <v>45808</v>
      </c>
      <c r="AL331" s="165">
        <f t="shared" ref="AL331:AL334" si="3868">IFERROR(IF(($R331-AK331)&gt;=0,0,IF(($S331-AJ331)&lt;0,0,IF(AND(($S331-AK331)&gt;0,(AJ331-$R331)&gt;0),$V331/365*(AK331-AJ331+1),IF(AND(($S331-AK331)&lt;=0,(AJ331-$R331)&gt;0),$V331/365*($S331-AJ331+1),$V331/365*(AK331-$R331+1))))),0)</f>
        <v>0</v>
      </c>
      <c r="AM331" s="161">
        <f t="shared" ref="AM331:AM334" si="3869">AK331+1</f>
        <v>45809</v>
      </c>
      <c r="AN331" s="161">
        <f t="shared" ref="AN331:AN334" si="3870">AM331+29</f>
        <v>45838</v>
      </c>
      <c r="AO331" s="165">
        <f t="shared" ref="AO331:AO334" si="3871">IFERROR(IF(($R331-AN331)&gt;=0,0,IF(($S331-AM331)&lt;0,0,IF(AND(($S331-AN331)&gt;0,(AM331-$R331)&gt;0),$V331/365*(AN331-AM331+1),IF(AND(($S331-AN331)&lt;=0,(AM331-$R331)&gt;0),$V331/365*($S331-AM331+1),$V331/365*(AN331-$R331+1))))),0)</f>
        <v>0</v>
      </c>
      <c r="AP331" s="161">
        <f t="shared" ref="AP331:AP334" si="3872">AN331+1</f>
        <v>45839</v>
      </c>
      <c r="AQ331" s="161">
        <f t="shared" ref="AQ331:AQ334" si="3873">AP331+30</f>
        <v>45869</v>
      </c>
      <c r="AR331" s="165">
        <f t="shared" ref="AR331:AR334" si="3874">IFERROR(IF(($R331-AQ331)&gt;=0,0,IF(($S331-AP331)&lt;0,0,IF(AND(($S331-AQ331)&gt;0,(AP331-$R331)&gt;0),$V331/365*(AQ331-AP331+1),IF(AND(($S331-AQ331)&lt;=0,(AP331-$R331)&gt;0),$V331/365*($S331-AP331+1),$V331/365*(AQ331-$R331+1))))),0)</f>
        <v>0</v>
      </c>
      <c r="AS331" s="161">
        <f t="shared" ref="AS331:AS334" si="3875">AQ331+1</f>
        <v>45870</v>
      </c>
      <c r="AT331" s="161">
        <f t="shared" ref="AT331:AT334" si="3876">AS331+30</f>
        <v>45900</v>
      </c>
      <c r="AU331" s="165">
        <f t="shared" ref="AU331:AU334" si="3877">IFERROR(IF(($R331-AT331)&gt;=0,0,IF(($S331-AS331)&lt;0,0,IF(AND(($S331-AT331)&gt;0,(AS331-$R331)&gt;0),$V331/365*(AT331-AS331+1),IF(AND(($S331-AT331)&lt;=0,(AS331-$R331)&gt;0),$V331/365*($S331-AS331+1),$V331/365*(AT331-$R331+1))))),0)</f>
        <v>0</v>
      </c>
      <c r="AV331" s="161">
        <f t="shared" ref="AV331:AV334" si="3878">AT331+1</f>
        <v>45901</v>
      </c>
      <c r="AW331" s="161">
        <f t="shared" ref="AW331:AW334" si="3879">AV331+29</f>
        <v>45930</v>
      </c>
      <c r="AX331" s="165">
        <f t="shared" ref="AX331:AX334" si="3880">IFERROR(IF(($R331-AW331)&gt;=0,0,IF(($S331-AV331)&lt;0,0,IF(AND(($S331-AW331)&gt;0,(AV331-$R331)&gt;0),$V331/365*(AW331-AV331+1),IF(AND(($S331-AW331)&lt;=0,(AV331-$R331)&gt;0),$V331/365*($S331-AV331+1),$V331/365*(AW331-$R331+1))))),0)</f>
        <v>0</v>
      </c>
      <c r="AY331" s="161">
        <f t="shared" ref="AY331:AY334" si="3881">AW331+1</f>
        <v>45931</v>
      </c>
      <c r="AZ331" s="161">
        <f t="shared" ref="AZ331:AZ334" si="3882">AY331+30</f>
        <v>45961</v>
      </c>
      <c r="BA331" s="165">
        <f t="shared" ref="BA331:BA334" si="3883">IFERROR(IF(($R331-AZ331)&gt;=0,0,IF(($S331-AY331)&lt;0,0,IF(AND(($S331-AZ331)&gt;0,(AY331-$R331)&gt;0),$V331/365*(AZ331-AY331+1),IF(AND(($S331-AZ331)&lt;=0,(AY331-$R331)&gt;0),$V331/365*($S331-AY331+1),$V331/365*(AZ331-$R331+1))))),0)</f>
        <v>0</v>
      </c>
      <c r="BB331" s="161">
        <f t="shared" ref="BB331:BB334" si="3884">AZ331+1</f>
        <v>45962</v>
      </c>
      <c r="BC331" s="161">
        <f t="shared" ref="BC331:BC334" si="3885">BB331+29</f>
        <v>45991</v>
      </c>
      <c r="BD331" s="165">
        <f t="shared" ref="BD331:BD334" si="3886">IFERROR(IF(($R331-BC331)&gt;=0,0,IF(($S331-BB331)&lt;0,0,IF(AND(($S331-BC331)&gt;0,(BB331-$R331)&gt;0),$V331/365*(BC331-BB331+1),IF(AND(($S331-BC331)&lt;=0,(BB331-$R331)&gt;0),$V331/365*($S331-BB331+1),$V331/365*(BC331-$R331+1))))),0)</f>
        <v>0</v>
      </c>
      <c r="BE331" s="161">
        <f t="shared" ref="BE331:BE334" si="3887">BC331+1</f>
        <v>45992</v>
      </c>
      <c r="BF331" s="161">
        <f t="shared" ref="BF331:BF334" si="3888">BE331+30</f>
        <v>46022</v>
      </c>
      <c r="BG331" s="165">
        <f t="shared" ref="BG331:BG334" si="3889">IFERROR(IF(($R331-BF331)&gt;=0,0,IF(($S331-BE331)&lt;0,0,IF(AND(($S331-BF331)&gt;0,(BE331-$R331)&gt;0),$V331/365*(BF331-BE331+1),IF(AND(($S331-BF331)&lt;=0,(BE331-$R331)&gt;0),$V331/365*($S331-BE331+1),$V331/365*(BF331-$R331+1))))),0)</f>
        <v>0</v>
      </c>
      <c r="BH331" s="161">
        <v>46023</v>
      </c>
      <c r="BI331" s="161">
        <f t="shared" ref="BI331:BI334" si="3890">BH331+30</f>
        <v>46053</v>
      </c>
      <c r="BJ331" s="165">
        <f t="shared" ref="BJ331:BJ334" si="3891">IFERROR(IF(($R331-BI331)&gt;=0,0,IF(($S331-BH331)&lt;0,0,IF(AND(($S331-BI331)&gt;0,(BH331-$R331)&gt;0),$V331/365*(BI331-BH331+1),IF(AND(($S331-BI331)&lt;=0,(BH331-$R331)&gt;0),$V331/365*($S331-BH331+1),$V331/365*(BI331-$R331+1))))),0)</f>
        <v>0</v>
      </c>
      <c r="BK331" s="161">
        <f t="shared" ref="BK331:BK334" si="3892">BI331+1</f>
        <v>46054</v>
      </c>
      <c r="BL331" s="161">
        <f t="shared" ref="BL331:BL334" si="3893">BK331+27</f>
        <v>46081</v>
      </c>
      <c r="BM331" s="165">
        <f t="shared" ref="BM331:BM334" si="3894">IFERROR(IF(($R331-BL331)&gt;=0,0,IF(($S331-BK331)&lt;0,0,IF(AND(($S331-BL331)&gt;0,(BK331-$R331)&gt;0),$V331/365*(BL331-BK331+1),IF(AND(($S331-BL331)&lt;=0,(BK331-$R331)&gt;0),$V331/365*($S331-BK331+1),$V331/365*(BL331-$R331+1))))),0)</f>
        <v>0</v>
      </c>
      <c r="BN331" s="161">
        <f t="shared" ref="BN331:BN334" si="3895">BL331+1</f>
        <v>46082</v>
      </c>
      <c r="BO331" s="161">
        <f t="shared" ref="BO331:BO334" si="3896">BN331+30</f>
        <v>46112</v>
      </c>
      <c r="BP331" s="165">
        <f t="shared" ref="BP331:BP334" si="3897">IFERROR(IF(($R331-BO331)&gt;=0,0,IF(($S331-BN331)&lt;0,0,IF(AND(($S331-BO331)&gt;0,(BN331-$R331)&gt;0),$V331/365*(BO331-BN331+1),IF(AND(($S331-BO331)&lt;=0,(BN331-$R331)&gt;0),$V331/365*($S331-BN331+1),$V331/365*(BO331-$R331+1))))),0)</f>
        <v>0</v>
      </c>
      <c r="BQ331" s="161">
        <f t="shared" ref="BQ331:BQ334" si="3898">BO331+1</f>
        <v>46113</v>
      </c>
      <c r="BR331" s="161">
        <f t="shared" ref="BR331:BR334" si="3899">BQ331+29</f>
        <v>46142</v>
      </c>
      <c r="BS331" s="165">
        <f t="shared" ref="BS331:BS334" si="3900">IFERROR(IF(($R331-BR331)&gt;=0,0,IF(($S331-BQ331)&lt;0,0,IF(AND(($S331-BR331)&gt;0,(BQ331-$R331)&gt;0),$V331/365*(BR331-BQ331+1),IF(AND(($S331-BR331)&lt;=0,(BQ331-$R331)&gt;0),$V331/365*($S331-BQ331+1),$V331/365*(BR331-$R331+1))))),0)</f>
        <v>0</v>
      </c>
      <c r="BT331" s="161">
        <f t="shared" ref="BT331:BT334" si="3901">BR331+1</f>
        <v>46143</v>
      </c>
      <c r="BU331" s="161">
        <f t="shared" ref="BU331:BU334" si="3902">BT331+30</f>
        <v>46173</v>
      </c>
      <c r="BV331" s="165">
        <f t="shared" ref="BV331:BV334" si="3903">IFERROR(IF(($R331-BU331)&gt;=0,0,IF(($S331-BT331)&lt;0,0,IF(AND(($S331-BU331)&gt;0,(BT331-$R331)&gt;0),$V331/365*(BU331-BT331+1),IF(AND(($S331-BU331)&lt;=0,(BT331-$R331)&gt;0),$V331/365*($S331-BT331+1),$V331/365*(BU331-$R331+1))))),0)</f>
        <v>0</v>
      </c>
      <c r="BW331" s="161">
        <f t="shared" ref="BW331:BW334" si="3904">BU331+1</f>
        <v>46174</v>
      </c>
      <c r="BX331" s="161">
        <f t="shared" ref="BX331:BX334" si="3905">BW331+29</f>
        <v>46203</v>
      </c>
      <c r="BY331" s="165">
        <f t="shared" ref="BY331:BY334" si="3906">IFERROR(IF(($R331-BX331)&gt;=0,0,IF(($S331-BW331)&lt;0,0,IF(AND(($S331-BX331)&gt;0,(BW331-$R331)&gt;0),$V331/365*(BX331-BW331+1),IF(AND(($S331-BX331)&lt;=0,(BW331-$R331)&gt;0),$V331/365*($S331-BW331+1),$V331/365*(BX331-$R331+1))))),0)</f>
        <v>0</v>
      </c>
      <c r="BZ331" s="161">
        <f t="shared" ref="BZ331:BZ334" si="3907">BX331+1</f>
        <v>46204</v>
      </c>
      <c r="CA331" s="161">
        <f t="shared" ref="CA331:CA334" si="3908">BZ331+30</f>
        <v>46234</v>
      </c>
      <c r="CB331" s="165">
        <f t="shared" ref="CB331:CB334" si="3909">IFERROR(IF(($R331-CA331)&gt;=0,0,IF(($S331-BZ331)&lt;0,0,IF(AND(($S331-CA331)&gt;0,(BZ331-$R331)&gt;0),$V331/365*(CA331-BZ331+1),IF(AND(($S331-CA331)&lt;=0,(BZ331-$R331)&gt;0),$V331/365*($S331-BZ331+1),$V331/365*(CA331-$R331+1))))),0)</f>
        <v>0</v>
      </c>
      <c r="CC331" s="161">
        <f t="shared" ref="CC331:CC334" si="3910">CA331+1</f>
        <v>46235</v>
      </c>
      <c r="CD331" s="161">
        <f t="shared" ref="CD331:CD334" si="3911">CC331+30</f>
        <v>46265</v>
      </c>
      <c r="CE331" s="165">
        <f t="shared" ref="CE331:CE334" si="3912">IFERROR(IF(($R331-CD331)&gt;=0,0,IF(($S331-CC331)&lt;0,0,IF(AND(($S331-CD331)&gt;0,(CC331-$R331)&gt;0),$V331/365*(CD331-CC331+1),IF(AND(($S331-CD331)&lt;=0,(CC331-$R331)&gt;0),$V331/365*($S331-CC331+1),$V331/365*(CD331-$R331+1))))),0)</f>
        <v>0</v>
      </c>
      <c r="CF331" s="161">
        <f t="shared" ref="CF331:CF334" si="3913">CD331+1</f>
        <v>46266</v>
      </c>
      <c r="CG331" s="161">
        <f t="shared" ref="CG331:CG334" si="3914">CF331+29</f>
        <v>46295</v>
      </c>
      <c r="CH331" s="165">
        <f t="shared" ref="CH331:CH334" si="3915">IFERROR(IF(($R331-CG331)&gt;=0,0,IF(($S331-CF331)&lt;0,0,IF(AND(($S331-CG331)&gt;0,(CF331-$R331)&gt;0),$V331/365*(CG331-CF331+1),IF(AND(($S331-CG331)&lt;=0,(CF331-$R331)&gt;0),$V331/365*($S331-CF331+1),$V331/365*(CG331-$R331+1))))),0)</f>
        <v>0</v>
      </c>
      <c r="CI331" s="161">
        <f t="shared" ref="CI331:CI334" si="3916">CG331+1</f>
        <v>46296</v>
      </c>
      <c r="CJ331" s="161">
        <f t="shared" ref="CJ331:CJ334" si="3917">CI331+30</f>
        <v>46326</v>
      </c>
      <c r="CK331" s="165">
        <f t="shared" ref="CK331:CK334" si="3918">IFERROR(IF(($R331-CJ331)&gt;=0,0,IF(($S331-CI331)&lt;0,0,IF(AND(($S331-CJ331)&gt;0,(CI331-$R331)&gt;0),$V331/365*(CJ331-CI331+1),IF(AND(($S331-CJ331)&lt;=0,(CI331-$R331)&gt;0),$V331/365*($S331-CI331+1),$V331/365*(CJ331-$R331+1))))),0)</f>
        <v>0</v>
      </c>
      <c r="CL331" s="161">
        <f t="shared" ref="CL331:CL334" si="3919">CJ331+1</f>
        <v>46327</v>
      </c>
      <c r="CM331" s="161">
        <f t="shared" ref="CM331:CM334" si="3920">CL331+29</f>
        <v>46356</v>
      </c>
      <c r="CN331" s="165">
        <f t="shared" ref="CN331:CN334" si="3921">IFERROR(IF(($R331-CM331)&gt;=0,0,IF(($S331-CL331)&lt;0,0,IF(AND(($S331-CM331)&gt;0,(CL331-$R331)&gt;0),$V331/365*(CM331-CL331+1),IF(AND(($S331-CM331)&lt;=0,(CL331-$R331)&gt;0),$V331/365*($S331-CL331+1),$V331/365*(CM331-$R331+1))))),0)</f>
        <v>0</v>
      </c>
      <c r="CO331" s="161">
        <f t="shared" ref="CO331:CO334" si="3922">CM331+1</f>
        <v>46357</v>
      </c>
      <c r="CP331" s="161">
        <f t="shared" ref="CP331:CP334" si="3923">CO331+30</f>
        <v>46387</v>
      </c>
      <c r="CQ331" s="165">
        <f t="shared" ref="CQ331:CQ334" si="3924">IFERROR(IF(($R331-CP331)&gt;=0,0,IF(($S331-CO331)&lt;0,0,IF(AND(($S331-CP331)&gt;0,(CO331-$R331)&gt;0),$V331/365*(CP331-CO331+1),IF(AND(($S331-CP331)&lt;=0,(CO331-$R331)&gt;0),$V331/365*($S331-CO331+1),$V331/365*(CP331-$R331+1))))),0)</f>
        <v>0</v>
      </c>
    </row>
    <row r="332" s="78" customFormat="1" ht="24" customHeight="1" outlineLevel="4" spans="1:95">
      <c r="A332" s="119"/>
      <c r="B332" s="120"/>
      <c r="C332" s="121"/>
      <c r="D332" s="119"/>
      <c r="E332" s="120"/>
      <c r="F332" s="120"/>
      <c r="G332" s="120"/>
      <c r="H332" s="122"/>
      <c r="I332" s="122"/>
      <c r="J332" s="122">
        <f t="shared" si="3853"/>
        <v>0</v>
      </c>
      <c r="K332" s="122">
        <f t="shared" ref="K332:K334" si="3925">K331+1</f>
        <v>2</v>
      </c>
      <c r="L332" s="87"/>
      <c r="M332" s="154">
        <f>IFERROR(VLOOKUP($L332,'2-2 引出数据_合同数据仓库'!$B$2:$BP$1000,3,FALSE),0)</f>
        <v>0</v>
      </c>
      <c r="N332" s="122"/>
      <c r="O332" s="154">
        <f>IFERROR(VLOOKUP((LEFT(VLOOKUP($L332,'2-2 引出数据_合同数据仓库'!$B$2:$BP$1000,64,FALSE),15)&amp;(RIGHT(VLOOKUP($L332,'2-2 引出数据_合同数据仓库'!$B$2:$BP$1000,64,FALSE),4)+1)),'2-2 引出数据_合同数据仓库'!$B$2:$BP$1000,3,FALSE),0)</f>
        <v>0</v>
      </c>
      <c r="P332" s="122"/>
      <c r="Q332" s="122">
        <f>IFERROR(VLOOKUP($L332,'2-2 引出数据_合同数据仓库'!$B$2:$BP$1000,28,FALSE),0)</f>
        <v>0</v>
      </c>
      <c r="R332" s="122">
        <f>IFERROR(VLOOKUP($L332,'2-2 引出数据_合同数据仓库'!$B$2:$BP$1000,29,FALSE),0)</f>
        <v>0</v>
      </c>
      <c r="S332" s="122">
        <f>IFERROR(VLOOKUP($L332,'2-2 引出数据_合同数据仓库'!$B$2:$BP$1000,4,FALSE),0)</f>
        <v>0</v>
      </c>
      <c r="T332" s="122"/>
      <c r="U332" s="122">
        <f>IFERROR(VLOOKUP($L332,'2-2 引出数据_合同数据仓库'!$B$2:$BP$1000,15,FALSE),0)</f>
        <v>0</v>
      </c>
      <c r="V332" s="122">
        <f t="shared" si="3854"/>
        <v>0</v>
      </c>
      <c r="W332" s="122"/>
      <c r="X332" s="161">
        <v>45658</v>
      </c>
      <c r="Y332" s="161">
        <f t="shared" si="3855"/>
        <v>45688</v>
      </c>
      <c r="Z332" s="165">
        <f t="shared" si="3856"/>
        <v>0</v>
      </c>
      <c r="AA332" s="161">
        <f t="shared" si="3857"/>
        <v>45689</v>
      </c>
      <c r="AB332" s="161">
        <f t="shared" si="3858"/>
        <v>45716</v>
      </c>
      <c r="AC332" s="165">
        <f t="shared" si="3859"/>
        <v>0</v>
      </c>
      <c r="AD332" s="161">
        <f t="shared" si="3860"/>
        <v>45717</v>
      </c>
      <c r="AE332" s="161">
        <f t="shared" si="3861"/>
        <v>45747</v>
      </c>
      <c r="AF332" s="165">
        <f t="shared" si="3862"/>
        <v>0</v>
      </c>
      <c r="AG332" s="161">
        <f t="shared" si="3863"/>
        <v>45748</v>
      </c>
      <c r="AH332" s="161">
        <f t="shared" si="3864"/>
        <v>45777</v>
      </c>
      <c r="AI332" s="165">
        <f t="shared" si="3865"/>
        <v>0</v>
      </c>
      <c r="AJ332" s="161">
        <f t="shared" si="3866"/>
        <v>45778</v>
      </c>
      <c r="AK332" s="161">
        <f t="shared" si="3867"/>
        <v>45808</v>
      </c>
      <c r="AL332" s="165">
        <f t="shared" si="3868"/>
        <v>0</v>
      </c>
      <c r="AM332" s="161">
        <f t="shared" si="3869"/>
        <v>45809</v>
      </c>
      <c r="AN332" s="161">
        <f t="shared" si="3870"/>
        <v>45838</v>
      </c>
      <c r="AO332" s="165">
        <f t="shared" si="3871"/>
        <v>0</v>
      </c>
      <c r="AP332" s="161">
        <f t="shared" si="3872"/>
        <v>45839</v>
      </c>
      <c r="AQ332" s="161">
        <f t="shared" si="3873"/>
        <v>45869</v>
      </c>
      <c r="AR332" s="165">
        <f t="shared" si="3874"/>
        <v>0</v>
      </c>
      <c r="AS332" s="161">
        <f t="shared" si="3875"/>
        <v>45870</v>
      </c>
      <c r="AT332" s="161">
        <f t="shared" si="3876"/>
        <v>45900</v>
      </c>
      <c r="AU332" s="165">
        <f t="shared" si="3877"/>
        <v>0</v>
      </c>
      <c r="AV332" s="161">
        <f t="shared" si="3878"/>
        <v>45901</v>
      </c>
      <c r="AW332" s="161">
        <f t="shared" si="3879"/>
        <v>45930</v>
      </c>
      <c r="AX332" s="165">
        <f t="shared" si="3880"/>
        <v>0</v>
      </c>
      <c r="AY332" s="161">
        <f t="shared" si="3881"/>
        <v>45931</v>
      </c>
      <c r="AZ332" s="161">
        <f t="shared" si="3882"/>
        <v>45961</v>
      </c>
      <c r="BA332" s="165">
        <f t="shared" si="3883"/>
        <v>0</v>
      </c>
      <c r="BB332" s="161">
        <f t="shared" si="3884"/>
        <v>45962</v>
      </c>
      <c r="BC332" s="161">
        <f t="shared" si="3885"/>
        <v>45991</v>
      </c>
      <c r="BD332" s="165">
        <f t="shared" si="3886"/>
        <v>0</v>
      </c>
      <c r="BE332" s="161">
        <f t="shared" si="3887"/>
        <v>45992</v>
      </c>
      <c r="BF332" s="161">
        <f t="shared" si="3888"/>
        <v>46022</v>
      </c>
      <c r="BG332" s="165">
        <f t="shared" si="3889"/>
        <v>0</v>
      </c>
      <c r="BH332" s="161">
        <v>46023</v>
      </c>
      <c r="BI332" s="161">
        <f t="shared" si="3890"/>
        <v>46053</v>
      </c>
      <c r="BJ332" s="165">
        <f t="shared" si="3891"/>
        <v>0</v>
      </c>
      <c r="BK332" s="161">
        <f t="shared" si="3892"/>
        <v>46054</v>
      </c>
      <c r="BL332" s="161">
        <f t="shared" si="3893"/>
        <v>46081</v>
      </c>
      <c r="BM332" s="165">
        <f t="shared" si="3894"/>
        <v>0</v>
      </c>
      <c r="BN332" s="161">
        <f t="shared" si="3895"/>
        <v>46082</v>
      </c>
      <c r="BO332" s="161">
        <f t="shared" si="3896"/>
        <v>46112</v>
      </c>
      <c r="BP332" s="165">
        <f t="shared" si="3897"/>
        <v>0</v>
      </c>
      <c r="BQ332" s="161">
        <f t="shared" si="3898"/>
        <v>46113</v>
      </c>
      <c r="BR332" s="161">
        <f t="shared" si="3899"/>
        <v>46142</v>
      </c>
      <c r="BS332" s="165">
        <f t="shared" si="3900"/>
        <v>0</v>
      </c>
      <c r="BT332" s="161">
        <f t="shared" si="3901"/>
        <v>46143</v>
      </c>
      <c r="BU332" s="161">
        <f t="shared" si="3902"/>
        <v>46173</v>
      </c>
      <c r="BV332" s="165">
        <f t="shared" si="3903"/>
        <v>0</v>
      </c>
      <c r="BW332" s="161">
        <f t="shared" si="3904"/>
        <v>46174</v>
      </c>
      <c r="BX332" s="161">
        <f t="shared" si="3905"/>
        <v>46203</v>
      </c>
      <c r="BY332" s="165">
        <f t="shared" si="3906"/>
        <v>0</v>
      </c>
      <c r="BZ332" s="161">
        <f t="shared" si="3907"/>
        <v>46204</v>
      </c>
      <c r="CA332" s="161">
        <f t="shared" si="3908"/>
        <v>46234</v>
      </c>
      <c r="CB332" s="165">
        <f t="shared" si="3909"/>
        <v>0</v>
      </c>
      <c r="CC332" s="161">
        <f t="shared" si="3910"/>
        <v>46235</v>
      </c>
      <c r="CD332" s="161">
        <f t="shared" si="3911"/>
        <v>46265</v>
      </c>
      <c r="CE332" s="165">
        <f t="shared" si="3912"/>
        <v>0</v>
      </c>
      <c r="CF332" s="161">
        <f t="shared" si="3913"/>
        <v>46266</v>
      </c>
      <c r="CG332" s="161">
        <f t="shared" si="3914"/>
        <v>46295</v>
      </c>
      <c r="CH332" s="165">
        <f t="shared" si="3915"/>
        <v>0</v>
      </c>
      <c r="CI332" s="161">
        <f t="shared" si="3916"/>
        <v>46296</v>
      </c>
      <c r="CJ332" s="161">
        <f t="shared" si="3917"/>
        <v>46326</v>
      </c>
      <c r="CK332" s="165">
        <f t="shared" si="3918"/>
        <v>0</v>
      </c>
      <c r="CL332" s="161">
        <f t="shared" si="3919"/>
        <v>46327</v>
      </c>
      <c r="CM332" s="161">
        <f t="shared" si="3920"/>
        <v>46356</v>
      </c>
      <c r="CN332" s="165">
        <f t="shared" si="3921"/>
        <v>0</v>
      </c>
      <c r="CO332" s="161">
        <f t="shared" si="3922"/>
        <v>46357</v>
      </c>
      <c r="CP332" s="161">
        <f t="shared" si="3923"/>
        <v>46387</v>
      </c>
      <c r="CQ332" s="165">
        <f t="shared" si="3924"/>
        <v>0</v>
      </c>
    </row>
    <row r="333" s="78" customFormat="1" ht="24" customHeight="1" outlineLevel="4" spans="1:95">
      <c r="A333" s="119"/>
      <c r="B333" s="120"/>
      <c r="C333" s="121"/>
      <c r="D333" s="119"/>
      <c r="E333" s="120"/>
      <c r="F333" s="120"/>
      <c r="G333" s="120"/>
      <c r="H333" s="122"/>
      <c r="I333" s="122"/>
      <c r="J333" s="122">
        <f t="shared" si="3853"/>
        <v>0</v>
      </c>
      <c r="K333" s="122">
        <f t="shared" si="3925"/>
        <v>3</v>
      </c>
      <c r="L333" s="87"/>
      <c r="M333" s="154">
        <f>IFERROR(VLOOKUP($L333,'2-2 引出数据_合同数据仓库'!$B$2:$BP$1000,3,FALSE),0)</f>
        <v>0</v>
      </c>
      <c r="N333" s="122"/>
      <c r="O333" s="154">
        <f>IFERROR(VLOOKUP((LEFT(VLOOKUP($L333,'2-2 引出数据_合同数据仓库'!$B$2:$BP$1000,64,FALSE),15)&amp;(RIGHT(VLOOKUP($L333,'2-2 引出数据_合同数据仓库'!$B$2:$BP$1000,64,FALSE),4)+1)),'2-2 引出数据_合同数据仓库'!$B$2:$BP$1000,3,FALSE),0)</f>
        <v>0</v>
      </c>
      <c r="P333" s="122"/>
      <c r="Q333" s="122">
        <f>IFERROR(VLOOKUP($L333,'2-2 引出数据_合同数据仓库'!$B$2:$BP$1000,28,FALSE),0)</f>
        <v>0</v>
      </c>
      <c r="R333" s="122">
        <f>IFERROR(VLOOKUP($L333,'2-2 引出数据_合同数据仓库'!$B$2:$BP$1000,29,FALSE),0)</f>
        <v>0</v>
      </c>
      <c r="S333" s="122">
        <f>IFERROR(VLOOKUP($L333,'2-2 引出数据_合同数据仓库'!$B$2:$BP$1000,4,FALSE),0)</f>
        <v>0</v>
      </c>
      <c r="T333" s="122"/>
      <c r="U333" s="122">
        <f>IFERROR(VLOOKUP($L333,'2-2 引出数据_合同数据仓库'!$B$2:$BP$1000,15,FALSE),0)</f>
        <v>0</v>
      </c>
      <c r="V333" s="122">
        <f t="shared" si="3854"/>
        <v>0</v>
      </c>
      <c r="W333" s="122"/>
      <c r="X333" s="161">
        <v>45658</v>
      </c>
      <c r="Y333" s="161">
        <f t="shared" si="3855"/>
        <v>45688</v>
      </c>
      <c r="Z333" s="165">
        <f t="shared" si="3856"/>
        <v>0</v>
      </c>
      <c r="AA333" s="161">
        <f t="shared" si="3857"/>
        <v>45689</v>
      </c>
      <c r="AB333" s="161">
        <f t="shared" si="3858"/>
        <v>45716</v>
      </c>
      <c r="AC333" s="165">
        <f t="shared" si="3859"/>
        <v>0</v>
      </c>
      <c r="AD333" s="161">
        <f t="shared" si="3860"/>
        <v>45717</v>
      </c>
      <c r="AE333" s="161">
        <f t="shared" si="3861"/>
        <v>45747</v>
      </c>
      <c r="AF333" s="165">
        <f t="shared" si="3862"/>
        <v>0</v>
      </c>
      <c r="AG333" s="161">
        <f t="shared" si="3863"/>
        <v>45748</v>
      </c>
      <c r="AH333" s="161">
        <f t="shared" si="3864"/>
        <v>45777</v>
      </c>
      <c r="AI333" s="165">
        <f t="shared" si="3865"/>
        <v>0</v>
      </c>
      <c r="AJ333" s="161">
        <f t="shared" si="3866"/>
        <v>45778</v>
      </c>
      <c r="AK333" s="161">
        <f t="shared" si="3867"/>
        <v>45808</v>
      </c>
      <c r="AL333" s="165">
        <f t="shared" si="3868"/>
        <v>0</v>
      </c>
      <c r="AM333" s="161">
        <f t="shared" si="3869"/>
        <v>45809</v>
      </c>
      <c r="AN333" s="161">
        <f t="shared" si="3870"/>
        <v>45838</v>
      </c>
      <c r="AO333" s="165">
        <f t="shared" si="3871"/>
        <v>0</v>
      </c>
      <c r="AP333" s="161">
        <f t="shared" si="3872"/>
        <v>45839</v>
      </c>
      <c r="AQ333" s="161">
        <f t="shared" si="3873"/>
        <v>45869</v>
      </c>
      <c r="AR333" s="165">
        <f t="shared" si="3874"/>
        <v>0</v>
      </c>
      <c r="AS333" s="161">
        <f t="shared" si="3875"/>
        <v>45870</v>
      </c>
      <c r="AT333" s="161">
        <f t="shared" si="3876"/>
        <v>45900</v>
      </c>
      <c r="AU333" s="165">
        <f t="shared" si="3877"/>
        <v>0</v>
      </c>
      <c r="AV333" s="161">
        <f t="shared" si="3878"/>
        <v>45901</v>
      </c>
      <c r="AW333" s="161">
        <f t="shared" si="3879"/>
        <v>45930</v>
      </c>
      <c r="AX333" s="165">
        <f t="shared" si="3880"/>
        <v>0</v>
      </c>
      <c r="AY333" s="161">
        <f t="shared" si="3881"/>
        <v>45931</v>
      </c>
      <c r="AZ333" s="161">
        <f t="shared" si="3882"/>
        <v>45961</v>
      </c>
      <c r="BA333" s="165">
        <f t="shared" si="3883"/>
        <v>0</v>
      </c>
      <c r="BB333" s="161">
        <f t="shared" si="3884"/>
        <v>45962</v>
      </c>
      <c r="BC333" s="161">
        <f t="shared" si="3885"/>
        <v>45991</v>
      </c>
      <c r="BD333" s="165">
        <f t="shared" si="3886"/>
        <v>0</v>
      </c>
      <c r="BE333" s="161">
        <f t="shared" si="3887"/>
        <v>45992</v>
      </c>
      <c r="BF333" s="161">
        <f t="shared" si="3888"/>
        <v>46022</v>
      </c>
      <c r="BG333" s="165">
        <f t="shared" si="3889"/>
        <v>0</v>
      </c>
      <c r="BH333" s="161">
        <v>46023</v>
      </c>
      <c r="BI333" s="161">
        <f t="shared" si="3890"/>
        <v>46053</v>
      </c>
      <c r="BJ333" s="165">
        <f t="shared" si="3891"/>
        <v>0</v>
      </c>
      <c r="BK333" s="161">
        <f t="shared" si="3892"/>
        <v>46054</v>
      </c>
      <c r="BL333" s="161">
        <f t="shared" si="3893"/>
        <v>46081</v>
      </c>
      <c r="BM333" s="165">
        <f t="shared" si="3894"/>
        <v>0</v>
      </c>
      <c r="BN333" s="161">
        <f t="shared" si="3895"/>
        <v>46082</v>
      </c>
      <c r="BO333" s="161">
        <f t="shared" si="3896"/>
        <v>46112</v>
      </c>
      <c r="BP333" s="165">
        <f t="shared" si="3897"/>
        <v>0</v>
      </c>
      <c r="BQ333" s="161">
        <f t="shared" si="3898"/>
        <v>46113</v>
      </c>
      <c r="BR333" s="161">
        <f t="shared" si="3899"/>
        <v>46142</v>
      </c>
      <c r="BS333" s="165">
        <f t="shared" si="3900"/>
        <v>0</v>
      </c>
      <c r="BT333" s="161">
        <f t="shared" si="3901"/>
        <v>46143</v>
      </c>
      <c r="BU333" s="161">
        <f t="shared" si="3902"/>
        <v>46173</v>
      </c>
      <c r="BV333" s="165">
        <f t="shared" si="3903"/>
        <v>0</v>
      </c>
      <c r="BW333" s="161">
        <f t="shared" si="3904"/>
        <v>46174</v>
      </c>
      <c r="BX333" s="161">
        <f t="shared" si="3905"/>
        <v>46203</v>
      </c>
      <c r="BY333" s="165">
        <f t="shared" si="3906"/>
        <v>0</v>
      </c>
      <c r="BZ333" s="161">
        <f t="shared" si="3907"/>
        <v>46204</v>
      </c>
      <c r="CA333" s="161">
        <f t="shared" si="3908"/>
        <v>46234</v>
      </c>
      <c r="CB333" s="165">
        <f t="shared" si="3909"/>
        <v>0</v>
      </c>
      <c r="CC333" s="161">
        <f t="shared" si="3910"/>
        <v>46235</v>
      </c>
      <c r="CD333" s="161">
        <f t="shared" si="3911"/>
        <v>46265</v>
      </c>
      <c r="CE333" s="165">
        <f t="shared" si="3912"/>
        <v>0</v>
      </c>
      <c r="CF333" s="161">
        <f t="shared" si="3913"/>
        <v>46266</v>
      </c>
      <c r="CG333" s="161">
        <f t="shared" si="3914"/>
        <v>46295</v>
      </c>
      <c r="CH333" s="165">
        <f t="shared" si="3915"/>
        <v>0</v>
      </c>
      <c r="CI333" s="161">
        <f t="shared" si="3916"/>
        <v>46296</v>
      </c>
      <c r="CJ333" s="161">
        <f t="shared" si="3917"/>
        <v>46326</v>
      </c>
      <c r="CK333" s="165">
        <f t="shared" si="3918"/>
        <v>0</v>
      </c>
      <c r="CL333" s="161">
        <f t="shared" si="3919"/>
        <v>46327</v>
      </c>
      <c r="CM333" s="161">
        <f t="shared" si="3920"/>
        <v>46356</v>
      </c>
      <c r="CN333" s="165">
        <f t="shared" si="3921"/>
        <v>0</v>
      </c>
      <c r="CO333" s="161">
        <f t="shared" si="3922"/>
        <v>46357</v>
      </c>
      <c r="CP333" s="161">
        <f t="shared" si="3923"/>
        <v>46387</v>
      </c>
      <c r="CQ333" s="165">
        <f t="shared" si="3924"/>
        <v>0</v>
      </c>
    </row>
    <row r="334" s="78" customFormat="1" ht="24" customHeight="1" outlineLevel="4" spans="1:95">
      <c r="A334" s="119"/>
      <c r="B334" s="120"/>
      <c r="C334" s="121"/>
      <c r="D334" s="119"/>
      <c r="E334" s="120"/>
      <c r="F334" s="120"/>
      <c r="G334" s="120"/>
      <c r="H334" s="122"/>
      <c r="I334" s="122"/>
      <c r="J334" s="122">
        <f t="shared" si="3853"/>
        <v>0</v>
      </c>
      <c r="K334" s="122">
        <f t="shared" si="3925"/>
        <v>4</v>
      </c>
      <c r="L334" s="87"/>
      <c r="M334" s="154">
        <f>IFERROR(VLOOKUP($L334,'2-2 引出数据_合同数据仓库'!$B$2:$BP$1000,3,FALSE),0)</f>
        <v>0</v>
      </c>
      <c r="N334" s="122"/>
      <c r="O334" s="154">
        <f>IFERROR(VLOOKUP((LEFT(VLOOKUP($L334,'2-2 引出数据_合同数据仓库'!$B$2:$BP$1000,64,FALSE),15)&amp;(RIGHT(VLOOKUP($L334,'2-2 引出数据_合同数据仓库'!$B$2:$BP$1000,64,FALSE),4)+1)),'2-2 引出数据_合同数据仓库'!$B$2:$BP$1000,3,FALSE),0)</f>
        <v>0</v>
      </c>
      <c r="P334" s="122"/>
      <c r="Q334" s="122">
        <f>IFERROR(VLOOKUP($L334,'2-2 引出数据_合同数据仓库'!$B$2:$BP$1000,28,FALSE),0)</f>
        <v>0</v>
      </c>
      <c r="R334" s="122">
        <f>IFERROR(VLOOKUP($L334,'2-2 引出数据_合同数据仓库'!$B$2:$BP$1000,29,FALSE),0)</f>
        <v>0</v>
      </c>
      <c r="S334" s="122">
        <f>IFERROR(VLOOKUP($L334,'2-2 引出数据_合同数据仓库'!$B$2:$BP$1000,4,FALSE),0)</f>
        <v>0</v>
      </c>
      <c r="T334" s="122"/>
      <c r="U334" s="122">
        <f>IFERROR(VLOOKUP($L334,'2-2 引出数据_合同数据仓库'!$B$2:$BP$1000,15,FALSE),0)</f>
        <v>0</v>
      </c>
      <c r="V334" s="122">
        <f t="shared" si="3854"/>
        <v>0</v>
      </c>
      <c r="W334" s="122"/>
      <c r="X334" s="161">
        <v>45658</v>
      </c>
      <c r="Y334" s="161">
        <f t="shared" si="3855"/>
        <v>45688</v>
      </c>
      <c r="Z334" s="165">
        <f t="shared" si="3856"/>
        <v>0</v>
      </c>
      <c r="AA334" s="161">
        <f t="shared" si="3857"/>
        <v>45689</v>
      </c>
      <c r="AB334" s="161">
        <f t="shared" si="3858"/>
        <v>45716</v>
      </c>
      <c r="AC334" s="165">
        <f t="shared" si="3859"/>
        <v>0</v>
      </c>
      <c r="AD334" s="161">
        <f t="shared" si="3860"/>
        <v>45717</v>
      </c>
      <c r="AE334" s="161">
        <f t="shared" si="3861"/>
        <v>45747</v>
      </c>
      <c r="AF334" s="165">
        <f t="shared" si="3862"/>
        <v>0</v>
      </c>
      <c r="AG334" s="161">
        <f t="shared" si="3863"/>
        <v>45748</v>
      </c>
      <c r="AH334" s="161">
        <f t="shared" si="3864"/>
        <v>45777</v>
      </c>
      <c r="AI334" s="165">
        <f t="shared" si="3865"/>
        <v>0</v>
      </c>
      <c r="AJ334" s="161">
        <f t="shared" si="3866"/>
        <v>45778</v>
      </c>
      <c r="AK334" s="161">
        <f t="shared" si="3867"/>
        <v>45808</v>
      </c>
      <c r="AL334" s="165">
        <f t="shared" si="3868"/>
        <v>0</v>
      </c>
      <c r="AM334" s="161">
        <f t="shared" si="3869"/>
        <v>45809</v>
      </c>
      <c r="AN334" s="161">
        <f t="shared" si="3870"/>
        <v>45838</v>
      </c>
      <c r="AO334" s="165">
        <f t="shared" si="3871"/>
        <v>0</v>
      </c>
      <c r="AP334" s="161">
        <f t="shared" si="3872"/>
        <v>45839</v>
      </c>
      <c r="AQ334" s="161">
        <f t="shared" si="3873"/>
        <v>45869</v>
      </c>
      <c r="AR334" s="165">
        <f t="shared" si="3874"/>
        <v>0</v>
      </c>
      <c r="AS334" s="161">
        <f t="shared" si="3875"/>
        <v>45870</v>
      </c>
      <c r="AT334" s="161">
        <f t="shared" si="3876"/>
        <v>45900</v>
      </c>
      <c r="AU334" s="165">
        <f t="shared" si="3877"/>
        <v>0</v>
      </c>
      <c r="AV334" s="161">
        <f t="shared" si="3878"/>
        <v>45901</v>
      </c>
      <c r="AW334" s="161">
        <f t="shared" si="3879"/>
        <v>45930</v>
      </c>
      <c r="AX334" s="165">
        <f t="shared" si="3880"/>
        <v>0</v>
      </c>
      <c r="AY334" s="161">
        <f t="shared" si="3881"/>
        <v>45931</v>
      </c>
      <c r="AZ334" s="161">
        <f t="shared" si="3882"/>
        <v>45961</v>
      </c>
      <c r="BA334" s="165">
        <f t="shared" si="3883"/>
        <v>0</v>
      </c>
      <c r="BB334" s="161">
        <f t="shared" si="3884"/>
        <v>45962</v>
      </c>
      <c r="BC334" s="161">
        <f t="shared" si="3885"/>
        <v>45991</v>
      </c>
      <c r="BD334" s="165">
        <f t="shared" si="3886"/>
        <v>0</v>
      </c>
      <c r="BE334" s="161">
        <f t="shared" si="3887"/>
        <v>45992</v>
      </c>
      <c r="BF334" s="161">
        <f t="shared" si="3888"/>
        <v>46022</v>
      </c>
      <c r="BG334" s="165">
        <f t="shared" si="3889"/>
        <v>0</v>
      </c>
      <c r="BH334" s="161">
        <v>46023</v>
      </c>
      <c r="BI334" s="161">
        <f t="shared" si="3890"/>
        <v>46053</v>
      </c>
      <c r="BJ334" s="165">
        <f t="shared" si="3891"/>
        <v>0</v>
      </c>
      <c r="BK334" s="161">
        <f t="shared" si="3892"/>
        <v>46054</v>
      </c>
      <c r="BL334" s="161">
        <f t="shared" si="3893"/>
        <v>46081</v>
      </c>
      <c r="BM334" s="165">
        <f t="shared" si="3894"/>
        <v>0</v>
      </c>
      <c r="BN334" s="161">
        <f t="shared" si="3895"/>
        <v>46082</v>
      </c>
      <c r="BO334" s="161">
        <f t="shared" si="3896"/>
        <v>46112</v>
      </c>
      <c r="BP334" s="165">
        <f t="shared" si="3897"/>
        <v>0</v>
      </c>
      <c r="BQ334" s="161">
        <f t="shared" si="3898"/>
        <v>46113</v>
      </c>
      <c r="BR334" s="161">
        <f t="shared" si="3899"/>
        <v>46142</v>
      </c>
      <c r="BS334" s="165">
        <f t="shared" si="3900"/>
        <v>0</v>
      </c>
      <c r="BT334" s="161">
        <f t="shared" si="3901"/>
        <v>46143</v>
      </c>
      <c r="BU334" s="161">
        <f t="shared" si="3902"/>
        <v>46173</v>
      </c>
      <c r="BV334" s="165">
        <f t="shared" si="3903"/>
        <v>0</v>
      </c>
      <c r="BW334" s="161">
        <f t="shared" si="3904"/>
        <v>46174</v>
      </c>
      <c r="BX334" s="161">
        <f t="shared" si="3905"/>
        <v>46203</v>
      </c>
      <c r="BY334" s="165">
        <f t="shared" si="3906"/>
        <v>0</v>
      </c>
      <c r="BZ334" s="161">
        <f t="shared" si="3907"/>
        <v>46204</v>
      </c>
      <c r="CA334" s="161">
        <f t="shared" si="3908"/>
        <v>46234</v>
      </c>
      <c r="CB334" s="165">
        <f t="shared" si="3909"/>
        <v>0</v>
      </c>
      <c r="CC334" s="161">
        <f t="shared" si="3910"/>
        <v>46235</v>
      </c>
      <c r="CD334" s="161">
        <f t="shared" si="3911"/>
        <v>46265</v>
      </c>
      <c r="CE334" s="165">
        <f t="shared" si="3912"/>
        <v>0</v>
      </c>
      <c r="CF334" s="161">
        <f t="shared" si="3913"/>
        <v>46266</v>
      </c>
      <c r="CG334" s="161">
        <f t="shared" si="3914"/>
        <v>46295</v>
      </c>
      <c r="CH334" s="165">
        <f t="shared" si="3915"/>
        <v>0</v>
      </c>
      <c r="CI334" s="161">
        <f t="shared" si="3916"/>
        <v>46296</v>
      </c>
      <c r="CJ334" s="161">
        <f t="shared" si="3917"/>
        <v>46326</v>
      </c>
      <c r="CK334" s="165">
        <f t="shared" si="3918"/>
        <v>0</v>
      </c>
      <c r="CL334" s="161">
        <f t="shared" si="3919"/>
        <v>46327</v>
      </c>
      <c r="CM334" s="161">
        <f t="shared" si="3920"/>
        <v>46356</v>
      </c>
      <c r="CN334" s="165">
        <f t="shared" si="3921"/>
        <v>0</v>
      </c>
      <c r="CO334" s="161">
        <f t="shared" si="3922"/>
        <v>46357</v>
      </c>
      <c r="CP334" s="161">
        <f t="shared" si="3923"/>
        <v>46387</v>
      </c>
      <c r="CQ334" s="165">
        <f t="shared" si="3924"/>
        <v>0</v>
      </c>
    </row>
    <row r="335" s="78" customFormat="1" ht="24" customHeight="1" outlineLevel="4" spans="1:95">
      <c r="A335" s="123" t="s">
        <v>2826</v>
      </c>
      <c r="B335" s="124"/>
      <c r="C335" s="124"/>
      <c r="D335" s="124"/>
      <c r="E335" s="124"/>
      <c r="F335" s="124"/>
      <c r="G335" s="125"/>
      <c r="H335" s="126"/>
      <c r="I335" s="126"/>
      <c r="J335" s="126"/>
      <c r="K335" s="126"/>
      <c r="L335" s="126"/>
      <c r="M335" s="155"/>
      <c r="N335" s="126"/>
      <c r="O335" s="126"/>
      <c r="P335" s="126"/>
      <c r="Q335" s="126"/>
      <c r="R335" s="126"/>
      <c r="S335" s="126"/>
      <c r="T335" s="126"/>
      <c r="U335" s="126"/>
      <c r="V335" s="126"/>
      <c r="W335" s="126"/>
      <c r="X335" s="126"/>
      <c r="Y335" s="126"/>
      <c r="Z335" s="126"/>
      <c r="AA335" s="126"/>
      <c r="AB335" s="126"/>
      <c r="AC335" s="126"/>
      <c r="AD335" s="126"/>
      <c r="AE335" s="126"/>
      <c r="AF335" s="126"/>
      <c r="AG335" s="126"/>
      <c r="AH335" s="126"/>
      <c r="AI335" s="126"/>
      <c r="AJ335" s="126"/>
      <c r="AK335" s="126"/>
      <c r="AL335" s="126"/>
      <c r="AM335" s="126"/>
      <c r="AN335" s="126"/>
      <c r="AO335" s="126"/>
      <c r="AP335" s="126"/>
      <c r="AQ335" s="126"/>
      <c r="AR335" s="126"/>
      <c r="AS335" s="126"/>
      <c r="AT335" s="126"/>
      <c r="AU335" s="126"/>
      <c r="AV335" s="126"/>
      <c r="AW335" s="126"/>
      <c r="AX335" s="126"/>
      <c r="AY335" s="126"/>
      <c r="AZ335" s="126"/>
      <c r="BA335" s="126"/>
      <c r="BB335" s="126"/>
      <c r="BC335" s="126"/>
      <c r="BD335" s="126"/>
      <c r="BE335" s="126"/>
      <c r="BF335" s="126"/>
      <c r="BG335" s="126"/>
      <c r="BH335" s="126"/>
      <c r="BI335" s="126"/>
      <c r="BJ335" s="126"/>
      <c r="BK335" s="126"/>
      <c r="BL335" s="126"/>
      <c r="BM335" s="126"/>
      <c r="BN335" s="126"/>
      <c r="BO335" s="126"/>
      <c r="BP335" s="126"/>
      <c r="BQ335" s="126"/>
      <c r="BR335" s="126"/>
      <c r="BS335" s="126"/>
      <c r="BT335" s="126"/>
      <c r="BU335" s="126"/>
      <c r="BV335" s="126"/>
      <c r="BW335" s="126"/>
      <c r="BX335" s="126"/>
      <c r="BY335" s="126"/>
      <c r="BZ335" s="126"/>
      <c r="CA335" s="126"/>
      <c r="CB335" s="126"/>
      <c r="CC335" s="126"/>
      <c r="CD335" s="126"/>
      <c r="CE335" s="126"/>
      <c r="CF335" s="126"/>
      <c r="CG335" s="126"/>
      <c r="CH335" s="126"/>
      <c r="CI335" s="126"/>
      <c r="CJ335" s="126"/>
      <c r="CK335" s="126"/>
      <c r="CL335" s="126"/>
      <c r="CM335" s="126"/>
      <c r="CN335" s="126"/>
      <c r="CO335" s="126"/>
      <c r="CP335" s="126"/>
      <c r="CQ335" s="126"/>
    </row>
    <row r="336" ht="24" customHeight="1" outlineLevel="3" spans="1:95">
      <c r="A336" s="115"/>
      <c r="B336" s="116" t="s">
        <v>799</v>
      </c>
      <c r="C336" s="117" t="s">
        <v>1270</v>
      </c>
      <c r="D336" s="115" t="s">
        <v>1271</v>
      </c>
      <c r="E336" s="116"/>
      <c r="F336" s="116"/>
      <c r="G336" s="116"/>
      <c r="H336" s="118">
        <f>X336+AA336+AD336+AG336+AJ336+AM336+AP336+AS336+AV336+AY336+BB336+BE336</f>
        <v>0</v>
      </c>
      <c r="I336" s="118">
        <f>Y336+AB336+AE336+AH336+AK336+AN336+AQ336+AT336+AW336+AZ336+BC336+BF336</f>
        <v>0</v>
      </c>
      <c r="J336" s="118">
        <f t="shared" si="3853"/>
        <v>0</v>
      </c>
      <c r="K336" s="118"/>
      <c r="L336" s="118"/>
      <c r="M336" s="152"/>
      <c r="N336" s="118"/>
      <c r="O336" s="118"/>
      <c r="P336" s="118"/>
      <c r="Q336" s="118"/>
      <c r="R336" s="118"/>
      <c r="S336" s="118"/>
      <c r="T336" s="118"/>
      <c r="U336" s="118"/>
      <c r="V336" s="118"/>
      <c r="W336" s="118"/>
      <c r="X336" s="118">
        <f>VLOOKUP($C336,'1 预算编制表单'!$C:$BJ,27,FALSE)</f>
        <v>0</v>
      </c>
      <c r="Y336" s="118">
        <f>X336-Z336</f>
        <v>0</v>
      </c>
      <c r="Z336" s="118">
        <f>SUM(Z337:Z341)</f>
        <v>0</v>
      </c>
      <c r="AA336" s="118">
        <f>VLOOKUP($C336,'1 预算编制表单'!$C:$BJ,30,FALSE)</f>
        <v>0</v>
      </c>
      <c r="AB336" s="118">
        <f>AA336-AC336</f>
        <v>0</v>
      </c>
      <c r="AC336" s="118">
        <f>SUM(AC337:AC341)</f>
        <v>0</v>
      </c>
      <c r="AD336" s="118">
        <f>VLOOKUP($C336,'1 预算编制表单'!$C:$BJ,33,FALSE)</f>
        <v>0</v>
      </c>
      <c r="AE336" s="118">
        <f>AD336-AF336</f>
        <v>0</v>
      </c>
      <c r="AF336" s="118">
        <f>SUM(AF337:AF341)</f>
        <v>0</v>
      </c>
      <c r="AG336" s="118">
        <f>VLOOKUP($C336,'1 预算编制表单'!$C:$BJ,36,FALSE)</f>
        <v>0</v>
      </c>
      <c r="AH336" s="118">
        <f>AG336-AI336</f>
        <v>0</v>
      </c>
      <c r="AI336" s="118">
        <f>SUM(AI337:AI341)</f>
        <v>0</v>
      </c>
      <c r="AJ336" s="118">
        <f>VLOOKUP($C336,'1 预算编制表单'!$C:$BJ,39,FALSE)</f>
        <v>0</v>
      </c>
      <c r="AK336" s="118">
        <f>AJ336-AL336</f>
        <v>0</v>
      </c>
      <c r="AL336" s="118">
        <f>SUM(AL337:AL341)</f>
        <v>0</v>
      </c>
      <c r="AM336" s="118">
        <f>VLOOKUP($C336,'1 预算编制表单'!$C:$BJ,42,FALSE)</f>
        <v>0</v>
      </c>
      <c r="AN336" s="118">
        <f>AM336-AO336</f>
        <v>0</v>
      </c>
      <c r="AO336" s="118">
        <f>SUM(AO337:AO341)</f>
        <v>0</v>
      </c>
      <c r="AP336" s="118">
        <f>VLOOKUP($C336,'1 预算编制表单'!$C:$BJ,45,FALSE)</f>
        <v>0</v>
      </c>
      <c r="AQ336" s="118">
        <f>AP336-AR336</f>
        <v>0</v>
      </c>
      <c r="AR336" s="118">
        <f>SUM(AR337:AR341)</f>
        <v>0</v>
      </c>
      <c r="AS336" s="118">
        <f>VLOOKUP($C336,'1 预算编制表单'!$C:$BJ,48,FALSE)</f>
        <v>0</v>
      </c>
      <c r="AT336" s="118">
        <f>AS336-AU336</f>
        <v>0</v>
      </c>
      <c r="AU336" s="118">
        <f>SUM(AU337:AU341)</f>
        <v>0</v>
      </c>
      <c r="AV336" s="118">
        <f>VLOOKUP($C336,'1 预算编制表单'!$C:$BJ,51,FALSE)</f>
        <v>0</v>
      </c>
      <c r="AW336" s="118">
        <f>AV336-AX336</f>
        <v>0</v>
      </c>
      <c r="AX336" s="118">
        <f>SUM(AX337:AX341)</f>
        <v>0</v>
      </c>
      <c r="AY336" s="118">
        <f>VLOOKUP($C336,'1 预算编制表单'!$C:$BJ,54,FALSE)</f>
        <v>0</v>
      </c>
      <c r="AZ336" s="118">
        <f>AY336-BA336</f>
        <v>0</v>
      </c>
      <c r="BA336" s="118">
        <f>SUM(BA337:BA341)</f>
        <v>0</v>
      </c>
      <c r="BB336" s="118">
        <f>VLOOKUP($C336,'1 预算编制表单'!$C:$BJ,57,FALSE)</f>
        <v>0</v>
      </c>
      <c r="BC336" s="118">
        <f>BB336-BD336</f>
        <v>0</v>
      </c>
      <c r="BD336" s="118">
        <f>SUM(BD337:BD341)</f>
        <v>0</v>
      </c>
      <c r="BE336" s="118">
        <f>VLOOKUP($C336,'1 预算编制表单'!$C:$BJ,60,FALSE)</f>
        <v>0</v>
      </c>
      <c r="BF336" s="118">
        <f>BE336-BG336</f>
        <v>0</v>
      </c>
      <c r="BG336" s="118">
        <f>SUM(BG337:BG341)</f>
        <v>0</v>
      </c>
      <c r="BH336" s="118">
        <f>VLOOKUP($C336,'1 预算编制表单'!$C:$BJ,27,FALSE)</f>
        <v>0</v>
      </c>
      <c r="BI336" s="118">
        <f>BH336-BJ336</f>
        <v>0</v>
      </c>
      <c r="BJ336" s="118">
        <f>SUM(BJ337:BJ341)</f>
        <v>0</v>
      </c>
      <c r="BK336" s="118">
        <f>VLOOKUP($C336,'1 预算编制表单'!$C:$BJ,30,FALSE)</f>
        <v>0</v>
      </c>
      <c r="BL336" s="118">
        <f>BK336-BM336</f>
        <v>0</v>
      </c>
      <c r="BM336" s="118">
        <f>SUM(BM337:BM341)</f>
        <v>0</v>
      </c>
      <c r="BN336" s="118">
        <f>VLOOKUP($C336,'1 预算编制表单'!$C:$BJ,33,FALSE)</f>
        <v>0</v>
      </c>
      <c r="BO336" s="118">
        <f>BN336-BP336</f>
        <v>0</v>
      </c>
      <c r="BP336" s="118">
        <f>SUM(BP337:BP341)</f>
        <v>0</v>
      </c>
      <c r="BQ336" s="118">
        <f>VLOOKUP($C336,'1 预算编制表单'!$C:$BJ,36,FALSE)</f>
        <v>0</v>
      </c>
      <c r="BR336" s="118">
        <f>BQ336-BS336</f>
        <v>0</v>
      </c>
      <c r="BS336" s="118">
        <f>SUM(BS337:BS341)</f>
        <v>0</v>
      </c>
      <c r="BT336" s="118">
        <f>VLOOKUP($C336,'1 预算编制表单'!$C:$BJ,39,FALSE)</f>
        <v>0</v>
      </c>
      <c r="BU336" s="118">
        <f>BT336-BV336</f>
        <v>0</v>
      </c>
      <c r="BV336" s="118">
        <f>SUM(BV337:BV341)</f>
        <v>0</v>
      </c>
      <c r="BW336" s="118">
        <f>VLOOKUP($C336,'1 预算编制表单'!$C:$BJ,42,FALSE)</f>
        <v>0</v>
      </c>
      <c r="BX336" s="118">
        <f>BW336-BY336</f>
        <v>0</v>
      </c>
      <c r="BY336" s="118">
        <f>SUM(BY337:BY341)</f>
        <v>0</v>
      </c>
      <c r="BZ336" s="118">
        <f>VLOOKUP($C336,'1 预算编制表单'!$C:$BJ,45,FALSE)</f>
        <v>0</v>
      </c>
      <c r="CA336" s="118">
        <f>BZ336-CB336</f>
        <v>0</v>
      </c>
      <c r="CB336" s="118">
        <f>SUM(CB337:CB341)</f>
        <v>0</v>
      </c>
      <c r="CC336" s="118">
        <f>VLOOKUP($C336,'1 预算编制表单'!$C:$BJ,48,FALSE)</f>
        <v>0</v>
      </c>
      <c r="CD336" s="118">
        <f>CC336-CE336</f>
        <v>0</v>
      </c>
      <c r="CE336" s="118">
        <f>SUM(CE337:CE341)</f>
        <v>0</v>
      </c>
      <c r="CF336" s="118">
        <f>VLOOKUP($C336,'1 预算编制表单'!$C:$BJ,51,FALSE)</f>
        <v>0</v>
      </c>
      <c r="CG336" s="118">
        <f>CF336-CH336</f>
        <v>0</v>
      </c>
      <c r="CH336" s="118">
        <f>SUM(CH337:CH341)</f>
        <v>0</v>
      </c>
      <c r="CI336" s="118">
        <f>VLOOKUP($C336,'1 预算编制表单'!$C:$BJ,54,FALSE)</f>
        <v>0</v>
      </c>
      <c r="CJ336" s="118">
        <f>CI336-CK336</f>
        <v>0</v>
      </c>
      <c r="CK336" s="118">
        <f>SUM(CK337:CK341)</f>
        <v>0</v>
      </c>
      <c r="CL336" s="118">
        <f>VLOOKUP($C336,'1 预算编制表单'!$C:$BJ,57,FALSE)</f>
        <v>0</v>
      </c>
      <c r="CM336" s="118">
        <f>CL336-CN336</f>
        <v>0</v>
      </c>
      <c r="CN336" s="118">
        <f>SUM(CN337:CN341)</f>
        <v>0</v>
      </c>
      <c r="CO336" s="118">
        <f>VLOOKUP($C336,'1 预算编制表单'!$C:$BJ,60,FALSE)</f>
        <v>0</v>
      </c>
      <c r="CP336" s="118">
        <f>CO336-CQ336</f>
        <v>0</v>
      </c>
      <c r="CQ336" s="118">
        <f>SUM(CQ337:CQ341)</f>
        <v>0</v>
      </c>
    </row>
    <row r="337" s="78" customFormat="1" ht="24" customHeight="1" outlineLevel="4" spans="1:95">
      <c r="A337" s="119"/>
      <c r="B337" s="120"/>
      <c r="C337" s="121"/>
      <c r="D337" s="119"/>
      <c r="E337" s="120"/>
      <c r="F337" s="120"/>
      <c r="G337" s="120"/>
      <c r="H337" s="122"/>
      <c r="I337" s="122" t="s">
        <v>2850</v>
      </c>
      <c r="J337" s="122">
        <f t="shared" si="3853"/>
        <v>0</v>
      </c>
      <c r="K337" s="122">
        <v>1</v>
      </c>
      <c r="L337" s="87"/>
      <c r="M337" s="154">
        <f>IFERROR(VLOOKUP($L337,'2-2 引出数据_合同数据仓库'!$B$2:$BP$1000,3,FALSE),0)</f>
        <v>0</v>
      </c>
      <c r="N337" s="122"/>
      <c r="O337" s="154">
        <f>IFERROR(VLOOKUP((LEFT(VLOOKUP($L337,'2-2 引出数据_合同数据仓库'!$B$2:$BP$1000,64,FALSE),15)&amp;(RIGHT(VLOOKUP($L337,'2-2 引出数据_合同数据仓库'!$B$2:$BP$1000,64,FALSE),4)+1)),'2-2 引出数据_合同数据仓库'!$B$2:$BP$1000,3,FALSE),0)</f>
        <v>0</v>
      </c>
      <c r="P337" s="122"/>
      <c r="Q337" s="122">
        <f>IFERROR(VLOOKUP($L337,'2-2 引出数据_合同数据仓库'!$B$2:$BP$1000,28,FALSE),0)</f>
        <v>0</v>
      </c>
      <c r="R337" s="122">
        <f>IFERROR(VLOOKUP($L337,'2-2 引出数据_合同数据仓库'!$B$2:$BP$1000,29,FALSE),0)</f>
        <v>0</v>
      </c>
      <c r="S337" s="122">
        <f>IFERROR(VLOOKUP($L337,'2-2 引出数据_合同数据仓库'!$B$2:$BP$1000,4,FALSE),0)</f>
        <v>0</v>
      </c>
      <c r="T337" s="122"/>
      <c r="U337" s="122">
        <f>IFERROR(VLOOKUP($L337,'2-2 引出数据_合同数据仓库'!$B$2:$BP$1000,15,FALSE),0)</f>
        <v>0</v>
      </c>
      <c r="V337" s="122">
        <f t="shared" ref="V337:V340" si="3926">U337/(S337-R337+1)*365</f>
        <v>0</v>
      </c>
      <c r="W337" s="122"/>
      <c r="X337" s="161">
        <v>45658</v>
      </c>
      <c r="Y337" s="161">
        <f t="shared" ref="Y337:Y340" si="3927">X337+30</f>
        <v>45688</v>
      </c>
      <c r="Z337" s="165">
        <f t="shared" ref="Z337:Z340" si="3928">IFERROR(IF(($R337-Y337)&gt;=0,0,IF(($S337-X337)&lt;0,0,IF(AND(($S337-Y337)&gt;0,(X337-$R337)&gt;0),$V337/365*(Y337-X337+1),IF(AND(($S337-Y337)&lt;=0,(X337-$R337)&gt;0),$V337/365*($S337-X337+1),$V337/365*(Y337-$R337+1))))),0)</f>
        <v>0</v>
      </c>
      <c r="AA337" s="161">
        <f t="shared" ref="AA337:AA340" si="3929">Y337+1</f>
        <v>45689</v>
      </c>
      <c r="AB337" s="161">
        <f t="shared" ref="AB337:AB340" si="3930">AA337+27</f>
        <v>45716</v>
      </c>
      <c r="AC337" s="165">
        <f t="shared" ref="AC337:AC340" si="3931">IFERROR(IF(($R337-AB337)&gt;=0,0,IF(($S337-AA337)&lt;0,0,IF(AND(($S337-AB337)&gt;0,(AA337-$R337)&gt;0),$V337/365*(AB337-AA337+1),IF(AND(($S337-AB337)&lt;=0,(AA337-$R337)&gt;0),$V337/365*($S337-AA337+1),$V337/365*(AB337-$R337+1))))),0)</f>
        <v>0</v>
      </c>
      <c r="AD337" s="161">
        <f t="shared" ref="AD337:AD340" si="3932">AB337+1</f>
        <v>45717</v>
      </c>
      <c r="AE337" s="161">
        <f t="shared" ref="AE337:AE340" si="3933">AD337+30</f>
        <v>45747</v>
      </c>
      <c r="AF337" s="165">
        <f t="shared" ref="AF337:AF340" si="3934">IFERROR(IF(($R337-AE337)&gt;=0,0,IF(($S337-AD337)&lt;0,0,IF(AND(($S337-AE337)&gt;0,(AD337-$R337)&gt;0),$V337/365*(AE337-AD337+1),IF(AND(($S337-AE337)&lt;=0,(AD337-$R337)&gt;0),$V337/365*($S337-AD337+1),$V337/365*(AE337-$R337+1))))),0)</f>
        <v>0</v>
      </c>
      <c r="AG337" s="161">
        <f t="shared" ref="AG337:AG340" si="3935">AE337+1</f>
        <v>45748</v>
      </c>
      <c r="AH337" s="161">
        <f t="shared" ref="AH337:AH340" si="3936">AG337+29</f>
        <v>45777</v>
      </c>
      <c r="AI337" s="165">
        <f t="shared" ref="AI337:AI340" si="3937">IFERROR(IF(($R337-AH337)&gt;=0,0,IF(($S337-AG337)&lt;0,0,IF(AND(($S337-AH337)&gt;0,(AG337-$R337)&gt;0),$V337/365*(AH337-AG337+1),IF(AND(($S337-AH337)&lt;=0,(AG337-$R337)&gt;0),$V337/365*($S337-AG337+1),$V337/365*(AH337-$R337+1))))),0)</f>
        <v>0</v>
      </c>
      <c r="AJ337" s="161">
        <f t="shared" ref="AJ337:AJ340" si="3938">AH337+1</f>
        <v>45778</v>
      </c>
      <c r="AK337" s="161">
        <f t="shared" ref="AK337:AK340" si="3939">AJ337+30</f>
        <v>45808</v>
      </c>
      <c r="AL337" s="165">
        <f t="shared" ref="AL337:AL340" si="3940">IFERROR(IF(($R337-AK337)&gt;=0,0,IF(($S337-AJ337)&lt;0,0,IF(AND(($S337-AK337)&gt;0,(AJ337-$R337)&gt;0),$V337/365*(AK337-AJ337+1),IF(AND(($S337-AK337)&lt;=0,(AJ337-$R337)&gt;0),$V337/365*($S337-AJ337+1),$V337/365*(AK337-$R337+1))))),0)</f>
        <v>0</v>
      </c>
      <c r="AM337" s="161">
        <f t="shared" ref="AM337:AM340" si="3941">AK337+1</f>
        <v>45809</v>
      </c>
      <c r="AN337" s="161">
        <f t="shared" ref="AN337:AN340" si="3942">AM337+29</f>
        <v>45838</v>
      </c>
      <c r="AO337" s="165">
        <f t="shared" ref="AO337:AO340" si="3943">IFERROR(IF(($R337-AN337)&gt;=0,0,IF(($S337-AM337)&lt;0,0,IF(AND(($S337-AN337)&gt;0,(AM337-$R337)&gt;0),$V337/365*(AN337-AM337+1),IF(AND(($S337-AN337)&lt;=0,(AM337-$R337)&gt;0),$V337/365*($S337-AM337+1),$V337/365*(AN337-$R337+1))))),0)</f>
        <v>0</v>
      </c>
      <c r="AP337" s="161">
        <f t="shared" ref="AP337:AP340" si="3944">AN337+1</f>
        <v>45839</v>
      </c>
      <c r="AQ337" s="161">
        <f t="shared" ref="AQ337:AQ340" si="3945">AP337+30</f>
        <v>45869</v>
      </c>
      <c r="AR337" s="165">
        <f t="shared" ref="AR337:AR340" si="3946">IFERROR(IF(($R337-AQ337)&gt;=0,0,IF(($S337-AP337)&lt;0,0,IF(AND(($S337-AQ337)&gt;0,(AP337-$R337)&gt;0),$V337/365*(AQ337-AP337+1),IF(AND(($S337-AQ337)&lt;=0,(AP337-$R337)&gt;0),$V337/365*($S337-AP337+1),$V337/365*(AQ337-$R337+1))))),0)</f>
        <v>0</v>
      </c>
      <c r="AS337" s="161">
        <f t="shared" ref="AS337:AS340" si="3947">AQ337+1</f>
        <v>45870</v>
      </c>
      <c r="AT337" s="161">
        <f t="shared" ref="AT337:AT340" si="3948">AS337+30</f>
        <v>45900</v>
      </c>
      <c r="AU337" s="165">
        <f t="shared" ref="AU337:AU340" si="3949">IFERROR(IF(($R337-AT337)&gt;=0,0,IF(($S337-AS337)&lt;0,0,IF(AND(($S337-AT337)&gt;0,(AS337-$R337)&gt;0),$V337/365*(AT337-AS337+1),IF(AND(($S337-AT337)&lt;=0,(AS337-$R337)&gt;0),$V337/365*($S337-AS337+1),$V337/365*(AT337-$R337+1))))),0)</f>
        <v>0</v>
      </c>
      <c r="AV337" s="161">
        <f t="shared" ref="AV337:AV340" si="3950">AT337+1</f>
        <v>45901</v>
      </c>
      <c r="AW337" s="161">
        <f t="shared" ref="AW337:AW340" si="3951">AV337+29</f>
        <v>45930</v>
      </c>
      <c r="AX337" s="165">
        <f t="shared" ref="AX337:AX340" si="3952">IFERROR(IF(($R337-AW337)&gt;=0,0,IF(($S337-AV337)&lt;0,0,IF(AND(($S337-AW337)&gt;0,(AV337-$R337)&gt;0),$V337/365*(AW337-AV337+1),IF(AND(($S337-AW337)&lt;=0,(AV337-$R337)&gt;0),$V337/365*($S337-AV337+1),$V337/365*(AW337-$R337+1))))),0)</f>
        <v>0</v>
      </c>
      <c r="AY337" s="161">
        <f t="shared" ref="AY337:AY340" si="3953">AW337+1</f>
        <v>45931</v>
      </c>
      <c r="AZ337" s="161">
        <f t="shared" ref="AZ337:AZ340" si="3954">AY337+30</f>
        <v>45961</v>
      </c>
      <c r="BA337" s="165">
        <f t="shared" ref="BA337:BA340" si="3955">IFERROR(IF(($R337-AZ337)&gt;=0,0,IF(($S337-AY337)&lt;0,0,IF(AND(($S337-AZ337)&gt;0,(AY337-$R337)&gt;0),$V337/365*(AZ337-AY337+1),IF(AND(($S337-AZ337)&lt;=0,(AY337-$R337)&gt;0),$V337/365*($S337-AY337+1),$V337/365*(AZ337-$R337+1))))),0)</f>
        <v>0</v>
      </c>
      <c r="BB337" s="161">
        <f t="shared" ref="BB337:BB340" si="3956">AZ337+1</f>
        <v>45962</v>
      </c>
      <c r="BC337" s="161">
        <f t="shared" ref="BC337:BC340" si="3957">BB337+29</f>
        <v>45991</v>
      </c>
      <c r="BD337" s="165">
        <f t="shared" ref="BD337:BD340" si="3958">IFERROR(IF(($R337-BC337)&gt;=0,0,IF(($S337-BB337)&lt;0,0,IF(AND(($S337-BC337)&gt;0,(BB337-$R337)&gt;0),$V337/365*(BC337-BB337+1),IF(AND(($S337-BC337)&lt;=0,(BB337-$R337)&gt;0),$V337/365*($S337-BB337+1),$V337/365*(BC337-$R337+1))))),0)</f>
        <v>0</v>
      </c>
      <c r="BE337" s="161">
        <f t="shared" ref="BE337:BE340" si="3959">BC337+1</f>
        <v>45992</v>
      </c>
      <c r="BF337" s="161">
        <f t="shared" ref="BF337:BF340" si="3960">BE337+30</f>
        <v>46022</v>
      </c>
      <c r="BG337" s="165">
        <f t="shared" ref="BG337:BG340" si="3961">IFERROR(IF(($R337-BF337)&gt;=0,0,IF(($S337-BE337)&lt;0,0,IF(AND(($S337-BF337)&gt;0,(BE337-$R337)&gt;0),$V337/365*(BF337-BE337+1),IF(AND(($S337-BF337)&lt;=0,(BE337-$R337)&gt;0),$V337/365*($S337-BE337+1),$V337/365*(BF337-$R337+1))))),0)</f>
        <v>0</v>
      </c>
      <c r="BH337" s="161">
        <v>46023</v>
      </c>
      <c r="BI337" s="161">
        <f t="shared" ref="BI337:BI340" si="3962">BH337+30</f>
        <v>46053</v>
      </c>
      <c r="BJ337" s="165">
        <f t="shared" ref="BJ337:BJ340" si="3963">IFERROR(IF(($R337-BI337)&gt;=0,0,IF(($S337-BH337)&lt;0,0,IF(AND(($S337-BI337)&gt;0,(BH337-$R337)&gt;0),$V337/365*(BI337-BH337+1),IF(AND(($S337-BI337)&lt;=0,(BH337-$R337)&gt;0),$V337/365*($S337-BH337+1),$V337/365*(BI337-$R337+1))))),0)</f>
        <v>0</v>
      </c>
      <c r="BK337" s="161">
        <f t="shared" ref="BK337:BK340" si="3964">BI337+1</f>
        <v>46054</v>
      </c>
      <c r="BL337" s="161">
        <f t="shared" ref="BL337:BL340" si="3965">BK337+27</f>
        <v>46081</v>
      </c>
      <c r="BM337" s="165">
        <f t="shared" ref="BM337:BM340" si="3966">IFERROR(IF(($R337-BL337)&gt;=0,0,IF(($S337-BK337)&lt;0,0,IF(AND(($S337-BL337)&gt;0,(BK337-$R337)&gt;0),$V337/365*(BL337-BK337+1),IF(AND(($S337-BL337)&lt;=0,(BK337-$R337)&gt;0),$V337/365*($S337-BK337+1),$V337/365*(BL337-$R337+1))))),0)</f>
        <v>0</v>
      </c>
      <c r="BN337" s="161">
        <f t="shared" ref="BN337:BN340" si="3967">BL337+1</f>
        <v>46082</v>
      </c>
      <c r="BO337" s="161">
        <f t="shared" ref="BO337:BO340" si="3968">BN337+30</f>
        <v>46112</v>
      </c>
      <c r="BP337" s="165">
        <f t="shared" ref="BP337:BP340" si="3969">IFERROR(IF(($R337-BO337)&gt;=0,0,IF(($S337-BN337)&lt;0,0,IF(AND(($S337-BO337)&gt;0,(BN337-$R337)&gt;0),$V337/365*(BO337-BN337+1),IF(AND(($S337-BO337)&lt;=0,(BN337-$R337)&gt;0),$V337/365*($S337-BN337+1),$V337/365*(BO337-$R337+1))))),0)</f>
        <v>0</v>
      </c>
      <c r="BQ337" s="161">
        <f t="shared" ref="BQ337:BQ340" si="3970">BO337+1</f>
        <v>46113</v>
      </c>
      <c r="BR337" s="161">
        <f t="shared" ref="BR337:BR340" si="3971">BQ337+29</f>
        <v>46142</v>
      </c>
      <c r="BS337" s="165">
        <f t="shared" ref="BS337:BS340" si="3972">IFERROR(IF(($R337-BR337)&gt;=0,0,IF(($S337-BQ337)&lt;0,0,IF(AND(($S337-BR337)&gt;0,(BQ337-$R337)&gt;0),$V337/365*(BR337-BQ337+1),IF(AND(($S337-BR337)&lt;=0,(BQ337-$R337)&gt;0),$V337/365*($S337-BQ337+1),$V337/365*(BR337-$R337+1))))),0)</f>
        <v>0</v>
      </c>
      <c r="BT337" s="161">
        <f t="shared" ref="BT337:BT340" si="3973">BR337+1</f>
        <v>46143</v>
      </c>
      <c r="BU337" s="161">
        <f t="shared" ref="BU337:BU340" si="3974">BT337+30</f>
        <v>46173</v>
      </c>
      <c r="BV337" s="165">
        <f t="shared" ref="BV337:BV340" si="3975">IFERROR(IF(($R337-BU337)&gt;=0,0,IF(($S337-BT337)&lt;0,0,IF(AND(($S337-BU337)&gt;0,(BT337-$R337)&gt;0),$V337/365*(BU337-BT337+1),IF(AND(($S337-BU337)&lt;=0,(BT337-$R337)&gt;0),$V337/365*($S337-BT337+1),$V337/365*(BU337-$R337+1))))),0)</f>
        <v>0</v>
      </c>
      <c r="BW337" s="161">
        <f t="shared" ref="BW337:BW340" si="3976">BU337+1</f>
        <v>46174</v>
      </c>
      <c r="BX337" s="161">
        <f t="shared" ref="BX337:BX340" si="3977">BW337+29</f>
        <v>46203</v>
      </c>
      <c r="BY337" s="165">
        <f t="shared" ref="BY337:BY340" si="3978">IFERROR(IF(($R337-BX337)&gt;=0,0,IF(($S337-BW337)&lt;0,0,IF(AND(($S337-BX337)&gt;0,(BW337-$R337)&gt;0),$V337/365*(BX337-BW337+1),IF(AND(($S337-BX337)&lt;=0,(BW337-$R337)&gt;0),$V337/365*($S337-BW337+1),$V337/365*(BX337-$R337+1))))),0)</f>
        <v>0</v>
      </c>
      <c r="BZ337" s="161">
        <f t="shared" ref="BZ337:BZ340" si="3979">BX337+1</f>
        <v>46204</v>
      </c>
      <c r="CA337" s="161">
        <f t="shared" ref="CA337:CA340" si="3980">BZ337+30</f>
        <v>46234</v>
      </c>
      <c r="CB337" s="165">
        <f t="shared" ref="CB337:CB340" si="3981">IFERROR(IF(($R337-CA337)&gt;=0,0,IF(($S337-BZ337)&lt;0,0,IF(AND(($S337-CA337)&gt;0,(BZ337-$R337)&gt;0),$V337/365*(CA337-BZ337+1),IF(AND(($S337-CA337)&lt;=0,(BZ337-$R337)&gt;0),$V337/365*($S337-BZ337+1),$V337/365*(CA337-$R337+1))))),0)</f>
        <v>0</v>
      </c>
      <c r="CC337" s="161">
        <f t="shared" ref="CC337:CC340" si="3982">CA337+1</f>
        <v>46235</v>
      </c>
      <c r="CD337" s="161">
        <f t="shared" ref="CD337:CD340" si="3983">CC337+30</f>
        <v>46265</v>
      </c>
      <c r="CE337" s="165">
        <f t="shared" ref="CE337:CE340" si="3984">IFERROR(IF(($R337-CD337)&gt;=0,0,IF(($S337-CC337)&lt;0,0,IF(AND(($S337-CD337)&gt;0,(CC337-$R337)&gt;0),$V337/365*(CD337-CC337+1),IF(AND(($S337-CD337)&lt;=0,(CC337-$R337)&gt;0),$V337/365*($S337-CC337+1),$V337/365*(CD337-$R337+1))))),0)</f>
        <v>0</v>
      </c>
      <c r="CF337" s="161">
        <f t="shared" ref="CF337:CF340" si="3985">CD337+1</f>
        <v>46266</v>
      </c>
      <c r="CG337" s="161">
        <f t="shared" ref="CG337:CG340" si="3986">CF337+29</f>
        <v>46295</v>
      </c>
      <c r="CH337" s="165">
        <f t="shared" ref="CH337:CH340" si="3987">IFERROR(IF(($R337-CG337)&gt;=0,0,IF(($S337-CF337)&lt;0,0,IF(AND(($S337-CG337)&gt;0,(CF337-$R337)&gt;0),$V337/365*(CG337-CF337+1),IF(AND(($S337-CG337)&lt;=0,(CF337-$R337)&gt;0),$V337/365*($S337-CF337+1),$V337/365*(CG337-$R337+1))))),0)</f>
        <v>0</v>
      </c>
      <c r="CI337" s="161">
        <f t="shared" ref="CI337:CI340" si="3988">CG337+1</f>
        <v>46296</v>
      </c>
      <c r="CJ337" s="161">
        <f t="shared" ref="CJ337:CJ340" si="3989">CI337+30</f>
        <v>46326</v>
      </c>
      <c r="CK337" s="165">
        <f t="shared" ref="CK337:CK340" si="3990">IFERROR(IF(($R337-CJ337)&gt;=0,0,IF(($S337-CI337)&lt;0,0,IF(AND(($S337-CJ337)&gt;0,(CI337-$R337)&gt;0),$V337/365*(CJ337-CI337+1),IF(AND(($S337-CJ337)&lt;=0,(CI337-$R337)&gt;0),$V337/365*($S337-CI337+1),$V337/365*(CJ337-$R337+1))))),0)</f>
        <v>0</v>
      </c>
      <c r="CL337" s="161">
        <f t="shared" ref="CL337:CL340" si="3991">CJ337+1</f>
        <v>46327</v>
      </c>
      <c r="CM337" s="161">
        <f t="shared" ref="CM337:CM340" si="3992">CL337+29</f>
        <v>46356</v>
      </c>
      <c r="CN337" s="165">
        <f t="shared" ref="CN337:CN340" si="3993">IFERROR(IF(($R337-CM337)&gt;=0,0,IF(($S337-CL337)&lt;0,0,IF(AND(($S337-CM337)&gt;0,(CL337-$R337)&gt;0),$V337/365*(CM337-CL337+1),IF(AND(($S337-CM337)&lt;=0,(CL337-$R337)&gt;0),$V337/365*($S337-CL337+1),$V337/365*(CM337-$R337+1))))),0)</f>
        <v>0</v>
      </c>
      <c r="CO337" s="161">
        <f t="shared" ref="CO337:CO340" si="3994">CM337+1</f>
        <v>46357</v>
      </c>
      <c r="CP337" s="161">
        <f t="shared" ref="CP337:CP340" si="3995">CO337+30</f>
        <v>46387</v>
      </c>
      <c r="CQ337" s="165">
        <f t="shared" ref="CQ337:CQ340" si="3996">IFERROR(IF(($R337-CP337)&gt;=0,0,IF(($S337-CO337)&lt;0,0,IF(AND(($S337-CP337)&gt;0,(CO337-$R337)&gt;0),$V337/365*(CP337-CO337+1),IF(AND(($S337-CP337)&lt;=0,(CO337-$R337)&gt;0),$V337/365*($S337-CO337+1),$V337/365*(CP337-$R337+1))))),0)</f>
        <v>0</v>
      </c>
    </row>
    <row r="338" s="78" customFormat="1" ht="24" customHeight="1" outlineLevel="4" spans="1:95">
      <c r="A338" s="119"/>
      <c r="B338" s="120"/>
      <c r="C338" s="121"/>
      <c r="D338" s="119"/>
      <c r="E338" s="120"/>
      <c r="F338" s="120"/>
      <c r="G338" s="120"/>
      <c r="H338" s="122"/>
      <c r="I338" s="122"/>
      <c r="J338" s="122">
        <f t="shared" si="3853"/>
        <v>0</v>
      </c>
      <c r="K338" s="122">
        <f t="shared" ref="K338:K340" si="3997">K337+1</f>
        <v>2</v>
      </c>
      <c r="L338" s="87"/>
      <c r="M338" s="154">
        <f>IFERROR(VLOOKUP($L338,'2-2 引出数据_合同数据仓库'!$B$2:$BP$1000,3,FALSE),0)</f>
        <v>0</v>
      </c>
      <c r="N338" s="122"/>
      <c r="O338" s="154">
        <f>IFERROR(VLOOKUP((LEFT(VLOOKUP($L338,'2-2 引出数据_合同数据仓库'!$B$2:$BP$1000,64,FALSE),15)&amp;(RIGHT(VLOOKUP($L338,'2-2 引出数据_合同数据仓库'!$B$2:$BP$1000,64,FALSE),4)+1)),'2-2 引出数据_合同数据仓库'!$B$2:$BP$1000,3,FALSE),0)</f>
        <v>0</v>
      </c>
      <c r="P338" s="122"/>
      <c r="Q338" s="122">
        <f>IFERROR(VLOOKUP($L338,'2-2 引出数据_合同数据仓库'!$B$2:$BP$1000,28,FALSE),0)</f>
        <v>0</v>
      </c>
      <c r="R338" s="122">
        <f>IFERROR(VLOOKUP($L338,'2-2 引出数据_合同数据仓库'!$B$2:$BP$1000,29,FALSE),0)</f>
        <v>0</v>
      </c>
      <c r="S338" s="122">
        <f>IFERROR(VLOOKUP($L338,'2-2 引出数据_合同数据仓库'!$B$2:$BP$1000,4,FALSE),0)</f>
        <v>0</v>
      </c>
      <c r="T338" s="122"/>
      <c r="U338" s="122">
        <f>IFERROR(VLOOKUP($L338,'2-2 引出数据_合同数据仓库'!$B$2:$BP$1000,15,FALSE),0)</f>
        <v>0</v>
      </c>
      <c r="V338" s="122">
        <f t="shared" si="3926"/>
        <v>0</v>
      </c>
      <c r="W338" s="122"/>
      <c r="X338" s="161">
        <v>45658</v>
      </c>
      <c r="Y338" s="161">
        <f t="shared" si="3927"/>
        <v>45688</v>
      </c>
      <c r="Z338" s="165">
        <f t="shared" si="3928"/>
        <v>0</v>
      </c>
      <c r="AA338" s="161">
        <f t="shared" si="3929"/>
        <v>45689</v>
      </c>
      <c r="AB338" s="161">
        <f t="shared" si="3930"/>
        <v>45716</v>
      </c>
      <c r="AC338" s="165">
        <f t="shared" si="3931"/>
        <v>0</v>
      </c>
      <c r="AD338" s="161">
        <f t="shared" si="3932"/>
        <v>45717</v>
      </c>
      <c r="AE338" s="161">
        <f t="shared" si="3933"/>
        <v>45747</v>
      </c>
      <c r="AF338" s="165">
        <f t="shared" si="3934"/>
        <v>0</v>
      </c>
      <c r="AG338" s="161">
        <f t="shared" si="3935"/>
        <v>45748</v>
      </c>
      <c r="AH338" s="161">
        <f t="shared" si="3936"/>
        <v>45777</v>
      </c>
      <c r="AI338" s="165">
        <f t="shared" si="3937"/>
        <v>0</v>
      </c>
      <c r="AJ338" s="161">
        <f t="shared" si="3938"/>
        <v>45778</v>
      </c>
      <c r="AK338" s="161">
        <f t="shared" si="3939"/>
        <v>45808</v>
      </c>
      <c r="AL338" s="165">
        <f t="shared" si="3940"/>
        <v>0</v>
      </c>
      <c r="AM338" s="161">
        <f t="shared" si="3941"/>
        <v>45809</v>
      </c>
      <c r="AN338" s="161">
        <f t="shared" si="3942"/>
        <v>45838</v>
      </c>
      <c r="AO338" s="165">
        <f t="shared" si="3943"/>
        <v>0</v>
      </c>
      <c r="AP338" s="161">
        <f t="shared" si="3944"/>
        <v>45839</v>
      </c>
      <c r="AQ338" s="161">
        <f t="shared" si="3945"/>
        <v>45869</v>
      </c>
      <c r="AR338" s="165">
        <f t="shared" si="3946"/>
        <v>0</v>
      </c>
      <c r="AS338" s="161">
        <f t="shared" si="3947"/>
        <v>45870</v>
      </c>
      <c r="AT338" s="161">
        <f t="shared" si="3948"/>
        <v>45900</v>
      </c>
      <c r="AU338" s="165">
        <f t="shared" si="3949"/>
        <v>0</v>
      </c>
      <c r="AV338" s="161">
        <f t="shared" si="3950"/>
        <v>45901</v>
      </c>
      <c r="AW338" s="161">
        <f t="shared" si="3951"/>
        <v>45930</v>
      </c>
      <c r="AX338" s="165">
        <f t="shared" si="3952"/>
        <v>0</v>
      </c>
      <c r="AY338" s="161">
        <f t="shared" si="3953"/>
        <v>45931</v>
      </c>
      <c r="AZ338" s="161">
        <f t="shared" si="3954"/>
        <v>45961</v>
      </c>
      <c r="BA338" s="165">
        <f t="shared" si="3955"/>
        <v>0</v>
      </c>
      <c r="BB338" s="161">
        <f t="shared" si="3956"/>
        <v>45962</v>
      </c>
      <c r="BC338" s="161">
        <f t="shared" si="3957"/>
        <v>45991</v>
      </c>
      <c r="BD338" s="165">
        <f t="shared" si="3958"/>
        <v>0</v>
      </c>
      <c r="BE338" s="161">
        <f t="shared" si="3959"/>
        <v>45992</v>
      </c>
      <c r="BF338" s="161">
        <f t="shared" si="3960"/>
        <v>46022</v>
      </c>
      <c r="BG338" s="165">
        <f t="shared" si="3961"/>
        <v>0</v>
      </c>
      <c r="BH338" s="161">
        <v>46023</v>
      </c>
      <c r="BI338" s="161">
        <f t="shared" si="3962"/>
        <v>46053</v>
      </c>
      <c r="BJ338" s="165">
        <f t="shared" si="3963"/>
        <v>0</v>
      </c>
      <c r="BK338" s="161">
        <f t="shared" si="3964"/>
        <v>46054</v>
      </c>
      <c r="BL338" s="161">
        <f t="shared" si="3965"/>
        <v>46081</v>
      </c>
      <c r="BM338" s="165">
        <f t="shared" si="3966"/>
        <v>0</v>
      </c>
      <c r="BN338" s="161">
        <f t="shared" si="3967"/>
        <v>46082</v>
      </c>
      <c r="BO338" s="161">
        <f t="shared" si="3968"/>
        <v>46112</v>
      </c>
      <c r="BP338" s="165">
        <f t="shared" si="3969"/>
        <v>0</v>
      </c>
      <c r="BQ338" s="161">
        <f t="shared" si="3970"/>
        <v>46113</v>
      </c>
      <c r="BR338" s="161">
        <f t="shared" si="3971"/>
        <v>46142</v>
      </c>
      <c r="BS338" s="165">
        <f t="shared" si="3972"/>
        <v>0</v>
      </c>
      <c r="BT338" s="161">
        <f t="shared" si="3973"/>
        <v>46143</v>
      </c>
      <c r="BU338" s="161">
        <f t="shared" si="3974"/>
        <v>46173</v>
      </c>
      <c r="BV338" s="165">
        <f t="shared" si="3975"/>
        <v>0</v>
      </c>
      <c r="BW338" s="161">
        <f t="shared" si="3976"/>
        <v>46174</v>
      </c>
      <c r="BX338" s="161">
        <f t="shared" si="3977"/>
        <v>46203</v>
      </c>
      <c r="BY338" s="165">
        <f t="shared" si="3978"/>
        <v>0</v>
      </c>
      <c r="BZ338" s="161">
        <f t="shared" si="3979"/>
        <v>46204</v>
      </c>
      <c r="CA338" s="161">
        <f t="shared" si="3980"/>
        <v>46234</v>
      </c>
      <c r="CB338" s="165">
        <f t="shared" si="3981"/>
        <v>0</v>
      </c>
      <c r="CC338" s="161">
        <f t="shared" si="3982"/>
        <v>46235</v>
      </c>
      <c r="CD338" s="161">
        <f t="shared" si="3983"/>
        <v>46265</v>
      </c>
      <c r="CE338" s="165">
        <f t="shared" si="3984"/>
        <v>0</v>
      </c>
      <c r="CF338" s="161">
        <f t="shared" si="3985"/>
        <v>46266</v>
      </c>
      <c r="CG338" s="161">
        <f t="shared" si="3986"/>
        <v>46295</v>
      </c>
      <c r="CH338" s="165">
        <f t="shared" si="3987"/>
        <v>0</v>
      </c>
      <c r="CI338" s="161">
        <f t="shared" si="3988"/>
        <v>46296</v>
      </c>
      <c r="CJ338" s="161">
        <f t="shared" si="3989"/>
        <v>46326</v>
      </c>
      <c r="CK338" s="165">
        <f t="shared" si="3990"/>
        <v>0</v>
      </c>
      <c r="CL338" s="161">
        <f t="shared" si="3991"/>
        <v>46327</v>
      </c>
      <c r="CM338" s="161">
        <f t="shared" si="3992"/>
        <v>46356</v>
      </c>
      <c r="CN338" s="165">
        <f t="shared" si="3993"/>
        <v>0</v>
      </c>
      <c r="CO338" s="161">
        <f t="shared" si="3994"/>
        <v>46357</v>
      </c>
      <c r="CP338" s="161">
        <f t="shared" si="3995"/>
        <v>46387</v>
      </c>
      <c r="CQ338" s="165">
        <f t="shared" si="3996"/>
        <v>0</v>
      </c>
    </row>
    <row r="339" s="78" customFormat="1" ht="24" customHeight="1" outlineLevel="4" spans="1:95">
      <c r="A339" s="119"/>
      <c r="B339" s="120"/>
      <c r="C339" s="121"/>
      <c r="D339" s="119"/>
      <c r="E339" s="120"/>
      <c r="F339" s="120"/>
      <c r="G339" s="120"/>
      <c r="H339" s="122"/>
      <c r="I339" s="122"/>
      <c r="J339" s="122">
        <f t="shared" si="3853"/>
        <v>0</v>
      </c>
      <c r="K339" s="122">
        <f t="shared" si="3997"/>
        <v>3</v>
      </c>
      <c r="L339" s="87"/>
      <c r="M339" s="154">
        <f>IFERROR(VLOOKUP($L339,'2-2 引出数据_合同数据仓库'!$B$2:$BP$1000,3,FALSE),0)</f>
        <v>0</v>
      </c>
      <c r="N339" s="122"/>
      <c r="O339" s="154">
        <f>IFERROR(VLOOKUP((LEFT(VLOOKUP($L339,'2-2 引出数据_合同数据仓库'!$B$2:$BP$1000,64,FALSE),15)&amp;(RIGHT(VLOOKUP($L339,'2-2 引出数据_合同数据仓库'!$B$2:$BP$1000,64,FALSE),4)+1)),'2-2 引出数据_合同数据仓库'!$B$2:$BP$1000,3,FALSE),0)</f>
        <v>0</v>
      </c>
      <c r="P339" s="122"/>
      <c r="Q339" s="122">
        <f>IFERROR(VLOOKUP($L339,'2-2 引出数据_合同数据仓库'!$B$2:$BP$1000,28,FALSE),0)</f>
        <v>0</v>
      </c>
      <c r="R339" s="122">
        <f>IFERROR(VLOOKUP($L339,'2-2 引出数据_合同数据仓库'!$B$2:$BP$1000,29,FALSE),0)</f>
        <v>0</v>
      </c>
      <c r="S339" s="122">
        <f>IFERROR(VLOOKUP($L339,'2-2 引出数据_合同数据仓库'!$B$2:$BP$1000,4,FALSE),0)</f>
        <v>0</v>
      </c>
      <c r="T339" s="122"/>
      <c r="U339" s="122">
        <f>IFERROR(VLOOKUP($L339,'2-2 引出数据_合同数据仓库'!$B$2:$BP$1000,15,FALSE),0)</f>
        <v>0</v>
      </c>
      <c r="V339" s="122">
        <f t="shared" si="3926"/>
        <v>0</v>
      </c>
      <c r="W339" s="122"/>
      <c r="X339" s="161">
        <v>45658</v>
      </c>
      <c r="Y339" s="161">
        <f t="shared" si="3927"/>
        <v>45688</v>
      </c>
      <c r="Z339" s="165">
        <f t="shared" si="3928"/>
        <v>0</v>
      </c>
      <c r="AA339" s="161">
        <f t="shared" si="3929"/>
        <v>45689</v>
      </c>
      <c r="AB339" s="161">
        <f t="shared" si="3930"/>
        <v>45716</v>
      </c>
      <c r="AC339" s="165">
        <f t="shared" si="3931"/>
        <v>0</v>
      </c>
      <c r="AD339" s="161">
        <f t="shared" si="3932"/>
        <v>45717</v>
      </c>
      <c r="AE339" s="161">
        <f t="shared" si="3933"/>
        <v>45747</v>
      </c>
      <c r="AF339" s="165">
        <f t="shared" si="3934"/>
        <v>0</v>
      </c>
      <c r="AG339" s="161">
        <f t="shared" si="3935"/>
        <v>45748</v>
      </c>
      <c r="AH339" s="161">
        <f t="shared" si="3936"/>
        <v>45777</v>
      </c>
      <c r="AI339" s="165">
        <f t="shared" si="3937"/>
        <v>0</v>
      </c>
      <c r="AJ339" s="161">
        <f t="shared" si="3938"/>
        <v>45778</v>
      </c>
      <c r="AK339" s="161">
        <f t="shared" si="3939"/>
        <v>45808</v>
      </c>
      <c r="AL339" s="165">
        <f t="shared" si="3940"/>
        <v>0</v>
      </c>
      <c r="AM339" s="161">
        <f t="shared" si="3941"/>
        <v>45809</v>
      </c>
      <c r="AN339" s="161">
        <f t="shared" si="3942"/>
        <v>45838</v>
      </c>
      <c r="AO339" s="165">
        <f t="shared" si="3943"/>
        <v>0</v>
      </c>
      <c r="AP339" s="161">
        <f t="shared" si="3944"/>
        <v>45839</v>
      </c>
      <c r="AQ339" s="161">
        <f t="shared" si="3945"/>
        <v>45869</v>
      </c>
      <c r="AR339" s="165">
        <f t="shared" si="3946"/>
        <v>0</v>
      </c>
      <c r="AS339" s="161">
        <f t="shared" si="3947"/>
        <v>45870</v>
      </c>
      <c r="AT339" s="161">
        <f t="shared" si="3948"/>
        <v>45900</v>
      </c>
      <c r="AU339" s="165">
        <f t="shared" si="3949"/>
        <v>0</v>
      </c>
      <c r="AV339" s="161">
        <f t="shared" si="3950"/>
        <v>45901</v>
      </c>
      <c r="AW339" s="161">
        <f t="shared" si="3951"/>
        <v>45930</v>
      </c>
      <c r="AX339" s="165">
        <f t="shared" si="3952"/>
        <v>0</v>
      </c>
      <c r="AY339" s="161">
        <f t="shared" si="3953"/>
        <v>45931</v>
      </c>
      <c r="AZ339" s="161">
        <f t="shared" si="3954"/>
        <v>45961</v>
      </c>
      <c r="BA339" s="165">
        <f t="shared" si="3955"/>
        <v>0</v>
      </c>
      <c r="BB339" s="161">
        <f t="shared" si="3956"/>
        <v>45962</v>
      </c>
      <c r="BC339" s="161">
        <f t="shared" si="3957"/>
        <v>45991</v>
      </c>
      <c r="BD339" s="165">
        <f t="shared" si="3958"/>
        <v>0</v>
      </c>
      <c r="BE339" s="161">
        <f t="shared" si="3959"/>
        <v>45992</v>
      </c>
      <c r="BF339" s="161">
        <f t="shared" si="3960"/>
        <v>46022</v>
      </c>
      <c r="BG339" s="165">
        <f t="shared" si="3961"/>
        <v>0</v>
      </c>
      <c r="BH339" s="161">
        <v>46023</v>
      </c>
      <c r="BI339" s="161">
        <f t="shared" si="3962"/>
        <v>46053</v>
      </c>
      <c r="BJ339" s="165">
        <f t="shared" si="3963"/>
        <v>0</v>
      </c>
      <c r="BK339" s="161">
        <f t="shared" si="3964"/>
        <v>46054</v>
      </c>
      <c r="BL339" s="161">
        <f t="shared" si="3965"/>
        <v>46081</v>
      </c>
      <c r="BM339" s="165">
        <f t="shared" si="3966"/>
        <v>0</v>
      </c>
      <c r="BN339" s="161">
        <f t="shared" si="3967"/>
        <v>46082</v>
      </c>
      <c r="BO339" s="161">
        <f t="shared" si="3968"/>
        <v>46112</v>
      </c>
      <c r="BP339" s="165">
        <f t="shared" si="3969"/>
        <v>0</v>
      </c>
      <c r="BQ339" s="161">
        <f t="shared" si="3970"/>
        <v>46113</v>
      </c>
      <c r="BR339" s="161">
        <f t="shared" si="3971"/>
        <v>46142</v>
      </c>
      <c r="BS339" s="165">
        <f t="shared" si="3972"/>
        <v>0</v>
      </c>
      <c r="BT339" s="161">
        <f t="shared" si="3973"/>
        <v>46143</v>
      </c>
      <c r="BU339" s="161">
        <f t="shared" si="3974"/>
        <v>46173</v>
      </c>
      <c r="BV339" s="165">
        <f t="shared" si="3975"/>
        <v>0</v>
      </c>
      <c r="BW339" s="161">
        <f t="shared" si="3976"/>
        <v>46174</v>
      </c>
      <c r="BX339" s="161">
        <f t="shared" si="3977"/>
        <v>46203</v>
      </c>
      <c r="BY339" s="165">
        <f t="shared" si="3978"/>
        <v>0</v>
      </c>
      <c r="BZ339" s="161">
        <f t="shared" si="3979"/>
        <v>46204</v>
      </c>
      <c r="CA339" s="161">
        <f t="shared" si="3980"/>
        <v>46234</v>
      </c>
      <c r="CB339" s="165">
        <f t="shared" si="3981"/>
        <v>0</v>
      </c>
      <c r="CC339" s="161">
        <f t="shared" si="3982"/>
        <v>46235</v>
      </c>
      <c r="CD339" s="161">
        <f t="shared" si="3983"/>
        <v>46265</v>
      </c>
      <c r="CE339" s="165">
        <f t="shared" si="3984"/>
        <v>0</v>
      </c>
      <c r="CF339" s="161">
        <f t="shared" si="3985"/>
        <v>46266</v>
      </c>
      <c r="CG339" s="161">
        <f t="shared" si="3986"/>
        <v>46295</v>
      </c>
      <c r="CH339" s="165">
        <f t="shared" si="3987"/>
        <v>0</v>
      </c>
      <c r="CI339" s="161">
        <f t="shared" si="3988"/>
        <v>46296</v>
      </c>
      <c r="CJ339" s="161">
        <f t="shared" si="3989"/>
        <v>46326</v>
      </c>
      <c r="CK339" s="165">
        <f t="shared" si="3990"/>
        <v>0</v>
      </c>
      <c r="CL339" s="161">
        <f t="shared" si="3991"/>
        <v>46327</v>
      </c>
      <c r="CM339" s="161">
        <f t="shared" si="3992"/>
        <v>46356</v>
      </c>
      <c r="CN339" s="165">
        <f t="shared" si="3993"/>
        <v>0</v>
      </c>
      <c r="CO339" s="161">
        <f t="shared" si="3994"/>
        <v>46357</v>
      </c>
      <c r="CP339" s="161">
        <f t="shared" si="3995"/>
        <v>46387</v>
      </c>
      <c r="CQ339" s="165">
        <f t="shared" si="3996"/>
        <v>0</v>
      </c>
    </row>
    <row r="340" s="78" customFormat="1" ht="24" customHeight="1" outlineLevel="4" spans="1:95">
      <c r="A340" s="119"/>
      <c r="B340" s="120"/>
      <c r="C340" s="121"/>
      <c r="D340" s="119"/>
      <c r="E340" s="120"/>
      <c r="F340" s="120"/>
      <c r="G340" s="120"/>
      <c r="H340" s="122"/>
      <c r="I340" s="122"/>
      <c r="J340" s="122">
        <f t="shared" si="3853"/>
        <v>0</v>
      </c>
      <c r="K340" s="122">
        <f t="shared" si="3997"/>
        <v>4</v>
      </c>
      <c r="L340" s="87"/>
      <c r="M340" s="154">
        <f>IFERROR(VLOOKUP($L340,'2-2 引出数据_合同数据仓库'!$B$2:$BP$1000,3,FALSE),0)</f>
        <v>0</v>
      </c>
      <c r="N340" s="122"/>
      <c r="O340" s="154">
        <f>IFERROR(VLOOKUP((LEFT(VLOOKUP($L340,'2-2 引出数据_合同数据仓库'!$B$2:$BP$1000,64,FALSE),15)&amp;(RIGHT(VLOOKUP($L340,'2-2 引出数据_合同数据仓库'!$B$2:$BP$1000,64,FALSE),4)+1)),'2-2 引出数据_合同数据仓库'!$B$2:$BP$1000,3,FALSE),0)</f>
        <v>0</v>
      </c>
      <c r="P340" s="122"/>
      <c r="Q340" s="122">
        <f>IFERROR(VLOOKUP($L340,'2-2 引出数据_合同数据仓库'!$B$2:$BP$1000,28,FALSE),0)</f>
        <v>0</v>
      </c>
      <c r="R340" s="122">
        <f>IFERROR(VLOOKUP($L340,'2-2 引出数据_合同数据仓库'!$B$2:$BP$1000,29,FALSE),0)</f>
        <v>0</v>
      </c>
      <c r="S340" s="122">
        <f>IFERROR(VLOOKUP($L340,'2-2 引出数据_合同数据仓库'!$B$2:$BP$1000,4,FALSE),0)</f>
        <v>0</v>
      </c>
      <c r="T340" s="122"/>
      <c r="U340" s="122">
        <f>IFERROR(VLOOKUP($L340,'2-2 引出数据_合同数据仓库'!$B$2:$BP$1000,15,FALSE),0)</f>
        <v>0</v>
      </c>
      <c r="V340" s="122">
        <f t="shared" si="3926"/>
        <v>0</v>
      </c>
      <c r="W340" s="122"/>
      <c r="X340" s="161">
        <v>45658</v>
      </c>
      <c r="Y340" s="161">
        <f t="shared" si="3927"/>
        <v>45688</v>
      </c>
      <c r="Z340" s="165">
        <f t="shared" si="3928"/>
        <v>0</v>
      </c>
      <c r="AA340" s="161">
        <f t="shared" si="3929"/>
        <v>45689</v>
      </c>
      <c r="AB340" s="161">
        <f t="shared" si="3930"/>
        <v>45716</v>
      </c>
      <c r="AC340" s="165">
        <f t="shared" si="3931"/>
        <v>0</v>
      </c>
      <c r="AD340" s="161">
        <f t="shared" si="3932"/>
        <v>45717</v>
      </c>
      <c r="AE340" s="161">
        <f t="shared" si="3933"/>
        <v>45747</v>
      </c>
      <c r="AF340" s="165">
        <f t="shared" si="3934"/>
        <v>0</v>
      </c>
      <c r="AG340" s="161">
        <f t="shared" si="3935"/>
        <v>45748</v>
      </c>
      <c r="AH340" s="161">
        <f t="shared" si="3936"/>
        <v>45777</v>
      </c>
      <c r="AI340" s="165">
        <f t="shared" si="3937"/>
        <v>0</v>
      </c>
      <c r="AJ340" s="161">
        <f t="shared" si="3938"/>
        <v>45778</v>
      </c>
      <c r="AK340" s="161">
        <f t="shared" si="3939"/>
        <v>45808</v>
      </c>
      <c r="AL340" s="165">
        <f t="shared" si="3940"/>
        <v>0</v>
      </c>
      <c r="AM340" s="161">
        <f t="shared" si="3941"/>
        <v>45809</v>
      </c>
      <c r="AN340" s="161">
        <f t="shared" si="3942"/>
        <v>45838</v>
      </c>
      <c r="AO340" s="165">
        <f t="shared" si="3943"/>
        <v>0</v>
      </c>
      <c r="AP340" s="161">
        <f t="shared" si="3944"/>
        <v>45839</v>
      </c>
      <c r="AQ340" s="161">
        <f t="shared" si="3945"/>
        <v>45869</v>
      </c>
      <c r="AR340" s="165">
        <f t="shared" si="3946"/>
        <v>0</v>
      </c>
      <c r="AS340" s="161">
        <f t="shared" si="3947"/>
        <v>45870</v>
      </c>
      <c r="AT340" s="161">
        <f t="shared" si="3948"/>
        <v>45900</v>
      </c>
      <c r="AU340" s="165">
        <f t="shared" si="3949"/>
        <v>0</v>
      </c>
      <c r="AV340" s="161">
        <f t="shared" si="3950"/>
        <v>45901</v>
      </c>
      <c r="AW340" s="161">
        <f t="shared" si="3951"/>
        <v>45930</v>
      </c>
      <c r="AX340" s="165">
        <f t="shared" si="3952"/>
        <v>0</v>
      </c>
      <c r="AY340" s="161">
        <f t="shared" si="3953"/>
        <v>45931</v>
      </c>
      <c r="AZ340" s="161">
        <f t="shared" si="3954"/>
        <v>45961</v>
      </c>
      <c r="BA340" s="165">
        <f t="shared" si="3955"/>
        <v>0</v>
      </c>
      <c r="BB340" s="161">
        <f t="shared" si="3956"/>
        <v>45962</v>
      </c>
      <c r="BC340" s="161">
        <f t="shared" si="3957"/>
        <v>45991</v>
      </c>
      <c r="BD340" s="165">
        <f t="shared" si="3958"/>
        <v>0</v>
      </c>
      <c r="BE340" s="161">
        <f t="shared" si="3959"/>
        <v>45992</v>
      </c>
      <c r="BF340" s="161">
        <f t="shared" si="3960"/>
        <v>46022</v>
      </c>
      <c r="BG340" s="165">
        <f t="shared" si="3961"/>
        <v>0</v>
      </c>
      <c r="BH340" s="161">
        <v>46023</v>
      </c>
      <c r="BI340" s="161">
        <f t="shared" si="3962"/>
        <v>46053</v>
      </c>
      <c r="BJ340" s="165">
        <f t="shared" si="3963"/>
        <v>0</v>
      </c>
      <c r="BK340" s="161">
        <f t="shared" si="3964"/>
        <v>46054</v>
      </c>
      <c r="BL340" s="161">
        <f t="shared" si="3965"/>
        <v>46081</v>
      </c>
      <c r="BM340" s="165">
        <f t="shared" si="3966"/>
        <v>0</v>
      </c>
      <c r="BN340" s="161">
        <f t="shared" si="3967"/>
        <v>46082</v>
      </c>
      <c r="BO340" s="161">
        <f t="shared" si="3968"/>
        <v>46112</v>
      </c>
      <c r="BP340" s="165">
        <f t="shared" si="3969"/>
        <v>0</v>
      </c>
      <c r="BQ340" s="161">
        <f t="shared" si="3970"/>
        <v>46113</v>
      </c>
      <c r="BR340" s="161">
        <f t="shared" si="3971"/>
        <v>46142</v>
      </c>
      <c r="BS340" s="165">
        <f t="shared" si="3972"/>
        <v>0</v>
      </c>
      <c r="BT340" s="161">
        <f t="shared" si="3973"/>
        <v>46143</v>
      </c>
      <c r="BU340" s="161">
        <f t="shared" si="3974"/>
        <v>46173</v>
      </c>
      <c r="BV340" s="165">
        <f t="shared" si="3975"/>
        <v>0</v>
      </c>
      <c r="BW340" s="161">
        <f t="shared" si="3976"/>
        <v>46174</v>
      </c>
      <c r="BX340" s="161">
        <f t="shared" si="3977"/>
        <v>46203</v>
      </c>
      <c r="BY340" s="165">
        <f t="shared" si="3978"/>
        <v>0</v>
      </c>
      <c r="BZ340" s="161">
        <f t="shared" si="3979"/>
        <v>46204</v>
      </c>
      <c r="CA340" s="161">
        <f t="shared" si="3980"/>
        <v>46234</v>
      </c>
      <c r="CB340" s="165">
        <f t="shared" si="3981"/>
        <v>0</v>
      </c>
      <c r="CC340" s="161">
        <f t="shared" si="3982"/>
        <v>46235</v>
      </c>
      <c r="CD340" s="161">
        <f t="shared" si="3983"/>
        <v>46265</v>
      </c>
      <c r="CE340" s="165">
        <f t="shared" si="3984"/>
        <v>0</v>
      </c>
      <c r="CF340" s="161">
        <f t="shared" si="3985"/>
        <v>46266</v>
      </c>
      <c r="CG340" s="161">
        <f t="shared" si="3986"/>
        <v>46295</v>
      </c>
      <c r="CH340" s="165">
        <f t="shared" si="3987"/>
        <v>0</v>
      </c>
      <c r="CI340" s="161">
        <f t="shared" si="3988"/>
        <v>46296</v>
      </c>
      <c r="CJ340" s="161">
        <f t="shared" si="3989"/>
        <v>46326</v>
      </c>
      <c r="CK340" s="165">
        <f t="shared" si="3990"/>
        <v>0</v>
      </c>
      <c r="CL340" s="161">
        <f t="shared" si="3991"/>
        <v>46327</v>
      </c>
      <c r="CM340" s="161">
        <f t="shared" si="3992"/>
        <v>46356</v>
      </c>
      <c r="CN340" s="165">
        <f t="shared" si="3993"/>
        <v>0</v>
      </c>
      <c r="CO340" s="161">
        <f t="shared" si="3994"/>
        <v>46357</v>
      </c>
      <c r="CP340" s="161">
        <f t="shared" si="3995"/>
        <v>46387</v>
      </c>
      <c r="CQ340" s="165">
        <f t="shared" si="3996"/>
        <v>0</v>
      </c>
    </row>
    <row r="341" s="78" customFormat="1" ht="24" customHeight="1" outlineLevel="4" spans="1:95">
      <c r="A341" s="123" t="s">
        <v>2826</v>
      </c>
      <c r="B341" s="124"/>
      <c r="C341" s="124"/>
      <c r="D341" s="124"/>
      <c r="E341" s="124"/>
      <c r="F341" s="124"/>
      <c r="G341" s="125"/>
      <c r="H341" s="126"/>
      <c r="I341" s="126"/>
      <c r="J341" s="126"/>
      <c r="K341" s="126"/>
      <c r="L341" s="126"/>
      <c r="M341" s="155"/>
      <c r="N341" s="126"/>
      <c r="O341" s="126"/>
      <c r="P341" s="126"/>
      <c r="Q341" s="126"/>
      <c r="R341" s="126"/>
      <c r="S341" s="126"/>
      <c r="T341" s="126"/>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6"/>
      <c r="BA341" s="126"/>
      <c r="BB341" s="126"/>
      <c r="BC341" s="126"/>
      <c r="BD341" s="126"/>
      <c r="BE341" s="126"/>
      <c r="BF341" s="126"/>
      <c r="BG341" s="126"/>
      <c r="BH341" s="126"/>
      <c r="BI341" s="126"/>
      <c r="BJ341" s="126"/>
      <c r="BK341" s="126"/>
      <c r="BL341" s="126"/>
      <c r="BM341" s="126"/>
      <c r="BN341" s="126"/>
      <c r="BO341" s="126"/>
      <c r="BP341" s="126"/>
      <c r="BQ341" s="126"/>
      <c r="BR341" s="126"/>
      <c r="BS341" s="126"/>
      <c r="BT341" s="126"/>
      <c r="BU341" s="126"/>
      <c r="BV341" s="126"/>
      <c r="BW341" s="126"/>
      <c r="BX341" s="126"/>
      <c r="BY341" s="126"/>
      <c r="BZ341" s="126"/>
      <c r="CA341" s="126"/>
      <c r="CB341" s="126"/>
      <c r="CC341" s="126"/>
      <c r="CD341" s="126"/>
      <c r="CE341" s="126"/>
      <c r="CF341" s="126"/>
      <c r="CG341" s="126"/>
      <c r="CH341" s="126"/>
      <c r="CI341" s="126"/>
      <c r="CJ341" s="126"/>
      <c r="CK341" s="126"/>
      <c r="CL341" s="126"/>
      <c r="CM341" s="126"/>
      <c r="CN341" s="126"/>
      <c r="CO341" s="126"/>
      <c r="CP341" s="126"/>
      <c r="CQ341" s="126"/>
    </row>
    <row r="342" ht="24" customHeight="1" outlineLevel="2" spans="1:95">
      <c r="A342" s="111"/>
      <c r="B342" s="112" t="s">
        <v>794</v>
      </c>
      <c r="C342" s="113" t="s">
        <v>1287</v>
      </c>
      <c r="D342" s="111" t="s">
        <v>1288</v>
      </c>
      <c r="E342" s="112" t="s">
        <v>1289</v>
      </c>
      <c r="F342" s="112"/>
      <c r="G342" s="112" t="s">
        <v>943</v>
      </c>
      <c r="H342" s="114">
        <f>X342+AA342+AD342+AG342+AJ342+AM342+AP342+AS342+AV342+AY342+BB342+BE342</f>
        <v>163224.509433962</v>
      </c>
      <c r="I342" s="114">
        <f>Y342+AB342+AE342+AH342+AK342+AN342+AQ342+AT342+AW342+AZ342+BC342+BF342</f>
        <v>-111753.945360558</v>
      </c>
      <c r="J342" s="114">
        <f t="shared" si="3853"/>
        <v>274978.454794521</v>
      </c>
      <c r="K342" s="114"/>
      <c r="L342" s="114"/>
      <c r="M342" s="151"/>
      <c r="N342" s="114"/>
      <c r="O342" s="114"/>
      <c r="P342" s="114"/>
      <c r="Q342" s="114"/>
      <c r="R342" s="114"/>
      <c r="S342" s="114"/>
      <c r="T342" s="114"/>
      <c r="U342" s="114"/>
      <c r="V342" s="114"/>
      <c r="W342" s="114"/>
      <c r="X342" s="114">
        <f>VLOOKUP($C342,'1 预算编制表单'!$C:$BJ,27,FALSE)</f>
        <v>13602.0424528302</v>
      </c>
      <c r="Y342" s="114">
        <f>X342-Z342</f>
        <v>-41682.3569100242</v>
      </c>
      <c r="Z342" s="114">
        <f>Z343+Z349+Z358+Z364+Z370+Z376+Z382+Z388+Z394</f>
        <v>55284.3993628544</v>
      </c>
      <c r="AA342" s="114">
        <f>VLOOKUP($C342,'1 预算编制表单'!$C:$BJ,30,FALSE)</f>
        <v>13602.0424528302</v>
      </c>
      <c r="AB342" s="114">
        <f>AA342-AC342</f>
        <v>-76662.3362665071</v>
      </c>
      <c r="AC342" s="114">
        <f>AC343+AC349+AC358+AC364+AC370+AC376+AC382+AC388+AC394</f>
        <v>90264.3787193373</v>
      </c>
      <c r="AD342" s="114">
        <f>VLOOKUP($C342,'1 预算编制表单'!$C:$BJ,33,FALSE)</f>
        <v>13602.0424528302</v>
      </c>
      <c r="AE342" s="114">
        <f>AD342-AF342</f>
        <v>178.108206254878</v>
      </c>
      <c r="AF342" s="114">
        <f>AF343+AF349+AF358+AF364+AF370+AF376+AF382+AF388+AF394</f>
        <v>13423.9342465753</v>
      </c>
      <c r="AG342" s="114">
        <f>VLOOKUP($C342,'1 预算编制表单'!$C:$BJ,36,FALSE)</f>
        <v>13602.0424528302</v>
      </c>
      <c r="AH342" s="114">
        <f>AG342-AI342</f>
        <v>611.138343241189</v>
      </c>
      <c r="AI342" s="114">
        <f>AI343+AI349+AI358+AI364+AI370+AI376+AI382+AI388+AI394</f>
        <v>12990.904109589</v>
      </c>
      <c r="AJ342" s="114">
        <f>VLOOKUP($C342,'1 预算编制表单'!$C:$BJ,39,FALSE)</f>
        <v>13602.0424528302</v>
      </c>
      <c r="AK342" s="114">
        <f>AJ342-AL342</f>
        <v>-2221.89179374512</v>
      </c>
      <c r="AL342" s="114">
        <f>AL343+AL349+AL358+AL364+AL370+AL376+AL382+AL388+AL394</f>
        <v>15823.9342465753</v>
      </c>
      <c r="AM342" s="114">
        <f>VLOOKUP($C342,'1 预算编制表单'!$C:$BJ,42,FALSE)</f>
        <v>13602.0424528302</v>
      </c>
      <c r="AN342" s="114">
        <f>AM342-AO342</f>
        <v>611.138343241189</v>
      </c>
      <c r="AO342" s="114">
        <f>AO343+AO349+AO358+AO364+AO370+AO376+AO382+AO388+AO394</f>
        <v>12990.904109589</v>
      </c>
      <c r="AP342" s="114">
        <f>VLOOKUP($C342,'1 预算编制表单'!$C:$BJ,45,FALSE)</f>
        <v>13602.0424528302</v>
      </c>
      <c r="AQ342" s="114">
        <f>AP342-AR342</f>
        <v>1100.95549630843</v>
      </c>
      <c r="AR342" s="114">
        <f>AR343+AR349+AR358+AR364+AR370+AR376+AR382+AR388+AR394</f>
        <v>12501.0869565218</v>
      </c>
      <c r="AS342" s="114">
        <f>VLOOKUP($C342,'1 预算编制表单'!$C:$BJ,48,FALSE)</f>
        <v>13602.0424528302</v>
      </c>
      <c r="AT342" s="114">
        <f>AS342-AU342</f>
        <v>1100.95549630843</v>
      </c>
      <c r="AU342" s="114">
        <f>AU343+AU349+AU358+AU364+AU370+AU376+AU382+AU388+AU394</f>
        <v>12501.0869565218</v>
      </c>
      <c r="AV342" s="114">
        <f>VLOOKUP($C342,'1 预算编制表单'!$C:$BJ,51,FALSE)</f>
        <v>13602.0424528302</v>
      </c>
      <c r="AW342" s="114">
        <f>AV342-AX342</f>
        <v>1504.21636587368</v>
      </c>
      <c r="AX342" s="114">
        <f>AX343+AX349+AX358+AX364+AX370+AX376+AX382+AX388+AX394</f>
        <v>12097.8260869565</v>
      </c>
      <c r="AY342" s="114">
        <f>VLOOKUP($C342,'1 预算编制表单'!$C:$BJ,54,FALSE)</f>
        <v>13602.0424528302</v>
      </c>
      <c r="AZ342" s="114">
        <f>AY342-BA342</f>
        <v>1100.95549630843</v>
      </c>
      <c r="BA342" s="114">
        <f>BA343+BA349+BA358+BA364+BA370+BA376+BA382+BA388+BA394</f>
        <v>12501.0869565218</v>
      </c>
      <c r="BB342" s="114">
        <f>VLOOKUP($C342,'1 预算编制表单'!$C:$BJ,57,FALSE)</f>
        <v>13602.0424528302</v>
      </c>
      <c r="BC342" s="114">
        <f>BB342-BD342</f>
        <v>1504.21636587368</v>
      </c>
      <c r="BD342" s="114">
        <f>BD343+BD349+BD358+BD364+BD370+BD376+BD382+BD388+BD394</f>
        <v>12097.8260869565</v>
      </c>
      <c r="BE342" s="114">
        <f>VLOOKUP($C342,'1 预算编制表单'!$C:$BJ,60,FALSE)</f>
        <v>13602.0424528302</v>
      </c>
      <c r="BF342" s="114">
        <f>BE342-BG342</f>
        <v>1100.95549630843</v>
      </c>
      <c r="BG342" s="114">
        <f>BG343+BG349+BG358+BG364+BG370+BG376+BG382+BG388+BG394</f>
        <v>12501.0869565218</v>
      </c>
      <c r="BH342" s="114">
        <f>VLOOKUP($C342,'1 预算编制表单'!$C:$BJ,27,FALSE)</f>
        <v>13602.0424528302</v>
      </c>
      <c r="BI342" s="114">
        <f>BH342-BJ342</f>
        <v>13602.0424528302</v>
      </c>
      <c r="BJ342" s="114">
        <f>BJ343+BJ349+BJ358+BJ364+BJ370+BJ376+BJ382+BJ388+BJ394</f>
        <v>0</v>
      </c>
      <c r="BK342" s="114">
        <f>VLOOKUP($C342,'1 预算编制表单'!$C:$BJ,30,FALSE)</f>
        <v>13602.0424528302</v>
      </c>
      <c r="BL342" s="114">
        <f>BK342-BM342</f>
        <v>13602.0424528302</v>
      </c>
      <c r="BM342" s="114">
        <f>BM343+BM349+BM358+BM364+BM370+BM376+BM382+BM388+BM394</f>
        <v>0</v>
      </c>
      <c r="BN342" s="114">
        <f>VLOOKUP($C342,'1 预算编制表单'!$C:$BJ,33,FALSE)</f>
        <v>13602.0424528302</v>
      </c>
      <c r="BO342" s="114">
        <f>BN342-BP342</f>
        <v>13602.0424528302</v>
      </c>
      <c r="BP342" s="114">
        <f>BP343+BP349+BP358+BP364+BP370+BP376+BP382+BP388+BP394</f>
        <v>0</v>
      </c>
      <c r="BQ342" s="114">
        <f>VLOOKUP($C342,'1 预算编制表单'!$C:$BJ,36,FALSE)</f>
        <v>13602.0424528302</v>
      </c>
      <c r="BR342" s="114">
        <f>BQ342-BS342</f>
        <v>13602.0424528302</v>
      </c>
      <c r="BS342" s="114">
        <f>BS343+BS349+BS358+BS364+BS370+BS376+BS382+BS388+BS394</f>
        <v>0</v>
      </c>
      <c r="BT342" s="114">
        <f>VLOOKUP($C342,'1 预算编制表单'!$C:$BJ,39,FALSE)</f>
        <v>13602.0424528302</v>
      </c>
      <c r="BU342" s="114">
        <f>BT342-BV342</f>
        <v>13602.0424528302</v>
      </c>
      <c r="BV342" s="114">
        <f>BV343+BV349+BV358+BV364+BV370+BV376+BV382+BV388+BV394</f>
        <v>0</v>
      </c>
      <c r="BW342" s="114">
        <f>VLOOKUP($C342,'1 预算编制表单'!$C:$BJ,42,FALSE)</f>
        <v>13602.0424528302</v>
      </c>
      <c r="BX342" s="114">
        <f>BW342-BY342</f>
        <v>13602.0424528302</v>
      </c>
      <c r="BY342" s="114">
        <f>BY343+BY349+BY358+BY364+BY370+BY376+BY382+BY388+BY394</f>
        <v>0</v>
      </c>
      <c r="BZ342" s="114">
        <f>VLOOKUP($C342,'1 预算编制表单'!$C:$BJ,45,FALSE)</f>
        <v>13602.0424528302</v>
      </c>
      <c r="CA342" s="114">
        <f>BZ342-CB342</f>
        <v>13602.0424528302</v>
      </c>
      <c r="CB342" s="114">
        <f>CB343+CB349+CB358+CB364+CB370+CB376+CB382+CB388+CB394</f>
        <v>0</v>
      </c>
      <c r="CC342" s="114">
        <f>VLOOKUP($C342,'1 预算编制表单'!$C:$BJ,48,FALSE)</f>
        <v>13602.0424528302</v>
      </c>
      <c r="CD342" s="114">
        <f>CC342-CE342</f>
        <v>13602.0424528302</v>
      </c>
      <c r="CE342" s="114">
        <f>CE343+CE349+CE358+CE364+CE370+CE376+CE382+CE388+CE394</f>
        <v>0</v>
      </c>
      <c r="CF342" s="114">
        <f>VLOOKUP($C342,'1 预算编制表单'!$C:$BJ,51,FALSE)</f>
        <v>13602.0424528302</v>
      </c>
      <c r="CG342" s="114">
        <f>CF342-CH342</f>
        <v>13602.0424528302</v>
      </c>
      <c r="CH342" s="114">
        <f>CH343+CH349+CH358+CH364+CH370+CH376+CH382+CH388+CH394</f>
        <v>0</v>
      </c>
      <c r="CI342" s="114">
        <f>VLOOKUP($C342,'1 预算编制表单'!$C:$BJ,54,FALSE)</f>
        <v>13602.0424528302</v>
      </c>
      <c r="CJ342" s="114">
        <f>CI342-CK342</f>
        <v>13602.0424528302</v>
      </c>
      <c r="CK342" s="114">
        <f>CK343+CK349+CK358+CK364+CK370+CK376+CK382+CK388+CK394</f>
        <v>0</v>
      </c>
      <c r="CL342" s="114">
        <f>VLOOKUP($C342,'1 预算编制表单'!$C:$BJ,57,FALSE)</f>
        <v>13602.0424528302</v>
      </c>
      <c r="CM342" s="114">
        <f>CL342-CN342</f>
        <v>13602.0424528302</v>
      </c>
      <c r="CN342" s="114">
        <f>CN343+CN349+CN358+CN364+CN370+CN376+CN382+CN388+CN394</f>
        <v>0</v>
      </c>
      <c r="CO342" s="114">
        <f>VLOOKUP($C342,'1 预算编制表单'!$C:$BJ,60,FALSE)</f>
        <v>13602.0424528302</v>
      </c>
      <c r="CP342" s="114">
        <f>CO342-CQ342</f>
        <v>13602.0424528302</v>
      </c>
      <c r="CQ342" s="114">
        <f>CQ343+CQ349+CQ358+CQ364+CQ370+CQ376+CQ382+CQ388+CQ394</f>
        <v>0</v>
      </c>
    </row>
    <row r="343" ht="24" customHeight="1" outlineLevel="3" spans="1:95">
      <c r="A343" s="115"/>
      <c r="B343" s="116" t="s">
        <v>799</v>
      </c>
      <c r="C343" s="117" t="s">
        <v>28</v>
      </c>
      <c r="D343" s="115" t="s">
        <v>29</v>
      </c>
      <c r="E343" s="116" t="s">
        <v>1290</v>
      </c>
      <c r="F343" s="116"/>
      <c r="G343" s="116" t="s">
        <v>943</v>
      </c>
      <c r="H343" s="118">
        <f>X343+AA343+AD343+AG343+AJ343+AM343+AP343+AS343+AV343+AY343+BB343+BE343</f>
        <v>33794.320754717</v>
      </c>
      <c r="I343" s="118">
        <f>Y343+AB343+AE343+AH343+AK343+AN343+AQ343+AT343+AW343+AZ343+BC343+BF343</f>
        <v>1491.37280951156</v>
      </c>
      <c r="J343" s="118">
        <f t="shared" si="3853"/>
        <v>32302.9479452055</v>
      </c>
      <c r="K343" s="118"/>
      <c r="L343" s="118"/>
      <c r="M343" s="152"/>
      <c r="N343" s="118"/>
      <c r="O343" s="118"/>
      <c r="P343" s="118"/>
      <c r="Q343" s="118"/>
      <c r="R343" s="118"/>
      <c r="S343" s="118"/>
      <c r="T343" s="118"/>
      <c r="U343" s="118"/>
      <c r="V343" s="118"/>
      <c r="W343" s="118"/>
      <c r="X343" s="118">
        <f>VLOOKUP($C343,'1 预算编制表单'!$C:$BJ,27,FALSE)</f>
        <v>2816.19339622642</v>
      </c>
      <c r="Y343" s="118">
        <f>X343-Z343</f>
        <v>-181.549069527005</v>
      </c>
      <c r="Z343" s="118">
        <f>SUM(Z344:Z348)</f>
        <v>2997.74246575342</v>
      </c>
      <c r="AA343" s="118">
        <f>VLOOKUP($C343,'1 预算编制表单'!$C:$BJ,30,FALSE)</f>
        <v>2816.19339622642</v>
      </c>
      <c r="AB343" s="118">
        <f>AA343-AC343</f>
        <v>108.555040062037</v>
      </c>
      <c r="AC343" s="118">
        <f>SUM(AC344:AC348)</f>
        <v>2707.63835616438</v>
      </c>
      <c r="AD343" s="118">
        <f>VLOOKUP($C343,'1 预算编制表单'!$C:$BJ,33,FALSE)</f>
        <v>2816.19339622642</v>
      </c>
      <c r="AE343" s="118">
        <f>AD343-AF343</f>
        <v>-181.549069527005</v>
      </c>
      <c r="AF343" s="118">
        <f>SUM(AF344:AF348)</f>
        <v>2997.74246575342</v>
      </c>
      <c r="AG343" s="118">
        <f>VLOOKUP($C343,'1 预算编制表单'!$C:$BJ,36,FALSE)</f>
        <v>2816.19339622642</v>
      </c>
      <c r="AH343" s="118">
        <f>AG343-AI343</f>
        <v>-84.8476996639906</v>
      </c>
      <c r="AI343" s="118">
        <f>SUM(AI344:AI348)</f>
        <v>2901.04109589041</v>
      </c>
      <c r="AJ343" s="118">
        <f>VLOOKUP($C343,'1 预算编制表单'!$C:$BJ,39,FALSE)</f>
        <v>2816.19339622642</v>
      </c>
      <c r="AK343" s="118">
        <f>AJ343-AL343</f>
        <v>-181.549069527005</v>
      </c>
      <c r="AL343" s="118">
        <f>SUM(AL344:AL348)</f>
        <v>2997.74246575342</v>
      </c>
      <c r="AM343" s="118">
        <f>VLOOKUP($C343,'1 预算编制表单'!$C:$BJ,42,FALSE)</f>
        <v>2816.19339622642</v>
      </c>
      <c r="AN343" s="118">
        <f>AM343-AO343</f>
        <v>-84.8476996639906</v>
      </c>
      <c r="AO343" s="118">
        <f>SUM(AO344:AO348)</f>
        <v>2901.04109589041</v>
      </c>
      <c r="AP343" s="118">
        <f>VLOOKUP($C343,'1 预算编制表单'!$C:$BJ,45,FALSE)</f>
        <v>2816.19339622642</v>
      </c>
      <c r="AQ343" s="118">
        <f>AP343-AR343</f>
        <v>322.715135356855</v>
      </c>
      <c r="AR343" s="118">
        <f>SUM(AR344:AR348)</f>
        <v>2493.47826086957</v>
      </c>
      <c r="AS343" s="118">
        <f>VLOOKUP($C343,'1 预算编制表单'!$C:$BJ,48,FALSE)</f>
        <v>2816.19339622642</v>
      </c>
      <c r="AT343" s="118">
        <f>AS343-AU343</f>
        <v>322.715135356855</v>
      </c>
      <c r="AU343" s="118">
        <f>SUM(AU344:AU348)</f>
        <v>2493.47826086957</v>
      </c>
      <c r="AV343" s="118">
        <f>VLOOKUP($C343,'1 预算编制表单'!$C:$BJ,51,FALSE)</f>
        <v>2816.19339622642</v>
      </c>
      <c r="AW343" s="118">
        <f>AV343-AX343</f>
        <v>403.149917965551</v>
      </c>
      <c r="AX343" s="118">
        <f>SUM(AX344:AX348)</f>
        <v>2413.04347826087</v>
      </c>
      <c r="AY343" s="118">
        <f>VLOOKUP($C343,'1 预算编制表单'!$C:$BJ,54,FALSE)</f>
        <v>2816.19339622642</v>
      </c>
      <c r="AZ343" s="118">
        <f>AY343-BA343</f>
        <v>322.715135356855</v>
      </c>
      <c r="BA343" s="118">
        <f>SUM(BA344:BA348)</f>
        <v>2493.47826086957</v>
      </c>
      <c r="BB343" s="118">
        <f>VLOOKUP($C343,'1 预算编制表单'!$C:$BJ,57,FALSE)</f>
        <v>2816.19339622642</v>
      </c>
      <c r="BC343" s="118">
        <f>BB343-BD343</f>
        <v>403.149917965551</v>
      </c>
      <c r="BD343" s="118">
        <f>SUM(BD344:BD348)</f>
        <v>2413.04347826087</v>
      </c>
      <c r="BE343" s="118">
        <f>VLOOKUP($C343,'1 预算编制表单'!$C:$BJ,60,FALSE)</f>
        <v>2816.19339622642</v>
      </c>
      <c r="BF343" s="118">
        <f>BE343-BG343</f>
        <v>322.715135356855</v>
      </c>
      <c r="BG343" s="118">
        <f>SUM(BG344:BG348)</f>
        <v>2493.47826086957</v>
      </c>
      <c r="BH343" s="118">
        <f>VLOOKUP($C343,'1 预算编制表单'!$C:$BJ,27,FALSE)</f>
        <v>2816.19339622642</v>
      </c>
      <c r="BI343" s="118">
        <f>BH343-BJ343</f>
        <v>2816.19339622642</v>
      </c>
      <c r="BJ343" s="118">
        <f>SUM(BJ344:BJ348)</f>
        <v>0</v>
      </c>
      <c r="BK343" s="118">
        <f>VLOOKUP($C343,'1 预算编制表单'!$C:$BJ,30,FALSE)</f>
        <v>2816.19339622642</v>
      </c>
      <c r="BL343" s="118">
        <f>BK343-BM343</f>
        <v>2816.19339622642</v>
      </c>
      <c r="BM343" s="118">
        <f>SUM(BM344:BM348)</f>
        <v>0</v>
      </c>
      <c r="BN343" s="118">
        <f>VLOOKUP($C343,'1 预算编制表单'!$C:$BJ,33,FALSE)</f>
        <v>2816.19339622642</v>
      </c>
      <c r="BO343" s="118">
        <f>BN343-BP343</f>
        <v>2816.19339622642</v>
      </c>
      <c r="BP343" s="118">
        <f>SUM(BP344:BP348)</f>
        <v>0</v>
      </c>
      <c r="BQ343" s="118">
        <f>VLOOKUP($C343,'1 预算编制表单'!$C:$BJ,36,FALSE)</f>
        <v>2816.19339622642</v>
      </c>
      <c r="BR343" s="118">
        <f>BQ343-BS343</f>
        <v>2816.19339622642</v>
      </c>
      <c r="BS343" s="118">
        <f>SUM(BS344:BS348)</f>
        <v>0</v>
      </c>
      <c r="BT343" s="118">
        <f>VLOOKUP($C343,'1 预算编制表单'!$C:$BJ,39,FALSE)</f>
        <v>2816.19339622642</v>
      </c>
      <c r="BU343" s="118">
        <f>BT343-BV343</f>
        <v>2816.19339622642</v>
      </c>
      <c r="BV343" s="118">
        <f>SUM(BV344:BV348)</f>
        <v>0</v>
      </c>
      <c r="BW343" s="118">
        <f>VLOOKUP($C343,'1 预算编制表单'!$C:$BJ,42,FALSE)</f>
        <v>2816.19339622642</v>
      </c>
      <c r="BX343" s="118">
        <f>BW343-BY343</f>
        <v>2816.19339622642</v>
      </c>
      <c r="BY343" s="118">
        <f>SUM(BY344:BY348)</f>
        <v>0</v>
      </c>
      <c r="BZ343" s="118">
        <f>VLOOKUP($C343,'1 预算编制表单'!$C:$BJ,45,FALSE)</f>
        <v>2816.19339622642</v>
      </c>
      <c r="CA343" s="118">
        <f>BZ343-CB343</f>
        <v>2816.19339622642</v>
      </c>
      <c r="CB343" s="118">
        <f>SUM(CB344:CB348)</f>
        <v>0</v>
      </c>
      <c r="CC343" s="118">
        <f>VLOOKUP($C343,'1 预算编制表单'!$C:$BJ,48,FALSE)</f>
        <v>2816.19339622642</v>
      </c>
      <c r="CD343" s="118">
        <f>CC343-CE343</f>
        <v>2816.19339622642</v>
      </c>
      <c r="CE343" s="118">
        <f>SUM(CE344:CE348)</f>
        <v>0</v>
      </c>
      <c r="CF343" s="118">
        <f>VLOOKUP($C343,'1 预算编制表单'!$C:$BJ,51,FALSE)</f>
        <v>2816.19339622642</v>
      </c>
      <c r="CG343" s="118">
        <f>CF343-CH343</f>
        <v>2816.19339622642</v>
      </c>
      <c r="CH343" s="118">
        <f>SUM(CH344:CH348)</f>
        <v>0</v>
      </c>
      <c r="CI343" s="118">
        <f>VLOOKUP($C343,'1 预算编制表单'!$C:$BJ,54,FALSE)</f>
        <v>2816.19339622642</v>
      </c>
      <c r="CJ343" s="118">
        <f>CI343-CK343</f>
        <v>2816.19339622642</v>
      </c>
      <c r="CK343" s="118">
        <f>SUM(CK344:CK348)</f>
        <v>0</v>
      </c>
      <c r="CL343" s="118">
        <f>VLOOKUP($C343,'1 预算编制表单'!$C:$BJ,57,FALSE)</f>
        <v>2816.19339622642</v>
      </c>
      <c r="CM343" s="118">
        <f>CL343-CN343</f>
        <v>2816.19339622642</v>
      </c>
      <c r="CN343" s="118">
        <f>SUM(CN344:CN348)</f>
        <v>0</v>
      </c>
      <c r="CO343" s="118">
        <f>VLOOKUP($C343,'1 预算编制表单'!$C:$BJ,60,FALSE)</f>
        <v>2816.19339622642</v>
      </c>
      <c r="CP343" s="118">
        <f>CO343-CQ343</f>
        <v>2816.19339622642</v>
      </c>
      <c r="CQ343" s="118">
        <f>SUM(CQ344:CQ348)</f>
        <v>0</v>
      </c>
    </row>
    <row r="344" s="78" customFormat="1" ht="24" customHeight="1" outlineLevel="4" spans="1:95">
      <c r="A344" s="119"/>
      <c r="B344" s="120"/>
      <c r="C344" s="121"/>
      <c r="D344" s="119"/>
      <c r="E344" s="120"/>
      <c r="F344" s="120"/>
      <c r="G344" s="120"/>
      <c r="H344" s="122"/>
      <c r="I344" s="122"/>
      <c r="J344" s="122">
        <f t="shared" si="3853"/>
        <v>14800</v>
      </c>
      <c r="K344" s="122">
        <v>1</v>
      </c>
      <c r="L344" s="158" t="s">
        <v>2851</v>
      </c>
      <c r="M344" s="154" t="str">
        <f>IFERROR(VLOOKUP($L344,'2-2 引出数据_合同数据仓库'!$B$2:$BP$1000,3,FALSE),0)</f>
        <v>深圳住宅一片区翠堤湾花园四害消杀服务外包项目合同（2025年7月1日-2025年12月31日）</v>
      </c>
      <c r="N344" s="122"/>
      <c r="O344" s="154">
        <f>IFERROR(VLOOKUP((LEFT(VLOOKUP($L344,'2-2 引出数据_合同数据仓库'!$B$2:$BP$1000,64,FALSE),15)&amp;(RIGHT(VLOOKUP($L344,'2-2 引出数据_合同数据仓库'!$B$2:$BP$1000,64,FALSE),4)+1)),'2-2 引出数据_合同数据仓库'!$B$2:$BP$1000,3,FALSE),0)</f>
        <v>0</v>
      </c>
      <c r="P344" s="122"/>
      <c r="Q344" s="122" t="str">
        <f>IFERROR(VLOOKUP($L344,'2-2 引出数据_合同数据仓库'!$B$2:$BP$1000,28,FALSE),0)</f>
        <v>2025-06-30</v>
      </c>
      <c r="R344" s="122" t="str">
        <f>IFERROR(VLOOKUP($L344,'2-2 引出数据_合同数据仓库'!$B$2:$BP$1000,29,FALSE),0)</f>
        <v>2025-07-01</v>
      </c>
      <c r="S344" s="122" t="str">
        <f>IFERROR(VLOOKUP($L344,'2-2 引出数据_合同数据仓库'!$B$2:$BP$1000,4,FALSE),0)</f>
        <v>2025-12-31</v>
      </c>
      <c r="T344" s="122"/>
      <c r="U344" s="122">
        <f>IFERROR(VLOOKUP($L344,'2-2 引出数据_合同数据仓库'!$B$2:$BP$1000,15,FALSE),0)</f>
        <v>14800</v>
      </c>
      <c r="V344" s="122">
        <f t="shared" ref="V344:V347" si="3998">U344/(S344-R344+1)*365</f>
        <v>29358.6956521739</v>
      </c>
      <c r="W344" s="122"/>
      <c r="X344" s="161">
        <v>45658</v>
      </c>
      <c r="Y344" s="161">
        <f t="shared" ref="Y344:Y347" si="3999">X344+30</f>
        <v>45688</v>
      </c>
      <c r="Z344" s="165">
        <f t="shared" ref="Z344:Z347" si="4000">IFERROR(IF(($R344-Y344)&gt;=0,0,IF(($S344-X344)&lt;0,0,IF(AND(($S344-Y344)&gt;0,(X344-$R344)&gt;0),$V344/365*(Y344-X344+1),IF(AND(($S344-Y344)&lt;=0,(X344-$R344)&gt;0),$V344/365*($S344-X344+1),$V344/365*(Y344-$R344+1))))),0)</f>
        <v>0</v>
      </c>
      <c r="AA344" s="161">
        <f t="shared" ref="AA344:AA347" si="4001">Y344+1</f>
        <v>45689</v>
      </c>
      <c r="AB344" s="161">
        <f t="shared" ref="AB344:AB347" si="4002">AA344+27</f>
        <v>45716</v>
      </c>
      <c r="AC344" s="165">
        <f t="shared" ref="AC344:AC347" si="4003">IFERROR(IF(($R344-AB344)&gt;=0,0,IF(($S344-AA344)&lt;0,0,IF(AND(($S344-AB344)&gt;0,(AA344-$R344)&gt;0),$V344/365*(AB344-AA344+1),IF(AND(($S344-AB344)&lt;=0,(AA344-$R344)&gt;0),$V344/365*($S344-AA344+1),$V344/365*(AB344-$R344+1))))),0)</f>
        <v>0</v>
      </c>
      <c r="AD344" s="161">
        <f t="shared" ref="AD344:AD347" si="4004">AB344+1</f>
        <v>45717</v>
      </c>
      <c r="AE344" s="161">
        <f t="shared" ref="AE344:AE347" si="4005">AD344+30</f>
        <v>45747</v>
      </c>
      <c r="AF344" s="165">
        <f t="shared" ref="AF344:AF347" si="4006">IFERROR(IF(($R344-AE344)&gt;=0,0,IF(($S344-AD344)&lt;0,0,IF(AND(($S344-AE344)&gt;0,(AD344-$R344)&gt;0),$V344/365*(AE344-AD344+1),IF(AND(($S344-AE344)&lt;=0,(AD344-$R344)&gt;0),$V344/365*($S344-AD344+1),$V344/365*(AE344-$R344+1))))),0)</f>
        <v>0</v>
      </c>
      <c r="AG344" s="161">
        <f t="shared" ref="AG344:AG347" si="4007">AE344+1</f>
        <v>45748</v>
      </c>
      <c r="AH344" s="161">
        <f t="shared" ref="AH344:AH347" si="4008">AG344+29</f>
        <v>45777</v>
      </c>
      <c r="AI344" s="165">
        <f t="shared" ref="AI344:AI347" si="4009">IFERROR(IF(($R344-AH344)&gt;=0,0,IF(($S344-AG344)&lt;0,0,IF(AND(($S344-AH344)&gt;0,(AG344-$R344)&gt;0),$V344/365*(AH344-AG344+1),IF(AND(($S344-AH344)&lt;=0,(AG344-$R344)&gt;0),$V344/365*($S344-AG344+1),$V344/365*(AH344-$R344+1))))),0)</f>
        <v>0</v>
      </c>
      <c r="AJ344" s="161">
        <f t="shared" ref="AJ344:AJ347" si="4010">AH344+1</f>
        <v>45778</v>
      </c>
      <c r="AK344" s="161">
        <f t="shared" ref="AK344:AK347" si="4011">AJ344+30</f>
        <v>45808</v>
      </c>
      <c r="AL344" s="165">
        <f t="shared" ref="AL344:AL347" si="4012">IFERROR(IF(($R344-AK344)&gt;=0,0,IF(($S344-AJ344)&lt;0,0,IF(AND(($S344-AK344)&gt;0,(AJ344-$R344)&gt;0),$V344/365*(AK344-AJ344+1),IF(AND(($S344-AK344)&lt;=0,(AJ344-$R344)&gt;0),$V344/365*($S344-AJ344+1),$V344/365*(AK344-$R344+1))))),0)</f>
        <v>0</v>
      </c>
      <c r="AM344" s="161">
        <f t="shared" ref="AM344:AM347" si="4013">AK344+1</f>
        <v>45809</v>
      </c>
      <c r="AN344" s="161">
        <f t="shared" ref="AN344:AN347" si="4014">AM344+29</f>
        <v>45838</v>
      </c>
      <c r="AO344" s="165">
        <f t="shared" ref="AO344:AO347" si="4015">IFERROR(IF(($R344-AN344)&gt;=0,0,IF(($S344-AM344)&lt;0,0,IF(AND(($S344-AN344)&gt;0,(AM344-$R344)&gt;0),$V344/365*(AN344-AM344+1),IF(AND(($S344-AN344)&lt;=0,(AM344-$R344)&gt;0),$V344/365*($S344-AM344+1),$V344/365*(AN344-$R344+1))))),0)</f>
        <v>0</v>
      </c>
      <c r="AP344" s="161">
        <f t="shared" ref="AP344:AP347" si="4016">AN344+1</f>
        <v>45839</v>
      </c>
      <c r="AQ344" s="161">
        <f t="shared" ref="AQ344:AQ347" si="4017">AP344+30</f>
        <v>45869</v>
      </c>
      <c r="AR344" s="165">
        <f t="shared" ref="AR344:AR347" si="4018">IFERROR(IF(($R344-AQ344)&gt;=0,0,IF(($S344-AP344)&lt;0,0,IF(AND(($S344-AQ344)&gt;0,(AP344-$R344)&gt;0),$V344/365*(AQ344-AP344+1),IF(AND(($S344-AQ344)&lt;=0,(AP344-$R344)&gt;0),$V344/365*($S344-AP344+1),$V344/365*(AQ344-$R344+1))))),0)</f>
        <v>2493.47826086957</v>
      </c>
      <c r="AS344" s="161">
        <f t="shared" ref="AS344:AS347" si="4019">AQ344+1</f>
        <v>45870</v>
      </c>
      <c r="AT344" s="161">
        <f t="shared" ref="AT344:AT347" si="4020">AS344+30</f>
        <v>45900</v>
      </c>
      <c r="AU344" s="165">
        <f t="shared" ref="AU344:AU347" si="4021">IFERROR(IF(($R344-AT344)&gt;=0,0,IF(($S344-AS344)&lt;0,0,IF(AND(($S344-AT344)&gt;0,(AS344-$R344)&gt;0),$V344/365*(AT344-AS344+1),IF(AND(($S344-AT344)&lt;=0,(AS344-$R344)&gt;0),$V344/365*($S344-AS344+1),$V344/365*(AT344-$R344+1))))),0)</f>
        <v>2493.47826086957</v>
      </c>
      <c r="AV344" s="161">
        <f t="shared" ref="AV344:AV347" si="4022">AT344+1</f>
        <v>45901</v>
      </c>
      <c r="AW344" s="161">
        <f t="shared" ref="AW344:AW347" si="4023">AV344+29</f>
        <v>45930</v>
      </c>
      <c r="AX344" s="165">
        <f t="shared" ref="AX344:AX347" si="4024">IFERROR(IF(($R344-AW344)&gt;=0,0,IF(($S344-AV344)&lt;0,0,IF(AND(($S344-AW344)&gt;0,(AV344-$R344)&gt;0),$V344/365*(AW344-AV344+1),IF(AND(($S344-AW344)&lt;=0,(AV344-$R344)&gt;0),$V344/365*($S344-AV344+1),$V344/365*(AW344-$R344+1))))),0)</f>
        <v>2413.04347826087</v>
      </c>
      <c r="AY344" s="161">
        <f t="shared" ref="AY344:AY347" si="4025">AW344+1</f>
        <v>45931</v>
      </c>
      <c r="AZ344" s="161">
        <f t="shared" ref="AZ344:AZ347" si="4026">AY344+30</f>
        <v>45961</v>
      </c>
      <c r="BA344" s="165">
        <f t="shared" ref="BA344:BA347" si="4027">IFERROR(IF(($R344-AZ344)&gt;=0,0,IF(($S344-AY344)&lt;0,0,IF(AND(($S344-AZ344)&gt;0,(AY344-$R344)&gt;0),$V344/365*(AZ344-AY344+1),IF(AND(($S344-AZ344)&lt;=0,(AY344-$R344)&gt;0),$V344/365*($S344-AY344+1),$V344/365*(AZ344-$R344+1))))),0)</f>
        <v>2493.47826086957</v>
      </c>
      <c r="BB344" s="161">
        <f t="shared" ref="BB344:BB347" si="4028">AZ344+1</f>
        <v>45962</v>
      </c>
      <c r="BC344" s="161">
        <f t="shared" ref="BC344:BC347" si="4029">BB344+29</f>
        <v>45991</v>
      </c>
      <c r="BD344" s="165">
        <f t="shared" ref="BD344:BD347" si="4030">IFERROR(IF(($R344-BC344)&gt;=0,0,IF(($S344-BB344)&lt;0,0,IF(AND(($S344-BC344)&gt;0,(BB344-$R344)&gt;0),$V344/365*(BC344-BB344+1),IF(AND(($S344-BC344)&lt;=0,(BB344-$R344)&gt;0),$V344/365*($S344-BB344+1),$V344/365*(BC344-$R344+1))))),0)</f>
        <v>2413.04347826087</v>
      </c>
      <c r="BE344" s="161">
        <f t="shared" ref="BE344:BE347" si="4031">BC344+1</f>
        <v>45992</v>
      </c>
      <c r="BF344" s="161">
        <f t="shared" ref="BF344:BF347" si="4032">BE344+30</f>
        <v>46022</v>
      </c>
      <c r="BG344" s="165">
        <f t="shared" ref="BG344:BG347" si="4033">IFERROR(IF(($R344-BF344)&gt;=0,0,IF(($S344-BE344)&lt;0,0,IF(AND(($S344-BF344)&gt;0,(BE344-$R344)&gt;0),$V344/365*(BF344-BE344+1),IF(AND(($S344-BF344)&lt;=0,(BE344-$R344)&gt;0),$V344/365*($S344-BE344+1),$V344/365*(BF344-$R344+1))))),0)</f>
        <v>2493.47826086957</v>
      </c>
      <c r="BH344" s="161">
        <v>46023</v>
      </c>
      <c r="BI344" s="161">
        <f t="shared" ref="BI344:BI347" si="4034">BH344+30</f>
        <v>46053</v>
      </c>
      <c r="BJ344" s="165">
        <f t="shared" ref="BJ344:BJ347" si="4035">IFERROR(IF(($R344-BI344)&gt;=0,0,IF(($S344-BH344)&lt;0,0,IF(AND(($S344-BI344)&gt;0,(BH344-$R344)&gt;0),$V344/365*(BI344-BH344+1),IF(AND(($S344-BI344)&lt;=0,(BH344-$R344)&gt;0),$V344/365*($S344-BH344+1),$V344/365*(BI344-$R344+1))))),0)</f>
        <v>0</v>
      </c>
      <c r="BK344" s="161">
        <f t="shared" ref="BK344:BK347" si="4036">BI344+1</f>
        <v>46054</v>
      </c>
      <c r="BL344" s="161">
        <f t="shared" ref="BL344:BL347" si="4037">BK344+27</f>
        <v>46081</v>
      </c>
      <c r="BM344" s="165">
        <f t="shared" ref="BM344:BM347" si="4038">IFERROR(IF(($R344-BL344)&gt;=0,0,IF(($S344-BK344)&lt;0,0,IF(AND(($S344-BL344)&gt;0,(BK344-$R344)&gt;0),$V344/365*(BL344-BK344+1),IF(AND(($S344-BL344)&lt;=0,(BK344-$R344)&gt;0),$V344/365*($S344-BK344+1),$V344/365*(BL344-$R344+1))))),0)</f>
        <v>0</v>
      </c>
      <c r="BN344" s="161">
        <f t="shared" ref="BN344:BN347" si="4039">BL344+1</f>
        <v>46082</v>
      </c>
      <c r="BO344" s="161">
        <f t="shared" ref="BO344:BO347" si="4040">BN344+30</f>
        <v>46112</v>
      </c>
      <c r="BP344" s="165">
        <f t="shared" ref="BP344:BP347" si="4041">IFERROR(IF(($R344-BO344)&gt;=0,0,IF(($S344-BN344)&lt;0,0,IF(AND(($S344-BO344)&gt;0,(BN344-$R344)&gt;0),$V344/365*(BO344-BN344+1),IF(AND(($S344-BO344)&lt;=0,(BN344-$R344)&gt;0),$V344/365*($S344-BN344+1),$V344/365*(BO344-$R344+1))))),0)</f>
        <v>0</v>
      </c>
      <c r="BQ344" s="161">
        <f t="shared" ref="BQ344:BQ347" si="4042">BO344+1</f>
        <v>46113</v>
      </c>
      <c r="BR344" s="161">
        <f t="shared" ref="BR344:BR347" si="4043">BQ344+29</f>
        <v>46142</v>
      </c>
      <c r="BS344" s="165">
        <f t="shared" ref="BS344:BS347" si="4044">IFERROR(IF(($R344-BR344)&gt;=0,0,IF(($S344-BQ344)&lt;0,0,IF(AND(($S344-BR344)&gt;0,(BQ344-$R344)&gt;0),$V344/365*(BR344-BQ344+1),IF(AND(($S344-BR344)&lt;=0,(BQ344-$R344)&gt;0),$V344/365*($S344-BQ344+1),$V344/365*(BR344-$R344+1))))),0)</f>
        <v>0</v>
      </c>
      <c r="BT344" s="161">
        <f t="shared" ref="BT344:BT347" si="4045">BR344+1</f>
        <v>46143</v>
      </c>
      <c r="BU344" s="161">
        <f t="shared" ref="BU344:BU347" si="4046">BT344+30</f>
        <v>46173</v>
      </c>
      <c r="BV344" s="165">
        <f t="shared" ref="BV344:BV347" si="4047">IFERROR(IF(($R344-BU344)&gt;=0,0,IF(($S344-BT344)&lt;0,0,IF(AND(($S344-BU344)&gt;0,(BT344-$R344)&gt;0),$V344/365*(BU344-BT344+1),IF(AND(($S344-BU344)&lt;=0,(BT344-$R344)&gt;0),$V344/365*($S344-BT344+1),$V344/365*(BU344-$R344+1))))),0)</f>
        <v>0</v>
      </c>
      <c r="BW344" s="161">
        <f t="shared" ref="BW344:BW347" si="4048">BU344+1</f>
        <v>46174</v>
      </c>
      <c r="BX344" s="161">
        <f t="shared" ref="BX344:BX347" si="4049">BW344+29</f>
        <v>46203</v>
      </c>
      <c r="BY344" s="165">
        <f t="shared" ref="BY344:BY347" si="4050">IFERROR(IF(($R344-BX344)&gt;=0,0,IF(($S344-BW344)&lt;0,0,IF(AND(($S344-BX344)&gt;0,(BW344-$R344)&gt;0),$V344/365*(BX344-BW344+1),IF(AND(($S344-BX344)&lt;=0,(BW344-$R344)&gt;0),$V344/365*($S344-BW344+1),$V344/365*(BX344-$R344+1))))),0)</f>
        <v>0</v>
      </c>
      <c r="BZ344" s="161">
        <f t="shared" ref="BZ344:BZ347" si="4051">BX344+1</f>
        <v>46204</v>
      </c>
      <c r="CA344" s="161">
        <f t="shared" ref="CA344:CA347" si="4052">BZ344+30</f>
        <v>46234</v>
      </c>
      <c r="CB344" s="165">
        <f t="shared" ref="CB344:CB347" si="4053">IFERROR(IF(($R344-CA344)&gt;=0,0,IF(($S344-BZ344)&lt;0,0,IF(AND(($S344-CA344)&gt;0,(BZ344-$R344)&gt;0),$V344/365*(CA344-BZ344+1),IF(AND(($S344-CA344)&lt;=0,(BZ344-$R344)&gt;0),$V344/365*($S344-BZ344+1),$V344/365*(CA344-$R344+1))))),0)</f>
        <v>0</v>
      </c>
      <c r="CC344" s="161">
        <f t="shared" ref="CC344:CC347" si="4054">CA344+1</f>
        <v>46235</v>
      </c>
      <c r="CD344" s="161">
        <f t="shared" ref="CD344:CD347" si="4055">CC344+30</f>
        <v>46265</v>
      </c>
      <c r="CE344" s="165">
        <f t="shared" ref="CE344:CE347" si="4056">IFERROR(IF(($R344-CD344)&gt;=0,0,IF(($S344-CC344)&lt;0,0,IF(AND(($S344-CD344)&gt;0,(CC344-$R344)&gt;0),$V344/365*(CD344-CC344+1),IF(AND(($S344-CD344)&lt;=0,(CC344-$R344)&gt;0),$V344/365*($S344-CC344+1),$V344/365*(CD344-$R344+1))))),0)</f>
        <v>0</v>
      </c>
      <c r="CF344" s="161">
        <f t="shared" ref="CF344:CF347" si="4057">CD344+1</f>
        <v>46266</v>
      </c>
      <c r="CG344" s="161">
        <f t="shared" ref="CG344:CG347" si="4058">CF344+29</f>
        <v>46295</v>
      </c>
      <c r="CH344" s="165">
        <f t="shared" ref="CH344:CH347" si="4059">IFERROR(IF(($R344-CG344)&gt;=0,0,IF(($S344-CF344)&lt;0,0,IF(AND(($S344-CG344)&gt;0,(CF344-$R344)&gt;0),$V344/365*(CG344-CF344+1),IF(AND(($S344-CG344)&lt;=0,(CF344-$R344)&gt;0),$V344/365*($S344-CF344+1),$V344/365*(CG344-$R344+1))))),0)</f>
        <v>0</v>
      </c>
      <c r="CI344" s="161">
        <f t="shared" ref="CI344:CI347" si="4060">CG344+1</f>
        <v>46296</v>
      </c>
      <c r="CJ344" s="161">
        <f t="shared" ref="CJ344:CJ347" si="4061">CI344+30</f>
        <v>46326</v>
      </c>
      <c r="CK344" s="165">
        <f t="shared" ref="CK344:CK347" si="4062">IFERROR(IF(($R344-CJ344)&gt;=0,0,IF(($S344-CI344)&lt;0,0,IF(AND(($S344-CJ344)&gt;0,(CI344-$R344)&gt;0),$V344/365*(CJ344-CI344+1),IF(AND(($S344-CJ344)&lt;=0,(CI344-$R344)&gt;0),$V344/365*($S344-CI344+1),$V344/365*(CJ344-$R344+1))))),0)</f>
        <v>0</v>
      </c>
      <c r="CL344" s="161">
        <f t="shared" ref="CL344:CL347" si="4063">CJ344+1</f>
        <v>46327</v>
      </c>
      <c r="CM344" s="161">
        <f t="shared" ref="CM344:CM347" si="4064">CL344+29</f>
        <v>46356</v>
      </c>
      <c r="CN344" s="165">
        <f t="shared" ref="CN344:CN347" si="4065">IFERROR(IF(($R344-CM344)&gt;=0,0,IF(($S344-CL344)&lt;0,0,IF(AND(($S344-CM344)&gt;0,(CL344-$R344)&gt;0),$V344/365*(CM344-CL344+1),IF(AND(($S344-CM344)&lt;=0,(CL344-$R344)&gt;0),$V344/365*($S344-CL344+1),$V344/365*(CM344-$R344+1))))),0)</f>
        <v>0</v>
      </c>
      <c r="CO344" s="161">
        <f t="shared" ref="CO344:CO347" si="4066">CM344+1</f>
        <v>46357</v>
      </c>
      <c r="CP344" s="161">
        <f t="shared" ref="CP344:CP347" si="4067">CO344+30</f>
        <v>46387</v>
      </c>
      <c r="CQ344" s="165">
        <f t="shared" ref="CQ344:CQ347" si="4068">IFERROR(IF(($R344-CP344)&gt;=0,0,IF(($S344-CO344)&lt;0,0,IF(AND(($S344-CP344)&gt;0,(CO344-$R344)&gt;0),$V344/365*(CP344-CO344+1),IF(AND(($S344-CP344)&lt;=0,(CO344-$R344)&gt;0),$V344/365*($S344-CO344+1),$V344/365*(CP344-$R344+1))))),0)</f>
        <v>0</v>
      </c>
    </row>
    <row r="345" s="78" customFormat="1" ht="24" customHeight="1" outlineLevel="4" spans="1:95">
      <c r="A345" s="119"/>
      <c r="B345" s="120"/>
      <c r="C345" s="121"/>
      <c r="D345" s="119"/>
      <c r="E345" s="120"/>
      <c r="F345" s="120"/>
      <c r="G345" s="120"/>
      <c r="H345" s="122"/>
      <c r="I345" s="122"/>
      <c r="J345" s="122">
        <f t="shared" si="3853"/>
        <v>17502.9479452055</v>
      </c>
      <c r="K345" s="122">
        <f t="shared" ref="K345:K347" si="4069">K344+1</f>
        <v>2</v>
      </c>
      <c r="L345" s="158" t="s">
        <v>2852</v>
      </c>
      <c r="M345" s="154" t="str">
        <f>IFERROR(VLOOKUP($L345,'2-2 引出数据_合同数据仓库'!$B$2:$BP$1000,3,FALSE),0)</f>
        <v>翠堤湾花园  小区除“四害”服务合同</v>
      </c>
      <c r="N345" s="122"/>
      <c r="O345" s="154">
        <f>IFERROR(VLOOKUP((LEFT(VLOOKUP($L345,'2-2 引出数据_合同数据仓库'!$B$2:$BP$1000,64,FALSE),15)&amp;(RIGHT(VLOOKUP($L345,'2-2 引出数据_合同数据仓库'!$B$2:$BP$1000,64,FALSE),4)+1)),'2-2 引出数据_合同数据仓库'!$B$2:$BP$1000,3,FALSE),0)</f>
        <v>0</v>
      </c>
      <c r="P345" s="122"/>
      <c r="Q345" s="122" t="str">
        <f>IFERROR(VLOOKUP($L345,'2-2 引出数据_合同数据仓库'!$B$2:$BP$1000,28,FALSE),0)</f>
        <v>2024-06-30</v>
      </c>
      <c r="R345" s="122" t="str">
        <f>IFERROR(VLOOKUP($L345,'2-2 引出数据_合同数据仓库'!$B$2:$BP$1000,29,FALSE),0)</f>
        <v>2024-07-01</v>
      </c>
      <c r="S345" s="122" t="str">
        <f>IFERROR(VLOOKUP($L345,'2-2 引出数据_合同数据仓库'!$B$2:$BP$1000,4,FALSE),0)</f>
        <v>2025-06-30</v>
      </c>
      <c r="T345" s="122"/>
      <c r="U345" s="122">
        <f>IFERROR(VLOOKUP($L345,'2-2 引出数据_合同数据仓库'!$B$2:$BP$1000,15,FALSE),0)</f>
        <v>35296</v>
      </c>
      <c r="V345" s="122">
        <f t="shared" si="3998"/>
        <v>35296</v>
      </c>
      <c r="W345" s="122"/>
      <c r="X345" s="161">
        <v>45658</v>
      </c>
      <c r="Y345" s="161">
        <f t="shared" si="3999"/>
        <v>45688</v>
      </c>
      <c r="Z345" s="165">
        <f t="shared" si="4000"/>
        <v>2997.74246575342</v>
      </c>
      <c r="AA345" s="161">
        <f t="shared" si="4001"/>
        <v>45689</v>
      </c>
      <c r="AB345" s="161">
        <f t="shared" si="4002"/>
        <v>45716</v>
      </c>
      <c r="AC345" s="165">
        <f t="shared" si="4003"/>
        <v>2707.63835616438</v>
      </c>
      <c r="AD345" s="161">
        <f t="shared" si="4004"/>
        <v>45717</v>
      </c>
      <c r="AE345" s="161">
        <f t="shared" si="4005"/>
        <v>45747</v>
      </c>
      <c r="AF345" s="165">
        <f t="shared" si="4006"/>
        <v>2997.74246575342</v>
      </c>
      <c r="AG345" s="161">
        <f t="shared" si="4007"/>
        <v>45748</v>
      </c>
      <c r="AH345" s="161">
        <f t="shared" si="4008"/>
        <v>45777</v>
      </c>
      <c r="AI345" s="165">
        <f t="shared" si="4009"/>
        <v>2901.04109589041</v>
      </c>
      <c r="AJ345" s="161">
        <f t="shared" si="4010"/>
        <v>45778</v>
      </c>
      <c r="AK345" s="161">
        <f t="shared" si="4011"/>
        <v>45808</v>
      </c>
      <c r="AL345" s="165">
        <f t="shared" si="4012"/>
        <v>2997.74246575342</v>
      </c>
      <c r="AM345" s="161">
        <f t="shared" si="4013"/>
        <v>45809</v>
      </c>
      <c r="AN345" s="161">
        <f t="shared" si="4014"/>
        <v>45838</v>
      </c>
      <c r="AO345" s="165">
        <f t="shared" si="4015"/>
        <v>2901.04109589041</v>
      </c>
      <c r="AP345" s="161">
        <f t="shared" si="4016"/>
        <v>45839</v>
      </c>
      <c r="AQ345" s="161">
        <f t="shared" si="4017"/>
        <v>45869</v>
      </c>
      <c r="AR345" s="165">
        <f t="shared" si="4018"/>
        <v>0</v>
      </c>
      <c r="AS345" s="161">
        <f t="shared" si="4019"/>
        <v>45870</v>
      </c>
      <c r="AT345" s="161">
        <f t="shared" si="4020"/>
        <v>45900</v>
      </c>
      <c r="AU345" s="165">
        <f t="shared" si="4021"/>
        <v>0</v>
      </c>
      <c r="AV345" s="161">
        <f t="shared" si="4022"/>
        <v>45901</v>
      </c>
      <c r="AW345" s="161">
        <f t="shared" si="4023"/>
        <v>45930</v>
      </c>
      <c r="AX345" s="165">
        <f t="shared" si="4024"/>
        <v>0</v>
      </c>
      <c r="AY345" s="161">
        <f t="shared" si="4025"/>
        <v>45931</v>
      </c>
      <c r="AZ345" s="161">
        <f t="shared" si="4026"/>
        <v>45961</v>
      </c>
      <c r="BA345" s="165">
        <f t="shared" si="4027"/>
        <v>0</v>
      </c>
      <c r="BB345" s="161">
        <f t="shared" si="4028"/>
        <v>45962</v>
      </c>
      <c r="BC345" s="161">
        <f t="shared" si="4029"/>
        <v>45991</v>
      </c>
      <c r="BD345" s="165">
        <f t="shared" si="4030"/>
        <v>0</v>
      </c>
      <c r="BE345" s="161">
        <f t="shared" si="4031"/>
        <v>45992</v>
      </c>
      <c r="BF345" s="161">
        <f t="shared" si="4032"/>
        <v>46022</v>
      </c>
      <c r="BG345" s="165">
        <f t="shared" si="4033"/>
        <v>0</v>
      </c>
      <c r="BH345" s="161">
        <v>46023</v>
      </c>
      <c r="BI345" s="161">
        <f t="shared" si="4034"/>
        <v>46053</v>
      </c>
      <c r="BJ345" s="165">
        <f t="shared" si="4035"/>
        <v>0</v>
      </c>
      <c r="BK345" s="161">
        <f t="shared" si="4036"/>
        <v>46054</v>
      </c>
      <c r="BL345" s="161">
        <f t="shared" si="4037"/>
        <v>46081</v>
      </c>
      <c r="BM345" s="165">
        <f t="shared" si="4038"/>
        <v>0</v>
      </c>
      <c r="BN345" s="161">
        <f t="shared" si="4039"/>
        <v>46082</v>
      </c>
      <c r="BO345" s="161">
        <f t="shared" si="4040"/>
        <v>46112</v>
      </c>
      <c r="BP345" s="165">
        <f t="shared" si="4041"/>
        <v>0</v>
      </c>
      <c r="BQ345" s="161">
        <f t="shared" si="4042"/>
        <v>46113</v>
      </c>
      <c r="BR345" s="161">
        <f t="shared" si="4043"/>
        <v>46142</v>
      </c>
      <c r="BS345" s="165">
        <f t="shared" si="4044"/>
        <v>0</v>
      </c>
      <c r="BT345" s="161">
        <f t="shared" si="4045"/>
        <v>46143</v>
      </c>
      <c r="BU345" s="161">
        <f t="shared" si="4046"/>
        <v>46173</v>
      </c>
      <c r="BV345" s="165">
        <f t="shared" si="4047"/>
        <v>0</v>
      </c>
      <c r="BW345" s="161">
        <f t="shared" si="4048"/>
        <v>46174</v>
      </c>
      <c r="BX345" s="161">
        <f t="shared" si="4049"/>
        <v>46203</v>
      </c>
      <c r="BY345" s="165">
        <f t="shared" si="4050"/>
        <v>0</v>
      </c>
      <c r="BZ345" s="161">
        <f t="shared" si="4051"/>
        <v>46204</v>
      </c>
      <c r="CA345" s="161">
        <f t="shared" si="4052"/>
        <v>46234</v>
      </c>
      <c r="CB345" s="165">
        <f t="shared" si="4053"/>
        <v>0</v>
      </c>
      <c r="CC345" s="161">
        <f t="shared" si="4054"/>
        <v>46235</v>
      </c>
      <c r="CD345" s="161">
        <f t="shared" si="4055"/>
        <v>46265</v>
      </c>
      <c r="CE345" s="165">
        <f t="shared" si="4056"/>
        <v>0</v>
      </c>
      <c r="CF345" s="161">
        <f t="shared" si="4057"/>
        <v>46266</v>
      </c>
      <c r="CG345" s="161">
        <f t="shared" si="4058"/>
        <v>46295</v>
      </c>
      <c r="CH345" s="165">
        <f t="shared" si="4059"/>
        <v>0</v>
      </c>
      <c r="CI345" s="161">
        <f t="shared" si="4060"/>
        <v>46296</v>
      </c>
      <c r="CJ345" s="161">
        <f t="shared" si="4061"/>
        <v>46326</v>
      </c>
      <c r="CK345" s="165">
        <f t="shared" si="4062"/>
        <v>0</v>
      </c>
      <c r="CL345" s="161">
        <f t="shared" si="4063"/>
        <v>46327</v>
      </c>
      <c r="CM345" s="161">
        <f t="shared" si="4064"/>
        <v>46356</v>
      </c>
      <c r="CN345" s="165">
        <f t="shared" si="4065"/>
        <v>0</v>
      </c>
      <c r="CO345" s="161">
        <f t="shared" si="4066"/>
        <v>46357</v>
      </c>
      <c r="CP345" s="161">
        <f t="shared" si="4067"/>
        <v>46387</v>
      </c>
      <c r="CQ345" s="165">
        <f t="shared" si="4068"/>
        <v>0</v>
      </c>
    </row>
    <row r="346" s="78" customFormat="1" ht="24" customHeight="1" outlineLevel="4" spans="1:95">
      <c r="A346" s="119"/>
      <c r="B346" s="120"/>
      <c r="C346" s="121"/>
      <c r="D346" s="119"/>
      <c r="E346" s="120"/>
      <c r="F346" s="120"/>
      <c r="G346" s="120"/>
      <c r="H346" s="122"/>
      <c r="I346" s="122"/>
      <c r="J346" s="122">
        <f t="shared" si="3853"/>
        <v>0</v>
      </c>
      <c r="K346" s="122">
        <f t="shared" si="4069"/>
        <v>3</v>
      </c>
      <c r="L346" s="87" t="s">
        <v>2853</v>
      </c>
      <c r="M346" s="154" t="str">
        <f>IFERROR(VLOOKUP($L346,'2-2 引出数据_合同数据仓库'!$B$2:$BP$1000,3,FALSE),0)</f>
        <v>翠堤湾花园小区除“四害”消杀有偿服务合同</v>
      </c>
      <c r="N346" s="122"/>
      <c r="O346" s="154">
        <f>IFERROR(VLOOKUP((LEFT(VLOOKUP($L346,'2-2 引出数据_合同数据仓库'!$B$2:$BP$1000,64,FALSE),15)&amp;(RIGHT(VLOOKUP($L346,'2-2 引出数据_合同数据仓库'!$B$2:$BP$1000,64,FALSE),4)+1)),'2-2 引出数据_合同数据仓库'!$B$2:$BP$1000,3,FALSE),0)</f>
        <v>0</v>
      </c>
      <c r="P346" s="122"/>
      <c r="Q346" s="122" t="str">
        <f>IFERROR(VLOOKUP($L346,'2-2 引出数据_合同数据仓库'!$B$2:$BP$1000,28,FALSE),0)</f>
        <v>2023-07-01</v>
      </c>
      <c r="R346" s="122" t="str">
        <f>IFERROR(VLOOKUP($L346,'2-2 引出数据_合同数据仓库'!$B$2:$BP$1000,29,FALSE),0)</f>
        <v>2023-07-01</v>
      </c>
      <c r="S346" s="122" t="str">
        <f>IFERROR(VLOOKUP($L346,'2-2 引出数据_合同数据仓库'!$B$2:$BP$1000,4,FALSE),0)</f>
        <v>2024-06-30</v>
      </c>
      <c r="T346" s="122"/>
      <c r="U346" s="122">
        <f>IFERROR(VLOOKUP($L346,'2-2 引出数据_合同数据仓库'!$B$2:$BP$1000,15,FALSE),0)</f>
        <v>36000</v>
      </c>
      <c r="V346" s="122">
        <f t="shared" si="3998"/>
        <v>35901.6393442623</v>
      </c>
      <c r="W346" s="122"/>
      <c r="X346" s="161">
        <v>45658</v>
      </c>
      <c r="Y346" s="161">
        <f t="shared" si="3999"/>
        <v>45688</v>
      </c>
      <c r="Z346" s="165">
        <f t="shared" si="4000"/>
        <v>0</v>
      </c>
      <c r="AA346" s="161">
        <f t="shared" si="4001"/>
        <v>45689</v>
      </c>
      <c r="AB346" s="161">
        <f t="shared" si="4002"/>
        <v>45716</v>
      </c>
      <c r="AC346" s="165">
        <f t="shared" si="4003"/>
        <v>0</v>
      </c>
      <c r="AD346" s="161">
        <f t="shared" si="4004"/>
        <v>45717</v>
      </c>
      <c r="AE346" s="161">
        <f t="shared" si="4005"/>
        <v>45747</v>
      </c>
      <c r="AF346" s="165">
        <f t="shared" si="4006"/>
        <v>0</v>
      </c>
      <c r="AG346" s="161">
        <f t="shared" si="4007"/>
        <v>45748</v>
      </c>
      <c r="AH346" s="161">
        <f t="shared" si="4008"/>
        <v>45777</v>
      </c>
      <c r="AI346" s="165">
        <f t="shared" si="4009"/>
        <v>0</v>
      </c>
      <c r="AJ346" s="161">
        <f t="shared" si="4010"/>
        <v>45778</v>
      </c>
      <c r="AK346" s="161">
        <f t="shared" si="4011"/>
        <v>45808</v>
      </c>
      <c r="AL346" s="165">
        <f t="shared" si="4012"/>
        <v>0</v>
      </c>
      <c r="AM346" s="161">
        <f t="shared" si="4013"/>
        <v>45809</v>
      </c>
      <c r="AN346" s="161">
        <f t="shared" si="4014"/>
        <v>45838</v>
      </c>
      <c r="AO346" s="165">
        <f t="shared" si="4015"/>
        <v>0</v>
      </c>
      <c r="AP346" s="161">
        <f t="shared" si="4016"/>
        <v>45839</v>
      </c>
      <c r="AQ346" s="161">
        <f t="shared" si="4017"/>
        <v>45869</v>
      </c>
      <c r="AR346" s="165">
        <f t="shared" si="4018"/>
        <v>0</v>
      </c>
      <c r="AS346" s="161">
        <f t="shared" si="4019"/>
        <v>45870</v>
      </c>
      <c r="AT346" s="161">
        <f t="shared" si="4020"/>
        <v>45900</v>
      </c>
      <c r="AU346" s="165">
        <f t="shared" si="4021"/>
        <v>0</v>
      </c>
      <c r="AV346" s="161">
        <f t="shared" si="4022"/>
        <v>45901</v>
      </c>
      <c r="AW346" s="161">
        <f t="shared" si="4023"/>
        <v>45930</v>
      </c>
      <c r="AX346" s="165">
        <f t="shared" si="4024"/>
        <v>0</v>
      </c>
      <c r="AY346" s="161">
        <f t="shared" si="4025"/>
        <v>45931</v>
      </c>
      <c r="AZ346" s="161">
        <f t="shared" si="4026"/>
        <v>45961</v>
      </c>
      <c r="BA346" s="165">
        <f t="shared" si="4027"/>
        <v>0</v>
      </c>
      <c r="BB346" s="161">
        <f t="shared" si="4028"/>
        <v>45962</v>
      </c>
      <c r="BC346" s="161">
        <f t="shared" si="4029"/>
        <v>45991</v>
      </c>
      <c r="BD346" s="165">
        <f t="shared" si="4030"/>
        <v>0</v>
      </c>
      <c r="BE346" s="161">
        <f t="shared" si="4031"/>
        <v>45992</v>
      </c>
      <c r="BF346" s="161">
        <f t="shared" si="4032"/>
        <v>46022</v>
      </c>
      <c r="BG346" s="165">
        <f t="shared" si="4033"/>
        <v>0</v>
      </c>
      <c r="BH346" s="161">
        <v>46023</v>
      </c>
      <c r="BI346" s="161">
        <f t="shared" si="4034"/>
        <v>46053</v>
      </c>
      <c r="BJ346" s="165">
        <f t="shared" si="4035"/>
        <v>0</v>
      </c>
      <c r="BK346" s="161">
        <f t="shared" si="4036"/>
        <v>46054</v>
      </c>
      <c r="BL346" s="161">
        <f t="shared" si="4037"/>
        <v>46081</v>
      </c>
      <c r="BM346" s="165">
        <f t="shared" si="4038"/>
        <v>0</v>
      </c>
      <c r="BN346" s="161">
        <f t="shared" si="4039"/>
        <v>46082</v>
      </c>
      <c r="BO346" s="161">
        <f t="shared" si="4040"/>
        <v>46112</v>
      </c>
      <c r="BP346" s="165">
        <f t="shared" si="4041"/>
        <v>0</v>
      </c>
      <c r="BQ346" s="161">
        <f t="shared" si="4042"/>
        <v>46113</v>
      </c>
      <c r="BR346" s="161">
        <f t="shared" si="4043"/>
        <v>46142</v>
      </c>
      <c r="BS346" s="165">
        <f t="shared" si="4044"/>
        <v>0</v>
      </c>
      <c r="BT346" s="161">
        <f t="shared" si="4045"/>
        <v>46143</v>
      </c>
      <c r="BU346" s="161">
        <f t="shared" si="4046"/>
        <v>46173</v>
      </c>
      <c r="BV346" s="165">
        <f t="shared" si="4047"/>
        <v>0</v>
      </c>
      <c r="BW346" s="161">
        <f t="shared" si="4048"/>
        <v>46174</v>
      </c>
      <c r="BX346" s="161">
        <f t="shared" si="4049"/>
        <v>46203</v>
      </c>
      <c r="BY346" s="165">
        <f t="shared" si="4050"/>
        <v>0</v>
      </c>
      <c r="BZ346" s="161">
        <f t="shared" si="4051"/>
        <v>46204</v>
      </c>
      <c r="CA346" s="161">
        <f t="shared" si="4052"/>
        <v>46234</v>
      </c>
      <c r="CB346" s="165">
        <f t="shared" si="4053"/>
        <v>0</v>
      </c>
      <c r="CC346" s="161">
        <f t="shared" si="4054"/>
        <v>46235</v>
      </c>
      <c r="CD346" s="161">
        <f t="shared" si="4055"/>
        <v>46265</v>
      </c>
      <c r="CE346" s="165">
        <f t="shared" si="4056"/>
        <v>0</v>
      </c>
      <c r="CF346" s="161">
        <f t="shared" si="4057"/>
        <v>46266</v>
      </c>
      <c r="CG346" s="161">
        <f t="shared" si="4058"/>
        <v>46295</v>
      </c>
      <c r="CH346" s="165">
        <f t="shared" si="4059"/>
        <v>0</v>
      </c>
      <c r="CI346" s="161">
        <f t="shared" si="4060"/>
        <v>46296</v>
      </c>
      <c r="CJ346" s="161">
        <f t="shared" si="4061"/>
        <v>46326</v>
      </c>
      <c r="CK346" s="165">
        <f t="shared" si="4062"/>
        <v>0</v>
      </c>
      <c r="CL346" s="161">
        <f t="shared" si="4063"/>
        <v>46327</v>
      </c>
      <c r="CM346" s="161">
        <f t="shared" si="4064"/>
        <v>46356</v>
      </c>
      <c r="CN346" s="165">
        <f t="shared" si="4065"/>
        <v>0</v>
      </c>
      <c r="CO346" s="161">
        <f t="shared" si="4066"/>
        <v>46357</v>
      </c>
      <c r="CP346" s="161">
        <f t="shared" si="4067"/>
        <v>46387</v>
      </c>
      <c r="CQ346" s="165">
        <f t="shared" si="4068"/>
        <v>0</v>
      </c>
    </row>
    <row r="347" s="78" customFormat="1" ht="24" customHeight="1" outlineLevel="4" spans="1:95">
      <c r="A347" s="119"/>
      <c r="B347" s="120"/>
      <c r="C347" s="121"/>
      <c r="D347" s="119"/>
      <c r="E347" s="120"/>
      <c r="F347" s="120"/>
      <c r="G347" s="120"/>
      <c r="H347" s="122"/>
      <c r="I347" s="122"/>
      <c r="J347" s="122">
        <f t="shared" si="3853"/>
        <v>0</v>
      </c>
      <c r="K347" s="122">
        <f t="shared" si="4069"/>
        <v>4</v>
      </c>
      <c r="L347" s="87"/>
      <c r="M347" s="154">
        <f>IFERROR(VLOOKUP($L347,'2-2 引出数据_合同数据仓库'!$B$2:$BP$1000,3,FALSE),0)</f>
        <v>0</v>
      </c>
      <c r="N347" s="122"/>
      <c r="O347" s="154">
        <f>IFERROR(VLOOKUP((LEFT(VLOOKUP($L347,'2-2 引出数据_合同数据仓库'!$B$2:$BP$1000,64,FALSE),15)&amp;(RIGHT(VLOOKUP($L347,'2-2 引出数据_合同数据仓库'!$B$2:$BP$1000,64,FALSE),4)+1)),'2-2 引出数据_合同数据仓库'!$B$2:$BP$1000,3,FALSE),0)</f>
        <v>0</v>
      </c>
      <c r="P347" s="122"/>
      <c r="Q347" s="122">
        <f>IFERROR(VLOOKUP($L347,'2-2 引出数据_合同数据仓库'!$B$2:$BP$1000,28,FALSE),0)</f>
        <v>0</v>
      </c>
      <c r="R347" s="122">
        <f>IFERROR(VLOOKUP($L347,'2-2 引出数据_合同数据仓库'!$B$2:$BP$1000,29,FALSE),0)</f>
        <v>0</v>
      </c>
      <c r="S347" s="122">
        <f>IFERROR(VLOOKUP($L347,'2-2 引出数据_合同数据仓库'!$B$2:$BP$1000,4,FALSE),0)</f>
        <v>0</v>
      </c>
      <c r="T347" s="122"/>
      <c r="U347" s="122">
        <f>IFERROR(VLOOKUP($L347,'2-2 引出数据_合同数据仓库'!$B$2:$BP$1000,15,FALSE),0)</f>
        <v>0</v>
      </c>
      <c r="V347" s="122">
        <f t="shared" si="3998"/>
        <v>0</v>
      </c>
      <c r="W347" s="122"/>
      <c r="X347" s="161">
        <v>45658</v>
      </c>
      <c r="Y347" s="161">
        <f t="shared" si="3999"/>
        <v>45688</v>
      </c>
      <c r="Z347" s="165">
        <f t="shared" si="4000"/>
        <v>0</v>
      </c>
      <c r="AA347" s="161">
        <f t="shared" si="4001"/>
        <v>45689</v>
      </c>
      <c r="AB347" s="161">
        <f t="shared" si="4002"/>
        <v>45716</v>
      </c>
      <c r="AC347" s="165">
        <f t="shared" si="4003"/>
        <v>0</v>
      </c>
      <c r="AD347" s="161">
        <f t="shared" si="4004"/>
        <v>45717</v>
      </c>
      <c r="AE347" s="161">
        <f t="shared" si="4005"/>
        <v>45747</v>
      </c>
      <c r="AF347" s="165">
        <f t="shared" si="4006"/>
        <v>0</v>
      </c>
      <c r="AG347" s="161">
        <f t="shared" si="4007"/>
        <v>45748</v>
      </c>
      <c r="AH347" s="161">
        <f t="shared" si="4008"/>
        <v>45777</v>
      </c>
      <c r="AI347" s="165">
        <f t="shared" si="4009"/>
        <v>0</v>
      </c>
      <c r="AJ347" s="161">
        <f t="shared" si="4010"/>
        <v>45778</v>
      </c>
      <c r="AK347" s="161">
        <f t="shared" si="4011"/>
        <v>45808</v>
      </c>
      <c r="AL347" s="165">
        <f t="shared" si="4012"/>
        <v>0</v>
      </c>
      <c r="AM347" s="161">
        <f t="shared" si="4013"/>
        <v>45809</v>
      </c>
      <c r="AN347" s="161">
        <f t="shared" si="4014"/>
        <v>45838</v>
      </c>
      <c r="AO347" s="165">
        <f t="shared" si="4015"/>
        <v>0</v>
      </c>
      <c r="AP347" s="161">
        <f t="shared" si="4016"/>
        <v>45839</v>
      </c>
      <c r="AQ347" s="161">
        <f t="shared" si="4017"/>
        <v>45869</v>
      </c>
      <c r="AR347" s="165">
        <f t="shared" si="4018"/>
        <v>0</v>
      </c>
      <c r="AS347" s="161">
        <f t="shared" si="4019"/>
        <v>45870</v>
      </c>
      <c r="AT347" s="161">
        <f t="shared" si="4020"/>
        <v>45900</v>
      </c>
      <c r="AU347" s="165">
        <f t="shared" si="4021"/>
        <v>0</v>
      </c>
      <c r="AV347" s="161">
        <f t="shared" si="4022"/>
        <v>45901</v>
      </c>
      <c r="AW347" s="161">
        <f t="shared" si="4023"/>
        <v>45930</v>
      </c>
      <c r="AX347" s="165">
        <f t="shared" si="4024"/>
        <v>0</v>
      </c>
      <c r="AY347" s="161">
        <f t="shared" si="4025"/>
        <v>45931</v>
      </c>
      <c r="AZ347" s="161">
        <f t="shared" si="4026"/>
        <v>45961</v>
      </c>
      <c r="BA347" s="165">
        <f t="shared" si="4027"/>
        <v>0</v>
      </c>
      <c r="BB347" s="161">
        <f t="shared" si="4028"/>
        <v>45962</v>
      </c>
      <c r="BC347" s="161">
        <f t="shared" si="4029"/>
        <v>45991</v>
      </c>
      <c r="BD347" s="165">
        <f t="shared" si="4030"/>
        <v>0</v>
      </c>
      <c r="BE347" s="161">
        <f t="shared" si="4031"/>
        <v>45992</v>
      </c>
      <c r="BF347" s="161">
        <f t="shared" si="4032"/>
        <v>46022</v>
      </c>
      <c r="BG347" s="165">
        <f t="shared" si="4033"/>
        <v>0</v>
      </c>
      <c r="BH347" s="161">
        <v>46023</v>
      </c>
      <c r="BI347" s="161">
        <f t="shared" si="4034"/>
        <v>46053</v>
      </c>
      <c r="BJ347" s="165">
        <f t="shared" si="4035"/>
        <v>0</v>
      </c>
      <c r="BK347" s="161">
        <f t="shared" si="4036"/>
        <v>46054</v>
      </c>
      <c r="BL347" s="161">
        <f t="shared" si="4037"/>
        <v>46081</v>
      </c>
      <c r="BM347" s="165">
        <f t="shared" si="4038"/>
        <v>0</v>
      </c>
      <c r="BN347" s="161">
        <f t="shared" si="4039"/>
        <v>46082</v>
      </c>
      <c r="BO347" s="161">
        <f t="shared" si="4040"/>
        <v>46112</v>
      </c>
      <c r="BP347" s="165">
        <f t="shared" si="4041"/>
        <v>0</v>
      </c>
      <c r="BQ347" s="161">
        <f t="shared" si="4042"/>
        <v>46113</v>
      </c>
      <c r="BR347" s="161">
        <f t="shared" si="4043"/>
        <v>46142</v>
      </c>
      <c r="BS347" s="165">
        <f t="shared" si="4044"/>
        <v>0</v>
      </c>
      <c r="BT347" s="161">
        <f t="shared" si="4045"/>
        <v>46143</v>
      </c>
      <c r="BU347" s="161">
        <f t="shared" si="4046"/>
        <v>46173</v>
      </c>
      <c r="BV347" s="165">
        <f t="shared" si="4047"/>
        <v>0</v>
      </c>
      <c r="BW347" s="161">
        <f t="shared" si="4048"/>
        <v>46174</v>
      </c>
      <c r="BX347" s="161">
        <f t="shared" si="4049"/>
        <v>46203</v>
      </c>
      <c r="BY347" s="165">
        <f t="shared" si="4050"/>
        <v>0</v>
      </c>
      <c r="BZ347" s="161">
        <f t="shared" si="4051"/>
        <v>46204</v>
      </c>
      <c r="CA347" s="161">
        <f t="shared" si="4052"/>
        <v>46234</v>
      </c>
      <c r="CB347" s="165">
        <f t="shared" si="4053"/>
        <v>0</v>
      </c>
      <c r="CC347" s="161">
        <f t="shared" si="4054"/>
        <v>46235</v>
      </c>
      <c r="CD347" s="161">
        <f t="shared" si="4055"/>
        <v>46265</v>
      </c>
      <c r="CE347" s="165">
        <f t="shared" si="4056"/>
        <v>0</v>
      </c>
      <c r="CF347" s="161">
        <f t="shared" si="4057"/>
        <v>46266</v>
      </c>
      <c r="CG347" s="161">
        <f t="shared" si="4058"/>
        <v>46295</v>
      </c>
      <c r="CH347" s="165">
        <f t="shared" si="4059"/>
        <v>0</v>
      </c>
      <c r="CI347" s="161">
        <f t="shared" si="4060"/>
        <v>46296</v>
      </c>
      <c r="CJ347" s="161">
        <f t="shared" si="4061"/>
        <v>46326</v>
      </c>
      <c r="CK347" s="165">
        <f t="shared" si="4062"/>
        <v>0</v>
      </c>
      <c r="CL347" s="161">
        <f t="shared" si="4063"/>
        <v>46327</v>
      </c>
      <c r="CM347" s="161">
        <f t="shared" si="4064"/>
        <v>46356</v>
      </c>
      <c r="CN347" s="165">
        <f t="shared" si="4065"/>
        <v>0</v>
      </c>
      <c r="CO347" s="161">
        <f t="shared" si="4066"/>
        <v>46357</v>
      </c>
      <c r="CP347" s="161">
        <f t="shared" si="4067"/>
        <v>46387</v>
      </c>
      <c r="CQ347" s="165">
        <f t="shared" si="4068"/>
        <v>0</v>
      </c>
    </row>
    <row r="348" s="78" customFormat="1" ht="24" customHeight="1" outlineLevel="4" spans="1:95">
      <c r="A348" s="123" t="s">
        <v>2826</v>
      </c>
      <c r="B348" s="124"/>
      <c r="C348" s="124"/>
      <c r="D348" s="124"/>
      <c r="E348" s="124"/>
      <c r="F348" s="124"/>
      <c r="G348" s="125"/>
      <c r="H348" s="126"/>
      <c r="I348" s="126"/>
      <c r="J348" s="126"/>
      <c r="K348" s="126"/>
      <c r="L348" s="126"/>
      <c r="M348" s="155"/>
      <c r="N348" s="126"/>
      <c r="O348" s="126"/>
      <c r="P348" s="126"/>
      <c r="Q348" s="126"/>
      <c r="R348" s="126"/>
      <c r="S348" s="126"/>
      <c r="T348" s="126"/>
      <c r="U348" s="126"/>
      <c r="V348" s="126"/>
      <c r="W348" s="126"/>
      <c r="X348" s="126"/>
      <c r="Y348" s="126"/>
      <c r="Z348" s="126"/>
      <c r="AA348" s="126"/>
      <c r="AB348" s="126"/>
      <c r="AC348" s="126"/>
      <c r="AD348" s="126"/>
      <c r="AE348" s="126"/>
      <c r="AF348" s="126"/>
      <c r="AG348" s="126"/>
      <c r="AH348" s="126"/>
      <c r="AI348" s="126"/>
      <c r="AJ348" s="126"/>
      <c r="AK348" s="126"/>
      <c r="AL348" s="126"/>
      <c r="AM348" s="126"/>
      <c r="AN348" s="126"/>
      <c r="AO348" s="126"/>
      <c r="AP348" s="126"/>
      <c r="AQ348" s="126"/>
      <c r="AR348" s="126"/>
      <c r="AS348" s="126"/>
      <c r="AT348" s="126"/>
      <c r="AU348" s="126"/>
      <c r="AV348" s="126"/>
      <c r="AW348" s="126"/>
      <c r="AX348" s="126"/>
      <c r="AY348" s="126"/>
      <c r="AZ348" s="126"/>
      <c r="BA348" s="126"/>
      <c r="BB348" s="126"/>
      <c r="BC348" s="126"/>
      <c r="BD348" s="126"/>
      <c r="BE348" s="126"/>
      <c r="BF348" s="126"/>
      <c r="BG348" s="126"/>
      <c r="BH348" s="126"/>
      <c r="BI348" s="126"/>
      <c r="BJ348" s="126"/>
      <c r="BK348" s="126"/>
      <c r="BL348" s="126"/>
      <c r="BM348" s="126"/>
      <c r="BN348" s="126"/>
      <c r="BO348" s="126"/>
      <c r="BP348" s="126"/>
      <c r="BQ348" s="126"/>
      <c r="BR348" s="126"/>
      <c r="BS348" s="126"/>
      <c r="BT348" s="126"/>
      <c r="BU348" s="126"/>
      <c r="BV348" s="126"/>
      <c r="BW348" s="126"/>
      <c r="BX348" s="126"/>
      <c r="BY348" s="126"/>
      <c r="BZ348" s="126"/>
      <c r="CA348" s="126"/>
      <c r="CB348" s="126"/>
      <c r="CC348" s="126"/>
      <c r="CD348" s="126"/>
      <c r="CE348" s="126"/>
      <c r="CF348" s="126"/>
      <c r="CG348" s="126"/>
      <c r="CH348" s="126"/>
      <c r="CI348" s="126"/>
      <c r="CJ348" s="126"/>
      <c r="CK348" s="126"/>
      <c r="CL348" s="126"/>
      <c r="CM348" s="126"/>
      <c r="CN348" s="126"/>
      <c r="CO348" s="126"/>
      <c r="CP348" s="126"/>
      <c r="CQ348" s="126"/>
    </row>
    <row r="349" ht="24" customHeight="1" outlineLevel="3" spans="1:95">
      <c r="A349" s="115"/>
      <c r="B349" s="116" t="s">
        <v>799</v>
      </c>
      <c r="C349" s="117" t="s">
        <v>1293</v>
      </c>
      <c r="D349" s="115" t="s">
        <v>1294</v>
      </c>
      <c r="E349" s="116"/>
      <c r="F349" s="116"/>
      <c r="G349" s="116"/>
      <c r="H349" s="118">
        <f>X349+AA349+AD349+AG349+AJ349+AM349+AP349+AS349+AV349+AY349+BB349+BE349</f>
        <v>129430.188679245</v>
      </c>
      <c r="I349" s="118">
        <f>Y349+AB349+AE349+AH349+AK349+AN349+AQ349+AT349+AW349+AZ349+BC349+BF349</f>
        <v>6754.68182993054</v>
      </c>
      <c r="J349" s="118">
        <f t="shared" si="3853"/>
        <v>122675.506849315</v>
      </c>
      <c r="K349" s="118"/>
      <c r="L349" s="118"/>
      <c r="M349" s="152"/>
      <c r="N349" s="118"/>
      <c r="O349" s="118"/>
      <c r="P349" s="118"/>
      <c r="Q349" s="118"/>
      <c r="R349" s="118"/>
      <c r="S349" s="118"/>
      <c r="T349" s="118"/>
      <c r="U349" s="118"/>
      <c r="V349" s="118"/>
      <c r="W349" s="118"/>
      <c r="X349" s="118">
        <f>VLOOKUP($C349,'1 预算编制表单'!$C:$BJ,27,FALSE)</f>
        <v>10785.8490566038</v>
      </c>
      <c r="Y349" s="118">
        <f>X349-Z349</f>
        <v>359.657275781899</v>
      </c>
      <c r="Z349" s="118">
        <f>SUM(Z350:Z357)</f>
        <v>10426.1917808219</v>
      </c>
      <c r="AA349" s="118">
        <f>VLOOKUP($C349,'1 预算编制表单'!$C:$BJ,30,FALSE)</f>
        <v>10785.8490566038</v>
      </c>
      <c r="AB349" s="118">
        <f>AA349-AC349</f>
        <v>1368.64357715174</v>
      </c>
      <c r="AC349" s="118">
        <f>SUM(AC350:AC357)</f>
        <v>9417.20547945206</v>
      </c>
      <c r="AD349" s="118">
        <f>VLOOKUP($C349,'1 预算编制表单'!$C:$BJ,33,FALSE)</f>
        <v>10785.8490566038</v>
      </c>
      <c r="AE349" s="118">
        <f>AD349-AF349</f>
        <v>359.657275781899</v>
      </c>
      <c r="AF349" s="118">
        <f>SUM(AF350:AF357)</f>
        <v>10426.1917808219</v>
      </c>
      <c r="AG349" s="118">
        <f>VLOOKUP($C349,'1 预算编制表单'!$C:$BJ,36,FALSE)</f>
        <v>10785.8490566038</v>
      </c>
      <c r="AH349" s="118">
        <f>AG349-AI349</f>
        <v>695.986042905201</v>
      </c>
      <c r="AI349" s="118">
        <f>SUM(AI350:AI357)</f>
        <v>10089.8630136986</v>
      </c>
      <c r="AJ349" s="118">
        <f>VLOOKUP($C349,'1 预算编制表单'!$C:$BJ,39,FALSE)</f>
        <v>10785.8490566038</v>
      </c>
      <c r="AK349" s="118">
        <f>AJ349-AL349</f>
        <v>-2040.3427242181</v>
      </c>
      <c r="AL349" s="118">
        <f>SUM(AL350:AL357)</f>
        <v>12826.1917808219</v>
      </c>
      <c r="AM349" s="118">
        <f>VLOOKUP($C349,'1 预算编制表单'!$C:$BJ,42,FALSE)</f>
        <v>10785.8490566038</v>
      </c>
      <c r="AN349" s="118">
        <f>AM349-AO349</f>
        <v>695.986042905201</v>
      </c>
      <c r="AO349" s="118">
        <f>SUM(AO350:AO357)</f>
        <v>10089.8630136986</v>
      </c>
      <c r="AP349" s="118">
        <f>VLOOKUP($C349,'1 预算编制表单'!$C:$BJ,45,FALSE)</f>
        <v>10785.8490566038</v>
      </c>
      <c r="AQ349" s="118">
        <f>AP349-AR349</f>
        <v>778.2403609516</v>
      </c>
      <c r="AR349" s="118">
        <f>SUM(AR350:AR357)</f>
        <v>10007.6086956522</v>
      </c>
      <c r="AS349" s="118">
        <f>VLOOKUP($C349,'1 预算编制表单'!$C:$BJ,48,FALSE)</f>
        <v>10785.8490566038</v>
      </c>
      <c r="AT349" s="118">
        <f>AS349-AU349</f>
        <v>778.2403609516</v>
      </c>
      <c r="AU349" s="118">
        <f>SUM(AU350:AU357)</f>
        <v>10007.6086956522</v>
      </c>
      <c r="AV349" s="118">
        <f>VLOOKUP($C349,'1 预算编制表单'!$C:$BJ,51,FALSE)</f>
        <v>10785.8490566038</v>
      </c>
      <c r="AW349" s="118">
        <f>AV349-AX349</f>
        <v>1101.06644790815</v>
      </c>
      <c r="AX349" s="118">
        <f>SUM(AX350:AX357)</f>
        <v>9684.78260869565</v>
      </c>
      <c r="AY349" s="118">
        <f>VLOOKUP($C349,'1 预算编制表单'!$C:$BJ,54,FALSE)</f>
        <v>10785.8490566038</v>
      </c>
      <c r="AZ349" s="118">
        <f>AY349-BA349</f>
        <v>778.2403609516</v>
      </c>
      <c r="BA349" s="118">
        <f>SUM(BA350:BA357)</f>
        <v>10007.6086956522</v>
      </c>
      <c r="BB349" s="118">
        <f>VLOOKUP($C349,'1 预算编制表单'!$C:$BJ,57,FALSE)</f>
        <v>10785.8490566038</v>
      </c>
      <c r="BC349" s="118">
        <f>BB349-BD349</f>
        <v>1101.06644790815</v>
      </c>
      <c r="BD349" s="118">
        <f>SUM(BD350:BD357)</f>
        <v>9684.78260869565</v>
      </c>
      <c r="BE349" s="118">
        <f>VLOOKUP($C349,'1 预算编制表单'!$C:$BJ,60,FALSE)</f>
        <v>10785.8490566038</v>
      </c>
      <c r="BF349" s="118">
        <f>BE349-BG349</f>
        <v>778.2403609516</v>
      </c>
      <c r="BG349" s="118">
        <f>SUM(BG350:BG357)</f>
        <v>10007.6086956522</v>
      </c>
      <c r="BH349" s="118">
        <f>VLOOKUP($C349,'1 预算编制表单'!$C:$BJ,27,FALSE)</f>
        <v>10785.8490566038</v>
      </c>
      <c r="BI349" s="118">
        <f>BH349-BJ349</f>
        <v>10785.8490566038</v>
      </c>
      <c r="BJ349" s="118">
        <f>SUM(BJ350:BJ357)</f>
        <v>0</v>
      </c>
      <c r="BK349" s="118">
        <f>VLOOKUP($C349,'1 预算编制表单'!$C:$BJ,30,FALSE)</f>
        <v>10785.8490566038</v>
      </c>
      <c r="BL349" s="118">
        <f>BK349-BM349</f>
        <v>10785.8490566038</v>
      </c>
      <c r="BM349" s="118">
        <f>SUM(BM350:BM357)</f>
        <v>0</v>
      </c>
      <c r="BN349" s="118">
        <f>VLOOKUP($C349,'1 预算编制表单'!$C:$BJ,33,FALSE)</f>
        <v>10785.8490566038</v>
      </c>
      <c r="BO349" s="118">
        <f>BN349-BP349</f>
        <v>10785.8490566038</v>
      </c>
      <c r="BP349" s="118">
        <f>SUM(BP350:BP357)</f>
        <v>0</v>
      </c>
      <c r="BQ349" s="118">
        <f>VLOOKUP($C349,'1 预算编制表单'!$C:$BJ,36,FALSE)</f>
        <v>10785.8490566038</v>
      </c>
      <c r="BR349" s="118">
        <f>BQ349-BS349</f>
        <v>10785.8490566038</v>
      </c>
      <c r="BS349" s="118">
        <f>SUM(BS350:BS357)</f>
        <v>0</v>
      </c>
      <c r="BT349" s="118">
        <f>VLOOKUP($C349,'1 预算编制表单'!$C:$BJ,39,FALSE)</f>
        <v>10785.8490566038</v>
      </c>
      <c r="BU349" s="118">
        <f>BT349-BV349</f>
        <v>10785.8490566038</v>
      </c>
      <c r="BV349" s="118">
        <f>SUM(BV350:BV357)</f>
        <v>0</v>
      </c>
      <c r="BW349" s="118">
        <f>VLOOKUP($C349,'1 预算编制表单'!$C:$BJ,42,FALSE)</f>
        <v>10785.8490566038</v>
      </c>
      <c r="BX349" s="118">
        <f>BW349-BY349</f>
        <v>10785.8490566038</v>
      </c>
      <c r="BY349" s="118">
        <f>SUM(BY350:BY357)</f>
        <v>0</v>
      </c>
      <c r="BZ349" s="118">
        <f>VLOOKUP($C349,'1 预算编制表单'!$C:$BJ,45,FALSE)</f>
        <v>10785.8490566038</v>
      </c>
      <c r="CA349" s="118">
        <f>BZ349-CB349</f>
        <v>10785.8490566038</v>
      </c>
      <c r="CB349" s="118">
        <f>SUM(CB350:CB357)</f>
        <v>0</v>
      </c>
      <c r="CC349" s="118">
        <f>VLOOKUP($C349,'1 预算编制表单'!$C:$BJ,48,FALSE)</f>
        <v>10785.8490566038</v>
      </c>
      <c r="CD349" s="118">
        <f>CC349-CE349</f>
        <v>10785.8490566038</v>
      </c>
      <c r="CE349" s="118">
        <f>SUM(CE350:CE357)</f>
        <v>0</v>
      </c>
      <c r="CF349" s="118">
        <f>VLOOKUP($C349,'1 预算编制表单'!$C:$BJ,51,FALSE)</f>
        <v>10785.8490566038</v>
      </c>
      <c r="CG349" s="118">
        <f>CF349-CH349</f>
        <v>10785.8490566038</v>
      </c>
      <c r="CH349" s="118">
        <f>SUM(CH350:CH357)</f>
        <v>0</v>
      </c>
      <c r="CI349" s="118">
        <f>VLOOKUP($C349,'1 预算编制表单'!$C:$BJ,54,FALSE)</f>
        <v>10785.8490566038</v>
      </c>
      <c r="CJ349" s="118">
        <f>CI349-CK349</f>
        <v>10785.8490566038</v>
      </c>
      <c r="CK349" s="118">
        <f>SUM(CK350:CK357)</f>
        <v>0</v>
      </c>
      <c r="CL349" s="118">
        <f>VLOOKUP($C349,'1 预算编制表单'!$C:$BJ,57,FALSE)</f>
        <v>10785.8490566038</v>
      </c>
      <c r="CM349" s="118">
        <f>CL349-CN349</f>
        <v>10785.8490566038</v>
      </c>
      <c r="CN349" s="118">
        <f>SUM(CN350:CN357)</f>
        <v>0</v>
      </c>
      <c r="CO349" s="118">
        <f>VLOOKUP($C349,'1 预算编制表单'!$C:$BJ,60,FALSE)</f>
        <v>10785.8490566038</v>
      </c>
      <c r="CP349" s="118">
        <f>CO349-CQ349</f>
        <v>10785.8490566038</v>
      </c>
      <c r="CQ349" s="118">
        <f>SUM(CQ350:CQ357)</f>
        <v>0</v>
      </c>
    </row>
    <row r="350" s="78" customFormat="1" ht="24" customHeight="1" outlineLevel="4" spans="1:95">
      <c r="A350" s="119"/>
      <c r="B350" s="120"/>
      <c r="C350" s="121" t="s">
        <v>56</v>
      </c>
      <c r="D350" s="119" t="s">
        <v>2854</v>
      </c>
      <c r="E350" s="120"/>
      <c r="F350" s="120"/>
      <c r="G350" s="120"/>
      <c r="H350" s="122"/>
      <c r="I350" s="122"/>
      <c r="J350" s="122">
        <f t="shared" si="3853"/>
        <v>2400</v>
      </c>
      <c r="K350" s="122"/>
      <c r="L350" s="172"/>
      <c r="M350" s="154"/>
      <c r="N350" s="122"/>
      <c r="O350" s="154"/>
      <c r="P350" s="122"/>
      <c r="Q350" s="122"/>
      <c r="R350" s="122"/>
      <c r="S350" s="122"/>
      <c r="T350" s="122"/>
      <c r="U350" s="122"/>
      <c r="V350" s="122"/>
      <c r="W350" s="122"/>
      <c r="X350" s="162"/>
      <c r="Y350" s="162"/>
      <c r="Z350" s="131">
        <f>报销单计算表!B16</f>
        <v>0</v>
      </c>
      <c r="AA350" s="162"/>
      <c r="AB350" s="162"/>
      <c r="AC350" s="131">
        <f>报销单计算表!C16</f>
        <v>0</v>
      </c>
      <c r="AD350" s="162"/>
      <c r="AE350" s="162"/>
      <c r="AF350" s="131">
        <f>报销单计算表!D16</f>
        <v>0</v>
      </c>
      <c r="AG350" s="162"/>
      <c r="AH350" s="162"/>
      <c r="AI350" s="131">
        <f>报销单计算表!E16</f>
        <v>0</v>
      </c>
      <c r="AJ350" s="162"/>
      <c r="AK350" s="162"/>
      <c r="AL350" s="131">
        <f>报销单计算表!F16</f>
        <v>2400</v>
      </c>
      <c r="AM350" s="162"/>
      <c r="AN350" s="162"/>
      <c r="AO350" s="131">
        <f>报销单计算表!G16</f>
        <v>0</v>
      </c>
      <c r="AP350" s="162"/>
      <c r="AQ350" s="162"/>
      <c r="AR350" s="131">
        <f>报销单计算表!H16</f>
        <v>0</v>
      </c>
      <c r="AS350" s="162"/>
      <c r="AT350" s="162"/>
      <c r="AU350" s="131">
        <f>报销单计算表!I16</f>
        <v>0</v>
      </c>
      <c r="AV350" s="162"/>
      <c r="AW350" s="162"/>
      <c r="AX350" s="131">
        <f>报销单计算表!J16</f>
        <v>0</v>
      </c>
      <c r="AY350" s="162"/>
      <c r="AZ350" s="162"/>
      <c r="BA350" s="131">
        <f>报销单计算表!K16</f>
        <v>0</v>
      </c>
      <c r="BB350" s="162"/>
      <c r="BC350" s="162"/>
      <c r="BD350" s="131">
        <f>报销单计算表!L16</f>
        <v>0</v>
      </c>
      <c r="BE350" s="162"/>
      <c r="BF350" s="162"/>
      <c r="BG350" s="131">
        <f>报销单计算表!M16</f>
        <v>0</v>
      </c>
      <c r="BH350" s="162"/>
      <c r="BI350" s="162"/>
      <c r="BJ350" s="131"/>
      <c r="BK350" s="162"/>
      <c r="BL350" s="162"/>
      <c r="BM350" s="131"/>
      <c r="BN350" s="162"/>
      <c r="BO350" s="162"/>
      <c r="BP350" s="131"/>
      <c r="BQ350" s="162"/>
      <c r="BR350" s="162"/>
      <c r="BS350" s="131"/>
      <c r="BT350" s="162"/>
      <c r="BU350" s="162"/>
      <c r="BV350" s="131"/>
      <c r="BW350" s="162"/>
      <c r="BX350" s="162"/>
      <c r="BY350" s="131"/>
      <c r="BZ350" s="162"/>
      <c r="CA350" s="162"/>
      <c r="CB350" s="131"/>
      <c r="CC350" s="162"/>
      <c r="CD350" s="162"/>
      <c r="CE350" s="131"/>
      <c r="CF350" s="162"/>
      <c r="CG350" s="162"/>
      <c r="CH350" s="131"/>
      <c r="CI350" s="162"/>
      <c r="CJ350" s="162"/>
      <c r="CK350" s="131"/>
      <c r="CL350" s="162"/>
      <c r="CM350" s="162"/>
      <c r="CN350" s="131"/>
      <c r="CO350" s="162"/>
      <c r="CP350" s="162"/>
      <c r="CQ350" s="131"/>
    </row>
    <row r="351" s="78" customFormat="1" ht="24" customHeight="1" outlineLevel="4" spans="1:95">
      <c r="A351" s="119"/>
      <c r="B351" s="120"/>
      <c r="C351" s="121"/>
      <c r="D351" s="119"/>
      <c r="E351" s="120"/>
      <c r="F351" s="120"/>
      <c r="G351" s="120"/>
      <c r="H351" s="122"/>
      <c r="I351" s="122"/>
      <c r="J351" s="122">
        <f t="shared" si="3853"/>
        <v>59400</v>
      </c>
      <c r="K351" s="122">
        <f t="shared" ref="K351:K352" si="4070">K350+1</f>
        <v>1</v>
      </c>
      <c r="L351" s="158" t="s">
        <v>2855</v>
      </c>
      <c r="M351" s="154" t="str">
        <f>IFERROR(VLOOKUP($L351,'2-2 引出数据_合同数据仓库'!$B$2:$BP$1000,3,FALSE),0)</f>
        <v>深圳住宅一片区翠堤湾花园生活垃圾清运项目合同（2025.7.1-2025.12.31）</v>
      </c>
      <c r="N351" s="122"/>
      <c r="O351" s="154">
        <f>IFERROR(VLOOKUP((LEFT(VLOOKUP($L351,'2-2 引出数据_合同数据仓库'!$B$2:$BP$1000,64,FALSE),15)&amp;(RIGHT(VLOOKUP($L351,'2-2 引出数据_合同数据仓库'!$B$2:$BP$1000,64,FALSE),4)+1)),'2-2 引出数据_合同数据仓库'!$B$2:$BP$1000,3,FALSE),0)</f>
        <v>0</v>
      </c>
      <c r="P351" s="122"/>
      <c r="Q351" s="122" t="str">
        <f>IFERROR(VLOOKUP($L351,'2-2 引出数据_合同数据仓库'!$B$2:$BP$1000,28,FALSE),0)</f>
        <v>2025-06-30</v>
      </c>
      <c r="R351" s="122" t="str">
        <f>IFERROR(VLOOKUP($L351,'2-2 引出数据_合同数据仓库'!$B$2:$BP$1000,29,FALSE),0)</f>
        <v>2025-07-01</v>
      </c>
      <c r="S351" s="122" t="str">
        <f>IFERROR(VLOOKUP($L351,'2-2 引出数据_合同数据仓库'!$B$2:$BP$1000,4,FALSE),0)</f>
        <v>2025-12-31</v>
      </c>
      <c r="T351" s="122"/>
      <c r="U351" s="122">
        <f>IFERROR(VLOOKUP($L351,'2-2 引出数据_合同数据仓库'!$B$2:$BP$1000,15,FALSE),0)</f>
        <v>59400</v>
      </c>
      <c r="V351" s="122">
        <f t="shared" ref="V351:V356" si="4071">U351/(S351-R351+1)*365</f>
        <v>117831.52173913</v>
      </c>
      <c r="W351" s="122"/>
      <c r="X351" s="161">
        <v>45658</v>
      </c>
      <c r="Y351" s="161">
        <f t="shared" ref="Y351:Y356" si="4072">X351+30</f>
        <v>45688</v>
      </c>
      <c r="Z351" s="165">
        <f t="shared" ref="Z351:Z356" si="4073">IFERROR(IF(($R351-Y351)&gt;=0,0,IF(($S351-X351)&lt;0,0,IF(AND(($S351-Y351)&gt;0,(X351-$R351)&gt;0),$V351/365*(Y351-X351+1),IF(AND(($S351-Y351)&lt;=0,(X351-$R351)&gt;0),$V351/365*($S351-X351+1),$V351/365*(Y351-$R351+1))))),0)</f>
        <v>0</v>
      </c>
      <c r="AA351" s="161">
        <f t="shared" ref="AA351:AA356" si="4074">Y351+1</f>
        <v>45689</v>
      </c>
      <c r="AB351" s="161">
        <f t="shared" ref="AB351:AB356" si="4075">AA351+27</f>
        <v>45716</v>
      </c>
      <c r="AC351" s="165">
        <f t="shared" ref="AC351:AC356" si="4076">IFERROR(IF(($R351-AB351)&gt;=0,0,IF(($S351-AA351)&lt;0,0,IF(AND(($S351-AB351)&gt;0,(AA351-$R351)&gt;0),$V351/365*(AB351-AA351+1),IF(AND(($S351-AB351)&lt;=0,(AA351-$R351)&gt;0),$V351/365*($S351-AA351+1),$V351/365*(AB351-$R351+1))))),0)</f>
        <v>0</v>
      </c>
      <c r="AD351" s="161">
        <f t="shared" ref="AD351:AD356" si="4077">AB351+1</f>
        <v>45717</v>
      </c>
      <c r="AE351" s="161">
        <f t="shared" ref="AE351:AE356" si="4078">AD351+30</f>
        <v>45747</v>
      </c>
      <c r="AF351" s="165">
        <f t="shared" ref="AF351:AF356" si="4079">IFERROR(IF(($R351-AE351)&gt;=0,0,IF(($S351-AD351)&lt;0,0,IF(AND(($S351-AE351)&gt;0,(AD351-$R351)&gt;0),$V351/365*(AE351-AD351+1),IF(AND(($S351-AE351)&lt;=0,(AD351-$R351)&gt;0),$V351/365*($S351-AD351+1),$V351/365*(AE351-$R351+1))))),0)</f>
        <v>0</v>
      </c>
      <c r="AG351" s="161">
        <f t="shared" ref="AG351:AG356" si="4080">AE351+1</f>
        <v>45748</v>
      </c>
      <c r="AH351" s="161">
        <f t="shared" ref="AH351:AH356" si="4081">AG351+29</f>
        <v>45777</v>
      </c>
      <c r="AI351" s="165">
        <f t="shared" ref="AI351:AI356" si="4082">IFERROR(IF(($R351-AH351)&gt;=0,0,IF(($S351-AG351)&lt;0,0,IF(AND(($S351-AH351)&gt;0,(AG351-$R351)&gt;0),$V351/365*(AH351-AG351+1),IF(AND(($S351-AH351)&lt;=0,(AG351-$R351)&gt;0),$V351/365*($S351-AG351+1),$V351/365*(AH351-$R351+1))))),0)</f>
        <v>0</v>
      </c>
      <c r="AJ351" s="161">
        <f t="shared" ref="AJ351:AJ356" si="4083">AH351+1</f>
        <v>45778</v>
      </c>
      <c r="AK351" s="161">
        <f t="shared" ref="AK351:AK356" si="4084">AJ351+30</f>
        <v>45808</v>
      </c>
      <c r="AL351" s="165">
        <f t="shared" ref="AL351:AL356" si="4085">IFERROR(IF(($R351-AK351)&gt;=0,0,IF(($S351-AJ351)&lt;0,0,IF(AND(($S351-AK351)&gt;0,(AJ351-$R351)&gt;0),$V351/365*(AK351-AJ351+1),IF(AND(($S351-AK351)&lt;=0,(AJ351-$R351)&gt;0),$V351/365*($S351-AJ351+1),$V351/365*(AK351-$R351+1))))),0)</f>
        <v>0</v>
      </c>
      <c r="AM351" s="161">
        <f t="shared" ref="AM351:AM356" si="4086">AK351+1</f>
        <v>45809</v>
      </c>
      <c r="AN351" s="161">
        <f t="shared" ref="AN351:AN356" si="4087">AM351+29</f>
        <v>45838</v>
      </c>
      <c r="AO351" s="165">
        <f t="shared" ref="AO351:AO356" si="4088">IFERROR(IF(($R351-AN351)&gt;=0,0,IF(($S351-AM351)&lt;0,0,IF(AND(($S351-AN351)&gt;0,(AM351-$R351)&gt;0),$V351/365*(AN351-AM351+1),IF(AND(($S351-AN351)&lt;=0,(AM351-$R351)&gt;0),$V351/365*($S351-AM351+1),$V351/365*(AN351-$R351+1))))),0)</f>
        <v>0</v>
      </c>
      <c r="AP351" s="161">
        <f t="shared" ref="AP351:AP356" si="4089">AN351+1</f>
        <v>45839</v>
      </c>
      <c r="AQ351" s="161">
        <f t="shared" ref="AQ351:AQ356" si="4090">AP351+30</f>
        <v>45869</v>
      </c>
      <c r="AR351" s="165">
        <f t="shared" ref="AR351:AR356" si="4091">IFERROR(IF(($R351-AQ351)&gt;=0,0,IF(($S351-AP351)&lt;0,0,IF(AND(($S351-AQ351)&gt;0,(AP351-$R351)&gt;0),$V351/365*(AQ351-AP351+1),IF(AND(($S351-AQ351)&lt;=0,(AP351-$R351)&gt;0),$V351/365*($S351-AP351+1),$V351/365*(AQ351-$R351+1))))),0)</f>
        <v>10007.6086956522</v>
      </c>
      <c r="AS351" s="161">
        <f t="shared" ref="AS351:AS356" si="4092">AQ351+1</f>
        <v>45870</v>
      </c>
      <c r="AT351" s="161">
        <f t="shared" ref="AT351:AT356" si="4093">AS351+30</f>
        <v>45900</v>
      </c>
      <c r="AU351" s="165">
        <f t="shared" ref="AU351:AU356" si="4094">IFERROR(IF(($R351-AT351)&gt;=0,0,IF(($S351-AS351)&lt;0,0,IF(AND(($S351-AT351)&gt;0,(AS351-$R351)&gt;0),$V351/365*(AT351-AS351+1),IF(AND(($S351-AT351)&lt;=0,(AS351-$R351)&gt;0),$V351/365*($S351-AS351+1),$V351/365*(AT351-$R351+1))))),0)</f>
        <v>10007.6086956522</v>
      </c>
      <c r="AV351" s="161">
        <f t="shared" ref="AV351:AV356" si="4095">AT351+1</f>
        <v>45901</v>
      </c>
      <c r="AW351" s="161">
        <f t="shared" ref="AW351:AW356" si="4096">AV351+29</f>
        <v>45930</v>
      </c>
      <c r="AX351" s="165">
        <f t="shared" ref="AX351:AX356" si="4097">IFERROR(IF(($R351-AW351)&gt;=0,0,IF(($S351-AV351)&lt;0,0,IF(AND(($S351-AW351)&gt;0,(AV351-$R351)&gt;0),$V351/365*(AW351-AV351+1),IF(AND(($S351-AW351)&lt;=0,(AV351-$R351)&gt;0),$V351/365*($S351-AV351+1),$V351/365*(AW351-$R351+1))))),0)</f>
        <v>9684.78260869565</v>
      </c>
      <c r="AY351" s="161">
        <f t="shared" ref="AY351:AY356" si="4098">AW351+1</f>
        <v>45931</v>
      </c>
      <c r="AZ351" s="161">
        <f t="shared" ref="AZ351:AZ356" si="4099">AY351+30</f>
        <v>45961</v>
      </c>
      <c r="BA351" s="165">
        <f t="shared" ref="BA351:BA356" si="4100">IFERROR(IF(($R351-AZ351)&gt;=0,0,IF(($S351-AY351)&lt;0,0,IF(AND(($S351-AZ351)&gt;0,(AY351-$R351)&gt;0),$V351/365*(AZ351-AY351+1),IF(AND(($S351-AZ351)&lt;=0,(AY351-$R351)&gt;0),$V351/365*($S351-AY351+1),$V351/365*(AZ351-$R351+1))))),0)</f>
        <v>10007.6086956522</v>
      </c>
      <c r="BB351" s="161">
        <f t="shared" ref="BB351:BB356" si="4101">AZ351+1</f>
        <v>45962</v>
      </c>
      <c r="BC351" s="161">
        <f t="shared" ref="BC351:BC356" si="4102">BB351+29</f>
        <v>45991</v>
      </c>
      <c r="BD351" s="165">
        <f t="shared" ref="BD351:BD356" si="4103">IFERROR(IF(($R351-BC351)&gt;=0,0,IF(($S351-BB351)&lt;0,0,IF(AND(($S351-BC351)&gt;0,(BB351-$R351)&gt;0),$V351/365*(BC351-BB351+1),IF(AND(($S351-BC351)&lt;=0,(BB351-$R351)&gt;0),$V351/365*($S351-BB351+1),$V351/365*(BC351-$R351+1))))),0)</f>
        <v>9684.78260869565</v>
      </c>
      <c r="BE351" s="161">
        <f t="shared" ref="BE351:BE356" si="4104">BC351+1</f>
        <v>45992</v>
      </c>
      <c r="BF351" s="161">
        <f t="shared" ref="BF351:BF356" si="4105">BE351+30</f>
        <v>46022</v>
      </c>
      <c r="BG351" s="165">
        <f t="shared" ref="BG351:BG356" si="4106">IFERROR(IF(($R351-BF351)&gt;=0,0,IF(($S351-BE351)&lt;0,0,IF(AND(($S351-BF351)&gt;0,(BE351-$R351)&gt;0),$V351/365*(BF351-BE351+1),IF(AND(($S351-BF351)&lt;=0,(BE351-$R351)&gt;0),$V351/365*($S351-BE351+1),$V351/365*(BF351-$R351+1))))),0)</f>
        <v>10007.6086956522</v>
      </c>
      <c r="BH351" s="161">
        <v>46023</v>
      </c>
      <c r="BI351" s="161">
        <f t="shared" ref="BI351:BI356" si="4107">BH351+30</f>
        <v>46053</v>
      </c>
      <c r="BJ351" s="165">
        <f t="shared" ref="BJ351:BJ356" si="4108">IFERROR(IF(($R351-BI351)&gt;=0,0,IF(($S351-BH351)&lt;0,0,IF(AND(($S351-BI351)&gt;0,(BH351-$R351)&gt;0),$V351/365*(BI351-BH351+1),IF(AND(($S351-BI351)&lt;=0,(BH351-$R351)&gt;0),$V351/365*($S351-BH351+1),$V351/365*(BI351-$R351+1))))),0)</f>
        <v>0</v>
      </c>
      <c r="BK351" s="161">
        <f t="shared" ref="BK351:BK356" si="4109">BI351+1</f>
        <v>46054</v>
      </c>
      <c r="BL351" s="161">
        <f t="shared" ref="BL351:BL356" si="4110">BK351+27</f>
        <v>46081</v>
      </c>
      <c r="BM351" s="165">
        <f t="shared" ref="BM351:BM356" si="4111">IFERROR(IF(($R351-BL351)&gt;=0,0,IF(($S351-BK351)&lt;0,0,IF(AND(($S351-BL351)&gt;0,(BK351-$R351)&gt;0),$V351/365*(BL351-BK351+1),IF(AND(($S351-BL351)&lt;=0,(BK351-$R351)&gt;0),$V351/365*($S351-BK351+1),$V351/365*(BL351-$R351+1))))),0)</f>
        <v>0</v>
      </c>
      <c r="BN351" s="161">
        <f t="shared" ref="BN351:BN356" si="4112">BL351+1</f>
        <v>46082</v>
      </c>
      <c r="BO351" s="161">
        <f t="shared" ref="BO351:BO356" si="4113">BN351+30</f>
        <v>46112</v>
      </c>
      <c r="BP351" s="165">
        <f t="shared" ref="BP351:BP356" si="4114">IFERROR(IF(($R351-BO351)&gt;=0,0,IF(($S351-BN351)&lt;0,0,IF(AND(($S351-BO351)&gt;0,(BN351-$R351)&gt;0),$V351/365*(BO351-BN351+1),IF(AND(($S351-BO351)&lt;=0,(BN351-$R351)&gt;0),$V351/365*($S351-BN351+1),$V351/365*(BO351-$R351+1))))),0)</f>
        <v>0</v>
      </c>
      <c r="BQ351" s="161">
        <f t="shared" ref="BQ351:BQ356" si="4115">BO351+1</f>
        <v>46113</v>
      </c>
      <c r="BR351" s="161">
        <f t="shared" ref="BR351:BR356" si="4116">BQ351+29</f>
        <v>46142</v>
      </c>
      <c r="BS351" s="165">
        <f t="shared" ref="BS351:BS356" si="4117">IFERROR(IF(($R351-BR351)&gt;=0,0,IF(($S351-BQ351)&lt;0,0,IF(AND(($S351-BR351)&gt;0,(BQ351-$R351)&gt;0),$V351/365*(BR351-BQ351+1),IF(AND(($S351-BR351)&lt;=0,(BQ351-$R351)&gt;0),$V351/365*($S351-BQ351+1),$V351/365*(BR351-$R351+1))))),0)</f>
        <v>0</v>
      </c>
      <c r="BT351" s="161">
        <f t="shared" ref="BT351:BT356" si="4118">BR351+1</f>
        <v>46143</v>
      </c>
      <c r="BU351" s="161">
        <f t="shared" ref="BU351:BU356" si="4119">BT351+30</f>
        <v>46173</v>
      </c>
      <c r="BV351" s="165">
        <f t="shared" ref="BV351:BV356" si="4120">IFERROR(IF(($R351-BU351)&gt;=0,0,IF(($S351-BT351)&lt;0,0,IF(AND(($S351-BU351)&gt;0,(BT351-$R351)&gt;0),$V351/365*(BU351-BT351+1),IF(AND(($S351-BU351)&lt;=0,(BT351-$R351)&gt;0),$V351/365*($S351-BT351+1),$V351/365*(BU351-$R351+1))))),0)</f>
        <v>0</v>
      </c>
      <c r="BW351" s="161">
        <f t="shared" ref="BW351:BW356" si="4121">BU351+1</f>
        <v>46174</v>
      </c>
      <c r="BX351" s="161">
        <f t="shared" ref="BX351:BX356" si="4122">BW351+29</f>
        <v>46203</v>
      </c>
      <c r="BY351" s="165">
        <f t="shared" ref="BY351:BY356" si="4123">IFERROR(IF(($R351-BX351)&gt;=0,0,IF(($S351-BW351)&lt;0,0,IF(AND(($S351-BX351)&gt;0,(BW351-$R351)&gt;0),$V351/365*(BX351-BW351+1),IF(AND(($S351-BX351)&lt;=0,(BW351-$R351)&gt;0),$V351/365*($S351-BW351+1),$V351/365*(BX351-$R351+1))))),0)</f>
        <v>0</v>
      </c>
      <c r="BZ351" s="161">
        <f t="shared" ref="BZ351:BZ356" si="4124">BX351+1</f>
        <v>46204</v>
      </c>
      <c r="CA351" s="161">
        <f t="shared" ref="CA351:CA356" si="4125">BZ351+30</f>
        <v>46234</v>
      </c>
      <c r="CB351" s="165">
        <f t="shared" ref="CB351:CB356" si="4126">IFERROR(IF(($R351-CA351)&gt;=0,0,IF(($S351-BZ351)&lt;0,0,IF(AND(($S351-CA351)&gt;0,(BZ351-$R351)&gt;0),$V351/365*(CA351-BZ351+1),IF(AND(($S351-CA351)&lt;=0,(BZ351-$R351)&gt;0),$V351/365*($S351-BZ351+1),$V351/365*(CA351-$R351+1))))),0)</f>
        <v>0</v>
      </c>
      <c r="CC351" s="161">
        <f t="shared" ref="CC351:CC356" si="4127">CA351+1</f>
        <v>46235</v>
      </c>
      <c r="CD351" s="161">
        <f t="shared" ref="CD351:CD356" si="4128">CC351+30</f>
        <v>46265</v>
      </c>
      <c r="CE351" s="165">
        <f t="shared" ref="CE351:CE356" si="4129">IFERROR(IF(($R351-CD351)&gt;=0,0,IF(($S351-CC351)&lt;0,0,IF(AND(($S351-CD351)&gt;0,(CC351-$R351)&gt;0),$V351/365*(CD351-CC351+1),IF(AND(($S351-CD351)&lt;=0,(CC351-$R351)&gt;0),$V351/365*($S351-CC351+1),$V351/365*(CD351-$R351+1))))),0)</f>
        <v>0</v>
      </c>
      <c r="CF351" s="161">
        <f t="shared" ref="CF351:CF356" si="4130">CD351+1</f>
        <v>46266</v>
      </c>
      <c r="CG351" s="161">
        <f t="shared" ref="CG351:CG356" si="4131">CF351+29</f>
        <v>46295</v>
      </c>
      <c r="CH351" s="165">
        <f t="shared" ref="CH351:CH356" si="4132">IFERROR(IF(($R351-CG351)&gt;=0,0,IF(($S351-CF351)&lt;0,0,IF(AND(($S351-CG351)&gt;0,(CF351-$R351)&gt;0),$V351/365*(CG351-CF351+1),IF(AND(($S351-CG351)&lt;=0,(CF351-$R351)&gt;0),$V351/365*($S351-CF351+1),$V351/365*(CG351-$R351+1))))),0)</f>
        <v>0</v>
      </c>
      <c r="CI351" s="161">
        <f t="shared" ref="CI351:CI356" si="4133">CG351+1</f>
        <v>46296</v>
      </c>
      <c r="CJ351" s="161">
        <f t="shared" ref="CJ351:CJ356" si="4134">CI351+30</f>
        <v>46326</v>
      </c>
      <c r="CK351" s="165">
        <f t="shared" ref="CK351:CK356" si="4135">IFERROR(IF(($R351-CJ351)&gt;=0,0,IF(($S351-CI351)&lt;0,0,IF(AND(($S351-CJ351)&gt;0,(CI351-$R351)&gt;0),$V351/365*(CJ351-CI351+1),IF(AND(($S351-CJ351)&lt;=0,(CI351-$R351)&gt;0),$V351/365*($S351-CI351+1),$V351/365*(CJ351-$R351+1))))),0)</f>
        <v>0</v>
      </c>
      <c r="CL351" s="161">
        <f t="shared" ref="CL351:CL356" si="4136">CJ351+1</f>
        <v>46327</v>
      </c>
      <c r="CM351" s="161">
        <f t="shared" ref="CM351:CM356" si="4137">CL351+29</f>
        <v>46356</v>
      </c>
      <c r="CN351" s="165">
        <f t="shared" ref="CN351:CN356" si="4138">IFERROR(IF(($R351-CM351)&gt;=0,0,IF(($S351-CL351)&lt;0,0,IF(AND(($S351-CM351)&gt;0,(CL351-$R351)&gt;0),$V351/365*(CM351-CL351+1),IF(AND(($S351-CM351)&lt;=0,(CL351-$R351)&gt;0),$V351/365*($S351-CL351+1),$V351/365*(CM351-$R351+1))))),0)</f>
        <v>0</v>
      </c>
      <c r="CO351" s="161">
        <f t="shared" ref="CO351:CO356" si="4139">CM351+1</f>
        <v>46357</v>
      </c>
      <c r="CP351" s="161">
        <f t="shared" ref="CP351:CP356" si="4140">CO351+30</f>
        <v>46387</v>
      </c>
      <c r="CQ351" s="165">
        <f t="shared" ref="CQ351:CQ356" si="4141">IFERROR(IF(($R351-CP351)&gt;=0,0,IF(($S351-CO351)&lt;0,0,IF(AND(($S351-CP351)&gt;0,(CO351-$R351)&gt;0),$V351/365*(CP351-CO351+1),IF(AND(($S351-CP351)&lt;=0,(CO351-$R351)&gt;0),$V351/365*($S351-CO351+1),$V351/365*(CP351-$R351+1))))),0)</f>
        <v>0</v>
      </c>
    </row>
    <row r="352" s="78" customFormat="1" ht="24" customHeight="1" outlineLevel="4" spans="1:95">
      <c r="A352" s="119"/>
      <c r="B352" s="120"/>
      <c r="C352" s="121"/>
      <c r="D352" s="119"/>
      <c r="E352" s="120"/>
      <c r="F352" s="120"/>
      <c r="G352" s="120"/>
      <c r="H352" s="122"/>
      <c r="I352" s="122"/>
      <c r="J352" s="122">
        <f t="shared" si="3853"/>
        <v>60875.5068493151</v>
      </c>
      <c r="K352" s="122">
        <f t="shared" si="4070"/>
        <v>2</v>
      </c>
      <c r="L352" s="158" t="s">
        <v>2856</v>
      </c>
      <c r="M352" s="154" t="str">
        <f>IFERROR(VLOOKUP($L352,'2-2 引出数据_合同数据仓库'!$B$2:$BP$1000,3,FALSE),0)</f>
        <v>翠堤湾花园生活垃圾清运合同</v>
      </c>
      <c r="N352" s="122"/>
      <c r="O352" s="154">
        <f>IFERROR(VLOOKUP((LEFT(VLOOKUP($L352,'2-2 引出数据_合同数据仓库'!$B$2:$BP$1000,64,FALSE),15)&amp;(RIGHT(VLOOKUP($L352,'2-2 引出数据_合同数据仓库'!$B$2:$BP$1000,64,FALSE),4)+1)),'2-2 引出数据_合同数据仓库'!$B$2:$BP$1000,3,FALSE),0)</f>
        <v>0</v>
      </c>
      <c r="P352" s="122"/>
      <c r="Q352" s="122" t="str">
        <f>IFERROR(VLOOKUP($L352,'2-2 引出数据_合同数据仓库'!$B$2:$BP$1000,28,FALSE),0)</f>
        <v>2024-06-30</v>
      </c>
      <c r="R352" s="122" t="str">
        <f>IFERROR(VLOOKUP($L352,'2-2 引出数据_合同数据仓库'!$B$2:$BP$1000,29,FALSE),0)</f>
        <v>2024-07-01</v>
      </c>
      <c r="S352" s="122" t="str">
        <f>IFERROR(VLOOKUP($L352,'2-2 引出数据_合同数据仓库'!$B$2:$BP$1000,4,FALSE),0)</f>
        <v>2025-06-30</v>
      </c>
      <c r="T352" s="122"/>
      <c r="U352" s="122">
        <f>IFERROR(VLOOKUP($L352,'2-2 引出数据_合同数据仓库'!$B$2:$BP$1000,15,FALSE),0)</f>
        <v>122760</v>
      </c>
      <c r="V352" s="122">
        <f t="shared" si="4071"/>
        <v>122760</v>
      </c>
      <c r="W352" s="122"/>
      <c r="X352" s="161">
        <v>45658</v>
      </c>
      <c r="Y352" s="161">
        <f t="shared" si="4072"/>
        <v>45688</v>
      </c>
      <c r="Z352" s="165">
        <f t="shared" si="4073"/>
        <v>10426.1917808219</v>
      </c>
      <c r="AA352" s="161">
        <f t="shared" si="4074"/>
        <v>45689</v>
      </c>
      <c r="AB352" s="161">
        <f t="shared" si="4075"/>
        <v>45716</v>
      </c>
      <c r="AC352" s="165">
        <f t="shared" si="4076"/>
        <v>9417.20547945206</v>
      </c>
      <c r="AD352" s="161">
        <f t="shared" si="4077"/>
        <v>45717</v>
      </c>
      <c r="AE352" s="161">
        <f t="shared" si="4078"/>
        <v>45747</v>
      </c>
      <c r="AF352" s="165">
        <f t="shared" si="4079"/>
        <v>10426.1917808219</v>
      </c>
      <c r="AG352" s="161">
        <f t="shared" si="4080"/>
        <v>45748</v>
      </c>
      <c r="AH352" s="161">
        <f t="shared" si="4081"/>
        <v>45777</v>
      </c>
      <c r="AI352" s="165">
        <f t="shared" si="4082"/>
        <v>10089.8630136986</v>
      </c>
      <c r="AJ352" s="161">
        <f t="shared" si="4083"/>
        <v>45778</v>
      </c>
      <c r="AK352" s="161">
        <f t="shared" si="4084"/>
        <v>45808</v>
      </c>
      <c r="AL352" s="165">
        <f t="shared" si="4085"/>
        <v>10426.1917808219</v>
      </c>
      <c r="AM352" s="161">
        <f t="shared" si="4086"/>
        <v>45809</v>
      </c>
      <c r="AN352" s="161">
        <f t="shared" si="4087"/>
        <v>45838</v>
      </c>
      <c r="AO352" s="165">
        <f t="shared" si="4088"/>
        <v>10089.8630136986</v>
      </c>
      <c r="AP352" s="161">
        <f t="shared" si="4089"/>
        <v>45839</v>
      </c>
      <c r="AQ352" s="161">
        <f t="shared" si="4090"/>
        <v>45869</v>
      </c>
      <c r="AR352" s="165">
        <f t="shared" si="4091"/>
        <v>0</v>
      </c>
      <c r="AS352" s="161">
        <f t="shared" si="4092"/>
        <v>45870</v>
      </c>
      <c r="AT352" s="161">
        <f t="shared" si="4093"/>
        <v>45900</v>
      </c>
      <c r="AU352" s="165">
        <f t="shared" si="4094"/>
        <v>0</v>
      </c>
      <c r="AV352" s="161">
        <f t="shared" si="4095"/>
        <v>45901</v>
      </c>
      <c r="AW352" s="161">
        <f t="shared" si="4096"/>
        <v>45930</v>
      </c>
      <c r="AX352" s="165">
        <f t="shared" si="4097"/>
        <v>0</v>
      </c>
      <c r="AY352" s="161">
        <f t="shared" si="4098"/>
        <v>45931</v>
      </c>
      <c r="AZ352" s="161">
        <f t="shared" si="4099"/>
        <v>45961</v>
      </c>
      <c r="BA352" s="165">
        <f t="shared" si="4100"/>
        <v>0</v>
      </c>
      <c r="BB352" s="161">
        <f t="shared" si="4101"/>
        <v>45962</v>
      </c>
      <c r="BC352" s="161">
        <f t="shared" si="4102"/>
        <v>45991</v>
      </c>
      <c r="BD352" s="165">
        <f t="shared" si="4103"/>
        <v>0</v>
      </c>
      <c r="BE352" s="161">
        <f t="shared" si="4104"/>
        <v>45992</v>
      </c>
      <c r="BF352" s="161">
        <f t="shared" si="4105"/>
        <v>46022</v>
      </c>
      <c r="BG352" s="165">
        <f t="shared" si="4106"/>
        <v>0</v>
      </c>
      <c r="BH352" s="161">
        <v>46023</v>
      </c>
      <c r="BI352" s="161">
        <f t="shared" si="4107"/>
        <v>46053</v>
      </c>
      <c r="BJ352" s="165">
        <f t="shared" si="4108"/>
        <v>0</v>
      </c>
      <c r="BK352" s="161">
        <f t="shared" si="4109"/>
        <v>46054</v>
      </c>
      <c r="BL352" s="161">
        <f t="shared" si="4110"/>
        <v>46081</v>
      </c>
      <c r="BM352" s="165">
        <f t="shared" si="4111"/>
        <v>0</v>
      </c>
      <c r="BN352" s="161">
        <f t="shared" si="4112"/>
        <v>46082</v>
      </c>
      <c r="BO352" s="161">
        <f t="shared" si="4113"/>
        <v>46112</v>
      </c>
      <c r="BP352" s="165">
        <f t="shared" si="4114"/>
        <v>0</v>
      </c>
      <c r="BQ352" s="161">
        <f t="shared" si="4115"/>
        <v>46113</v>
      </c>
      <c r="BR352" s="161">
        <f t="shared" si="4116"/>
        <v>46142</v>
      </c>
      <c r="BS352" s="165">
        <f t="shared" si="4117"/>
        <v>0</v>
      </c>
      <c r="BT352" s="161">
        <f t="shared" si="4118"/>
        <v>46143</v>
      </c>
      <c r="BU352" s="161">
        <f t="shared" si="4119"/>
        <v>46173</v>
      </c>
      <c r="BV352" s="165">
        <f t="shared" si="4120"/>
        <v>0</v>
      </c>
      <c r="BW352" s="161">
        <f t="shared" si="4121"/>
        <v>46174</v>
      </c>
      <c r="BX352" s="161">
        <f t="shared" si="4122"/>
        <v>46203</v>
      </c>
      <c r="BY352" s="165">
        <f t="shared" si="4123"/>
        <v>0</v>
      </c>
      <c r="BZ352" s="161">
        <f t="shared" si="4124"/>
        <v>46204</v>
      </c>
      <c r="CA352" s="161">
        <f t="shared" si="4125"/>
        <v>46234</v>
      </c>
      <c r="CB352" s="165">
        <f t="shared" si="4126"/>
        <v>0</v>
      </c>
      <c r="CC352" s="161">
        <f t="shared" si="4127"/>
        <v>46235</v>
      </c>
      <c r="CD352" s="161">
        <f t="shared" si="4128"/>
        <v>46265</v>
      </c>
      <c r="CE352" s="165">
        <f t="shared" si="4129"/>
        <v>0</v>
      </c>
      <c r="CF352" s="161">
        <f t="shared" si="4130"/>
        <v>46266</v>
      </c>
      <c r="CG352" s="161">
        <f t="shared" si="4131"/>
        <v>46295</v>
      </c>
      <c r="CH352" s="165">
        <f t="shared" si="4132"/>
        <v>0</v>
      </c>
      <c r="CI352" s="161">
        <f t="shared" si="4133"/>
        <v>46296</v>
      </c>
      <c r="CJ352" s="161">
        <f t="shared" si="4134"/>
        <v>46326</v>
      </c>
      <c r="CK352" s="165">
        <f t="shared" si="4135"/>
        <v>0</v>
      </c>
      <c r="CL352" s="161">
        <f t="shared" si="4136"/>
        <v>46327</v>
      </c>
      <c r="CM352" s="161">
        <f t="shared" si="4137"/>
        <v>46356</v>
      </c>
      <c r="CN352" s="165">
        <f t="shared" si="4138"/>
        <v>0</v>
      </c>
      <c r="CO352" s="161">
        <f t="shared" si="4139"/>
        <v>46357</v>
      </c>
      <c r="CP352" s="161">
        <f t="shared" si="4140"/>
        <v>46387</v>
      </c>
      <c r="CQ352" s="165">
        <f t="shared" si="4141"/>
        <v>0</v>
      </c>
    </row>
    <row r="353" s="78" customFormat="1" ht="24" customHeight="1" outlineLevel="4" spans="1:95">
      <c r="A353" s="119"/>
      <c r="B353" s="120"/>
      <c r="C353" s="121"/>
      <c r="D353" s="119"/>
      <c r="E353" s="120"/>
      <c r="F353" s="120"/>
      <c r="G353" s="120"/>
      <c r="H353" s="122"/>
      <c r="I353" s="122"/>
      <c r="J353" s="122">
        <f t="shared" ref="J353:J355" si="4142">Z353+AC353+AF353+AI353+AL353+AO353+AR353+AU353+AX353+BA353+BD353+BG353</f>
        <v>0</v>
      </c>
      <c r="K353" s="122">
        <f>K351+1</f>
        <v>2</v>
      </c>
      <c r="L353" s="87" t="s">
        <v>2857</v>
      </c>
      <c r="M353" s="154" t="str">
        <f>IFERROR(VLOOKUP($L353,'2-2 引出数据_合同数据仓库'!$B$2:$BP$1000,3,FALSE),0)</f>
        <v>翠堤湾花园生活垃圾清运合同</v>
      </c>
      <c r="N353" s="122"/>
      <c r="O353" s="154">
        <f>IFERROR(VLOOKUP((LEFT(VLOOKUP($L353,'2-2 引出数据_合同数据仓库'!$B$2:$BP$1000,64,FALSE),15)&amp;(RIGHT(VLOOKUP($L353,'2-2 引出数据_合同数据仓库'!$B$2:$BP$1000,64,FALSE),4)+1)),'2-2 引出数据_合同数据仓库'!$B$2:$BP$1000,3,FALSE),0)</f>
        <v>0</v>
      </c>
      <c r="P353" s="122"/>
      <c r="Q353" s="122" t="str">
        <f>IFERROR(VLOOKUP($L353,'2-2 引出数据_合同数据仓库'!$B$2:$BP$1000,28,FALSE),0)</f>
        <v>2023-07-01</v>
      </c>
      <c r="R353" s="122" t="str">
        <f>IFERROR(VLOOKUP($L353,'2-2 引出数据_合同数据仓库'!$B$2:$BP$1000,29,FALSE),0)</f>
        <v>2023-07-01</v>
      </c>
      <c r="S353" s="122" t="str">
        <f>IFERROR(VLOOKUP($L353,'2-2 引出数据_合同数据仓库'!$B$2:$BP$1000,4,FALSE),0)</f>
        <v>2024-06-30</v>
      </c>
      <c r="T353" s="122"/>
      <c r="U353" s="122">
        <f>IFERROR(VLOOKUP($L353,'2-2 引出数据_合同数据仓库'!$B$2:$BP$1000,15,FALSE),0)</f>
        <v>132000</v>
      </c>
      <c r="V353" s="122">
        <f t="shared" ref="V353:V355" si="4143">U353/(S353-R353+1)*365</f>
        <v>131639.344262295</v>
      </c>
      <c r="W353" s="122"/>
      <c r="X353" s="161">
        <v>45658</v>
      </c>
      <c r="Y353" s="161">
        <f t="shared" ref="Y353:Y355" si="4144">X353+30</f>
        <v>45688</v>
      </c>
      <c r="Z353" s="165">
        <f t="shared" ref="Z353:Z355" si="4145">IFERROR(IF(($R353-Y353)&gt;=0,0,IF(($S353-X353)&lt;0,0,IF(AND(($S353-Y353)&gt;0,(X353-$R353)&gt;0),$V353/365*(Y353-X353+1),IF(AND(($S353-Y353)&lt;=0,(X353-$R353)&gt;0),$V353/365*($S353-X353+1),$V353/365*(Y353-$R353+1))))),0)</f>
        <v>0</v>
      </c>
      <c r="AA353" s="161">
        <f t="shared" ref="AA353:AA355" si="4146">Y353+1</f>
        <v>45689</v>
      </c>
      <c r="AB353" s="161">
        <f t="shared" ref="AB353:AB355" si="4147">AA353+27</f>
        <v>45716</v>
      </c>
      <c r="AC353" s="165">
        <f t="shared" ref="AC353:AC355" si="4148">IFERROR(IF(($R353-AB353)&gt;=0,0,IF(($S353-AA353)&lt;0,0,IF(AND(($S353-AB353)&gt;0,(AA353-$R353)&gt;0),$V353/365*(AB353-AA353+1),IF(AND(($S353-AB353)&lt;=0,(AA353-$R353)&gt;0),$V353/365*($S353-AA353+1),$V353/365*(AB353-$R353+1))))),0)</f>
        <v>0</v>
      </c>
      <c r="AD353" s="161">
        <f t="shared" ref="AD353:AD355" si="4149">AB353+1</f>
        <v>45717</v>
      </c>
      <c r="AE353" s="161">
        <f t="shared" ref="AE353:AE355" si="4150">AD353+30</f>
        <v>45747</v>
      </c>
      <c r="AF353" s="165">
        <f t="shared" ref="AF353:AF355" si="4151">IFERROR(IF(($R353-AE353)&gt;=0,0,IF(($S353-AD353)&lt;0,0,IF(AND(($S353-AE353)&gt;0,(AD353-$R353)&gt;0),$V353/365*(AE353-AD353+1),IF(AND(($S353-AE353)&lt;=0,(AD353-$R353)&gt;0),$V353/365*($S353-AD353+1),$V353/365*(AE353-$R353+1))))),0)</f>
        <v>0</v>
      </c>
      <c r="AG353" s="161">
        <f t="shared" ref="AG353:AG355" si="4152">AE353+1</f>
        <v>45748</v>
      </c>
      <c r="AH353" s="161">
        <f t="shared" ref="AH353:AH355" si="4153">AG353+29</f>
        <v>45777</v>
      </c>
      <c r="AI353" s="165">
        <f t="shared" ref="AI353:AI355" si="4154">IFERROR(IF(($R353-AH353)&gt;=0,0,IF(($S353-AG353)&lt;0,0,IF(AND(($S353-AH353)&gt;0,(AG353-$R353)&gt;0),$V353/365*(AH353-AG353+1),IF(AND(($S353-AH353)&lt;=0,(AG353-$R353)&gt;0),$V353/365*($S353-AG353+1),$V353/365*(AH353-$R353+1))))),0)</f>
        <v>0</v>
      </c>
      <c r="AJ353" s="161">
        <f t="shared" ref="AJ353:AJ355" si="4155">AH353+1</f>
        <v>45778</v>
      </c>
      <c r="AK353" s="161">
        <f t="shared" ref="AK353:AK355" si="4156">AJ353+30</f>
        <v>45808</v>
      </c>
      <c r="AL353" s="165">
        <f t="shared" ref="AL353:AL355" si="4157">IFERROR(IF(($R353-AK353)&gt;=0,0,IF(($S353-AJ353)&lt;0,0,IF(AND(($S353-AK353)&gt;0,(AJ353-$R353)&gt;0),$V353/365*(AK353-AJ353+1),IF(AND(($S353-AK353)&lt;=0,(AJ353-$R353)&gt;0),$V353/365*($S353-AJ353+1),$V353/365*(AK353-$R353+1))))),0)</f>
        <v>0</v>
      </c>
      <c r="AM353" s="161">
        <f t="shared" ref="AM353:AM355" si="4158">AK353+1</f>
        <v>45809</v>
      </c>
      <c r="AN353" s="161">
        <f t="shared" ref="AN353:AN355" si="4159">AM353+29</f>
        <v>45838</v>
      </c>
      <c r="AO353" s="165">
        <f t="shared" ref="AO353:AO355" si="4160">IFERROR(IF(($R353-AN353)&gt;=0,0,IF(($S353-AM353)&lt;0,0,IF(AND(($S353-AN353)&gt;0,(AM353-$R353)&gt;0),$V353/365*(AN353-AM353+1),IF(AND(($S353-AN353)&lt;=0,(AM353-$R353)&gt;0),$V353/365*($S353-AM353+1),$V353/365*(AN353-$R353+1))))),0)</f>
        <v>0</v>
      </c>
      <c r="AP353" s="161">
        <f t="shared" ref="AP353:AP355" si="4161">AN353+1</f>
        <v>45839</v>
      </c>
      <c r="AQ353" s="161">
        <f t="shared" ref="AQ353:AQ355" si="4162">AP353+30</f>
        <v>45869</v>
      </c>
      <c r="AR353" s="165">
        <f t="shared" ref="AR353:AR355" si="4163">IFERROR(IF(($R353-AQ353)&gt;=0,0,IF(($S353-AP353)&lt;0,0,IF(AND(($S353-AQ353)&gt;0,(AP353-$R353)&gt;0),$V353/365*(AQ353-AP353+1),IF(AND(($S353-AQ353)&lt;=0,(AP353-$R353)&gt;0),$V353/365*($S353-AP353+1),$V353/365*(AQ353-$R353+1))))),0)</f>
        <v>0</v>
      </c>
      <c r="AS353" s="161">
        <f t="shared" ref="AS353:AS355" si="4164">AQ353+1</f>
        <v>45870</v>
      </c>
      <c r="AT353" s="161">
        <f t="shared" ref="AT353:AT355" si="4165">AS353+30</f>
        <v>45900</v>
      </c>
      <c r="AU353" s="165">
        <f t="shared" ref="AU353:AU355" si="4166">IFERROR(IF(($R353-AT353)&gt;=0,0,IF(($S353-AS353)&lt;0,0,IF(AND(($S353-AT353)&gt;0,(AS353-$R353)&gt;0),$V353/365*(AT353-AS353+1),IF(AND(($S353-AT353)&lt;=0,(AS353-$R353)&gt;0),$V353/365*($S353-AS353+1),$V353/365*(AT353-$R353+1))))),0)</f>
        <v>0</v>
      </c>
      <c r="AV353" s="161">
        <f t="shared" ref="AV353:AV355" si="4167">AT353+1</f>
        <v>45901</v>
      </c>
      <c r="AW353" s="161">
        <f t="shared" ref="AW353:AW355" si="4168">AV353+29</f>
        <v>45930</v>
      </c>
      <c r="AX353" s="165">
        <f t="shared" ref="AX353:AX355" si="4169">IFERROR(IF(($R353-AW353)&gt;=0,0,IF(($S353-AV353)&lt;0,0,IF(AND(($S353-AW353)&gt;0,(AV353-$R353)&gt;0),$V353/365*(AW353-AV353+1),IF(AND(($S353-AW353)&lt;=0,(AV353-$R353)&gt;0),$V353/365*($S353-AV353+1),$V353/365*(AW353-$R353+1))))),0)</f>
        <v>0</v>
      </c>
      <c r="AY353" s="161">
        <f t="shared" ref="AY353:AY355" si="4170">AW353+1</f>
        <v>45931</v>
      </c>
      <c r="AZ353" s="161">
        <f t="shared" ref="AZ353:AZ355" si="4171">AY353+30</f>
        <v>45961</v>
      </c>
      <c r="BA353" s="165">
        <f t="shared" ref="BA353:BA355" si="4172">IFERROR(IF(($R353-AZ353)&gt;=0,0,IF(($S353-AY353)&lt;0,0,IF(AND(($S353-AZ353)&gt;0,(AY353-$R353)&gt;0),$V353/365*(AZ353-AY353+1),IF(AND(($S353-AZ353)&lt;=0,(AY353-$R353)&gt;0),$V353/365*($S353-AY353+1),$V353/365*(AZ353-$R353+1))))),0)</f>
        <v>0</v>
      </c>
      <c r="BB353" s="161">
        <f t="shared" ref="BB353:BB355" si="4173">AZ353+1</f>
        <v>45962</v>
      </c>
      <c r="BC353" s="161">
        <f t="shared" ref="BC353:BC355" si="4174">BB353+29</f>
        <v>45991</v>
      </c>
      <c r="BD353" s="165">
        <f t="shared" ref="BD353:BD355" si="4175">IFERROR(IF(($R353-BC353)&gt;=0,0,IF(($S353-BB353)&lt;0,0,IF(AND(($S353-BC353)&gt;0,(BB353-$R353)&gt;0),$V353/365*(BC353-BB353+1),IF(AND(($S353-BC353)&lt;=0,(BB353-$R353)&gt;0),$V353/365*($S353-BB353+1),$V353/365*(BC353-$R353+1))))),0)</f>
        <v>0</v>
      </c>
      <c r="BE353" s="161">
        <f t="shared" ref="BE353:BE355" si="4176">BC353+1</f>
        <v>45992</v>
      </c>
      <c r="BF353" s="161">
        <f t="shared" ref="BF353:BF355" si="4177">BE353+30</f>
        <v>46022</v>
      </c>
      <c r="BG353" s="165">
        <f t="shared" ref="BG353:BG355" si="4178">IFERROR(IF(($R353-BF353)&gt;=0,0,IF(($S353-BE353)&lt;0,0,IF(AND(($S353-BF353)&gt;0,(BE353-$R353)&gt;0),$V353/365*(BF353-BE353+1),IF(AND(($S353-BF353)&lt;=0,(BE353-$R353)&gt;0),$V353/365*($S353-BE353+1),$V353/365*(BF353-$R353+1))))),0)</f>
        <v>0</v>
      </c>
      <c r="BH353" s="161">
        <v>46023</v>
      </c>
      <c r="BI353" s="161">
        <f t="shared" ref="BI353:BI355" si="4179">BH353+30</f>
        <v>46053</v>
      </c>
      <c r="BJ353" s="165">
        <f t="shared" ref="BJ353:BJ355" si="4180">IFERROR(IF(($R353-BI353)&gt;=0,0,IF(($S353-BH353)&lt;0,0,IF(AND(($S353-BI353)&gt;0,(BH353-$R353)&gt;0),$V353/365*(BI353-BH353+1),IF(AND(($S353-BI353)&lt;=0,(BH353-$R353)&gt;0),$V353/365*($S353-BH353+1),$V353/365*(BI353-$R353+1))))),0)</f>
        <v>0</v>
      </c>
      <c r="BK353" s="161">
        <f t="shared" ref="BK353:BK355" si="4181">BI353+1</f>
        <v>46054</v>
      </c>
      <c r="BL353" s="161">
        <f t="shared" ref="BL353:BL355" si="4182">BK353+27</f>
        <v>46081</v>
      </c>
      <c r="BM353" s="165">
        <f t="shared" ref="BM353:BM355" si="4183">IFERROR(IF(($R353-BL353)&gt;=0,0,IF(($S353-BK353)&lt;0,0,IF(AND(($S353-BL353)&gt;0,(BK353-$R353)&gt;0),$V353/365*(BL353-BK353+1),IF(AND(($S353-BL353)&lt;=0,(BK353-$R353)&gt;0),$V353/365*($S353-BK353+1),$V353/365*(BL353-$R353+1))))),0)</f>
        <v>0</v>
      </c>
      <c r="BN353" s="161">
        <f t="shared" ref="BN353:BN355" si="4184">BL353+1</f>
        <v>46082</v>
      </c>
      <c r="BO353" s="161">
        <f t="shared" ref="BO353:BO355" si="4185">BN353+30</f>
        <v>46112</v>
      </c>
      <c r="BP353" s="165">
        <f t="shared" ref="BP353:BP355" si="4186">IFERROR(IF(($R353-BO353)&gt;=0,0,IF(($S353-BN353)&lt;0,0,IF(AND(($S353-BO353)&gt;0,(BN353-$R353)&gt;0),$V353/365*(BO353-BN353+1),IF(AND(($S353-BO353)&lt;=0,(BN353-$R353)&gt;0),$V353/365*($S353-BN353+1),$V353/365*(BO353-$R353+1))))),0)</f>
        <v>0</v>
      </c>
      <c r="BQ353" s="161">
        <f t="shared" ref="BQ353:BQ355" si="4187">BO353+1</f>
        <v>46113</v>
      </c>
      <c r="BR353" s="161">
        <f t="shared" ref="BR353:BR355" si="4188">BQ353+29</f>
        <v>46142</v>
      </c>
      <c r="BS353" s="165">
        <f t="shared" ref="BS353:BS355" si="4189">IFERROR(IF(($R353-BR353)&gt;=0,0,IF(($S353-BQ353)&lt;0,0,IF(AND(($S353-BR353)&gt;0,(BQ353-$R353)&gt;0),$V353/365*(BR353-BQ353+1),IF(AND(($S353-BR353)&lt;=0,(BQ353-$R353)&gt;0),$V353/365*($S353-BQ353+1),$V353/365*(BR353-$R353+1))))),0)</f>
        <v>0</v>
      </c>
      <c r="BT353" s="161">
        <f t="shared" ref="BT353:BT355" si="4190">BR353+1</f>
        <v>46143</v>
      </c>
      <c r="BU353" s="161">
        <f t="shared" ref="BU353:BU355" si="4191">BT353+30</f>
        <v>46173</v>
      </c>
      <c r="BV353" s="165">
        <f t="shared" ref="BV353:BV355" si="4192">IFERROR(IF(($R353-BU353)&gt;=0,0,IF(($S353-BT353)&lt;0,0,IF(AND(($S353-BU353)&gt;0,(BT353-$R353)&gt;0),$V353/365*(BU353-BT353+1),IF(AND(($S353-BU353)&lt;=0,(BT353-$R353)&gt;0),$V353/365*($S353-BT353+1),$V353/365*(BU353-$R353+1))))),0)</f>
        <v>0</v>
      </c>
      <c r="BW353" s="161">
        <f t="shared" ref="BW353:BW355" si="4193">BU353+1</f>
        <v>46174</v>
      </c>
      <c r="BX353" s="161">
        <f t="shared" ref="BX353:BX355" si="4194">BW353+29</f>
        <v>46203</v>
      </c>
      <c r="BY353" s="165">
        <f t="shared" ref="BY353:BY355" si="4195">IFERROR(IF(($R353-BX353)&gt;=0,0,IF(($S353-BW353)&lt;0,0,IF(AND(($S353-BX353)&gt;0,(BW353-$R353)&gt;0),$V353/365*(BX353-BW353+1),IF(AND(($S353-BX353)&lt;=0,(BW353-$R353)&gt;0),$V353/365*($S353-BW353+1),$V353/365*(BX353-$R353+1))))),0)</f>
        <v>0</v>
      </c>
      <c r="BZ353" s="161">
        <f t="shared" ref="BZ353:BZ355" si="4196">BX353+1</f>
        <v>46204</v>
      </c>
      <c r="CA353" s="161">
        <f t="shared" ref="CA353:CA355" si="4197">BZ353+30</f>
        <v>46234</v>
      </c>
      <c r="CB353" s="165">
        <f t="shared" ref="CB353:CB355" si="4198">IFERROR(IF(($R353-CA353)&gt;=0,0,IF(($S353-BZ353)&lt;0,0,IF(AND(($S353-CA353)&gt;0,(BZ353-$R353)&gt;0),$V353/365*(CA353-BZ353+1),IF(AND(($S353-CA353)&lt;=0,(BZ353-$R353)&gt;0),$V353/365*($S353-BZ353+1),$V353/365*(CA353-$R353+1))))),0)</f>
        <v>0</v>
      </c>
      <c r="CC353" s="161">
        <f t="shared" ref="CC353:CC355" si="4199">CA353+1</f>
        <v>46235</v>
      </c>
      <c r="CD353" s="161">
        <f t="shared" ref="CD353:CD355" si="4200">CC353+30</f>
        <v>46265</v>
      </c>
      <c r="CE353" s="165">
        <f t="shared" ref="CE353:CE355" si="4201">IFERROR(IF(($R353-CD353)&gt;=0,0,IF(($S353-CC353)&lt;0,0,IF(AND(($S353-CD353)&gt;0,(CC353-$R353)&gt;0),$V353/365*(CD353-CC353+1),IF(AND(($S353-CD353)&lt;=0,(CC353-$R353)&gt;0),$V353/365*($S353-CC353+1),$V353/365*(CD353-$R353+1))))),0)</f>
        <v>0</v>
      </c>
      <c r="CF353" s="161">
        <f t="shared" ref="CF353:CF355" si="4202">CD353+1</f>
        <v>46266</v>
      </c>
      <c r="CG353" s="161">
        <f t="shared" ref="CG353:CG355" si="4203">CF353+29</f>
        <v>46295</v>
      </c>
      <c r="CH353" s="165">
        <f t="shared" ref="CH353:CH355" si="4204">IFERROR(IF(($R353-CG353)&gt;=0,0,IF(($S353-CF353)&lt;0,0,IF(AND(($S353-CG353)&gt;0,(CF353-$R353)&gt;0),$V353/365*(CG353-CF353+1),IF(AND(($S353-CG353)&lt;=0,(CF353-$R353)&gt;0),$V353/365*($S353-CF353+1),$V353/365*(CG353-$R353+1))))),0)</f>
        <v>0</v>
      </c>
      <c r="CI353" s="161">
        <f t="shared" ref="CI353:CI355" si="4205">CG353+1</f>
        <v>46296</v>
      </c>
      <c r="CJ353" s="161">
        <f t="shared" ref="CJ353:CJ355" si="4206">CI353+30</f>
        <v>46326</v>
      </c>
      <c r="CK353" s="165">
        <f t="shared" ref="CK353:CK355" si="4207">IFERROR(IF(($R353-CJ353)&gt;=0,0,IF(($S353-CI353)&lt;0,0,IF(AND(($S353-CJ353)&gt;0,(CI353-$R353)&gt;0),$V353/365*(CJ353-CI353+1),IF(AND(($S353-CJ353)&lt;=0,(CI353-$R353)&gt;0),$V353/365*($S353-CI353+1),$V353/365*(CJ353-$R353+1))))),0)</f>
        <v>0</v>
      </c>
      <c r="CL353" s="161">
        <f t="shared" ref="CL353:CL355" si="4208">CJ353+1</f>
        <v>46327</v>
      </c>
      <c r="CM353" s="161">
        <f t="shared" ref="CM353:CM355" si="4209">CL353+29</f>
        <v>46356</v>
      </c>
      <c r="CN353" s="165">
        <f t="shared" ref="CN353:CN355" si="4210">IFERROR(IF(($R353-CM353)&gt;=0,0,IF(($S353-CL353)&lt;0,0,IF(AND(($S353-CM353)&gt;0,(CL353-$R353)&gt;0),$V353/365*(CM353-CL353+1),IF(AND(($S353-CM353)&lt;=0,(CL353-$R353)&gt;0),$V353/365*($S353-CL353+1),$V353/365*(CM353-$R353+1))))),0)</f>
        <v>0</v>
      </c>
      <c r="CO353" s="161">
        <f t="shared" ref="CO353:CO355" si="4211">CM353+1</f>
        <v>46357</v>
      </c>
      <c r="CP353" s="161">
        <f t="shared" ref="CP353:CP355" si="4212">CO353+30</f>
        <v>46387</v>
      </c>
      <c r="CQ353" s="165">
        <f t="shared" ref="CQ353:CQ355" si="4213">IFERROR(IF(($R353-CP353)&gt;=0,0,IF(($S353-CO353)&lt;0,0,IF(AND(($S353-CP353)&gt;0,(CO353-$R353)&gt;0),$V353/365*(CP353-CO353+1),IF(AND(($S353-CP353)&lt;=0,(CO353-$R353)&gt;0),$V353/365*($S353-CO353+1),$V353/365*(CP353-$R353+1))))),0)</f>
        <v>0</v>
      </c>
    </row>
    <row r="354" s="78" customFormat="1" ht="24" customHeight="1" outlineLevel="4" spans="1:95">
      <c r="A354" s="119"/>
      <c r="B354" s="120"/>
      <c r="C354" s="121"/>
      <c r="D354" s="119"/>
      <c r="E354" s="120"/>
      <c r="F354" s="120"/>
      <c r="G354" s="120"/>
      <c r="H354" s="122"/>
      <c r="I354" s="122"/>
      <c r="J354" s="122">
        <f t="shared" si="4142"/>
        <v>0</v>
      </c>
      <c r="K354" s="122">
        <f>K351+1</f>
        <v>2</v>
      </c>
      <c r="L354" s="87"/>
      <c r="M354" s="154">
        <f>IFERROR(VLOOKUP($L354,'2-2 引出数据_合同数据仓库'!$B$2:$BP$1000,3,FALSE),0)</f>
        <v>0</v>
      </c>
      <c r="N354" s="122"/>
      <c r="O354" s="154">
        <f>IFERROR(VLOOKUP((LEFT(VLOOKUP($L354,'2-2 引出数据_合同数据仓库'!$B$2:$BP$1000,64,FALSE),15)&amp;(RIGHT(VLOOKUP($L354,'2-2 引出数据_合同数据仓库'!$B$2:$BP$1000,64,FALSE),4)+1)),'2-2 引出数据_合同数据仓库'!$B$2:$BP$1000,3,FALSE),0)</f>
        <v>0</v>
      </c>
      <c r="P354" s="122"/>
      <c r="Q354" s="122">
        <f>IFERROR(VLOOKUP($L354,'2-2 引出数据_合同数据仓库'!$B$2:$BP$1000,28,FALSE),0)</f>
        <v>0</v>
      </c>
      <c r="R354" s="122">
        <f>IFERROR(VLOOKUP($L354,'2-2 引出数据_合同数据仓库'!$B$2:$BP$1000,29,FALSE),0)</f>
        <v>0</v>
      </c>
      <c r="S354" s="122">
        <f>IFERROR(VLOOKUP($L354,'2-2 引出数据_合同数据仓库'!$B$2:$BP$1000,4,FALSE),0)</f>
        <v>0</v>
      </c>
      <c r="T354" s="122"/>
      <c r="U354" s="122">
        <f>IFERROR(VLOOKUP($L354,'2-2 引出数据_合同数据仓库'!$B$2:$BP$1000,15,FALSE),0)</f>
        <v>0</v>
      </c>
      <c r="V354" s="122">
        <f t="shared" si="4143"/>
        <v>0</v>
      </c>
      <c r="W354" s="122"/>
      <c r="X354" s="161">
        <v>45658</v>
      </c>
      <c r="Y354" s="161">
        <f t="shared" si="4144"/>
        <v>45688</v>
      </c>
      <c r="Z354" s="165">
        <f t="shared" si="4145"/>
        <v>0</v>
      </c>
      <c r="AA354" s="161">
        <f t="shared" si="4146"/>
        <v>45689</v>
      </c>
      <c r="AB354" s="161">
        <f t="shared" si="4147"/>
        <v>45716</v>
      </c>
      <c r="AC354" s="165">
        <f t="shared" si="4148"/>
        <v>0</v>
      </c>
      <c r="AD354" s="161">
        <f t="shared" si="4149"/>
        <v>45717</v>
      </c>
      <c r="AE354" s="161">
        <f t="shared" si="4150"/>
        <v>45747</v>
      </c>
      <c r="AF354" s="165">
        <f t="shared" si="4151"/>
        <v>0</v>
      </c>
      <c r="AG354" s="161">
        <f t="shared" si="4152"/>
        <v>45748</v>
      </c>
      <c r="AH354" s="161">
        <f t="shared" si="4153"/>
        <v>45777</v>
      </c>
      <c r="AI354" s="165">
        <f t="shared" si="4154"/>
        <v>0</v>
      </c>
      <c r="AJ354" s="161">
        <f t="shared" si="4155"/>
        <v>45778</v>
      </c>
      <c r="AK354" s="161">
        <f t="shared" si="4156"/>
        <v>45808</v>
      </c>
      <c r="AL354" s="165">
        <f t="shared" si="4157"/>
        <v>0</v>
      </c>
      <c r="AM354" s="161">
        <f t="shared" si="4158"/>
        <v>45809</v>
      </c>
      <c r="AN354" s="161">
        <f t="shared" si="4159"/>
        <v>45838</v>
      </c>
      <c r="AO354" s="165">
        <f t="shared" si="4160"/>
        <v>0</v>
      </c>
      <c r="AP354" s="161">
        <f t="shared" si="4161"/>
        <v>45839</v>
      </c>
      <c r="AQ354" s="161">
        <f t="shared" si="4162"/>
        <v>45869</v>
      </c>
      <c r="AR354" s="165">
        <f t="shared" si="4163"/>
        <v>0</v>
      </c>
      <c r="AS354" s="161">
        <f t="shared" si="4164"/>
        <v>45870</v>
      </c>
      <c r="AT354" s="161">
        <f t="shared" si="4165"/>
        <v>45900</v>
      </c>
      <c r="AU354" s="165">
        <f t="shared" si="4166"/>
        <v>0</v>
      </c>
      <c r="AV354" s="161">
        <f t="shared" si="4167"/>
        <v>45901</v>
      </c>
      <c r="AW354" s="161">
        <f t="shared" si="4168"/>
        <v>45930</v>
      </c>
      <c r="AX354" s="165">
        <f t="shared" si="4169"/>
        <v>0</v>
      </c>
      <c r="AY354" s="161">
        <f t="shared" si="4170"/>
        <v>45931</v>
      </c>
      <c r="AZ354" s="161">
        <f t="shared" si="4171"/>
        <v>45961</v>
      </c>
      <c r="BA354" s="165">
        <f t="shared" si="4172"/>
        <v>0</v>
      </c>
      <c r="BB354" s="161">
        <f t="shared" si="4173"/>
        <v>45962</v>
      </c>
      <c r="BC354" s="161">
        <f t="shared" si="4174"/>
        <v>45991</v>
      </c>
      <c r="BD354" s="165">
        <f t="shared" si="4175"/>
        <v>0</v>
      </c>
      <c r="BE354" s="161">
        <f t="shared" si="4176"/>
        <v>45992</v>
      </c>
      <c r="BF354" s="161">
        <f t="shared" si="4177"/>
        <v>46022</v>
      </c>
      <c r="BG354" s="165">
        <f t="shared" si="4178"/>
        <v>0</v>
      </c>
      <c r="BH354" s="161">
        <v>46023</v>
      </c>
      <c r="BI354" s="161">
        <f t="shared" si="4179"/>
        <v>46053</v>
      </c>
      <c r="BJ354" s="165">
        <f t="shared" si="4180"/>
        <v>0</v>
      </c>
      <c r="BK354" s="161">
        <f t="shared" si="4181"/>
        <v>46054</v>
      </c>
      <c r="BL354" s="161">
        <f t="shared" si="4182"/>
        <v>46081</v>
      </c>
      <c r="BM354" s="165">
        <f t="shared" si="4183"/>
        <v>0</v>
      </c>
      <c r="BN354" s="161">
        <f t="shared" si="4184"/>
        <v>46082</v>
      </c>
      <c r="BO354" s="161">
        <f t="shared" si="4185"/>
        <v>46112</v>
      </c>
      <c r="BP354" s="165">
        <f t="shared" si="4186"/>
        <v>0</v>
      </c>
      <c r="BQ354" s="161">
        <f t="shared" si="4187"/>
        <v>46113</v>
      </c>
      <c r="BR354" s="161">
        <f t="shared" si="4188"/>
        <v>46142</v>
      </c>
      <c r="BS354" s="165">
        <f t="shared" si="4189"/>
        <v>0</v>
      </c>
      <c r="BT354" s="161">
        <f t="shared" si="4190"/>
        <v>46143</v>
      </c>
      <c r="BU354" s="161">
        <f t="shared" si="4191"/>
        <v>46173</v>
      </c>
      <c r="BV354" s="165">
        <f t="shared" si="4192"/>
        <v>0</v>
      </c>
      <c r="BW354" s="161">
        <f t="shared" si="4193"/>
        <v>46174</v>
      </c>
      <c r="BX354" s="161">
        <f t="shared" si="4194"/>
        <v>46203</v>
      </c>
      <c r="BY354" s="165">
        <f t="shared" si="4195"/>
        <v>0</v>
      </c>
      <c r="BZ354" s="161">
        <f t="shared" si="4196"/>
        <v>46204</v>
      </c>
      <c r="CA354" s="161">
        <f t="shared" si="4197"/>
        <v>46234</v>
      </c>
      <c r="CB354" s="165">
        <f t="shared" si="4198"/>
        <v>0</v>
      </c>
      <c r="CC354" s="161">
        <f t="shared" si="4199"/>
        <v>46235</v>
      </c>
      <c r="CD354" s="161">
        <f t="shared" si="4200"/>
        <v>46265</v>
      </c>
      <c r="CE354" s="165">
        <f t="shared" si="4201"/>
        <v>0</v>
      </c>
      <c r="CF354" s="161">
        <f t="shared" si="4202"/>
        <v>46266</v>
      </c>
      <c r="CG354" s="161">
        <f t="shared" si="4203"/>
        <v>46295</v>
      </c>
      <c r="CH354" s="165">
        <f t="shared" si="4204"/>
        <v>0</v>
      </c>
      <c r="CI354" s="161">
        <f t="shared" si="4205"/>
        <v>46296</v>
      </c>
      <c r="CJ354" s="161">
        <f t="shared" si="4206"/>
        <v>46326</v>
      </c>
      <c r="CK354" s="165">
        <f t="shared" si="4207"/>
        <v>0</v>
      </c>
      <c r="CL354" s="161">
        <f t="shared" si="4208"/>
        <v>46327</v>
      </c>
      <c r="CM354" s="161">
        <f t="shared" si="4209"/>
        <v>46356</v>
      </c>
      <c r="CN354" s="165">
        <f t="shared" si="4210"/>
        <v>0</v>
      </c>
      <c r="CO354" s="161">
        <f t="shared" si="4211"/>
        <v>46357</v>
      </c>
      <c r="CP354" s="161">
        <f t="shared" si="4212"/>
        <v>46387</v>
      </c>
      <c r="CQ354" s="165">
        <f t="shared" si="4213"/>
        <v>0</v>
      </c>
    </row>
    <row r="355" s="78" customFormat="1" ht="24" customHeight="1" outlineLevel="4" spans="1:95">
      <c r="A355" s="119"/>
      <c r="B355" s="120"/>
      <c r="C355" s="121"/>
      <c r="D355" s="119"/>
      <c r="E355" s="120"/>
      <c r="F355" s="120"/>
      <c r="G355" s="120"/>
      <c r="H355" s="122"/>
      <c r="I355" s="122"/>
      <c r="J355" s="122">
        <f t="shared" si="4142"/>
        <v>0</v>
      </c>
      <c r="K355" s="122">
        <f>K351+1</f>
        <v>2</v>
      </c>
      <c r="L355" s="87"/>
      <c r="M355" s="154">
        <f>IFERROR(VLOOKUP($L355,'2-2 引出数据_合同数据仓库'!$B$2:$BP$1000,3,FALSE),0)</f>
        <v>0</v>
      </c>
      <c r="N355" s="122"/>
      <c r="O355" s="154">
        <f>IFERROR(VLOOKUP((LEFT(VLOOKUP($L355,'2-2 引出数据_合同数据仓库'!$B$2:$BP$1000,64,FALSE),15)&amp;(RIGHT(VLOOKUP($L355,'2-2 引出数据_合同数据仓库'!$B$2:$BP$1000,64,FALSE),4)+1)),'2-2 引出数据_合同数据仓库'!$B$2:$BP$1000,3,FALSE),0)</f>
        <v>0</v>
      </c>
      <c r="P355" s="122"/>
      <c r="Q355" s="122">
        <f>IFERROR(VLOOKUP($L355,'2-2 引出数据_合同数据仓库'!$B$2:$BP$1000,28,FALSE),0)</f>
        <v>0</v>
      </c>
      <c r="R355" s="122">
        <f>IFERROR(VLOOKUP($L355,'2-2 引出数据_合同数据仓库'!$B$2:$BP$1000,29,FALSE),0)</f>
        <v>0</v>
      </c>
      <c r="S355" s="122">
        <f>IFERROR(VLOOKUP($L355,'2-2 引出数据_合同数据仓库'!$B$2:$BP$1000,4,FALSE),0)</f>
        <v>0</v>
      </c>
      <c r="T355" s="122"/>
      <c r="U355" s="122">
        <f>IFERROR(VLOOKUP($L355,'2-2 引出数据_合同数据仓库'!$B$2:$BP$1000,15,FALSE),0)</f>
        <v>0</v>
      </c>
      <c r="V355" s="122">
        <f t="shared" si="4143"/>
        <v>0</v>
      </c>
      <c r="W355" s="122"/>
      <c r="X355" s="161">
        <v>45658</v>
      </c>
      <c r="Y355" s="161">
        <f t="shared" si="4144"/>
        <v>45688</v>
      </c>
      <c r="Z355" s="165">
        <f t="shared" si="4145"/>
        <v>0</v>
      </c>
      <c r="AA355" s="161">
        <f t="shared" si="4146"/>
        <v>45689</v>
      </c>
      <c r="AB355" s="161">
        <f t="shared" si="4147"/>
        <v>45716</v>
      </c>
      <c r="AC355" s="165">
        <f t="shared" si="4148"/>
        <v>0</v>
      </c>
      <c r="AD355" s="161">
        <f t="shared" si="4149"/>
        <v>45717</v>
      </c>
      <c r="AE355" s="161">
        <f t="shared" si="4150"/>
        <v>45747</v>
      </c>
      <c r="AF355" s="165">
        <f t="shared" si="4151"/>
        <v>0</v>
      </c>
      <c r="AG355" s="161">
        <f t="shared" si="4152"/>
        <v>45748</v>
      </c>
      <c r="AH355" s="161">
        <f t="shared" si="4153"/>
        <v>45777</v>
      </c>
      <c r="AI355" s="165">
        <f t="shared" si="4154"/>
        <v>0</v>
      </c>
      <c r="AJ355" s="161">
        <f t="shared" si="4155"/>
        <v>45778</v>
      </c>
      <c r="AK355" s="161">
        <f t="shared" si="4156"/>
        <v>45808</v>
      </c>
      <c r="AL355" s="165">
        <f t="shared" si="4157"/>
        <v>0</v>
      </c>
      <c r="AM355" s="161">
        <f t="shared" si="4158"/>
        <v>45809</v>
      </c>
      <c r="AN355" s="161">
        <f t="shared" si="4159"/>
        <v>45838</v>
      </c>
      <c r="AO355" s="165">
        <f t="shared" si="4160"/>
        <v>0</v>
      </c>
      <c r="AP355" s="161">
        <f t="shared" si="4161"/>
        <v>45839</v>
      </c>
      <c r="AQ355" s="161">
        <f t="shared" si="4162"/>
        <v>45869</v>
      </c>
      <c r="AR355" s="165">
        <f t="shared" si="4163"/>
        <v>0</v>
      </c>
      <c r="AS355" s="161">
        <f t="shared" si="4164"/>
        <v>45870</v>
      </c>
      <c r="AT355" s="161">
        <f t="shared" si="4165"/>
        <v>45900</v>
      </c>
      <c r="AU355" s="165">
        <f t="shared" si="4166"/>
        <v>0</v>
      </c>
      <c r="AV355" s="161">
        <f t="shared" si="4167"/>
        <v>45901</v>
      </c>
      <c r="AW355" s="161">
        <f t="shared" si="4168"/>
        <v>45930</v>
      </c>
      <c r="AX355" s="165">
        <f t="shared" si="4169"/>
        <v>0</v>
      </c>
      <c r="AY355" s="161">
        <f t="shared" si="4170"/>
        <v>45931</v>
      </c>
      <c r="AZ355" s="161">
        <f t="shared" si="4171"/>
        <v>45961</v>
      </c>
      <c r="BA355" s="165">
        <f t="shared" si="4172"/>
        <v>0</v>
      </c>
      <c r="BB355" s="161">
        <f t="shared" si="4173"/>
        <v>45962</v>
      </c>
      <c r="BC355" s="161">
        <f t="shared" si="4174"/>
        <v>45991</v>
      </c>
      <c r="BD355" s="165">
        <f t="shared" si="4175"/>
        <v>0</v>
      </c>
      <c r="BE355" s="161">
        <f t="shared" si="4176"/>
        <v>45992</v>
      </c>
      <c r="BF355" s="161">
        <f t="shared" si="4177"/>
        <v>46022</v>
      </c>
      <c r="BG355" s="165">
        <f t="shared" si="4178"/>
        <v>0</v>
      </c>
      <c r="BH355" s="161">
        <v>46023</v>
      </c>
      <c r="BI355" s="161">
        <f t="shared" si="4179"/>
        <v>46053</v>
      </c>
      <c r="BJ355" s="165">
        <f t="shared" si="4180"/>
        <v>0</v>
      </c>
      <c r="BK355" s="161">
        <f t="shared" si="4181"/>
        <v>46054</v>
      </c>
      <c r="BL355" s="161">
        <f t="shared" si="4182"/>
        <v>46081</v>
      </c>
      <c r="BM355" s="165">
        <f t="shared" si="4183"/>
        <v>0</v>
      </c>
      <c r="BN355" s="161">
        <f t="shared" si="4184"/>
        <v>46082</v>
      </c>
      <c r="BO355" s="161">
        <f t="shared" si="4185"/>
        <v>46112</v>
      </c>
      <c r="BP355" s="165">
        <f t="shared" si="4186"/>
        <v>0</v>
      </c>
      <c r="BQ355" s="161">
        <f t="shared" si="4187"/>
        <v>46113</v>
      </c>
      <c r="BR355" s="161">
        <f t="shared" si="4188"/>
        <v>46142</v>
      </c>
      <c r="BS355" s="165">
        <f t="shared" si="4189"/>
        <v>0</v>
      </c>
      <c r="BT355" s="161">
        <f t="shared" si="4190"/>
        <v>46143</v>
      </c>
      <c r="BU355" s="161">
        <f t="shared" si="4191"/>
        <v>46173</v>
      </c>
      <c r="BV355" s="165">
        <f t="shared" si="4192"/>
        <v>0</v>
      </c>
      <c r="BW355" s="161">
        <f t="shared" si="4193"/>
        <v>46174</v>
      </c>
      <c r="BX355" s="161">
        <f t="shared" si="4194"/>
        <v>46203</v>
      </c>
      <c r="BY355" s="165">
        <f t="shared" si="4195"/>
        <v>0</v>
      </c>
      <c r="BZ355" s="161">
        <f t="shared" si="4196"/>
        <v>46204</v>
      </c>
      <c r="CA355" s="161">
        <f t="shared" si="4197"/>
        <v>46234</v>
      </c>
      <c r="CB355" s="165">
        <f t="shared" si="4198"/>
        <v>0</v>
      </c>
      <c r="CC355" s="161">
        <f t="shared" si="4199"/>
        <v>46235</v>
      </c>
      <c r="CD355" s="161">
        <f t="shared" si="4200"/>
        <v>46265</v>
      </c>
      <c r="CE355" s="165">
        <f t="shared" si="4201"/>
        <v>0</v>
      </c>
      <c r="CF355" s="161">
        <f t="shared" si="4202"/>
        <v>46266</v>
      </c>
      <c r="CG355" s="161">
        <f t="shared" si="4203"/>
        <v>46295</v>
      </c>
      <c r="CH355" s="165">
        <f t="shared" si="4204"/>
        <v>0</v>
      </c>
      <c r="CI355" s="161">
        <f t="shared" si="4205"/>
        <v>46296</v>
      </c>
      <c r="CJ355" s="161">
        <f t="shared" si="4206"/>
        <v>46326</v>
      </c>
      <c r="CK355" s="165">
        <f t="shared" si="4207"/>
        <v>0</v>
      </c>
      <c r="CL355" s="161">
        <f t="shared" si="4208"/>
        <v>46327</v>
      </c>
      <c r="CM355" s="161">
        <f t="shared" si="4209"/>
        <v>46356</v>
      </c>
      <c r="CN355" s="165">
        <f t="shared" si="4210"/>
        <v>0</v>
      </c>
      <c r="CO355" s="161">
        <f t="shared" si="4211"/>
        <v>46357</v>
      </c>
      <c r="CP355" s="161">
        <f t="shared" si="4212"/>
        <v>46387</v>
      </c>
      <c r="CQ355" s="165">
        <f t="shared" si="4213"/>
        <v>0</v>
      </c>
    </row>
    <row r="356" s="78" customFormat="1" ht="24" customHeight="1" outlineLevel="4" spans="1:95">
      <c r="A356" s="119"/>
      <c r="B356" s="120"/>
      <c r="C356" s="121"/>
      <c r="D356" s="119"/>
      <c r="E356" s="120"/>
      <c r="F356" s="120"/>
      <c r="G356" s="120"/>
      <c r="H356" s="122"/>
      <c r="I356" s="122"/>
      <c r="J356" s="122">
        <f t="shared" si="3853"/>
        <v>0</v>
      </c>
      <c r="K356" s="122">
        <f>K352+1</f>
        <v>3</v>
      </c>
      <c r="L356" s="87"/>
      <c r="M356" s="154">
        <f>IFERROR(VLOOKUP($L356,'2-2 引出数据_合同数据仓库'!$B$2:$BP$1000,3,FALSE),0)</f>
        <v>0</v>
      </c>
      <c r="N356" s="122"/>
      <c r="O356" s="154">
        <f>IFERROR(VLOOKUP((LEFT(VLOOKUP($L356,'2-2 引出数据_合同数据仓库'!$B$2:$BP$1000,64,FALSE),15)&amp;(RIGHT(VLOOKUP($L356,'2-2 引出数据_合同数据仓库'!$B$2:$BP$1000,64,FALSE),4)+1)),'2-2 引出数据_合同数据仓库'!$B$2:$BP$1000,3,FALSE),0)</f>
        <v>0</v>
      </c>
      <c r="P356" s="122"/>
      <c r="Q356" s="122">
        <f>IFERROR(VLOOKUP($L356,'2-2 引出数据_合同数据仓库'!$B$2:$BP$1000,28,FALSE),0)</f>
        <v>0</v>
      </c>
      <c r="R356" s="122">
        <f>IFERROR(VLOOKUP($L356,'2-2 引出数据_合同数据仓库'!$B$2:$BP$1000,29,FALSE),0)</f>
        <v>0</v>
      </c>
      <c r="S356" s="122">
        <f>IFERROR(VLOOKUP($L356,'2-2 引出数据_合同数据仓库'!$B$2:$BP$1000,4,FALSE),0)</f>
        <v>0</v>
      </c>
      <c r="T356" s="122"/>
      <c r="U356" s="122">
        <f>IFERROR(VLOOKUP($L356,'2-2 引出数据_合同数据仓库'!$B$2:$BP$1000,15,FALSE),0)</f>
        <v>0</v>
      </c>
      <c r="V356" s="122">
        <f t="shared" si="4071"/>
        <v>0</v>
      </c>
      <c r="W356" s="122"/>
      <c r="X356" s="161">
        <v>45658</v>
      </c>
      <c r="Y356" s="161">
        <f t="shared" si="4072"/>
        <v>45688</v>
      </c>
      <c r="Z356" s="165">
        <f t="shared" si="4073"/>
        <v>0</v>
      </c>
      <c r="AA356" s="161">
        <f t="shared" si="4074"/>
        <v>45689</v>
      </c>
      <c r="AB356" s="161">
        <f t="shared" si="4075"/>
        <v>45716</v>
      </c>
      <c r="AC356" s="165">
        <f t="shared" si="4076"/>
        <v>0</v>
      </c>
      <c r="AD356" s="161">
        <f t="shared" si="4077"/>
        <v>45717</v>
      </c>
      <c r="AE356" s="161">
        <f t="shared" si="4078"/>
        <v>45747</v>
      </c>
      <c r="AF356" s="165">
        <f t="shared" si="4079"/>
        <v>0</v>
      </c>
      <c r="AG356" s="161">
        <f t="shared" si="4080"/>
        <v>45748</v>
      </c>
      <c r="AH356" s="161">
        <f t="shared" si="4081"/>
        <v>45777</v>
      </c>
      <c r="AI356" s="165">
        <f t="shared" si="4082"/>
        <v>0</v>
      </c>
      <c r="AJ356" s="161">
        <f t="shared" si="4083"/>
        <v>45778</v>
      </c>
      <c r="AK356" s="161">
        <f t="shared" si="4084"/>
        <v>45808</v>
      </c>
      <c r="AL356" s="165">
        <f t="shared" si="4085"/>
        <v>0</v>
      </c>
      <c r="AM356" s="161">
        <f t="shared" si="4086"/>
        <v>45809</v>
      </c>
      <c r="AN356" s="161">
        <f t="shared" si="4087"/>
        <v>45838</v>
      </c>
      <c r="AO356" s="165">
        <f t="shared" si="4088"/>
        <v>0</v>
      </c>
      <c r="AP356" s="161">
        <f t="shared" si="4089"/>
        <v>45839</v>
      </c>
      <c r="AQ356" s="161">
        <f t="shared" si="4090"/>
        <v>45869</v>
      </c>
      <c r="AR356" s="165">
        <f t="shared" si="4091"/>
        <v>0</v>
      </c>
      <c r="AS356" s="161">
        <f t="shared" si="4092"/>
        <v>45870</v>
      </c>
      <c r="AT356" s="161">
        <f t="shared" si="4093"/>
        <v>45900</v>
      </c>
      <c r="AU356" s="165">
        <f t="shared" si="4094"/>
        <v>0</v>
      </c>
      <c r="AV356" s="161">
        <f t="shared" si="4095"/>
        <v>45901</v>
      </c>
      <c r="AW356" s="161">
        <f t="shared" si="4096"/>
        <v>45930</v>
      </c>
      <c r="AX356" s="165">
        <f t="shared" si="4097"/>
        <v>0</v>
      </c>
      <c r="AY356" s="161">
        <f t="shared" si="4098"/>
        <v>45931</v>
      </c>
      <c r="AZ356" s="161">
        <f t="shared" si="4099"/>
        <v>45961</v>
      </c>
      <c r="BA356" s="165">
        <f t="shared" si="4100"/>
        <v>0</v>
      </c>
      <c r="BB356" s="161">
        <f t="shared" si="4101"/>
        <v>45962</v>
      </c>
      <c r="BC356" s="161">
        <f t="shared" si="4102"/>
        <v>45991</v>
      </c>
      <c r="BD356" s="165">
        <f t="shared" si="4103"/>
        <v>0</v>
      </c>
      <c r="BE356" s="161">
        <f t="shared" si="4104"/>
        <v>45992</v>
      </c>
      <c r="BF356" s="161">
        <f t="shared" si="4105"/>
        <v>46022</v>
      </c>
      <c r="BG356" s="165">
        <f t="shared" si="4106"/>
        <v>0</v>
      </c>
      <c r="BH356" s="161">
        <v>46023</v>
      </c>
      <c r="BI356" s="161">
        <f t="shared" si="4107"/>
        <v>46053</v>
      </c>
      <c r="BJ356" s="165">
        <f t="shared" si="4108"/>
        <v>0</v>
      </c>
      <c r="BK356" s="161">
        <f t="shared" si="4109"/>
        <v>46054</v>
      </c>
      <c r="BL356" s="161">
        <f t="shared" si="4110"/>
        <v>46081</v>
      </c>
      <c r="BM356" s="165">
        <f t="shared" si="4111"/>
        <v>0</v>
      </c>
      <c r="BN356" s="161">
        <f t="shared" si="4112"/>
        <v>46082</v>
      </c>
      <c r="BO356" s="161">
        <f t="shared" si="4113"/>
        <v>46112</v>
      </c>
      <c r="BP356" s="165">
        <f t="shared" si="4114"/>
        <v>0</v>
      </c>
      <c r="BQ356" s="161">
        <f t="shared" si="4115"/>
        <v>46113</v>
      </c>
      <c r="BR356" s="161">
        <f t="shared" si="4116"/>
        <v>46142</v>
      </c>
      <c r="BS356" s="165">
        <f t="shared" si="4117"/>
        <v>0</v>
      </c>
      <c r="BT356" s="161">
        <f t="shared" si="4118"/>
        <v>46143</v>
      </c>
      <c r="BU356" s="161">
        <f t="shared" si="4119"/>
        <v>46173</v>
      </c>
      <c r="BV356" s="165">
        <f t="shared" si="4120"/>
        <v>0</v>
      </c>
      <c r="BW356" s="161">
        <f t="shared" si="4121"/>
        <v>46174</v>
      </c>
      <c r="BX356" s="161">
        <f t="shared" si="4122"/>
        <v>46203</v>
      </c>
      <c r="BY356" s="165">
        <f t="shared" si="4123"/>
        <v>0</v>
      </c>
      <c r="BZ356" s="161">
        <f t="shared" si="4124"/>
        <v>46204</v>
      </c>
      <c r="CA356" s="161">
        <f t="shared" si="4125"/>
        <v>46234</v>
      </c>
      <c r="CB356" s="165">
        <f t="shared" si="4126"/>
        <v>0</v>
      </c>
      <c r="CC356" s="161">
        <f t="shared" si="4127"/>
        <v>46235</v>
      </c>
      <c r="CD356" s="161">
        <f t="shared" si="4128"/>
        <v>46265</v>
      </c>
      <c r="CE356" s="165">
        <f t="shared" si="4129"/>
        <v>0</v>
      </c>
      <c r="CF356" s="161">
        <f t="shared" si="4130"/>
        <v>46266</v>
      </c>
      <c r="CG356" s="161">
        <f t="shared" si="4131"/>
        <v>46295</v>
      </c>
      <c r="CH356" s="165">
        <f t="shared" si="4132"/>
        <v>0</v>
      </c>
      <c r="CI356" s="161">
        <f t="shared" si="4133"/>
        <v>46296</v>
      </c>
      <c r="CJ356" s="161">
        <f t="shared" si="4134"/>
        <v>46326</v>
      </c>
      <c r="CK356" s="165">
        <f t="shared" si="4135"/>
        <v>0</v>
      </c>
      <c r="CL356" s="161">
        <f t="shared" si="4136"/>
        <v>46327</v>
      </c>
      <c r="CM356" s="161">
        <f t="shared" si="4137"/>
        <v>46356</v>
      </c>
      <c r="CN356" s="165">
        <f t="shared" si="4138"/>
        <v>0</v>
      </c>
      <c r="CO356" s="161">
        <f t="shared" si="4139"/>
        <v>46357</v>
      </c>
      <c r="CP356" s="161">
        <f t="shared" si="4140"/>
        <v>46387</v>
      </c>
      <c r="CQ356" s="165">
        <f t="shared" si="4141"/>
        <v>0</v>
      </c>
    </row>
    <row r="357" s="78" customFormat="1" ht="24" customHeight="1" outlineLevel="4" spans="1:95">
      <c r="A357" s="123" t="s">
        <v>2826</v>
      </c>
      <c r="B357" s="124"/>
      <c r="C357" s="124"/>
      <c r="D357" s="124"/>
      <c r="E357" s="124"/>
      <c r="F357" s="124"/>
      <c r="G357" s="125"/>
      <c r="H357" s="126"/>
      <c r="I357" s="126"/>
      <c r="J357" s="126"/>
      <c r="K357" s="126"/>
      <c r="L357" s="126"/>
      <c r="M357" s="155"/>
      <c r="N357" s="126"/>
      <c r="O357" s="126"/>
      <c r="P357" s="126"/>
      <c r="Q357" s="126"/>
      <c r="R357" s="126"/>
      <c r="S357" s="126"/>
      <c r="T357" s="126"/>
      <c r="U357" s="126"/>
      <c r="V357" s="126"/>
      <c r="W357" s="126"/>
      <c r="X357" s="126"/>
      <c r="Y357" s="126"/>
      <c r="Z357" s="126"/>
      <c r="AA357" s="126"/>
      <c r="AB357" s="126"/>
      <c r="AC357" s="126"/>
      <c r="AD357" s="126"/>
      <c r="AE357" s="126"/>
      <c r="AF357" s="126"/>
      <c r="AG357" s="126"/>
      <c r="AH357" s="126"/>
      <c r="AI357" s="126"/>
      <c r="AJ357" s="126"/>
      <c r="AK357" s="126"/>
      <c r="AL357" s="126"/>
      <c r="AM357" s="126"/>
      <c r="AN357" s="126"/>
      <c r="AO357" s="126"/>
      <c r="AP357" s="126"/>
      <c r="AQ357" s="126"/>
      <c r="AR357" s="126"/>
      <c r="AS357" s="126"/>
      <c r="AT357" s="126"/>
      <c r="AU357" s="126"/>
      <c r="AV357" s="126"/>
      <c r="AW357" s="126"/>
      <c r="AX357" s="126"/>
      <c r="AY357" s="126"/>
      <c r="AZ357" s="126"/>
      <c r="BA357" s="126"/>
      <c r="BB357" s="126"/>
      <c r="BC357" s="126"/>
      <c r="BD357" s="126"/>
      <c r="BE357" s="126"/>
      <c r="BF357" s="126"/>
      <c r="BG357" s="126"/>
      <c r="BH357" s="126"/>
      <c r="BI357" s="126"/>
      <c r="BJ357" s="126"/>
      <c r="BK357" s="126"/>
      <c r="BL357" s="126"/>
      <c r="BM357" s="126"/>
      <c r="BN357" s="126"/>
      <c r="BO357" s="126"/>
      <c r="BP357" s="126"/>
      <c r="BQ357" s="126"/>
      <c r="BR357" s="126"/>
      <c r="BS357" s="126"/>
      <c r="BT357" s="126"/>
      <c r="BU357" s="126"/>
      <c r="BV357" s="126"/>
      <c r="BW357" s="126"/>
      <c r="BX357" s="126"/>
      <c r="BY357" s="126"/>
      <c r="BZ357" s="126"/>
      <c r="CA357" s="126"/>
      <c r="CB357" s="126"/>
      <c r="CC357" s="126"/>
      <c r="CD357" s="126"/>
      <c r="CE357" s="126"/>
      <c r="CF357" s="126"/>
      <c r="CG357" s="126"/>
      <c r="CH357" s="126"/>
      <c r="CI357" s="126"/>
      <c r="CJ357" s="126"/>
      <c r="CK357" s="126"/>
      <c r="CL357" s="126"/>
      <c r="CM357" s="126"/>
      <c r="CN357" s="126"/>
      <c r="CO357" s="126"/>
      <c r="CP357" s="126"/>
      <c r="CQ357" s="126"/>
    </row>
    <row r="358" ht="24" customHeight="1" outlineLevel="3" spans="1:95">
      <c r="A358" s="115"/>
      <c r="B358" s="116" t="s">
        <v>799</v>
      </c>
      <c r="C358" s="117" t="s">
        <v>1312</v>
      </c>
      <c r="D358" s="115" t="s">
        <v>1313</v>
      </c>
      <c r="E358" s="116"/>
      <c r="F358" s="116"/>
      <c r="G358" s="116" t="s">
        <v>943</v>
      </c>
      <c r="H358" s="118">
        <f>X358+AA358+AD358+AG358+AJ358+AM358+AP358+AS358+AV358+AY358+BB358+BE358</f>
        <v>0</v>
      </c>
      <c r="I358" s="118">
        <f>Y358+AB358+AE358+AH358+AK358+AN358+AQ358+AT358+AW358+AZ358+BC358+BF358</f>
        <v>0</v>
      </c>
      <c r="J358" s="118">
        <f t="shared" si="3853"/>
        <v>0</v>
      </c>
      <c r="K358" s="118"/>
      <c r="L358" s="118"/>
      <c r="M358" s="152"/>
      <c r="N358" s="118"/>
      <c r="O358" s="118"/>
      <c r="P358" s="118"/>
      <c r="Q358" s="118"/>
      <c r="R358" s="118"/>
      <c r="S358" s="118"/>
      <c r="T358" s="118"/>
      <c r="U358" s="118"/>
      <c r="V358" s="118"/>
      <c r="W358" s="118"/>
      <c r="X358" s="118">
        <f>VLOOKUP($C358,'1 预算编制表单'!$C:$BJ,27,FALSE)</f>
        <v>0</v>
      </c>
      <c r="Y358" s="118">
        <f>X358-Z358</f>
        <v>0</v>
      </c>
      <c r="Z358" s="118">
        <f>SUM(Z359:Z363)</f>
        <v>0</v>
      </c>
      <c r="AA358" s="118">
        <f>VLOOKUP($C358,'1 预算编制表单'!$C:$BJ,30,FALSE)</f>
        <v>0</v>
      </c>
      <c r="AB358" s="118">
        <f>AA358-AC358</f>
        <v>0</v>
      </c>
      <c r="AC358" s="118">
        <f>SUM(AC359:AC363)</f>
        <v>0</v>
      </c>
      <c r="AD358" s="118">
        <f>VLOOKUP($C358,'1 预算编制表单'!$C:$BJ,33,FALSE)</f>
        <v>0</v>
      </c>
      <c r="AE358" s="118">
        <f>AD358-AF358</f>
        <v>0</v>
      </c>
      <c r="AF358" s="118">
        <f>SUM(AF359:AF363)</f>
        <v>0</v>
      </c>
      <c r="AG358" s="118">
        <f>VLOOKUP($C358,'1 预算编制表单'!$C:$BJ,36,FALSE)</f>
        <v>0</v>
      </c>
      <c r="AH358" s="118">
        <f>AG358-AI358</f>
        <v>0</v>
      </c>
      <c r="AI358" s="118">
        <f>SUM(AI359:AI363)</f>
        <v>0</v>
      </c>
      <c r="AJ358" s="118">
        <f>VLOOKUP($C358,'1 预算编制表单'!$C:$BJ,39,FALSE)</f>
        <v>0</v>
      </c>
      <c r="AK358" s="118">
        <f>AJ358-AL358</f>
        <v>0</v>
      </c>
      <c r="AL358" s="118">
        <f>SUM(AL359:AL363)</f>
        <v>0</v>
      </c>
      <c r="AM358" s="118">
        <f>VLOOKUP($C358,'1 预算编制表单'!$C:$BJ,42,FALSE)</f>
        <v>0</v>
      </c>
      <c r="AN358" s="118">
        <f>AM358-AO358</f>
        <v>0</v>
      </c>
      <c r="AO358" s="118">
        <f>SUM(AO359:AO363)</f>
        <v>0</v>
      </c>
      <c r="AP358" s="118">
        <f>VLOOKUP($C358,'1 预算编制表单'!$C:$BJ,45,FALSE)</f>
        <v>0</v>
      </c>
      <c r="AQ358" s="118">
        <f>AP358-AR358</f>
        <v>0</v>
      </c>
      <c r="AR358" s="118">
        <f>SUM(AR359:AR363)</f>
        <v>0</v>
      </c>
      <c r="AS358" s="118">
        <f>VLOOKUP($C358,'1 预算编制表单'!$C:$BJ,48,FALSE)</f>
        <v>0</v>
      </c>
      <c r="AT358" s="118">
        <f>AS358-AU358</f>
        <v>0</v>
      </c>
      <c r="AU358" s="118">
        <f>SUM(AU359:AU363)</f>
        <v>0</v>
      </c>
      <c r="AV358" s="118">
        <f>VLOOKUP($C358,'1 预算编制表单'!$C:$BJ,51,FALSE)</f>
        <v>0</v>
      </c>
      <c r="AW358" s="118">
        <f>AV358-AX358</f>
        <v>0</v>
      </c>
      <c r="AX358" s="118">
        <f>SUM(AX359:AX363)</f>
        <v>0</v>
      </c>
      <c r="AY358" s="118">
        <f>VLOOKUP($C358,'1 预算编制表单'!$C:$BJ,54,FALSE)</f>
        <v>0</v>
      </c>
      <c r="AZ358" s="118">
        <f>AY358-BA358</f>
        <v>0</v>
      </c>
      <c r="BA358" s="118">
        <f>SUM(BA359:BA363)</f>
        <v>0</v>
      </c>
      <c r="BB358" s="118">
        <f>VLOOKUP($C358,'1 预算编制表单'!$C:$BJ,57,FALSE)</f>
        <v>0</v>
      </c>
      <c r="BC358" s="118">
        <f>BB358-BD358</f>
        <v>0</v>
      </c>
      <c r="BD358" s="118">
        <f>SUM(BD359:BD363)</f>
        <v>0</v>
      </c>
      <c r="BE358" s="118">
        <f>VLOOKUP($C358,'1 预算编制表单'!$C:$BJ,60,FALSE)</f>
        <v>0</v>
      </c>
      <c r="BF358" s="118">
        <f>BE358-BG358</f>
        <v>0</v>
      </c>
      <c r="BG358" s="118">
        <f>SUM(BG359:BG363)</f>
        <v>0</v>
      </c>
      <c r="BH358" s="118">
        <f>VLOOKUP($C358,'1 预算编制表单'!$C:$BJ,27,FALSE)</f>
        <v>0</v>
      </c>
      <c r="BI358" s="118">
        <f>BH358-BJ358</f>
        <v>0</v>
      </c>
      <c r="BJ358" s="118">
        <f>SUM(BJ359:BJ363)</f>
        <v>0</v>
      </c>
      <c r="BK358" s="118">
        <f>VLOOKUP($C358,'1 预算编制表单'!$C:$BJ,30,FALSE)</f>
        <v>0</v>
      </c>
      <c r="BL358" s="118">
        <f>BK358-BM358</f>
        <v>0</v>
      </c>
      <c r="BM358" s="118">
        <f>SUM(BM359:BM363)</f>
        <v>0</v>
      </c>
      <c r="BN358" s="118">
        <f>VLOOKUP($C358,'1 预算编制表单'!$C:$BJ,33,FALSE)</f>
        <v>0</v>
      </c>
      <c r="BO358" s="118">
        <f>BN358-BP358</f>
        <v>0</v>
      </c>
      <c r="BP358" s="118">
        <f>SUM(BP359:BP363)</f>
        <v>0</v>
      </c>
      <c r="BQ358" s="118">
        <f>VLOOKUP($C358,'1 预算编制表单'!$C:$BJ,36,FALSE)</f>
        <v>0</v>
      </c>
      <c r="BR358" s="118">
        <f>BQ358-BS358</f>
        <v>0</v>
      </c>
      <c r="BS358" s="118">
        <f>SUM(BS359:BS363)</f>
        <v>0</v>
      </c>
      <c r="BT358" s="118">
        <f>VLOOKUP($C358,'1 预算编制表单'!$C:$BJ,39,FALSE)</f>
        <v>0</v>
      </c>
      <c r="BU358" s="118">
        <f>BT358-BV358</f>
        <v>0</v>
      </c>
      <c r="BV358" s="118">
        <f>SUM(BV359:BV363)</f>
        <v>0</v>
      </c>
      <c r="BW358" s="118">
        <f>VLOOKUP($C358,'1 预算编制表单'!$C:$BJ,42,FALSE)</f>
        <v>0</v>
      </c>
      <c r="BX358" s="118">
        <f>BW358-BY358</f>
        <v>0</v>
      </c>
      <c r="BY358" s="118">
        <f>SUM(BY359:BY363)</f>
        <v>0</v>
      </c>
      <c r="BZ358" s="118">
        <f>VLOOKUP($C358,'1 预算编制表单'!$C:$BJ,45,FALSE)</f>
        <v>0</v>
      </c>
      <c r="CA358" s="118">
        <f>BZ358-CB358</f>
        <v>0</v>
      </c>
      <c r="CB358" s="118">
        <f>SUM(CB359:CB363)</f>
        <v>0</v>
      </c>
      <c r="CC358" s="118">
        <f>VLOOKUP($C358,'1 预算编制表单'!$C:$BJ,48,FALSE)</f>
        <v>0</v>
      </c>
      <c r="CD358" s="118">
        <f>CC358-CE358</f>
        <v>0</v>
      </c>
      <c r="CE358" s="118">
        <f>SUM(CE359:CE363)</f>
        <v>0</v>
      </c>
      <c r="CF358" s="118">
        <f>VLOOKUP($C358,'1 预算编制表单'!$C:$BJ,51,FALSE)</f>
        <v>0</v>
      </c>
      <c r="CG358" s="118">
        <f>CF358-CH358</f>
        <v>0</v>
      </c>
      <c r="CH358" s="118">
        <f>SUM(CH359:CH363)</f>
        <v>0</v>
      </c>
      <c r="CI358" s="118">
        <f>VLOOKUP($C358,'1 预算编制表单'!$C:$BJ,54,FALSE)</f>
        <v>0</v>
      </c>
      <c r="CJ358" s="118">
        <f>CI358-CK358</f>
        <v>0</v>
      </c>
      <c r="CK358" s="118">
        <f>SUM(CK359:CK363)</f>
        <v>0</v>
      </c>
      <c r="CL358" s="118">
        <f>VLOOKUP($C358,'1 预算编制表单'!$C:$BJ,57,FALSE)</f>
        <v>0</v>
      </c>
      <c r="CM358" s="118">
        <f>CL358-CN358</f>
        <v>0</v>
      </c>
      <c r="CN358" s="118">
        <f>SUM(CN359:CN363)</f>
        <v>0</v>
      </c>
      <c r="CO358" s="118">
        <f>VLOOKUP($C358,'1 预算编制表单'!$C:$BJ,60,FALSE)</f>
        <v>0</v>
      </c>
      <c r="CP358" s="118">
        <f>CO358-CQ358</f>
        <v>0</v>
      </c>
      <c r="CQ358" s="118">
        <f>SUM(CQ359:CQ363)</f>
        <v>0</v>
      </c>
    </row>
    <row r="359" s="78" customFormat="1" ht="24" customHeight="1" outlineLevel="4" spans="1:95">
      <c r="A359" s="119"/>
      <c r="B359" s="120"/>
      <c r="C359" s="121"/>
      <c r="D359" s="119"/>
      <c r="E359" s="120"/>
      <c r="F359" s="120"/>
      <c r="G359" s="120"/>
      <c r="H359" s="122"/>
      <c r="I359" s="122"/>
      <c r="J359" s="122">
        <f t="shared" si="3853"/>
        <v>0</v>
      </c>
      <c r="K359" s="122">
        <v>1</v>
      </c>
      <c r="L359" s="87"/>
      <c r="M359" s="154">
        <f>IFERROR(VLOOKUP($L359,'2-2 引出数据_合同数据仓库'!$B$2:$BP$1000,3,FALSE),0)</f>
        <v>0</v>
      </c>
      <c r="N359" s="122"/>
      <c r="O359" s="154">
        <f>IFERROR(VLOOKUP((LEFT(VLOOKUP($L359,'2-2 引出数据_合同数据仓库'!$B$2:$BP$1000,64,FALSE),15)&amp;(RIGHT(VLOOKUP($L359,'2-2 引出数据_合同数据仓库'!$B$2:$BP$1000,64,FALSE),4)+1)),'2-2 引出数据_合同数据仓库'!$B$2:$BP$1000,3,FALSE),0)</f>
        <v>0</v>
      </c>
      <c r="P359" s="122"/>
      <c r="Q359" s="122">
        <f>IFERROR(VLOOKUP($L359,'2-2 引出数据_合同数据仓库'!$B$2:$BP$1000,28,FALSE),0)</f>
        <v>0</v>
      </c>
      <c r="R359" s="122">
        <f>IFERROR(VLOOKUP($L359,'2-2 引出数据_合同数据仓库'!$B$2:$BP$1000,29,FALSE),0)</f>
        <v>0</v>
      </c>
      <c r="S359" s="122">
        <f>IFERROR(VLOOKUP($L359,'2-2 引出数据_合同数据仓库'!$B$2:$BP$1000,4,FALSE),0)</f>
        <v>0</v>
      </c>
      <c r="T359" s="122"/>
      <c r="U359" s="122">
        <f>IFERROR(VLOOKUP($L359,'2-2 引出数据_合同数据仓库'!$B$2:$BP$1000,15,FALSE),0)</f>
        <v>0</v>
      </c>
      <c r="V359" s="122">
        <f t="shared" ref="V359:V362" si="4214">U359/(S359-R359+1)*365</f>
        <v>0</v>
      </c>
      <c r="W359" s="122"/>
      <c r="X359" s="161">
        <v>45658</v>
      </c>
      <c r="Y359" s="161">
        <f t="shared" ref="Y359:Y362" si="4215">X359+30</f>
        <v>45688</v>
      </c>
      <c r="Z359" s="165">
        <f t="shared" ref="Z359:Z362" si="4216">IFERROR(IF(($R359-Y359)&gt;=0,0,IF(($S359-X359)&lt;0,0,IF(AND(($S359-Y359)&gt;0,(X359-$R359)&gt;0),$V359/365*(Y359-X359+1),IF(AND(($S359-Y359)&lt;=0,(X359-$R359)&gt;0),$V359/365*($S359-X359+1),$V359/365*(Y359-$R359+1))))),0)</f>
        <v>0</v>
      </c>
      <c r="AA359" s="161">
        <f t="shared" ref="AA359:AA362" si="4217">Y359+1</f>
        <v>45689</v>
      </c>
      <c r="AB359" s="161">
        <f t="shared" ref="AB359:AB362" si="4218">AA359+27</f>
        <v>45716</v>
      </c>
      <c r="AC359" s="165">
        <f t="shared" ref="AC359:AC362" si="4219">IFERROR(IF(($R359-AB359)&gt;=0,0,IF(($S359-AA359)&lt;0,0,IF(AND(($S359-AB359)&gt;0,(AA359-$R359)&gt;0),$V359/365*(AB359-AA359+1),IF(AND(($S359-AB359)&lt;=0,(AA359-$R359)&gt;0),$V359/365*($S359-AA359+1),$V359/365*(AB359-$R359+1))))),0)</f>
        <v>0</v>
      </c>
      <c r="AD359" s="161">
        <f t="shared" ref="AD359:AD362" si="4220">AB359+1</f>
        <v>45717</v>
      </c>
      <c r="AE359" s="161">
        <f t="shared" ref="AE359:AE362" si="4221">AD359+30</f>
        <v>45747</v>
      </c>
      <c r="AF359" s="165">
        <f t="shared" ref="AF359:AF362" si="4222">IFERROR(IF(($R359-AE359)&gt;=0,0,IF(($S359-AD359)&lt;0,0,IF(AND(($S359-AE359)&gt;0,(AD359-$R359)&gt;0),$V359/365*(AE359-AD359+1),IF(AND(($S359-AE359)&lt;=0,(AD359-$R359)&gt;0),$V359/365*($S359-AD359+1),$V359/365*(AE359-$R359+1))))),0)</f>
        <v>0</v>
      </c>
      <c r="AG359" s="161">
        <f t="shared" ref="AG359:AG362" si="4223">AE359+1</f>
        <v>45748</v>
      </c>
      <c r="AH359" s="161">
        <f t="shared" ref="AH359:AH362" si="4224">AG359+29</f>
        <v>45777</v>
      </c>
      <c r="AI359" s="165">
        <f t="shared" ref="AI359:AI362" si="4225">IFERROR(IF(($R359-AH359)&gt;=0,0,IF(($S359-AG359)&lt;0,0,IF(AND(($S359-AH359)&gt;0,(AG359-$R359)&gt;0),$V359/365*(AH359-AG359+1),IF(AND(($S359-AH359)&lt;=0,(AG359-$R359)&gt;0),$V359/365*($S359-AG359+1),$V359/365*(AH359-$R359+1))))),0)</f>
        <v>0</v>
      </c>
      <c r="AJ359" s="161">
        <f t="shared" ref="AJ359:AJ362" si="4226">AH359+1</f>
        <v>45778</v>
      </c>
      <c r="AK359" s="161">
        <f t="shared" ref="AK359:AK362" si="4227">AJ359+30</f>
        <v>45808</v>
      </c>
      <c r="AL359" s="165">
        <f t="shared" ref="AL359:AL362" si="4228">IFERROR(IF(($R359-AK359)&gt;=0,0,IF(($S359-AJ359)&lt;0,0,IF(AND(($S359-AK359)&gt;0,(AJ359-$R359)&gt;0),$V359/365*(AK359-AJ359+1),IF(AND(($S359-AK359)&lt;=0,(AJ359-$R359)&gt;0),$V359/365*($S359-AJ359+1),$V359/365*(AK359-$R359+1))))),0)</f>
        <v>0</v>
      </c>
      <c r="AM359" s="161">
        <f t="shared" ref="AM359:AM362" si="4229">AK359+1</f>
        <v>45809</v>
      </c>
      <c r="AN359" s="161">
        <f t="shared" ref="AN359:AN362" si="4230">AM359+29</f>
        <v>45838</v>
      </c>
      <c r="AO359" s="165">
        <f t="shared" ref="AO359:AO362" si="4231">IFERROR(IF(($R359-AN359)&gt;=0,0,IF(($S359-AM359)&lt;0,0,IF(AND(($S359-AN359)&gt;0,(AM359-$R359)&gt;0),$V359/365*(AN359-AM359+1),IF(AND(($S359-AN359)&lt;=0,(AM359-$R359)&gt;0),$V359/365*($S359-AM359+1),$V359/365*(AN359-$R359+1))))),0)</f>
        <v>0</v>
      </c>
      <c r="AP359" s="161">
        <f t="shared" ref="AP359:AP362" si="4232">AN359+1</f>
        <v>45839</v>
      </c>
      <c r="AQ359" s="161">
        <f t="shared" ref="AQ359:AQ362" si="4233">AP359+30</f>
        <v>45869</v>
      </c>
      <c r="AR359" s="165">
        <f t="shared" ref="AR359:AR362" si="4234">IFERROR(IF(($R359-AQ359)&gt;=0,0,IF(($S359-AP359)&lt;0,0,IF(AND(($S359-AQ359)&gt;0,(AP359-$R359)&gt;0),$V359/365*(AQ359-AP359+1),IF(AND(($S359-AQ359)&lt;=0,(AP359-$R359)&gt;0),$V359/365*($S359-AP359+1),$V359/365*(AQ359-$R359+1))))),0)</f>
        <v>0</v>
      </c>
      <c r="AS359" s="161">
        <f t="shared" ref="AS359:AS362" si="4235">AQ359+1</f>
        <v>45870</v>
      </c>
      <c r="AT359" s="161">
        <f t="shared" ref="AT359:AT362" si="4236">AS359+30</f>
        <v>45900</v>
      </c>
      <c r="AU359" s="165">
        <f t="shared" ref="AU359:AU362" si="4237">IFERROR(IF(($R359-AT359)&gt;=0,0,IF(($S359-AS359)&lt;0,0,IF(AND(($S359-AT359)&gt;0,(AS359-$R359)&gt;0),$V359/365*(AT359-AS359+1),IF(AND(($S359-AT359)&lt;=0,(AS359-$R359)&gt;0),$V359/365*($S359-AS359+1),$V359/365*(AT359-$R359+1))))),0)</f>
        <v>0</v>
      </c>
      <c r="AV359" s="161">
        <f t="shared" ref="AV359:AV362" si="4238">AT359+1</f>
        <v>45901</v>
      </c>
      <c r="AW359" s="161">
        <f t="shared" ref="AW359:AW362" si="4239">AV359+29</f>
        <v>45930</v>
      </c>
      <c r="AX359" s="165">
        <f t="shared" ref="AX359:AX362" si="4240">IFERROR(IF(($R359-AW359)&gt;=0,0,IF(($S359-AV359)&lt;0,0,IF(AND(($S359-AW359)&gt;0,(AV359-$R359)&gt;0),$V359/365*(AW359-AV359+1),IF(AND(($S359-AW359)&lt;=0,(AV359-$R359)&gt;0),$V359/365*($S359-AV359+1),$V359/365*(AW359-$R359+1))))),0)</f>
        <v>0</v>
      </c>
      <c r="AY359" s="161">
        <f t="shared" ref="AY359:AY362" si="4241">AW359+1</f>
        <v>45931</v>
      </c>
      <c r="AZ359" s="161">
        <f t="shared" ref="AZ359:AZ362" si="4242">AY359+30</f>
        <v>45961</v>
      </c>
      <c r="BA359" s="165">
        <f t="shared" ref="BA359:BA362" si="4243">IFERROR(IF(($R359-AZ359)&gt;=0,0,IF(($S359-AY359)&lt;0,0,IF(AND(($S359-AZ359)&gt;0,(AY359-$R359)&gt;0),$V359/365*(AZ359-AY359+1),IF(AND(($S359-AZ359)&lt;=0,(AY359-$R359)&gt;0),$V359/365*($S359-AY359+1),$V359/365*(AZ359-$R359+1))))),0)</f>
        <v>0</v>
      </c>
      <c r="BB359" s="161">
        <f t="shared" ref="BB359:BB362" si="4244">AZ359+1</f>
        <v>45962</v>
      </c>
      <c r="BC359" s="161">
        <f t="shared" ref="BC359:BC362" si="4245">BB359+29</f>
        <v>45991</v>
      </c>
      <c r="BD359" s="165">
        <f t="shared" ref="BD359:BD362" si="4246">IFERROR(IF(($R359-BC359)&gt;=0,0,IF(($S359-BB359)&lt;0,0,IF(AND(($S359-BC359)&gt;0,(BB359-$R359)&gt;0),$V359/365*(BC359-BB359+1),IF(AND(($S359-BC359)&lt;=0,(BB359-$R359)&gt;0),$V359/365*($S359-BB359+1),$V359/365*(BC359-$R359+1))))),0)</f>
        <v>0</v>
      </c>
      <c r="BE359" s="161">
        <f t="shared" ref="BE359:BE362" si="4247">BC359+1</f>
        <v>45992</v>
      </c>
      <c r="BF359" s="161">
        <f t="shared" ref="BF359:BF362" si="4248">BE359+30</f>
        <v>46022</v>
      </c>
      <c r="BG359" s="165">
        <f t="shared" ref="BG359:BG362" si="4249">IFERROR(IF(($R359-BF359)&gt;=0,0,IF(($S359-BE359)&lt;0,0,IF(AND(($S359-BF359)&gt;0,(BE359-$R359)&gt;0),$V359/365*(BF359-BE359+1),IF(AND(($S359-BF359)&lt;=0,(BE359-$R359)&gt;0),$V359/365*($S359-BE359+1),$V359/365*(BF359-$R359+1))))),0)</f>
        <v>0</v>
      </c>
      <c r="BH359" s="161">
        <v>46023</v>
      </c>
      <c r="BI359" s="161">
        <f t="shared" ref="BI359:BI362" si="4250">BH359+30</f>
        <v>46053</v>
      </c>
      <c r="BJ359" s="165">
        <f t="shared" ref="BJ359:BJ362" si="4251">IFERROR(IF(($R359-BI359)&gt;=0,0,IF(($S359-BH359)&lt;0,0,IF(AND(($S359-BI359)&gt;0,(BH359-$R359)&gt;0),$V359/365*(BI359-BH359+1),IF(AND(($S359-BI359)&lt;=0,(BH359-$R359)&gt;0),$V359/365*($S359-BH359+1),$V359/365*(BI359-$R359+1))))),0)</f>
        <v>0</v>
      </c>
      <c r="BK359" s="161">
        <f t="shared" ref="BK359:BK362" si="4252">BI359+1</f>
        <v>46054</v>
      </c>
      <c r="BL359" s="161">
        <f t="shared" ref="BL359:BL362" si="4253">BK359+27</f>
        <v>46081</v>
      </c>
      <c r="BM359" s="165">
        <f t="shared" ref="BM359:BM362" si="4254">IFERROR(IF(($R359-BL359)&gt;=0,0,IF(($S359-BK359)&lt;0,0,IF(AND(($S359-BL359)&gt;0,(BK359-$R359)&gt;0),$V359/365*(BL359-BK359+1),IF(AND(($S359-BL359)&lt;=0,(BK359-$R359)&gt;0),$V359/365*($S359-BK359+1),$V359/365*(BL359-$R359+1))))),0)</f>
        <v>0</v>
      </c>
      <c r="BN359" s="161">
        <f t="shared" ref="BN359:BN362" si="4255">BL359+1</f>
        <v>46082</v>
      </c>
      <c r="BO359" s="161">
        <f t="shared" ref="BO359:BO362" si="4256">BN359+30</f>
        <v>46112</v>
      </c>
      <c r="BP359" s="165">
        <f t="shared" ref="BP359:BP362" si="4257">IFERROR(IF(($R359-BO359)&gt;=0,0,IF(($S359-BN359)&lt;0,0,IF(AND(($S359-BO359)&gt;0,(BN359-$R359)&gt;0),$V359/365*(BO359-BN359+1),IF(AND(($S359-BO359)&lt;=0,(BN359-$R359)&gt;0),$V359/365*($S359-BN359+1),$V359/365*(BO359-$R359+1))))),0)</f>
        <v>0</v>
      </c>
      <c r="BQ359" s="161">
        <f t="shared" ref="BQ359:BQ362" si="4258">BO359+1</f>
        <v>46113</v>
      </c>
      <c r="BR359" s="161">
        <f t="shared" ref="BR359:BR362" si="4259">BQ359+29</f>
        <v>46142</v>
      </c>
      <c r="BS359" s="165">
        <f t="shared" ref="BS359:BS362" si="4260">IFERROR(IF(($R359-BR359)&gt;=0,0,IF(($S359-BQ359)&lt;0,0,IF(AND(($S359-BR359)&gt;0,(BQ359-$R359)&gt;0),$V359/365*(BR359-BQ359+1),IF(AND(($S359-BR359)&lt;=0,(BQ359-$R359)&gt;0),$V359/365*($S359-BQ359+1),$V359/365*(BR359-$R359+1))))),0)</f>
        <v>0</v>
      </c>
      <c r="BT359" s="161">
        <f t="shared" ref="BT359:BT362" si="4261">BR359+1</f>
        <v>46143</v>
      </c>
      <c r="BU359" s="161">
        <f t="shared" ref="BU359:BU362" si="4262">BT359+30</f>
        <v>46173</v>
      </c>
      <c r="BV359" s="165">
        <f t="shared" ref="BV359:BV362" si="4263">IFERROR(IF(($R359-BU359)&gt;=0,0,IF(($S359-BT359)&lt;0,0,IF(AND(($S359-BU359)&gt;0,(BT359-$R359)&gt;0),$V359/365*(BU359-BT359+1),IF(AND(($S359-BU359)&lt;=0,(BT359-$R359)&gt;0),$V359/365*($S359-BT359+1),$V359/365*(BU359-$R359+1))))),0)</f>
        <v>0</v>
      </c>
      <c r="BW359" s="161">
        <f t="shared" ref="BW359:BW362" si="4264">BU359+1</f>
        <v>46174</v>
      </c>
      <c r="BX359" s="161">
        <f t="shared" ref="BX359:BX362" si="4265">BW359+29</f>
        <v>46203</v>
      </c>
      <c r="BY359" s="165">
        <f t="shared" ref="BY359:BY362" si="4266">IFERROR(IF(($R359-BX359)&gt;=0,0,IF(($S359-BW359)&lt;0,0,IF(AND(($S359-BX359)&gt;0,(BW359-$R359)&gt;0),$V359/365*(BX359-BW359+1),IF(AND(($S359-BX359)&lt;=0,(BW359-$R359)&gt;0),$V359/365*($S359-BW359+1),$V359/365*(BX359-$R359+1))))),0)</f>
        <v>0</v>
      </c>
      <c r="BZ359" s="161">
        <f t="shared" ref="BZ359:BZ362" si="4267">BX359+1</f>
        <v>46204</v>
      </c>
      <c r="CA359" s="161">
        <f t="shared" ref="CA359:CA362" si="4268">BZ359+30</f>
        <v>46234</v>
      </c>
      <c r="CB359" s="165">
        <f t="shared" ref="CB359:CB362" si="4269">IFERROR(IF(($R359-CA359)&gt;=0,0,IF(($S359-BZ359)&lt;0,0,IF(AND(($S359-CA359)&gt;0,(BZ359-$R359)&gt;0),$V359/365*(CA359-BZ359+1),IF(AND(($S359-CA359)&lt;=0,(BZ359-$R359)&gt;0),$V359/365*($S359-BZ359+1),$V359/365*(CA359-$R359+1))))),0)</f>
        <v>0</v>
      </c>
      <c r="CC359" s="161">
        <f t="shared" ref="CC359:CC362" si="4270">CA359+1</f>
        <v>46235</v>
      </c>
      <c r="CD359" s="161">
        <f t="shared" ref="CD359:CD362" si="4271">CC359+30</f>
        <v>46265</v>
      </c>
      <c r="CE359" s="165">
        <f t="shared" ref="CE359:CE362" si="4272">IFERROR(IF(($R359-CD359)&gt;=0,0,IF(($S359-CC359)&lt;0,0,IF(AND(($S359-CD359)&gt;0,(CC359-$R359)&gt;0),$V359/365*(CD359-CC359+1),IF(AND(($S359-CD359)&lt;=0,(CC359-$R359)&gt;0),$V359/365*($S359-CC359+1),$V359/365*(CD359-$R359+1))))),0)</f>
        <v>0</v>
      </c>
      <c r="CF359" s="161">
        <f t="shared" ref="CF359:CF362" si="4273">CD359+1</f>
        <v>46266</v>
      </c>
      <c r="CG359" s="161">
        <f t="shared" ref="CG359:CG362" si="4274">CF359+29</f>
        <v>46295</v>
      </c>
      <c r="CH359" s="165">
        <f t="shared" ref="CH359:CH362" si="4275">IFERROR(IF(($R359-CG359)&gt;=0,0,IF(($S359-CF359)&lt;0,0,IF(AND(($S359-CG359)&gt;0,(CF359-$R359)&gt;0),$V359/365*(CG359-CF359+1),IF(AND(($S359-CG359)&lt;=0,(CF359-$R359)&gt;0),$V359/365*($S359-CF359+1),$V359/365*(CG359-$R359+1))))),0)</f>
        <v>0</v>
      </c>
      <c r="CI359" s="161">
        <f t="shared" ref="CI359:CI362" si="4276">CG359+1</f>
        <v>46296</v>
      </c>
      <c r="CJ359" s="161">
        <f t="shared" ref="CJ359:CJ362" si="4277">CI359+30</f>
        <v>46326</v>
      </c>
      <c r="CK359" s="165">
        <f t="shared" ref="CK359:CK362" si="4278">IFERROR(IF(($R359-CJ359)&gt;=0,0,IF(($S359-CI359)&lt;0,0,IF(AND(($S359-CJ359)&gt;0,(CI359-$R359)&gt;0),$V359/365*(CJ359-CI359+1),IF(AND(($S359-CJ359)&lt;=0,(CI359-$R359)&gt;0),$V359/365*($S359-CI359+1),$V359/365*(CJ359-$R359+1))))),0)</f>
        <v>0</v>
      </c>
      <c r="CL359" s="161">
        <f t="shared" ref="CL359:CL362" si="4279">CJ359+1</f>
        <v>46327</v>
      </c>
      <c r="CM359" s="161">
        <f t="shared" ref="CM359:CM362" si="4280">CL359+29</f>
        <v>46356</v>
      </c>
      <c r="CN359" s="165">
        <f t="shared" ref="CN359:CN362" si="4281">IFERROR(IF(($R359-CM359)&gt;=0,0,IF(($S359-CL359)&lt;0,0,IF(AND(($S359-CM359)&gt;0,(CL359-$R359)&gt;0),$V359/365*(CM359-CL359+1),IF(AND(($S359-CM359)&lt;=0,(CL359-$R359)&gt;0),$V359/365*($S359-CL359+1),$V359/365*(CM359-$R359+1))))),0)</f>
        <v>0</v>
      </c>
      <c r="CO359" s="161">
        <f t="shared" ref="CO359:CO362" si="4282">CM359+1</f>
        <v>46357</v>
      </c>
      <c r="CP359" s="161">
        <f t="shared" ref="CP359:CP362" si="4283">CO359+30</f>
        <v>46387</v>
      </c>
      <c r="CQ359" s="165">
        <f t="shared" ref="CQ359:CQ362" si="4284">IFERROR(IF(($R359-CP359)&gt;=0,0,IF(($S359-CO359)&lt;0,0,IF(AND(($S359-CP359)&gt;0,(CO359-$R359)&gt;0),$V359/365*(CP359-CO359+1),IF(AND(($S359-CP359)&lt;=0,(CO359-$R359)&gt;0),$V359/365*($S359-CO359+1),$V359/365*(CP359-$R359+1))))),0)</f>
        <v>0</v>
      </c>
    </row>
    <row r="360" s="78" customFormat="1" ht="24" customHeight="1" outlineLevel="4" spans="1:95">
      <c r="A360" s="119"/>
      <c r="B360" s="120"/>
      <c r="C360" s="121"/>
      <c r="D360" s="119"/>
      <c r="E360" s="120"/>
      <c r="F360" s="120"/>
      <c r="G360" s="120"/>
      <c r="H360" s="122"/>
      <c r="I360" s="122"/>
      <c r="J360" s="122">
        <f t="shared" si="3853"/>
        <v>0</v>
      </c>
      <c r="K360" s="122">
        <f t="shared" ref="K360:K362" si="4285">K359+1</f>
        <v>2</v>
      </c>
      <c r="L360" s="87"/>
      <c r="M360" s="154">
        <f>IFERROR(VLOOKUP($L360,'2-2 引出数据_合同数据仓库'!$B$2:$BP$1000,3,FALSE),0)</f>
        <v>0</v>
      </c>
      <c r="N360" s="122"/>
      <c r="O360" s="154">
        <f>IFERROR(VLOOKUP((LEFT(VLOOKUP($L360,'2-2 引出数据_合同数据仓库'!$B$2:$BP$1000,64,FALSE),15)&amp;(RIGHT(VLOOKUP($L360,'2-2 引出数据_合同数据仓库'!$B$2:$BP$1000,64,FALSE),4)+1)),'2-2 引出数据_合同数据仓库'!$B$2:$BP$1000,3,FALSE),0)</f>
        <v>0</v>
      </c>
      <c r="P360" s="122"/>
      <c r="Q360" s="122">
        <f>IFERROR(VLOOKUP($L360,'2-2 引出数据_合同数据仓库'!$B$2:$BP$1000,28,FALSE),0)</f>
        <v>0</v>
      </c>
      <c r="R360" s="122">
        <f>IFERROR(VLOOKUP($L360,'2-2 引出数据_合同数据仓库'!$B$2:$BP$1000,29,FALSE),0)</f>
        <v>0</v>
      </c>
      <c r="S360" s="122">
        <f>IFERROR(VLOOKUP($L360,'2-2 引出数据_合同数据仓库'!$B$2:$BP$1000,4,FALSE),0)</f>
        <v>0</v>
      </c>
      <c r="T360" s="122"/>
      <c r="U360" s="122">
        <f>IFERROR(VLOOKUP($L360,'2-2 引出数据_合同数据仓库'!$B$2:$BP$1000,15,FALSE),0)</f>
        <v>0</v>
      </c>
      <c r="V360" s="122">
        <f t="shared" si="4214"/>
        <v>0</v>
      </c>
      <c r="W360" s="122"/>
      <c r="X360" s="161">
        <v>45658</v>
      </c>
      <c r="Y360" s="161">
        <f t="shared" si="4215"/>
        <v>45688</v>
      </c>
      <c r="Z360" s="165">
        <f t="shared" si="4216"/>
        <v>0</v>
      </c>
      <c r="AA360" s="161">
        <f t="shared" si="4217"/>
        <v>45689</v>
      </c>
      <c r="AB360" s="161">
        <f t="shared" si="4218"/>
        <v>45716</v>
      </c>
      <c r="AC360" s="165">
        <f t="shared" si="4219"/>
        <v>0</v>
      </c>
      <c r="AD360" s="161">
        <f t="shared" si="4220"/>
        <v>45717</v>
      </c>
      <c r="AE360" s="161">
        <f t="shared" si="4221"/>
        <v>45747</v>
      </c>
      <c r="AF360" s="165">
        <f t="shared" si="4222"/>
        <v>0</v>
      </c>
      <c r="AG360" s="161">
        <f t="shared" si="4223"/>
        <v>45748</v>
      </c>
      <c r="AH360" s="161">
        <f t="shared" si="4224"/>
        <v>45777</v>
      </c>
      <c r="AI360" s="165">
        <f t="shared" si="4225"/>
        <v>0</v>
      </c>
      <c r="AJ360" s="161">
        <f t="shared" si="4226"/>
        <v>45778</v>
      </c>
      <c r="AK360" s="161">
        <f t="shared" si="4227"/>
        <v>45808</v>
      </c>
      <c r="AL360" s="165">
        <f t="shared" si="4228"/>
        <v>0</v>
      </c>
      <c r="AM360" s="161">
        <f t="shared" si="4229"/>
        <v>45809</v>
      </c>
      <c r="AN360" s="161">
        <f t="shared" si="4230"/>
        <v>45838</v>
      </c>
      <c r="AO360" s="165">
        <f t="shared" si="4231"/>
        <v>0</v>
      </c>
      <c r="AP360" s="161">
        <f t="shared" si="4232"/>
        <v>45839</v>
      </c>
      <c r="AQ360" s="161">
        <f t="shared" si="4233"/>
        <v>45869</v>
      </c>
      <c r="AR360" s="165">
        <f t="shared" si="4234"/>
        <v>0</v>
      </c>
      <c r="AS360" s="161">
        <f t="shared" si="4235"/>
        <v>45870</v>
      </c>
      <c r="AT360" s="161">
        <f t="shared" si="4236"/>
        <v>45900</v>
      </c>
      <c r="AU360" s="165">
        <f t="shared" si="4237"/>
        <v>0</v>
      </c>
      <c r="AV360" s="161">
        <f t="shared" si="4238"/>
        <v>45901</v>
      </c>
      <c r="AW360" s="161">
        <f t="shared" si="4239"/>
        <v>45930</v>
      </c>
      <c r="AX360" s="165">
        <f t="shared" si="4240"/>
        <v>0</v>
      </c>
      <c r="AY360" s="161">
        <f t="shared" si="4241"/>
        <v>45931</v>
      </c>
      <c r="AZ360" s="161">
        <f t="shared" si="4242"/>
        <v>45961</v>
      </c>
      <c r="BA360" s="165">
        <f t="shared" si="4243"/>
        <v>0</v>
      </c>
      <c r="BB360" s="161">
        <f t="shared" si="4244"/>
        <v>45962</v>
      </c>
      <c r="BC360" s="161">
        <f t="shared" si="4245"/>
        <v>45991</v>
      </c>
      <c r="BD360" s="165">
        <f t="shared" si="4246"/>
        <v>0</v>
      </c>
      <c r="BE360" s="161">
        <f t="shared" si="4247"/>
        <v>45992</v>
      </c>
      <c r="BF360" s="161">
        <f t="shared" si="4248"/>
        <v>46022</v>
      </c>
      <c r="BG360" s="165">
        <f t="shared" si="4249"/>
        <v>0</v>
      </c>
      <c r="BH360" s="161">
        <v>46023</v>
      </c>
      <c r="BI360" s="161">
        <f t="shared" si="4250"/>
        <v>46053</v>
      </c>
      <c r="BJ360" s="165">
        <f t="shared" si="4251"/>
        <v>0</v>
      </c>
      <c r="BK360" s="161">
        <f t="shared" si="4252"/>
        <v>46054</v>
      </c>
      <c r="BL360" s="161">
        <f t="shared" si="4253"/>
        <v>46081</v>
      </c>
      <c r="BM360" s="165">
        <f t="shared" si="4254"/>
        <v>0</v>
      </c>
      <c r="BN360" s="161">
        <f t="shared" si="4255"/>
        <v>46082</v>
      </c>
      <c r="BO360" s="161">
        <f t="shared" si="4256"/>
        <v>46112</v>
      </c>
      <c r="BP360" s="165">
        <f t="shared" si="4257"/>
        <v>0</v>
      </c>
      <c r="BQ360" s="161">
        <f t="shared" si="4258"/>
        <v>46113</v>
      </c>
      <c r="BR360" s="161">
        <f t="shared" si="4259"/>
        <v>46142</v>
      </c>
      <c r="BS360" s="165">
        <f t="shared" si="4260"/>
        <v>0</v>
      </c>
      <c r="BT360" s="161">
        <f t="shared" si="4261"/>
        <v>46143</v>
      </c>
      <c r="BU360" s="161">
        <f t="shared" si="4262"/>
        <v>46173</v>
      </c>
      <c r="BV360" s="165">
        <f t="shared" si="4263"/>
        <v>0</v>
      </c>
      <c r="BW360" s="161">
        <f t="shared" si="4264"/>
        <v>46174</v>
      </c>
      <c r="BX360" s="161">
        <f t="shared" si="4265"/>
        <v>46203</v>
      </c>
      <c r="BY360" s="165">
        <f t="shared" si="4266"/>
        <v>0</v>
      </c>
      <c r="BZ360" s="161">
        <f t="shared" si="4267"/>
        <v>46204</v>
      </c>
      <c r="CA360" s="161">
        <f t="shared" si="4268"/>
        <v>46234</v>
      </c>
      <c r="CB360" s="165">
        <f t="shared" si="4269"/>
        <v>0</v>
      </c>
      <c r="CC360" s="161">
        <f t="shared" si="4270"/>
        <v>46235</v>
      </c>
      <c r="CD360" s="161">
        <f t="shared" si="4271"/>
        <v>46265</v>
      </c>
      <c r="CE360" s="165">
        <f t="shared" si="4272"/>
        <v>0</v>
      </c>
      <c r="CF360" s="161">
        <f t="shared" si="4273"/>
        <v>46266</v>
      </c>
      <c r="CG360" s="161">
        <f t="shared" si="4274"/>
        <v>46295</v>
      </c>
      <c r="CH360" s="165">
        <f t="shared" si="4275"/>
        <v>0</v>
      </c>
      <c r="CI360" s="161">
        <f t="shared" si="4276"/>
        <v>46296</v>
      </c>
      <c r="CJ360" s="161">
        <f t="shared" si="4277"/>
        <v>46326</v>
      </c>
      <c r="CK360" s="165">
        <f t="shared" si="4278"/>
        <v>0</v>
      </c>
      <c r="CL360" s="161">
        <f t="shared" si="4279"/>
        <v>46327</v>
      </c>
      <c r="CM360" s="161">
        <f t="shared" si="4280"/>
        <v>46356</v>
      </c>
      <c r="CN360" s="165">
        <f t="shared" si="4281"/>
        <v>0</v>
      </c>
      <c r="CO360" s="161">
        <f t="shared" si="4282"/>
        <v>46357</v>
      </c>
      <c r="CP360" s="161">
        <f t="shared" si="4283"/>
        <v>46387</v>
      </c>
      <c r="CQ360" s="165">
        <f t="shared" si="4284"/>
        <v>0</v>
      </c>
    </row>
    <row r="361" s="78" customFormat="1" ht="24" customHeight="1" outlineLevel="4" spans="1:95">
      <c r="A361" s="119"/>
      <c r="B361" s="120"/>
      <c r="C361" s="121"/>
      <c r="D361" s="119"/>
      <c r="E361" s="120"/>
      <c r="F361" s="120"/>
      <c r="G361" s="120"/>
      <c r="H361" s="122"/>
      <c r="I361" s="122"/>
      <c r="J361" s="122">
        <f t="shared" si="3853"/>
        <v>0</v>
      </c>
      <c r="K361" s="122">
        <f t="shared" si="4285"/>
        <v>3</v>
      </c>
      <c r="L361" s="87"/>
      <c r="M361" s="154">
        <f>IFERROR(VLOOKUP($L361,'2-2 引出数据_合同数据仓库'!$B$2:$BP$1000,3,FALSE),0)</f>
        <v>0</v>
      </c>
      <c r="N361" s="122"/>
      <c r="O361" s="154">
        <f>IFERROR(VLOOKUP((LEFT(VLOOKUP($L361,'2-2 引出数据_合同数据仓库'!$B$2:$BP$1000,64,FALSE),15)&amp;(RIGHT(VLOOKUP($L361,'2-2 引出数据_合同数据仓库'!$B$2:$BP$1000,64,FALSE),4)+1)),'2-2 引出数据_合同数据仓库'!$B$2:$BP$1000,3,FALSE),0)</f>
        <v>0</v>
      </c>
      <c r="P361" s="122"/>
      <c r="Q361" s="122">
        <f>IFERROR(VLOOKUP($L361,'2-2 引出数据_合同数据仓库'!$B$2:$BP$1000,28,FALSE),0)</f>
        <v>0</v>
      </c>
      <c r="R361" s="122">
        <f>IFERROR(VLOOKUP($L361,'2-2 引出数据_合同数据仓库'!$B$2:$BP$1000,29,FALSE),0)</f>
        <v>0</v>
      </c>
      <c r="S361" s="122">
        <f>IFERROR(VLOOKUP($L361,'2-2 引出数据_合同数据仓库'!$B$2:$BP$1000,4,FALSE),0)</f>
        <v>0</v>
      </c>
      <c r="T361" s="122"/>
      <c r="U361" s="122">
        <f>IFERROR(VLOOKUP($L361,'2-2 引出数据_合同数据仓库'!$B$2:$BP$1000,15,FALSE),0)</f>
        <v>0</v>
      </c>
      <c r="V361" s="122">
        <f t="shared" si="4214"/>
        <v>0</v>
      </c>
      <c r="W361" s="122"/>
      <c r="X361" s="161">
        <v>45658</v>
      </c>
      <c r="Y361" s="161">
        <f t="shared" si="4215"/>
        <v>45688</v>
      </c>
      <c r="Z361" s="165">
        <f t="shared" si="4216"/>
        <v>0</v>
      </c>
      <c r="AA361" s="161">
        <f t="shared" si="4217"/>
        <v>45689</v>
      </c>
      <c r="AB361" s="161">
        <f t="shared" si="4218"/>
        <v>45716</v>
      </c>
      <c r="AC361" s="165">
        <f t="shared" si="4219"/>
        <v>0</v>
      </c>
      <c r="AD361" s="161">
        <f t="shared" si="4220"/>
        <v>45717</v>
      </c>
      <c r="AE361" s="161">
        <f t="shared" si="4221"/>
        <v>45747</v>
      </c>
      <c r="AF361" s="165">
        <f t="shared" si="4222"/>
        <v>0</v>
      </c>
      <c r="AG361" s="161">
        <f t="shared" si="4223"/>
        <v>45748</v>
      </c>
      <c r="AH361" s="161">
        <f t="shared" si="4224"/>
        <v>45777</v>
      </c>
      <c r="AI361" s="165">
        <f t="shared" si="4225"/>
        <v>0</v>
      </c>
      <c r="AJ361" s="161">
        <f t="shared" si="4226"/>
        <v>45778</v>
      </c>
      <c r="AK361" s="161">
        <f t="shared" si="4227"/>
        <v>45808</v>
      </c>
      <c r="AL361" s="165">
        <f t="shared" si="4228"/>
        <v>0</v>
      </c>
      <c r="AM361" s="161">
        <f t="shared" si="4229"/>
        <v>45809</v>
      </c>
      <c r="AN361" s="161">
        <f t="shared" si="4230"/>
        <v>45838</v>
      </c>
      <c r="AO361" s="165">
        <f t="shared" si="4231"/>
        <v>0</v>
      </c>
      <c r="AP361" s="161">
        <f t="shared" si="4232"/>
        <v>45839</v>
      </c>
      <c r="AQ361" s="161">
        <f t="shared" si="4233"/>
        <v>45869</v>
      </c>
      <c r="AR361" s="165">
        <f t="shared" si="4234"/>
        <v>0</v>
      </c>
      <c r="AS361" s="161">
        <f t="shared" si="4235"/>
        <v>45870</v>
      </c>
      <c r="AT361" s="161">
        <f t="shared" si="4236"/>
        <v>45900</v>
      </c>
      <c r="AU361" s="165">
        <f t="shared" si="4237"/>
        <v>0</v>
      </c>
      <c r="AV361" s="161">
        <f t="shared" si="4238"/>
        <v>45901</v>
      </c>
      <c r="AW361" s="161">
        <f t="shared" si="4239"/>
        <v>45930</v>
      </c>
      <c r="AX361" s="165">
        <f t="shared" si="4240"/>
        <v>0</v>
      </c>
      <c r="AY361" s="161">
        <f t="shared" si="4241"/>
        <v>45931</v>
      </c>
      <c r="AZ361" s="161">
        <f t="shared" si="4242"/>
        <v>45961</v>
      </c>
      <c r="BA361" s="165">
        <f t="shared" si="4243"/>
        <v>0</v>
      </c>
      <c r="BB361" s="161">
        <f t="shared" si="4244"/>
        <v>45962</v>
      </c>
      <c r="BC361" s="161">
        <f t="shared" si="4245"/>
        <v>45991</v>
      </c>
      <c r="BD361" s="165">
        <f t="shared" si="4246"/>
        <v>0</v>
      </c>
      <c r="BE361" s="161">
        <f t="shared" si="4247"/>
        <v>45992</v>
      </c>
      <c r="BF361" s="161">
        <f t="shared" si="4248"/>
        <v>46022</v>
      </c>
      <c r="BG361" s="165">
        <f t="shared" si="4249"/>
        <v>0</v>
      </c>
      <c r="BH361" s="161">
        <v>46023</v>
      </c>
      <c r="BI361" s="161">
        <f t="shared" si="4250"/>
        <v>46053</v>
      </c>
      <c r="BJ361" s="165">
        <f t="shared" si="4251"/>
        <v>0</v>
      </c>
      <c r="BK361" s="161">
        <f t="shared" si="4252"/>
        <v>46054</v>
      </c>
      <c r="BL361" s="161">
        <f t="shared" si="4253"/>
        <v>46081</v>
      </c>
      <c r="BM361" s="165">
        <f t="shared" si="4254"/>
        <v>0</v>
      </c>
      <c r="BN361" s="161">
        <f t="shared" si="4255"/>
        <v>46082</v>
      </c>
      <c r="BO361" s="161">
        <f t="shared" si="4256"/>
        <v>46112</v>
      </c>
      <c r="BP361" s="165">
        <f t="shared" si="4257"/>
        <v>0</v>
      </c>
      <c r="BQ361" s="161">
        <f t="shared" si="4258"/>
        <v>46113</v>
      </c>
      <c r="BR361" s="161">
        <f t="shared" si="4259"/>
        <v>46142</v>
      </c>
      <c r="BS361" s="165">
        <f t="shared" si="4260"/>
        <v>0</v>
      </c>
      <c r="BT361" s="161">
        <f t="shared" si="4261"/>
        <v>46143</v>
      </c>
      <c r="BU361" s="161">
        <f t="shared" si="4262"/>
        <v>46173</v>
      </c>
      <c r="BV361" s="165">
        <f t="shared" si="4263"/>
        <v>0</v>
      </c>
      <c r="BW361" s="161">
        <f t="shared" si="4264"/>
        <v>46174</v>
      </c>
      <c r="BX361" s="161">
        <f t="shared" si="4265"/>
        <v>46203</v>
      </c>
      <c r="BY361" s="165">
        <f t="shared" si="4266"/>
        <v>0</v>
      </c>
      <c r="BZ361" s="161">
        <f t="shared" si="4267"/>
        <v>46204</v>
      </c>
      <c r="CA361" s="161">
        <f t="shared" si="4268"/>
        <v>46234</v>
      </c>
      <c r="CB361" s="165">
        <f t="shared" si="4269"/>
        <v>0</v>
      </c>
      <c r="CC361" s="161">
        <f t="shared" si="4270"/>
        <v>46235</v>
      </c>
      <c r="CD361" s="161">
        <f t="shared" si="4271"/>
        <v>46265</v>
      </c>
      <c r="CE361" s="165">
        <f t="shared" si="4272"/>
        <v>0</v>
      </c>
      <c r="CF361" s="161">
        <f t="shared" si="4273"/>
        <v>46266</v>
      </c>
      <c r="CG361" s="161">
        <f t="shared" si="4274"/>
        <v>46295</v>
      </c>
      <c r="CH361" s="165">
        <f t="shared" si="4275"/>
        <v>0</v>
      </c>
      <c r="CI361" s="161">
        <f t="shared" si="4276"/>
        <v>46296</v>
      </c>
      <c r="CJ361" s="161">
        <f t="shared" si="4277"/>
        <v>46326</v>
      </c>
      <c r="CK361" s="165">
        <f t="shared" si="4278"/>
        <v>0</v>
      </c>
      <c r="CL361" s="161">
        <f t="shared" si="4279"/>
        <v>46327</v>
      </c>
      <c r="CM361" s="161">
        <f t="shared" si="4280"/>
        <v>46356</v>
      </c>
      <c r="CN361" s="165">
        <f t="shared" si="4281"/>
        <v>0</v>
      </c>
      <c r="CO361" s="161">
        <f t="shared" si="4282"/>
        <v>46357</v>
      </c>
      <c r="CP361" s="161">
        <f t="shared" si="4283"/>
        <v>46387</v>
      </c>
      <c r="CQ361" s="165">
        <f t="shared" si="4284"/>
        <v>0</v>
      </c>
    </row>
    <row r="362" s="78" customFormat="1" ht="24" customHeight="1" outlineLevel="4" spans="1:95">
      <c r="A362" s="119"/>
      <c r="B362" s="120"/>
      <c r="C362" s="121"/>
      <c r="D362" s="119"/>
      <c r="E362" s="120"/>
      <c r="F362" s="120"/>
      <c r="G362" s="120"/>
      <c r="H362" s="122"/>
      <c r="I362" s="122"/>
      <c r="J362" s="122">
        <f t="shared" si="3853"/>
        <v>0</v>
      </c>
      <c r="K362" s="122">
        <f t="shared" si="4285"/>
        <v>4</v>
      </c>
      <c r="L362" s="87"/>
      <c r="M362" s="154">
        <f>IFERROR(VLOOKUP($L362,'2-2 引出数据_合同数据仓库'!$B$2:$BP$1000,3,FALSE),0)</f>
        <v>0</v>
      </c>
      <c r="N362" s="122"/>
      <c r="O362" s="154">
        <f>IFERROR(VLOOKUP((LEFT(VLOOKUP($L362,'2-2 引出数据_合同数据仓库'!$B$2:$BP$1000,64,FALSE),15)&amp;(RIGHT(VLOOKUP($L362,'2-2 引出数据_合同数据仓库'!$B$2:$BP$1000,64,FALSE),4)+1)),'2-2 引出数据_合同数据仓库'!$B$2:$BP$1000,3,FALSE),0)</f>
        <v>0</v>
      </c>
      <c r="P362" s="122"/>
      <c r="Q362" s="122">
        <f>IFERROR(VLOOKUP($L362,'2-2 引出数据_合同数据仓库'!$B$2:$BP$1000,28,FALSE),0)</f>
        <v>0</v>
      </c>
      <c r="R362" s="122">
        <f>IFERROR(VLOOKUP($L362,'2-2 引出数据_合同数据仓库'!$B$2:$BP$1000,29,FALSE),0)</f>
        <v>0</v>
      </c>
      <c r="S362" s="122">
        <f>IFERROR(VLOOKUP($L362,'2-2 引出数据_合同数据仓库'!$B$2:$BP$1000,4,FALSE),0)</f>
        <v>0</v>
      </c>
      <c r="T362" s="122"/>
      <c r="U362" s="122">
        <f>IFERROR(VLOOKUP($L362,'2-2 引出数据_合同数据仓库'!$B$2:$BP$1000,15,FALSE),0)</f>
        <v>0</v>
      </c>
      <c r="V362" s="122">
        <f t="shared" si="4214"/>
        <v>0</v>
      </c>
      <c r="W362" s="122"/>
      <c r="X362" s="161">
        <v>45658</v>
      </c>
      <c r="Y362" s="161">
        <f t="shared" si="4215"/>
        <v>45688</v>
      </c>
      <c r="Z362" s="165">
        <f t="shared" si="4216"/>
        <v>0</v>
      </c>
      <c r="AA362" s="161">
        <f t="shared" si="4217"/>
        <v>45689</v>
      </c>
      <c r="AB362" s="161">
        <f t="shared" si="4218"/>
        <v>45716</v>
      </c>
      <c r="AC362" s="165">
        <f t="shared" si="4219"/>
        <v>0</v>
      </c>
      <c r="AD362" s="161">
        <f t="shared" si="4220"/>
        <v>45717</v>
      </c>
      <c r="AE362" s="161">
        <f t="shared" si="4221"/>
        <v>45747</v>
      </c>
      <c r="AF362" s="165">
        <f t="shared" si="4222"/>
        <v>0</v>
      </c>
      <c r="AG362" s="161">
        <f t="shared" si="4223"/>
        <v>45748</v>
      </c>
      <c r="AH362" s="161">
        <f t="shared" si="4224"/>
        <v>45777</v>
      </c>
      <c r="AI362" s="165">
        <f t="shared" si="4225"/>
        <v>0</v>
      </c>
      <c r="AJ362" s="161">
        <f t="shared" si="4226"/>
        <v>45778</v>
      </c>
      <c r="AK362" s="161">
        <f t="shared" si="4227"/>
        <v>45808</v>
      </c>
      <c r="AL362" s="165">
        <f t="shared" si="4228"/>
        <v>0</v>
      </c>
      <c r="AM362" s="161">
        <f t="shared" si="4229"/>
        <v>45809</v>
      </c>
      <c r="AN362" s="161">
        <f t="shared" si="4230"/>
        <v>45838</v>
      </c>
      <c r="AO362" s="165">
        <f t="shared" si="4231"/>
        <v>0</v>
      </c>
      <c r="AP362" s="161">
        <f t="shared" si="4232"/>
        <v>45839</v>
      </c>
      <c r="AQ362" s="161">
        <f t="shared" si="4233"/>
        <v>45869</v>
      </c>
      <c r="AR362" s="165">
        <f t="shared" si="4234"/>
        <v>0</v>
      </c>
      <c r="AS362" s="161">
        <f t="shared" si="4235"/>
        <v>45870</v>
      </c>
      <c r="AT362" s="161">
        <f t="shared" si="4236"/>
        <v>45900</v>
      </c>
      <c r="AU362" s="165">
        <f t="shared" si="4237"/>
        <v>0</v>
      </c>
      <c r="AV362" s="161">
        <f t="shared" si="4238"/>
        <v>45901</v>
      </c>
      <c r="AW362" s="161">
        <f t="shared" si="4239"/>
        <v>45930</v>
      </c>
      <c r="AX362" s="165">
        <f t="shared" si="4240"/>
        <v>0</v>
      </c>
      <c r="AY362" s="161">
        <f t="shared" si="4241"/>
        <v>45931</v>
      </c>
      <c r="AZ362" s="161">
        <f t="shared" si="4242"/>
        <v>45961</v>
      </c>
      <c r="BA362" s="165">
        <f t="shared" si="4243"/>
        <v>0</v>
      </c>
      <c r="BB362" s="161">
        <f t="shared" si="4244"/>
        <v>45962</v>
      </c>
      <c r="BC362" s="161">
        <f t="shared" si="4245"/>
        <v>45991</v>
      </c>
      <c r="BD362" s="165">
        <f t="shared" si="4246"/>
        <v>0</v>
      </c>
      <c r="BE362" s="161">
        <f t="shared" si="4247"/>
        <v>45992</v>
      </c>
      <c r="BF362" s="161">
        <f t="shared" si="4248"/>
        <v>46022</v>
      </c>
      <c r="BG362" s="165">
        <f t="shared" si="4249"/>
        <v>0</v>
      </c>
      <c r="BH362" s="161">
        <v>46023</v>
      </c>
      <c r="BI362" s="161">
        <f t="shared" si="4250"/>
        <v>46053</v>
      </c>
      <c r="BJ362" s="165">
        <f t="shared" si="4251"/>
        <v>0</v>
      </c>
      <c r="BK362" s="161">
        <f t="shared" si="4252"/>
        <v>46054</v>
      </c>
      <c r="BL362" s="161">
        <f t="shared" si="4253"/>
        <v>46081</v>
      </c>
      <c r="BM362" s="165">
        <f t="shared" si="4254"/>
        <v>0</v>
      </c>
      <c r="BN362" s="161">
        <f t="shared" si="4255"/>
        <v>46082</v>
      </c>
      <c r="BO362" s="161">
        <f t="shared" si="4256"/>
        <v>46112</v>
      </c>
      <c r="BP362" s="165">
        <f t="shared" si="4257"/>
        <v>0</v>
      </c>
      <c r="BQ362" s="161">
        <f t="shared" si="4258"/>
        <v>46113</v>
      </c>
      <c r="BR362" s="161">
        <f t="shared" si="4259"/>
        <v>46142</v>
      </c>
      <c r="BS362" s="165">
        <f t="shared" si="4260"/>
        <v>0</v>
      </c>
      <c r="BT362" s="161">
        <f t="shared" si="4261"/>
        <v>46143</v>
      </c>
      <c r="BU362" s="161">
        <f t="shared" si="4262"/>
        <v>46173</v>
      </c>
      <c r="BV362" s="165">
        <f t="shared" si="4263"/>
        <v>0</v>
      </c>
      <c r="BW362" s="161">
        <f t="shared" si="4264"/>
        <v>46174</v>
      </c>
      <c r="BX362" s="161">
        <f t="shared" si="4265"/>
        <v>46203</v>
      </c>
      <c r="BY362" s="165">
        <f t="shared" si="4266"/>
        <v>0</v>
      </c>
      <c r="BZ362" s="161">
        <f t="shared" si="4267"/>
        <v>46204</v>
      </c>
      <c r="CA362" s="161">
        <f t="shared" si="4268"/>
        <v>46234</v>
      </c>
      <c r="CB362" s="165">
        <f t="shared" si="4269"/>
        <v>0</v>
      </c>
      <c r="CC362" s="161">
        <f t="shared" si="4270"/>
        <v>46235</v>
      </c>
      <c r="CD362" s="161">
        <f t="shared" si="4271"/>
        <v>46265</v>
      </c>
      <c r="CE362" s="165">
        <f t="shared" si="4272"/>
        <v>0</v>
      </c>
      <c r="CF362" s="161">
        <f t="shared" si="4273"/>
        <v>46266</v>
      </c>
      <c r="CG362" s="161">
        <f t="shared" si="4274"/>
        <v>46295</v>
      </c>
      <c r="CH362" s="165">
        <f t="shared" si="4275"/>
        <v>0</v>
      </c>
      <c r="CI362" s="161">
        <f t="shared" si="4276"/>
        <v>46296</v>
      </c>
      <c r="CJ362" s="161">
        <f t="shared" si="4277"/>
        <v>46326</v>
      </c>
      <c r="CK362" s="165">
        <f t="shared" si="4278"/>
        <v>0</v>
      </c>
      <c r="CL362" s="161">
        <f t="shared" si="4279"/>
        <v>46327</v>
      </c>
      <c r="CM362" s="161">
        <f t="shared" si="4280"/>
        <v>46356</v>
      </c>
      <c r="CN362" s="165">
        <f t="shared" si="4281"/>
        <v>0</v>
      </c>
      <c r="CO362" s="161">
        <f t="shared" si="4282"/>
        <v>46357</v>
      </c>
      <c r="CP362" s="161">
        <f t="shared" si="4283"/>
        <v>46387</v>
      </c>
      <c r="CQ362" s="165">
        <f t="shared" si="4284"/>
        <v>0</v>
      </c>
    </row>
    <row r="363" s="78" customFormat="1" ht="24" customHeight="1" outlineLevel="4" spans="1:95">
      <c r="A363" s="123" t="s">
        <v>2826</v>
      </c>
      <c r="B363" s="124"/>
      <c r="C363" s="124"/>
      <c r="D363" s="124"/>
      <c r="E363" s="124"/>
      <c r="F363" s="124"/>
      <c r="G363" s="125"/>
      <c r="H363" s="126"/>
      <c r="I363" s="126"/>
      <c r="J363" s="126"/>
      <c r="K363" s="126"/>
      <c r="L363" s="126"/>
      <c r="M363" s="155"/>
      <c r="N363" s="126"/>
      <c r="O363" s="126"/>
      <c r="P363" s="126"/>
      <c r="Q363" s="126"/>
      <c r="R363" s="126"/>
      <c r="S363" s="126"/>
      <c r="T363" s="126"/>
      <c r="U363" s="126"/>
      <c r="V363" s="126"/>
      <c r="W363" s="126"/>
      <c r="X363" s="126"/>
      <c r="Y363" s="126"/>
      <c r="Z363" s="126"/>
      <c r="AA363" s="126"/>
      <c r="AB363" s="126"/>
      <c r="AC363" s="126"/>
      <c r="AD363" s="126"/>
      <c r="AE363" s="126"/>
      <c r="AF363" s="126"/>
      <c r="AG363" s="126"/>
      <c r="AH363" s="126"/>
      <c r="AI363" s="126"/>
      <c r="AJ363" s="126"/>
      <c r="AK363" s="126"/>
      <c r="AL363" s="126"/>
      <c r="AM363" s="126"/>
      <c r="AN363" s="126"/>
      <c r="AO363" s="126"/>
      <c r="AP363" s="126"/>
      <c r="AQ363" s="126"/>
      <c r="AR363" s="126"/>
      <c r="AS363" s="126"/>
      <c r="AT363" s="126"/>
      <c r="AU363" s="126"/>
      <c r="AV363" s="126"/>
      <c r="AW363" s="126"/>
      <c r="AX363" s="126"/>
      <c r="AY363" s="126"/>
      <c r="AZ363" s="126"/>
      <c r="BA363" s="126"/>
      <c r="BB363" s="126"/>
      <c r="BC363" s="126"/>
      <c r="BD363" s="126"/>
      <c r="BE363" s="126"/>
      <c r="BF363" s="126"/>
      <c r="BG363" s="126"/>
      <c r="BH363" s="126"/>
      <c r="BI363" s="126"/>
      <c r="BJ363" s="126"/>
      <c r="BK363" s="126"/>
      <c r="BL363" s="126"/>
      <c r="BM363" s="126"/>
      <c r="BN363" s="126"/>
      <c r="BO363" s="126"/>
      <c r="BP363" s="126"/>
      <c r="BQ363" s="126"/>
      <c r="BR363" s="126"/>
      <c r="BS363" s="126"/>
      <c r="BT363" s="126"/>
      <c r="BU363" s="126"/>
      <c r="BV363" s="126"/>
      <c r="BW363" s="126"/>
      <c r="BX363" s="126"/>
      <c r="BY363" s="126"/>
      <c r="BZ363" s="126"/>
      <c r="CA363" s="126"/>
      <c r="CB363" s="126"/>
      <c r="CC363" s="126"/>
      <c r="CD363" s="126"/>
      <c r="CE363" s="126"/>
      <c r="CF363" s="126"/>
      <c r="CG363" s="126"/>
      <c r="CH363" s="126"/>
      <c r="CI363" s="126"/>
      <c r="CJ363" s="126"/>
      <c r="CK363" s="126"/>
      <c r="CL363" s="126"/>
      <c r="CM363" s="126"/>
      <c r="CN363" s="126"/>
      <c r="CO363" s="126"/>
      <c r="CP363" s="126"/>
      <c r="CQ363" s="126"/>
    </row>
    <row r="364" ht="24" customHeight="1" outlineLevel="3" spans="1:95">
      <c r="A364" s="115"/>
      <c r="B364" s="116" t="s">
        <v>799</v>
      </c>
      <c r="C364" s="117" t="s">
        <v>1314</v>
      </c>
      <c r="D364" s="115" t="s">
        <v>1315</v>
      </c>
      <c r="E364" s="116"/>
      <c r="F364" s="116"/>
      <c r="G364" s="116"/>
      <c r="H364" s="118">
        <f>X364+AA364+AD364+AG364+AJ364+AM364+AP364+AS364+AV364+AY364+BB364+BE364</f>
        <v>0</v>
      </c>
      <c r="I364" s="118">
        <f>Y364+AB364+AE364+AH364+AK364+AN364+AQ364+AT364+AW364+AZ364+BC364+BF364</f>
        <v>0</v>
      </c>
      <c r="J364" s="118">
        <f t="shared" si="3853"/>
        <v>0</v>
      </c>
      <c r="K364" s="118"/>
      <c r="L364" s="118"/>
      <c r="M364" s="152"/>
      <c r="N364" s="118"/>
      <c r="O364" s="118"/>
      <c r="P364" s="118"/>
      <c r="Q364" s="118"/>
      <c r="R364" s="118"/>
      <c r="S364" s="118"/>
      <c r="T364" s="118"/>
      <c r="U364" s="118"/>
      <c r="V364" s="118"/>
      <c r="W364" s="118"/>
      <c r="X364" s="118">
        <f>VLOOKUP($C364,'1 预算编制表单'!$C:$BJ,27,FALSE)</f>
        <v>0</v>
      </c>
      <c r="Y364" s="118">
        <f>X364-Z364</f>
        <v>0</v>
      </c>
      <c r="Z364" s="118">
        <f>SUM(Z365:Z369)</f>
        <v>0</v>
      </c>
      <c r="AA364" s="118">
        <f>VLOOKUP($C364,'1 预算编制表单'!$C:$BJ,30,FALSE)</f>
        <v>0</v>
      </c>
      <c r="AB364" s="118">
        <f>AA364-AC364</f>
        <v>0</v>
      </c>
      <c r="AC364" s="118">
        <f>SUM(AC365:AC369)</f>
        <v>0</v>
      </c>
      <c r="AD364" s="118">
        <f>VLOOKUP($C364,'1 预算编制表单'!$C:$BJ,33,FALSE)</f>
        <v>0</v>
      </c>
      <c r="AE364" s="118">
        <f>AD364-AF364</f>
        <v>0</v>
      </c>
      <c r="AF364" s="118">
        <f>SUM(AF365:AF369)</f>
        <v>0</v>
      </c>
      <c r="AG364" s="118">
        <f>VLOOKUP($C364,'1 预算编制表单'!$C:$BJ,36,FALSE)</f>
        <v>0</v>
      </c>
      <c r="AH364" s="118">
        <f>AG364-AI364</f>
        <v>0</v>
      </c>
      <c r="AI364" s="118">
        <f>SUM(AI365:AI369)</f>
        <v>0</v>
      </c>
      <c r="AJ364" s="118">
        <f>VLOOKUP($C364,'1 预算编制表单'!$C:$BJ,39,FALSE)</f>
        <v>0</v>
      </c>
      <c r="AK364" s="118">
        <f>AJ364-AL364</f>
        <v>0</v>
      </c>
      <c r="AL364" s="118">
        <f>SUM(AL365:AL369)</f>
        <v>0</v>
      </c>
      <c r="AM364" s="118">
        <f>VLOOKUP($C364,'1 预算编制表单'!$C:$BJ,42,FALSE)</f>
        <v>0</v>
      </c>
      <c r="AN364" s="118">
        <f>AM364-AO364</f>
        <v>0</v>
      </c>
      <c r="AO364" s="118">
        <f>SUM(AO365:AO369)</f>
        <v>0</v>
      </c>
      <c r="AP364" s="118">
        <f>VLOOKUP($C364,'1 预算编制表单'!$C:$BJ,45,FALSE)</f>
        <v>0</v>
      </c>
      <c r="AQ364" s="118">
        <f>AP364-AR364</f>
        <v>0</v>
      </c>
      <c r="AR364" s="118">
        <f>SUM(AR365:AR369)</f>
        <v>0</v>
      </c>
      <c r="AS364" s="118">
        <f>VLOOKUP($C364,'1 预算编制表单'!$C:$BJ,48,FALSE)</f>
        <v>0</v>
      </c>
      <c r="AT364" s="118">
        <f>AS364-AU364</f>
        <v>0</v>
      </c>
      <c r="AU364" s="118">
        <f>SUM(AU365:AU369)</f>
        <v>0</v>
      </c>
      <c r="AV364" s="118">
        <f>VLOOKUP($C364,'1 预算编制表单'!$C:$BJ,51,FALSE)</f>
        <v>0</v>
      </c>
      <c r="AW364" s="118">
        <f>AV364-AX364</f>
        <v>0</v>
      </c>
      <c r="AX364" s="118">
        <f>SUM(AX365:AX369)</f>
        <v>0</v>
      </c>
      <c r="AY364" s="118">
        <f>VLOOKUP($C364,'1 预算编制表单'!$C:$BJ,54,FALSE)</f>
        <v>0</v>
      </c>
      <c r="AZ364" s="118">
        <f>AY364-BA364</f>
        <v>0</v>
      </c>
      <c r="BA364" s="118">
        <f>SUM(BA365:BA369)</f>
        <v>0</v>
      </c>
      <c r="BB364" s="118">
        <f>VLOOKUP($C364,'1 预算编制表单'!$C:$BJ,57,FALSE)</f>
        <v>0</v>
      </c>
      <c r="BC364" s="118">
        <f>BB364-BD364</f>
        <v>0</v>
      </c>
      <c r="BD364" s="118">
        <f>SUM(BD365:BD369)</f>
        <v>0</v>
      </c>
      <c r="BE364" s="118">
        <f>VLOOKUP($C364,'1 预算编制表单'!$C:$BJ,60,FALSE)</f>
        <v>0</v>
      </c>
      <c r="BF364" s="118">
        <f>BE364-BG364</f>
        <v>0</v>
      </c>
      <c r="BG364" s="118">
        <f>SUM(BG365:BG369)</f>
        <v>0</v>
      </c>
      <c r="BH364" s="118">
        <f>VLOOKUP($C364,'1 预算编制表单'!$C:$BJ,27,FALSE)</f>
        <v>0</v>
      </c>
      <c r="BI364" s="118">
        <f>BH364-BJ364</f>
        <v>0</v>
      </c>
      <c r="BJ364" s="118">
        <f>SUM(BJ365:BJ369)</f>
        <v>0</v>
      </c>
      <c r="BK364" s="118">
        <f>VLOOKUP($C364,'1 预算编制表单'!$C:$BJ,30,FALSE)</f>
        <v>0</v>
      </c>
      <c r="BL364" s="118">
        <f>BK364-BM364</f>
        <v>0</v>
      </c>
      <c r="BM364" s="118">
        <f>SUM(BM365:BM369)</f>
        <v>0</v>
      </c>
      <c r="BN364" s="118">
        <f>VLOOKUP($C364,'1 预算编制表单'!$C:$BJ,33,FALSE)</f>
        <v>0</v>
      </c>
      <c r="BO364" s="118">
        <f>BN364-BP364</f>
        <v>0</v>
      </c>
      <c r="BP364" s="118">
        <f>SUM(BP365:BP369)</f>
        <v>0</v>
      </c>
      <c r="BQ364" s="118">
        <f>VLOOKUP($C364,'1 预算编制表单'!$C:$BJ,36,FALSE)</f>
        <v>0</v>
      </c>
      <c r="BR364" s="118">
        <f>BQ364-BS364</f>
        <v>0</v>
      </c>
      <c r="BS364" s="118">
        <f>SUM(BS365:BS369)</f>
        <v>0</v>
      </c>
      <c r="BT364" s="118">
        <f>VLOOKUP($C364,'1 预算编制表单'!$C:$BJ,39,FALSE)</f>
        <v>0</v>
      </c>
      <c r="BU364" s="118">
        <f>BT364-BV364</f>
        <v>0</v>
      </c>
      <c r="BV364" s="118">
        <f>SUM(BV365:BV369)</f>
        <v>0</v>
      </c>
      <c r="BW364" s="118">
        <f>VLOOKUP($C364,'1 预算编制表单'!$C:$BJ,42,FALSE)</f>
        <v>0</v>
      </c>
      <c r="BX364" s="118">
        <f>BW364-BY364</f>
        <v>0</v>
      </c>
      <c r="BY364" s="118">
        <f>SUM(BY365:BY369)</f>
        <v>0</v>
      </c>
      <c r="BZ364" s="118">
        <f>VLOOKUP($C364,'1 预算编制表单'!$C:$BJ,45,FALSE)</f>
        <v>0</v>
      </c>
      <c r="CA364" s="118">
        <f>BZ364-CB364</f>
        <v>0</v>
      </c>
      <c r="CB364" s="118">
        <f>SUM(CB365:CB369)</f>
        <v>0</v>
      </c>
      <c r="CC364" s="118">
        <f>VLOOKUP($C364,'1 预算编制表单'!$C:$BJ,48,FALSE)</f>
        <v>0</v>
      </c>
      <c r="CD364" s="118">
        <f>CC364-CE364</f>
        <v>0</v>
      </c>
      <c r="CE364" s="118">
        <f>SUM(CE365:CE369)</f>
        <v>0</v>
      </c>
      <c r="CF364" s="118">
        <f>VLOOKUP($C364,'1 预算编制表单'!$C:$BJ,51,FALSE)</f>
        <v>0</v>
      </c>
      <c r="CG364" s="118">
        <f>CF364-CH364</f>
        <v>0</v>
      </c>
      <c r="CH364" s="118">
        <f>SUM(CH365:CH369)</f>
        <v>0</v>
      </c>
      <c r="CI364" s="118">
        <f>VLOOKUP($C364,'1 预算编制表单'!$C:$BJ,54,FALSE)</f>
        <v>0</v>
      </c>
      <c r="CJ364" s="118">
        <f>CI364-CK364</f>
        <v>0</v>
      </c>
      <c r="CK364" s="118">
        <f>SUM(CK365:CK369)</f>
        <v>0</v>
      </c>
      <c r="CL364" s="118">
        <f>VLOOKUP($C364,'1 预算编制表单'!$C:$BJ,57,FALSE)</f>
        <v>0</v>
      </c>
      <c r="CM364" s="118">
        <f>CL364-CN364</f>
        <v>0</v>
      </c>
      <c r="CN364" s="118">
        <f>SUM(CN365:CN369)</f>
        <v>0</v>
      </c>
      <c r="CO364" s="118">
        <f>VLOOKUP($C364,'1 预算编制表单'!$C:$BJ,60,FALSE)</f>
        <v>0</v>
      </c>
      <c r="CP364" s="118">
        <f>CO364-CQ364</f>
        <v>0</v>
      </c>
      <c r="CQ364" s="118">
        <f>SUM(CQ365:CQ369)</f>
        <v>0</v>
      </c>
    </row>
    <row r="365" s="78" customFormat="1" ht="24" customHeight="1" outlineLevel="4" spans="1:95">
      <c r="A365" s="119"/>
      <c r="B365" s="120"/>
      <c r="C365" s="121"/>
      <c r="D365" s="119"/>
      <c r="E365" s="120"/>
      <c r="F365" s="120"/>
      <c r="G365" s="120"/>
      <c r="H365" s="122"/>
      <c r="I365" s="122"/>
      <c r="J365" s="122">
        <f t="shared" si="3853"/>
        <v>0</v>
      </c>
      <c r="K365" s="122">
        <v>1</v>
      </c>
      <c r="L365" s="87"/>
      <c r="M365" s="154">
        <f>IFERROR(VLOOKUP($L365,'2-2 引出数据_合同数据仓库'!$B$2:$BP$1000,3,FALSE),0)</f>
        <v>0</v>
      </c>
      <c r="N365" s="122"/>
      <c r="O365" s="154">
        <f>IFERROR(VLOOKUP((LEFT(VLOOKUP($L365,'2-2 引出数据_合同数据仓库'!$B$2:$BP$1000,64,FALSE),15)&amp;(RIGHT(VLOOKUP($L365,'2-2 引出数据_合同数据仓库'!$B$2:$BP$1000,64,FALSE),4)+1)),'2-2 引出数据_合同数据仓库'!$B$2:$BP$1000,3,FALSE),0)</f>
        <v>0</v>
      </c>
      <c r="P365" s="122"/>
      <c r="Q365" s="122">
        <f>IFERROR(VLOOKUP($L365,'2-2 引出数据_合同数据仓库'!$B$2:$BP$1000,28,FALSE),0)</f>
        <v>0</v>
      </c>
      <c r="R365" s="122">
        <f>IFERROR(VLOOKUP($L365,'2-2 引出数据_合同数据仓库'!$B$2:$BP$1000,29,FALSE),0)</f>
        <v>0</v>
      </c>
      <c r="S365" s="122">
        <f>IFERROR(VLOOKUP($L365,'2-2 引出数据_合同数据仓库'!$B$2:$BP$1000,4,FALSE),0)</f>
        <v>0</v>
      </c>
      <c r="T365" s="122"/>
      <c r="U365" s="122">
        <f>IFERROR(VLOOKUP($L365,'2-2 引出数据_合同数据仓库'!$B$2:$BP$1000,15,FALSE),0)</f>
        <v>0</v>
      </c>
      <c r="V365" s="122">
        <f t="shared" ref="V365:V368" si="4286">U365/(S365-R365+1)*365</f>
        <v>0</v>
      </c>
      <c r="W365" s="122"/>
      <c r="X365" s="161">
        <v>45658</v>
      </c>
      <c r="Y365" s="161">
        <f t="shared" ref="Y365:Y368" si="4287">X365+30</f>
        <v>45688</v>
      </c>
      <c r="Z365" s="165">
        <f t="shared" ref="Z365:Z368" si="4288">IFERROR(IF(($R365-Y365)&gt;=0,0,IF(($S365-X365)&lt;0,0,IF(AND(($S365-Y365)&gt;0,(X365-$R365)&gt;0),$V365/365*(Y365-X365+1),IF(AND(($S365-Y365)&lt;=0,(X365-$R365)&gt;0),$V365/365*($S365-X365+1),$V365/365*(Y365-$R365+1))))),0)</f>
        <v>0</v>
      </c>
      <c r="AA365" s="161">
        <f t="shared" ref="AA365:AA368" si="4289">Y365+1</f>
        <v>45689</v>
      </c>
      <c r="AB365" s="161">
        <f t="shared" ref="AB365:AB368" si="4290">AA365+27</f>
        <v>45716</v>
      </c>
      <c r="AC365" s="165">
        <f t="shared" ref="AC365:AC368" si="4291">IFERROR(IF(($R365-AB365)&gt;=0,0,IF(($S365-AA365)&lt;0,0,IF(AND(($S365-AB365)&gt;0,(AA365-$R365)&gt;0),$V365/365*(AB365-AA365+1),IF(AND(($S365-AB365)&lt;=0,(AA365-$R365)&gt;0),$V365/365*($S365-AA365+1),$V365/365*(AB365-$R365+1))))),0)</f>
        <v>0</v>
      </c>
      <c r="AD365" s="161">
        <f t="shared" ref="AD365:AD368" si="4292">AB365+1</f>
        <v>45717</v>
      </c>
      <c r="AE365" s="161">
        <f t="shared" ref="AE365:AE368" si="4293">AD365+30</f>
        <v>45747</v>
      </c>
      <c r="AF365" s="165">
        <f t="shared" ref="AF365:AF368" si="4294">IFERROR(IF(($R365-AE365)&gt;=0,0,IF(($S365-AD365)&lt;0,0,IF(AND(($S365-AE365)&gt;0,(AD365-$R365)&gt;0),$V365/365*(AE365-AD365+1),IF(AND(($S365-AE365)&lt;=0,(AD365-$R365)&gt;0),$V365/365*($S365-AD365+1),$V365/365*(AE365-$R365+1))))),0)</f>
        <v>0</v>
      </c>
      <c r="AG365" s="161">
        <f t="shared" ref="AG365:AG368" si="4295">AE365+1</f>
        <v>45748</v>
      </c>
      <c r="AH365" s="161">
        <f t="shared" ref="AH365:AH368" si="4296">AG365+29</f>
        <v>45777</v>
      </c>
      <c r="AI365" s="165">
        <f t="shared" ref="AI365:AI368" si="4297">IFERROR(IF(($R365-AH365)&gt;=0,0,IF(($S365-AG365)&lt;0,0,IF(AND(($S365-AH365)&gt;0,(AG365-$R365)&gt;0),$V365/365*(AH365-AG365+1),IF(AND(($S365-AH365)&lt;=0,(AG365-$R365)&gt;0),$V365/365*($S365-AG365+1),$V365/365*(AH365-$R365+1))))),0)</f>
        <v>0</v>
      </c>
      <c r="AJ365" s="161">
        <f t="shared" ref="AJ365:AJ368" si="4298">AH365+1</f>
        <v>45778</v>
      </c>
      <c r="AK365" s="161">
        <f t="shared" ref="AK365:AK368" si="4299">AJ365+30</f>
        <v>45808</v>
      </c>
      <c r="AL365" s="165">
        <f t="shared" ref="AL365:AL368" si="4300">IFERROR(IF(($R365-AK365)&gt;=0,0,IF(($S365-AJ365)&lt;0,0,IF(AND(($S365-AK365)&gt;0,(AJ365-$R365)&gt;0),$V365/365*(AK365-AJ365+1),IF(AND(($S365-AK365)&lt;=0,(AJ365-$R365)&gt;0),$V365/365*($S365-AJ365+1),$V365/365*(AK365-$R365+1))))),0)</f>
        <v>0</v>
      </c>
      <c r="AM365" s="161">
        <f t="shared" ref="AM365:AM368" si="4301">AK365+1</f>
        <v>45809</v>
      </c>
      <c r="AN365" s="161">
        <f t="shared" ref="AN365:AN368" si="4302">AM365+29</f>
        <v>45838</v>
      </c>
      <c r="AO365" s="165">
        <f t="shared" ref="AO365:AO368" si="4303">IFERROR(IF(($R365-AN365)&gt;=0,0,IF(($S365-AM365)&lt;0,0,IF(AND(($S365-AN365)&gt;0,(AM365-$R365)&gt;0),$V365/365*(AN365-AM365+1),IF(AND(($S365-AN365)&lt;=0,(AM365-$R365)&gt;0),$V365/365*($S365-AM365+1),$V365/365*(AN365-$R365+1))))),0)</f>
        <v>0</v>
      </c>
      <c r="AP365" s="161">
        <f t="shared" ref="AP365:AP368" si="4304">AN365+1</f>
        <v>45839</v>
      </c>
      <c r="AQ365" s="161">
        <f t="shared" ref="AQ365:AQ368" si="4305">AP365+30</f>
        <v>45869</v>
      </c>
      <c r="AR365" s="165">
        <f t="shared" ref="AR365:AR368" si="4306">IFERROR(IF(($R365-AQ365)&gt;=0,0,IF(($S365-AP365)&lt;0,0,IF(AND(($S365-AQ365)&gt;0,(AP365-$R365)&gt;0),$V365/365*(AQ365-AP365+1),IF(AND(($S365-AQ365)&lt;=0,(AP365-$R365)&gt;0),$V365/365*($S365-AP365+1),$V365/365*(AQ365-$R365+1))))),0)</f>
        <v>0</v>
      </c>
      <c r="AS365" s="161">
        <f t="shared" ref="AS365:AS368" si="4307">AQ365+1</f>
        <v>45870</v>
      </c>
      <c r="AT365" s="161">
        <f t="shared" ref="AT365:AT368" si="4308">AS365+30</f>
        <v>45900</v>
      </c>
      <c r="AU365" s="165">
        <f t="shared" ref="AU365:AU368" si="4309">IFERROR(IF(($R365-AT365)&gt;=0,0,IF(($S365-AS365)&lt;0,0,IF(AND(($S365-AT365)&gt;0,(AS365-$R365)&gt;0),$V365/365*(AT365-AS365+1),IF(AND(($S365-AT365)&lt;=0,(AS365-$R365)&gt;0),$V365/365*($S365-AS365+1),$V365/365*(AT365-$R365+1))))),0)</f>
        <v>0</v>
      </c>
      <c r="AV365" s="161">
        <f t="shared" ref="AV365:AV368" si="4310">AT365+1</f>
        <v>45901</v>
      </c>
      <c r="AW365" s="161">
        <f t="shared" ref="AW365:AW368" si="4311">AV365+29</f>
        <v>45930</v>
      </c>
      <c r="AX365" s="165">
        <f t="shared" ref="AX365:AX368" si="4312">IFERROR(IF(($R365-AW365)&gt;=0,0,IF(($S365-AV365)&lt;0,0,IF(AND(($S365-AW365)&gt;0,(AV365-$R365)&gt;0),$V365/365*(AW365-AV365+1),IF(AND(($S365-AW365)&lt;=0,(AV365-$R365)&gt;0),$V365/365*($S365-AV365+1),$V365/365*(AW365-$R365+1))))),0)</f>
        <v>0</v>
      </c>
      <c r="AY365" s="161">
        <f t="shared" ref="AY365:AY368" si="4313">AW365+1</f>
        <v>45931</v>
      </c>
      <c r="AZ365" s="161">
        <f t="shared" ref="AZ365:AZ368" si="4314">AY365+30</f>
        <v>45961</v>
      </c>
      <c r="BA365" s="165">
        <f t="shared" ref="BA365:BA368" si="4315">IFERROR(IF(($R365-AZ365)&gt;=0,0,IF(($S365-AY365)&lt;0,0,IF(AND(($S365-AZ365)&gt;0,(AY365-$R365)&gt;0),$V365/365*(AZ365-AY365+1),IF(AND(($S365-AZ365)&lt;=0,(AY365-$R365)&gt;0),$V365/365*($S365-AY365+1),$V365/365*(AZ365-$R365+1))))),0)</f>
        <v>0</v>
      </c>
      <c r="BB365" s="161">
        <f t="shared" ref="BB365:BB368" si="4316">AZ365+1</f>
        <v>45962</v>
      </c>
      <c r="BC365" s="161">
        <f t="shared" ref="BC365:BC368" si="4317">BB365+29</f>
        <v>45991</v>
      </c>
      <c r="BD365" s="165">
        <f t="shared" ref="BD365:BD368" si="4318">IFERROR(IF(($R365-BC365)&gt;=0,0,IF(($S365-BB365)&lt;0,0,IF(AND(($S365-BC365)&gt;0,(BB365-$R365)&gt;0),$V365/365*(BC365-BB365+1),IF(AND(($S365-BC365)&lt;=0,(BB365-$R365)&gt;0),$V365/365*($S365-BB365+1),$V365/365*(BC365-$R365+1))))),0)</f>
        <v>0</v>
      </c>
      <c r="BE365" s="161">
        <f t="shared" ref="BE365:BE368" si="4319">BC365+1</f>
        <v>45992</v>
      </c>
      <c r="BF365" s="161">
        <f t="shared" ref="BF365:BF368" si="4320">BE365+30</f>
        <v>46022</v>
      </c>
      <c r="BG365" s="165">
        <f t="shared" ref="BG365:BG368" si="4321">IFERROR(IF(($R365-BF365)&gt;=0,0,IF(($S365-BE365)&lt;0,0,IF(AND(($S365-BF365)&gt;0,(BE365-$R365)&gt;0),$V365/365*(BF365-BE365+1),IF(AND(($S365-BF365)&lt;=0,(BE365-$R365)&gt;0),$V365/365*($S365-BE365+1),$V365/365*(BF365-$R365+1))))),0)</f>
        <v>0</v>
      </c>
      <c r="BH365" s="161">
        <v>46023</v>
      </c>
      <c r="BI365" s="161">
        <f t="shared" ref="BI365:BI368" si="4322">BH365+30</f>
        <v>46053</v>
      </c>
      <c r="BJ365" s="165">
        <f t="shared" ref="BJ365:BJ368" si="4323">IFERROR(IF(($R365-BI365)&gt;=0,0,IF(($S365-BH365)&lt;0,0,IF(AND(($S365-BI365)&gt;0,(BH365-$R365)&gt;0),$V365/365*(BI365-BH365+1),IF(AND(($S365-BI365)&lt;=0,(BH365-$R365)&gt;0),$V365/365*($S365-BH365+1),$V365/365*(BI365-$R365+1))))),0)</f>
        <v>0</v>
      </c>
      <c r="BK365" s="161">
        <f t="shared" ref="BK365:BK368" si="4324">BI365+1</f>
        <v>46054</v>
      </c>
      <c r="BL365" s="161">
        <f t="shared" ref="BL365:BL368" si="4325">BK365+27</f>
        <v>46081</v>
      </c>
      <c r="BM365" s="165">
        <f t="shared" ref="BM365:BM368" si="4326">IFERROR(IF(($R365-BL365)&gt;=0,0,IF(($S365-BK365)&lt;0,0,IF(AND(($S365-BL365)&gt;0,(BK365-$R365)&gt;0),$V365/365*(BL365-BK365+1),IF(AND(($S365-BL365)&lt;=0,(BK365-$R365)&gt;0),$V365/365*($S365-BK365+1),$V365/365*(BL365-$R365+1))))),0)</f>
        <v>0</v>
      </c>
      <c r="BN365" s="161">
        <f t="shared" ref="BN365:BN368" si="4327">BL365+1</f>
        <v>46082</v>
      </c>
      <c r="BO365" s="161">
        <f t="shared" ref="BO365:BO368" si="4328">BN365+30</f>
        <v>46112</v>
      </c>
      <c r="BP365" s="165">
        <f t="shared" ref="BP365:BP368" si="4329">IFERROR(IF(($R365-BO365)&gt;=0,0,IF(($S365-BN365)&lt;0,0,IF(AND(($S365-BO365)&gt;0,(BN365-$R365)&gt;0),$V365/365*(BO365-BN365+1),IF(AND(($S365-BO365)&lt;=0,(BN365-$R365)&gt;0),$V365/365*($S365-BN365+1),$V365/365*(BO365-$R365+1))))),0)</f>
        <v>0</v>
      </c>
      <c r="BQ365" s="161">
        <f t="shared" ref="BQ365:BQ368" si="4330">BO365+1</f>
        <v>46113</v>
      </c>
      <c r="BR365" s="161">
        <f t="shared" ref="BR365:BR368" si="4331">BQ365+29</f>
        <v>46142</v>
      </c>
      <c r="BS365" s="165">
        <f t="shared" ref="BS365:BS368" si="4332">IFERROR(IF(($R365-BR365)&gt;=0,0,IF(($S365-BQ365)&lt;0,0,IF(AND(($S365-BR365)&gt;0,(BQ365-$R365)&gt;0),$V365/365*(BR365-BQ365+1),IF(AND(($S365-BR365)&lt;=0,(BQ365-$R365)&gt;0),$V365/365*($S365-BQ365+1),$V365/365*(BR365-$R365+1))))),0)</f>
        <v>0</v>
      </c>
      <c r="BT365" s="161">
        <f t="shared" ref="BT365:BT368" si="4333">BR365+1</f>
        <v>46143</v>
      </c>
      <c r="BU365" s="161">
        <f t="shared" ref="BU365:BU368" si="4334">BT365+30</f>
        <v>46173</v>
      </c>
      <c r="BV365" s="165">
        <f t="shared" ref="BV365:BV368" si="4335">IFERROR(IF(($R365-BU365)&gt;=0,0,IF(($S365-BT365)&lt;0,0,IF(AND(($S365-BU365)&gt;0,(BT365-$R365)&gt;0),$V365/365*(BU365-BT365+1),IF(AND(($S365-BU365)&lt;=0,(BT365-$R365)&gt;0),$V365/365*($S365-BT365+1),$V365/365*(BU365-$R365+1))))),0)</f>
        <v>0</v>
      </c>
      <c r="BW365" s="161">
        <f t="shared" ref="BW365:BW368" si="4336">BU365+1</f>
        <v>46174</v>
      </c>
      <c r="BX365" s="161">
        <f t="shared" ref="BX365:BX368" si="4337">BW365+29</f>
        <v>46203</v>
      </c>
      <c r="BY365" s="165">
        <f t="shared" ref="BY365:BY368" si="4338">IFERROR(IF(($R365-BX365)&gt;=0,0,IF(($S365-BW365)&lt;0,0,IF(AND(($S365-BX365)&gt;0,(BW365-$R365)&gt;0),$V365/365*(BX365-BW365+1),IF(AND(($S365-BX365)&lt;=0,(BW365-$R365)&gt;0),$V365/365*($S365-BW365+1),$V365/365*(BX365-$R365+1))))),0)</f>
        <v>0</v>
      </c>
      <c r="BZ365" s="161">
        <f t="shared" ref="BZ365:BZ368" si="4339">BX365+1</f>
        <v>46204</v>
      </c>
      <c r="CA365" s="161">
        <f t="shared" ref="CA365:CA368" si="4340">BZ365+30</f>
        <v>46234</v>
      </c>
      <c r="CB365" s="165">
        <f t="shared" ref="CB365:CB368" si="4341">IFERROR(IF(($R365-CA365)&gt;=0,0,IF(($S365-BZ365)&lt;0,0,IF(AND(($S365-CA365)&gt;0,(BZ365-$R365)&gt;0),$V365/365*(CA365-BZ365+1),IF(AND(($S365-CA365)&lt;=0,(BZ365-$R365)&gt;0),$V365/365*($S365-BZ365+1),$V365/365*(CA365-$R365+1))))),0)</f>
        <v>0</v>
      </c>
      <c r="CC365" s="161">
        <f t="shared" ref="CC365:CC368" si="4342">CA365+1</f>
        <v>46235</v>
      </c>
      <c r="CD365" s="161">
        <f t="shared" ref="CD365:CD368" si="4343">CC365+30</f>
        <v>46265</v>
      </c>
      <c r="CE365" s="165">
        <f t="shared" ref="CE365:CE368" si="4344">IFERROR(IF(($R365-CD365)&gt;=0,0,IF(($S365-CC365)&lt;0,0,IF(AND(($S365-CD365)&gt;0,(CC365-$R365)&gt;0),$V365/365*(CD365-CC365+1),IF(AND(($S365-CD365)&lt;=0,(CC365-$R365)&gt;0),$V365/365*($S365-CC365+1),$V365/365*(CD365-$R365+1))))),0)</f>
        <v>0</v>
      </c>
      <c r="CF365" s="161">
        <f t="shared" ref="CF365:CF368" si="4345">CD365+1</f>
        <v>46266</v>
      </c>
      <c r="CG365" s="161">
        <f t="shared" ref="CG365:CG368" si="4346">CF365+29</f>
        <v>46295</v>
      </c>
      <c r="CH365" s="165">
        <f t="shared" ref="CH365:CH368" si="4347">IFERROR(IF(($R365-CG365)&gt;=0,0,IF(($S365-CF365)&lt;0,0,IF(AND(($S365-CG365)&gt;0,(CF365-$R365)&gt;0),$V365/365*(CG365-CF365+1),IF(AND(($S365-CG365)&lt;=0,(CF365-$R365)&gt;0),$V365/365*($S365-CF365+1),$V365/365*(CG365-$R365+1))))),0)</f>
        <v>0</v>
      </c>
      <c r="CI365" s="161">
        <f t="shared" ref="CI365:CI368" si="4348">CG365+1</f>
        <v>46296</v>
      </c>
      <c r="CJ365" s="161">
        <f t="shared" ref="CJ365:CJ368" si="4349">CI365+30</f>
        <v>46326</v>
      </c>
      <c r="CK365" s="165">
        <f t="shared" ref="CK365:CK368" si="4350">IFERROR(IF(($R365-CJ365)&gt;=0,0,IF(($S365-CI365)&lt;0,0,IF(AND(($S365-CJ365)&gt;0,(CI365-$R365)&gt;0),$V365/365*(CJ365-CI365+1),IF(AND(($S365-CJ365)&lt;=0,(CI365-$R365)&gt;0),$V365/365*($S365-CI365+1),$V365/365*(CJ365-$R365+1))))),0)</f>
        <v>0</v>
      </c>
      <c r="CL365" s="161">
        <f t="shared" ref="CL365:CL368" si="4351">CJ365+1</f>
        <v>46327</v>
      </c>
      <c r="CM365" s="161">
        <f t="shared" ref="CM365:CM368" si="4352">CL365+29</f>
        <v>46356</v>
      </c>
      <c r="CN365" s="165">
        <f t="shared" ref="CN365:CN368" si="4353">IFERROR(IF(($R365-CM365)&gt;=0,0,IF(($S365-CL365)&lt;0,0,IF(AND(($S365-CM365)&gt;0,(CL365-$R365)&gt;0),$V365/365*(CM365-CL365+1),IF(AND(($S365-CM365)&lt;=0,(CL365-$R365)&gt;0),$V365/365*($S365-CL365+1),$V365/365*(CM365-$R365+1))))),0)</f>
        <v>0</v>
      </c>
      <c r="CO365" s="161">
        <f t="shared" ref="CO365:CO368" si="4354">CM365+1</f>
        <v>46357</v>
      </c>
      <c r="CP365" s="161">
        <f t="shared" ref="CP365:CP368" si="4355">CO365+30</f>
        <v>46387</v>
      </c>
      <c r="CQ365" s="165">
        <f t="shared" ref="CQ365:CQ368" si="4356">IFERROR(IF(($R365-CP365)&gt;=0,0,IF(($S365-CO365)&lt;0,0,IF(AND(($S365-CP365)&gt;0,(CO365-$R365)&gt;0),$V365/365*(CP365-CO365+1),IF(AND(($S365-CP365)&lt;=0,(CO365-$R365)&gt;0),$V365/365*($S365-CO365+1),$V365/365*(CP365-$R365+1))))),0)</f>
        <v>0</v>
      </c>
    </row>
    <row r="366" s="78" customFormat="1" ht="24" customHeight="1" outlineLevel="4" spans="1:95">
      <c r="A366" s="119"/>
      <c r="B366" s="120"/>
      <c r="C366" s="121"/>
      <c r="D366" s="119"/>
      <c r="E366" s="120"/>
      <c r="F366" s="120"/>
      <c r="G366" s="120"/>
      <c r="H366" s="122"/>
      <c r="I366" s="122"/>
      <c r="J366" s="122">
        <f t="shared" si="3853"/>
        <v>0</v>
      </c>
      <c r="K366" s="122">
        <f t="shared" ref="K366:K368" si="4357">K365+1</f>
        <v>2</v>
      </c>
      <c r="L366" s="87"/>
      <c r="M366" s="154">
        <f>IFERROR(VLOOKUP($L366,'2-2 引出数据_合同数据仓库'!$B$2:$BP$1000,3,FALSE),0)</f>
        <v>0</v>
      </c>
      <c r="N366" s="122"/>
      <c r="O366" s="154">
        <f>IFERROR(VLOOKUP((LEFT(VLOOKUP($L366,'2-2 引出数据_合同数据仓库'!$B$2:$BP$1000,64,FALSE),15)&amp;(RIGHT(VLOOKUP($L366,'2-2 引出数据_合同数据仓库'!$B$2:$BP$1000,64,FALSE),4)+1)),'2-2 引出数据_合同数据仓库'!$B$2:$BP$1000,3,FALSE),0)</f>
        <v>0</v>
      </c>
      <c r="P366" s="122"/>
      <c r="Q366" s="122">
        <f>IFERROR(VLOOKUP($L366,'2-2 引出数据_合同数据仓库'!$B$2:$BP$1000,28,FALSE),0)</f>
        <v>0</v>
      </c>
      <c r="R366" s="122">
        <f>IFERROR(VLOOKUP($L366,'2-2 引出数据_合同数据仓库'!$B$2:$BP$1000,29,FALSE),0)</f>
        <v>0</v>
      </c>
      <c r="S366" s="122">
        <f>IFERROR(VLOOKUP($L366,'2-2 引出数据_合同数据仓库'!$B$2:$BP$1000,4,FALSE),0)</f>
        <v>0</v>
      </c>
      <c r="T366" s="122"/>
      <c r="U366" s="122">
        <f>IFERROR(VLOOKUP($L366,'2-2 引出数据_合同数据仓库'!$B$2:$BP$1000,15,FALSE),0)</f>
        <v>0</v>
      </c>
      <c r="V366" s="122">
        <f t="shared" si="4286"/>
        <v>0</v>
      </c>
      <c r="W366" s="122"/>
      <c r="X366" s="161">
        <v>45658</v>
      </c>
      <c r="Y366" s="161">
        <f t="shared" si="4287"/>
        <v>45688</v>
      </c>
      <c r="Z366" s="165">
        <f t="shared" si="4288"/>
        <v>0</v>
      </c>
      <c r="AA366" s="161">
        <f t="shared" si="4289"/>
        <v>45689</v>
      </c>
      <c r="AB366" s="161">
        <f t="shared" si="4290"/>
        <v>45716</v>
      </c>
      <c r="AC366" s="165">
        <f t="shared" si="4291"/>
        <v>0</v>
      </c>
      <c r="AD366" s="161">
        <f t="shared" si="4292"/>
        <v>45717</v>
      </c>
      <c r="AE366" s="161">
        <f t="shared" si="4293"/>
        <v>45747</v>
      </c>
      <c r="AF366" s="165">
        <f t="shared" si="4294"/>
        <v>0</v>
      </c>
      <c r="AG366" s="161">
        <f t="shared" si="4295"/>
        <v>45748</v>
      </c>
      <c r="AH366" s="161">
        <f t="shared" si="4296"/>
        <v>45777</v>
      </c>
      <c r="AI366" s="165">
        <f t="shared" si="4297"/>
        <v>0</v>
      </c>
      <c r="AJ366" s="161">
        <f t="shared" si="4298"/>
        <v>45778</v>
      </c>
      <c r="AK366" s="161">
        <f t="shared" si="4299"/>
        <v>45808</v>
      </c>
      <c r="AL366" s="165">
        <f t="shared" si="4300"/>
        <v>0</v>
      </c>
      <c r="AM366" s="161">
        <f t="shared" si="4301"/>
        <v>45809</v>
      </c>
      <c r="AN366" s="161">
        <f t="shared" si="4302"/>
        <v>45838</v>
      </c>
      <c r="AO366" s="165">
        <f t="shared" si="4303"/>
        <v>0</v>
      </c>
      <c r="AP366" s="161">
        <f t="shared" si="4304"/>
        <v>45839</v>
      </c>
      <c r="AQ366" s="161">
        <f t="shared" si="4305"/>
        <v>45869</v>
      </c>
      <c r="AR366" s="165">
        <f t="shared" si="4306"/>
        <v>0</v>
      </c>
      <c r="AS366" s="161">
        <f t="shared" si="4307"/>
        <v>45870</v>
      </c>
      <c r="AT366" s="161">
        <f t="shared" si="4308"/>
        <v>45900</v>
      </c>
      <c r="AU366" s="165">
        <f t="shared" si="4309"/>
        <v>0</v>
      </c>
      <c r="AV366" s="161">
        <f t="shared" si="4310"/>
        <v>45901</v>
      </c>
      <c r="AW366" s="161">
        <f t="shared" si="4311"/>
        <v>45930</v>
      </c>
      <c r="AX366" s="165">
        <f t="shared" si="4312"/>
        <v>0</v>
      </c>
      <c r="AY366" s="161">
        <f t="shared" si="4313"/>
        <v>45931</v>
      </c>
      <c r="AZ366" s="161">
        <f t="shared" si="4314"/>
        <v>45961</v>
      </c>
      <c r="BA366" s="165">
        <f t="shared" si="4315"/>
        <v>0</v>
      </c>
      <c r="BB366" s="161">
        <f t="shared" si="4316"/>
        <v>45962</v>
      </c>
      <c r="BC366" s="161">
        <f t="shared" si="4317"/>
        <v>45991</v>
      </c>
      <c r="BD366" s="165">
        <f t="shared" si="4318"/>
        <v>0</v>
      </c>
      <c r="BE366" s="161">
        <f t="shared" si="4319"/>
        <v>45992</v>
      </c>
      <c r="BF366" s="161">
        <f t="shared" si="4320"/>
        <v>46022</v>
      </c>
      <c r="BG366" s="165">
        <f t="shared" si="4321"/>
        <v>0</v>
      </c>
      <c r="BH366" s="161">
        <v>46023</v>
      </c>
      <c r="BI366" s="161">
        <f t="shared" si="4322"/>
        <v>46053</v>
      </c>
      <c r="BJ366" s="165">
        <f t="shared" si="4323"/>
        <v>0</v>
      </c>
      <c r="BK366" s="161">
        <f t="shared" si="4324"/>
        <v>46054</v>
      </c>
      <c r="BL366" s="161">
        <f t="shared" si="4325"/>
        <v>46081</v>
      </c>
      <c r="BM366" s="165">
        <f t="shared" si="4326"/>
        <v>0</v>
      </c>
      <c r="BN366" s="161">
        <f t="shared" si="4327"/>
        <v>46082</v>
      </c>
      <c r="BO366" s="161">
        <f t="shared" si="4328"/>
        <v>46112</v>
      </c>
      <c r="BP366" s="165">
        <f t="shared" si="4329"/>
        <v>0</v>
      </c>
      <c r="BQ366" s="161">
        <f t="shared" si="4330"/>
        <v>46113</v>
      </c>
      <c r="BR366" s="161">
        <f t="shared" si="4331"/>
        <v>46142</v>
      </c>
      <c r="BS366" s="165">
        <f t="shared" si="4332"/>
        <v>0</v>
      </c>
      <c r="BT366" s="161">
        <f t="shared" si="4333"/>
        <v>46143</v>
      </c>
      <c r="BU366" s="161">
        <f t="shared" si="4334"/>
        <v>46173</v>
      </c>
      <c r="BV366" s="165">
        <f t="shared" si="4335"/>
        <v>0</v>
      </c>
      <c r="BW366" s="161">
        <f t="shared" si="4336"/>
        <v>46174</v>
      </c>
      <c r="BX366" s="161">
        <f t="shared" si="4337"/>
        <v>46203</v>
      </c>
      <c r="BY366" s="165">
        <f t="shared" si="4338"/>
        <v>0</v>
      </c>
      <c r="BZ366" s="161">
        <f t="shared" si="4339"/>
        <v>46204</v>
      </c>
      <c r="CA366" s="161">
        <f t="shared" si="4340"/>
        <v>46234</v>
      </c>
      <c r="CB366" s="165">
        <f t="shared" si="4341"/>
        <v>0</v>
      </c>
      <c r="CC366" s="161">
        <f t="shared" si="4342"/>
        <v>46235</v>
      </c>
      <c r="CD366" s="161">
        <f t="shared" si="4343"/>
        <v>46265</v>
      </c>
      <c r="CE366" s="165">
        <f t="shared" si="4344"/>
        <v>0</v>
      </c>
      <c r="CF366" s="161">
        <f t="shared" si="4345"/>
        <v>46266</v>
      </c>
      <c r="CG366" s="161">
        <f t="shared" si="4346"/>
        <v>46295</v>
      </c>
      <c r="CH366" s="165">
        <f t="shared" si="4347"/>
        <v>0</v>
      </c>
      <c r="CI366" s="161">
        <f t="shared" si="4348"/>
        <v>46296</v>
      </c>
      <c r="CJ366" s="161">
        <f t="shared" si="4349"/>
        <v>46326</v>
      </c>
      <c r="CK366" s="165">
        <f t="shared" si="4350"/>
        <v>0</v>
      </c>
      <c r="CL366" s="161">
        <f t="shared" si="4351"/>
        <v>46327</v>
      </c>
      <c r="CM366" s="161">
        <f t="shared" si="4352"/>
        <v>46356</v>
      </c>
      <c r="CN366" s="165">
        <f t="shared" si="4353"/>
        <v>0</v>
      </c>
      <c r="CO366" s="161">
        <f t="shared" si="4354"/>
        <v>46357</v>
      </c>
      <c r="CP366" s="161">
        <f t="shared" si="4355"/>
        <v>46387</v>
      </c>
      <c r="CQ366" s="165">
        <f t="shared" si="4356"/>
        <v>0</v>
      </c>
    </row>
    <row r="367" s="78" customFormat="1" ht="24" customHeight="1" outlineLevel="4" spans="1:95">
      <c r="A367" s="119"/>
      <c r="B367" s="120"/>
      <c r="C367" s="121"/>
      <c r="D367" s="119"/>
      <c r="E367" s="120"/>
      <c r="F367" s="120"/>
      <c r="G367" s="120"/>
      <c r="H367" s="122"/>
      <c r="I367" s="122"/>
      <c r="J367" s="122">
        <f t="shared" si="3853"/>
        <v>0</v>
      </c>
      <c r="K367" s="122">
        <f t="shared" si="4357"/>
        <v>3</v>
      </c>
      <c r="L367" s="87"/>
      <c r="M367" s="154">
        <f>IFERROR(VLOOKUP($L367,'2-2 引出数据_合同数据仓库'!$B$2:$BP$1000,3,FALSE),0)</f>
        <v>0</v>
      </c>
      <c r="N367" s="122"/>
      <c r="O367" s="154">
        <f>IFERROR(VLOOKUP((LEFT(VLOOKUP($L367,'2-2 引出数据_合同数据仓库'!$B$2:$BP$1000,64,FALSE),15)&amp;(RIGHT(VLOOKUP($L367,'2-2 引出数据_合同数据仓库'!$B$2:$BP$1000,64,FALSE),4)+1)),'2-2 引出数据_合同数据仓库'!$B$2:$BP$1000,3,FALSE),0)</f>
        <v>0</v>
      </c>
      <c r="P367" s="122"/>
      <c r="Q367" s="122">
        <f>IFERROR(VLOOKUP($L367,'2-2 引出数据_合同数据仓库'!$B$2:$BP$1000,28,FALSE),0)</f>
        <v>0</v>
      </c>
      <c r="R367" s="122">
        <f>IFERROR(VLOOKUP($L367,'2-2 引出数据_合同数据仓库'!$B$2:$BP$1000,29,FALSE),0)</f>
        <v>0</v>
      </c>
      <c r="S367" s="122">
        <f>IFERROR(VLOOKUP($L367,'2-2 引出数据_合同数据仓库'!$B$2:$BP$1000,4,FALSE),0)</f>
        <v>0</v>
      </c>
      <c r="T367" s="122"/>
      <c r="U367" s="122">
        <f>IFERROR(VLOOKUP($L367,'2-2 引出数据_合同数据仓库'!$B$2:$BP$1000,15,FALSE),0)</f>
        <v>0</v>
      </c>
      <c r="V367" s="122">
        <f t="shared" si="4286"/>
        <v>0</v>
      </c>
      <c r="W367" s="122"/>
      <c r="X367" s="161">
        <v>45658</v>
      </c>
      <c r="Y367" s="161">
        <f t="shared" si="4287"/>
        <v>45688</v>
      </c>
      <c r="Z367" s="165">
        <f t="shared" si="4288"/>
        <v>0</v>
      </c>
      <c r="AA367" s="161">
        <f t="shared" si="4289"/>
        <v>45689</v>
      </c>
      <c r="AB367" s="161">
        <f t="shared" si="4290"/>
        <v>45716</v>
      </c>
      <c r="AC367" s="165">
        <f t="shared" si="4291"/>
        <v>0</v>
      </c>
      <c r="AD367" s="161">
        <f t="shared" si="4292"/>
        <v>45717</v>
      </c>
      <c r="AE367" s="161">
        <f t="shared" si="4293"/>
        <v>45747</v>
      </c>
      <c r="AF367" s="165">
        <f t="shared" si="4294"/>
        <v>0</v>
      </c>
      <c r="AG367" s="161">
        <f t="shared" si="4295"/>
        <v>45748</v>
      </c>
      <c r="AH367" s="161">
        <f t="shared" si="4296"/>
        <v>45777</v>
      </c>
      <c r="AI367" s="165">
        <f t="shared" si="4297"/>
        <v>0</v>
      </c>
      <c r="AJ367" s="161">
        <f t="shared" si="4298"/>
        <v>45778</v>
      </c>
      <c r="AK367" s="161">
        <f t="shared" si="4299"/>
        <v>45808</v>
      </c>
      <c r="AL367" s="165">
        <f t="shared" si="4300"/>
        <v>0</v>
      </c>
      <c r="AM367" s="161">
        <f t="shared" si="4301"/>
        <v>45809</v>
      </c>
      <c r="AN367" s="161">
        <f t="shared" si="4302"/>
        <v>45838</v>
      </c>
      <c r="AO367" s="165">
        <f t="shared" si="4303"/>
        <v>0</v>
      </c>
      <c r="AP367" s="161">
        <f t="shared" si="4304"/>
        <v>45839</v>
      </c>
      <c r="AQ367" s="161">
        <f t="shared" si="4305"/>
        <v>45869</v>
      </c>
      <c r="AR367" s="165">
        <f t="shared" si="4306"/>
        <v>0</v>
      </c>
      <c r="AS367" s="161">
        <f t="shared" si="4307"/>
        <v>45870</v>
      </c>
      <c r="AT367" s="161">
        <f t="shared" si="4308"/>
        <v>45900</v>
      </c>
      <c r="AU367" s="165">
        <f t="shared" si="4309"/>
        <v>0</v>
      </c>
      <c r="AV367" s="161">
        <f t="shared" si="4310"/>
        <v>45901</v>
      </c>
      <c r="AW367" s="161">
        <f t="shared" si="4311"/>
        <v>45930</v>
      </c>
      <c r="AX367" s="165">
        <f t="shared" si="4312"/>
        <v>0</v>
      </c>
      <c r="AY367" s="161">
        <f t="shared" si="4313"/>
        <v>45931</v>
      </c>
      <c r="AZ367" s="161">
        <f t="shared" si="4314"/>
        <v>45961</v>
      </c>
      <c r="BA367" s="165">
        <f t="shared" si="4315"/>
        <v>0</v>
      </c>
      <c r="BB367" s="161">
        <f t="shared" si="4316"/>
        <v>45962</v>
      </c>
      <c r="BC367" s="161">
        <f t="shared" si="4317"/>
        <v>45991</v>
      </c>
      <c r="BD367" s="165">
        <f t="shared" si="4318"/>
        <v>0</v>
      </c>
      <c r="BE367" s="161">
        <f t="shared" si="4319"/>
        <v>45992</v>
      </c>
      <c r="BF367" s="161">
        <f t="shared" si="4320"/>
        <v>46022</v>
      </c>
      <c r="BG367" s="165">
        <f t="shared" si="4321"/>
        <v>0</v>
      </c>
      <c r="BH367" s="161">
        <v>46023</v>
      </c>
      <c r="BI367" s="161">
        <f t="shared" si="4322"/>
        <v>46053</v>
      </c>
      <c r="BJ367" s="165">
        <f t="shared" si="4323"/>
        <v>0</v>
      </c>
      <c r="BK367" s="161">
        <f t="shared" si="4324"/>
        <v>46054</v>
      </c>
      <c r="BL367" s="161">
        <f t="shared" si="4325"/>
        <v>46081</v>
      </c>
      <c r="BM367" s="165">
        <f t="shared" si="4326"/>
        <v>0</v>
      </c>
      <c r="BN367" s="161">
        <f t="shared" si="4327"/>
        <v>46082</v>
      </c>
      <c r="BO367" s="161">
        <f t="shared" si="4328"/>
        <v>46112</v>
      </c>
      <c r="BP367" s="165">
        <f t="shared" si="4329"/>
        <v>0</v>
      </c>
      <c r="BQ367" s="161">
        <f t="shared" si="4330"/>
        <v>46113</v>
      </c>
      <c r="BR367" s="161">
        <f t="shared" si="4331"/>
        <v>46142</v>
      </c>
      <c r="BS367" s="165">
        <f t="shared" si="4332"/>
        <v>0</v>
      </c>
      <c r="BT367" s="161">
        <f t="shared" si="4333"/>
        <v>46143</v>
      </c>
      <c r="BU367" s="161">
        <f t="shared" si="4334"/>
        <v>46173</v>
      </c>
      <c r="BV367" s="165">
        <f t="shared" si="4335"/>
        <v>0</v>
      </c>
      <c r="BW367" s="161">
        <f t="shared" si="4336"/>
        <v>46174</v>
      </c>
      <c r="BX367" s="161">
        <f t="shared" si="4337"/>
        <v>46203</v>
      </c>
      <c r="BY367" s="165">
        <f t="shared" si="4338"/>
        <v>0</v>
      </c>
      <c r="BZ367" s="161">
        <f t="shared" si="4339"/>
        <v>46204</v>
      </c>
      <c r="CA367" s="161">
        <f t="shared" si="4340"/>
        <v>46234</v>
      </c>
      <c r="CB367" s="165">
        <f t="shared" si="4341"/>
        <v>0</v>
      </c>
      <c r="CC367" s="161">
        <f t="shared" si="4342"/>
        <v>46235</v>
      </c>
      <c r="CD367" s="161">
        <f t="shared" si="4343"/>
        <v>46265</v>
      </c>
      <c r="CE367" s="165">
        <f t="shared" si="4344"/>
        <v>0</v>
      </c>
      <c r="CF367" s="161">
        <f t="shared" si="4345"/>
        <v>46266</v>
      </c>
      <c r="CG367" s="161">
        <f t="shared" si="4346"/>
        <v>46295</v>
      </c>
      <c r="CH367" s="165">
        <f t="shared" si="4347"/>
        <v>0</v>
      </c>
      <c r="CI367" s="161">
        <f t="shared" si="4348"/>
        <v>46296</v>
      </c>
      <c r="CJ367" s="161">
        <f t="shared" si="4349"/>
        <v>46326</v>
      </c>
      <c r="CK367" s="165">
        <f t="shared" si="4350"/>
        <v>0</v>
      </c>
      <c r="CL367" s="161">
        <f t="shared" si="4351"/>
        <v>46327</v>
      </c>
      <c r="CM367" s="161">
        <f t="shared" si="4352"/>
        <v>46356</v>
      </c>
      <c r="CN367" s="165">
        <f t="shared" si="4353"/>
        <v>0</v>
      </c>
      <c r="CO367" s="161">
        <f t="shared" si="4354"/>
        <v>46357</v>
      </c>
      <c r="CP367" s="161">
        <f t="shared" si="4355"/>
        <v>46387</v>
      </c>
      <c r="CQ367" s="165">
        <f t="shared" si="4356"/>
        <v>0</v>
      </c>
    </row>
    <row r="368" s="78" customFormat="1" ht="24" customHeight="1" outlineLevel="4" spans="1:95">
      <c r="A368" s="119"/>
      <c r="B368" s="120"/>
      <c r="C368" s="121"/>
      <c r="D368" s="119"/>
      <c r="E368" s="120"/>
      <c r="F368" s="120"/>
      <c r="G368" s="120"/>
      <c r="H368" s="122"/>
      <c r="I368" s="122"/>
      <c r="J368" s="122">
        <f t="shared" si="3853"/>
        <v>0</v>
      </c>
      <c r="K368" s="122">
        <f t="shared" si="4357"/>
        <v>4</v>
      </c>
      <c r="L368" s="87"/>
      <c r="M368" s="154">
        <f>IFERROR(VLOOKUP($L368,'2-2 引出数据_合同数据仓库'!$B$2:$BP$1000,3,FALSE),0)</f>
        <v>0</v>
      </c>
      <c r="N368" s="122"/>
      <c r="O368" s="154">
        <f>IFERROR(VLOOKUP((LEFT(VLOOKUP($L368,'2-2 引出数据_合同数据仓库'!$B$2:$BP$1000,64,FALSE),15)&amp;(RIGHT(VLOOKUP($L368,'2-2 引出数据_合同数据仓库'!$B$2:$BP$1000,64,FALSE),4)+1)),'2-2 引出数据_合同数据仓库'!$B$2:$BP$1000,3,FALSE),0)</f>
        <v>0</v>
      </c>
      <c r="P368" s="122"/>
      <c r="Q368" s="122">
        <f>IFERROR(VLOOKUP($L368,'2-2 引出数据_合同数据仓库'!$B$2:$BP$1000,28,FALSE),0)</f>
        <v>0</v>
      </c>
      <c r="R368" s="122">
        <f>IFERROR(VLOOKUP($L368,'2-2 引出数据_合同数据仓库'!$B$2:$BP$1000,29,FALSE),0)</f>
        <v>0</v>
      </c>
      <c r="S368" s="122">
        <f>IFERROR(VLOOKUP($L368,'2-2 引出数据_合同数据仓库'!$B$2:$BP$1000,4,FALSE),0)</f>
        <v>0</v>
      </c>
      <c r="T368" s="122"/>
      <c r="U368" s="122">
        <f>IFERROR(VLOOKUP($L368,'2-2 引出数据_合同数据仓库'!$B$2:$BP$1000,15,FALSE),0)</f>
        <v>0</v>
      </c>
      <c r="V368" s="122">
        <f t="shared" si="4286"/>
        <v>0</v>
      </c>
      <c r="W368" s="122"/>
      <c r="X368" s="161">
        <v>45658</v>
      </c>
      <c r="Y368" s="161">
        <f t="shared" si="4287"/>
        <v>45688</v>
      </c>
      <c r="Z368" s="165">
        <f t="shared" si="4288"/>
        <v>0</v>
      </c>
      <c r="AA368" s="161">
        <f t="shared" si="4289"/>
        <v>45689</v>
      </c>
      <c r="AB368" s="161">
        <f t="shared" si="4290"/>
        <v>45716</v>
      </c>
      <c r="AC368" s="165">
        <f t="shared" si="4291"/>
        <v>0</v>
      </c>
      <c r="AD368" s="161">
        <f t="shared" si="4292"/>
        <v>45717</v>
      </c>
      <c r="AE368" s="161">
        <f t="shared" si="4293"/>
        <v>45747</v>
      </c>
      <c r="AF368" s="165">
        <f t="shared" si="4294"/>
        <v>0</v>
      </c>
      <c r="AG368" s="161">
        <f t="shared" si="4295"/>
        <v>45748</v>
      </c>
      <c r="AH368" s="161">
        <f t="shared" si="4296"/>
        <v>45777</v>
      </c>
      <c r="AI368" s="165">
        <f t="shared" si="4297"/>
        <v>0</v>
      </c>
      <c r="AJ368" s="161">
        <f t="shared" si="4298"/>
        <v>45778</v>
      </c>
      <c r="AK368" s="161">
        <f t="shared" si="4299"/>
        <v>45808</v>
      </c>
      <c r="AL368" s="165">
        <f t="shared" si="4300"/>
        <v>0</v>
      </c>
      <c r="AM368" s="161">
        <f t="shared" si="4301"/>
        <v>45809</v>
      </c>
      <c r="AN368" s="161">
        <f t="shared" si="4302"/>
        <v>45838</v>
      </c>
      <c r="AO368" s="165">
        <f t="shared" si="4303"/>
        <v>0</v>
      </c>
      <c r="AP368" s="161">
        <f t="shared" si="4304"/>
        <v>45839</v>
      </c>
      <c r="AQ368" s="161">
        <f t="shared" si="4305"/>
        <v>45869</v>
      </c>
      <c r="AR368" s="165">
        <f t="shared" si="4306"/>
        <v>0</v>
      </c>
      <c r="AS368" s="161">
        <f t="shared" si="4307"/>
        <v>45870</v>
      </c>
      <c r="AT368" s="161">
        <f t="shared" si="4308"/>
        <v>45900</v>
      </c>
      <c r="AU368" s="165">
        <f t="shared" si="4309"/>
        <v>0</v>
      </c>
      <c r="AV368" s="161">
        <f t="shared" si="4310"/>
        <v>45901</v>
      </c>
      <c r="AW368" s="161">
        <f t="shared" si="4311"/>
        <v>45930</v>
      </c>
      <c r="AX368" s="165">
        <f t="shared" si="4312"/>
        <v>0</v>
      </c>
      <c r="AY368" s="161">
        <f t="shared" si="4313"/>
        <v>45931</v>
      </c>
      <c r="AZ368" s="161">
        <f t="shared" si="4314"/>
        <v>45961</v>
      </c>
      <c r="BA368" s="165">
        <f t="shared" si="4315"/>
        <v>0</v>
      </c>
      <c r="BB368" s="161">
        <f t="shared" si="4316"/>
        <v>45962</v>
      </c>
      <c r="BC368" s="161">
        <f t="shared" si="4317"/>
        <v>45991</v>
      </c>
      <c r="BD368" s="165">
        <f t="shared" si="4318"/>
        <v>0</v>
      </c>
      <c r="BE368" s="161">
        <f t="shared" si="4319"/>
        <v>45992</v>
      </c>
      <c r="BF368" s="161">
        <f t="shared" si="4320"/>
        <v>46022</v>
      </c>
      <c r="BG368" s="165">
        <f t="shared" si="4321"/>
        <v>0</v>
      </c>
      <c r="BH368" s="161">
        <v>46023</v>
      </c>
      <c r="BI368" s="161">
        <f t="shared" si="4322"/>
        <v>46053</v>
      </c>
      <c r="BJ368" s="165">
        <f t="shared" si="4323"/>
        <v>0</v>
      </c>
      <c r="BK368" s="161">
        <f t="shared" si="4324"/>
        <v>46054</v>
      </c>
      <c r="BL368" s="161">
        <f t="shared" si="4325"/>
        <v>46081</v>
      </c>
      <c r="BM368" s="165">
        <f t="shared" si="4326"/>
        <v>0</v>
      </c>
      <c r="BN368" s="161">
        <f t="shared" si="4327"/>
        <v>46082</v>
      </c>
      <c r="BO368" s="161">
        <f t="shared" si="4328"/>
        <v>46112</v>
      </c>
      <c r="BP368" s="165">
        <f t="shared" si="4329"/>
        <v>0</v>
      </c>
      <c r="BQ368" s="161">
        <f t="shared" si="4330"/>
        <v>46113</v>
      </c>
      <c r="BR368" s="161">
        <f t="shared" si="4331"/>
        <v>46142</v>
      </c>
      <c r="BS368" s="165">
        <f t="shared" si="4332"/>
        <v>0</v>
      </c>
      <c r="BT368" s="161">
        <f t="shared" si="4333"/>
        <v>46143</v>
      </c>
      <c r="BU368" s="161">
        <f t="shared" si="4334"/>
        <v>46173</v>
      </c>
      <c r="BV368" s="165">
        <f t="shared" si="4335"/>
        <v>0</v>
      </c>
      <c r="BW368" s="161">
        <f t="shared" si="4336"/>
        <v>46174</v>
      </c>
      <c r="BX368" s="161">
        <f t="shared" si="4337"/>
        <v>46203</v>
      </c>
      <c r="BY368" s="165">
        <f t="shared" si="4338"/>
        <v>0</v>
      </c>
      <c r="BZ368" s="161">
        <f t="shared" si="4339"/>
        <v>46204</v>
      </c>
      <c r="CA368" s="161">
        <f t="shared" si="4340"/>
        <v>46234</v>
      </c>
      <c r="CB368" s="165">
        <f t="shared" si="4341"/>
        <v>0</v>
      </c>
      <c r="CC368" s="161">
        <f t="shared" si="4342"/>
        <v>46235</v>
      </c>
      <c r="CD368" s="161">
        <f t="shared" si="4343"/>
        <v>46265</v>
      </c>
      <c r="CE368" s="165">
        <f t="shared" si="4344"/>
        <v>0</v>
      </c>
      <c r="CF368" s="161">
        <f t="shared" si="4345"/>
        <v>46266</v>
      </c>
      <c r="CG368" s="161">
        <f t="shared" si="4346"/>
        <v>46295</v>
      </c>
      <c r="CH368" s="165">
        <f t="shared" si="4347"/>
        <v>0</v>
      </c>
      <c r="CI368" s="161">
        <f t="shared" si="4348"/>
        <v>46296</v>
      </c>
      <c r="CJ368" s="161">
        <f t="shared" si="4349"/>
        <v>46326</v>
      </c>
      <c r="CK368" s="165">
        <f t="shared" si="4350"/>
        <v>0</v>
      </c>
      <c r="CL368" s="161">
        <f t="shared" si="4351"/>
        <v>46327</v>
      </c>
      <c r="CM368" s="161">
        <f t="shared" si="4352"/>
        <v>46356</v>
      </c>
      <c r="CN368" s="165">
        <f t="shared" si="4353"/>
        <v>0</v>
      </c>
      <c r="CO368" s="161">
        <f t="shared" si="4354"/>
        <v>46357</v>
      </c>
      <c r="CP368" s="161">
        <f t="shared" si="4355"/>
        <v>46387</v>
      </c>
      <c r="CQ368" s="165">
        <f t="shared" si="4356"/>
        <v>0</v>
      </c>
    </row>
    <row r="369" s="78" customFormat="1" ht="24" customHeight="1" outlineLevel="4" spans="1:95">
      <c r="A369" s="123" t="s">
        <v>2826</v>
      </c>
      <c r="B369" s="124"/>
      <c r="C369" s="124"/>
      <c r="D369" s="124"/>
      <c r="E369" s="124"/>
      <c r="F369" s="124"/>
      <c r="G369" s="125"/>
      <c r="H369" s="126"/>
      <c r="I369" s="126"/>
      <c r="J369" s="126"/>
      <c r="K369" s="126"/>
      <c r="L369" s="126"/>
      <c r="M369" s="155"/>
      <c r="N369" s="126"/>
      <c r="O369" s="126"/>
      <c r="P369" s="126"/>
      <c r="Q369" s="126"/>
      <c r="R369" s="126"/>
      <c r="S369" s="126"/>
      <c r="T369" s="126"/>
      <c r="U369" s="126"/>
      <c r="V369" s="126"/>
      <c r="W369" s="126"/>
      <c r="X369" s="126"/>
      <c r="Y369" s="126"/>
      <c r="Z369" s="126"/>
      <c r="AA369" s="126"/>
      <c r="AB369" s="126"/>
      <c r="AC369" s="126"/>
      <c r="AD369" s="126"/>
      <c r="AE369" s="126"/>
      <c r="AF369" s="126"/>
      <c r="AG369" s="126"/>
      <c r="AH369" s="126"/>
      <c r="AI369" s="126"/>
      <c r="AJ369" s="126"/>
      <c r="AK369" s="126"/>
      <c r="AL369" s="126"/>
      <c r="AM369" s="126"/>
      <c r="AN369" s="126"/>
      <c r="AO369" s="126"/>
      <c r="AP369" s="126"/>
      <c r="AQ369" s="126"/>
      <c r="AR369" s="126"/>
      <c r="AS369" s="126"/>
      <c r="AT369" s="126"/>
      <c r="AU369" s="126"/>
      <c r="AV369" s="126"/>
      <c r="AW369" s="126"/>
      <c r="AX369" s="126"/>
      <c r="AY369" s="126"/>
      <c r="AZ369" s="126"/>
      <c r="BA369" s="126"/>
      <c r="BB369" s="126"/>
      <c r="BC369" s="126"/>
      <c r="BD369" s="126"/>
      <c r="BE369" s="126"/>
      <c r="BF369" s="126"/>
      <c r="BG369" s="126"/>
      <c r="BH369" s="126"/>
      <c r="BI369" s="126"/>
      <c r="BJ369" s="126"/>
      <c r="BK369" s="126"/>
      <c r="BL369" s="126"/>
      <c r="BM369" s="126"/>
      <c r="BN369" s="126"/>
      <c r="BO369" s="126"/>
      <c r="BP369" s="126"/>
      <c r="BQ369" s="126"/>
      <c r="BR369" s="126"/>
      <c r="BS369" s="126"/>
      <c r="BT369" s="126"/>
      <c r="BU369" s="126"/>
      <c r="BV369" s="126"/>
      <c r="BW369" s="126"/>
      <c r="BX369" s="126"/>
      <c r="BY369" s="126"/>
      <c r="BZ369" s="126"/>
      <c r="CA369" s="126"/>
      <c r="CB369" s="126"/>
      <c r="CC369" s="126"/>
      <c r="CD369" s="126"/>
      <c r="CE369" s="126"/>
      <c r="CF369" s="126"/>
      <c r="CG369" s="126"/>
      <c r="CH369" s="126"/>
      <c r="CI369" s="126"/>
      <c r="CJ369" s="126"/>
      <c r="CK369" s="126"/>
      <c r="CL369" s="126"/>
      <c r="CM369" s="126"/>
      <c r="CN369" s="126"/>
      <c r="CO369" s="126"/>
      <c r="CP369" s="126"/>
      <c r="CQ369" s="126"/>
    </row>
    <row r="370" ht="24" customHeight="1" outlineLevel="3" spans="1:95">
      <c r="A370" s="115"/>
      <c r="B370" s="116" t="s">
        <v>799</v>
      </c>
      <c r="C370" s="117" t="s">
        <v>1341</v>
      </c>
      <c r="D370" s="115" t="s">
        <v>1342</v>
      </c>
      <c r="E370" s="116" t="s">
        <v>1343</v>
      </c>
      <c r="F370" s="116"/>
      <c r="G370" s="116"/>
      <c r="H370" s="118">
        <f>X370+AA370+AD370+AG370+AJ370+AM370+AP370+AS370+AV370+AY370+BB370+BE370</f>
        <v>0</v>
      </c>
      <c r="I370" s="118">
        <f>Y370+AB370+AE370+AH370+AK370+AN370+AQ370+AT370+AW370+AZ370+BC370+BF370</f>
        <v>0</v>
      </c>
      <c r="J370" s="118">
        <f t="shared" si="3853"/>
        <v>0</v>
      </c>
      <c r="K370" s="118"/>
      <c r="L370" s="118"/>
      <c r="M370" s="152"/>
      <c r="N370" s="118"/>
      <c r="O370" s="118"/>
      <c r="P370" s="118"/>
      <c r="Q370" s="118"/>
      <c r="R370" s="118"/>
      <c r="S370" s="118"/>
      <c r="T370" s="118"/>
      <c r="U370" s="118"/>
      <c r="V370" s="118"/>
      <c r="W370" s="118"/>
      <c r="X370" s="118">
        <f>VLOOKUP($C370,'1 预算编制表单'!$C:$BJ,27,FALSE)</f>
        <v>0</v>
      </c>
      <c r="Y370" s="118">
        <f>X370-Z370</f>
        <v>0</v>
      </c>
      <c r="Z370" s="118">
        <f>SUM(Z371:Z375)</f>
        <v>0</v>
      </c>
      <c r="AA370" s="118">
        <f>VLOOKUP($C370,'1 预算编制表单'!$C:$BJ,30,FALSE)</f>
        <v>0</v>
      </c>
      <c r="AB370" s="118">
        <f>AA370-AC370</f>
        <v>0</v>
      </c>
      <c r="AC370" s="118">
        <f>SUM(AC371:AC375)</f>
        <v>0</v>
      </c>
      <c r="AD370" s="118">
        <f>VLOOKUP($C370,'1 预算编制表单'!$C:$BJ,33,FALSE)</f>
        <v>0</v>
      </c>
      <c r="AE370" s="118">
        <f>AD370-AF370</f>
        <v>0</v>
      </c>
      <c r="AF370" s="118">
        <f>SUM(AF371:AF375)</f>
        <v>0</v>
      </c>
      <c r="AG370" s="118">
        <f>VLOOKUP($C370,'1 预算编制表单'!$C:$BJ,36,FALSE)</f>
        <v>0</v>
      </c>
      <c r="AH370" s="118">
        <f>AG370-AI370</f>
        <v>0</v>
      </c>
      <c r="AI370" s="118">
        <f>SUM(AI371:AI375)</f>
        <v>0</v>
      </c>
      <c r="AJ370" s="118">
        <f>VLOOKUP($C370,'1 预算编制表单'!$C:$BJ,39,FALSE)</f>
        <v>0</v>
      </c>
      <c r="AK370" s="118">
        <f>AJ370-AL370</f>
        <v>0</v>
      </c>
      <c r="AL370" s="118">
        <f>SUM(AL371:AL375)</f>
        <v>0</v>
      </c>
      <c r="AM370" s="118">
        <f>VLOOKUP($C370,'1 预算编制表单'!$C:$BJ,42,FALSE)</f>
        <v>0</v>
      </c>
      <c r="AN370" s="118">
        <f>AM370-AO370</f>
        <v>0</v>
      </c>
      <c r="AO370" s="118">
        <f>SUM(AO371:AO375)</f>
        <v>0</v>
      </c>
      <c r="AP370" s="118">
        <f>VLOOKUP($C370,'1 预算编制表单'!$C:$BJ,45,FALSE)</f>
        <v>0</v>
      </c>
      <c r="AQ370" s="118">
        <f>AP370-AR370</f>
        <v>0</v>
      </c>
      <c r="AR370" s="118">
        <f>SUM(AR371:AR375)</f>
        <v>0</v>
      </c>
      <c r="AS370" s="118">
        <f>VLOOKUP($C370,'1 预算编制表单'!$C:$BJ,48,FALSE)</f>
        <v>0</v>
      </c>
      <c r="AT370" s="118">
        <f>AS370-AU370</f>
        <v>0</v>
      </c>
      <c r="AU370" s="118">
        <f>SUM(AU371:AU375)</f>
        <v>0</v>
      </c>
      <c r="AV370" s="118">
        <f>VLOOKUP($C370,'1 预算编制表单'!$C:$BJ,51,FALSE)</f>
        <v>0</v>
      </c>
      <c r="AW370" s="118">
        <f>AV370-AX370</f>
        <v>0</v>
      </c>
      <c r="AX370" s="118">
        <f>SUM(AX371:AX375)</f>
        <v>0</v>
      </c>
      <c r="AY370" s="118">
        <f>VLOOKUP($C370,'1 预算编制表单'!$C:$BJ,54,FALSE)</f>
        <v>0</v>
      </c>
      <c r="AZ370" s="118">
        <f>AY370-BA370</f>
        <v>0</v>
      </c>
      <c r="BA370" s="118">
        <f>SUM(BA371:BA375)</f>
        <v>0</v>
      </c>
      <c r="BB370" s="118">
        <f>VLOOKUP($C370,'1 预算编制表单'!$C:$BJ,57,FALSE)</f>
        <v>0</v>
      </c>
      <c r="BC370" s="118">
        <f>BB370-BD370</f>
        <v>0</v>
      </c>
      <c r="BD370" s="118">
        <f>SUM(BD371:BD375)</f>
        <v>0</v>
      </c>
      <c r="BE370" s="118">
        <f>VLOOKUP($C370,'1 预算编制表单'!$C:$BJ,60,FALSE)</f>
        <v>0</v>
      </c>
      <c r="BF370" s="118">
        <f>BE370-BG370</f>
        <v>0</v>
      </c>
      <c r="BG370" s="118">
        <f>SUM(BG371:BG375)</f>
        <v>0</v>
      </c>
      <c r="BH370" s="118">
        <f>VLOOKUP($C370,'1 预算编制表单'!$C:$BJ,27,FALSE)</f>
        <v>0</v>
      </c>
      <c r="BI370" s="118">
        <f>BH370-BJ370</f>
        <v>0</v>
      </c>
      <c r="BJ370" s="118">
        <f>SUM(BJ371:BJ375)</f>
        <v>0</v>
      </c>
      <c r="BK370" s="118">
        <f>VLOOKUP($C370,'1 预算编制表单'!$C:$BJ,30,FALSE)</f>
        <v>0</v>
      </c>
      <c r="BL370" s="118">
        <f>BK370-BM370</f>
        <v>0</v>
      </c>
      <c r="BM370" s="118">
        <f>SUM(BM371:BM375)</f>
        <v>0</v>
      </c>
      <c r="BN370" s="118">
        <f>VLOOKUP($C370,'1 预算编制表单'!$C:$BJ,33,FALSE)</f>
        <v>0</v>
      </c>
      <c r="BO370" s="118">
        <f>BN370-BP370</f>
        <v>0</v>
      </c>
      <c r="BP370" s="118">
        <f>SUM(BP371:BP375)</f>
        <v>0</v>
      </c>
      <c r="BQ370" s="118">
        <f>VLOOKUP($C370,'1 预算编制表单'!$C:$BJ,36,FALSE)</f>
        <v>0</v>
      </c>
      <c r="BR370" s="118">
        <f>BQ370-BS370</f>
        <v>0</v>
      </c>
      <c r="BS370" s="118">
        <f>SUM(BS371:BS375)</f>
        <v>0</v>
      </c>
      <c r="BT370" s="118">
        <f>VLOOKUP($C370,'1 预算编制表单'!$C:$BJ,39,FALSE)</f>
        <v>0</v>
      </c>
      <c r="BU370" s="118">
        <f>BT370-BV370</f>
        <v>0</v>
      </c>
      <c r="BV370" s="118">
        <f>SUM(BV371:BV375)</f>
        <v>0</v>
      </c>
      <c r="BW370" s="118">
        <f>VLOOKUP($C370,'1 预算编制表单'!$C:$BJ,42,FALSE)</f>
        <v>0</v>
      </c>
      <c r="BX370" s="118">
        <f>BW370-BY370</f>
        <v>0</v>
      </c>
      <c r="BY370" s="118">
        <f>SUM(BY371:BY375)</f>
        <v>0</v>
      </c>
      <c r="BZ370" s="118">
        <f>VLOOKUP($C370,'1 预算编制表单'!$C:$BJ,45,FALSE)</f>
        <v>0</v>
      </c>
      <c r="CA370" s="118">
        <f>BZ370-CB370</f>
        <v>0</v>
      </c>
      <c r="CB370" s="118">
        <f>SUM(CB371:CB375)</f>
        <v>0</v>
      </c>
      <c r="CC370" s="118">
        <f>VLOOKUP($C370,'1 预算编制表单'!$C:$BJ,48,FALSE)</f>
        <v>0</v>
      </c>
      <c r="CD370" s="118">
        <f>CC370-CE370</f>
        <v>0</v>
      </c>
      <c r="CE370" s="118">
        <f>SUM(CE371:CE375)</f>
        <v>0</v>
      </c>
      <c r="CF370" s="118">
        <f>VLOOKUP($C370,'1 预算编制表单'!$C:$BJ,51,FALSE)</f>
        <v>0</v>
      </c>
      <c r="CG370" s="118">
        <f>CF370-CH370</f>
        <v>0</v>
      </c>
      <c r="CH370" s="118">
        <f>SUM(CH371:CH375)</f>
        <v>0</v>
      </c>
      <c r="CI370" s="118">
        <f>VLOOKUP($C370,'1 预算编制表单'!$C:$BJ,54,FALSE)</f>
        <v>0</v>
      </c>
      <c r="CJ370" s="118">
        <f>CI370-CK370</f>
        <v>0</v>
      </c>
      <c r="CK370" s="118">
        <f>SUM(CK371:CK375)</f>
        <v>0</v>
      </c>
      <c r="CL370" s="118">
        <f>VLOOKUP($C370,'1 预算编制表单'!$C:$BJ,57,FALSE)</f>
        <v>0</v>
      </c>
      <c r="CM370" s="118">
        <f>CL370-CN370</f>
        <v>0</v>
      </c>
      <c r="CN370" s="118">
        <f>SUM(CN371:CN375)</f>
        <v>0</v>
      </c>
      <c r="CO370" s="118">
        <f>VLOOKUP($C370,'1 预算编制表单'!$C:$BJ,60,FALSE)</f>
        <v>0</v>
      </c>
      <c r="CP370" s="118">
        <f>CO370-CQ370</f>
        <v>0</v>
      </c>
      <c r="CQ370" s="118">
        <f>SUM(CQ371:CQ375)</f>
        <v>0</v>
      </c>
    </row>
    <row r="371" s="78" customFormat="1" ht="24" customHeight="1" outlineLevel="4" spans="1:95">
      <c r="A371" s="119"/>
      <c r="B371" s="120"/>
      <c r="C371" s="121"/>
      <c r="D371" s="119"/>
      <c r="E371" s="120"/>
      <c r="F371" s="120"/>
      <c r="G371" s="120"/>
      <c r="H371" s="122"/>
      <c r="I371" s="122"/>
      <c r="J371" s="122">
        <f t="shared" si="3853"/>
        <v>0</v>
      </c>
      <c r="K371" s="122">
        <v>1</v>
      </c>
      <c r="L371" s="87"/>
      <c r="M371" s="154">
        <f>IFERROR(VLOOKUP($L371,'2-2 引出数据_合同数据仓库'!$B$2:$BP$1000,3,FALSE),0)</f>
        <v>0</v>
      </c>
      <c r="N371" s="122"/>
      <c r="O371" s="154">
        <f>IFERROR(VLOOKUP((LEFT(VLOOKUP($L371,'2-2 引出数据_合同数据仓库'!$B$2:$BP$1000,64,FALSE),15)&amp;(RIGHT(VLOOKUP($L371,'2-2 引出数据_合同数据仓库'!$B$2:$BP$1000,64,FALSE),4)+1)),'2-2 引出数据_合同数据仓库'!$B$2:$BP$1000,3,FALSE),0)</f>
        <v>0</v>
      </c>
      <c r="P371" s="122"/>
      <c r="Q371" s="122">
        <f>IFERROR(VLOOKUP($L371,'2-2 引出数据_合同数据仓库'!$B$2:$BP$1000,28,FALSE),0)</f>
        <v>0</v>
      </c>
      <c r="R371" s="122">
        <f>IFERROR(VLOOKUP($L371,'2-2 引出数据_合同数据仓库'!$B$2:$BP$1000,29,FALSE),0)</f>
        <v>0</v>
      </c>
      <c r="S371" s="122">
        <f>IFERROR(VLOOKUP($L371,'2-2 引出数据_合同数据仓库'!$B$2:$BP$1000,4,FALSE),0)</f>
        <v>0</v>
      </c>
      <c r="T371" s="122"/>
      <c r="U371" s="122">
        <f>IFERROR(VLOOKUP($L371,'2-2 引出数据_合同数据仓库'!$B$2:$BP$1000,15,FALSE),0)</f>
        <v>0</v>
      </c>
      <c r="V371" s="122">
        <f t="shared" ref="V371:V374" si="4358">U371/(S371-R371+1)*365</f>
        <v>0</v>
      </c>
      <c r="W371" s="122"/>
      <c r="X371" s="161">
        <v>45658</v>
      </c>
      <c r="Y371" s="161">
        <f t="shared" ref="Y371:Y374" si="4359">X371+30</f>
        <v>45688</v>
      </c>
      <c r="Z371" s="165">
        <f t="shared" ref="Z371:Z374" si="4360">IFERROR(IF(($R371-Y371)&gt;=0,0,IF(($S371-X371)&lt;0,0,IF(AND(($S371-Y371)&gt;0,(X371-$R371)&gt;0),$V371/365*(Y371-X371+1),IF(AND(($S371-Y371)&lt;=0,(X371-$R371)&gt;0),$V371/365*($S371-X371+1),$V371/365*(Y371-$R371+1))))),0)</f>
        <v>0</v>
      </c>
      <c r="AA371" s="161">
        <f t="shared" ref="AA371:AA374" si="4361">Y371+1</f>
        <v>45689</v>
      </c>
      <c r="AB371" s="161">
        <f t="shared" ref="AB371:AB374" si="4362">AA371+27</f>
        <v>45716</v>
      </c>
      <c r="AC371" s="165">
        <f t="shared" ref="AC371:AC374" si="4363">IFERROR(IF(($R371-AB371)&gt;=0,0,IF(($S371-AA371)&lt;0,0,IF(AND(($S371-AB371)&gt;0,(AA371-$R371)&gt;0),$V371/365*(AB371-AA371+1),IF(AND(($S371-AB371)&lt;=0,(AA371-$R371)&gt;0),$V371/365*($S371-AA371+1),$V371/365*(AB371-$R371+1))))),0)</f>
        <v>0</v>
      </c>
      <c r="AD371" s="161">
        <f t="shared" ref="AD371:AD374" si="4364">AB371+1</f>
        <v>45717</v>
      </c>
      <c r="AE371" s="161">
        <f t="shared" ref="AE371:AE374" si="4365">AD371+30</f>
        <v>45747</v>
      </c>
      <c r="AF371" s="165">
        <f t="shared" ref="AF371:AF374" si="4366">IFERROR(IF(($R371-AE371)&gt;=0,0,IF(($S371-AD371)&lt;0,0,IF(AND(($S371-AE371)&gt;0,(AD371-$R371)&gt;0),$V371/365*(AE371-AD371+1),IF(AND(($S371-AE371)&lt;=0,(AD371-$R371)&gt;0),$V371/365*($S371-AD371+1),$V371/365*(AE371-$R371+1))))),0)</f>
        <v>0</v>
      </c>
      <c r="AG371" s="161">
        <f t="shared" ref="AG371:AG374" si="4367">AE371+1</f>
        <v>45748</v>
      </c>
      <c r="AH371" s="161">
        <f t="shared" ref="AH371:AH374" si="4368">AG371+29</f>
        <v>45777</v>
      </c>
      <c r="AI371" s="165">
        <f t="shared" ref="AI371:AI374" si="4369">IFERROR(IF(($R371-AH371)&gt;=0,0,IF(($S371-AG371)&lt;0,0,IF(AND(($S371-AH371)&gt;0,(AG371-$R371)&gt;0),$V371/365*(AH371-AG371+1),IF(AND(($S371-AH371)&lt;=0,(AG371-$R371)&gt;0),$V371/365*($S371-AG371+1),$V371/365*(AH371-$R371+1))))),0)</f>
        <v>0</v>
      </c>
      <c r="AJ371" s="161">
        <f t="shared" ref="AJ371:AJ374" si="4370">AH371+1</f>
        <v>45778</v>
      </c>
      <c r="AK371" s="161">
        <f t="shared" ref="AK371:AK374" si="4371">AJ371+30</f>
        <v>45808</v>
      </c>
      <c r="AL371" s="165">
        <f t="shared" ref="AL371:AL374" si="4372">IFERROR(IF(($R371-AK371)&gt;=0,0,IF(($S371-AJ371)&lt;0,0,IF(AND(($S371-AK371)&gt;0,(AJ371-$R371)&gt;0),$V371/365*(AK371-AJ371+1),IF(AND(($S371-AK371)&lt;=0,(AJ371-$R371)&gt;0),$V371/365*($S371-AJ371+1),$V371/365*(AK371-$R371+1))))),0)</f>
        <v>0</v>
      </c>
      <c r="AM371" s="161">
        <f t="shared" ref="AM371:AM374" si="4373">AK371+1</f>
        <v>45809</v>
      </c>
      <c r="AN371" s="161">
        <f t="shared" ref="AN371:AN374" si="4374">AM371+29</f>
        <v>45838</v>
      </c>
      <c r="AO371" s="165">
        <f t="shared" ref="AO371:AO374" si="4375">IFERROR(IF(($R371-AN371)&gt;=0,0,IF(($S371-AM371)&lt;0,0,IF(AND(($S371-AN371)&gt;0,(AM371-$R371)&gt;0),$V371/365*(AN371-AM371+1),IF(AND(($S371-AN371)&lt;=0,(AM371-$R371)&gt;0),$V371/365*($S371-AM371+1),$V371/365*(AN371-$R371+1))))),0)</f>
        <v>0</v>
      </c>
      <c r="AP371" s="161">
        <f t="shared" ref="AP371:AP374" si="4376">AN371+1</f>
        <v>45839</v>
      </c>
      <c r="AQ371" s="161">
        <f t="shared" ref="AQ371:AQ374" si="4377">AP371+30</f>
        <v>45869</v>
      </c>
      <c r="AR371" s="165">
        <f t="shared" ref="AR371:AR374" si="4378">IFERROR(IF(($R371-AQ371)&gt;=0,0,IF(($S371-AP371)&lt;0,0,IF(AND(($S371-AQ371)&gt;0,(AP371-$R371)&gt;0),$V371/365*(AQ371-AP371+1),IF(AND(($S371-AQ371)&lt;=0,(AP371-$R371)&gt;0),$V371/365*($S371-AP371+1),$V371/365*(AQ371-$R371+1))))),0)</f>
        <v>0</v>
      </c>
      <c r="AS371" s="161">
        <f t="shared" ref="AS371:AS374" si="4379">AQ371+1</f>
        <v>45870</v>
      </c>
      <c r="AT371" s="161">
        <f t="shared" ref="AT371:AT374" si="4380">AS371+30</f>
        <v>45900</v>
      </c>
      <c r="AU371" s="165">
        <f t="shared" ref="AU371:AU374" si="4381">IFERROR(IF(($R371-AT371)&gt;=0,0,IF(($S371-AS371)&lt;0,0,IF(AND(($S371-AT371)&gt;0,(AS371-$R371)&gt;0),$V371/365*(AT371-AS371+1),IF(AND(($S371-AT371)&lt;=0,(AS371-$R371)&gt;0),$V371/365*($S371-AS371+1),$V371/365*(AT371-$R371+1))))),0)</f>
        <v>0</v>
      </c>
      <c r="AV371" s="161">
        <f t="shared" ref="AV371:AV374" si="4382">AT371+1</f>
        <v>45901</v>
      </c>
      <c r="AW371" s="161">
        <f t="shared" ref="AW371:AW374" si="4383">AV371+29</f>
        <v>45930</v>
      </c>
      <c r="AX371" s="165">
        <f t="shared" ref="AX371:AX374" si="4384">IFERROR(IF(($R371-AW371)&gt;=0,0,IF(($S371-AV371)&lt;0,0,IF(AND(($S371-AW371)&gt;0,(AV371-$R371)&gt;0),$V371/365*(AW371-AV371+1),IF(AND(($S371-AW371)&lt;=0,(AV371-$R371)&gt;0),$V371/365*($S371-AV371+1),$V371/365*(AW371-$R371+1))))),0)</f>
        <v>0</v>
      </c>
      <c r="AY371" s="161">
        <f t="shared" ref="AY371:AY374" si="4385">AW371+1</f>
        <v>45931</v>
      </c>
      <c r="AZ371" s="161">
        <f t="shared" ref="AZ371:AZ374" si="4386">AY371+30</f>
        <v>45961</v>
      </c>
      <c r="BA371" s="165">
        <f t="shared" ref="BA371:BA374" si="4387">IFERROR(IF(($R371-AZ371)&gt;=0,0,IF(($S371-AY371)&lt;0,0,IF(AND(($S371-AZ371)&gt;0,(AY371-$R371)&gt;0),$V371/365*(AZ371-AY371+1),IF(AND(($S371-AZ371)&lt;=0,(AY371-$R371)&gt;0),$V371/365*($S371-AY371+1),$V371/365*(AZ371-$R371+1))))),0)</f>
        <v>0</v>
      </c>
      <c r="BB371" s="161">
        <f t="shared" ref="BB371:BB374" si="4388">AZ371+1</f>
        <v>45962</v>
      </c>
      <c r="BC371" s="161">
        <f t="shared" ref="BC371:BC374" si="4389">BB371+29</f>
        <v>45991</v>
      </c>
      <c r="BD371" s="165">
        <f t="shared" ref="BD371:BD374" si="4390">IFERROR(IF(($R371-BC371)&gt;=0,0,IF(($S371-BB371)&lt;0,0,IF(AND(($S371-BC371)&gt;0,(BB371-$R371)&gt;0),$V371/365*(BC371-BB371+1),IF(AND(($S371-BC371)&lt;=0,(BB371-$R371)&gt;0),$V371/365*($S371-BB371+1),$V371/365*(BC371-$R371+1))))),0)</f>
        <v>0</v>
      </c>
      <c r="BE371" s="161">
        <f t="shared" ref="BE371:BE374" si="4391">BC371+1</f>
        <v>45992</v>
      </c>
      <c r="BF371" s="161">
        <f t="shared" ref="BF371:BF374" si="4392">BE371+30</f>
        <v>46022</v>
      </c>
      <c r="BG371" s="165">
        <f t="shared" ref="BG371:BG374" si="4393">IFERROR(IF(($R371-BF371)&gt;=0,0,IF(($S371-BE371)&lt;0,0,IF(AND(($S371-BF371)&gt;0,(BE371-$R371)&gt;0),$V371/365*(BF371-BE371+1),IF(AND(($S371-BF371)&lt;=0,(BE371-$R371)&gt;0),$V371/365*($S371-BE371+1),$V371/365*(BF371-$R371+1))))),0)</f>
        <v>0</v>
      </c>
      <c r="BH371" s="161">
        <v>46023</v>
      </c>
      <c r="BI371" s="161">
        <f t="shared" ref="BI371:BI374" si="4394">BH371+30</f>
        <v>46053</v>
      </c>
      <c r="BJ371" s="165">
        <f t="shared" ref="BJ371:BJ374" si="4395">IFERROR(IF(($R371-BI371)&gt;=0,0,IF(($S371-BH371)&lt;0,0,IF(AND(($S371-BI371)&gt;0,(BH371-$R371)&gt;0),$V371/365*(BI371-BH371+1),IF(AND(($S371-BI371)&lt;=0,(BH371-$R371)&gt;0),$V371/365*($S371-BH371+1),$V371/365*(BI371-$R371+1))))),0)</f>
        <v>0</v>
      </c>
      <c r="BK371" s="161">
        <f t="shared" ref="BK371:BK374" si="4396">BI371+1</f>
        <v>46054</v>
      </c>
      <c r="BL371" s="161">
        <f t="shared" ref="BL371:BL374" si="4397">BK371+27</f>
        <v>46081</v>
      </c>
      <c r="BM371" s="165">
        <f t="shared" ref="BM371:BM374" si="4398">IFERROR(IF(($R371-BL371)&gt;=0,0,IF(($S371-BK371)&lt;0,0,IF(AND(($S371-BL371)&gt;0,(BK371-$R371)&gt;0),$V371/365*(BL371-BK371+1),IF(AND(($S371-BL371)&lt;=0,(BK371-$R371)&gt;0),$V371/365*($S371-BK371+1),$V371/365*(BL371-$R371+1))))),0)</f>
        <v>0</v>
      </c>
      <c r="BN371" s="161">
        <f t="shared" ref="BN371:BN374" si="4399">BL371+1</f>
        <v>46082</v>
      </c>
      <c r="BO371" s="161">
        <f t="shared" ref="BO371:BO374" si="4400">BN371+30</f>
        <v>46112</v>
      </c>
      <c r="BP371" s="165">
        <f t="shared" ref="BP371:BP374" si="4401">IFERROR(IF(($R371-BO371)&gt;=0,0,IF(($S371-BN371)&lt;0,0,IF(AND(($S371-BO371)&gt;0,(BN371-$R371)&gt;0),$V371/365*(BO371-BN371+1),IF(AND(($S371-BO371)&lt;=0,(BN371-$R371)&gt;0),$V371/365*($S371-BN371+1),$V371/365*(BO371-$R371+1))))),0)</f>
        <v>0</v>
      </c>
      <c r="BQ371" s="161">
        <f t="shared" ref="BQ371:BQ374" si="4402">BO371+1</f>
        <v>46113</v>
      </c>
      <c r="BR371" s="161">
        <f t="shared" ref="BR371:BR374" si="4403">BQ371+29</f>
        <v>46142</v>
      </c>
      <c r="BS371" s="165">
        <f t="shared" ref="BS371:BS374" si="4404">IFERROR(IF(($R371-BR371)&gt;=0,0,IF(($S371-BQ371)&lt;0,0,IF(AND(($S371-BR371)&gt;0,(BQ371-$R371)&gt;0),$V371/365*(BR371-BQ371+1),IF(AND(($S371-BR371)&lt;=0,(BQ371-$R371)&gt;0),$V371/365*($S371-BQ371+1),$V371/365*(BR371-$R371+1))))),0)</f>
        <v>0</v>
      </c>
      <c r="BT371" s="161">
        <f t="shared" ref="BT371:BT374" si="4405">BR371+1</f>
        <v>46143</v>
      </c>
      <c r="BU371" s="161">
        <f t="shared" ref="BU371:BU374" si="4406">BT371+30</f>
        <v>46173</v>
      </c>
      <c r="BV371" s="165">
        <f t="shared" ref="BV371:BV374" si="4407">IFERROR(IF(($R371-BU371)&gt;=0,0,IF(($S371-BT371)&lt;0,0,IF(AND(($S371-BU371)&gt;0,(BT371-$R371)&gt;0),$V371/365*(BU371-BT371+1),IF(AND(($S371-BU371)&lt;=0,(BT371-$R371)&gt;0),$V371/365*($S371-BT371+1),$V371/365*(BU371-$R371+1))))),0)</f>
        <v>0</v>
      </c>
      <c r="BW371" s="161">
        <f t="shared" ref="BW371:BW374" si="4408">BU371+1</f>
        <v>46174</v>
      </c>
      <c r="BX371" s="161">
        <f t="shared" ref="BX371:BX374" si="4409">BW371+29</f>
        <v>46203</v>
      </c>
      <c r="BY371" s="165">
        <f t="shared" ref="BY371:BY374" si="4410">IFERROR(IF(($R371-BX371)&gt;=0,0,IF(($S371-BW371)&lt;0,0,IF(AND(($S371-BX371)&gt;0,(BW371-$R371)&gt;0),$V371/365*(BX371-BW371+1),IF(AND(($S371-BX371)&lt;=0,(BW371-$R371)&gt;0),$V371/365*($S371-BW371+1),$V371/365*(BX371-$R371+1))))),0)</f>
        <v>0</v>
      </c>
      <c r="BZ371" s="161">
        <f t="shared" ref="BZ371:BZ374" si="4411">BX371+1</f>
        <v>46204</v>
      </c>
      <c r="CA371" s="161">
        <f t="shared" ref="CA371:CA374" si="4412">BZ371+30</f>
        <v>46234</v>
      </c>
      <c r="CB371" s="165">
        <f t="shared" ref="CB371:CB374" si="4413">IFERROR(IF(($R371-CA371)&gt;=0,0,IF(($S371-BZ371)&lt;0,0,IF(AND(($S371-CA371)&gt;0,(BZ371-$R371)&gt;0),$V371/365*(CA371-BZ371+1),IF(AND(($S371-CA371)&lt;=0,(BZ371-$R371)&gt;0),$V371/365*($S371-BZ371+1),$V371/365*(CA371-$R371+1))))),0)</f>
        <v>0</v>
      </c>
      <c r="CC371" s="161">
        <f t="shared" ref="CC371:CC374" si="4414">CA371+1</f>
        <v>46235</v>
      </c>
      <c r="CD371" s="161">
        <f t="shared" ref="CD371:CD374" si="4415">CC371+30</f>
        <v>46265</v>
      </c>
      <c r="CE371" s="165">
        <f t="shared" ref="CE371:CE374" si="4416">IFERROR(IF(($R371-CD371)&gt;=0,0,IF(($S371-CC371)&lt;0,0,IF(AND(($S371-CD371)&gt;0,(CC371-$R371)&gt;0),$V371/365*(CD371-CC371+1),IF(AND(($S371-CD371)&lt;=0,(CC371-$R371)&gt;0),$V371/365*($S371-CC371+1),$V371/365*(CD371-$R371+1))))),0)</f>
        <v>0</v>
      </c>
      <c r="CF371" s="161">
        <f t="shared" ref="CF371:CF374" si="4417">CD371+1</f>
        <v>46266</v>
      </c>
      <c r="CG371" s="161">
        <f t="shared" ref="CG371:CG374" si="4418">CF371+29</f>
        <v>46295</v>
      </c>
      <c r="CH371" s="165">
        <f t="shared" ref="CH371:CH374" si="4419">IFERROR(IF(($R371-CG371)&gt;=0,0,IF(($S371-CF371)&lt;0,0,IF(AND(($S371-CG371)&gt;0,(CF371-$R371)&gt;0),$V371/365*(CG371-CF371+1),IF(AND(($S371-CG371)&lt;=0,(CF371-$R371)&gt;0),$V371/365*($S371-CF371+1),$V371/365*(CG371-$R371+1))))),0)</f>
        <v>0</v>
      </c>
      <c r="CI371" s="161">
        <f t="shared" ref="CI371:CI374" si="4420">CG371+1</f>
        <v>46296</v>
      </c>
      <c r="CJ371" s="161">
        <f t="shared" ref="CJ371:CJ374" si="4421">CI371+30</f>
        <v>46326</v>
      </c>
      <c r="CK371" s="165">
        <f t="shared" ref="CK371:CK374" si="4422">IFERROR(IF(($R371-CJ371)&gt;=0,0,IF(($S371-CI371)&lt;0,0,IF(AND(($S371-CJ371)&gt;0,(CI371-$R371)&gt;0),$V371/365*(CJ371-CI371+1),IF(AND(($S371-CJ371)&lt;=0,(CI371-$R371)&gt;0),$V371/365*($S371-CI371+1),$V371/365*(CJ371-$R371+1))))),0)</f>
        <v>0</v>
      </c>
      <c r="CL371" s="161">
        <f t="shared" ref="CL371:CL374" si="4423">CJ371+1</f>
        <v>46327</v>
      </c>
      <c r="CM371" s="161">
        <f t="shared" ref="CM371:CM374" si="4424">CL371+29</f>
        <v>46356</v>
      </c>
      <c r="CN371" s="165">
        <f t="shared" ref="CN371:CN374" si="4425">IFERROR(IF(($R371-CM371)&gt;=0,0,IF(($S371-CL371)&lt;0,0,IF(AND(($S371-CM371)&gt;0,(CL371-$R371)&gt;0),$V371/365*(CM371-CL371+1),IF(AND(($S371-CM371)&lt;=0,(CL371-$R371)&gt;0),$V371/365*($S371-CL371+1),$V371/365*(CM371-$R371+1))))),0)</f>
        <v>0</v>
      </c>
      <c r="CO371" s="161">
        <f t="shared" ref="CO371:CO374" si="4426">CM371+1</f>
        <v>46357</v>
      </c>
      <c r="CP371" s="161">
        <f t="shared" ref="CP371:CP374" si="4427">CO371+30</f>
        <v>46387</v>
      </c>
      <c r="CQ371" s="165">
        <f t="shared" ref="CQ371:CQ374" si="4428">IFERROR(IF(($R371-CP371)&gt;=0,0,IF(($S371-CO371)&lt;0,0,IF(AND(($S371-CP371)&gt;0,(CO371-$R371)&gt;0),$V371/365*(CP371-CO371+1),IF(AND(($S371-CP371)&lt;=0,(CO371-$R371)&gt;0),$V371/365*($S371-CO371+1),$V371/365*(CP371-$R371+1))))),0)</f>
        <v>0</v>
      </c>
    </row>
    <row r="372" s="78" customFormat="1" ht="24" customHeight="1" outlineLevel="4" spans="1:95">
      <c r="A372" s="119"/>
      <c r="B372" s="120"/>
      <c r="C372" s="121"/>
      <c r="D372" s="119"/>
      <c r="E372" s="120"/>
      <c r="F372" s="120"/>
      <c r="G372" s="120"/>
      <c r="H372" s="122"/>
      <c r="I372" s="122"/>
      <c r="J372" s="122">
        <f t="shared" si="3853"/>
        <v>0</v>
      </c>
      <c r="K372" s="122">
        <f t="shared" ref="K372:K374" si="4429">K371+1</f>
        <v>2</v>
      </c>
      <c r="L372" s="87"/>
      <c r="M372" s="154">
        <f>IFERROR(VLOOKUP($L372,'2-2 引出数据_合同数据仓库'!$B$2:$BP$1000,3,FALSE),0)</f>
        <v>0</v>
      </c>
      <c r="N372" s="122"/>
      <c r="O372" s="154">
        <f>IFERROR(VLOOKUP((LEFT(VLOOKUP($L372,'2-2 引出数据_合同数据仓库'!$B$2:$BP$1000,64,FALSE),15)&amp;(RIGHT(VLOOKUP($L372,'2-2 引出数据_合同数据仓库'!$B$2:$BP$1000,64,FALSE),4)+1)),'2-2 引出数据_合同数据仓库'!$B$2:$BP$1000,3,FALSE),0)</f>
        <v>0</v>
      </c>
      <c r="P372" s="122"/>
      <c r="Q372" s="122">
        <f>IFERROR(VLOOKUP($L372,'2-2 引出数据_合同数据仓库'!$B$2:$BP$1000,28,FALSE),0)</f>
        <v>0</v>
      </c>
      <c r="R372" s="122">
        <f>IFERROR(VLOOKUP($L372,'2-2 引出数据_合同数据仓库'!$B$2:$BP$1000,29,FALSE),0)</f>
        <v>0</v>
      </c>
      <c r="S372" s="122">
        <f>IFERROR(VLOOKUP($L372,'2-2 引出数据_合同数据仓库'!$B$2:$BP$1000,4,FALSE),0)</f>
        <v>0</v>
      </c>
      <c r="T372" s="122"/>
      <c r="U372" s="122">
        <f>IFERROR(VLOOKUP($L372,'2-2 引出数据_合同数据仓库'!$B$2:$BP$1000,15,FALSE),0)</f>
        <v>0</v>
      </c>
      <c r="V372" s="122">
        <f t="shared" si="4358"/>
        <v>0</v>
      </c>
      <c r="W372" s="122"/>
      <c r="X372" s="161">
        <v>45658</v>
      </c>
      <c r="Y372" s="161">
        <f t="shared" si="4359"/>
        <v>45688</v>
      </c>
      <c r="Z372" s="165">
        <f t="shared" si="4360"/>
        <v>0</v>
      </c>
      <c r="AA372" s="161">
        <f t="shared" si="4361"/>
        <v>45689</v>
      </c>
      <c r="AB372" s="161">
        <f t="shared" si="4362"/>
        <v>45716</v>
      </c>
      <c r="AC372" s="165">
        <f t="shared" si="4363"/>
        <v>0</v>
      </c>
      <c r="AD372" s="161">
        <f t="shared" si="4364"/>
        <v>45717</v>
      </c>
      <c r="AE372" s="161">
        <f t="shared" si="4365"/>
        <v>45747</v>
      </c>
      <c r="AF372" s="165">
        <f t="shared" si="4366"/>
        <v>0</v>
      </c>
      <c r="AG372" s="161">
        <f t="shared" si="4367"/>
        <v>45748</v>
      </c>
      <c r="AH372" s="161">
        <f t="shared" si="4368"/>
        <v>45777</v>
      </c>
      <c r="AI372" s="165">
        <f t="shared" si="4369"/>
        <v>0</v>
      </c>
      <c r="AJ372" s="161">
        <f t="shared" si="4370"/>
        <v>45778</v>
      </c>
      <c r="AK372" s="161">
        <f t="shared" si="4371"/>
        <v>45808</v>
      </c>
      <c r="AL372" s="165">
        <f t="shared" si="4372"/>
        <v>0</v>
      </c>
      <c r="AM372" s="161">
        <f t="shared" si="4373"/>
        <v>45809</v>
      </c>
      <c r="AN372" s="161">
        <f t="shared" si="4374"/>
        <v>45838</v>
      </c>
      <c r="AO372" s="165">
        <f t="shared" si="4375"/>
        <v>0</v>
      </c>
      <c r="AP372" s="161">
        <f t="shared" si="4376"/>
        <v>45839</v>
      </c>
      <c r="AQ372" s="161">
        <f t="shared" si="4377"/>
        <v>45869</v>
      </c>
      <c r="AR372" s="165">
        <f t="shared" si="4378"/>
        <v>0</v>
      </c>
      <c r="AS372" s="161">
        <f t="shared" si="4379"/>
        <v>45870</v>
      </c>
      <c r="AT372" s="161">
        <f t="shared" si="4380"/>
        <v>45900</v>
      </c>
      <c r="AU372" s="165">
        <f t="shared" si="4381"/>
        <v>0</v>
      </c>
      <c r="AV372" s="161">
        <f t="shared" si="4382"/>
        <v>45901</v>
      </c>
      <c r="AW372" s="161">
        <f t="shared" si="4383"/>
        <v>45930</v>
      </c>
      <c r="AX372" s="165">
        <f t="shared" si="4384"/>
        <v>0</v>
      </c>
      <c r="AY372" s="161">
        <f t="shared" si="4385"/>
        <v>45931</v>
      </c>
      <c r="AZ372" s="161">
        <f t="shared" si="4386"/>
        <v>45961</v>
      </c>
      <c r="BA372" s="165">
        <f t="shared" si="4387"/>
        <v>0</v>
      </c>
      <c r="BB372" s="161">
        <f t="shared" si="4388"/>
        <v>45962</v>
      </c>
      <c r="BC372" s="161">
        <f t="shared" si="4389"/>
        <v>45991</v>
      </c>
      <c r="BD372" s="165">
        <f t="shared" si="4390"/>
        <v>0</v>
      </c>
      <c r="BE372" s="161">
        <f t="shared" si="4391"/>
        <v>45992</v>
      </c>
      <c r="BF372" s="161">
        <f t="shared" si="4392"/>
        <v>46022</v>
      </c>
      <c r="BG372" s="165">
        <f t="shared" si="4393"/>
        <v>0</v>
      </c>
      <c r="BH372" s="161">
        <v>46023</v>
      </c>
      <c r="BI372" s="161">
        <f t="shared" si="4394"/>
        <v>46053</v>
      </c>
      <c r="BJ372" s="165">
        <f t="shared" si="4395"/>
        <v>0</v>
      </c>
      <c r="BK372" s="161">
        <f t="shared" si="4396"/>
        <v>46054</v>
      </c>
      <c r="BL372" s="161">
        <f t="shared" si="4397"/>
        <v>46081</v>
      </c>
      <c r="BM372" s="165">
        <f t="shared" si="4398"/>
        <v>0</v>
      </c>
      <c r="BN372" s="161">
        <f t="shared" si="4399"/>
        <v>46082</v>
      </c>
      <c r="BO372" s="161">
        <f t="shared" si="4400"/>
        <v>46112</v>
      </c>
      <c r="BP372" s="165">
        <f t="shared" si="4401"/>
        <v>0</v>
      </c>
      <c r="BQ372" s="161">
        <f t="shared" si="4402"/>
        <v>46113</v>
      </c>
      <c r="BR372" s="161">
        <f t="shared" si="4403"/>
        <v>46142</v>
      </c>
      <c r="BS372" s="165">
        <f t="shared" si="4404"/>
        <v>0</v>
      </c>
      <c r="BT372" s="161">
        <f t="shared" si="4405"/>
        <v>46143</v>
      </c>
      <c r="BU372" s="161">
        <f t="shared" si="4406"/>
        <v>46173</v>
      </c>
      <c r="BV372" s="165">
        <f t="shared" si="4407"/>
        <v>0</v>
      </c>
      <c r="BW372" s="161">
        <f t="shared" si="4408"/>
        <v>46174</v>
      </c>
      <c r="BX372" s="161">
        <f t="shared" si="4409"/>
        <v>46203</v>
      </c>
      <c r="BY372" s="165">
        <f t="shared" si="4410"/>
        <v>0</v>
      </c>
      <c r="BZ372" s="161">
        <f t="shared" si="4411"/>
        <v>46204</v>
      </c>
      <c r="CA372" s="161">
        <f t="shared" si="4412"/>
        <v>46234</v>
      </c>
      <c r="CB372" s="165">
        <f t="shared" si="4413"/>
        <v>0</v>
      </c>
      <c r="CC372" s="161">
        <f t="shared" si="4414"/>
        <v>46235</v>
      </c>
      <c r="CD372" s="161">
        <f t="shared" si="4415"/>
        <v>46265</v>
      </c>
      <c r="CE372" s="165">
        <f t="shared" si="4416"/>
        <v>0</v>
      </c>
      <c r="CF372" s="161">
        <f t="shared" si="4417"/>
        <v>46266</v>
      </c>
      <c r="CG372" s="161">
        <f t="shared" si="4418"/>
        <v>46295</v>
      </c>
      <c r="CH372" s="165">
        <f t="shared" si="4419"/>
        <v>0</v>
      </c>
      <c r="CI372" s="161">
        <f t="shared" si="4420"/>
        <v>46296</v>
      </c>
      <c r="CJ372" s="161">
        <f t="shared" si="4421"/>
        <v>46326</v>
      </c>
      <c r="CK372" s="165">
        <f t="shared" si="4422"/>
        <v>0</v>
      </c>
      <c r="CL372" s="161">
        <f t="shared" si="4423"/>
        <v>46327</v>
      </c>
      <c r="CM372" s="161">
        <f t="shared" si="4424"/>
        <v>46356</v>
      </c>
      <c r="CN372" s="165">
        <f t="shared" si="4425"/>
        <v>0</v>
      </c>
      <c r="CO372" s="161">
        <f t="shared" si="4426"/>
        <v>46357</v>
      </c>
      <c r="CP372" s="161">
        <f t="shared" si="4427"/>
        <v>46387</v>
      </c>
      <c r="CQ372" s="165">
        <f t="shared" si="4428"/>
        <v>0</v>
      </c>
    </row>
    <row r="373" s="78" customFormat="1" ht="24" customHeight="1" outlineLevel="4" spans="1:95">
      <c r="A373" s="119"/>
      <c r="B373" s="120"/>
      <c r="C373" s="121"/>
      <c r="D373" s="119"/>
      <c r="E373" s="120"/>
      <c r="F373" s="120"/>
      <c r="G373" s="120"/>
      <c r="H373" s="122"/>
      <c r="I373" s="122"/>
      <c r="J373" s="122">
        <f t="shared" si="3853"/>
        <v>0</v>
      </c>
      <c r="K373" s="122">
        <f t="shared" si="4429"/>
        <v>3</v>
      </c>
      <c r="L373" s="87"/>
      <c r="M373" s="154">
        <f>IFERROR(VLOOKUP($L373,'2-2 引出数据_合同数据仓库'!$B$2:$BP$1000,3,FALSE),0)</f>
        <v>0</v>
      </c>
      <c r="N373" s="122"/>
      <c r="O373" s="154">
        <f>IFERROR(VLOOKUP((LEFT(VLOOKUP($L373,'2-2 引出数据_合同数据仓库'!$B$2:$BP$1000,64,FALSE),15)&amp;(RIGHT(VLOOKUP($L373,'2-2 引出数据_合同数据仓库'!$B$2:$BP$1000,64,FALSE),4)+1)),'2-2 引出数据_合同数据仓库'!$B$2:$BP$1000,3,FALSE),0)</f>
        <v>0</v>
      </c>
      <c r="P373" s="122"/>
      <c r="Q373" s="122">
        <f>IFERROR(VLOOKUP($L373,'2-2 引出数据_合同数据仓库'!$B$2:$BP$1000,28,FALSE),0)</f>
        <v>0</v>
      </c>
      <c r="R373" s="122">
        <f>IFERROR(VLOOKUP($L373,'2-2 引出数据_合同数据仓库'!$B$2:$BP$1000,29,FALSE),0)</f>
        <v>0</v>
      </c>
      <c r="S373" s="122">
        <f>IFERROR(VLOOKUP($L373,'2-2 引出数据_合同数据仓库'!$B$2:$BP$1000,4,FALSE),0)</f>
        <v>0</v>
      </c>
      <c r="T373" s="122"/>
      <c r="U373" s="122">
        <f>IFERROR(VLOOKUP($L373,'2-2 引出数据_合同数据仓库'!$B$2:$BP$1000,15,FALSE),0)</f>
        <v>0</v>
      </c>
      <c r="V373" s="122">
        <f t="shared" si="4358"/>
        <v>0</v>
      </c>
      <c r="W373" s="122"/>
      <c r="X373" s="161">
        <v>45658</v>
      </c>
      <c r="Y373" s="161">
        <f t="shared" si="4359"/>
        <v>45688</v>
      </c>
      <c r="Z373" s="165">
        <f t="shared" si="4360"/>
        <v>0</v>
      </c>
      <c r="AA373" s="161">
        <f t="shared" si="4361"/>
        <v>45689</v>
      </c>
      <c r="AB373" s="161">
        <f t="shared" si="4362"/>
        <v>45716</v>
      </c>
      <c r="AC373" s="165">
        <f t="shared" si="4363"/>
        <v>0</v>
      </c>
      <c r="AD373" s="161">
        <f t="shared" si="4364"/>
        <v>45717</v>
      </c>
      <c r="AE373" s="161">
        <f t="shared" si="4365"/>
        <v>45747</v>
      </c>
      <c r="AF373" s="165">
        <f t="shared" si="4366"/>
        <v>0</v>
      </c>
      <c r="AG373" s="161">
        <f t="shared" si="4367"/>
        <v>45748</v>
      </c>
      <c r="AH373" s="161">
        <f t="shared" si="4368"/>
        <v>45777</v>
      </c>
      <c r="AI373" s="165">
        <f t="shared" si="4369"/>
        <v>0</v>
      </c>
      <c r="AJ373" s="161">
        <f t="shared" si="4370"/>
        <v>45778</v>
      </c>
      <c r="AK373" s="161">
        <f t="shared" si="4371"/>
        <v>45808</v>
      </c>
      <c r="AL373" s="165">
        <f t="shared" si="4372"/>
        <v>0</v>
      </c>
      <c r="AM373" s="161">
        <f t="shared" si="4373"/>
        <v>45809</v>
      </c>
      <c r="AN373" s="161">
        <f t="shared" si="4374"/>
        <v>45838</v>
      </c>
      <c r="AO373" s="165">
        <f t="shared" si="4375"/>
        <v>0</v>
      </c>
      <c r="AP373" s="161">
        <f t="shared" si="4376"/>
        <v>45839</v>
      </c>
      <c r="AQ373" s="161">
        <f t="shared" si="4377"/>
        <v>45869</v>
      </c>
      <c r="AR373" s="165">
        <f t="shared" si="4378"/>
        <v>0</v>
      </c>
      <c r="AS373" s="161">
        <f t="shared" si="4379"/>
        <v>45870</v>
      </c>
      <c r="AT373" s="161">
        <f t="shared" si="4380"/>
        <v>45900</v>
      </c>
      <c r="AU373" s="165">
        <f t="shared" si="4381"/>
        <v>0</v>
      </c>
      <c r="AV373" s="161">
        <f t="shared" si="4382"/>
        <v>45901</v>
      </c>
      <c r="AW373" s="161">
        <f t="shared" si="4383"/>
        <v>45930</v>
      </c>
      <c r="AX373" s="165">
        <f t="shared" si="4384"/>
        <v>0</v>
      </c>
      <c r="AY373" s="161">
        <f t="shared" si="4385"/>
        <v>45931</v>
      </c>
      <c r="AZ373" s="161">
        <f t="shared" si="4386"/>
        <v>45961</v>
      </c>
      <c r="BA373" s="165">
        <f t="shared" si="4387"/>
        <v>0</v>
      </c>
      <c r="BB373" s="161">
        <f t="shared" si="4388"/>
        <v>45962</v>
      </c>
      <c r="BC373" s="161">
        <f t="shared" si="4389"/>
        <v>45991</v>
      </c>
      <c r="BD373" s="165">
        <f t="shared" si="4390"/>
        <v>0</v>
      </c>
      <c r="BE373" s="161">
        <f t="shared" si="4391"/>
        <v>45992</v>
      </c>
      <c r="BF373" s="161">
        <f t="shared" si="4392"/>
        <v>46022</v>
      </c>
      <c r="BG373" s="165">
        <f t="shared" si="4393"/>
        <v>0</v>
      </c>
      <c r="BH373" s="161">
        <v>46023</v>
      </c>
      <c r="BI373" s="161">
        <f t="shared" si="4394"/>
        <v>46053</v>
      </c>
      <c r="BJ373" s="165">
        <f t="shared" si="4395"/>
        <v>0</v>
      </c>
      <c r="BK373" s="161">
        <f t="shared" si="4396"/>
        <v>46054</v>
      </c>
      <c r="BL373" s="161">
        <f t="shared" si="4397"/>
        <v>46081</v>
      </c>
      <c r="BM373" s="165">
        <f t="shared" si="4398"/>
        <v>0</v>
      </c>
      <c r="BN373" s="161">
        <f t="shared" si="4399"/>
        <v>46082</v>
      </c>
      <c r="BO373" s="161">
        <f t="shared" si="4400"/>
        <v>46112</v>
      </c>
      <c r="BP373" s="165">
        <f t="shared" si="4401"/>
        <v>0</v>
      </c>
      <c r="BQ373" s="161">
        <f t="shared" si="4402"/>
        <v>46113</v>
      </c>
      <c r="BR373" s="161">
        <f t="shared" si="4403"/>
        <v>46142</v>
      </c>
      <c r="BS373" s="165">
        <f t="shared" si="4404"/>
        <v>0</v>
      </c>
      <c r="BT373" s="161">
        <f t="shared" si="4405"/>
        <v>46143</v>
      </c>
      <c r="BU373" s="161">
        <f t="shared" si="4406"/>
        <v>46173</v>
      </c>
      <c r="BV373" s="165">
        <f t="shared" si="4407"/>
        <v>0</v>
      </c>
      <c r="BW373" s="161">
        <f t="shared" si="4408"/>
        <v>46174</v>
      </c>
      <c r="BX373" s="161">
        <f t="shared" si="4409"/>
        <v>46203</v>
      </c>
      <c r="BY373" s="165">
        <f t="shared" si="4410"/>
        <v>0</v>
      </c>
      <c r="BZ373" s="161">
        <f t="shared" si="4411"/>
        <v>46204</v>
      </c>
      <c r="CA373" s="161">
        <f t="shared" si="4412"/>
        <v>46234</v>
      </c>
      <c r="CB373" s="165">
        <f t="shared" si="4413"/>
        <v>0</v>
      </c>
      <c r="CC373" s="161">
        <f t="shared" si="4414"/>
        <v>46235</v>
      </c>
      <c r="CD373" s="161">
        <f t="shared" si="4415"/>
        <v>46265</v>
      </c>
      <c r="CE373" s="165">
        <f t="shared" si="4416"/>
        <v>0</v>
      </c>
      <c r="CF373" s="161">
        <f t="shared" si="4417"/>
        <v>46266</v>
      </c>
      <c r="CG373" s="161">
        <f t="shared" si="4418"/>
        <v>46295</v>
      </c>
      <c r="CH373" s="165">
        <f t="shared" si="4419"/>
        <v>0</v>
      </c>
      <c r="CI373" s="161">
        <f t="shared" si="4420"/>
        <v>46296</v>
      </c>
      <c r="CJ373" s="161">
        <f t="shared" si="4421"/>
        <v>46326</v>
      </c>
      <c r="CK373" s="165">
        <f t="shared" si="4422"/>
        <v>0</v>
      </c>
      <c r="CL373" s="161">
        <f t="shared" si="4423"/>
        <v>46327</v>
      </c>
      <c r="CM373" s="161">
        <f t="shared" si="4424"/>
        <v>46356</v>
      </c>
      <c r="CN373" s="165">
        <f t="shared" si="4425"/>
        <v>0</v>
      </c>
      <c r="CO373" s="161">
        <f t="shared" si="4426"/>
        <v>46357</v>
      </c>
      <c r="CP373" s="161">
        <f t="shared" si="4427"/>
        <v>46387</v>
      </c>
      <c r="CQ373" s="165">
        <f t="shared" si="4428"/>
        <v>0</v>
      </c>
    </row>
    <row r="374" s="78" customFormat="1" ht="24" customHeight="1" outlineLevel="4" spans="1:95">
      <c r="A374" s="119"/>
      <c r="B374" s="120"/>
      <c r="C374" s="121"/>
      <c r="D374" s="119"/>
      <c r="E374" s="120"/>
      <c r="F374" s="120"/>
      <c r="G374" s="120"/>
      <c r="H374" s="122"/>
      <c r="I374" s="122"/>
      <c r="J374" s="122">
        <f t="shared" si="3853"/>
        <v>0</v>
      </c>
      <c r="K374" s="122">
        <f t="shared" si="4429"/>
        <v>4</v>
      </c>
      <c r="L374" s="87"/>
      <c r="M374" s="154">
        <f>IFERROR(VLOOKUP($L374,'2-2 引出数据_合同数据仓库'!$B$2:$BP$1000,3,FALSE),0)</f>
        <v>0</v>
      </c>
      <c r="N374" s="122"/>
      <c r="O374" s="154">
        <f>IFERROR(VLOOKUP((LEFT(VLOOKUP($L374,'2-2 引出数据_合同数据仓库'!$B$2:$BP$1000,64,FALSE),15)&amp;(RIGHT(VLOOKUP($L374,'2-2 引出数据_合同数据仓库'!$B$2:$BP$1000,64,FALSE),4)+1)),'2-2 引出数据_合同数据仓库'!$B$2:$BP$1000,3,FALSE),0)</f>
        <v>0</v>
      </c>
      <c r="P374" s="122"/>
      <c r="Q374" s="122">
        <f>IFERROR(VLOOKUP($L374,'2-2 引出数据_合同数据仓库'!$B$2:$BP$1000,28,FALSE),0)</f>
        <v>0</v>
      </c>
      <c r="R374" s="122">
        <f>IFERROR(VLOOKUP($L374,'2-2 引出数据_合同数据仓库'!$B$2:$BP$1000,29,FALSE),0)</f>
        <v>0</v>
      </c>
      <c r="S374" s="122">
        <f>IFERROR(VLOOKUP($L374,'2-2 引出数据_合同数据仓库'!$B$2:$BP$1000,4,FALSE),0)</f>
        <v>0</v>
      </c>
      <c r="T374" s="122"/>
      <c r="U374" s="122">
        <f>IFERROR(VLOOKUP($L374,'2-2 引出数据_合同数据仓库'!$B$2:$BP$1000,15,FALSE),0)</f>
        <v>0</v>
      </c>
      <c r="V374" s="122">
        <f t="shared" si="4358"/>
        <v>0</v>
      </c>
      <c r="W374" s="122"/>
      <c r="X374" s="161">
        <v>45658</v>
      </c>
      <c r="Y374" s="161">
        <f t="shared" si="4359"/>
        <v>45688</v>
      </c>
      <c r="Z374" s="165">
        <f t="shared" si="4360"/>
        <v>0</v>
      </c>
      <c r="AA374" s="161">
        <f t="shared" si="4361"/>
        <v>45689</v>
      </c>
      <c r="AB374" s="161">
        <f t="shared" si="4362"/>
        <v>45716</v>
      </c>
      <c r="AC374" s="165">
        <f t="shared" si="4363"/>
        <v>0</v>
      </c>
      <c r="AD374" s="161">
        <f t="shared" si="4364"/>
        <v>45717</v>
      </c>
      <c r="AE374" s="161">
        <f t="shared" si="4365"/>
        <v>45747</v>
      </c>
      <c r="AF374" s="165">
        <f t="shared" si="4366"/>
        <v>0</v>
      </c>
      <c r="AG374" s="161">
        <f t="shared" si="4367"/>
        <v>45748</v>
      </c>
      <c r="AH374" s="161">
        <f t="shared" si="4368"/>
        <v>45777</v>
      </c>
      <c r="AI374" s="165">
        <f t="shared" si="4369"/>
        <v>0</v>
      </c>
      <c r="AJ374" s="161">
        <f t="shared" si="4370"/>
        <v>45778</v>
      </c>
      <c r="AK374" s="161">
        <f t="shared" si="4371"/>
        <v>45808</v>
      </c>
      <c r="AL374" s="165">
        <f t="shared" si="4372"/>
        <v>0</v>
      </c>
      <c r="AM374" s="161">
        <f t="shared" si="4373"/>
        <v>45809</v>
      </c>
      <c r="AN374" s="161">
        <f t="shared" si="4374"/>
        <v>45838</v>
      </c>
      <c r="AO374" s="165">
        <f t="shared" si="4375"/>
        <v>0</v>
      </c>
      <c r="AP374" s="161">
        <f t="shared" si="4376"/>
        <v>45839</v>
      </c>
      <c r="AQ374" s="161">
        <f t="shared" si="4377"/>
        <v>45869</v>
      </c>
      <c r="AR374" s="165">
        <f t="shared" si="4378"/>
        <v>0</v>
      </c>
      <c r="AS374" s="161">
        <f t="shared" si="4379"/>
        <v>45870</v>
      </c>
      <c r="AT374" s="161">
        <f t="shared" si="4380"/>
        <v>45900</v>
      </c>
      <c r="AU374" s="165">
        <f t="shared" si="4381"/>
        <v>0</v>
      </c>
      <c r="AV374" s="161">
        <f t="shared" si="4382"/>
        <v>45901</v>
      </c>
      <c r="AW374" s="161">
        <f t="shared" si="4383"/>
        <v>45930</v>
      </c>
      <c r="AX374" s="165">
        <f t="shared" si="4384"/>
        <v>0</v>
      </c>
      <c r="AY374" s="161">
        <f t="shared" si="4385"/>
        <v>45931</v>
      </c>
      <c r="AZ374" s="161">
        <f t="shared" si="4386"/>
        <v>45961</v>
      </c>
      <c r="BA374" s="165">
        <f t="shared" si="4387"/>
        <v>0</v>
      </c>
      <c r="BB374" s="161">
        <f t="shared" si="4388"/>
        <v>45962</v>
      </c>
      <c r="BC374" s="161">
        <f t="shared" si="4389"/>
        <v>45991</v>
      </c>
      <c r="BD374" s="165">
        <f t="shared" si="4390"/>
        <v>0</v>
      </c>
      <c r="BE374" s="161">
        <f t="shared" si="4391"/>
        <v>45992</v>
      </c>
      <c r="BF374" s="161">
        <f t="shared" si="4392"/>
        <v>46022</v>
      </c>
      <c r="BG374" s="165">
        <f t="shared" si="4393"/>
        <v>0</v>
      </c>
      <c r="BH374" s="161">
        <v>46023</v>
      </c>
      <c r="BI374" s="161">
        <f t="shared" si="4394"/>
        <v>46053</v>
      </c>
      <c r="BJ374" s="165">
        <f t="shared" si="4395"/>
        <v>0</v>
      </c>
      <c r="BK374" s="161">
        <f t="shared" si="4396"/>
        <v>46054</v>
      </c>
      <c r="BL374" s="161">
        <f t="shared" si="4397"/>
        <v>46081</v>
      </c>
      <c r="BM374" s="165">
        <f t="shared" si="4398"/>
        <v>0</v>
      </c>
      <c r="BN374" s="161">
        <f t="shared" si="4399"/>
        <v>46082</v>
      </c>
      <c r="BO374" s="161">
        <f t="shared" si="4400"/>
        <v>46112</v>
      </c>
      <c r="BP374" s="165">
        <f t="shared" si="4401"/>
        <v>0</v>
      </c>
      <c r="BQ374" s="161">
        <f t="shared" si="4402"/>
        <v>46113</v>
      </c>
      <c r="BR374" s="161">
        <f t="shared" si="4403"/>
        <v>46142</v>
      </c>
      <c r="BS374" s="165">
        <f t="shared" si="4404"/>
        <v>0</v>
      </c>
      <c r="BT374" s="161">
        <f t="shared" si="4405"/>
        <v>46143</v>
      </c>
      <c r="BU374" s="161">
        <f t="shared" si="4406"/>
        <v>46173</v>
      </c>
      <c r="BV374" s="165">
        <f t="shared" si="4407"/>
        <v>0</v>
      </c>
      <c r="BW374" s="161">
        <f t="shared" si="4408"/>
        <v>46174</v>
      </c>
      <c r="BX374" s="161">
        <f t="shared" si="4409"/>
        <v>46203</v>
      </c>
      <c r="BY374" s="165">
        <f t="shared" si="4410"/>
        <v>0</v>
      </c>
      <c r="BZ374" s="161">
        <f t="shared" si="4411"/>
        <v>46204</v>
      </c>
      <c r="CA374" s="161">
        <f t="shared" si="4412"/>
        <v>46234</v>
      </c>
      <c r="CB374" s="165">
        <f t="shared" si="4413"/>
        <v>0</v>
      </c>
      <c r="CC374" s="161">
        <f t="shared" si="4414"/>
        <v>46235</v>
      </c>
      <c r="CD374" s="161">
        <f t="shared" si="4415"/>
        <v>46265</v>
      </c>
      <c r="CE374" s="165">
        <f t="shared" si="4416"/>
        <v>0</v>
      </c>
      <c r="CF374" s="161">
        <f t="shared" si="4417"/>
        <v>46266</v>
      </c>
      <c r="CG374" s="161">
        <f t="shared" si="4418"/>
        <v>46295</v>
      </c>
      <c r="CH374" s="165">
        <f t="shared" si="4419"/>
        <v>0</v>
      </c>
      <c r="CI374" s="161">
        <f t="shared" si="4420"/>
        <v>46296</v>
      </c>
      <c r="CJ374" s="161">
        <f t="shared" si="4421"/>
        <v>46326</v>
      </c>
      <c r="CK374" s="165">
        <f t="shared" si="4422"/>
        <v>0</v>
      </c>
      <c r="CL374" s="161">
        <f t="shared" si="4423"/>
        <v>46327</v>
      </c>
      <c r="CM374" s="161">
        <f t="shared" si="4424"/>
        <v>46356</v>
      </c>
      <c r="CN374" s="165">
        <f t="shared" si="4425"/>
        <v>0</v>
      </c>
      <c r="CO374" s="161">
        <f t="shared" si="4426"/>
        <v>46357</v>
      </c>
      <c r="CP374" s="161">
        <f t="shared" si="4427"/>
        <v>46387</v>
      </c>
      <c r="CQ374" s="165">
        <f t="shared" si="4428"/>
        <v>0</v>
      </c>
    </row>
    <row r="375" s="78" customFormat="1" ht="24" customHeight="1" outlineLevel="4" spans="1:95">
      <c r="A375" s="123" t="s">
        <v>2826</v>
      </c>
      <c r="B375" s="124"/>
      <c r="C375" s="124"/>
      <c r="D375" s="124"/>
      <c r="E375" s="124"/>
      <c r="F375" s="124"/>
      <c r="G375" s="125"/>
      <c r="H375" s="126"/>
      <c r="I375" s="126"/>
      <c r="J375" s="126"/>
      <c r="K375" s="126"/>
      <c r="L375" s="126"/>
      <c r="M375" s="155"/>
      <c r="N375" s="126"/>
      <c r="O375" s="126"/>
      <c r="P375" s="126"/>
      <c r="Q375" s="126"/>
      <c r="R375" s="126"/>
      <c r="S375" s="126"/>
      <c r="T375" s="126"/>
      <c r="U375" s="126"/>
      <c r="V375" s="126"/>
      <c r="W375" s="126"/>
      <c r="X375" s="126"/>
      <c r="Y375" s="126"/>
      <c r="Z375" s="126"/>
      <c r="AA375" s="126"/>
      <c r="AB375" s="126"/>
      <c r="AC375" s="126"/>
      <c r="AD375" s="126"/>
      <c r="AE375" s="126"/>
      <c r="AF375" s="126"/>
      <c r="AG375" s="126"/>
      <c r="AH375" s="126"/>
      <c r="AI375" s="126"/>
      <c r="AJ375" s="126"/>
      <c r="AK375" s="126"/>
      <c r="AL375" s="126"/>
      <c r="AM375" s="126"/>
      <c r="AN375" s="126"/>
      <c r="AO375" s="126"/>
      <c r="AP375" s="126"/>
      <c r="AQ375" s="126"/>
      <c r="AR375" s="126"/>
      <c r="AS375" s="126"/>
      <c r="AT375" s="126"/>
      <c r="AU375" s="126"/>
      <c r="AV375" s="126"/>
      <c r="AW375" s="126"/>
      <c r="AX375" s="126"/>
      <c r="AY375" s="126"/>
      <c r="AZ375" s="126"/>
      <c r="BA375" s="126"/>
      <c r="BB375" s="126"/>
      <c r="BC375" s="126"/>
      <c r="BD375" s="126"/>
      <c r="BE375" s="126"/>
      <c r="BF375" s="126"/>
      <c r="BG375" s="126"/>
      <c r="BH375" s="126"/>
      <c r="BI375" s="126"/>
      <c r="BJ375" s="126"/>
      <c r="BK375" s="126"/>
      <c r="BL375" s="126"/>
      <c r="BM375" s="126"/>
      <c r="BN375" s="126"/>
      <c r="BO375" s="126"/>
      <c r="BP375" s="126"/>
      <c r="BQ375" s="126"/>
      <c r="BR375" s="126"/>
      <c r="BS375" s="126"/>
      <c r="BT375" s="126"/>
      <c r="BU375" s="126"/>
      <c r="BV375" s="126"/>
      <c r="BW375" s="126"/>
      <c r="BX375" s="126"/>
      <c r="BY375" s="126"/>
      <c r="BZ375" s="126"/>
      <c r="CA375" s="126"/>
      <c r="CB375" s="126"/>
      <c r="CC375" s="126"/>
      <c r="CD375" s="126"/>
      <c r="CE375" s="126"/>
      <c r="CF375" s="126"/>
      <c r="CG375" s="126"/>
      <c r="CH375" s="126"/>
      <c r="CI375" s="126"/>
      <c r="CJ375" s="126"/>
      <c r="CK375" s="126"/>
      <c r="CL375" s="126"/>
      <c r="CM375" s="126"/>
      <c r="CN375" s="126"/>
      <c r="CO375" s="126"/>
      <c r="CP375" s="126"/>
      <c r="CQ375" s="126"/>
    </row>
    <row r="376" ht="24" customHeight="1" outlineLevel="3" spans="1:95">
      <c r="A376" s="115"/>
      <c r="B376" s="116" t="s">
        <v>799</v>
      </c>
      <c r="C376" s="117" t="s">
        <v>1356</v>
      </c>
      <c r="D376" s="115" t="s">
        <v>1357</v>
      </c>
      <c r="E376" s="116" t="s">
        <v>1358</v>
      </c>
      <c r="F376" s="116"/>
      <c r="G376" s="116" t="s">
        <v>943</v>
      </c>
      <c r="H376" s="118">
        <f>X376+AA376+AD376+AG376+AJ376+AM376+AP376+AS376+AV376+AY376+BB376+BE376</f>
        <v>0</v>
      </c>
      <c r="I376" s="118">
        <f>Y376+AB376+AE376+AH376+AK376+AN376+AQ376+AT376+AW376+AZ376+BC376+BF376</f>
        <v>0</v>
      </c>
      <c r="J376" s="118">
        <f t="shared" si="3853"/>
        <v>0</v>
      </c>
      <c r="K376" s="118"/>
      <c r="L376" s="118"/>
      <c r="M376" s="152"/>
      <c r="N376" s="118"/>
      <c r="O376" s="118"/>
      <c r="P376" s="118"/>
      <c r="Q376" s="118"/>
      <c r="R376" s="118"/>
      <c r="S376" s="118"/>
      <c r="T376" s="118"/>
      <c r="U376" s="118"/>
      <c r="V376" s="118"/>
      <c r="W376" s="118"/>
      <c r="X376" s="118">
        <f>VLOOKUP($C376,'1 预算编制表单'!$C:$BJ,27,FALSE)</f>
        <v>0</v>
      </c>
      <c r="Y376" s="118">
        <f>X376-Z376</f>
        <v>0</v>
      </c>
      <c r="Z376" s="118">
        <f>SUM(Z377:Z381)</f>
        <v>0</v>
      </c>
      <c r="AA376" s="118">
        <f>VLOOKUP($C376,'1 预算编制表单'!$C:$BJ,30,FALSE)</f>
        <v>0</v>
      </c>
      <c r="AB376" s="118">
        <f>AA376-AC376</f>
        <v>0</v>
      </c>
      <c r="AC376" s="118">
        <f>SUM(AC377:AC381)</f>
        <v>0</v>
      </c>
      <c r="AD376" s="118">
        <f>VLOOKUP($C376,'1 预算编制表单'!$C:$BJ,33,FALSE)</f>
        <v>0</v>
      </c>
      <c r="AE376" s="118">
        <f>AD376-AF376</f>
        <v>0</v>
      </c>
      <c r="AF376" s="118">
        <f>SUM(AF377:AF381)</f>
        <v>0</v>
      </c>
      <c r="AG376" s="118">
        <f>VLOOKUP($C376,'1 预算编制表单'!$C:$BJ,36,FALSE)</f>
        <v>0</v>
      </c>
      <c r="AH376" s="118">
        <f>AG376-AI376</f>
        <v>0</v>
      </c>
      <c r="AI376" s="118">
        <f>SUM(AI377:AI381)</f>
        <v>0</v>
      </c>
      <c r="AJ376" s="118">
        <f>VLOOKUP($C376,'1 预算编制表单'!$C:$BJ,39,FALSE)</f>
        <v>0</v>
      </c>
      <c r="AK376" s="118">
        <f>AJ376-AL376</f>
        <v>0</v>
      </c>
      <c r="AL376" s="118">
        <f>SUM(AL377:AL381)</f>
        <v>0</v>
      </c>
      <c r="AM376" s="118">
        <f>VLOOKUP($C376,'1 预算编制表单'!$C:$BJ,42,FALSE)</f>
        <v>0</v>
      </c>
      <c r="AN376" s="118">
        <f>AM376-AO376</f>
        <v>0</v>
      </c>
      <c r="AO376" s="118">
        <f>SUM(AO377:AO381)</f>
        <v>0</v>
      </c>
      <c r="AP376" s="118">
        <f>VLOOKUP($C376,'1 预算编制表单'!$C:$BJ,45,FALSE)</f>
        <v>0</v>
      </c>
      <c r="AQ376" s="118">
        <f>AP376-AR376</f>
        <v>0</v>
      </c>
      <c r="AR376" s="118">
        <f>SUM(AR377:AR381)</f>
        <v>0</v>
      </c>
      <c r="AS376" s="118">
        <f>VLOOKUP($C376,'1 预算编制表单'!$C:$BJ,48,FALSE)</f>
        <v>0</v>
      </c>
      <c r="AT376" s="118">
        <f>AS376-AU376</f>
        <v>0</v>
      </c>
      <c r="AU376" s="118">
        <f>SUM(AU377:AU381)</f>
        <v>0</v>
      </c>
      <c r="AV376" s="118">
        <f>VLOOKUP($C376,'1 预算编制表单'!$C:$BJ,51,FALSE)</f>
        <v>0</v>
      </c>
      <c r="AW376" s="118">
        <f>AV376-AX376</f>
        <v>0</v>
      </c>
      <c r="AX376" s="118">
        <f>SUM(AX377:AX381)</f>
        <v>0</v>
      </c>
      <c r="AY376" s="118">
        <f>VLOOKUP($C376,'1 预算编制表单'!$C:$BJ,54,FALSE)</f>
        <v>0</v>
      </c>
      <c r="AZ376" s="118">
        <f>AY376-BA376</f>
        <v>0</v>
      </c>
      <c r="BA376" s="118">
        <f>SUM(BA377:BA381)</f>
        <v>0</v>
      </c>
      <c r="BB376" s="118">
        <f>VLOOKUP($C376,'1 预算编制表单'!$C:$BJ,57,FALSE)</f>
        <v>0</v>
      </c>
      <c r="BC376" s="118">
        <f>BB376-BD376</f>
        <v>0</v>
      </c>
      <c r="BD376" s="118">
        <f>SUM(BD377:BD381)</f>
        <v>0</v>
      </c>
      <c r="BE376" s="118">
        <f>VLOOKUP($C376,'1 预算编制表单'!$C:$BJ,60,FALSE)</f>
        <v>0</v>
      </c>
      <c r="BF376" s="118">
        <f>BE376-BG376</f>
        <v>0</v>
      </c>
      <c r="BG376" s="118">
        <f>SUM(BG377:BG381)</f>
        <v>0</v>
      </c>
      <c r="BH376" s="118">
        <f>VLOOKUP($C376,'1 预算编制表单'!$C:$BJ,27,FALSE)</f>
        <v>0</v>
      </c>
      <c r="BI376" s="118">
        <f>BH376-BJ376</f>
        <v>0</v>
      </c>
      <c r="BJ376" s="118">
        <f>SUM(BJ377:BJ381)</f>
        <v>0</v>
      </c>
      <c r="BK376" s="118">
        <f>VLOOKUP($C376,'1 预算编制表单'!$C:$BJ,30,FALSE)</f>
        <v>0</v>
      </c>
      <c r="BL376" s="118">
        <f>BK376-BM376</f>
        <v>0</v>
      </c>
      <c r="BM376" s="118">
        <f>SUM(BM377:BM381)</f>
        <v>0</v>
      </c>
      <c r="BN376" s="118">
        <f>VLOOKUP($C376,'1 预算编制表单'!$C:$BJ,33,FALSE)</f>
        <v>0</v>
      </c>
      <c r="BO376" s="118">
        <f>BN376-BP376</f>
        <v>0</v>
      </c>
      <c r="BP376" s="118">
        <f>SUM(BP377:BP381)</f>
        <v>0</v>
      </c>
      <c r="BQ376" s="118">
        <f>VLOOKUP($C376,'1 预算编制表单'!$C:$BJ,36,FALSE)</f>
        <v>0</v>
      </c>
      <c r="BR376" s="118">
        <f>BQ376-BS376</f>
        <v>0</v>
      </c>
      <c r="BS376" s="118">
        <f>SUM(BS377:BS381)</f>
        <v>0</v>
      </c>
      <c r="BT376" s="118">
        <f>VLOOKUP($C376,'1 预算编制表单'!$C:$BJ,39,FALSE)</f>
        <v>0</v>
      </c>
      <c r="BU376" s="118">
        <f>BT376-BV376</f>
        <v>0</v>
      </c>
      <c r="BV376" s="118">
        <f>SUM(BV377:BV381)</f>
        <v>0</v>
      </c>
      <c r="BW376" s="118">
        <f>VLOOKUP($C376,'1 预算编制表单'!$C:$BJ,42,FALSE)</f>
        <v>0</v>
      </c>
      <c r="BX376" s="118">
        <f>BW376-BY376</f>
        <v>0</v>
      </c>
      <c r="BY376" s="118">
        <f>SUM(BY377:BY381)</f>
        <v>0</v>
      </c>
      <c r="BZ376" s="118">
        <f>VLOOKUP($C376,'1 预算编制表单'!$C:$BJ,45,FALSE)</f>
        <v>0</v>
      </c>
      <c r="CA376" s="118">
        <f>BZ376-CB376</f>
        <v>0</v>
      </c>
      <c r="CB376" s="118">
        <f>SUM(CB377:CB381)</f>
        <v>0</v>
      </c>
      <c r="CC376" s="118">
        <f>VLOOKUP($C376,'1 预算编制表单'!$C:$BJ,48,FALSE)</f>
        <v>0</v>
      </c>
      <c r="CD376" s="118">
        <f>CC376-CE376</f>
        <v>0</v>
      </c>
      <c r="CE376" s="118">
        <f>SUM(CE377:CE381)</f>
        <v>0</v>
      </c>
      <c r="CF376" s="118">
        <f>VLOOKUP($C376,'1 预算编制表单'!$C:$BJ,51,FALSE)</f>
        <v>0</v>
      </c>
      <c r="CG376" s="118">
        <f>CF376-CH376</f>
        <v>0</v>
      </c>
      <c r="CH376" s="118">
        <f>SUM(CH377:CH381)</f>
        <v>0</v>
      </c>
      <c r="CI376" s="118">
        <f>VLOOKUP($C376,'1 预算编制表单'!$C:$BJ,54,FALSE)</f>
        <v>0</v>
      </c>
      <c r="CJ376" s="118">
        <f>CI376-CK376</f>
        <v>0</v>
      </c>
      <c r="CK376" s="118">
        <f>SUM(CK377:CK381)</f>
        <v>0</v>
      </c>
      <c r="CL376" s="118">
        <f>VLOOKUP($C376,'1 预算编制表单'!$C:$BJ,57,FALSE)</f>
        <v>0</v>
      </c>
      <c r="CM376" s="118">
        <f>CL376-CN376</f>
        <v>0</v>
      </c>
      <c r="CN376" s="118">
        <f>SUM(CN377:CN381)</f>
        <v>0</v>
      </c>
      <c r="CO376" s="118">
        <f>VLOOKUP($C376,'1 预算编制表单'!$C:$BJ,60,FALSE)</f>
        <v>0</v>
      </c>
      <c r="CP376" s="118">
        <f>CO376-CQ376</f>
        <v>0</v>
      </c>
      <c r="CQ376" s="118">
        <f>SUM(CQ377:CQ381)</f>
        <v>0</v>
      </c>
    </row>
    <row r="377" s="78" customFormat="1" ht="24" customHeight="1" outlineLevel="4" spans="1:95">
      <c r="A377" s="119"/>
      <c r="B377" s="120"/>
      <c r="C377" s="121"/>
      <c r="D377" s="119"/>
      <c r="E377" s="120"/>
      <c r="F377" s="120"/>
      <c r="G377" s="120"/>
      <c r="H377" s="122"/>
      <c r="I377" s="122"/>
      <c r="J377" s="122">
        <f t="shared" si="3853"/>
        <v>0</v>
      </c>
      <c r="K377" s="122">
        <v>1</v>
      </c>
      <c r="L377" s="87"/>
      <c r="M377" s="154">
        <f>IFERROR(VLOOKUP($L377,'2-2 引出数据_合同数据仓库'!$B$2:$BP$1000,3,FALSE),0)</f>
        <v>0</v>
      </c>
      <c r="N377" s="122"/>
      <c r="O377" s="154">
        <f>IFERROR(VLOOKUP((LEFT(VLOOKUP($L377,'2-2 引出数据_合同数据仓库'!$B$2:$BP$1000,64,FALSE),15)&amp;(RIGHT(VLOOKUP($L377,'2-2 引出数据_合同数据仓库'!$B$2:$BP$1000,64,FALSE),4)+1)),'2-2 引出数据_合同数据仓库'!$B$2:$BP$1000,3,FALSE),0)</f>
        <v>0</v>
      </c>
      <c r="P377" s="122"/>
      <c r="Q377" s="122">
        <f>IFERROR(VLOOKUP($L377,'2-2 引出数据_合同数据仓库'!$B$2:$BP$1000,28,FALSE),0)</f>
        <v>0</v>
      </c>
      <c r="R377" s="122">
        <f>IFERROR(VLOOKUP($L377,'2-2 引出数据_合同数据仓库'!$B$2:$BP$1000,29,FALSE),0)</f>
        <v>0</v>
      </c>
      <c r="S377" s="122">
        <f>IFERROR(VLOOKUP($L377,'2-2 引出数据_合同数据仓库'!$B$2:$BP$1000,4,FALSE),0)</f>
        <v>0</v>
      </c>
      <c r="T377" s="122"/>
      <c r="U377" s="122">
        <f>IFERROR(VLOOKUP($L377,'2-2 引出数据_合同数据仓库'!$B$2:$BP$1000,15,FALSE),0)</f>
        <v>0</v>
      </c>
      <c r="V377" s="122">
        <f t="shared" ref="V377:V380" si="4430">U377/(S377-R377+1)*365</f>
        <v>0</v>
      </c>
      <c r="W377" s="122"/>
      <c r="X377" s="161">
        <v>45658</v>
      </c>
      <c r="Y377" s="161">
        <f t="shared" ref="Y377:Y380" si="4431">X377+30</f>
        <v>45688</v>
      </c>
      <c r="Z377" s="165">
        <f t="shared" ref="Z377:Z380" si="4432">IFERROR(IF(($R377-Y377)&gt;=0,0,IF(($S377-X377)&lt;0,0,IF(AND(($S377-Y377)&gt;0,(X377-$R377)&gt;0),$V377/365*(Y377-X377+1),IF(AND(($S377-Y377)&lt;=0,(X377-$R377)&gt;0),$V377/365*($S377-X377+1),$V377/365*(Y377-$R377+1))))),0)</f>
        <v>0</v>
      </c>
      <c r="AA377" s="161">
        <f t="shared" ref="AA377:AA380" si="4433">Y377+1</f>
        <v>45689</v>
      </c>
      <c r="AB377" s="161">
        <f t="shared" ref="AB377:AB380" si="4434">AA377+27</f>
        <v>45716</v>
      </c>
      <c r="AC377" s="165">
        <f t="shared" ref="AC377:AC380" si="4435">IFERROR(IF(($R377-AB377)&gt;=0,0,IF(($S377-AA377)&lt;0,0,IF(AND(($S377-AB377)&gt;0,(AA377-$R377)&gt;0),$V377/365*(AB377-AA377+1),IF(AND(($S377-AB377)&lt;=0,(AA377-$R377)&gt;0),$V377/365*($S377-AA377+1),$V377/365*(AB377-$R377+1))))),0)</f>
        <v>0</v>
      </c>
      <c r="AD377" s="161">
        <f t="shared" ref="AD377:AD380" si="4436">AB377+1</f>
        <v>45717</v>
      </c>
      <c r="AE377" s="161">
        <f t="shared" ref="AE377:AE380" si="4437">AD377+30</f>
        <v>45747</v>
      </c>
      <c r="AF377" s="165">
        <f t="shared" ref="AF377:AF380" si="4438">IFERROR(IF(($R377-AE377)&gt;=0,0,IF(($S377-AD377)&lt;0,0,IF(AND(($S377-AE377)&gt;0,(AD377-$R377)&gt;0),$V377/365*(AE377-AD377+1),IF(AND(($S377-AE377)&lt;=0,(AD377-$R377)&gt;0),$V377/365*($S377-AD377+1),$V377/365*(AE377-$R377+1))))),0)</f>
        <v>0</v>
      </c>
      <c r="AG377" s="161">
        <f t="shared" ref="AG377:AG380" si="4439">AE377+1</f>
        <v>45748</v>
      </c>
      <c r="AH377" s="161">
        <f t="shared" ref="AH377:AH380" si="4440">AG377+29</f>
        <v>45777</v>
      </c>
      <c r="AI377" s="165">
        <f t="shared" ref="AI377:AI380" si="4441">IFERROR(IF(($R377-AH377)&gt;=0,0,IF(($S377-AG377)&lt;0,0,IF(AND(($S377-AH377)&gt;0,(AG377-$R377)&gt;0),$V377/365*(AH377-AG377+1),IF(AND(($S377-AH377)&lt;=0,(AG377-$R377)&gt;0),$V377/365*($S377-AG377+1),$V377/365*(AH377-$R377+1))))),0)</f>
        <v>0</v>
      </c>
      <c r="AJ377" s="161">
        <f t="shared" ref="AJ377:AJ380" si="4442">AH377+1</f>
        <v>45778</v>
      </c>
      <c r="AK377" s="161">
        <f t="shared" ref="AK377:AK380" si="4443">AJ377+30</f>
        <v>45808</v>
      </c>
      <c r="AL377" s="165">
        <f t="shared" ref="AL377:AL380" si="4444">IFERROR(IF(($R377-AK377)&gt;=0,0,IF(($S377-AJ377)&lt;0,0,IF(AND(($S377-AK377)&gt;0,(AJ377-$R377)&gt;0),$V377/365*(AK377-AJ377+1),IF(AND(($S377-AK377)&lt;=0,(AJ377-$R377)&gt;0),$V377/365*($S377-AJ377+1),$V377/365*(AK377-$R377+1))))),0)</f>
        <v>0</v>
      </c>
      <c r="AM377" s="161">
        <f t="shared" ref="AM377:AM380" si="4445">AK377+1</f>
        <v>45809</v>
      </c>
      <c r="AN377" s="161">
        <f t="shared" ref="AN377:AN380" si="4446">AM377+29</f>
        <v>45838</v>
      </c>
      <c r="AO377" s="165">
        <f t="shared" ref="AO377:AO380" si="4447">IFERROR(IF(($R377-AN377)&gt;=0,0,IF(($S377-AM377)&lt;0,0,IF(AND(($S377-AN377)&gt;0,(AM377-$R377)&gt;0),$V377/365*(AN377-AM377+1),IF(AND(($S377-AN377)&lt;=0,(AM377-$R377)&gt;0),$V377/365*($S377-AM377+1),$V377/365*(AN377-$R377+1))))),0)</f>
        <v>0</v>
      </c>
      <c r="AP377" s="161">
        <f t="shared" ref="AP377:AP380" si="4448">AN377+1</f>
        <v>45839</v>
      </c>
      <c r="AQ377" s="161">
        <f t="shared" ref="AQ377:AQ380" si="4449">AP377+30</f>
        <v>45869</v>
      </c>
      <c r="AR377" s="165">
        <f t="shared" ref="AR377:AR380" si="4450">IFERROR(IF(($R377-AQ377)&gt;=0,0,IF(($S377-AP377)&lt;0,0,IF(AND(($S377-AQ377)&gt;0,(AP377-$R377)&gt;0),$V377/365*(AQ377-AP377+1),IF(AND(($S377-AQ377)&lt;=0,(AP377-$R377)&gt;0),$V377/365*($S377-AP377+1),$V377/365*(AQ377-$R377+1))))),0)</f>
        <v>0</v>
      </c>
      <c r="AS377" s="161">
        <f t="shared" ref="AS377:AS380" si="4451">AQ377+1</f>
        <v>45870</v>
      </c>
      <c r="AT377" s="161">
        <f t="shared" ref="AT377:AT380" si="4452">AS377+30</f>
        <v>45900</v>
      </c>
      <c r="AU377" s="165">
        <f t="shared" ref="AU377:AU380" si="4453">IFERROR(IF(($R377-AT377)&gt;=0,0,IF(($S377-AS377)&lt;0,0,IF(AND(($S377-AT377)&gt;0,(AS377-$R377)&gt;0),$V377/365*(AT377-AS377+1),IF(AND(($S377-AT377)&lt;=0,(AS377-$R377)&gt;0),$V377/365*($S377-AS377+1),$V377/365*(AT377-$R377+1))))),0)</f>
        <v>0</v>
      </c>
      <c r="AV377" s="161">
        <f t="shared" ref="AV377:AV380" si="4454">AT377+1</f>
        <v>45901</v>
      </c>
      <c r="AW377" s="161">
        <f t="shared" ref="AW377:AW380" si="4455">AV377+29</f>
        <v>45930</v>
      </c>
      <c r="AX377" s="165">
        <f t="shared" ref="AX377:AX380" si="4456">IFERROR(IF(($R377-AW377)&gt;=0,0,IF(($S377-AV377)&lt;0,0,IF(AND(($S377-AW377)&gt;0,(AV377-$R377)&gt;0),$V377/365*(AW377-AV377+1),IF(AND(($S377-AW377)&lt;=0,(AV377-$R377)&gt;0),$V377/365*($S377-AV377+1),$V377/365*(AW377-$R377+1))))),0)</f>
        <v>0</v>
      </c>
      <c r="AY377" s="161">
        <f t="shared" ref="AY377:AY380" si="4457">AW377+1</f>
        <v>45931</v>
      </c>
      <c r="AZ377" s="161">
        <f t="shared" ref="AZ377:AZ380" si="4458">AY377+30</f>
        <v>45961</v>
      </c>
      <c r="BA377" s="165">
        <f t="shared" ref="BA377:BA380" si="4459">IFERROR(IF(($R377-AZ377)&gt;=0,0,IF(($S377-AY377)&lt;0,0,IF(AND(($S377-AZ377)&gt;0,(AY377-$R377)&gt;0),$V377/365*(AZ377-AY377+1),IF(AND(($S377-AZ377)&lt;=0,(AY377-$R377)&gt;0),$V377/365*($S377-AY377+1),$V377/365*(AZ377-$R377+1))))),0)</f>
        <v>0</v>
      </c>
      <c r="BB377" s="161">
        <f t="shared" ref="BB377:BB380" si="4460">AZ377+1</f>
        <v>45962</v>
      </c>
      <c r="BC377" s="161">
        <f t="shared" ref="BC377:BC380" si="4461">BB377+29</f>
        <v>45991</v>
      </c>
      <c r="BD377" s="165">
        <f t="shared" ref="BD377:BD380" si="4462">IFERROR(IF(($R377-BC377)&gt;=0,0,IF(($S377-BB377)&lt;0,0,IF(AND(($S377-BC377)&gt;0,(BB377-$R377)&gt;0),$V377/365*(BC377-BB377+1),IF(AND(($S377-BC377)&lt;=0,(BB377-$R377)&gt;0),$V377/365*($S377-BB377+1),$V377/365*(BC377-$R377+1))))),0)</f>
        <v>0</v>
      </c>
      <c r="BE377" s="161">
        <f t="shared" ref="BE377:BE380" si="4463">BC377+1</f>
        <v>45992</v>
      </c>
      <c r="BF377" s="161">
        <f t="shared" ref="BF377:BF380" si="4464">BE377+30</f>
        <v>46022</v>
      </c>
      <c r="BG377" s="165">
        <f t="shared" ref="BG377:BG380" si="4465">IFERROR(IF(($R377-BF377)&gt;=0,0,IF(($S377-BE377)&lt;0,0,IF(AND(($S377-BF377)&gt;0,(BE377-$R377)&gt;0),$V377/365*(BF377-BE377+1),IF(AND(($S377-BF377)&lt;=0,(BE377-$R377)&gt;0),$V377/365*($S377-BE377+1),$V377/365*(BF377-$R377+1))))),0)</f>
        <v>0</v>
      </c>
      <c r="BH377" s="161">
        <v>46023</v>
      </c>
      <c r="BI377" s="161">
        <f t="shared" ref="BI377:BI380" si="4466">BH377+30</f>
        <v>46053</v>
      </c>
      <c r="BJ377" s="165">
        <f t="shared" ref="BJ377:BJ380" si="4467">IFERROR(IF(($R377-BI377)&gt;=0,0,IF(($S377-BH377)&lt;0,0,IF(AND(($S377-BI377)&gt;0,(BH377-$R377)&gt;0),$V377/365*(BI377-BH377+1),IF(AND(($S377-BI377)&lt;=0,(BH377-$R377)&gt;0),$V377/365*($S377-BH377+1),$V377/365*(BI377-$R377+1))))),0)</f>
        <v>0</v>
      </c>
      <c r="BK377" s="161">
        <f t="shared" ref="BK377:BK380" si="4468">BI377+1</f>
        <v>46054</v>
      </c>
      <c r="BL377" s="161">
        <f t="shared" ref="BL377:BL380" si="4469">BK377+27</f>
        <v>46081</v>
      </c>
      <c r="BM377" s="165">
        <f t="shared" ref="BM377:BM380" si="4470">IFERROR(IF(($R377-BL377)&gt;=0,0,IF(($S377-BK377)&lt;0,0,IF(AND(($S377-BL377)&gt;0,(BK377-$R377)&gt;0),$V377/365*(BL377-BK377+1),IF(AND(($S377-BL377)&lt;=0,(BK377-$R377)&gt;0),$V377/365*($S377-BK377+1),$V377/365*(BL377-$R377+1))))),0)</f>
        <v>0</v>
      </c>
      <c r="BN377" s="161">
        <f t="shared" ref="BN377:BN380" si="4471">BL377+1</f>
        <v>46082</v>
      </c>
      <c r="BO377" s="161">
        <f t="shared" ref="BO377:BO380" si="4472">BN377+30</f>
        <v>46112</v>
      </c>
      <c r="BP377" s="165">
        <f t="shared" ref="BP377:BP380" si="4473">IFERROR(IF(($R377-BO377)&gt;=0,0,IF(($S377-BN377)&lt;0,0,IF(AND(($S377-BO377)&gt;0,(BN377-$R377)&gt;0),$V377/365*(BO377-BN377+1),IF(AND(($S377-BO377)&lt;=0,(BN377-$R377)&gt;0),$V377/365*($S377-BN377+1),$V377/365*(BO377-$R377+1))))),0)</f>
        <v>0</v>
      </c>
      <c r="BQ377" s="161">
        <f t="shared" ref="BQ377:BQ380" si="4474">BO377+1</f>
        <v>46113</v>
      </c>
      <c r="BR377" s="161">
        <f t="shared" ref="BR377:BR380" si="4475">BQ377+29</f>
        <v>46142</v>
      </c>
      <c r="BS377" s="165">
        <f t="shared" ref="BS377:BS380" si="4476">IFERROR(IF(($R377-BR377)&gt;=0,0,IF(($S377-BQ377)&lt;0,0,IF(AND(($S377-BR377)&gt;0,(BQ377-$R377)&gt;0),$V377/365*(BR377-BQ377+1),IF(AND(($S377-BR377)&lt;=0,(BQ377-$R377)&gt;0),$V377/365*($S377-BQ377+1),$V377/365*(BR377-$R377+1))))),0)</f>
        <v>0</v>
      </c>
      <c r="BT377" s="161">
        <f t="shared" ref="BT377:BT380" si="4477">BR377+1</f>
        <v>46143</v>
      </c>
      <c r="BU377" s="161">
        <f t="shared" ref="BU377:BU380" si="4478">BT377+30</f>
        <v>46173</v>
      </c>
      <c r="BV377" s="165">
        <f t="shared" ref="BV377:BV380" si="4479">IFERROR(IF(($R377-BU377)&gt;=0,0,IF(($S377-BT377)&lt;0,0,IF(AND(($S377-BU377)&gt;0,(BT377-$R377)&gt;0),$V377/365*(BU377-BT377+1),IF(AND(($S377-BU377)&lt;=0,(BT377-$R377)&gt;0),$V377/365*($S377-BT377+1),$V377/365*(BU377-$R377+1))))),0)</f>
        <v>0</v>
      </c>
      <c r="BW377" s="161">
        <f t="shared" ref="BW377:BW380" si="4480">BU377+1</f>
        <v>46174</v>
      </c>
      <c r="BX377" s="161">
        <f t="shared" ref="BX377:BX380" si="4481">BW377+29</f>
        <v>46203</v>
      </c>
      <c r="BY377" s="165">
        <f t="shared" ref="BY377:BY380" si="4482">IFERROR(IF(($R377-BX377)&gt;=0,0,IF(($S377-BW377)&lt;0,0,IF(AND(($S377-BX377)&gt;0,(BW377-$R377)&gt;0),$V377/365*(BX377-BW377+1),IF(AND(($S377-BX377)&lt;=0,(BW377-$R377)&gt;0),$V377/365*($S377-BW377+1),$V377/365*(BX377-$R377+1))))),0)</f>
        <v>0</v>
      </c>
      <c r="BZ377" s="161">
        <f t="shared" ref="BZ377:BZ380" si="4483">BX377+1</f>
        <v>46204</v>
      </c>
      <c r="CA377" s="161">
        <f t="shared" ref="CA377:CA380" si="4484">BZ377+30</f>
        <v>46234</v>
      </c>
      <c r="CB377" s="165">
        <f t="shared" ref="CB377:CB380" si="4485">IFERROR(IF(($R377-CA377)&gt;=0,0,IF(($S377-BZ377)&lt;0,0,IF(AND(($S377-CA377)&gt;0,(BZ377-$R377)&gt;0),$V377/365*(CA377-BZ377+1),IF(AND(($S377-CA377)&lt;=0,(BZ377-$R377)&gt;0),$V377/365*($S377-BZ377+1),$V377/365*(CA377-$R377+1))))),0)</f>
        <v>0</v>
      </c>
      <c r="CC377" s="161">
        <f t="shared" ref="CC377:CC380" si="4486">CA377+1</f>
        <v>46235</v>
      </c>
      <c r="CD377" s="161">
        <f t="shared" ref="CD377:CD380" si="4487">CC377+30</f>
        <v>46265</v>
      </c>
      <c r="CE377" s="165">
        <f t="shared" ref="CE377:CE380" si="4488">IFERROR(IF(($R377-CD377)&gt;=0,0,IF(($S377-CC377)&lt;0,0,IF(AND(($S377-CD377)&gt;0,(CC377-$R377)&gt;0),$V377/365*(CD377-CC377+1),IF(AND(($S377-CD377)&lt;=0,(CC377-$R377)&gt;0),$V377/365*($S377-CC377+1),$V377/365*(CD377-$R377+1))))),0)</f>
        <v>0</v>
      </c>
      <c r="CF377" s="161">
        <f t="shared" ref="CF377:CF380" si="4489">CD377+1</f>
        <v>46266</v>
      </c>
      <c r="CG377" s="161">
        <f t="shared" ref="CG377:CG380" si="4490">CF377+29</f>
        <v>46295</v>
      </c>
      <c r="CH377" s="165">
        <f t="shared" ref="CH377:CH380" si="4491">IFERROR(IF(($R377-CG377)&gt;=0,0,IF(($S377-CF377)&lt;0,0,IF(AND(($S377-CG377)&gt;0,(CF377-$R377)&gt;0),$V377/365*(CG377-CF377+1),IF(AND(($S377-CG377)&lt;=0,(CF377-$R377)&gt;0),$V377/365*($S377-CF377+1),$V377/365*(CG377-$R377+1))))),0)</f>
        <v>0</v>
      </c>
      <c r="CI377" s="161">
        <f t="shared" ref="CI377:CI380" si="4492">CG377+1</f>
        <v>46296</v>
      </c>
      <c r="CJ377" s="161">
        <f t="shared" ref="CJ377:CJ380" si="4493">CI377+30</f>
        <v>46326</v>
      </c>
      <c r="CK377" s="165">
        <f t="shared" ref="CK377:CK380" si="4494">IFERROR(IF(($R377-CJ377)&gt;=0,0,IF(($S377-CI377)&lt;0,0,IF(AND(($S377-CJ377)&gt;0,(CI377-$R377)&gt;0),$V377/365*(CJ377-CI377+1),IF(AND(($S377-CJ377)&lt;=0,(CI377-$R377)&gt;0),$V377/365*($S377-CI377+1),$V377/365*(CJ377-$R377+1))))),0)</f>
        <v>0</v>
      </c>
      <c r="CL377" s="161">
        <f t="shared" ref="CL377:CL380" si="4495">CJ377+1</f>
        <v>46327</v>
      </c>
      <c r="CM377" s="161">
        <f t="shared" ref="CM377:CM380" si="4496">CL377+29</f>
        <v>46356</v>
      </c>
      <c r="CN377" s="165">
        <f t="shared" ref="CN377:CN380" si="4497">IFERROR(IF(($R377-CM377)&gt;=0,0,IF(($S377-CL377)&lt;0,0,IF(AND(($S377-CM377)&gt;0,(CL377-$R377)&gt;0),$V377/365*(CM377-CL377+1),IF(AND(($S377-CM377)&lt;=0,(CL377-$R377)&gt;0),$V377/365*($S377-CL377+1),$V377/365*(CM377-$R377+1))))),0)</f>
        <v>0</v>
      </c>
      <c r="CO377" s="161">
        <f t="shared" ref="CO377:CO380" si="4498">CM377+1</f>
        <v>46357</v>
      </c>
      <c r="CP377" s="161">
        <f t="shared" ref="CP377:CP380" si="4499">CO377+30</f>
        <v>46387</v>
      </c>
      <c r="CQ377" s="165">
        <f t="shared" ref="CQ377:CQ380" si="4500">IFERROR(IF(($R377-CP377)&gt;=0,0,IF(($S377-CO377)&lt;0,0,IF(AND(($S377-CP377)&gt;0,(CO377-$R377)&gt;0),$V377/365*(CP377-CO377+1),IF(AND(($S377-CP377)&lt;=0,(CO377-$R377)&gt;0),$V377/365*($S377-CO377+1),$V377/365*(CP377-$R377+1))))),0)</f>
        <v>0</v>
      </c>
    </row>
    <row r="378" s="78" customFormat="1" ht="24" customHeight="1" outlineLevel="4" spans="1:95">
      <c r="A378" s="119"/>
      <c r="B378" s="120"/>
      <c r="C378" s="121"/>
      <c r="D378" s="119"/>
      <c r="E378" s="120"/>
      <c r="F378" s="120"/>
      <c r="G378" s="120"/>
      <c r="H378" s="122"/>
      <c r="I378" s="122"/>
      <c r="J378" s="122">
        <f t="shared" si="3853"/>
        <v>0</v>
      </c>
      <c r="K378" s="122">
        <f t="shared" ref="K378:K380" si="4501">K377+1</f>
        <v>2</v>
      </c>
      <c r="L378" s="171"/>
      <c r="M378" s="154">
        <f>IFERROR(VLOOKUP($L378,'2-2 引出数据_合同数据仓库'!$B$2:$BP$1000,3,FALSE),0)</f>
        <v>0</v>
      </c>
      <c r="N378" s="122"/>
      <c r="O378" s="154">
        <f>IFERROR(VLOOKUP((LEFT(VLOOKUP($L378,'2-2 引出数据_合同数据仓库'!$B$2:$BP$1000,64,FALSE),15)&amp;(RIGHT(VLOOKUP($L378,'2-2 引出数据_合同数据仓库'!$B$2:$BP$1000,64,FALSE),4)+1)),'2-2 引出数据_合同数据仓库'!$B$2:$BP$1000,3,FALSE),0)</f>
        <v>0</v>
      </c>
      <c r="P378" s="122"/>
      <c r="Q378" s="122">
        <f>IFERROR(VLOOKUP($L378,'2-2 引出数据_合同数据仓库'!$B$2:$BP$1000,28,FALSE),0)</f>
        <v>0</v>
      </c>
      <c r="R378" s="122">
        <f>IFERROR(VLOOKUP($L378,'2-2 引出数据_合同数据仓库'!$B$2:$BP$1000,29,FALSE),0)</f>
        <v>0</v>
      </c>
      <c r="S378" s="122">
        <f>IFERROR(VLOOKUP($L378,'2-2 引出数据_合同数据仓库'!$B$2:$BP$1000,4,FALSE),0)</f>
        <v>0</v>
      </c>
      <c r="T378" s="122"/>
      <c r="U378" s="122">
        <f>IFERROR(VLOOKUP($L378,'2-2 引出数据_合同数据仓库'!$B$2:$BP$1000,15,FALSE),0)</f>
        <v>0</v>
      </c>
      <c r="V378" s="122">
        <f t="shared" si="4430"/>
        <v>0</v>
      </c>
      <c r="W378" s="122"/>
      <c r="X378" s="161">
        <v>45658</v>
      </c>
      <c r="Y378" s="161">
        <f t="shared" si="4431"/>
        <v>45688</v>
      </c>
      <c r="Z378" s="165">
        <f t="shared" si="4432"/>
        <v>0</v>
      </c>
      <c r="AA378" s="161">
        <f t="shared" si="4433"/>
        <v>45689</v>
      </c>
      <c r="AB378" s="161">
        <f t="shared" si="4434"/>
        <v>45716</v>
      </c>
      <c r="AC378" s="165">
        <f t="shared" si="4435"/>
        <v>0</v>
      </c>
      <c r="AD378" s="161">
        <f t="shared" si="4436"/>
        <v>45717</v>
      </c>
      <c r="AE378" s="161">
        <f t="shared" si="4437"/>
        <v>45747</v>
      </c>
      <c r="AF378" s="165">
        <f t="shared" si="4438"/>
        <v>0</v>
      </c>
      <c r="AG378" s="161">
        <f t="shared" si="4439"/>
        <v>45748</v>
      </c>
      <c r="AH378" s="161">
        <f t="shared" si="4440"/>
        <v>45777</v>
      </c>
      <c r="AI378" s="165">
        <f t="shared" si="4441"/>
        <v>0</v>
      </c>
      <c r="AJ378" s="161">
        <f t="shared" si="4442"/>
        <v>45778</v>
      </c>
      <c r="AK378" s="161">
        <f t="shared" si="4443"/>
        <v>45808</v>
      </c>
      <c r="AL378" s="165">
        <f t="shared" si="4444"/>
        <v>0</v>
      </c>
      <c r="AM378" s="161">
        <f t="shared" si="4445"/>
        <v>45809</v>
      </c>
      <c r="AN378" s="161">
        <f t="shared" si="4446"/>
        <v>45838</v>
      </c>
      <c r="AO378" s="165">
        <f t="shared" si="4447"/>
        <v>0</v>
      </c>
      <c r="AP378" s="161">
        <f t="shared" si="4448"/>
        <v>45839</v>
      </c>
      <c r="AQ378" s="161">
        <f t="shared" si="4449"/>
        <v>45869</v>
      </c>
      <c r="AR378" s="165">
        <f t="shared" si="4450"/>
        <v>0</v>
      </c>
      <c r="AS378" s="161">
        <f t="shared" si="4451"/>
        <v>45870</v>
      </c>
      <c r="AT378" s="161">
        <f t="shared" si="4452"/>
        <v>45900</v>
      </c>
      <c r="AU378" s="165">
        <f t="shared" si="4453"/>
        <v>0</v>
      </c>
      <c r="AV378" s="161">
        <f t="shared" si="4454"/>
        <v>45901</v>
      </c>
      <c r="AW378" s="161">
        <f t="shared" si="4455"/>
        <v>45930</v>
      </c>
      <c r="AX378" s="165">
        <f t="shared" si="4456"/>
        <v>0</v>
      </c>
      <c r="AY378" s="161">
        <f t="shared" si="4457"/>
        <v>45931</v>
      </c>
      <c r="AZ378" s="161">
        <f t="shared" si="4458"/>
        <v>45961</v>
      </c>
      <c r="BA378" s="165">
        <f t="shared" si="4459"/>
        <v>0</v>
      </c>
      <c r="BB378" s="161">
        <f t="shared" si="4460"/>
        <v>45962</v>
      </c>
      <c r="BC378" s="161">
        <f t="shared" si="4461"/>
        <v>45991</v>
      </c>
      <c r="BD378" s="165">
        <f t="shared" si="4462"/>
        <v>0</v>
      </c>
      <c r="BE378" s="161">
        <f t="shared" si="4463"/>
        <v>45992</v>
      </c>
      <c r="BF378" s="161">
        <f t="shared" si="4464"/>
        <v>46022</v>
      </c>
      <c r="BG378" s="165">
        <f t="shared" si="4465"/>
        <v>0</v>
      </c>
      <c r="BH378" s="161">
        <v>46023</v>
      </c>
      <c r="BI378" s="161">
        <f t="shared" si="4466"/>
        <v>46053</v>
      </c>
      <c r="BJ378" s="165">
        <f t="shared" si="4467"/>
        <v>0</v>
      </c>
      <c r="BK378" s="161">
        <f t="shared" si="4468"/>
        <v>46054</v>
      </c>
      <c r="BL378" s="161">
        <f t="shared" si="4469"/>
        <v>46081</v>
      </c>
      <c r="BM378" s="165">
        <f t="shared" si="4470"/>
        <v>0</v>
      </c>
      <c r="BN378" s="161">
        <f t="shared" si="4471"/>
        <v>46082</v>
      </c>
      <c r="BO378" s="161">
        <f t="shared" si="4472"/>
        <v>46112</v>
      </c>
      <c r="BP378" s="165">
        <f t="shared" si="4473"/>
        <v>0</v>
      </c>
      <c r="BQ378" s="161">
        <f t="shared" si="4474"/>
        <v>46113</v>
      </c>
      <c r="BR378" s="161">
        <f t="shared" si="4475"/>
        <v>46142</v>
      </c>
      <c r="BS378" s="165">
        <f t="shared" si="4476"/>
        <v>0</v>
      </c>
      <c r="BT378" s="161">
        <f t="shared" si="4477"/>
        <v>46143</v>
      </c>
      <c r="BU378" s="161">
        <f t="shared" si="4478"/>
        <v>46173</v>
      </c>
      <c r="BV378" s="165">
        <f t="shared" si="4479"/>
        <v>0</v>
      </c>
      <c r="BW378" s="161">
        <f t="shared" si="4480"/>
        <v>46174</v>
      </c>
      <c r="BX378" s="161">
        <f t="shared" si="4481"/>
        <v>46203</v>
      </c>
      <c r="BY378" s="165">
        <f t="shared" si="4482"/>
        <v>0</v>
      </c>
      <c r="BZ378" s="161">
        <f t="shared" si="4483"/>
        <v>46204</v>
      </c>
      <c r="CA378" s="161">
        <f t="shared" si="4484"/>
        <v>46234</v>
      </c>
      <c r="CB378" s="165">
        <f t="shared" si="4485"/>
        <v>0</v>
      </c>
      <c r="CC378" s="161">
        <f t="shared" si="4486"/>
        <v>46235</v>
      </c>
      <c r="CD378" s="161">
        <f t="shared" si="4487"/>
        <v>46265</v>
      </c>
      <c r="CE378" s="165">
        <f t="shared" si="4488"/>
        <v>0</v>
      </c>
      <c r="CF378" s="161">
        <f t="shared" si="4489"/>
        <v>46266</v>
      </c>
      <c r="CG378" s="161">
        <f t="shared" si="4490"/>
        <v>46295</v>
      </c>
      <c r="CH378" s="165">
        <f t="shared" si="4491"/>
        <v>0</v>
      </c>
      <c r="CI378" s="161">
        <f t="shared" si="4492"/>
        <v>46296</v>
      </c>
      <c r="CJ378" s="161">
        <f t="shared" si="4493"/>
        <v>46326</v>
      </c>
      <c r="CK378" s="165">
        <f t="shared" si="4494"/>
        <v>0</v>
      </c>
      <c r="CL378" s="161">
        <f t="shared" si="4495"/>
        <v>46327</v>
      </c>
      <c r="CM378" s="161">
        <f t="shared" si="4496"/>
        <v>46356</v>
      </c>
      <c r="CN378" s="165">
        <f t="shared" si="4497"/>
        <v>0</v>
      </c>
      <c r="CO378" s="161">
        <f t="shared" si="4498"/>
        <v>46357</v>
      </c>
      <c r="CP378" s="161">
        <f t="shared" si="4499"/>
        <v>46387</v>
      </c>
      <c r="CQ378" s="165">
        <f t="shared" si="4500"/>
        <v>0</v>
      </c>
    </row>
    <row r="379" s="78" customFormat="1" ht="24" customHeight="1" outlineLevel="4" spans="1:95">
      <c r="A379" s="119"/>
      <c r="B379" s="120"/>
      <c r="C379" s="121"/>
      <c r="D379" s="119"/>
      <c r="E379" s="120"/>
      <c r="F379" s="120"/>
      <c r="G379" s="120"/>
      <c r="H379" s="122"/>
      <c r="I379" s="122"/>
      <c r="J379" s="122">
        <f t="shared" si="3853"/>
        <v>0</v>
      </c>
      <c r="K379" s="122">
        <f t="shared" si="4501"/>
        <v>3</v>
      </c>
      <c r="L379" s="153"/>
      <c r="M379" s="154">
        <f>IFERROR(VLOOKUP($L379,'2-2 引出数据_合同数据仓库'!$B$2:$BP$1000,3,FALSE),0)</f>
        <v>0</v>
      </c>
      <c r="N379" s="122"/>
      <c r="O379" s="154">
        <f>IFERROR(VLOOKUP((LEFT(VLOOKUP($L379,'2-2 引出数据_合同数据仓库'!$B$2:$BP$1000,64,FALSE),15)&amp;(RIGHT(VLOOKUP($L379,'2-2 引出数据_合同数据仓库'!$B$2:$BP$1000,64,FALSE),4)+1)),'2-2 引出数据_合同数据仓库'!$B$2:$BP$1000,3,FALSE),0)</f>
        <v>0</v>
      </c>
      <c r="P379" s="122"/>
      <c r="Q379" s="122">
        <f>IFERROR(VLOOKUP($L379,'2-2 引出数据_合同数据仓库'!$B$2:$BP$1000,28,FALSE),0)</f>
        <v>0</v>
      </c>
      <c r="R379" s="122">
        <f>IFERROR(VLOOKUP($L379,'2-2 引出数据_合同数据仓库'!$B$2:$BP$1000,29,FALSE),0)</f>
        <v>0</v>
      </c>
      <c r="S379" s="122">
        <f>IFERROR(VLOOKUP($L379,'2-2 引出数据_合同数据仓库'!$B$2:$BP$1000,4,FALSE),0)</f>
        <v>0</v>
      </c>
      <c r="T379" s="122"/>
      <c r="U379" s="122">
        <f>IFERROR(VLOOKUP($L379,'2-2 引出数据_合同数据仓库'!$B$2:$BP$1000,15,FALSE),0)</f>
        <v>0</v>
      </c>
      <c r="V379" s="122">
        <f t="shared" si="4430"/>
        <v>0</v>
      </c>
      <c r="W379" s="122"/>
      <c r="X379" s="161">
        <v>45658</v>
      </c>
      <c r="Y379" s="161">
        <f t="shared" si="4431"/>
        <v>45688</v>
      </c>
      <c r="Z379" s="165">
        <f t="shared" si="4432"/>
        <v>0</v>
      </c>
      <c r="AA379" s="161">
        <f t="shared" si="4433"/>
        <v>45689</v>
      </c>
      <c r="AB379" s="161">
        <f t="shared" si="4434"/>
        <v>45716</v>
      </c>
      <c r="AC379" s="165">
        <f t="shared" si="4435"/>
        <v>0</v>
      </c>
      <c r="AD379" s="161">
        <f t="shared" si="4436"/>
        <v>45717</v>
      </c>
      <c r="AE379" s="161">
        <f t="shared" si="4437"/>
        <v>45747</v>
      </c>
      <c r="AF379" s="165">
        <f t="shared" si="4438"/>
        <v>0</v>
      </c>
      <c r="AG379" s="161">
        <f t="shared" si="4439"/>
        <v>45748</v>
      </c>
      <c r="AH379" s="161">
        <f t="shared" si="4440"/>
        <v>45777</v>
      </c>
      <c r="AI379" s="165">
        <f t="shared" si="4441"/>
        <v>0</v>
      </c>
      <c r="AJ379" s="161">
        <f t="shared" si="4442"/>
        <v>45778</v>
      </c>
      <c r="AK379" s="161">
        <f t="shared" si="4443"/>
        <v>45808</v>
      </c>
      <c r="AL379" s="165">
        <f t="shared" si="4444"/>
        <v>0</v>
      </c>
      <c r="AM379" s="161">
        <f t="shared" si="4445"/>
        <v>45809</v>
      </c>
      <c r="AN379" s="161">
        <f t="shared" si="4446"/>
        <v>45838</v>
      </c>
      <c r="AO379" s="165">
        <f t="shared" si="4447"/>
        <v>0</v>
      </c>
      <c r="AP379" s="161">
        <f t="shared" si="4448"/>
        <v>45839</v>
      </c>
      <c r="AQ379" s="161">
        <f t="shared" si="4449"/>
        <v>45869</v>
      </c>
      <c r="AR379" s="165">
        <f t="shared" si="4450"/>
        <v>0</v>
      </c>
      <c r="AS379" s="161">
        <f t="shared" si="4451"/>
        <v>45870</v>
      </c>
      <c r="AT379" s="161">
        <f t="shared" si="4452"/>
        <v>45900</v>
      </c>
      <c r="AU379" s="165">
        <f t="shared" si="4453"/>
        <v>0</v>
      </c>
      <c r="AV379" s="161">
        <f t="shared" si="4454"/>
        <v>45901</v>
      </c>
      <c r="AW379" s="161">
        <f t="shared" si="4455"/>
        <v>45930</v>
      </c>
      <c r="AX379" s="165">
        <f t="shared" si="4456"/>
        <v>0</v>
      </c>
      <c r="AY379" s="161">
        <f t="shared" si="4457"/>
        <v>45931</v>
      </c>
      <c r="AZ379" s="161">
        <f t="shared" si="4458"/>
        <v>45961</v>
      </c>
      <c r="BA379" s="165">
        <f t="shared" si="4459"/>
        <v>0</v>
      </c>
      <c r="BB379" s="161">
        <f t="shared" si="4460"/>
        <v>45962</v>
      </c>
      <c r="BC379" s="161">
        <f t="shared" si="4461"/>
        <v>45991</v>
      </c>
      <c r="BD379" s="165">
        <f t="shared" si="4462"/>
        <v>0</v>
      </c>
      <c r="BE379" s="161">
        <f t="shared" si="4463"/>
        <v>45992</v>
      </c>
      <c r="BF379" s="161">
        <f t="shared" si="4464"/>
        <v>46022</v>
      </c>
      <c r="BG379" s="165">
        <f t="shared" si="4465"/>
        <v>0</v>
      </c>
      <c r="BH379" s="161">
        <v>46023</v>
      </c>
      <c r="BI379" s="161">
        <f t="shared" si="4466"/>
        <v>46053</v>
      </c>
      <c r="BJ379" s="165">
        <f t="shared" si="4467"/>
        <v>0</v>
      </c>
      <c r="BK379" s="161">
        <f t="shared" si="4468"/>
        <v>46054</v>
      </c>
      <c r="BL379" s="161">
        <f t="shared" si="4469"/>
        <v>46081</v>
      </c>
      <c r="BM379" s="165">
        <f t="shared" si="4470"/>
        <v>0</v>
      </c>
      <c r="BN379" s="161">
        <f t="shared" si="4471"/>
        <v>46082</v>
      </c>
      <c r="BO379" s="161">
        <f t="shared" si="4472"/>
        <v>46112</v>
      </c>
      <c r="BP379" s="165">
        <f t="shared" si="4473"/>
        <v>0</v>
      </c>
      <c r="BQ379" s="161">
        <f t="shared" si="4474"/>
        <v>46113</v>
      </c>
      <c r="BR379" s="161">
        <f t="shared" si="4475"/>
        <v>46142</v>
      </c>
      <c r="BS379" s="165">
        <f t="shared" si="4476"/>
        <v>0</v>
      </c>
      <c r="BT379" s="161">
        <f t="shared" si="4477"/>
        <v>46143</v>
      </c>
      <c r="BU379" s="161">
        <f t="shared" si="4478"/>
        <v>46173</v>
      </c>
      <c r="BV379" s="165">
        <f t="shared" si="4479"/>
        <v>0</v>
      </c>
      <c r="BW379" s="161">
        <f t="shared" si="4480"/>
        <v>46174</v>
      </c>
      <c r="BX379" s="161">
        <f t="shared" si="4481"/>
        <v>46203</v>
      </c>
      <c r="BY379" s="165">
        <f t="shared" si="4482"/>
        <v>0</v>
      </c>
      <c r="BZ379" s="161">
        <f t="shared" si="4483"/>
        <v>46204</v>
      </c>
      <c r="CA379" s="161">
        <f t="shared" si="4484"/>
        <v>46234</v>
      </c>
      <c r="CB379" s="165">
        <f t="shared" si="4485"/>
        <v>0</v>
      </c>
      <c r="CC379" s="161">
        <f t="shared" si="4486"/>
        <v>46235</v>
      </c>
      <c r="CD379" s="161">
        <f t="shared" si="4487"/>
        <v>46265</v>
      </c>
      <c r="CE379" s="165">
        <f t="shared" si="4488"/>
        <v>0</v>
      </c>
      <c r="CF379" s="161">
        <f t="shared" si="4489"/>
        <v>46266</v>
      </c>
      <c r="CG379" s="161">
        <f t="shared" si="4490"/>
        <v>46295</v>
      </c>
      <c r="CH379" s="165">
        <f t="shared" si="4491"/>
        <v>0</v>
      </c>
      <c r="CI379" s="161">
        <f t="shared" si="4492"/>
        <v>46296</v>
      </c>
      <c r="CJ379" s="161">
        <f t="shared" si="4493"/>
        <v>46326</v>
      </c>
      <c r="CK379" s="165">
        <f t="shared" si="4494"/>
        <v>0</v>
      </c>
      <c r="CL379" s="161">
        <f t="shared" si="4495"/>
        <v>46327</v>
      </c>
      <c r="CM379" s="161">
        <f t="shared" si="4496"/>
        <v>46356</v>
      </c>
      <c r="CN379" s="165">
        <f t="shared" si="4497"/>
        <v>0</v>
      </c>
      <c r="CO379" s="161">
        <f t="shared" si="4498"/>
        <v>46357</v>
      </c>
      <c r="CP379" s="161">
        <f t="shared" si="4499"/>
        <v>46387</v>
      </c>
      <c r="CQ379" s="165">
        <f t="shared" si="4500"/>
        <v>0</v>
      </c>
    </row>
    <row r="380" s="78" customFormat="1" ht="24" customHeight="1" outlineLevel="4" spans="1:95">
      <c r="A380" s="119"/>
      <c r="B380" s="120"/>
      <c r="C380" s="121"/>
      <c r="D380" s="119"/>
      <c r="E380" s="120"/>
      <c r="F380" s="120"/>
      <c r="G380" s="120"/>
      <c r="H380" s="122"/>
      <c r="I380" s="122"/>
      <c r="J380" s="122">
        <f t="shared" si="3853"/>
        <v>0</v>
      </c>
      <c r="K380" s="122">
        <f t="shared" si="4501"/>
        <v>4</v>
      </c>
      <c r="L380" s="153"/>
      <c r="M380" s="154">
        <f>IFERROR(VLOOKUP($L380,'2-2 引出数据_合同数据仓库'!$B$2:$BP$1000,3,FALSE),0)</f>
        <v>0</v>
      </c>
      <c r="N380" s="122"/>
      <c r="O380" s="154">
        <f>IFERROR(VLOOKUP((LEFT(VLOOKUP($L380,'2-2 引出数据_合同数据仓库'!$B$2:$BP$1000,64,FALSE),15)&amp;(RIGHT(VLOOKUP($L380,'2-2 引出数据_合同数据仓库'!$B$2:$BP$1000,64,FALSE),4)+1)),'2-2 引出数据_合同数据仓库'!$B$2:$BP$1000,3,FALSE),0)</f>
        <v>0</v>
      </c>
      <c r="P380" s="122"/>
      <c r="Q380" s="122">
        <f>IFERROR(VLOOKUP($L380,'2-2 引出数据_合同数据仓库'!$B$2:$BP$1000,28,FALSE),0)</f>
        <v>0</v>
      </c>
      <c r="R380" s="122">
        <f>IFERROR(VLOOKUP($L380,'2-2 引出数据_合同数据仓库'!$B$2:$BP$1000,29,FALSE),0)</f>
        <v>0</v>
      </c>
      <c r="S380" s="122">
        <f>IFERROR(VLOOKUP($L380,'2-2 引出数据_合同数据仓库'!$B$2:$BP$1000,4,FALSE),0)</f>
        <v>0</v>
      </c>
      <c r="T380" s="122"/>
      <c r="U380" s="122">
        <f>IFERROR(VLOOKUP($L380,'2-2 引出数据_合同数据仓库'!$B$2:$BP$1000,15,FALSE),0)</f>
        <v>0</v>
      </c>
      <c r="V380" s="122">
        <f t="shared" si="4430"/>
        <v>0</v>
      </c>
      <c r="W380" s="122"/>
      <c r="X380" s="161">
        <v>45658</v>
      </c>
      <c r="Y380" s="161">
        <f t="shared" si="4431"/>
        <v>45688</v>
      </c>
      <c r="Z380" s="165">
        <f t="shared" si="4432"/>
        <v>0</v>
      </c>
      <c r="AA380" s="161">
        <f t="shared" si="4433"/>
        <v>45689</v>
      </c>
      <c r="AB380" s="161">
        <f t="shared" si="4434"/>
        <v>45716</v>
      </c>
      <c r="AC380" s="165">
        <f t="shared" si="4435"/>
        <v>0</v>
      </c>
      <c r="AD380" s="161">
        <f t="shared" si="4436"/>
        <v>45717</v>
      </c>
      <c r="AE380" s="161">
        <f t="shared" si="4437"/>
        <v>45747</v>
      </c>
      <c r="AF380" s="165">
        <f t="shared" si="4438"/>
        <v>0</v>
      </c>
      <c r="AG380" s="161">
        <f t="shared" si="4439"/>
        <v>45748</v>
      </c>
      <c r="AH380" s="161">
        <f t="shared" si="4440"/>
        <v>45777</v>
      </c>
      <c r="AI380" s="165">
        <f t="shared" si="4441"/>
        <v>0</v>
      </c>
      <c r="AJ380" s="161">
        <f t="shared" si="4442"/>
        <v>45778</v>
      </c>
      <c r="AK380" s="161">
        <f t="shared" si="4443"/>
        <v>45808</v>
      </c>
      <c r="AL380" s="165">
        <f t="shared" si="4444"/>
        <v>0</v>
      </c>
      <c r="AM380" s="161">
        <f t="shared" si="4445"/>
        <v>45809</v>
      </c>
      <c r="AN380" s="161">
        <f t="shared" si="4446"/>
        <v>45838</v>
      </c>
      <c r="AO380" s="165">
        <f t="shared" si="4447"/>
        <v>0</v>
      </c>
      <c r="AP380" s="161">
        <f t="shared" si="4448"/>
        <v>45839</v>
      </c>
      <c r="AQ380" s="161">
        <f t="shared" si="4449"/>
        <v>45869</v>
      </c>
      <c r="AR380" s="165">
        <f t="shared" si="4450"/>
        <v>0</v>
      </c>
      <c r="AS380" s="161">
        <f t="shared" si="4451"/>
        <v>45870</v>
      </c>
      <c r="AT380" s="161">
        <f t="shared" si="4452"/>
        <v>45900</v>
      </c>
      <c r="AU380" s="165">
        <f t="shared" si="4453"/>
        <v>0</v>
      </c>
      <c r="AV380" s="161">
        <f t="shared" si="4454"/>
        <v>45901</v>
      </c>
      <c r="AW380" s="161">
        <f t="shared" si="4455"/>
        <v>45930</v>
      </c>
      <c r="AX380" s="165">
        <f t="shared" si="4456"/>
        <v>0</v>
      </c>
      <c r="AY380" s="161">
        <f t="shared" si="4457"/>
        <v>45931</v>
      </c>
      <c r="AZ380" s="161">
        <f t="shared" si="4458"/>
        <v>45961</v>
      </c>
      <c r="BA380" s="165">
        <f t="shared" si="4459"/>
        <v>0</v>
      </c>
      <c r="BB380" s="161">
        <f t="shared" si="4460"/>
        <v>45962</v>
      </c>
      <c r="BC380" s="161">
        <f t="shared" si="4461"/>
        <v>45991</v>
      </c>
      <c r="BD380" s="165">
        <f t="shared" si="4462"/>
        <v>0</v>
      </c>
      <c r="BE380" s="161">
        <f t="shared" si="4463"/>
        <v>45992</v>
      </c>
      <c r="BF380" s="161">
        <f t="shared" si="4464"/>
        <v>46022</v>
      </c>
      <c r="BG380" s="165">
        <f t="shared" si="4465"/>
        <v>0</v>
      </c>
      <c r="BH380" s="161">
        <v>46023</v>
      </c>
      <c r="BI380" s="161">
        <f t="shared" si="4466"/>
        <v>46053</v>
      </c>
      <c r="BJ380" s="165">
        <f t="shared" si="4467"/>
        <v>0</v>
      </c>
      <c r="BK380" s="161">
        <f t="shared" si="4468"/>
        <v>46054</v>
      </c>
      <c r="BL380" s="161">
        <f t="shared" si="4469"/>
        <v>46081</v>
      </c>
      <c r="BM380" s="165">
        <f t="shared" si="4470"/>
        <v>0</v>
      </c>
      <c r="BN380" s="161">
        <f t="shared" si="4471"/>
        <v>46082</v>
      </c>
      <c r="BO380" s="161">
        <f t="shared" si="4472"/>
        <v>46112</v>
      </c>
      <c r="BP380" s="165">
        <f t="shared" si="4473"/>
        <v>0</v>
      </c>
      <c r="BQ380" s="161">
        <f t="shared" si="4474"/>
        <v>46113</v>
      </c>
      <c r="BR380" s="161">
        <f t="shared" si="4475"/>
        <v>46142</v>
      </c>
      <c r="BS380" s="165">
        <f t="shared" si="4476"/>
        <v>0</v>
      </c>
      <c r="BT380" s="161">
        <f t="shared" si="4477"/>
        <v>46143</v>
      </c>
      <c r="BU380" s="161">
        <f t="shared" si="4478"/>
        <v>46173</v>
      </c>
      <c r="BV380" s="165">
        <f t="shared" si="4479"/>
        <v>0</v>
      </c>
      <c r="BW380" s="161">
        <f t="shared" si="4480"/>
        <v>46174</v>
      </c>
      <c r="BX380" s="161">
        <f t="shared" si="4481"/>
        <v>46203</v>
      </c>
      <c r="BY380" s="165">
        <f t="shared" si="4482"/>
        <v>0</v>
      </c>
      <c r="BZ380" s="161">
        <f t="shared" si="4483"/>
        <v>46204</v>
      </c>
      <c r="CA380" s="161">
        <f t="shared" si="4484"/>
        <v>46234</v>
      </c>
      <c r="CB380" s="165">
        <f t="shared" si="4485"/>
        <v>0</v>
      </c>
      <c r="CC380" s="161">
        <f t="shared" si="4486"/>
        <v>46235</v>
      </c>
      <c r="CD380" s="161">
        <f t="shared" si="4487"/>
        <v>46265</v>
      </c>
      <c r="CE380" s="165">
        <f t="shared" si="4488"/>
        <v>0</v>
      </c>
      <c r="CF380" s="161">
        <f t="shared" si="4489"/>
        <v>46266</v>
      </c>
      <c r="CG380" s="161">
        <f t="shared" si="4490"/>
        <v>46295</v>
      </c>
      <c r="CH380" s="165">
        <f t="shared" si="4491"/>
        <v>0</v>
      </c>
      <c r="CI380" s="161">
        <f t="shared" si="4492"/>
        <v>46296</v>
      </c>
      <c r="CJ380" s="161">
        <f t="shared" si="4493"/>
        <v>46326</v>
      </c>
      <c r="CK380" s="165">
        <f t="shared" si="4494"/>
        <v>0</v>
      </c>
      <c r="CL380" s="161">
        <f t="shared" si="4495"/>
        <v>46327</v>
      </c>
      <c r="CM380" s="161">
        <f t="shared" si="4496"/>
        <v>46356</v>
      </c>
      <c r="CN380" s="165">
        <f t="shared" si="4497"/>
        <v>0</v>
      </c>
      <c r="CO380" s="161">
        <f t="shared" si="4498"/>
        <v>46357</v>
      </c>
      <c r="CP380" s="161">
        <f t="shared" si="4499"/>
        <v>46387</v>
      </c>
      <c r="CQ380" s="165">
        <f t="shared" si="4500"/>
        <v>0</v>
      </c>
    </row>
    <row r="381" s="78" customFormat="1" ht="24" customHeight="1" outlineLevel="4" spans="1:95">
      <c r="A381" s="123" t="s">
        <v>2826</v>
      </c>
      <c r="B381" s="124"/>
      <c r="C381" s="124"/>
      <c r="D381" s="124"/>
      <c r="E381" s="124"/>
      <c r="F381" s="124"/>
      <c r="G381" s="125"/>
      <c r="H381" s="126"/>
      <c r="I381" s="126"/>
      <c r="J381" s="126"/>
      <c r="K381" s="126"/>
      <c r="L381" s="155"/>
      <c r="M381" s="155"/>
      <c r="N381" s="126"/>
      <c r="O381" s="126"/>
      <c r="P381" s="126"/>
      <c r="Q381" s="126"/>
      <c r="R381" s="126"/>
      <c r="S381" s="126"/>
      <c r="T381" s="126"/>
      <c r="U381" s="126"/>
      <c r="V381" s="126"/>
      <c r="W381" s="126"/>
      <c r="X381" s="126"/>
      <c r="Y381" s="126"/>
      <c r="Z381" s="126"/>
      <c r="AA381" s="126"/>
      <c r="AB381" s="126"/>
      <c r="AC381" s="126"/>
      <c r="AD381" s="126"/>
      <c r="AE381" s="126"/>
      <c r="AF381" s="126"/>
      <c r="AG381" s="126"/>
      <c r="AH381" s="126"/>
      <c r="AI381" s="126"/>
      <c r="AJ381" s="126"/>
      <c r="AK381" s="126"/>
      <c r="AL381" s="126"/>
      <c r="AM381" s="126"/>
      <c r="AN381" s="126"/>
      <c r="AO381" s="126"/>
      <c r="AP381" s="126"/>
      <c r="AQ381" s="126"/>
      <c r="AR381" s="126"/>
      <c r="AS381" s="126"/>
      <c r="AT381" s="126"/>
      <c r="AU381" s="126"/>
      <c r="AV381" s="126"/>
      <c r="AW381" s="126"/>
      <c r="AX381" s="126"/>
      <c r="AY381" s="126"/>
      <c r="AZ381" s="126"/>
      <c r="BA381" s="126"/>
      <c r="BB381" s="126"/>
      <c r="BC381" s="126"/>
      <c r="BD381" s="126"/>
      <c r="BE381" s="126"/>
      <c r="BF381" s="126"/>
      <c r="BG381" s="126"/>
      <c r="BH381" s="126"/>
      <c r="BI381" s="126"/>
      <c r="BJ381" s="126"/>
      <c r="BK381" s="126"/>
      <c r="BL381" s="126"/>
      <c r="BM381" s="126"/>
      <c r="BN381" s="126"/>
      <c r="BO381" s="126"/>
      <c r="BP381" s="126"/>
      <c r="BQ381" s="126"/>
      <c r="BR381" s="126"/>
      <c r="BS381" s="126"/>
      <c r="BT381" s="126"/>
      <c r="BU381" s="126"/>
      <c r="BV381" s="126"/>
      <c r="BW381" s="126"/>
      <c r="BX381" s="126"/>
      <c r="BY381" s="126"/>
      <c r="BZ381" s="126"/>
      <c r="CA381" s="126"/>
      <c r="CB381" s="126"/>
      <c r="CC381" s="126"/>
      <c r="CD381" s="126"/>
      <c r="CE381" s="126"/>
      <c r="CF381" s="126"/>
      <c r="CG381" s="126"/>
      <c r="CH381" s="126"/>
      <c r="CI381" s="126"/>
      <c r="CJ381" s="126"/>
      <c r="CK381" s="126"/>
      <c r="CL381" s="126"/>
      <c r="CM381" s="126"/>
      <c r="CN381" s="126"/>
      <c r="CO381" s="126"/>
      <c r="CP381" s="126"/>
      <c r="CQ381" s="126"/>
    </row>
    <row r="382" ht="24" customHeight="1" outlineLevel="3" spans="1:95">
      <c r="A382" s="115"/>
      <c r="B382" s="116" t="s">
        <v>799</v>
      </c>
      <c r="C382" s="117" t="s">
        <v>1359</v>
      </c>
      <c r="D382" s="115" t="s">
        <v>1360</v>
      </c>
      <c r="E382" s="116" t="s">
        <v>1361</v>
      </c>
      <c r="F382" s="116"/>
      <c r="G382" s="116" t="s">
        <v>943</v>
      </c>
      <c r="H382" s="118">
        <f>X382+AA382+AD382+AG382+AJ382+AM382+AP382+AS382+AV382+AY382+BB382+BE382</f>
        <v>0</v>
      </c>
      <c r="I382" s="118">
        <f>Y382+AB382+AE382+AH382+AK382+AN382+AQ382+AT382+AW382+AZ382+BC382+BF382</f>
        <v>-120000</v>
      </c>
      <c r="J382" s="118">
        <f t="shared" si="3853"/>
        <v>120000</v>
      </c>
      <c r="K382" s="118"/>
      <c r="L382" s="152"/>
      <c r="M382" s="152"/>
      <c r="N382" s="118"/>
      <c r="O382" s="118"/>
      <c r="P382" s="118"/>
      <c r="Q382" s="118"/>
      <c r="R382" s="118"/>
      <c r="S382" s="118"/>
      <c r="T382" s="118"/>
      <c r="U382" s="118"/>
      <c r="V382" s="118"/>
      <c r="W382" s="118"/>
      <c r="X382" s="118">
        <f>VLOOKUP($C382,'1 预算编制表单'!$C:$BJ,27,FALSE)</f>
        <v>0</v>
      </c>
      <c r="Y382" s="118">
        <f>X382-Z382</f>
        <v>-41860.4651162791</v>
      </c>
      <c r="Z382" s="118">
        <f>SUM(Z383:Z387)</f>
        <v>41860.4651162791</v>
      </c>
      <c r="AA382" s="118">
        <f>VLOOKUP($C382,'1 预算编制表单'!$C:$BJ,30,FALSE)</f>
        <v>0</v>
      </c>
      <c r="AB382" s="118">
        <f>AA382-AC382</f>
        <v>-78139.5348837209</v>
      </c>
      <c r="AC382" s="118">
        <f>SUM(AC383:AC387)</f>
        <v>78139.5348837209</v>
      </c>
      <c r="AD382" s="118">
        <f>VLOOKUP($C382,'1 预算编制表单'!$C:$BJ,33,FALSE)</f>
        <v>0</v>
      </c>
      <c r="AE382" s="118">
        <f>AD382-AF382</f>
        <v>0</v>
      </c>
      <c r="AF382" s="118">
        <f>SUM(AF383:AF387)</f>
        <v>0</v>
      </c>
      <c r="AG382" s="118">
        <f>VLOOKUP($C382,'1 预算编制表单'!$C:$BJ,36,FALSE)</f>
        <v>0</v>
      </c>
      <c r="AH382" s="118">
        <f>AG382-AI382</f>
        <v>0</v>
      </c>
      <c r="AI382" s="118">
        <f>SUM(AI383:AI387)</f>
        <v>0</v>
      </c>
      <c r="AJ382" s="118">
        <f>VLOOKUP($C382,'1 预算编制表单'!$C:$BJ,39,FALSE)</f>
        <v>0</v>
      </c>
      <c r="AK382" s="118">
        <f>AJ382-AL382</f>
        <v>0</v>
      </c>
      <c r="AL382" s="118">
        <f>SUM(AL383:AL387)</f>
        <v>0</v>
      </c>
      <c r="AM382" s="118">
        <f>VLOOKUP($C382,'1 预算编制表单'!$C:$BJ,42,FALSE)</f>
        <v>0</v>
      </c>
      <c r="AN382" s="118">
        <f>AM382-AO382</f>
        <v>0</v>
      </c>
      <c r="AO382" s="118">
        <f>SUM(AO383:AO387)</f>
        <v>0</v>
      </c>
      <c r="AP382" s="118">
        <f>VLOOKUP($C382,'1 预算编制表单'!$C:$BJ,45,FALSE)</f>
        <v>0</v>
      </c>
      <c r="AQ382" s="118">
        <f>AP382-AR382</f>
        <v>0</v>
      </c>
      <c r="AR382" s="118">
        <f>SUM(AR383:AR387)</f>
        <v>0</v>
      </c>
      <c r="AS382" s="118">
        <f>VLOOKUP($C382,'1 预算编制表单'!$C:$BJ,48,FALSE)</f>
        <v>0</v>
      </c>
      <c r="AT382" s="118">
        <f>AS382-AU382</f>
        <v>0</v>
      </c>
      <c r="AU382" s="118">
        <f>SUM(AU383:AU387)</f>
        <v>0</v>
      </c>
      <c r="AV382" s="118">
        <f>VLOOKUP($C382,'1 预算编制表单'!$C:$BJ,51,FALSE)</f>
        <v>0</v>
      </c>
      <c r="AW382" s="118">
        <f>AV382-AX382</f>
        <v>0</v>
      </c>
      <c r="AX382" s="118">
        <f>SUM(AX383:AX387)</f>
        <v>0</v>
      </c>
      <c r="AY382" s="118">
        <f>VLOOKUP($C382,'1 预算编制表单'!$C:$BJ,54,FALSE)</f>
        <v>0</v>
      </c>
      <c r="AZ382" s="118">
        <f>AY382-BA382</f>
        <v>0</v>
      </c>
      <c r="BA382" s="118">
        <f>SUM(BA383:BA387)</f>
        <v>0</v>
      </c>
      <c r="BB382" s="118">
        <f>VLOOKUP($C382,'1 预算编制表单'!$C:$BJ,57,FALSE)</f>
        <v>0</v>
      </c>
      <c r="BC382" s="118">
        <f>BB382-BD382</f>
        <v>0</v>
      </c>
      <c r="BD382" s="118">
        <f>SUM(BD383:BD387)</f>
        <v>0</v>
      </c>
      <c r="BE382" s="118">
        <f>VLOOKUP($C382,'1 预算编制表单'!$C:$BJ,60,FALSE)</f>
        <v>0</v>
      </c>
      <c r="BF382" s="118">
        <f>BE382-BG382</f>
        <v>0</v>
      </c>
      <c r="BG382" s="118">
        <f>SUM(BG383:BG387)</f>
        <v>0</v>
      </c>
      <c r="BH382" s="118">
        <f>VLOOKUP($C382,'1 预算编制表单'!$C:$BJ,27,FALSE)</f>
        <v>0</v>
      </c>
      <c r="BI382" s="118">
        <f>BH382-BJ382</f>
        <v>0</v>
      </c>
      <c r="BJ382" s="118">
        <f>SUM(BJ383:BJ387)</f>
        <v>0</v>
      </c>
      <c r="BK382" s="118">
        <f>VLOOKUP($C382,'1 预算编制表单'!$C:$BJ,30,FALSE)</f>
        <v>0</v>
      </c>
      <c r="BL382" s="118">
        <f>BK382-BM382</f>
        <v>0</v>
      </c>
      <c r="BM382" s="118">
        <f>SUM(BM383:BM387)</f>
        <v>0</v>
      </c>
      <c r="BN382" s="118">
        <f>VLOOKUP($C382,'1 预算编制表单'!$C:$BJ,33,FALSE)</f>
        <v>0</v>
      </c>
      <c r="BO382" s="118">
        <f>BN382-BP382</f>
        <v>0</v>
      </c>
      <c r="BP382" s="118">
        <f>SUM(BP383:BP387)</f>
        <v>0</v>
      </c>
      <c r="BQ382" s="118">
        <f>VLOOKUP($C382,'1 预算编制表单'!$C:$BJ,36,FALSE)</f>
        <v>0</v>
      </c>
      <c r="BR382" s="118">
        <f>BQ382-BS382</f>
        <v>0</v>
      </c>
      <c r="BS382" s="118">
        <f>SUM(BS383:BS387)</f>
        <v>0</v>
      </c>
      <c r="BT382" s="118">
        <f>VLOOKUP($C382,'1 预算编制表单'!$C:$BJ,39,FALSE)</f>
        <v>0</v>
      </c>
      <c r="BU382" s="118">
        <f>BT382-BV382</f>
        <v>0</v>
      </c>
      <c r="BV382" s="118">
        <f>SUM(BV383:BV387)</f>
        <v>0</v>
      </c>
      <c r="BW382" s="118">
        <f>VLOOKUP($C382,'1 预算编制表单'!$C:$BJ,42,FALSE)</f>
        <v>0</v>
      </c>
      <c r="BX382" s="118">
        <f>BW382-BY382</f>
        <v>0</v>
      </c>
      <c r="BY382" s="118">
        <f>SUM(BY383:BY387)</f>
        <v>0</v>
      </c>
      <c r="BZ382" s="118">
        <f>VLOOKUP($C382,'1 预算编制表单'!$C:$BJ,45,FALSE)</f>
        <v>0</v>
      </c>
      <c r="CA382" s="118">
        <f>BZ382-CB382</f>
        <v>0</v>
      </c>
      <c r="CB382" s="118">
        <f>SUM(CB383:CB387)</f>
        <v>0</v>
      </c>
      <c r="CC382" s="118">
        <f>VLOOKUP($C382,'1 预算编制表单'!$C:$BJ,48,FALSE)</f>
        <v>0</v>
      </c>
      <c r="CD382" s="118">
        <f>CC382-CE382</f>
        <v>0</v>
      </c>
      <c r="CE382" s="118">
        <f>SUM(CE383:CE387)</f>
        <v>0</v>
      </c>
      <c r="CF382" s="118">
        <f>VLOOKUP($C382,'1 预算编制表单'!$C:$BJ,51,FALSE)</f>
        <v>0</v>
      </c>
      <c r="CG382" s="118">
        <f>CF382-CH382</f>
        <v>0</v>
      </c>
      <c r="CH382" s="118">
        <f>SUM(CH383:CH387)</f>
        <v>0</v>
      </c>
      <c r="CI382" s="118">
        <f>VLOOKUP($C382,'1 预算编制表单'!$C:$BJ,54,FALSE)</f>
        <v>0</v>
      </c>
      <c r="CJ382" s="118">
        <f>CI382-CK382</f>
        <v>0</v>
      </c>
      <c r="CK382" s="118">
        <f>SUM(CK383:CK387)</f>
        <v>0</v>
      </c>
      <c r="CL382" s="118">
        <f>VLOOKUP($C382,'1 预算编制表单'!$C:$BJ,57,FALSE)</f>
        <v>0</v>
      </c>
      <c r="CM382" s="118">
        <f>CL382-CN382</f>
        <v>0</v>
      </c>
      <c r="CN382" s="118">
        <f>SUM(CN383:CN387)</f>
        <v>0</v>
      </c>
      <c r="CO382" s="118">
        <f>VLOOKUP($C382,'1 预算编制表单'!$C:$BJ,60,FALSE)</f>
        <v>0</v>
      </c>
      <c r="CP382" s="118">
        <f>CO382-CQ382</f>
        <v>0</v>
      </c>
      <c r="CQ382" s="118">
        <f>SUM(CQ383:CQ387)</f>
        <v>0</v>
      </c>
    </row>
    <row r="383" s="78" customFormat="1" ht="24" customHeight="1" outlineLevel="4" spans="1:95">
      <c r="A383" s="119"/>
      <c r="B383" s="120"/>
      <c r="C383" s="121"/>
      <c r="D383" s="119"/>
      <c r="E383" s="120"/>
      <c r="F383" s="120"/>
      <c r="G383" s="120"/>
      <c r="H383" s="122"/>
      <c r="I383" s="122"/>
      <c r="J383" s="122">
        <f t="shared" si="3853"/>
        <v>120000</v>
      </c>
      <c r="K383" s="122">
        <v>1</v>
      </c>
      <c r="L383" s="158" t="s">
        <v>2858</v>
      </c>
      <c r="M383" s="154" t="str">
        <f>IFERROR(VLOOKUP($L383,'2-2 引出数据_合同数据仓库'!$B$2:$BP$1000,3,FALSE),0)</f>
        <v>翠堤湾花园外墙清洗服务项目合同</v>
      </c>
      <c r="N383" s="122"/>
      <c r="O383" s="154">
        <f>IFERROR(VLOOKUP((LEFT(VLOOKUP($L383,'2-2 引出数据_合同数据仓库'!$B$2:$BP$1000,64,FALSE),15)&amp;(RIGHT(VLOOKUP($L383,'2-2 引出数据_合同数据仓库'!$B$2:$BP$1000,64,FALSE),4)+1)),'2-2 引出数据_合同数据仓库'!$B$2:$BP$1000,3,FALSE),0)</f>
        <v>0</v>
      </c>
      <c r="P383" s="122"/>
      <c r="Q383" s="122" t="str">
        <f>IFERROR(VLOOKUP($L383,'2-2 引出数据_合同数据仓库'!$B$2:$BP$1000,28,FALSE),0)</f>
        <v>2025-01-16</v>
      </c>
      <c r="R383" s="122" t="str">
        <f>IFERROR(VLOOKUP($L383,'2-2 引出数据_合同数据仓库'!$B$2:$BP$1000,29,FALSE),0)</f>
        <v>2025-01-17</v>
      </c>
      <c r="S383" s="122" t="str">
        <f>IFERROR(VLOOKUP($L383,'2-2 引出数据_合同数据仓库'!$B$2:$BP$1000,4,FALSE),0)</f>
        <v>2025-02-28</v>
      </c>
      <c r="T383" s="122"/>
      <c r="U383" s="122">
        <f>IFERROR(VLOOKUP($L383,'2-2 引出数据_合同数据仓库'!$B$2:$BP$1000,15,FALSE),0)</f>
        <v>120000</v>
      </c>
      <c r="V383" s="122">
        <f t="shared" ref="V383:V386" si="4502">U383/(S383-R383+1)*365</f>
        <v>1018604.65116279</v>
      </c>
      <c r="W383" s="122"/>
      <c r="X383" s="161">
        <v>45658</v>
      </c>
      <c r="Y383" s="161">
        <f t="shared" ref="Y383:Y386" si="4503">X383+30</f>
        <v>45688</v>
      </c>
      <c r="Z383" s="165">
        <f t="shared" ref="Z383:Z386" si="4504">IFERROR(IF(($R383-Y383)&gt;=0,0,IF(($S383-X383)&lt;0,0,IF(AND(($S383-Y383)&gt;0,(X383-$R383)&gt;0),$V383/365*(Y383-X383+1),IF(AND(($S383-Y383)&lt;=0,(X383-$R383)&gt;0),$V383/365*($S383-X383+1),$V383/365*(Y383-$R383+1))))),0)</f>
        <v>41860.4651162791</v>
      </c>
      <c r="AA383" s="161">
        <f t="shared" ref="AA383:AA386" si="4505">Y383+1</f>
        <v>45689</v>
      </c>
      <c r="AB383" s="161">
        <f t="shared" ref="AB383:AB386" si="4506">AA383+27</f>
        <v>45716</v>
      </c>
      <c r="AC383" s="165">
        <f t="shared" ref="AC383:AC386" si="4507">IFERROR(IF(($R383-AB383)&gt;=0,0,IF(($S383-AA383)&lt;0,0,IF(AND(($S383-AB383)&gt;0,(AA383-$R383)&gt;0),$V383/365*(AB383-AA383+1),IF(AND(($S383-AB383)&lt;=0,(AA383-$R383)&gt;0),$V383/365*($S383-AA383+1),$V383/365*(AB383-$R383+1))))),0)</f>
        <v>78139.5348837209</v>
      </c>
      <c r="AD383" s="161">
        <f t="shared" ref="AD383:AD386" si="4508">AB383+1</f>
        <v>45717</v>
      </c>
      <c r="AE383" s="161">
        <f t="shared" ref="AE383:AE386" si="4509">AD383+30</f>
        <v>45747</v>
      </c>
      <c r="AF383" s="165">
        <f t="shared" ref="AF383:AF386" si="4510">IFERROR(IF(($R383-AE383)&gt;=0,0,IF(($S383-AD383)&lt;0,0,IF(AND(($S383-AE383)&gt;0,(AD383-$R383)&gt;0),$V383/365*(AE383-AD383+1),IF(AND(($S383-AE383)&lt;=0,(AD383-$R383)&gt;0),$V383/365*($S383-AD383+1),$V383/365*(AE383-$R383+1))))),0)</f>
        <v>0</v>
      </c>
      <c r="AG383" s="161">
        <f t="shared" ref="AG383:AG386" si="4511">AE383+1</f>
        <v>45748</v>
      </c>
      <c r="AH383" s="161">
        <f t="shared" ref="AH383:AH386" si="4512">AG383+29</f>
        <v>45777</v>
      </c>
      <c r="AI383" s="165">
        <f t="shared" ref="AI383:AI386" si="4513">IFERROR(IF(($R383-AH383)&gt;=0,0,IF(($S383-AG383)&lt;0,0,IF(AND(($S383-AH383)&gt;0,(AG383-$R383)&gt;0),$V383/365*(AH383-AG383+1),IF(AND(($S383-AH383)&lt;=0,(AG383-$R383)&gt;0),$V383/365*($S383-AG383+1),$V383/365*(AH383-$R383+1))))),0)</f>
        <v>0</v>
      </c>
      <c r="AJ383" s="161">
        <f t="shared" ref="AJ383:AJ386" si="4514">AH383+1</f>
        <v>45778</v>
      </c>
      <c r="AK383" s="161">
        <f t="shared" ref="AK383:AK386" si="4515">AJ383+30</f>
        <v>45808</v>
      </c>
      <c r="AL383" s="165">
        <f t="shared" ref="AL383:AL386" si="4516">IFERROR(IF(($R383-AK383)&gt;=0,0,IF(($S383-AJ383)&lt;0,0,IF(AND(($S383-AK383)&gt;0,(AJ383-$R383)&gt;0),$V383/365*(AK383-AJ383+1),IF(AND(($S383-AK383)&lt;=0,(AJ383-$R383)&gt;0),$V383/365*($S383-AJ383+1),$V383/365*(AK383-$R383+1))))),0)</f>
        <v>0</v>
      </c>
      <c r="AM383" s="161">
        <f t="shared" ref="AM383:AM386" si="4517">AK383+1</f>
        <v>45809</v>
      </c>
      <c r="AN383" s="161">
        <f t="shared" ref="AN383:AN386" si="4518">AM383+29</f>
        <v>45838</v>
      </c>
      <c r="AO383" s="165">
        <f t="shared" ref="AO383:AO386" si="4519">IFERROR(IF(($R383-AN383)&gt;=0,0,IF(($S383-AM383)&lt;0,0,IF(AND(($S383-AN383)&gt;0,(AM383-$R383)&gt;0),$V383/365*(AN383-AM383+1),IF(AND(($S383-AN383)&lt;=0,(AM383-$R383)&gt;0),$V383/365*($S383-AM383+1),$V383/365*(AN383-$R383+1))))),0)</f>
        <v>0</v>
      </c>
      <c r="AP383" s="161">
        <f t="shared" ref="AP383:AP386" si="4520">AN383+1</f>
        <v>45839</v>
      </c>
      <c r="AQ383" s="161">
        <f t="shared" ref="AQ383:AQ386" si="4521">AP383+30</f>
        <v>45869</v>
      </c>
      <c r="AR383" s="165">
        <f t="shared" ref="AR383:AR386" si="4522">IFERROR(IF(($R383-AQ383)&gt;=0,0,IF(($S383-AP383)&lt;0,0,IF(AND(($S383-AQ383)&gt;0,(AP383-$R383)&gt;0),$V383/365*(AQ383-AP383+1),IF(AND(($S383-AQ383)&lt;=0,(AP383-$R383)&gt;0),$V383/365*($S383-AP383+1),$V383/365*(AQ383-$R383+1))))),0)</f>
        <v>0</v>
      </c>
      <c r="AS383" s="161">
        <f t="shared" ref="AS383:AS386" si="4523">AQ383+1</f>
        <v>45870</v>
      </c>
      <c r="AT383" s="161">
        <f t="shared" ref="AT383:AT386" si="4524">AS383+30</f>
        <v>45900</v>
      </c>
      <c r="AU383" s="165">
        <f t="shared" ref="AU383:AU386" si="4525">IFERROR(IF(($R383-AT383)&gt;=0,0,IF(($S383-AS383)&lt;0,0,IF(AND(($S383-AT383)&gt;0,(AS383-$R383)&gt;0),$V383/365*(AT383-AS383+1),IF(AND(($S383-AT383)&lt;=0,(AS383-$R383)&gt;0),$V383/365*($S383-AS383+1),$V383/365*(AT383-$R383+1))))),0)</f>
        <v>0</v>
      </c>
      <c r="AV383" s="161">
        <f t="shared" ref="AV383:AV386" si="4526">AT383+1</f>
        <v>45901</v>
      </c>
      <c r="AW383" s="161">
        <f t="shared" ref="AW383:AW386" si="4527">AV383+29</f>
        <v>45930</v>
      </c>
      <c r="AX383" s="165">
        <f t="shared" ref="AX383:AX386" si="4528">IFERROR(IF(($R383-AW383)&gt;=0,0,IF(($S383-AV383)&lt;0,0,IF(AND(($S383-AW383)&gt;0,(AV383-$R383)&gt;0),$V383/365*(AW383-AV383+1),IF(AND(($S383-AW383)&lt;=0,(AV383-$R383)&gt;0),$V383/365*($S383-AV383+1),$V383/365*(AW383-$R383+1))))),0)</f>
        <v>0</v>
      </c>
      <c r="AY383" s="161">
        <f t="shared" ref="AY383:AY386" si="4529">AW383+1</f>
        <v>45931</v>
      </c>
      <c r="AZ383" s="161">
        <f t="shared" ref="AZ383:AZ386" si="4530">AY383+30</f>
        <v>45961</v>
      </c>
      <c r="BA383" s="165">
        <f t="shared" ref="BA383:BA386" si="4531">IFERROR(IF(($R383-AZ383)&gt;=0,0,IF(($S383-AY383)&lt;0,0,IF(AND(($S383-AZ383)&gt;0,(AY383-$R383)&gt;0),$V383/365*(AZ383-AY383+1),IF(AND(($S383-AZ383)&lt;=0,(AY383-$R383)&gt;0),$V383/365*($S383-AY383+1),$V383/365*(AZ383-$R383+1))))),0)</f>
        <v>0</v>
      </c>
      <c r="BB383" s="161">
        <f t="shared" ref="BB383:BB386" si="4532">AZ383+1</f>
        <v>45962</v>
      </c>
      <c r="BC383" s="161">
        <f t="shared" ref="BC383:BC386" si="4533">BB383+29</f>
        <v>45991</v>
      </c>
      <c r="BD383" s="165">
        <f t="shared" ref="BD383:BD386" si="4534">IFERROR(IF(($R383-BC383)&gt;=0,0,IF(($S383-BB383)&lt;0,0,IF(AND(($S383-BC383)&gt;0,(BB383-$R383)&gt;0),$V383/365*(BC383-BB383+1),IF(AND(($S383-BC383)&lt;=0,(BB383-$R383)&gt;0),$V383/365*($S383-BB383+1),$V383/365*(BC383-$R383+1))))),0)</f>
        <v>0</v>
      </c>
      <c r="BE383" s="161">
        <f t="shared" ref="BE383:BE386" si="4535">BC383+1</f>
        <v>45992</v>
      </c>
      <c r="BF383" s="161">
        <f t="shared" ref="BF383:BF386" si="4536">BE383+30</f>
        <v>46022</v>
      </c>
      <c r="BG383" s="165">
        <f t="shared" ref="BG383:BG386" si="4537">IFERROR(IF(($R383-BF383)&gt;=0,0,IF(($S383-BE383)&lt;0,0,IF(AND(($S383-BF383)&gt;0,(BE383-$R383)&gt;0),$V383/365*(BF383-BE383+1),IF(AND(($S383-BF383)&lt;=0,(BE383-$R383)&gt;0),$V383/365*($S383-BE383+1),$V383/365*(BF383-$R383+1))))),0)</f>
        <v>0</v>
      </c>
      <c r="BH383" s="161">
        <v>46023</v>
      </c>
      <c r="BI383" s="161">
        <f t="shared" ref="BI383:BI386" si="4538">BH383+30</f>
        <v>46053</v>
      </c>
      <c r="BJ383" s="165">
        <f t="shared" ref="BJ383:BJ386" si="4539">IFERROR(IF(($R383-BI383)&gt;=0,0,IF(($S383-BH383)&lt;0,0,IF(AND(($S383-BI383)&gt;0,(BH383-$R383)&gt;0),$V383/365*(BI383-BH383+1),IF(AND(($S383-BI383)&lt;=0,(BH383-$R383)&gt;0),$V383/365*($S383-BH383+1),$V383/365*(BI383-$R383+1))))),0)</f>
        <v>0</v>
      </c>
      <c r="BK383" s="161">
        <f t="shared" ref="BK383:BK386" si="4540">BI383+1</f>
        <v>46054</v>
      </c>
      <c r="BL383" s="161">
        <f t="shared" ref="BL383:BL386" si="4541">BK383+27</f>
        <v>46081</v>
      </c>
      <c r="BM383" s="165">
        <f t="shared" ref="BM383:BM386" si="4542">IFERROR(IF(($R383-BL383)&gt;=0,0,IF(($S383-BK383)&lt;0,0,IF(AND(($S383-BL383)&gt;0,(BK383-$R383)&gt;0),$V383/365*(BL383-BK383+1),IF(AND(($S383-BL383)&lt;=0,(BK383-$R383)&gt;0),$V383/365*($S383-BK383+1),$V383/365*(BL383-$R383+1))))),0)</f>
        <v>0</v>
      </c>
      <c r="BN383" s="161">
        <f t="shared" ref="BN383:BN386" si="4543">BL383+1</f>
        <v>46082</v>
      </c>
      <c r="BO383" s="161">
        <f t="shared" ref="BO383:BO386" si="4544">BN383+30</f>
        <v>46112</v>
      </c>
      <c r="BP383" s="165">
        <f t="shared" ref="BP383:BP386" si="4545">IFERROR(IF(($R383-BO383)&gt;=0,0,IF(($S383-BN383)&lt;0,0,IF(AND(($S383-BO383)&gt;0,(BN383-$R383)&gt;0),$V383/365*(BO383-BN383+1),IF(AND(($S383-BO383)&lt;=0,(BN383-$R383)&gt;0),$V383/365*($S383-BN383+1),$V383/365*(BO383-$R383+1))))),0)</f>
        <v>0</v>
      </c>
      <c r="BQ383" s="161">
        <f t="shared" ref="BQ383:BQ386" si="4546">BO383+1</f>
        <v>46113</v>
      </c>
      <c r="BR383" s="161">
        <f t="shared" ref="BR383:BR386" si="4547">BQ383+29</f>
        <v>46142</v>
      </c>
      <c r="BS383" s="165">
        <f t="shared" ref="BS383:BS386" si="4548">IFERROR(IF(($R383-BR383)&gt;=0,0,IF(($S383-BQ383)&lt;0,0,IF(AND(($S383-BR383)&gt;0,(BQ383-$R383)&gt;0),$V383/365*(BR383-BQ383+1),IF(AND(($S383-BR383)&lt;=0,(BQ383-$R383)&gt;0),$V383/365*($S383-BQ383+1),$V383/365*(BR383-$R383+1))))),0)</f>
        <v>0</v>
      </c>
      <c r="BT383" s="161">
        <f t="shared" ref="BT383:BT386" si="4549">BR383+1</f>
        <v>46143</v>
      </c>
      <c r="BU383" s="161">
        <f t="shared" ref="BU383:BU386" si="4550">BT383+30</f>
        <v>46173</v>
      </c>
      <c r="BV383" s="165">
        <f t="shared" ref="BV383:BV386" si="4551">IFERROR(IF(($R383-BU383)&gt;=0,0,IF(($S383-BT383)&lt;0,0,IF(AND(($S383-BU383)&gt;0,(BT383-$R383)&gt;0),$V383/365*(BU383-BT383+1),IF(AND(($S383-BU383)&lt;=0,(BT383-$R383)&gt;0),$V383/365*($S383-BT383+1),$V383/365*(BU383-$R383+1))))),0)</f>
        <v>0</v>
      </c>
      <c r="BW383" s="161">
        <f t="shared" ref="BW383:BW386" si="4552">BU383+1</f>
        <v>46174</v>
      </c>
      <c r="BX383" s="161">
        <f t="shared" ref="BX383:BX386" si="4553">BW383+29</f>
        <v>46203</v>
      </c>
      <c r="BY383" s="165">
        <f t="shared" ref="BY383:BY386" si="4554">IFERROR(IF(($R383-BX383)&gt;=0,0,IF(($S383-BW383)&lt;0,0,IF(AND(($S383-BX383)&gt;0,(BW383-$R383)&gt;0),$V383/365*(BX383-BW383+1),IF(AND(($S383-BX383)&lt;=0,(BW383-$R383)&gt;0),$V383/365*($S383-BW383+1),$V383/365*(BX383-$R383+1))))),0)</f>
        <v>0</v>
      </c>
      <c r="BZ383" s="161">
        <f t="shared" ref="BZ383:BZ386" si="4555">BX383+1</f>
        <v>46204</v>
      </c>
      <c r="CA383" s="161">
        <f t="shared" ref="CA383:CA386" si="4556">BZ383+30</f>
        <v>46234</v>
      </c>
      <c r="CB383" s="165">
        <f t="shared" ref="CB383:CB386" si="4557">IFERROR(IF(($R383-CA383)&gt;=0,0,IF(($S383-BZ383)&lt;0,0,IF(AND(($S383-CA383)&gt;0,(BZ383-$R383)&gt;0),$V383/365*(CA383-BZ383+1),IF(AND(($S383-CA383)&lt;=0,(BZ383-$R383)&gt;0),$V383/365*($S383-BZ383+1),$V383/365*(CA383-$R383+1))))),0)</f>
        <v>0</v>
      </c>
      <c r="CC383" s="161">
        <f t="shared" ref="CC383:CC386" si="4558">CA383+1</f>
        <v>46235</v>
      </c>
      <c r="CD383" s="161">
        <f t="shared" ref="CD383:CD386" si="4559">CC383+30</f>
        <v>46265</v>
      </c>
      <c r="CE383" s="165">
        <f t="shared" ref="CE383:CE386" si="4560">IFERROR(IF(($R383-CD383)&gt;=0,0,IF(($S383-CC383)&lt;0,0,IF(AND(($S383-CD383)&gt;0,(CC383-$R383)&gt;0),$V383/365*(CD383-CC383+1),IF(AND(($S383-CD383)&lt;=0,(CC383-$R383)&gt;0),$V383/365*($S383-CC383+1),$V383/365*(CD383-$R383+1))))),0)</f>
        <v>0</v>
      </c>
      <c r="CF383" s="161">
        <f t="shared" ref="CF383:CF386" si="4561">CD383+1</f>
        <v>46266</v>
      </c>
      <c r="CG383" s="161">
        <f t="shared" ref="CG383:CG386" si="4562">CF383+29</f>
        <v>46295</v>
      </c>
      <c r="CH383" s="165">
        <f t="shared" ref="CH383:CH386" si="4563">IFERROR(IF(($R383-CG383)&gt;=0,0,IF(($S383-CF383)&lt;0,0,IF(AND(($S383-CG383)&gt;0,(CF383-$R383)&gt;0),$V383/365*(CG383-CF383+1),IF(AND(($S383-CG383)&lt;=0,(CF383-$R383)&gt;0),$V383/365*($S383-CF383+1),$V383/365*(CG383-$R383+1))))),0)</f>
        <v>0</v>
      </c>
      <c r="CI383" s="161">
        <f t="shared" ref="CI383:CI386" si="4564">CG383+1</f>
        <v>46296</v>
      </c>
      <c r="CJ383" s="161">
        <f t="shared" ref="CJ383:CJ386" si="4565">CI383+30</f>
        <v>46326</v>
      </c>
      <c r="CK383" s="165">
        <f t="shared" ref="CK383:CK386" si="4566">IFERROR(IF(($R383-CJ383)&gt;=0,0,IF(($S383-CI383)&lt;0,0,IF(AND(($S383-CJ383)&gt;0,(CI383-$R383)&gt;0),$V383/365*(CJ383-CI383+1),IF(AND(($S383-CJ383)&lt;=0,(CI383-$R383)&gt;0),$V383/365*($S383-CI383+1),$V383/365*(CJ383-$R383+1))))),0)</f>
        <v>0</v>
      </c>
      <c r="CL383" s="161">
        <f t="shared" ref="CL383:CL386" si="4567">CJ383+1</f>
        <v>46327</v>
      </c>
      <c r="CM383" s="161">
        <f t="shared" ref="CM383:CM386" si="4568">CL383+29</f>
        <v>46356</v>
      </c>
      <c r="CN383" s="165">
        <f t="shared" ref="CN383:CN386" si="4569">IFERROR(IF(($R383-CM383)&gt;=0,0,IF(($S383-CL383)&lt;0,0,IF(AND(($S383-CM383)&gt;0,(CL383-$R383)&gt;0),$V383/365*(CM383-CL383+1),IF(AND(($S383-CM383)&lt;=0,(CL383-$R383)&gt;0),$V383/365*($S383-CL383+1),$V383/365*(CM383-$R383+1))))),0)</f>
        <v>0</v>
      </c>
      <c r="CO383" s="161">
        <f t="shared" ref="CO383:CO386" si="4570">CM383+1</f>
        <v>46357</v>
      </c>
      <c r="CP383" s="161">
        <f t="shared" ref="CP383:CP386" si="4571">CO383+30</f>
        <v>46387</v>
      </c>
      <c r="CQ383" s="165">
        <f t="shared" ref="CQ383:CQ386" si="4572">IFERROR(IF(($R383-CP383)&gt;=0,0,IF(($S383-CO383)&lt;0,0,IF(AND(($S383-CP383)&gt;0,(CO383-$R383)&gt;0),$V383/365*(CP383-CO383+1),IF(AND(($S383-CP383)&lt;=0,(CO383-$R383)&gt;0),$V383/365*($S383-CO383+1),$V383/365*(CP383-$R383+1))))),0)</f>
        <v>0</v>
      </c>
    </row>
    <row r="384" s="78" customFormat="1" ht="24" customHeight="1" outlineLevel="4" spans="1:95">
      <c r="A384" s="119"/>
      <c r="B384" s="120"/>
      <c r="C384" s="121"/>
      <c r="D384" s="119"/>
      <c r="E384" s="120"/>
      <c r="F384" s="120"/>
      <c r="G384" s="120"/>
      <c r="H384" s="122"/>
      <c r="I384" s="122"/>
      <c r="J384" s="122">
        <f t="shared" si="3853"/>
        <v>0</v>
      </c>
      <c r="K384" s="122">
        <f t="shared" ref="K384:K386" si="4573">K383+1</f>
        <v>2</v>
      </c>
      <c r="L384" s="153"/>
      <c r="M384" s="154">
        <f>IFERROR(VLOOKUP($L384,'2-2 引出数据_合同数据仓库'!$B$2:$BP$1000,3,FALSE),0)</f>
        <v>0</v>
      </c>
      <c r="N384" s="122"/>
      <c r="O384" s="154">
        <f>IFERROR(VLOOKUP((LEFT(VLOOKUP($L384,'2-2 引出数据_合同数据仓库'!$B$2:$BP$1000,64,FALSE),15)&amp;(RIGHT(VLOOKUP($L384,'2-2 引出数据_合同数据仓库'!$B$2:$BP$1000,64,FALSE),4)+1)),'2-2 引出数据_合同数据仓库'!$B$2:$BP$1000,3,FALSE),0)</f>
        <v>0</v>
      </c>
      <c r="P384" s="122"/>
      <c r="Q384" s="122">
        <f>IFERROR(VLOOKUP($L384,'2-2 引出数据_合同数据仓库'!$B$2:$BP$1000,28,FALSE),0)</f>
        <v>0</v>
      </c>
      <c r="R384" s="122">
        <f>IFERROR(VLOOKUP($L384,'2-2 引出数据_合同数据仓库'!$B$2:$BP$1000,29,FALSE),0)</f>
        <v>0</v>
      </c>
      <c r="S384" s="122">
        <f>IFERROR(VLOOKUP($L384,'2-2 引出数据_合同数据仓库'!$B$2:$BP$1000,4,FALSE),0)</f>
        <v>0</v>
      </c>
      <c r="T384" s="122"/>
      <c r="U384" s="122">
        <f>IFERROR(VLOOKUP($L384,'2-2 引出数据_合同数据仓库'!$B$2:$BP$1000,15,FALSE),0)</f>
        <v>0</v>
      </c>
      <c r="V384" s="122">
        <f t="shared" si="4502"/>
        <v>0</v>
      </c>
      <c r="W384" s="122"/>
      <c r="X384" s="161">
        <v>45658</v>
      </c>
      <c r="Y384" s="161">
        <f t="shared" si="4503"/>
        <v>45688</v>
      </c>
      <c r="Z384" s="165">
        <f t="shared" si="4504"/>
        <v>0</v>
      </c>
      <c r="AA384" s="161">
        <f t="shared" si="4505"/>
        <v>45689</v>
      </c>
      <c r="AB384" s="161">
        <f t="shared" si="4506"/>
        <v>45716</v>
      </c>
      <c r="AC384" s="165">
        <f t="shared" si="4507"/>
        <v>0</v>
      </c>
      <c r="AD384" s="161">
        <f t="shared" si="4508"/>
        <v>45717</v>
      </c>
      <c r="AE384" s="161">
        <f t="shared" si="4509"/>
        <v>45747</v>
      </c>
      <c r="AF384" s="165">
        <f t="shared" si="4510"/>
        <v>0</v>
      </c>
      <c r="AG384" s="161">
        <f t="shared" si="4511"/>
        <v>45748</v>
      </c>
      <c r="AH384" s="161">
        <f t="shared" si="4512"/>
        <v>45777</v>
      </c>
      <c r="AI384" s="165">
        <f t="shared" si="4513"/>
        <v>0</v>
      </c>
      <c r="AJ384" s="161">
        <f t="shared" si="4514"/>
        <v>45778</v>
      </c>
      <c r="AK384" s="161">
        <f t="shared" si="4515"/>
        <v>45808</v>
      </c>
      <c r="AL384" s="165">
        <f t="shared" si="4516"/>
        <v>0</v>
      </c>
      <c r="AM384" s="161">
        <f t="shared" si="4517"/>
        <v>45809</v>
      </c>
      <c r="AN384" s="161">
        <f t="shared" si="4518"/>
        <v>45838</v>
      </c>
      <c r="AO384" s="165">
        <f t="shared" si="4519"/>
        <v>0</v>
      </c>
      <c r="AP384" s="161">
        <f t="shared" si="4520"/>
        <v>45839</v>
      </c>
      <c r="AQ384" s="161">
        <f t="shared" si="4521"/>
        <v>45869</v>
      </c>
      <c r="AR384" s="165">
        <f t="shared" si="4522"/>
        <v>0</v>
      </c>
      <c r="AS384" s="161">
        <f t="shared" si="4523"/>
        <v>45870</v>
      </c>
      <c r="AT384" s="161">
        <f t="shared" si="4524"/>
        <v>45900</v>
      </c>
      <c r="AU384" s="165">
        <f t="shared" si="4525"/>
        <v>0</v>
      </c>
      <c r="AV384" s="161">
        <f t="shared" si="4526"/>
        <v>45901</v>
      </c>
      <c r="AW384" s="161">
        <f t="shared" si="4527"/>
        <v>45930</v>
      </c>
      <c r="AX384" s="165">
        <f t="shared" si="4528"/>
        <v>0</v>
      </c>
      <c r="AY384" s="161">
        <f t="shared" si="4529"/>
        <v>45931</v>
      </c>
      <c r="AZ384" s="161">
        <f t="shared" si="4530"/>
        <v>45961</v>
      </c>
      <c r="BA384" s="165">
        <f t="shared" si="4531"/>
        <v>0</v>
      </c>
      <c r="BB384" s="161">
        <f t="shared" si="4532"/>
        <v>45962</v>
      </c>
      <c r="BC384" s="161">
        <f t="shared" si="4533"/>
        <v>45991</v>
      </c>
      <c r="BD384" s="165">
        <f t="shared" si="4534"/>
        <v>0</v>
      </c>
      <c r="BE384" s="161">
        <f t="shared" si="4535"/>
        <v>45992</v>
      </c>
      <c r="BF384" s="161">
        <f t="shared" si="4536"/>
        <v>46022</v>
      </c>
      <c r="BG384" s="165">
        <f t="shared" si="4537"/>
        <v>0</v>
      </c>
      <c r="BH384" s="161">
        <v>46023</v>
      </c>
      <c r="BI384" s="161">
        <f t="shared" si="4538"/>
        <v>46053</v>
      </c>
      <c r="BJ384" s="165">
        <f t="shared" si="4539"/>
        <v>0</v>
      </c>
      <c r="BK384" s="161">
        <f t="shared" si="4540"/>
        <v>46054</v>
      </c>
      <c r="BL384" s="161">
        <f t="shared" si="4541"/>
        <v>46081</v>
      </c>
      <c r="BM384" s="165">
        <f t="shared" si="4542"/>
        <v>0</v>
      </c>
      <c r="BN384" s="161">
        <f t="shared" si="4543"/>
        <v>46082</v>
      </c>
      <c r="BO384" s="161">
        <f t="shared" si="4544"/>
        <v>46112</v>
      </c>
      <c r="BP384" s="165">
        <f t="shared" si="4545"/>
        <v>0</v>
      </c>
      <c r="BQ384" s="161">
        <f t="shared" si="4546"/>
        <v>46113</v>
      </c>
      <c r="BR384" s="161">
        <f t="shared" si="4547"/>
        <v>46142</v>
      </c>
      <c r="BS384" s="165">
        <f t="shared" si="4548"/>
        <v>0</v>
      </c>
      <c r="BT384" s="161">
        <f t="shared" si="4549"/>
        <v>46143</v>
      </c>
      <c r="BU384" s="161">
        <f t="shared" si="4550"/>
        <v>46173</v>
      </c>
      <c r="BV384" s="165">
        <f t="shared" si="4551"/>
        <v>0</v>
      </c>
      <c r="BW384" s="161">
        <f t="shared" si="4552"/>
        <v>46174</v>
      </c>
      <c r="BX384" s="161">
        <f t="shared" si="4553"/>
        <v>46203</v>
      </c>
      <c r="BY384" s="165">
        <f t="shared" si="4554"/>
        <v>0</v>
      </c>
      <c r="BZ384" s="161">
        <f t="shared" si="4555"/>
        <v>46204</v>
      </c>
      <c r="CA384" s="161">
        <f t="shared" si="4556"/>
        <v>46234</v>
      </c>
      <c r="CB384" s="165">
        <f t="shared" si="4557"/>
        <v>0</v>
      </c>
      <c r="CC384" s="161">
        <f t="shared" si="4558"/>
        <v>46235</v>
      </c>
      <c r="CD384" s="161">
        <f t="shared" si="4559"/>
        <v>46265</v>
      </c>
      <c r="CE384" s="165">
        <f t="shared" si="4560"/>
        <v>0</v>
      </c>
      <c r="CF384" s="161">
        <f t="shared" si="4561"/>
        <v>46266</v>
      </c>
      <c r="CG384" s="161">
        <f t="shared" si="4562"/>
        <v>46295</v>
      </c>
      <c r="CH384" s="165">
        <f t="shared" si="4563"/>
        <v>0</v>
      </c>
      <c r="CI384" s="161">
        <f t="shared" si="4564"/>
        <v>46296</v>
      </c>
      <c r="CJ384" s="161">
        <f t="shared" si="4565"/>
        <v>46326</v>
      </c>
      <c r="CK384" s="165">
        <f t="shared" si="4566"/>
        <v>0</v>
      </c>
      <c r="CL384" s="161">
        <f t="shared" si="4567"/>
        <v>46327</v>
      </c>
      <c r="CM384" s="161">
        <f t="shared" si="4568"/>
        <v>46356</v>
      </c>
      <c r="CN384" s="165">
        <f t="shared" si="4569"/>
        <v>0</v>
      </c>
      <c r="CO384" s="161">
        <f t="shared" si="4570"/>
        <v>46357</v>
      </c>
      <c r="CP384" s="161">
        <f t="shared" si="4571"/>
        <v>46387</v>
      </c>
      <c r="CQ384" s="165">
        <f t="shared" si="4572"/>
        <v>0</v>
      </c>
    </row>
    <row r="385" s="78" customFormat="1" ht="24" customHeight="1" outlineLevel="4" spans="1:95">
      <c r="A385" s="119"/>
      <c r="B385" s="120"/>
      <c r="C385" s="121"/>
      <c r="D385" s="119"/>
      <c r="E385" s="120"/>
      <c r="F385" s="120"/>
      <c r="G385" s="120"/>
      <c r="H385" s="122"/>
      <c r="I385" s="122"/>
      <c r="J385" s="122">
        <f t="shared" si="3853"/>
        <v>0</v>
      </c>
      <c r="K385" s="122">
        <f t="shared" si="4573"/>
        <v>3</v>
      </c>
      <c r="L385" s="153"/>
      <c r="M385" s="154">
        <f>IFERROR(VLOOKUP($L385,'2-2 引出数据_合同数据仓库'!$B$2:$BP$1000,3,FALSE),0)</f>
        <v>0</v>
      </c>
      <c r="N385" s="122"/>
      <c r="O385" s="154">
        <f>IFERROR(VLOOKUP((LEFT(VLOOKUP($L385,'2-2 引出数据_合同数据仓库'!$B$2:$BP$1000,64,FALSE),15)&amp;(RIGHT(VLOOKUP($L385,'2-2 引出数据_合同数据仓库'!$B$2:$BP$1000,64,FALSE),4)+1)),'2-2 引出数据_合同数据仓库'!$B$2:$BP$1000,3,FALSE),0)</f>
        <v>0</v>
      </c>
      <c r="P385" s="122"/>
      <c r="Q385" s="122">
        <f>IFERROR(VLOOKUP($L385,'2-2 引出数据_合同数据仓库'!$B$2:$BP$1000,28,FALSE),0)</f>
        <v>0</v>
      </c>
      <c r="R385" s="122">
        <f>IFERROR(VLOOKUP($L385,'2-2 引出数据_合同数据仓库'!$B$2:$BP$1000,29,FALSE),0)</f>
        <v>0</v>
      </c>
      <c r="S385" s="122">
        <f>IFERROR(VLOOKUP($L385,'2-2 引出数据_合同数据仓库'!$B$2:$BP$1000,4,FALSE),0)</f>
        <v>0</v>
      </c>
      <c r="T385" s="122"/>
      <c r="U385" s="122">
        <f>IFERROR(VLOOKUP($L385,'2-2 引出数据_合同数据仓库'!$B$2:$BP$1000,15,FALSE),0)</f>
        <v>0</v>
      </c>
      <c r="V385" s="122">
        <f t="shared" si="4502"/>
        <v>0</v>
      </c>
      <c r="W385" s="122"/>
      <c r="X385" s="161">
        <v>45658</v>
      </c>
      <c r="Y385" s="161">
        <f t="shared" si="4503"/>
        <v>45688</v>
      </c>
      <c r="Z385" s="165">
        <f t="shared" si="4504"/>
        <v>0</v>
      </c>
      <c r="AA385" s="161">
        <f t="shared" si="4505"/>
        <v>45689</v>
      </c>
      <c r="AB385" s="161">
        <f t="shared" si="4506"/>
        <v>45716</v>
      </c>
      <c r="AC385" s="165">
        <f t="shared" si="4507"/>
        <v>0</v>
      </c>
      <c r="AD385" s="161">
        <f t="shared" si="4508"/>
        <v>45717</v>
      </c>
      <c r="AE385" s="161">
        <f t="shared" si="4509"/>
        <v>45747</v>
      </c>
      <c r="AF385" s="165">
        <f t="shared" si="4510"/>
        <v>0</v>
      </c>
      <c r="AG385" s="161">
        <f t="shared" si="4511"/>
        <v>45748</v>
      </c>
      <c r="AH385" s="161">
        <f t="shared" si="4512"/>
        <v>45777</v>
      </c>
      <c r="AI385" s="165">
        <f t="shared" si="4513"/>
        <v>0</v>
      </c>
      <c r="AJ385" s="161">
        <f t="shared" si="4514"/>
        <v>45778</v>
      </c>
      <c r="AK385" s="161">
        <f t="shared" si="4515"/>
        <v>45808</v>
      </c>
      <c r="AL385" s="165">
        <f t="shared" si="4516"/>
        <v>0</v>
      </c>
      <c r="AM385" s="161">
        <f t="shared" si="4517"/>
        <v>45809</v>
      </c>
      <c r="AN385" s="161">
        <f t="shared" si="4518"/>
        <v>45838</v>
      </c>
      <c r="AO385" s="165">
        <f t="shared" si="4519"/>
        <v>0</v>
      </c>
      <c r="AP385" s="161">
        <f t="shared" si="4520"/>
        <v>45839</v>
      </c>
      <c r="AQ385" s="161">
        <f t="shared" si="4521"/>
        <v>45869</v>
      </c>
      <c r="AR385" s="165">
        <f t="shared" si="4522"/>
        <v>0</v>
      </c>
      <c r="AS385" s="161">
        <f t="shared" si="4523"/>
        <v>45870</v>
      </c>
      <c r="AT385" s="161">
        <f t="shared" si="4524"/>
        <v>45900</v>
      </c>
      <c r="AU385" s="165">
        <f t="shared" si="4525"/>
        <v>0</v>
      </c>
      <c r="AV385" s="161">
        <f t="shared" si="4526"/>
        <v>45901</v>
      </c>
      <c r="AW385" s="161">
        <f t="shared" si="4527"/>
        <v>45930</v>
      </c>
      <c r="AX385" s="165">
        <f t="shared" si="4528"/>
        <v>0</v>
      </c>
      <c r="AY385" s="161">
        <f t="shared" si="4529"/>
        <v>45931</v>
      </c>
      <c r="AZ385" s="161">
        <f t="shared" si="4530"/>
        <v>45961</v>
      </c>
      <c r="BA385" s="165">
        <f t="shared" si="4531"/>
        <v>0</v>
      </c>
      <c r="BB385" s="161">
        <f t="shared" si="4532"/>
        <v>45962</v>
      </c>
      <c r="BC385" s="161">
        <f t="shared" si="4533"/>
        <v>45991</v>
      </c>
      <c r="BD385" s="165">
        <f t="shared" si="4534"/>
        <v>0</v>
      </c>
      <c r="BE385" s="161">
        <f t="shared" si="4535"/>
        <v>45992</v>
      </c>
      <c r="BF385" s="161">
        <f t="shared" si="4536"/>
        <v>46022</v>
      </c>
      <c r="BG385" s="165">
        <f t="shared" si="4537"/>
        <v>0</v>
      </c>
      <c r="BH385" s="161">
        <v>46023</v>
      </c>
      <c r="BI385" s="161">
        <f t="shared" si="4538"/>
        <v>46053</v>
      </c>
      <c r="BJ385" s="165">
        <f t="shared" si="4539"/>
        <v>0</v>
      </c>
      <c r="BK385" s="161">
        <f t="shared" si="4540"/>
        <v>46054</v>
      </c>
      <c r="BL385" s="161">
        <f t="shared" si="4541"/>
        <v>46081</v>
      </c>
      <c r="BM385" s="165">
        <f t="shared" si="4542"/>
        <v>0</v>
      </c>
      <c r="BN385" s="161">
        <f t="shared" si="4543"/>
        <v>46082</v>
      </c>
      <c r="BO385" s="161">
        <f t="shared" si="4544"/>
        <v>46112</v>
      </c>
      <c r="BP385" s="165">
        <f t="shared" si="4545"/>
        <v>0</v>
      </c>
      <c r="BQ385" s="161">
        <f t="shared" si="4546"/>
        <v>46113</v>
      </c>
      <c r="BR385" s="161">
        <f t="shared" si="4547"/>
        <v>46142</v>
      </c>
      <c r="BS385" s="165">
        <f t="shared" si="4548"/>
        <v>0</v>
      </c>
      <c r="BT385" s="161">
        <f t="shared" si="4549"/>
        <v>46143</v>
      </c>
      <c r="BU385" s="161">
        <f t="shared" si="4550"/>
        <v>46173</v>
      </c>
      <c r="BV385" s="165">
        <f t="shared" si="4551"/>
        <v>0</v>
      </c>
      <c r="BW385" s="161">
        <f t="shared" si="4552"/>
        <v>46174</v>
      </c>
      <c r="BX385" s="161">
        <f t="shared" si="4553"/>
        <v>46203</v>
      </c>
      <c r="BY385" s="165">
        <f t="shared" si="4554"/>
        <v>0</v>
      </c>
      <c r="BZ385" s="161">
        <f t="shared" si="4555"/>
        <v>46204</v>
      </c>
      <c r="CA385" s="161">
        <f t="shared" si="4556"/>
        <v>46234</v>
      </c>
      <c r="CB385" s="165">
        <f t="shared" si="4557"/>
        <v>0</v>
      </c>
      <c r="CC385" s="161">
        <f t="shared" si="4558"/>
        <v>46235</v>
      </c>
      <c r="CD385" s="161">
        <f t="shared" si="4559"/>
        <v>46265</v>
      </c>
      <c r="CE385" s="165">
        <f t="shared" si="4560"/>
        <v>0</v>
      </c>
      <c r="CF385" s="161">
        <f t="shared" si="4561"/>
        <v>46266</v>
      </c>
      <c r="CG385" s="161">
        <f t="shared" si="4562"/>
        <v>46295</v>
      </c>
      <c r="CH385" s="165">
        <f t="shared" si="4563"/>
        <v>0</v>
      </c>
      <c r="CI385" s="161">
        <f t="shared" si="4564"/>
        <v>46296</v>
      </c>
      <c r="CJ385" s="161">
        <f t="shared" si="4565"/>
        <v>46326</v>
      </c>
      <c r="CK385" s="165">
        <f t="shared" si="4566"/>
        <v>0</v>
      </c>
      <c r="CL385" s="161">
        <f t="shared" si="4567"/>
        <v>46327</v>
      </c>
      <c r="CM385" s="161">
        <f t="shared" si="4568"/>
        <v>46356</v>
      </c>
      <c r="CN385" s="165">
        <f t="shared" si="4569"/>
        <v>0</v>
      </c>
      <c r="CO385" s="161">
        <f t="shared" si="4570"/>
        <v>46357</v>
      </c>
      <c r="CP385" s="161">
        <f t="shared" si="4571"/>
        <v>46387</v>
      </c>
      <c r="CQ385" s="165">
        <f t="shared" si="4572"/>
        <v>0</v>
      </c>
    </row>
    <row r="386" s="78" customFormat="1" ht="24" customHeight="1" outlineLevel="4" spans="1:95">
      <c r="A386" s="119"/>
      <c r="B386" s="120"/>
      <c r="C386" s="121"/>
      <c r="D386" s="119"/>
      <c r="E386" s="120"/>
      <c r="F386" s="120"/>
      <c r="G386" s="120"/>
      <c r="H386" s="122"/>
      <c r="I386" s="122"/>
      <c r="J386" s="122">
        <f t="shared" si="3853"/>
        <v>0</v>
      </c>
      <c r="K386" s="122">
        <f t="shared" si="4573"/>
        <v>4</v>
      </c>
      <c r="L386" s="153"/>
      <c r="M386" s="154">
        <f>IFERROR(VLOOKUP($L386,'2-2 引出数据_合同数据仓库'!$B$2:$BP$1000,3,FALSE),0)</f>
        <v>0</v>
      </c>
      <c r="N386" s="122"/>
      <c r="O386" s="154">
        <f>IFERROR(VLOOKUP((LEFT(VLOOKUP($L386,'2-2 引出数据_合同数据仓库'!$B$2:$BP$1000,64,FALSE),15)&amp;(RIGHT(VLOOKUP($L386,'2-2 引出数据_合同数据仓库'!$B$2:$BP$1000,64,FALSE),4)+1)),'2-2 引出数据_合同数据仓库'!$B$2:$BP$1000,3,FALSE),0)</f>
        <v>0</v>
      </c>
      <c r="P386" s="122"/>
      <c r="Q386" s="122">
        <f>IFERROR(VLOOKUP($L386,'2-2 引出数据_合同数据仓库'!$B$2:$BP$1000,28,FALSE),0)</f>
        <v>0</v>
      </c>
      <c r="R386" s="122">
        <f>IFERROR(VLOOKUP($L386,'2-2 引出数据_合同数据仓库'!$B$2:$BP$1000,29,FALSE),0)</f>
        <v>0</v>
      </c>
      <c r="S386" s="122">
        <f>IFERROR(VLOOKUP($L386,'2-2 引出数据_合同数据仓库'!$B$2:$BP$1000,4,FALSE),0)</f>
        <v>0</v>
      </c>
      <c r="T386" s="122"/>
      <c r="U386" s="122">
        <f>IFERROR(VLOOKUP($L386,'2-2 引出数据_合同数据仓库'!$B$2:$BP$1000,15,FALSE),0)</f>
        <v>0</v>
      </c>
      <c r="V386" s="122">
        <f t="shared" si="4502"/>
        <v>0</v>
      </c>
      <c r="W386" s="122"/>
      <c r="X386" s="161">
        <v>45658</v>
      </c>
      <c r="Y386" s="161">
        <f t="shared" si="4503"/>
        <v>45688</v>
      </c>
      <c r="Z386" s="165">
        <f t="shared" si="4504"/>
        <v>0</v>
      </c>
      <c r="AA386" s="161">
        <f t="shared" si="4505"/>
        <v>45689</v>
      </c>
      <c r="AB386" s="161">
        <f t="shared" si="4506"/>
        <v>45716</v>
      </c>
      <c r="AC386" s="165">
        <f t="shared" si="4507"/>
        <v>0</v>
      </c>
      <c r="AD386" s="161">
        <f t="shared" si="4508"/>
        <v>45717</v>
      </c>
      <c r="AE386" s="161">
        <f t="shared" si="4509"/>
        <v>45747</v>
      </c>
      <c r="AF386" s="165">
        <f t="shared" si="4510"/>
        <v>0</v>
      </c>
      <c r="AG386" s="161">
        <f t="shared" si="4511"/>
        <v>45748</v>
      </c>
      <c r="AH386" s="161">
        <f t="shared" si="4512"/>
        <v>45777</v>
      </c>
      <c r="AI386" s="165">
        <f t="shared" si="4513"/>
        <v>0</v>
      </c>
      <c r="AJ386" s="161">
        <f t="shared" si="4514"/>
        <v>45778</v>
      </c>
      <c r="AK386" s="161">
        <f t="shared" si="4515"/>
        <v>45808</v>
      </c>
      <c r="AL386" s="165">
        <f t="shared" si="4516"/>
        <v>0</v>
      </c>
      <c r="AM386" s="161">
        <f t="shared" si="4517"/>
        <v>45809</v>
      </c>
      <c r="AN386" s="161">
        <f t="shared" si="4518"/>
        <v>45838</v>
      </c>
      <c r="AO386" s="165">
        <f t="shared" si="4519"/>
        <v>0</v>
      </c>
      <c r="AP386" s="161">
        <f t="shared" si="4520"/>
        <v>45839</v>
      </c>
      <c r="AQ386" s="161">
        <f t="shared" si="4521"/>
        <v>45869</v>
      </c>
      <c r="AR386" s="165">
        <f t="shared" si="4522"/>
        <v>0</v>
      </c>
      <c r="AS386" s="161">
        <f t="shared" si="4523"/>
        <v>45870</v>
      </c>
      <c r="AT386" s="161">
        <f t="shared" si="4524"/>
        <v>45900</v>
      </c>
      <c r="AU386" s="165">
        <f t="shared" si="4525"/>
        <v>0</v>
      </c>
      <c r="AV386" s="161">
        <f t="shared" si="4526"/>
        <v>45901</v>
      </c>
      <c r="AW386" s="161">
        <f t="shared" si="4527"/>
        <v>45930</v>
      </c>
      <c r="AX386" s="165">
        <f t="shared" si="4528"/>
        <v>0</v>
      </c>
      <c r="AY386" s="161">
        <f t="shared" si="4529"/>
        <v>45931</v>
      </c>
      <c r="AZ386" s="161">
        <f t="shared" si="4530"/>
        <v>45961</v>
      </c>
      <c r="BA386" s="165">
        <f t="shared" si="4531"/>
        <v>0</v>
      </c>
      <c r="BB386" s="161">
        <f t="shared" si="4532"/>
        <v>45962</v>
      </c>
      <c r="BC386" s="161">
        <f t="shared" si="4533"/>
        <v>45991</v>
      </c>
      <c r="BD386" s="165">
        <f t="shared" si="4534"/>
        <v>0</v>
      </c>
      <c r="BE386" s="161">
        <f t="shared" si="4535"/>
        <v>45992</v>
      </c>
      <c r="BF386" s="161">
        <f t="shared" si="4536"/>
        <v>46022</v>
      </c>
      <c r="BG386" s="165">
        <f t="shared" si="4537"/>
        <v>0</v>
      </c>
      <c r="BH386" s="161">
        <v>46023</v>
      </c>
      <c r="BI386" s="161">
        <f t="shared" si="4538"/>
        <v>46053</v>
      </c>
      <c r="BJ386" s="165">
        <f t="shared" si="4539"/>
        <v>0</v>
      </c>
      <c r="BK386" s="161">
        <f t="shared" si="4540"/>
        <v>46054</v>
      </c>
      <c r="BL386" s="161">
        <f t="shared" si="4541"/>
        <v>46081</v>
      </c>
      <c r="BM386" s="165">
        <f t="shared" si="4542"/>
        <v>0</v>
      </c>
      <c r="BN386" s="161">
        <f t="shared" si="4543"/>
        <v>46082</v>
      </c>
      <c r="BO386" s="161">
        <f t="shared" si="4544"/>
        <v>46112</v>
      </c>
      <c r="BP386" s="165">
        <f t="shared" si="4545"/>
        <v>0</v>
      </c>
      <c r="BQ386" s="161">
        <f t="shared" si="4546"/>
        <v>46113</v>
      </c>
      <c r="BR386" s="161">
        <f t="shared" si="4547"/>
        <v>46142</v>
      </c>
      <c r="BS386" s="165">
        <f t="shared" si="4548"/>
        <v>0</v>
      </c>
      <c r="BT386" s="161">
        <f t="shared" si="4549"/>
        <v>46143</v>
      </c>
      <c r="BU386" s="161">
        <f t="shared" si="4550"/>
        <v>46173</v>
      </c>
      <c r="BV386" s="165">
        <f t="shared" si="4551"/>
        <v>0</v>
      </c>
      <c r="BW386" s="161">
        <f t="shared" si="4552"/>
        <v>46174</v>
      </c>
      <c r="BX386" s="161">
        <f t="shared" si="4553"/>
        <v>46203</v>
      </c>
      <c r="BY386" s="165">
        <f t="shared" si="4554"/>
        <v>0</v>
      </c>
      <c r="BZ386" s="161">
        <f t="shared" si="4555"/>
        <v>46204</v>
      </c>
      <c r="CA386" s="161">
        <f t="shared" si="4556"/>
        <v>46234</v>
      </c>
      <c r="CB386" s="165">
        <f t="shared" si="4557"/>
        <v>0</v>
      </c>
      <c r="CC386" s="161">
        <f t="shared" si="4558"/>
        <v>46235</v>
      </c>
      <c r="CD386" s="161">
        <f t="shared" si="4559"/>
        <v>46265</v>
      </c>
      <c r="CE386" s="165">
        <f t="shared" si="4560"/>
        <v>0</v>
      </c>
      <c r="CF386" s="161">
        <f t="shared" si="4561"/>
        <v>46266</v>
      </c>
      <c r="CG386" s="161">
        <f t="shared" si="4562"/>
        <v>46295</v>
      </c>
      <c r="CH386" s="165">
        <f t="shared" si="4563"/>
        <v>0</v>
      </c>
      <c r="CI386" s="161">
        <f t="shared" si="4564"/>
        <v>46296</v>
      </c>
      <c r="CJ386" s="161">
        <f t="shared" si="4565"/>
        <v>46326</v>
      </c>
      <c r="CK386" s="165">
        <f t="shared" si="4566"/>
        <v>0</v>
      </c>
      <c r="CL386" s="161">
        <f t="shared" si="4567"/>
        <v>46327</v>
      </c>
      <c r="CM386" s="161">
        <f t="shared" si="4568"/>
        <v>46356</v>
      </c>
      <c r="CN386" s="165">
        <f t="shared" si="4569"/>
        <v>0</v>
      </c>
      <c r="CO386" s="161">
        <f t="shared" si="4570"/>
        <v>46357</v>
      </c>
      <c r="CP386" s="161">
        <f t="shared" si="4571"/>
        <v>46387</v>
      </c>
      <c r="CQ386" s="165">
        <f t="shared" si="4572"/>
        <v>0</v>
      </c>
    </row>
    <row r="387" s="78" customFormat="1" ht="24" customHeight="1" outlineLevel="4" spans="1:95">
      <c r="A387" s="123" t="s">
        <v>2826</v>
      </c>
      <c r="B387" s="124"/>
      <c r="C387" s="124"/>
      <c r="D387" s="124"/>
      <c r="E387" s="124"/>
      <c r="F387" s="124"/>
      <c r="G387" s="125"/>
      <c r="H387" s="126"/>
      <c r="I387" s="126"/>
      <c r="J387" s="126"/>
      <c r="K387" s="126"/>
      <c r="L387" s="155"/>
      <c r="M387" s="155"/>
      <c r="N387" s="126"/>
      <c r="O387" s="126"/>
      <c r="P387" s="126"/>
      <c r="Q387" s="126"/>
      <c r="R387" s="126"/>
      <c r="S387" s="126"/>
      <c r="T387" s="126"/>
      <c r="U387" s="126"/>
      <c r="V387" s="126"/>
      <c r="W387" s="126"/>
      <c r="X387" s="126"/>
      <c r="Y387" s="126"/>
      <c r="Z387" s="126"/>
      <c r="AA387" s="126"/>
      <c r="AB387" s="126"/>
      <c r="AC387" s="126"/>
      <c r="AD387" s="126"/>
      <c r="AE387" s="126"/>
      <c r="AF387" s="126"/>
      <c r="AG387" s="126"/>
      <c r="AH387" s="126"/>
      <c r="AI387" s="126"/>
      <c r="AJ387" s="126"/>
      <c r="AK387" s="126"/>
      <c r="AL387" s="126"/>
      <c r="AM387" s="126"/>
      <c r="AN387" s="126"/>
      <c r="AO387" s="126"/>
      <c r="AP387" s="126"/>
      <c r="AQ387" s="126"/>
      <c r="AR387" s="126"/>
      <c r="AS387" s="126"/>
      <c r="AT387" s="126"/>
      <c r="AU387" s="126"/>
      <c r="AV387" s="126"/>
      <c r="AW387" s="126"/>
      <c r="AX387" s="126"/>
      <c r="AY387" s="126"/>
      <c r="AZ387" s="126"/>
      <c r="BA387" s="126"/>
      <c r="BB387" s="126"/>
      <c r="BC387" s="126"/>
      <c r="BD387" s="126"/>
      <c r="BE387" s="126"/>
      <c r="BF387" s="126"/>
      <c r="BG387" s="126"/>
      <c r="BH387" s="126"/>
      <c r="BI387" s="126"/>
      <c r="BJ387" s="126"/>
      <c r="BK387" s="126"/>
      <c r="BL387" s="126"/>
      <c r="BM387" s="126"/>
      <c r="BN387" s="126"/>
      <c r="BO387" s="126"/>
      <c r="BP387" s="126"/>
      <c r="BQ387" s="126"/>
      <c r="BR387" s="126"/>
      <c r="BS387" s="126"/>
      <c r="BT387" s="126"/>
      <c r="BU387" s="126"/>
      <c r="BV387" s="126"/>
      <c r="BW387" s="126"/>
      <c r="BX387" s="126"/>
      <c r="BY387" s="126"/>
      <c r="BZ387" s="126"/>
      <c r="CA387" s="126"/>
      <c r="CB387" s="126"/>
      <c r="CC387" s="126"/>
      <c r="CD387" s="126"/>
      <c r="CE387" s="126"/>
      <c r="CF387" s="126"/>
      <c r="CG387" s="126"/>
      <c r="CH387" s="126"/>
      <c r="CI387" s="126"/>
      <c r="CJ387" s="126"/>
      <c r="CK387" s="126"/>
      <c r="CL387" s="126"/>
      <c r="CM387" s="126"/>
      <c r="CN387" s="126"/>
      <c r="CO387" s="126"/>
      <c r="CP387" s="126"/>
      <c r="CQ387" s="126"/>
    </row>
    <row r="388" ht="24" customHeight="1" outlineLevel="3" spans="1:95">
      <c r="A388" s="115"/>
      <c r="B388" s="116" t="s">
        <v>799</v>
      </c>
      <c r="C388" s="117" t="s">
        <v>1363</v>
      </c>
      <c r="D388" s="115" t="s">
        <v>1364</v>
      </c>
      <c r="E388" s="116" t="s">
        <v>1365</v>
      </c>
      <c r="F388" s="116"/>
      <c r="G388" s="116" t="s">
        <v>943</v>
      </c>
      <c r="H388" s="118">
        <f>X388+AA388+AD388+AG388+AJ388+AM388+AP388+AS388+AV388+AY388+BB388+BE388</f>
        <v>0</v>
      </c>
      <c r="I388" s="118">
        <f>Y388+AB388+AE388+AH388+AK388+AN388+AQ388+AT388+AW388+AZ388+BC388+BF388</f>
        <v>0</v>
      </c>
      <c r="J388" s="118">
        <f t="shared" si="3853"/>
        <v>0</v>
      </c>
      <c r="K388" s="118"/>
      <c r="L388" s="152"/>
      <c r="M388" s="152"/>
      <c r="N388" s="118"/>
      <c r="O388" s="118"/>
      <c r="P388" s="118"/>
      <c r="Q388" s="118"/>
      <c r="R388" s="118"/>
      <c r="S388" s="118"/>
      <c r="T388" s="118"/>
      <c r="U388" s="118"/>
      <c r="V388" s="118"/>
      <c r="W388" s="118"/>
      <c r="X388" s="118">
        <f>VLOOKUP($C388,'1 预算编制表单'!$C:$BJ,27,FALSE)</f>
        <v>0</v>
      </c>
      <c r="Y388" s="118">
        <f>X388-Z388</f>
        <v>0</v>
      </c>
      <c r="Z388" s="118">
        <f>SUM(Z389:Z393)</f>
        <v>0</v>
      </c>
      <c r="AA388" s="118">
        <f>VLOOKUP($C388,'1 预算编制表单'!$C:$BJ,30,FALSE)</f>
        <v>0</v>
      </c>
      <c r="AB388" s="118">
        <f>AA388-AC388</f>
        <v>0</v>
      </c>
      <c r="AC388" s="118">
        <f>SUM(AC389:AC393)</f>
        <v>0</v>
      </c>
      <c r="AD388" s="118">
        <f>VLOOKUP($C388,'1 预算编制表单'!$C:$BJ,33,FALSE)</f>
        <v>0</v>
      </c>
      <c r="AE388" s="118">
        <f>AD388-AF388</f>
        <v>0</v>
      </c>
      <c r="AF388" s="118">
        <f>SUM(AF389:AF393)</f>
        <v>0</v>
      </c>
      <c r="AG388" s="118">
        <f>VLOOKUP($C388,'1 预算编制表单'!$C:$BJ,36,FALSE)</f>
        <v>0</v>
      </c>
      <c r="AH388" s="118">
        <f>AG388-AI388</f>
        <v>0</v>
      </c>
      <c r="AI388" s="118">
        <f>SUM(AI389:AI393)</f>
        <v>0</v>
      </c>
      <c r="AJ388" s="118">
        <f>VLOOKUP($C388,'1 预算编制表单'!$C:$BJ,39,FALSE)</f>
        <v>0</v>
      </c>
      <c r="AK388" s="118">
        <f>AJ388-AL388</f>
        <v>0</v>
      </c>
      <c r="AL388" s="118">
        <f>SUM(AL389:AL393)</f>
        <v>0</v>
      </c>
      <c r="AM388" s="118">
        <f>VLOOKUP($C388,'1 预算编制表单'!$C:$BJ,42,FALSE)</f>
        <v>0</v>
      </c>
      <c r="AN388" s="118">
        <f>AM388-AO388</f>
        <v>0</v>
      </c>
      <c r="AO388" s="118">
        <f>SUM(AO389:AO393)</f>
        <v>0</v>
      </c>
      <c r="AP388" s="118">
        <f>VLOOKUP($C388,'1 预算编制表单'!$C:$BJ,45,FALSE)</f>
        <v>0</v>
      </c>
      <c r="AQ388" s="118">
        <f>AP388-AR388</f>
        <v>0</v>
      </c>
      <c r="AR388" s="118">
        <f>SUM(AR389:AR393)</f>
        <v>0</v>
      </c>
      <c r="AS388" s="118">
        <f>VLOOKUP($C388,'1 预算编制表单'!$C:$BJ,48,FALSE)</f>
        <v>0</v>
      </c>
      <c r="AT388" s="118">
        <f>AS388-AU388</f>
        <v>0</v>
      </c>
      <c r="AU388" s="118">
        <f>SUM(AU389:AU393)</f>
        <v>0</v>
      </c>
      <c r="AV388" s="118">
        <f>VLOOKUP($C388,'1 预算编制表单'!$C:$BJ,51,FALSE)</f>
        <v>0</v>
      </c>
      <c r="AW388" s="118">
        <f>AV388-AX388</f>
        <v>0</v>
      </c>
      <c r="AX388" s="118">
        <f>SUM(AX389:AX393)</f>
        <v>0</v>
      </c>
      <c r="AY388" s="118">
        <f>VLOOKUP($C388,'1 预算编制表单'!$C:$BJ,54,FALSE)</f>
        <v>0</v>
      </c>
      <c r="AZ388" s="118">
        <f>AY388-BA388</f>
        <v>0</v>
      </c>
      <c r="BA388" s="118">
        <f>SUM(BA389:BA393)</f>
        <v>0</v>
      </c>
      <c r="BB388" s="118">
        <f>VLOOKUP($C388,'1 预算编制表单'!$C:$BJ,57,FALSE)</f>
        <v>0</v>
      </c>
      <c r="BC388" s="118">
        <f>BB388-BD388</f>
        <v>0</v>
      </c>
      <c r="BD388" s="118">
        <f>SUM(BD389:BD393)</f>
        <v>0</v>
      </c>
      <c r="BE388" s="118">
        <f>VLOOKUP($C388,'1 预算编制表单'!$C:$BJ,60,FALSE)</f>
        <v>0</v>
      </c>
      <c r="BF388" s="118">
        <f>BE388-BG388</f>
        <v>0</v>
      </c>
      <c r="BG388" s="118">
        <f>SUM(BG389:BG393)</f>
        <v>0</v>
      </c>
      <c r="BH388" s="118">
        <f>VLOOKUP($C388,'1 预算编制表单'!$C:$BJ,27,FALSE)</f>
        <v>0</v>
      </c>
      <c r="BI388" s="118">
        <f>BH388-BJ388</f>
        <v>0</v>
      </c>
      <c r="BJ388" s="118">
        <f>SUM(BJ389:BJ393)</f>
        <v>0</v>
      </c>
      <c r="BK388" s="118">
        <f>VLOOKUP($C388,'1 预算编制表单'!$C:$BJ,30,FALSE)</f>
        <v>0</v>
      </c>
      <c r="BL388" s="118">
        <f>BK388-BM388</f>
        <v>0</v>
      </c>
      <c r="BM388" s="118">
        <f>SUM(BM389:BM393)</f>
        <v>0</v>
      </c>
      <c r="BN388" s="118">
        <f>VLOOKUP($C388,'1 预算编制表单'!$C:$BJ,33,FALSE)</f>
        <v>0</v>
      </c>
      <c r="BO388" s="118">
        <f>BN388-BP388</f>
        <v>0</v>
      </c>
      <c r="BP388" s="118">
        <f>SUM(BP389:BP393)</f>
        <v>0</v>
      </c>
      <c r="BQ388" s="118">
        <f>VLOOKUP($C388,'1 预算编制表单'!$C:$BJ,36,FALSE)</f>
        <v>0</v>
      </c>
      <c r="BR388" s="118">
        <f>BQ388-BS388</f>
        <v>0</v>
      </c>
      <c r="BS388" s="118">
        <f>SUM(BS389:BS393)</f>
        <v>0</v>
      </c>
      <c r="BT388" s="118">
        <f>VLOOKUP($C388,'1 预算编制表单'!$C:$BJ,39,FALSE)</f>
        <v>0</v>
      </c>
      <c r="BU388" s="118">
        <f>BT388-BV388</f>
        <v>0</v>
      </c>
      <c r="BV388" s="118">
        <f>SUM(BV389:BV393)</f>
        <v>0</v>
      </c>
      <c r="BW388" s="118">
        <f>VLOOKUP($C388,'1 预算编制表单'!$C:$BJ,42,FALSE)</f>
        <v>0</v>
      </c>
      <c r="BX388" s="118">
        <f>BW388-BY388</f>
        <v>0</v>
      </c>
      <c r="BY388" s="118">
        <f>SUM(BY389:BY393)</f>
        <v>0</v>
      </c>
      <c r="BZ388" s="118">
        <f>VLOOKUP($C388,'1 预算编制表单'!$C:$BJ,45,FALSE)</f>
        <v>0</v>
      </c>
      <c r="CA388" s="118">
        <f>BZ388-CB388</f>
        <v>0</v>
      </c>
      <c r="CB388" s="118">
        <f>SUM(CB389:CB393)</f>
        <v>0</v>
      </c>
      <c r="CC388" s="118">
        <f>VLOOKUP($C388,'1 预算编制表单'!$C:$BJ,48,FALSE)</f>
        <v>0</v>
      </c>
      <c r="CD388" s="118">
        <f>CC388-CE388</f>
        <v>0</v>
      </c>
      <c r="CE388" s="118">
        <f>SUM(CE389:CE393)</f>
        <v>0</v>
      </c>
      <c r="CF388" s="118">
        <f>VLOOKUP($C388,'1 预算编制表单'!$C:$BJ,51,FALSE)</f>
        <v>0</v>
      </c>
      <c r="CG388" s="118">
        <f>CF388-CH388</f>
        <v>0</v>
      </c>
      <c r="CH388" s="118">
        <f>SUM(CH389:CH393)</f>
        <v>0</v>
      </c>
      <c r="CI388" s="118">
        <f>VLOOKUP($C388,'1 预算编制表单'!$C:$BJ,54,FALSE)</f>
        <v>0</v>
      </c>
      <c r="CJ388" s="118">
        <f>CI388-CK388</f>
        <v>0</v>
      </c>
      <c r="CK388" s="118">
        <f>SUM(CK389:CK393)</f>
        <v>0</v>
      </c>
      <c r="CL388" s="118">
        <f>VLOOKUP($C388,'1 预算编制表单'!$C:$BJ,57,FALSE)</f>
        <v>0</v>
      </c>
      <c r="CM388" s="118">
        <f>CL388-CN388</f>
        <v>0</v>
      </c>
      <c r="CN388" s="118">
        <f>SUM(CN389:CN393)</f>
        <v>0</v>
      </c>
      <c r="CO388" s="118">
        <f>VLOOKUP($C388,'1 预算编制表单'!$C:$BJ,60,FALSE)</f>
        <v>0</v>
      </c>
      <c r="CP388" s="118">
        <f>CO388-CQ388</f>
        <v>0</v>
      </c>
      <c r="CQ388" s="118">
        <f>SUM(CQ389:CQ393)</f>
        <v>0</v>
      </c>
    </row>
    <row r="389" s="78" customFormat="1" ht="24" customHeight="1" outlineLevel="4" spans="1:95">
      <c r="A389" s="119"/>
      <c r="B389" s="120"/>
      <c r="C389" s="121"/>
      <c r="D389" s="119"/>
      <c r="E389" s="120"/>
      <c r="F389" s="120"/>
      <c r="G389" s="120"/>
      <c r="H389" s="122"/>
      <c r="I389" s="122"/>
      <c r="J389" s="122">
        <f t="shared" si="3853"/>
        <v>0</v>
      </c>
      <c r="K389" s="122">
        <v>1</v>
      </c>
      <c r="L389" s="153"/>
      <c r="M389" s="154">
        <f>IFERROR(VLOOKUP($L389,'2-2 引出数据_合同数据仓库'!$B$2:$BP$1000,3,FALSE),0)</f>
        <v>0</v>
      </c>
      <c r="N389" s="122"/>
      <c r="O389" s="154">
        <f>IFERROR(VLOOKUP((LEFT(VLOOKUP($L389,'2-2 引出数据_合同数据仓库'!$B$2:$BP$1000,64,FALSE),15)&amp;(RIGHT(VLOOKUP($L389,'2-2 引出数据_合同数据仓库'!$B$2:$BP$1000,64,FALSE),4)+1)),'2-2 引出数据_合同数据仓库'!$B$2:$BP$1000,3,FALSE),0)</f>
        <v>0</v>
      </c>
      <c r="P389" s="122"/>
      <c r="Q389" s="122">
        <f>IFERROR(VLOOKUP($L389,'2-2 引出数据_合同数据仓库'!$B$2:$BP$1000,28,FALSE),0)</f>
        <v>0</v>
      </c>
      <c r="R389" s="122">
        <f>IFERROR(VLOOKUP($L389,'2-2 引出数据_合同数据仓库'!$B$2:$BP$1000,29,FALSE),0)</f>
        <v>0</v>
      </c>
      <c r="S389" s="122">
        <f>IFERROR(VLOOKUP($L389,'2-2 引出数据_合同数据仓库'!$B$2:$BP$1000,4,FALSE),0)</f>
        <v>0</v>
      </c>
      <c r="T389" s="122"/>
      <c r="U389" s="122">
        <f>IFERROR(VLOOKUP($L389,'2-2 引出数据_合同数据仓库'!$B$2:$BP$1000,15,FALSE),0)</f>
        <v>0</v>
      </c>
      <c r="V389" s="122">
        <f t="shared" ref="V389:V392" si="4574">U389/(S389-R389+1)*365</f>
        <v>0</v>
      </c>
      <c r="W389" s="122"/>
      <c r="X389" s="161">
        <v>45658</v>
      </c>
      <c r="Y389" s="161">
        <f t="shared" ref="Y389:Y392" si="4575">X389+30</f>
        <v>45688</v>
      </c>
      <c r="Z389" s="165">
        <f t="shared" ref="Z389:Z392" si="4576">IFERROR(IF(($R389-Y389)&gt;=0,0,IF(($S389-X389)&lt;0,0,IF(AND(($S389-Y389)&gt;0,(X389-$R389)&gt;0),$V389/365*(Y389-X389+1),IF(AND(($S389-Y389)&lt;=0,(X389-$R389)&gt;0),$V389/365*($S389-X389+1),$V389/365*(Y389-$R389+1))))),0)</f>
        <v>0</v>
      </c>
      <c r="AA389" s="161">
        <f t="shared" ref="AA389:AA392" si="4577">Y389+1</f>
        <v>45689</v>
      </c>
      <c r="AB389" s="161">
        <f t="shared" ref="AB389:AB392" si="4578">AA389+27</f>
        <v>45716</v>
      </c>
      <c r="AC389" s="165">
        <f t="shared" ref="AC389:AC392" si="4579">IFERROR(IF(($R389-AB389)&gt;=0,0,IF(($S389-AA389)&lt;0,0,IF(AND(($S389-AB389)&gt;0,(AA389-$R389)&gt;0),$V389/365*(AB389-AA389+1),IF(AND(($S389-AB389)&lt;=0,(AA389-$R389)&gt;0),$V389/365*($S389-AA389+1),$V389/365*(AB389-$R389+1))))),0)</f>
        <v>0</v>
      </c>
      <c r="AD389" s="161">
        <f t="shared" ref="AD389:AD392" si="4580">AB389+1</f>
        <v>45717</v>
      </c>
      <c r="AE389" s="161">
        <f t="shared" ref="AE389:AE392" si="4581">AD389+30</f>
        <v>45747</v>
      </c>
      <c r="AF389" s="165">
        <f t="shared" ref="AF389:AF392" si="4582">IFERROR(IF(($R389-AE389)&gt;=0,0,IF(($S389-AD389)&lt;0,0,IF(AND(($S389-AE389)&gt;0,(AD389-$R389)&gt;0),$V389/365*(AE389-AD389+1),IF(AND(($S389-AE389)&lt;=0,(AD389-$R389)&gt;0),$V389/365*($S389-AD389+1),$V389/365*(AE389-$R389+1))))),0)</f>
        <v>0</v>
      </c>
      <c r="AG389" s="161">
        <f t="shared" ref="AG389:AG392" si="4583">AE389+1</f>
        <v>45748</v>
      </c>
      <c r="AH389" s="161">
        <f t="shared" ref="AH389:AH392" si="4584">AG389+29</f>
        <v>45777</v>
      </c>
      <c r="AI389" s="165">
        <f t="shared" ref="AI389:AI392" si="4585">IFERROR(IF(($R389-AH389)&gt;=0,0,IF(($S389-AG389)&lt;0,0,IF(AND(($S389-AH389)&gt;0,(AG389-$R389)&gt;0),$V389/365*(AH389-AG389+1),IF(AND(($S389-AH389)&lt;=0,(AG389-$R389)&gt;0),$V389/365*($S389-AG389+1),$V389/365*(AH389-$R389+1))))),0)</f>
        <v>0</v>
      </c>
      <c r="AJ389" s="161">
        <f t="shared" ref="AJ389:AJ392" si="4586">AH389+1</f>
        <v>45778</v>
      </c>
      <c r="AK389" s="161">
        <f t="shared" ref="AK389:AK392" si="4587">AJ389+30</f>
        <v>45808</v>
      </c>
      <c r="AL389" s="165">
        <f t="shared" ref="AL389:AL392" si="4588">IFERROR(IF(($R389-AK389)&gt;=0,0,IF(($S389-AJ389)&lt;0,0,IF(AND(($S389-AK389)&gt;0,(AJ389-$R389)&gt;0),$V389/365*(AK389-AJ389+1),IF(AND(($S389-AK389)&lt;=0,(AJ389-$R389)&gt;0),$V389/365*($S389-AJ389+1),$V389/365*(AK389-$R389+1))))),0)</f>
        <v>0</v>
      </c>
      <c r="AM389" s="161">
        <f t="shared" ref="AM389:AM392" si="4589">AK389+1</f>
        <v>45809</v>
      </c>
      <c r="AN389" s="161">
        <f t="shared" ref="AN389:AN392" si="4590">AM389+29</f>
        <v>45838</v>
      </c>
      <c r="AO389" s="165">
        <f t="shared" ref="AO389:AO392" si="4591">IFERROR(IF(($R389-AN389)&gt;=0,0,IF(($S389-AM389)&lt;0,0,IF(AND(($S389-AN389)&gt;0,(AM389-$R389)&gt;0),$V389/365*(AN389-AM389+1),IF(AND(($S389-AN389)&lt;=0,(AM389-$R389)&gt;0),$V389/365*($S389-AM389+1),$V389/365*(AN389-$R389+1))))),0)</f>
        <v>0</v>
      </c>
      <c r="AP389" s="161">
        <f t="shared" ref="AP389:AP392" si="4592">AN389+1</f>
        <v>45839</v>
      </c>
      <c r="AQ389" s="161">
        <f t="shared" ref="AQ389:AQ392" si="4593">AP389+30</f>
        <v>45869</v>
      </c>
      <c r="AR389" s="165">
        <f t="shared" ref="AR389:AR392" si="4594">IFERROR(IF(($R389-AQ389)&gt;=0,0,IF(($S389-AP389)&lt;0,0,IF(AND(($S389-AQ389)&gt;0,(AP389-$R389)&gt;0),$V389/365*(AQ389-AP389+1),IF(AND(($S389-AQ389)&lt;=0,(AP389-$R389)&gt;0),$V389/365*($S389-AP389+1),$V389/365*(AQ389-$R389+1))))),0)</f>
        <v>0</v>
      </c>
      <c r="AS389" s="161">
        <f t="shared" ref="AS389:AS392" si="4595">AQ389+1</f>
        <v>45870</v>
      </c>
      <c r="AT389" s="161">
        <f t="shared" ref="AT389:AT392" si="4596">AS389+30</f>
        <v>45900</v>
      </c>
      <c r="AU389" s="165">
        <f t="shared" ref="AU389:AU392" si="4597">IFERROR(IF(($R389-AT389)&gt;=0,0,IF(($S389-AS389)&lt;0,0,IF(AND(($S389-AT389)&gt;0,(AS389-$R389)&gt;0),$V389/365*(AT389-AS389+1),IF(AND(($S389-AT389)&lt;=0,(AS389-$R389)&gt;0),$V389/365*($S389-AS389+1),$V389/365*(AT389-$R389+1))))),0)</f>
        <v>0</v>
      </c>
      <c r="AV389" s="161">
        <f t="shared" ref="AV389:AV392" si="4598">AT389+1</f>
        <v>45901</v>
      </c>
      <c r="AW389" s="161">
        <f t="shared" ref="AW389:AW392" si="4599">AV389+29</f>
        <v>45930</v>
      </c>
      <c r="AX389" s="165">
        <f t="shared" ref="AX389:AX392" si="4600">IFERROR(IF(($R389-AW389)&gt;=0,0,IF(($S389-AV389)&lt;0,0,IF(AND(($S389-AW389)&gt;0,(AV389-$R389)&gt;0),$V389/365*(AW389-AV389+1),IF(AND(($S389-AW389)&lt;=0,(AV389-$R389)&gt;0),$V389/365*($S389-AV389+1),$V389/365*(AW389-$R389+1))))),0)</f>
        <v>0</v>
      </c>
      <c r="AY389" s="161">
        <f t="shared" ref="AY389:AY392" si="4601">AW389+1</f>
        <v>45931</v>
      </c>
      <c r="AZ389" s="161">
        <f t="shared" ref="AZ389:AZ392" si="4602">AY389+30</f>
        <v>45961</v>
      </c>
      <c r="BA389" s="165">
        <f t="shared" ref="BA389:BA392" si="4603">IFERROR(IF(($R389-AZ389)&gt;=0,0,IF(($S389-AY389)&lt;0,0,IF(AND(($S389-AZ389)&gt;0,(AY389-$R389)&gt;0),$V389/365*(AZ389-AY389+1),IF(AND(($S389-AZ389)&lt;=0,(AY389-$R389)&gt;0),$V389/365*($S389-AY389+1),$V389/365*(AZ389-$R389+1))))),0)</f>
        <v>0</v>
      </c>
      <c r="BB389" s="161">
        <f t="shared" ref="BB389:BB392" si="4604">AZ389+1</f>
        <v>45962</v>
      </c>
      <c r="BC389" s="161">
        <f t="shared" ref="BC389:BC392" si="4605">BB389+29</f>
        <v>45991</v>
      </c>
      <c r="BD389" s="165">
        <f t="shared" ref="BD389:BD392" si="4606">IFERROR(IF(($R389-BC389)&gt;=0,0,IF(($S389-BB389)&lt;0,0,IF(AND(($S389-BC389)&gt;0,(BB389-$R389)&gt;0),$V389/365*(BC389-BB389+1),IF(AND(($S389-BC389)&lt;=0,(BB389-$R389)&gt;0),$V389/365*($S389-BB389+1),$V389/365*(BC389-$R389+1))))),0)</f>
        <v>0</v>
      </c>
      <c r="BE389" s="161">
        <f t="shared" ref="BE389:BE392" si="4607">BC389+1</f>
        <v>45992</v>
      </c>
      <c r="BF389" s="161">
        <f t="shared" ref="BF389:BF392" si="4608">BE389+30</f>
        <v>46022</v>
      </c>
      <c r="BG389" s="165">
        <f t="shared" ref="BG389:BG392" si="4609">IFERROR(IF(($R389-BF389)&gt;=0,0,IF(($S389-BE389)&lt;0,0,IF(AND(($S389-BF389)&gt;0,(BE389-$R389)&gt;0),$V389/365*(BF389-BE389+1),IF(AND(($S389-BF389)&lt;=0,(BE389-$R389)&gt;0),$V389/365*($S389-BE389+1),$V389/365*(BF389-$R389+1))))),0)</f>
        <v>0</v>
      </c>
      <c r="BH389" s="161">
        <v>46023</v>
      </c>
      <c r="BI389" s="161">
        <f t="shared" ref="BI389:BI392" si="4610">BH389+30</f>
        <v>46053</v>
      </c>
      <c r="BJ389" s="165">
        <f t="shared" ref="BJ389:BJ392" si="4611">IFERROR(IF(($R389-BI389)&gt;=0,0,IF(($S389-BH389)&lt;0,0,IF(AND(($S389-BI389)&gt;0,(BH389-$R389)&gt;0),$V389/365*(BI389-BH389+1),IF(AND(($S389-BI389)&lt;=0,(BH389-$R389)&gt;0),$V389/365*($S389-BH389+1),$V389/365*(BI389-$R389+1))))),0)</f>
        <v>0</v>
      </c>
      <c r="BK389" s="161">
        <f t="shared" ref="BK389:BK392" si="4612">BI389+1</f>
        <v>46054</v>
      </c>
      <c r="BL389" s="161">
        <f t="shared" ref="BL389:BL392" si="4613">BK389+27</f>
        <v>46081</v>
      </c>
      <c r="BM389" s="165">
        <f t="shared" ref="BM389:BM392" si="4614">IFERROR(IF(($R389-BL389)&gt;=0,0,IF(($S389-BK389)&lt;0,0,IF(AND(($S389-BL389)&gt;0,(BK389-$R389)&gt;0),$V389/365*(BL389-BK389+1),IF(AND(($S389-BL389)&lt;=0,(BK389-$R389)&gt;0),$V389/365*($S389-BK389+1),$V389/365*(BL389-$R389+1))))),0)</f>
        <v>0</v>
      </c>
      <c r="BN389" s="161">
        <f t="shared" ref="BN389:BN392" si="4615">BL389+1</f>
        <v>46082</v>
      </c>
      <c r="BO389" s="161">
        <f t="shared" ref="BO389:BO392" si="4616">BN389+30</f>
        <v>46112</v>
      </c>
      <c r="BP389" s="165">
        <f t="shared" ref="BP389:BP392" si="4617">IFERROR(IF(($R389-BO389)&gt;=0,0,IF(($S389-BN389)&lt;0,0,IF(AND(($S389-BO389)&gt;0,(BN389-$R389)&gt;0),$V389/365*(BO389-BN389+1),IF(AND(($S389-BO389)&lt;=0,(BN389-$R389)&gt;0),$V389/365*($S389-BN389+1),$V389/365*(BO389-$R389+1))))),0)</f>
        <v>0</v>
      </c>
      <c r="BQ389" s="161">
        <f t="shared" ref="BQ389:BQ392" si="4618">BO389+1</f>
        <v>46113</v>
      </c>
      <c r="BR389" s="161">
        <f t="shared" ref="BR389:BR392" si="4619">BQ389+29</f>
        <v>46142</v>
      </c>
      <c r="BS389" s="165">
        <f t="shared" ref="BS389:BS392" si="4620">IFERROR(IF(($R389-BR389)&gt;=0,0,IF(($S389-BQ389)&lt;0,0,IF(AND(($S389-BR389)&gt;0,(BQ389-$R389)&gt;0),$V389/365*(BR389-BQ389+1),IF(AND(($S389-BR389)&lt;=0,(BQ389-$R389)&gt;0),$V389/365*($S389-BQ389+1),$V389/365*(BR389-$R389+1))))),0)</f>
        <v>0</v>
      </c>
      <c r="BT389" s="161">
        <f t="shared" ref="BT389:BT392" si="4621">BR389+1</f>
        <v>46143</v>
      </c>
      <c r="BU389" s="161">
        <f t="shared" ref="BU389:BU392" si="4622">BT389+30</f>
        <v>46173</v>
      </c>
      <c r="BV389" s="165">
        <f t="shared" ref="BV389:BV392" si="4623">IFERROR(IF(($R389-BU389)&gt;=0,0,IF(($S389-BT389)&lt;0,0,IF(AND(($S389-BU389)&gt;0,(BT389-$R389)&gt;0),$V389/365*(BU389-BT389+1),IF(AND(($S389-BU389)&lt;=0,(BT389-$R389)&gt;0),$V389/365*($S389-BT389+1),$V389/365*(BU389-$R389+1))))),0)</f>
        <v>0</v>
      </c>
      <c r="BW389" s="161">
        <f t="shared" ref="BW389:BW392" si="4624">BU389+1</f>
        <v>46174</v>
      </c>
      <c r="BX389" s="161">
        <f t="shared" ref="BX389:BX392" si="4625">BW389+29</f>
        <v>46203</v>
      </c>
      <c r="BY389" s="165">
        <f t="shared" ref="BY389:BY392" si="4626">IFERROR(IF(($R389-BX389)&gt;=0,0,IF(($S389-BW389)&lt;0,0,IF(AND(($S389-BX389)&gt;0,(BW389-$R389)&gt;0),$V389/365*(BX389-BW389+1),IF(AND(($S389-BX389)&lt;=0,(BW389-$R389)&gt;0),$V389/365*($S389-BW389+1),$V389/365*(BX389-$R389+1))))),0)</f>
        <v>0</v>
      </c>
      <c r="BZ389" s="161">
        <f t="shared" ref="BZ389:BZ392" si="4627">BX389+1</f>
        <v>46204</v>
      </c>
      <c r="CA389" s="161">
        <f t="shared" ref="CA389:CA392" si="4628">BZ389+30</f>
        <v>46234</v>
      </c>
      <c r="CB389" s="165">
        <f t="shared" ref="CB389:CB392" si="4629">IFERROR(IF(($R389-CA389)&gt;=0,0,IF(($S389-BZ389)&lt;0,0,IF(AND(($S389-CA389)&gt;0,(BZ389-$R389)&gt;0),$V389/365*(CA389-BZ389+1),IF(AND(($S389-CA389)&lt;=0,(BZ389-$R389)&gt;0),$V389/365*($S389-BZ389+1),$V389/365*(CA389-$R389+1))))),0)</f>
        <v>0</v>
      </c>
      <c r="CC389" s="161">
        <f t="shared" ref="CC389:CC392" si="4630">CA389+1</f>
        <v>46235</v>
      </c>
      <c r="CD389" s="161">
        <f t="shared" ref="CD389:CD392" si="4631">CC389+30</f>
        <v>46265</v>
      </c>
      <c r="CE389" s="165">
        <f t="shared" ref="CE389:CE392" si="4632">IFERROR(IF(($R389-CD389)&gt;=0,0,IF(($S389-CC389)&lt;0,0,IF(AND(($S389-CD389)&gt;0,(CC389-$R389)&gt;0),$V389/365*(CD389-CC389+1),IF(AND(($S389-CD389)&lt;=0,(CC389-$R389)&gt;0),$V389/365*($S389-CC389+1),$V389/365*(CD389-$R389+1))))),0)</f>
        <v>0</v>
      </c>
      <c r="CF389" s="161">
        <f t="shared" ref="CF389:CF392" si="4633">CD389+1</f>
        <v>46266</v>
      </c>
      <c r="CG389" s="161">
        <f t="shared" ref="CG389:CG392" si="4634">CF389+29</f>
        <v>46295</v>
      </c>
      <c r="CH389" s="165">
        <f t="shared" ref="CH389:CH392" si="4635">IFERROR(IF(($R389-CG389)&gt;=0,0,IF(($S389-CF389)&lt;0,0,IF(AND(($S389-CG389)&gt;0,(CF389-$R389)&gt;0),$V389/365*(CG389-CF389+1),IF(AND(($S389-CG389)&lt;=0,(CF389-$R389)&gt;0),$V389/365*($S389-CF389+1),$V389/365*(CG389-$R389+1))))),0)</f>
        <v>0</v>
      </c>
      <c r="CI389" s="161">
        <f t="shared" ref="CI389:CI392" si="4636">CG389+1</f>
        <v>46296</v>
      </c>
      <c r="CJ389" s="161">
        <f t="shared" ref="CJ389:CJ392" si="4637">CI389+30</f>
        <v>46326</v>
      </c>
      <c r="CK389" s="165">
        <f t="shared" ref="CK389:CK392" si="4638">IFERROR(IF(($R389-CJ389)&gt;=0,0,IF(($S389-CI389)&lt;0,0,IF(AND(($S389-CJ389)&gt;0,(CI389-$R389)&gt;0),$V389/365*(CJ389-CI389+1),IF(AND(($S389-CJ389)&lt;=0,(CI389-$R389)&gt;0),$V389/365*($S389-CI389+1),$V389/365*(CJ389-$R389+1))))),0)</f>
        <v>0</v>
      </c>
      <c r="CL389" s="161">
        <f t="shared" ref="CL389:CL392" si="4639">CJ389+1</f>
        <v>46327</v>
      </c>
      <c r="CM389" s="161">
        <f t="shared" ref="CM389:CM392" si="4640">CL389+29</f>
        <v>46356</v>
      </c>
      <c r="CN389" s="165">
        <f t="shared" ref="CN389:CN392" si="4641">IFERROR(IF(($R389-CM389)&gt;=0,0,IF(($S389-CL389)&lt;0,0,IF(AND(($S389-CM389)&gt;0,(CL389-$R389)&gt;0),$V389/365*(CM389-CL389+1),IF(AND(($S389-CM389)&lt;=0,(CL389-$R389)&gt;0),$V389/365*($S389-CL389+1),$V389/365*(CM389-$R389+1))))),0)</f>
        <v>0</v>
      </c>
      <c r="CO389" s="161">
        <f t="shared" ref="CO389:CO392" si="4642">CM389+1</f>
        <v>46357</v>
      </c>
      <c r="CP389" s="161">
        <f t="shared" ref="CP389:CP392" si="4643">CO389+30</f>
        <v>46387</v>
      </c>
      <c r="CQ389" s="165">
        <f t="shared" ref="CQ389:CQ392" si="4644">IFERROR(IF(($R389-CP389)&gt;=0,0,IF(($S389-CO389)&lt;0,0,IF(AND(($S389-CP389)&gt;0,(CO389-$R389)&gt;0),$V389/365*(CP389-CO389+1),IF(AND(($S389-CP389)&lt;=0,(CO389-$R389)&gt;0),$V389/365*($S389-CO389+1),$V389/365*(CP389-$R389+1))))),0)</f>
        <v>0</v>
      </c>
    </row>
    <row r="390" s="78" customFormat="1" ht="24" customHeight="1" outlineLevel="4" spans="1:95">
      <c r="A390" s="119"/>
      <c r="B390" s="120"/>
      <c r="C390" s="121"/>
      <c r="D390" s="119"/>
      <c r="E390" s="120"/>
      <c r="F390" s="120"/>
      <c r="G390" s="120"/>
      <c r="H390" s="122"/>
      <c r="I390" s="122"/>
      <c r="J390" s="122">
        <f t="shared" si="3853"/>
        <v>0</v>
      </c>
      <c r="K390" s="122">
        <f t="shared" ref="K390:K392" si="4645">K389+1</f>
        <v>2</v>
      </c>
      <c r="L390" s="153"/>
      <c r="M390" s="154">
        <f>IFERROR(VLOOKUP($L390,'2-2 引出数据_合同数据仓库'!$B$2:$BP$1000,3,FALSE),0)</f>
        <v>0</v>
      </c>
      <c r="N390" s="122"/>
      <c r="O390" s="154">
        <f>IFERROR(VLOOKUP((LEFT(VLOOKUP($L390,'2-2 引出数据_合同数据仓库'!$B$2:$BP$1000,64,FALSE),15)&amp;(RIGHT(VLOOKUP($L390,'2-2 引出数据_合同数据仓库'!$B$2:$BP$1000,64,FALSE),4)+1)),'2-2 引出数据_合同数据仓库'!$B$2:$BP$1000,3,FALSE),0)</f>
        <v>0</v>
      </c>
      <c r="P390" s="122"/>
      <c r="Q390" s="122">
        <f>IFERROR(VLOOKUP($L390,'2-2 引出数据_合同数据仓库'!$B$2:$BP$1000,28,FALSE),0)</f>
        <v>0</v>
      </c>
      <c r="R390" s="122">
        <f>IFERROR(VLOOKUP($L390,'2-2 引出数据_合同数据仓库'!$B$2:$BP$1000,29,FALSE),0)</f>
        <v>0</v>
      </c>
      <c r="S390" s="122">
        <f>IFERROR(VLOOKUP($L390,'2-2 引出数据_合同数据仓库'!$B$2:$BP$1000,4,FALSE),0)</f>
        <v>0</v>
      </c>
      <c r="T390" s="122"/>
      <c r="U390" s="122">
        <f>IFERROR(VLOOKUP($L390,'2-2 引出数据_合同数据仓库'!$B$2:$BP$1000,15,FALSE),0)</f>
        <v>0</v>
      </c>
      <c r="V390" s="122">
        <f t="shared" si="4574"/>
        <v>0</v>
      </c>
      <c r="W390" s="122"/>
      <c r="X390" s="161">
        <v>45658</v>
      </c>
      <c r="Y390" s="161">
        <f t="shared" si="4575"/>
        <v>45688</v>
      </c>
      <c r="Z390" s="165">
        <f t="shared" si="4576"/>
        <v>0</v>
      </c>
      <c r="AA390" s="161">
        <f t="shared" si="4577"/>
        <v>45689</v>
      </c>
      <c r="AB390" s="161">
        <f t="shared" si="4578"/>
        <v>45716</v>
      </c>
      <c r="AC390" s="165">
        <f t="shared" si="4579"/>
        <v>0</v>
      </c>
      <c r="AD390" s="161">
        <f t="shared" si="4580"/>
        <v>45717</v>
      </c>
      <c r="AE390" s="161">
        <f t="shared" si="4581"/>
        <v>45747</v>
      </c>
      <c r="AF390" s="165">
        <f t="shared" si="4582"/>
        <v>0</v>
      </c>
      <c r="AG390" s="161">
        <f t="shared" si="4583"/>
        <v>45748</v>
      </c>
      <c r="AH390" s="161">
        <f t="shared" si="4584"/>
        <v>45777</v>
      </c>
      <c r="AI390" s="165">
        <f t="shared" si="4585"/>
        <v>0</v>
      </c>
      <c r="AJ390" s="161">
        <f t="shared" si="4586"/>
        <v>45778</v>
      </c>
      <c r="AK390" s="161">
        <f t="shared" si="4587"/>
        <v>45808</v>
      </c>
      <c r="AL390" s="165">
        <f t="shared" si="4588"/>
        <v>0</v>
      </c>
      <c r="AM390" s="161">
        <f t="shared" si="4589"/>
        <v>45809</v>
      </c>
      <c r="AN390" s="161">
        <f t="shared" si="4590"/>
        <v>45838</v>
      </c>
      <c r="AO390" s="165">
        <f t="shared" si="4591"/>
        <v>0</v>
      </c>
      <c r="AP390" s="161">
        <f t="shared" si="4592"/>
        <v>45839</v>
      </c>
      <c r="AQ390" s="161">
        <f t="shared" si="4593"/>
        <v>45869</v>
      </c>
      <c r="AR390" s="165">
        <f t="shared" si="4594"/>
        <v>0</v>
      </c>
      <c r="AS390" s="161">
        <f t="shared" si="4595"/>
        <v>45870</v>
      </c>
      <c r="AT390" s="161">
        <f t="shared" si="4596"/>
        <v>45900</v>
      </c>
      <c r="AU390" s="165">
        <f t="shared" si="4597"/>
        <v>0</v>
      </c>
      <c r="AV390" s="161">
        <f t="shared" si="4598"/>
        <v>45901</v>
      </c>
      <c r="AW390" s="161">
        <f t="shared" si="4599"/>
        <v>45930</v>
      </c>
      <c r="AX390" s="165">
        <f t="shared" si="4600"/>
        <v>0</v>
      </c>
      <c r="AY390" s="161">
        <f t="shared" si="4601"/>
        <v>45931</v>
      </c>
      <c r="AZ390" s="161">
        <f t="shared" si="4602"/>
        <v>45961</v>
      </c>
      <c r="BA390" s="165">
        <f t="shared" si="4603"/>
        <v>0</v>
      </c>
      <c r="BB390" s="161">
        <f t="shared" si="4604"/>
        <v>45962</v>
      </c>
      <c r="BC390" s="161">
        <f t="shared" si="4605"/>
        <v>45991</v>
      </c>
      <c r="BD390" s="165">
        <f t="shared" si="4606"/>
        <v>0</v>
      </c>
      <c r="BE390" s="161">
        <f t="shared" si="4607"/>
        <v>45992</v>
      </c>
      <c r="BF390" s="161">
        <f t="shared" si="4608"/>
        <v>46022</v>
      </c>
      <c r="BG390" s="165">
        <f t="shared" si="4609"/>
        <v>0</v>
      </c>
      <c r="BH390" s="161">
        <v>46023</v>
      </c>
      <c r="BI390" s="161">
        <f t="shared" si="4610"/>
        <v>46053</v>
      </c>
      <c r="BJ390" s="165">
        <f t="shared" si="4611"/>
        <v>0</v>
      </c>
      <c r="BK390" s="161">
        <f t="shared" si="4612"/>
        <v>46054</v>
      </c>
      <c r="BL390" s="161">
        <f t="shared" si="4613"/>
        <v>46081</v>
      </c>
      <c r="BM390" s="165">
        <f t="shared" si="4614"/>
        <v>0</v>
      </c>
      <c r="BN390" s="161">
        <f t="shared" si="4615"/>
        <v>46082</v>
      </c>
      <c r="BO390" s="161">
        <f t="shared" si="4616"/>
        <v>46112</v>
      </c>
      <c r="BP390" s="165">
        <f t="shared" si="4617"/>
        <v>0</v>
      </c>
      <c r="BQ390" s="161">
        <f t="shared" si="4618"/>
        <v>46113</v>
      </c>
      <c r="BR390" s="161">
        <f t="shared" si="4619"/>
        <v>46142</v>
      </c>
      <c r="BS390" s="165">
        <f t="shared" si="4620"/>
        <v>0</v>
      </c>
      <c r="BT390" s="161">
        <f t="shared" si="4621"/>
        <v>46143</v>
      </c>
      <c r="BU390" s="161">
        <f t="shared" si="4622"/>
        <v>46173</v>
      </c>
      <c r="BV390" s="165">
        <f t="shared" si="4623"/>
        <v>0</v>
      </c>
      <c r="BW390" s="161">
        <f t="shared" si="4624"/>
        <v>46174</v>
      </c>
      <c r="BX390" s="161">
        <f t="shared" si="4625"/>
        <v>46203</v>
      </c>
      <c r="BY390" s="165">
        <f t="shared" si="4626"/>
        <v>0</v>
      </c>
      <c r="BZ390" s="161">
        <f t="shared" si="4627"/>
        <v>46204</v>
      </c>
      <c r="CA390" s="161">
        <f t="shared" si="4628"/>
        <v>46234</v>
      </c>
      <c r="CB390" s="165">
        <f t="shared" si="4629"/>
        <v>0</v>
      </c>
      <c r="CC390" s="161">
        <f t="shared" si="4630"/>
        <v>46235</v>
      </c>
      <c r="CD390" s="161">
        <f t="shared" si="4631"/>
        <v>46265</v>
      </c>
      <c r="CE390" s="165">
        <f t="shared" si="4632"/>
        <v>0</v>
      </c>
      <c r="CF390" s="161">
        <f t="shared" si="4633"/>
        <v>46266</v>
      </c>
      <c r="CG390" s="161">
        <f t="shared" si="4634"/>
        <v>46295</v>
      </c>
      <c r="CH390" s="165">
        <f t="shared" si="4635"/>
        <v>0</v>
      </c>
      <c r="CI390" s="161">
        <f t="shared" si="4636"/>
        <v>46296</v>
      </c>
      <c r="CJ390" s="161">
        <f t="shared" si="4637"/>
        <v>46326</v>
      </c>
      <c r="CK390" s="165">
        <f t="shared" si="4638"/>
        <v>0</v>
      </c>
      <c r="CL390" s="161">
        <f t="shared" si="4639"/>
        <v>46327</v>
      </c>
      <c r="CM390" s="161">
        <f t="shared" si="4640"/>
        <v>46356</v>
      </c>
      <c r="CN390" s="165">
        <f t="shared" si="4641"/>
        <v>0</v>
      </c>
      <c r="CO390" s="161">
        <f t="shared" si="4642"/>
        <v>46357</v>
      </c>
      <c r="CP390" s="161">
        <f t="shared" si="4643"/>
        <v>46387</v>
      </c>
      <c r="CQ390" s="165">
        <f t="shared" si="4644"/>
        <v>0</v>
      </c>
    </row>
    <row r="391" s="78" customFormat="1" ht="24" customHeight="1" outlineLevel="4" spans="1:95">
      <c r="A391" s="119"/>
      <c r="B391" s="120"/>
      <c r="C391" s="121"/>
      <c r="D391" s="119"/>
      <c r="E391" s="120"/>
      <c r="F391" s="120"/>
      <c r="G391" s="120"/>
      <c r="H391" s="122"/>
      <c r="I391" s="122"/>
      <c r="J391" s="122">
        <f t="shared" si="3853"/>
        <v>0</v>
      </c>
      <c r="K391" s="122">
        <f t="shared" si="4645"/>
        <v>3</v>
      </c>
      <c r="L391" s="153"/>
      <c r="M391" s="154">
        <f>IFERROR(VLOOKUP($L391,'2-2 引出数据_合同数据仓库'!$B$2:$BP$1000,3,FALSE),0)</f>
        <v>0</v>
      </c>
      <c r="N391" s="122"/>
      <c r="O391" s="154">
        <f>IFERROR(VLOOKUP((LEFT(VLOOKUP($L391,'2-2 引出数据_合同数据仓库'!$B$2:$BP$1000,64,FALSE),15)&amp;(RIGHT(VLOOKUP($L391,'2-2 引出数据_合同数据仓库'!$B$2:$BP$1000,64,FALSE),4)+1)),'2-2 引出数据_合同数据仓库'!$B$2:$BP$1000,3,FALSE),0)</f>
        <v>0</v>
      </c>
      <c r="P391" s="122"/>
      <c r="Q391" s="122">
        <f>IFERROR(VLOOKUP($L391,'2-2 引出数据_合同数据仓库'!$B$2:$BP$1000,28,FALSE),0)</f>
        <v>0</v>
      </c>
      <c r="R391" s="122">
        <f>IFERROR(VLOOKUP($L391,'2-2 引出数据_合同数据仓库'!$B$2:$BP$1000,29,FALSE),0)</f>
        <v>0</v>
      </c>
      <c r="S391" s="122">
        <f>IFERROR(VLOOKUP($L391,'2-2 引出数据_合同数据仓库'!$B$2:$BP$1000,4,FALSE),0)</f>
        <v>0</v>
      </c>
      <c r="T391" s="122"/>
      <c r="U391" s="122">
        <f>IFERROR(VLOOKUP($L391,'2-2 引出数据_合同数据仓库'!$B$2:$BP$1000,15,FALSE),0)</f>
        <v>0</v>
      </c>
      <c r="V391" s="122">
        <f t="shared" si="4574"/>
        <v>0</v>
      </c>
      <c r="W391" s="122"/>
      <c r="X391" s="161">
        <v>45658</v>
      </c>
      <c r="Y391" s="161">
        <f t="shared" si="4575"/>
        <v>45688</v>
      </c>
      <c r="Z391" s="165">
        <f t="shared" si="4576"/>
        <v>0</v>
      </c>
      <c r="AA391" s="161">
        <f t="shared" si="4577"/>
        <v>45689</v>
      </c>
      <c r="AB391" s="161">
        <f t="shared" si="4578"/>
        <v>45716</v>
      </c>
      <c r="AC391" s="165">
        <f t="shared" si="4579"/>
        <v>0</v>
      </c>
      <c r="AD391" s="161">
        <f t="shared" si="4580"/>
        <v>45717</v>
      </c>
      <c r="AE391" s="161">
        <f t="shared" si="4581"/>
        <v>45747</v>
      </c>
      <c r="AF391" s="165">
        <f t="shared" si="4582"/>
        <v>0</v>
      </c>
      <c r="AG391" s="161">
        <f t="shared" si="4583"/>
        <v>45748</v>
      </c>
      <c r="AH391" s="161">
        <f t="shared" si="4584"/>
        <v>45777</v>
      </c>
      <c r="AI391" s="165">
        <f t="shared" si="4585"/>
        <v>0</v>
      </c>
      <c r="AJ391" s="161">
        <f t="shared" si="4586"/>
        <v>45778</v>
      </c>
      <c r="AK391" s="161">
        <f t="shared" si="4587"/>
        <v>45808</v>
      </c>
      <c r="AL391" s="165">
        <f t="shared" si="4588"/>
        <v>0</v>
      </c>
      <c r="AM391" s="161">
        <f t="shared" si="4589"/>
        <v>45809</v>
      </c>
      <c r="AN391" s="161">
        <f t="shared" si="4590"/>
        <v>45838</v>
      </c>
      <c r="AO391" s="165">
        <f t="shared" si="4591"/>
        <v>0</v>
      </c>
      <c r="AP391" s="161">
        <f t="shared" si="4592"/>
        <v>45839</v>
      </c>
      <c r="AQ391" s="161">
        <f t="shared" si="4593"/>
        <v>45869</v>
      </c>
      <c r="AR391" s="165">
        <f t="shared" si="4594"/>
        <v>0</v>
      </c>
      <c r="AS391" s="161">
        <f t="shared" si="4595"/>
        <v>45870</v>
      </c>
      <c r="AT391" s="161">
        <f t="shared" si="4596"/>
        <v>45900</v>
      </c>
      <c r="AU391" s="165">
        <f t="shared" si="4597"/>
        <v>0</v>
      </c>
      <c r="AV391" s="161">
        <f t="shared" si="4598"/>
        <v>45901</v>
      </c>
      <c r="AW391" s="161">
        <f t="shared" si="4599"/>
        <v>45930</v>
      </c>
      <c r="AX391" s="165">
        <f t="shared" si="4600"/>
        <v>0</v>
      </c>
      <c r="AY391" s="161">
        <f t="shared" si="4601"/>
        <v>45931</v>
      </c>
      <c r="AZ391" s="161">
        <f t="shared" si="4602"/>
        <v>45961</v>
      </c>
      <c r="BA391" s="165">
        <f t="shared" si="4603"/>
        <v>0</v>
      </c>
      <c r="BB391" s="161">
        <f t="shared" si="4604"/>
        <v>45962</v>
      </c>
      <c r="BC391" s="161">
        <f t="shared" si="4605"/>
        <v>45991</v>
      </c>
      <c r="BD391" s="165">
        <f t="shared" si="4606"/>
        <v>0</v>
      </c>
      <c r="BE391" s="161">
        <f t="shared" si="4607"/>
        <v>45992</v>
      </c>
      <c r="BF391" s="161">
        <f t="shared" si="4608"/>
        <v>46022</v>
      </c>
      <c r="BG391" s="165">
        <f t="shared" si="4609"/>
        <v>0</v>
      </c>
      <c r="BH391" s="161">
        <v>46023</v>
      </c>
      <c r="BI391" s="161">
        <f t="shared" si="4610"/>
        <v>46053</v>
      </c>
      <c r="BJ391" s="165">
        <f t="shared" si="4611"/>
        <v>0</v>
      </c>
      <c r="BK391" s="161">
        <f t="shared" si="4612"/>
        <v>46054</v>
      </c>
      <c r="BL391" s="161">
        <f t="shared" si="4613"/>
        <v>46081</v>
      </c>
      <c r="BM391" s="165">
        <f t="shared" si="4614"/>
        <v>0</v>
      </c>
      <c r="BN391" s="161">
        <f t="shared" si="4615"/>
        <v>46082</v>
      </c>
      <c r="BO391" s="161">
        <f t="shared" si="4616"/>
        <v>46112</v>
      </c>
      <c r="BP391" s="165">
        <f t="shared" si="4617"/>
        <v>0</v>
      </c>
      <c r="BQ391" s="161">
        <f t="shared" si="4618"/>
        <v>46113</v>
      </c>
      <c r="BR391" s="161">
        <f t="shared" si="4619"/>
        <v>46142</v>
      </c>
      <c r="BS391" s="165">
        <f t="shared" si="4620"/>
        <v>0</v>
      </c>
      <c r="BT391" s="161">
        <f t="shared" si="4621"/>
        <v>46143</v>
      </c>
      <c r="BU391" s="161">
        <f t="shared" si="4622"/>
        <v>46173</v>
      </c>
      <c r="BV391" s="165">
        <f t="shared" si="4623"/>
        <v>0</v>
      </c>
      <c r="BW391" s="161">
        <f t="shared" si="4624"/>
        <v>46174</v>
      </c>
      <c r="BX391" s="161">
        <f t="shared" si="4625"/>
        <v>46203</v>
      </c>
      <c r="BY391" s="165">
        <f t="shared" si="4626"/>
        <v>0</v>
      </c>
      <c r="BZ391" s="161">
        <f t="shared" si="4627"/>
        <v>46204</v>
      </c>
      <c r="CA391" s="161">
        <f t="shared" si="4628"/>
        <v>46234</v>
      </c>
      <c r="CB391" s="165">
        <f t="shared" si="4629"/>
        <v>0</v>
      </c>
      <c r="CC391" s="161">
        <f t="shared" si="4630"/>
        <v>46235</v>
      </c>
      <c r="CD391" s="161">
        <f t="shared" si="4631"/>
        <v>46265</v>
      </c>
      <c r="CE391" s="165">
        <f t="shared" si="4632"/>
        <v>0</v>
      </c>
      <c r="CF391" s="161">
        <f t="shared" si="4633"/>
        <v>46266</v>
      </c>
      <c r="CG391" s="161">
        <f t="shared" si="4634"/>
        <v>46295</v>
      </c>
      <c r="CH391" s="165">
        <f t="shared" si="4635"/>
        <v>0</v>
      </c>
      <c r="CI391" s="161">
        <f t="shared" si="4636"/>
        <v>46296</v>
      </c>
      <c r="CJ391" s="161">
        <f t="shared" si="4637"/>
        <v>46326</v>
      </c>
      <c r="CK391" s="165">
        <f t="shared" si="4638"/>
        <v>0</v>
      </c>
      <c r="CL391" s="161">
        <f t="shared" si="4639"/>
        <v>46327</v>
      </c>
      <c r="CM391" s="161">
        <f t="shared" si="4640"/>
        <v>46356</v>
      </c>
      <c r="CN391" s="165">
        <f t="shared" si="4641"/>
        <v>0</v>
      </c>
      <c r="CO391" s="161">
        <f t="shared" si="4642"/>
        <v>46357</v>
      </c>
      <c r="CP391" s="161">
        <f t="shared" si="4643"/>
        <v>46387</v>
      </c>
      <c r="CQ391" s="165">
        <f t="shared" si="4644"/>
        <v>0</v>
      </c>
    </row>
    <row r="392" s="78" customFormat="1" ht="24" customHeight="1" outlineLevel="4" spans="1:95">
      <c r="A392" s="119"/>
      <c r="B392" s="120"/>
      <c r="C392" s="121"/>
      <c r="D392" s="119"/>
      <c r="E392" s="120"/>
      <c r="F392" s="120"/>
      <c r="G392" s="120"/>
      <c r="H392" s="122"/>
      <c r="I392" s="122"/>
      <c r="J392" s="122">
        <f t="shared" si="3853"/>
        <v>0</v>
      </c>
      <c r="K392" s="122">
        <f t="shared" si="4645"/>
        <v>4</v>
      </c>
      <c r="L392" s="153"/>
      <c r="M392" s="154">
        <f>IFERROR(VLOOKUP($L392,'2-2 引出数据_合同数据仓库'!$B$2:$BP$1000,3,FALSE),0)</f>
        <v>0</v>
      </c>
      <c r="N392" s="122"/>
      <c r="O392" s="154">
        <f>IFERROR(VLOOKUP((LEFT(VLOOKUP($L392,'2-2 引出数据_合同数据仓库'!$B$2:$BP$1000,64,FALSE),15)&amp;(RIGHT(VLOOKUP($L392,'2-2 引出数据_合同数据仓库'!$B$2:$BP$1000,64,FALSE),4)+1)),'2-2 引出数据_合同数据仓库'!$B$2:$BP$1000,3,FALSE),0)</f>
        <v>0</v>
      </c>
      <c r="P392" s="122"/>
      <c r="Q392" s="122">
        <f>IFERROR(VLOOKUP($L392,'2-2 引出数据_合同数据仓库'!$B$2:$BP$1000,28,FALSE),0)</f>
        <v>0</v>
      </c>
      <c r="R392" s="122">
        <f>IFERROR(VLOOKUP($L392,'2-2 引出数据_合同数据仓库'!$B$2:$BP$1000,29,FALSE),0)</f>
        <v>0</v>
      </c>
      <c r="S392" s="122">
        <f>IFERROR(VLOOKUP($L392,'2-2 引出数据_合同数据仓库'!$B$2:$BP$1000,4,FALSE),0)</f>
        <v>0</v>
      </c>
      <c r="T392" s="122"/>
      <c r="U392" s="122">
        <f>IFERROR(VLOOKUP($L392,'2-2 引出数据_合同数据仓库'!$B$2:$BP$1000,15,FALSE),0)</f>
        <v>0</v>
      </c>
      <c r="V392" s="122">
        <f t="shared" si="4574"/>
        <v>0</v>
      </c>
      <c r="W392" s="122"/>
      <c r="X392" s="161">
        <v>45658</v>
      </c>
      <c r="Y392" s="161">
        <f t="shared" si="4575"/>
        <v>45688</v>
      </c>
      <c r="Z392" s="165">
        <f t="shared" si="4576"/>
        <v>0</v>
      </c>
      <c r="AA392" s="161">
        <f t="shared" si="4577"/>
        <v>45689</v>
      </c>
      <c r="AB392" s="161">
        <f t="shared" si="4578"/>
        <v>45716</v>
      </c>
      <c r="AC392" s="165">
        <f t="shared" si="4579"/>
        <v>0</v>
      </c>
      <c r="AD392" s="161">
        <f t="shared" si="4580"/>
        <v>45717</v>
      </c>
      <c r="AE392" s="161">
        <f t="shared" si="4581"/>
        <v>45747</v>
      </c>
      <c r="AF392" s="165">
        <f t="shared" si="4582"/>
        <v>0</v>
      </c>
      <c r="AG392" s="161">
        <f t="shared" si="4583"/>
        <v>45748</v>
      </c>
      <c r="AH392" s="161">
        <f t="shared" si="4584"/>
        <v>45777</v>
      </c>
      <c r="AI392" s="165">
        <f t="shared" si="4585"/>
        <v>0</v>
      </c>
      <c r="AJ392" s="161">
        <f t="shared" si="4586"/>
        <v>45778</v>
      </c>
      <c r="AK392" s="161">
        <f t="shared" si="4587"/>
        <v>45808</v>
      </c>
      <c r="AL392" s="165">
        <f t="shared" si="4588"/>
        <v>0</v>
      </c>
      <c r="AM392" s="161">
        <f t="shared" si="4589"/>
        <v>45809</v>
      </c>
      <c r="AN392" s="161">
        <f t="shared" si="4590"/>
        <v>45838</v>
      </c>
      <c r="AO392" s="165">
        <f t="shared" si="4591"/>
        <v>0</v>
      </c>
      <c r="AP392" s="161">
        <f t="shared" si="4592"/>
        <v>45839</v>
      </c>
      <c r="AQ392" s="161">
        <f t="shared" si="4593"/>
        <v>45869</v>
      </c>
      <c r="AR392" s="165">
        <f t="shared" si="4594"/>
        <v>0</v>
      </c>
      <c r="AS392" s="161">
        <f t="shared" si="4595"/>
        <v>45870</v>
      </c>
      <c r="AT392" s="161">
        <f t="shared" si="4596"/>
        <v>45900</v>
      </c>
      <c r="AU392" s="165">
        <f t="shared" si="4597"/>
        <v>0</v>
      </c>
      <c r="AV392" s="161">
        <f t="shared" si="4598"/>
        <v>45901</v>
      </c>
      <c r="AW392" s="161">
        <f t="shared" si="4599"/>
        <v>45930</v>
      </c>
      <c r="AX392" s="165">
        <f t="shared" si="4600"/>
        <v>0</v>
      </c>
      <c r="AY392" s="161">
        <f t="shared" si="4601"/>
        <v>45931</v>
      </c>
      <c r="AZ392" s="161">
        <f t="shared" si="4602"/>
        <v>45961</v>
      </c>
      <c r="BA392" s="165">
        <f t="shared" si="4603"/>
        <v>0</v>
      </c>
      <c r="BB392" s="161">
        <f t="shared" si="4604"/>
        <v>45962</v>
      </c>
      <c r="BC392" s="161">
        <f t="shared" si="4605"/>
        <v>45991</v>
      </c>
      <c r="BD392" s="165">
        <f t="shared" si="4606"/>
        <v>0</v>
      </c>
      <c r="BE392" s="161">
        <f t="shared" si="4607"/>
        <v>45992</v>
      </c>
      <c r="BF392" s="161">
        <f t="shared" si="4608"/>
        <v>46022</v>
      </c>
      <c r="BG392" s="165">
        <f t="shared" si="4609"/>
        <v>0</v>
      </c>
      <c r="BH392" s="161">
        <v>46023</v>
      </c>
      <c r="BI392" s="161">
        <f t="shared" si="4610"/>
        <v>46053</v>
      </c>
      <c r="BJ392" s="165">
        <f t="shared" si="4611"/>
        <v>0</v>
      </c>
      <c r="BK392" s="161">
        <f t="shared" si="4612"/>
        <v>46054</v>
      </c>
      <c r="BL392" s="161">
        <f t="shared" si="4613"/>
        <v>46081</v>
      </c>
      <c r="BM392" s="165">
        <f t="shared" si="4614"/>
        <v>0</v>
      </c>
      <c r="BN392" s="161">
        <f t="shared" si="4615"/>
        <v>46082</v>
      </c>
      <c r="BO392" s="161">
        <f t="shared" si="4616"/>
        <v>46112</v>
      </c>
      <c r="BP392" s="165">
        <f t="shared" si="4617"/>
        <v>0</v>
      </c>
      <c r="BQ392" s="161">
        <f t="shared" si="4618"/>
        <v>46113</v>
      </c>
      <c r="BR392" s="161">
        <f t="shared" si="4619"/>
        <v>46142</v>
      </c>
      <c r="BS392" s="165">
        <f t="shared" si="4620"/>
        <v>0</v>
      </c>
      <c r="BT392" s="161">
        <f t="shared" si="4621"/>
        <v>46143</v>
      </c>
      <c r="BU392" s="161">
        <f t="shared" si="4622"/>
        <v>46173</v>
      </c>
      <c r="BV392" s="165">
        <f t="shared" si="4623"/>
        <v>0</v>
      </c>
      <c r="BW392" s="161">
        <f t="shared" si="4624"/>
        <v>46174</v>
      </c>
      <c r="BX392" s="161">
        <f t="shared" si="4625"/>
        <v>46203</v>
      </c>
      <c r="BY392" s="165">
        <f t="shared" si="4626"/>
        <v>0</v>
      </c>
      <c r="BZ392" s="161">
        <f t="shared" si="4627"/>
        <v>46204</v>
      </c>
      <c r="CA392" s="161">
        <f t="shared" si="4628"/>
        <v>46234</v>
      </c>
      <c r="CB392" s="165">
        <f t="shared" si="4629"/>
        <v>0</v>
      </c>
      <c r="CC392" s="161">
        <f t="shared" si="4630"/>
        <v>46235</v>
      </c>
      <c r="CD392" s="161">
        <f t="shared" si="4631"/>
        <v>46265</v>
      </c>
      <c r="CE392" s="165">
        <f t="shared" si="4632"/>
        <v>0</v>
      </c>
      <c r="CF392" s="161">
        <f t="shared" si="4633"/>
        <v>46266</v>
      </c>
      <c r="CG392" s="161">
        <f t="shared" si="4634"/>
        <v>46295</v>
      </c>
      <c r="CH392" s="165">
        <f t="shared" si="4635"/>
        <v>0</v>
      </c>
      <c r="CI392" s="161">
        <f t="shared" si="4636"/>
        <v>46296</v>
      </c>
      <c r="CJ392" s="161">
        <f t="shared" si="4637"/>
        <v>46326</v>
      </c>
      <c r="CK392" s="165">
        <f t="shared" si="4638"/>
        <v>0</v>
      </c>
      <c r="CL392" s="161">
        <f t="shared" si="4639"/>
        <v>46327</v>
      </c>
      <c r="CM392" s="161">
        <f t="shared" si="4640"/>
        <v>46356</v>
      </c>
      <c r="CN392" s="165">
        <f t="shared" si="4641"/>
        <v>0</v>
      </c>
      <c r="CO392" s="161">
        <f t="shared" si="4642"/>
        <v>46357</v>
      </c>
      <c r="CP392" s="161">
        <f t="shared" si="4643"/>
        <v>46387</v>
      </c>
      <c r="CQ392" s="165">
        <f t="shared" si="4644"/>
        <v>0</v>
      </c>
    </row>
    <row r="393" s="78" customFormat="1" ht="24" customHeight="1" outlineLevel="4" spans="1:95">
      <c r="A393" s="123" t="s">
        <v>2826</v>
      </c>
      <c r="B393" s="124"/>
      <c r="C393" s="124"/>
      <c r="D393" s="124"/>
      <c r="E393" s="124"/>
      <c r="F393" s="124"/>
      <c r="G393" s="125"/>
      <c r="H393" s="126"/>
      <c r="I393" s="126"/>
      <c r="J393" s="126"/>
      <c r="K393" s="126"/>
      <c r="L393" s="155"/>
      <c r="M393" s="155"/>
      <c r="N393" s="126"/>
      <c r="O393" s="126"/>
      <c r="P393" s="126"/>
      <c r="Q393" s="126"/>
      <c r="R393" s="126"/>
      <c r="S393" s="126"/>
      <c r="T393" s="126"/>
      <c r="U393" s="126"/>
      <c r="V393" s="126"/>
      <c r="W393" s="126"/>
      <c r="X393" s="126"/>
      <c r="Y393" s="126"/>
      <c r="Z393" s="126"/>
      <c r="AA393" s="126"/>
      <c r="AB393" s="126"/>
      <c r="AC393" s="126"/>
      <c r="AD393" s="126"/>
      <c r="AE393" s="126"/>
      <c r="AF393" s="126"/>
      <c r="AG393" s="126"/>
      <c r="AH393" s="126"/>
      <c r="AI393" s="126"/>
      <c r="AJ393" s="126"/>
      <c r="AK393" s="126"/>
      <c r="AL393" s="126"/>
      <c r="AM393" s="126"/>
      <c r="AN393" s="126"/>
      <c r="AO393" s="126"/>
      <c r="AP393" s="126"/>
      <c r="AQ393" s="126"/>
      <c r="AR393" s="126"/>
      <c r="AS393" s="126"/>
      <c r="AT393" s="126"/>
      <c r="AU393" s="126"/>
      <c r="AV393" s="126"/>
      <c r="AW393" s="126"/>
      <c r="AX393" s="126"/>
      <c r="AY393" s="126"/>
      <c r="AZ393" s="126"/>
      <c r="BA393" s="126"/>
      <c r="BB393" s="126"/>
      <c r="BC393" s="126"/>
      <c r="BD393" s="126"/>
      <c r="BE393" s="126"/>
      <c r="BF393" s="126"/>
      <c r="BG393" s="126"/>
      <c r="BH393" s="126"/>
      <c r="BI393" s="126"/>
      <c r="BJ393" s="126"/>
      <c r="BK393" s="126"/>
      <c r="BL393" s="126"/>
      <c r="BM393" s="126"/>
      <c r="BN393" s="126"/>
      <c r="BO393" s="126"/>
      <c r="BP393" s="126"/>
      <c r="BQ393" s="126"/>
      <c r="BR393" s="126"/>
      <c r="BS393" s="126"/>
      <c r="BT393" s="126"/>
      <c r="BU393" s="126"/>
      <c r="BV393" s="126"/>
      <c r="BW393" s="126"/>
      <c r="BX393" s="126"/>
      <c r="BY393" s="126"/>
      <c r="BZ393" s="126"/>
      <c r="CA393" s="126"/>
      <c r="CB393" s="126"/>
      <c r="CC393" s="126"/>
      <c r="CD393" s="126"/>
      <c r="CE393" s="126"/>
      <c r="CF393" s="126"/>
      <c r="CG393" s="126"/>
      <c r="CH393" s="126"/>
      <c r="CI393" s="126"/>
      <c r="CJ393" s="126"/>
      <c r="CK393" s="126"/>
      <c r="CL393" s="126"/>
      <c r="CM393" s="126"/>
      <c r="CN393" s="126"/>
      <c r="CO393" s="126"/>
      <c r="CP393" s="126"/>
      <c r="CQ393" s="126"/>
    </row>
    <row r="394" ht="24" customHeight="1" outlineLevel="3" spans="1:95">
      <c r="A394" s="115"/>
      <c r="B394" s="116" t="s">
        <v>799</v>
      </c>
      <c r="C394" s="117" t="s">
        <v>1367</v>
      </c>
      <c r="D394" s="115" t="s">
        <v>1368</v>
      </c>
      <c r="E394" s="116" t="s">
        <v>1369</v>
      </c>
      <c r="F394" s="116"/>
      <c r="G394" s="116" t="s">
        <v>943</v>
      </c>
      <c r="H394" s="118">
        <f>X394+AA394+AD394+AG394+AJ394+AM394+AP394+AS394+AV394+AY394+BB394+BE394</f>
        <v>0</v>
      </c>
      <c r="I394" s="118">
        <f>Y394+AB394+AE394+AH394+AK394+AN394+AQ394+AT394+AW394+AZ394+BC394+BF394</f>
        <v>0</v>
      </c>
      <c r="J394" s="118">
        <f t="shared" si="3853"/>
        <v>0</v>
      </c>
      <c r="K394" s="118"/>
      <c r="L394" s="152"/>
      <c r="M394" s="152"/>
      <c r="N394" s="118"/>
      <c r="O394" s="118"/>
      <c r="P394" s="118"/>
      <c r="Q394" s="118"/>
      <c r="R394" s="118"/>
      <c r="S394" s="118"/>
      <c r="T394" s="118"/>
      <c r="U394" s="118"/>
      <c r="V394" s="118"/>
      <c r="W394" s="118"/>
      <c r="X394" s="118">
        <f>VLOOKUP($C394,'1 预算编制表单'!$C:$BJ,27,FALSE)</f>
        <v>0</v>
      </c>
      <c r="Y394" s="118">
        <f>X394-Z394</f>
        <v>0</v>
      </c>
      <c r="Z394" s="118">
        <f>SUM(Z395:Z399)</f>
        <v>0</v>
      </c>
      <c r="AA394" s="118">
        <f>VLOOKUP($C394,'1 预算编制表单'!$C:$BJ,30,FALSE)</f>
        <v>0</v>
      </c>
      <c r="AB394" s="118">
        <f>AA394-AC394</f>
        <v>0</v>
      </c>
      <c r="AC394" s="118">
        <f>SUM(AC395:AC399)</f>
        <v>0</v>
      </c>
      <c r="AD394" s="118">
        <f>VLOOKUP($C394,'1 预算编制表单'!$C:$BJ,33,FALSE)</f>
        <v>0</v>
      </c>
      <c r="AE394" s="118">
        <f>AD394-AF394</f>
        <v>0</v>
      </c>
      <c r="AF394" s="118">
        <f>SUM(AF395:AF399)</f>
        <v>0</v>
      </c>
      <c r="AG394" s="118">
        <f>VLOOKUP($C394,'1 预算编制表单'!$C:$BJ,36,FALSE)</f>
        <v>0</v>
      </c>
      <c r="AH394" s="118">
        <f>AG394-AI394</f>
        <v>0</v>
      </c>
      <c r="AI394" s="118">
        <f>SUM(AI395:AI399)</f>
        <v>0</v>
      </c>
      <c r="AJ394" s="118">
        <f>VLOOKUP($C394,'1 预算编制表单'!$C:$BJ,39,FALSE)</f>
        <v>0</v>
      </c>
      <c r="AK394" s="118">
        <f>AJ394-AL394</f>
        <v>0</v>
      </c>
      <c r="AL394" s="118">
        <f>SUM(AL395:AL399)</f>
        <v>0</v>
      </c>
      <c r="AM394" s="118">
        <f>VLOOKUP($C394,'1 预算编制表单'!$C:$BJ,42,FALSE)</f>
        <v>0</v>
      </c>
      <c r="AN394" s="118">
        <f>AM394-AO394</f>
        <v>0</v>
      </c>
      <c r="AO394" s="118">
        <f>SUM(AO395:AO399)</f>
        <v>0</v>
      </c>
      <c r="AP394" s="118">
        <f>VLOOKUP($C394,'1 预算编制表单'!$C:$BJ,45,FALSE)</f>
        <v>0</v>
      </c>
      <c r="AQ394" s="118">
        <f>AP394-AR394</f>
        <v>0</v>
      </c>
      <c r="AR394" s="118">
        <f>SUM(AR395:AR399)</f>
        <v>0</v>
      </c>
      <c r="AS394" s="118">
        <f>VLOOKUP($C394,'1 预算编制表单'!$C:$BJ,48,FALSE)</f>
        <v>0</v>
      </c>
      <c r="AT394" s="118">
        <f>AS394-AU394</f>
        <v>0</v>
      </c>
      <c r="AU394" s="118">
        <f>SUM(AU395:AU399)</f>
        <v>0</v>
      </c>
      <c r="AV394" s="118">
        <f>VLOOKUP($C394,'1 预算编制表单'!$C:$BJ,51,FALSE)</f>
        <v>0</v>
      </c>
      <c r="AW394" s="118">
        <f>AV394-AX394</f>
        <v>0</v>
      </c>
      <c r="AX394" s="118">
        <f>SUM(AX395:AX399)</f>
        <v>0</v>
      </c>
      <c r="AY394" s="118">
        <f>VLOOKUP($C394,'1 预算编制表单'!$C:$BJ,54,FALSE)</f>
        <v>0</v>
      </c>
      <c r="AZ394" s="118">
        <f>AY394-BA394</f>
        <v>0</v>
      </c>
      <c r="BA394" s="118">
        <f>SUM(BA395:BA399)</f>
        <v>0</v>
      </c>
      <c r="BB394" s="118">
        <f>VLOOKUP($C394,'1 预算编制表单'!$C:$BJ,57,FALSE)</f>
        <v>0</v>
      </c>
      <c r="BC394" s="118">
        <f>BB394-BD394</f>
        <v>0</v>
      </c>
      <c r="BD394" s="118">
        <f>SUM(BD395:BD399)</f>
        <v>0</v>
      </c>
      <c r="BE394" s="118">
        <f>VLOOKUP($C394,'1 预算编制表单'!$C:$BJ,60,FALSE)</f>
        <v>0</v>
      </c>
      <c r="BF394" s="118">
        <f>BE394-BG394</f>
        <v>0</v>
      </c>
      <c r="BG394" s="118">
        <f>SUM(BG395:BG399)</f>
        <v>0</v>
      </c>
      <c r="BH394" s="118">
        <f>VLOOKUP($C394,'1 预算编制表单'!$C:$BJ,27,FALSE)</f>
        <v>0</v>
      </c>
      <c r="BI394" s="118">
        <f>BH394-BJ394</f>
        <v>0</v>
      </c>
      <c r="BJ394" s="118">
        <f>SUM(BJ395:BJ399)</f>
        <v>0</v>
      </c>
      <c r="BK394" s="118">
        <f>VLOOKUP($C394,'1 预算编制表单'!$C:$BJ,30,FALSE)</f>
        <v>0</v>
      </c>
      <c r="BL394" s="118">
        <f>BK394-BM394</f>
        <v>0</v>
      </c>
      <c r="BM394" s="118">
        <f>SUM(BM395:BM399)</f>
        <v>0</v>
      </c>
      <c r="BN394" s="118">
        <f>VLOOKUP($C394,'1 预算编制表单'!$C:$BJ,33,FALSE)</f>
        <v>0</v>
      </c>
      <c r="BO394" s="118">
        <f>BN394-BP394</f>
        <v>0</v>
      </c>
      <c r="BP394" s="118">
        <f>SUM(BP395:BP399)</f>
        <v>0</v>
      </c>
      <c r="BQ394" s="118">
        <f>VLOOKUP($C394,'1 预算编制表单'!$C:$BJ,36,FALSE)</f>
        <v>0</v>
      </c>
      <c r="BR394" s="118">
        <f>BQ394-BS394</f>
        <v>0</v>
      </c>
      <c r="BS394" s="118">
        <f>SUM(BS395:BS399)</f>
        <v>0</v>
      </c>
      <c r="BT394" s="118">
        <f>VLOOKUP($C394,'1 预算编制表单'!$C:$BJ,39,FALSE)</f>
        <v>0</v>
      </c>
      <c r="BU394" s="118">
        <f>BT394-BV394</f>
        <v>0</v>
      </c>
      <c r="BV394" s="118">
        <f>SUM(BV395:BV399)</f>
        <v>0</v>
      </c>
      <c r="BW394" s="118">
        <f>VLOOKUP($C394,'1 预算编制表单'!$C:$BJ,42,FALSE)</f>
        <v>0</v>
      </c>
      <c r="BX394" s="118">
        <f>BW394-BY394</f>
        <v>0</v>
      </c>
      <c r="BY394" s="118">
        <f>SUM(BY395:BY399)</f>
        <v>0</v>
      </c>
      <c r="BZ394" s="118">
        <f>VLOOKUP($C394,'1 预算编制表单'!$C:$BJ,45,FALSE)</f>
        <v>0</v>
      </c>
      <c r="CA394" s="118">
        <f>BZ394-CB394</f>
        <v>0</v>
      </c>
      <c r="CB394" s="118">
        <f>SUM(CB395:CB399)</f>
        <v>0</v>
      </c>
      <c r="CC394" s="118">
        <f>VLOOKUP($C394,'1 预算编制表单'!$C:$BJ,48,FALSE)</f>
        <v>0</v>
      </c>
      <c r="CD394" s="118">
        <f>CC394-CE394</f>
        <v>0</v>
      </c>
      <c r="CE394" s="118">
        <f>SUM(CE395:CE399)</f>
        <v>0</v>
      </c>
      <c r="CF394" s="118">
        <f>VLOOKUP($C394,'1 预算编制表单'!$C:$BJ,51,FALSE)</f>
        <v>0</v>
      </c>
      <c r="CG394" s="118">
        <f>CF394-CH394</f>
        <v>0</v>
      </c>
      <c r="CH394" s="118">
        <f>SUM(CH395:CH399)</f>
        <v>0</v>
      </c>
      <c r="CI394" s="118">
        <f>VLOOKUP($C394,'1 预算编制表单'!$C:$BJ,54,FALSE)</f>
        <v>0</v>
      </c>
      <c r="CJ394" s="118">
        <f>CI394-CK394</f>
        <v>0</v>
      </c>
      <c r="CK394" s="118">
        <f>SUM(CK395:CK399)</f>
        <v>0</v>
      </c>
      <c r="CL394" s="118">
        <f>VLOOKUP($C394,'1 预算编制表单'!$C:$BJ,57,FALSE)</f>
        <v>0</v>
      </c>
      <c r="CM394" s="118">
        <f>CL394-CN394</f>
        <v>0</v>
      </c>
      <c r="CN394" s="118">
        <f>SUM(CN395:CN399)</f>
        <v>0</v>
      </c>
      <c r="CO394" s="118">
        <f>VLOOKUP($C394,'1 预算编制表单'!$C:$BJ,60,FALSE)</f>
        <v>0</v>
      </c>
      <c r="CP394" s="118">
        <f>CO394-CQ394</f>
        <v>0</v>
      </c>
      <c r="CQ394" s="118">
        <f>SUM(CQ395:CQ399)</f>
        <v>0</v>
      </c>
    </row>
    <row r="395" s="78" customFormat="1" ht="24" customHeight="1" outlineLevel="4" spans="1:95">
      <c r="A395" s="119"/>
      <c r="B395" s="120"/>
      <c r="C395" s="121"/>
      <c r="D395" s="119"/>
      <c r="E395" s="120"/>
      <c r="F395" s="120"/>
      <c r="G395" s="120"/>
      <c r="H395" s="122"/>
      <c r="I395" s="122"/>
      <c r="J395" s="122">
        <f t="shared" ref="J395:J437" si="4646">Z395+AC395+AF395+AI395+AL395+AO395+AR395+AU395+AX395+BA395+BD395+BG395</f>
        <v>0</v>
      </c>
      <c r="K395" s="122">
        <v>1</v>
      </c>
      <c r="L395" s="153"/>
      <c r="M395" s="154">
        <f>IFERROR(VLOOKUP($L395,'2-2 引出数据_合同数据仓库'!$B$2:$BP$1000,3,FALSE),0)</f>
        <v>0</v>
      </c>
      <c r="N395" s="122"/>
      <c r="O395" s="154">
        <f>IFERROR(VLOOKUP((LEFT(VLOOKUP($L395,'2-2 引出数据_合同数据仓库'!$B$2:$BP$1000,64,FALSE),15)&amp;(RIGHT(VLOOKUP($L395,'2-2 引出数据_合同数据仓库'!$B$2:$BP$1000,64,FALSE),4)+1)),'2-2 引出数据_合同数据仓库'!$B$2:$BP$1000,3,FALSE),0)</f>
        <v>0</v>
      </c>
      <c r="P395" s="122"/>
      <c r="Q395" s="122">
        <f>IFERROR(VLOOKUP($L395,'2-2 引出数据_合同数据仓库'!$B$2:$BP$1000,28,FALSE),0)</f>
        <v>0</v>
      </c>
      <c r="R395" s="122">
        <f>IFERROR(VLOOKUP($L395,'2-2 引出数据_合同数据仓库'!$B$2:$BP$1000,29,FALSE),0)</f>
        <v>0</v>
      </c>
      <c r="S395" s="122">
        <f>IFERROR(VLOOKUP($L395,'2-2 引出数据_合同数据仓库'!$B$2:$BP$1000,4,FALSE),0)</f>
        <v>0</v>
      </c>
      <c r="T395" s="122"/>
      <c r="U395" s="122">
        <f>IFERROR(VLOOKUP($L395,'2-2 引出数据_合同数据仓库'!$B$2:$BP$1000,15,FALSE),0)</f>
        <v>0</v>
      </c>
      <c r="V395" s="122">
        <f t="shared" ref="V395:V398" si="4647">U395/(S395-R395+1)*365</f>
        <v>0</v>
      </c>
      <c r="W395" s="122"/>
      <c r="X395" s="161">
        <v>45658</v>
      </c>
      <c r="Y395" s="161">
        <f t="shared" ref="Y395:Y398" si="4648">X395+30</f>
        <v>45688</v>
      </c>
      <c r="Z395" s="165">
        <f t="shared" ref="Z395:Z398" si="4649">IFERROR(IF(($R395-Y395)&gt;=0,0,IF(($S395-X395)&lt;0,0,IF(AND(($S395-Y395)&gt;0,(X395-$R395)&gt;0),$V395/365*(Y395-X395+1),IF(AND(($S395-Y395)&lt;=0,(X395-$R395)&gt;0),$V395/365*($S395-X395+1),$V395/365*(Y395-$R395+1))))),0)</f>
        <v>0</v>
      </c>
      <c r="AA395" s="161">
        <f t="shared" ref="AA395:AA398" si="4650">Y395+1</f>
        <v>45689</v>
      </c>
      <c r="AB395" s="161">
        <f t="shared" ref="AB395:AB398" si="4651">AA395+27</f>
        <v>45716</v>
      </c>
      <c r="AC395" s="165">
        <f t="shared" ref="AC395:AC398" si="4652">IFERROR(IF(($R395-AB395)&gt;=0,0,IF(($S395-AA395)&lt;0,0,IF(AND(($S395-AB395)&gt;0,(AA395-$R395)&gt;0),$V395/365*(AB395-AA395+1),IF(AND(($S395-AB395)&lt;=0,(AA395-$R395)&gt;0),$V395/365*($S395-AA395+1),$V395/365*(AB395-$R395+1))))),0)</f>
        <v>0</v>
      </c>
      <c r="AD395" s="161">
        <f t="shared" ref="AD395:AD398" si="4653">AB395+1</f>
        <v>45717</v>
      </c>
      <c r="AE395" s="161">
        <f t="shared" ref="AE395:AE398" si="4654">AD395+30</f>
        <v>45747</v>
      </c>
      <c r="AF395" s="165">
        <f t="shared" ref="AF395:AF398" si="4655">IFERROR(IF(($R395-AE395)&gt;=0,0,IF(($S395-AD395)&lt;0,0,IF(AND(($S395-AE395)&gt;0,(AD395-$R395)&gt;0),$V395/365*(AE395-AD395+1),IF(AND(($S395-AE395)&lt;=0,(AD395-$R395)&gt;0),$V395/365*($S395-AD395+1),$V395/365*(AE395-$R395+1))))),0)</f>
        <v>0</v>
      </c>
      <c r="AG395" s="161">
        <f t="shared" ref="AG395:AG398" si="4656">AE395+1</f>
        <v>45748</v>
      </c>
      <c r="AH395" s="161">
        <f t="shared" ref="AH395:AH398" si="4657">AG395+29</f>
        <v>45777</v>
      </c>
      <c r="AI395" s="165">
        <f t="shared" ref="AI395:AI398" si="4658">IFERROR(IF(($R395-AH395)&gt;=0,0,IF(($S395-AG395)&lt;0,0,IF(AND(($S395-AH395)&gt;0,(AG395-$R395)&gt;0),$V395/365*(AH395-AG395+1),IF(AND(($S395-AH395)&lt;=0,(AG395-$R395)&gt;0),$V395/365*($S395-AG395+1),$V395/365*(AH395-$R395+1))))),0)</f>
        <v>0</v>
      </c>
      <c r="AJ395" s="161">
        <f t="shared" ref="AJ395:AJ398" si="4659">AH395+1</f>
        <v>45778</v>
      </c>
      <c r="AK395" s="161">
        <f t="shared" ref="AK395:AK398" si="4660">AJ395+30</f>
        <v>45808</v>
      </c>
      <c r="AL395" s="165">
        <f t="shared" ref="AL395:AL398" si="4661">IFERROR(IF(($R395-AK395)&gt;=0,0,IF(($S395-AJ395)&lt;0,0,IF(AND(($S395-AK395)&gt;0,(AJ395-$R395)&gt;0),$V395/365*(AK395-AJ395+1),IF(AND(($S395-AK395)&lt;=0,(AJ395-$R395)&gt;0),$V395/365*($S395-AJ395+1),$V395/365*(AK395-$R395+1))))),0)</f>
        <v>0</v>
      </c>
      <c r="AM395" s="161">
        <f t="shared" ref="AM395:AM398" si="4662">AK395+1</f>
        <v>45809</v>
      </c>
      <c r="AN395" s="161">
        <f t="shared" ref="AN395:AN398" si="4663">AM395+29</f>
        <v>45838</v>
      </c>
      <c r="AO395" s="165">
        <f t="shared" ref="AO395:AO398" si="4664">IFERROR(IF(($R395-AN395)&gt;=0,0,IF(($S395-AM395)&lt;0,0,IF(AND(($S395-AN395)&gt;0,(AM395-$R395)&gt;0),$V395/365*(AN395-AM395+1),IF(AND(($S395-AN395)&lt;=0,(AM395-$R395)&gt;0),$V395/365*($S395-AM395+1),$V395/365*(AN395-$R395+1))))),0)</f>
        <v>0</v>
      </c>
      <c r="AP395" s="161">
        <f t="shared" ref="AP395:AP398" si="4665">AN395+1</f>
        <v>45839</v>
      </c>
      <c r="AQ395" s="161">
        <f t="shared" ref="AQ395:AQ398" si="4666">AP395+30</f>
        <v>45869</v>
      </c>
      <c r="AR395" s="165">
        <f t="shared" ref="AR395:AR398" si="4667">IFERROR(IF(($R395-AQ395)&gt;=0,0,IF(($S395-AP395)&lt;0,0,IF(AND(($S395-AQ395)&gt;0,(AP395-$R395)&gt;0),$V395/365*(AQ395-AP395+1),IF(AND(($S395-AQ395)&lt;=0,(AP395-$R395)&gt;0),$V395/365*($S395-AP395+1),$V395/365*(AQ395-$R395+1))))),0)</f>
        <v>0</v>
      </c>
      <c r="AS395" s="161">
        <f t="shared" ref="AS395:AS398" si="4668">AQ395+1</f>
        <v>45870</v>
      </c>
      <c r="AT395" s="161">
        <f t="shared" ref="AT395:AT398" si="4669">AS395+30</f>
        <v>45900</v>
      </c>
      <c r="AU395" s="165">
        <f t="shared" ref="AU395:AU398" si="4670">IFERROR(IF(($R395-AT395)&gt;=0,0,IF(($S395-AS395)&lt;0,0,IF(AND(($S395-AT395)&gt;0,(AS395-$R395)&gt;0),$V395/365*(AT395-AS395+1),IF(AND(($S395-AT395)&lt;=0,(AS395-$R395)&gt;0),$V395/365*($S395-AS395+1),$V395/365*(AT395-$R395+1))))),0)</f>
        <v>0</v>
      </c>
      <c r="AV395" s="161">
        <f t="shared" ref="AV395:AV398" si="4671">AT395+1</f>
        <v>45901</v>
      </c>
      <c r="AW395" s="161">
        <f t="shared" ref="AW395:AW398" si="4672">AV395+29</f>
        <v>45930</v>
      </c>
      <c r="AX395" s="165">
        <f t="shared" ref="AX395:AX398" si="4673">IFERROR(IF(($R395-AW395)&gt;=0,0,IF(($S395-AV395)&lt;0,0,IF(AND(($S395-AW395)&gt;0,(AV395-$R395)&gt;0),$V395/365*(AW395-AV395+1),IF(AND(($S395-AW395)&lt;=0,(AV395-$R395)&gt;0),$V395/365*($S395-AV395+1),$V395/365*(AW395-$R395+1))))),0)</f>
        <v>0</v>
      </c>
      <c r="AY395" s="161">
        <f t="shared" ref="AY395:AY398" si="4674">AW395+1</f>
        <v>45931</v>
      </c>
      <c r="AZ395" s="161">
        <f t="shared" ref="AZ395:AZ398" si="4675">AY395+30</f>
        <v>45961</v>
      </c>
      <c r="BA395" s="165">
        <f t="shared" ref="BA395:BA398" si="4676">IFERROR(IF(($R395-AZ395)&gt;=0,0,IF(($S395-AY395)&lt;0,0,IF(AND(($S395-AZ395)&gt;0,(AY395-$R395)&gt;0),$V395/365*(AZ395-AY395+1),IF(AND(($S395-AZ395)&lt;=0,(AY395-$R395)&gt;0),$V395/365*($S395-AY395+1),$V395/365*(AZ395-$R395+1))))),0)</f>
        <v>0</v>
      </c>
      <c r="BB395" s="161">
        <f t="shared" ref="BB395:BB398" si="4677">AZ395+1</f>
        <v>45962</v>
      </c>
      <c r="BC395" s="161">
        <f t="shared" ref="BC395:BC398" si="4678">BB395+29</f>
        <v>45991</v>
      </c>
      <c r="BD395" s="165">
        <f t="shared" ref="BD395:BD398" si="4679">IFERROR(IF(($R395-BC395)&gt;=0,0,IF(($S395-BB395)&lt;0,0,IF(AND(($S395-BC395)&gt;0,(BB395-$R395)&gt;0),$V395/365*(BC395-BB395+1),IF(AND(($S395-BC395)&lt;=0,(BB395-$R395)&gt;0),$V395/365*($S395-BB395+1),$V395/365*(BC395-$R395+1))))),0)</f>
        <v>0</v>
      </c>
      <c r="BE395" s="161">
        <f t="shared" ref="BE395:BE398" si="4680">BC395+1</f>
        <v>45992</v>
      </c>
      <c r="BF395" s="161">
        <f t="shared" ref="BF395:BF398" si="4681">BE395+30</f>
        <v>46022</v>
      </c>
      <c r="BG395" s="165">
        <f t="shared" ref="BG395:BG398" si="4682">IFERROR(IF(($R395-BF395)&gt;=0,0,IF(($S395-BE395)&lt;0,0,IF(AND(($S395-BF395)&gt;0,(BE395-$R395)&gt;0),$V395/365*(BF395-BE395+1),IF(AND(($S395-BF395)&lt;=0,(BE395-$R395)&gt;0),$V395/365*($S395-BE395+1),$V395/365*(BF395-$R395+1))))),0)</f>
        <v>0</v>
      </c>
      <c r="BH395" s="161">
        <v>46023</v>
      </c>
      <c r="BI395" s="161">
        <f t="shared" ref="BI395:BI398" si="4683">BH395+30</f>
        <v>46053</v>
      </c>
      <c r="BJ395" s="165">
        <f t="shared" ref="BJ395:BJ398" si="4684">IFERROR(IF(($R395-BI395)&gt;=0,0,IF(($S395-BH395)&lt;0,0,IF(AND(($S395-BI395)&gt;0,(BH395-$R395)&gt;0),$V395/365*(BI395-BH395+1),IF(AND(($S395-BI395)&lt;=0,(BH395-$R395)&gt;0),$V395/365*($S395-BH395+1),$V395/365*(BI395-$R395+1))))),0)</f>
        <v>0</v>
      </c>
      <c r="BK395" s="161">
        <f t="shared" ref="BK395:BK398" si="4685">BI395+1</f>
        <v>46054</v>
      </c>
      <c r="BL395" s="161">
        <f t="shared" ref="BL395:BL398" si="4686">BK395+27</f>
        <v>46081</v>
      </c>
      <c r="BM395" s="165">
        <f t="shared" ref="BM395:BM398" si="4687">IFERROR(IF(($R395-BL395)&gt;=0,0,IF(($S395-BK395)&lt;0,0,IF(AND(($S395-BL395)&gt;0,(BK395-$R395)&gt;0),$V395/365*(BL395-BK395+1),IF(AND(($S395-BL395)&lt;=0,(BK395-$R395)&gt;0),$V395/365*($S395-BK395+1),$V395/365*(BL395-$R395+1))))),0)</f>
        <v>0</v>
      </c>
      <c r="BN395" s="161">
        <f t="shared" ref="BN395:BN398" si="4688">BL395+1</f>
        <v>46082</v>
      </c>
      <c r="BO395" s="161">
        <f t="shared" ref="BO395:BO398" si="4689">BN395+30</f>
        <v>46112</v>
      </c>
      <c r="BP395" s="165">
        <f t="shared" ref="BP395:BP398" si="4690">IFERROR(IF(($R395-BO395)&gt;=0,0,IF(($S395-BN395)&lt;0,0,IF(AND(($S395-BO395)&gt;0,(BN395-$R395)&gt;0),$V395/365*(BO395-BN395+1),IF(AND(($S395-BO395)&lt;=0,(BN395-$R395)&gt;0),$V395/365*($S395-BN395+1),$V395/365*(BO395-$R395+1))))),0)</f>
        <v>0</v>
      </c>
      <c r="BQ395" s="161">
        <f t="shared" ref="BQ395:BQ398" si="4691">BO395+1</f>
        <v>46113</v>
      </c>
      <c r="BR395" s="161">
        <f t="shared" ref="BR395:BR398" si="4692">BQ395+29</f>
        <v>46142</v>
      </c>
      <c r="BS395" s="165">
        <f t="shared" ref="BS395:BS398" si="4693">IFERROR(IF(($R395-BR395)&gt;=0,0,IF(($S395-BQ395)&lt;0,0,IF(AND(($S395-BR395)&gt;0,(BQ395-$R395)&gt;0),$V395/365*(BR395-BQ395+1),IF(AND(($S395-BR395)&lt;=0,(BQ395-$R395)&gt;0),$V395/365*($S395-BQ395+1),$V395/365*(BR395-$R395+1))))),0)</f>
        <v>0</v>
      </c>
      <c r="BT395" s="161">
        <f t="shared" ref="BT395:BT398" si="4694">BR395+1</f>
        <v>46143</v>
      </c>
      <c r="BU395" s="161">
        <f t="shared" ref="BU395:BU398" si="4695">BT395+30</f>
        <v>46173</v>
      </c>
      <c r="BV395" s="165">
        <f t="shared" ref="BV395:BV398" si="4696">IFERROR(IF(($R395-BU395)&gt;=0,0,IF(($S395-BT395)&lt;0,0,IF(AND(($S395-BU395)&gt;0,(BT395-$R395)&gt;0),$V395/365*(BU395-BT395+1),IF(AND(($S395-BU395)&lt;=0,(BT395-$R395)&gt;0),$V395/365*($S395-BT395+1),$V395/365*(BU395-$R395+1))))),0)</f>
        <v>0</v>
      </c>
      <c r="BW395" s="161">
        <f t="shared" ref="BW395:BW398" si="4697">BU395+1</f>
        <v>46174</v>
      </c>
      <c r="BX395" s="161">
        <f t="shared" ref="BX395:BX398" si="4698">BW395+29</f>
        <v>46203</v>
      </c>
      <c r="BY395" s="165">
        <f t="shared" ref="BY395:BY398" si="4699">IFERROR(IF(($R395-BX395)&gt;=0,0,IF(($S395-BW395)&lt;0,0,IF(AND(($S395-BX395)&gt;0,(BW395-$R395)&gt;0),$V395/365*(BX395-BW395+1),IF(AND(($S395-BX395)&lt;=0,(BW395-$R395)&gt;0),$V395/365*($S395-BW395+1),$V395/365*(BX395-$R395+1))))),0)</f>
        <v>0</v>
      </c>
      <c r="BZ395" s="161">
        <f t="shared" ref="BZ395:BZ398" si="4700">BX395+1</f>
        <v>46204</v>
      </c>
      <c r="CA395" s="161">
        <f t="shared" ref="CA395:CA398" si="4701">BZ395+30</f>
        <v>46234</v>
      </c>
      <c r="CB395" s="165">
        <f t="shared" ref="CB395:CB398" si="4702">IFERROR(IF(($R395-CA395)&gt;=0,0,IF(($S395-BZ395)&lt;0,0,IF(AND(($S395-CA395)&gt;0,(BZ395-$R395)&gt;0),$V395/365*(CA395-BZ395+1),IF(AND(($S395-CA395)&lt;=0,(BZ395-$R395)&gt;0),$V395/365*($S395-BZ395+1),$V395/365*(CA395-$R395+1))))),0)</f>
        <v>0</v>
      </c>
      <c r="CC395" s="161">
        <f t="shared" ref="CC395:CC398" si="4703">CA395+1</f>
        <v>46235</v>
      </c>
      <c r="CD395" s="161">
        <f t="shared" ref="CD395:CD398" si="4704">CC395+30</f>
        <v>46265</v>
      </c>
      <c r="CE395" s="165">
        <f t="shared" ref="CE395:CE398" si="4705">IFERROR(IF(($R395-CD395)&gt;=0,0,IF(($S395-CC395)&lt;0,0,IF(AND(($S395-CD395)&gt;0,(CC395-$R395)&gt;0),$V395/365*(CD395-CC395+1),IF(AND(($S395-CD395)&lt;=0,(CC395-$R395)&gt;0),$V395/365*($S395-CC395+1),$V395/365*(CD395-$R395+1))))),0)</f>
        <v>0</v>
      </c>
      <c r="CF395" s="161">
        <f t="shared" ref="CF395:CF398" si="4706">CD395+1</f>
        <v>46266</v>
      </c>
      <c r="CG395" s="161">
        <f t="shared" ref="CG395:CG398" si="4707">CF395+29</f>
        <v>46295</v>
      </c>
      <c r="CH395" s="165">
        <f t="shared" ref="CH395:CH398" si="4708">IFERROR(IF(($R395-CG395)&gt;=0,0,IF(($S395-CF395)&lt;0,0,IF(AND(($S395-CG395)&gt;0,(CF395-$R395)&gt;0),$V395/365*(CG395-CF395+1),IF(AND(($S395-CG395)&lt;=0,(CF395-$R395)&gt;0),$V395/365*($S395-CF395+1),$V395/365*(CG395-$R395+1))))),0)</f>
        <v>0</v>
      </c>
      <c r="CI395" s="161">
        <f t="shared" ref="CI395:CI398" si="4709">CG395+1</f>
        <v>46296</v>
      </c>
      <c r="CJ395" s="161">
        <f t="shared" ref="CJ395:CJ398" si="4710">CI395+30</f>
        <v>46326</v>
      </c>
      <c r="CK395" s="165">
        <f t="shared" ref="CK395:CK398" si="4711">IFERROR(IF(($R395-CJ395)&gt;=0,0,IF(($S395-CI395)&lt;0,0,IF(AND(($S395-CJ395)&gt;0,(CI395-$R395)&gt;0),$V395/365*(CJ395-CI395+1),IF(AND(($S395-CJ395)&lt;=0,(CI395-$R395)&gt;0),$V395/365*($S395-CI395+1),$V395/365*(CJ395-$R395+1))))),0)</f>
        <v>0</v>
      </c>
      <c r="CL395" s="161">
        <f t="shared" ref="CL395:CL398" si="4712">CJ395+1</f>
        <v>46327</v>
      </c>
      <c r="CM395" s="161">
        <f t="shared" ref="CM395:CM398" si="4713">CL395+29</f>
        <v>46356</v>
      </c>
      <c r="CN395" s="165">
        <f t="shared" ref="CN395:CN398" si="4714">IFERROR(IF(($R395-CM395)&gt;=0,0,IF(($S395-CL395)&lt;0,0,IF(AND(($S395-CM395)&gt;0,(CL395-$R395)&gt;0),$V395/365*(CM395-CL395+1),IF(AND(($S395-CM395)&lt;=0,(CL395-$R395)&gt;0),$V395/365*($S395-CL395+1),$V395/365*(CM395-$R395+1))))),0)</f>
        <v>0</v>
      </c>
      <c r="CO395" s="161">
        <f t="shared" ref="CO395:CO398" si="4715">CM395+1</f>
        <v>46357</v>
      </c>
      <c r="CP395" s="161">
        <f t="shared" ref="CP395:CP398" si="4716">CO395+30</f>
        <v>46387</v>
      </c>
      <c r="CQ395" s="165">
        <f t="shared" ref="CQ395:CQ398" si="4717">IFERROR(IF(($R395-CP395)&gt;=0,0,IF(($S395-CO395)&lt;0,0,IF(AND(($S395-CP395)&gt;0,(CO395-$R395)&gt;0),$V395/365*(CP395-CO395+1),IF(AND(($S395-CP395)&lt;=0,(CO395-$R395)&gt;0),$V395/365*($S395-CO395+1),$V395/365*(CP395-$R395+1))))),0)</f>
        <v>0</v>
      </c>
    </row>
    <row r="396" s="78" customFormat="1" ht="24" customHeight="1" outlineLevel="4" spans="1:95">
      <c r="A396" s="119"/>
      <c r="B396" s="120"/>
      <c r="C396" s="121"/>
      <c r="D396" s="119"/>
      <c r="E396" s="120"/>
      <c r="F396" s="120"/>
      <c r="G396" s="120"/>
      <c r="H396" s="122"/>
      <c r="I396" s="122"/>
      <c r="J396" s="122">
        <f t="shared" si="4646"/>
        <v>0</v>
      </c>
      <c r="K396" s="122">
        <f t="shared" ref="K396:K398" si="4718">K395+1</f>
        <v>2</v>
      </c>
      <c r="L396" s="153"/>
      <c r="M396" s="154">
        <f>IFERROR(VLOOKUP($L396,'2-2 引出数据_合同数据仓库'!$B$2:$BP$1000,3,FALSE),0)</f>
        <v>0</v>
      </c>
      <c r="N396" s="122"/>
      <c r="O396" s="154">
        <f>IFERROR(VLOOKUP((LEFT(VLOOKUP($L396,'2-2 引出数据_合同数据仓库'!$B$2:$BP$1000,64,FALSE),15)&amp;(RIGHT(VLOOKUP($L396,'2-2 引出数据_合同数据仓库'!$B$2:$BP$1000,64,FALSE),4)+1)),'2-2 引出数据_合同数据仓库'!$B$2:$BP$1000,3,FALSE),0)</f>
        <v>0</v>
      </c>
      <c r="P396" s="122"/>
      <c r="Q396" s="122">
        <f>IFERROR(VLOOKUP($L396,'2-2 引出数据_合同数据仓库'!$B$2:$BP$1000,28,FALSE),0)</f>
        <v>0</v>
      </c>
      <c r="R396" s="122">
        <f>IFERROR(VLOOKUP($L396,'2-2 引出数据_合同数据仓库'!$B$2:$BP$1000,29,FALSE),0)</f>
        <v>0</v>
      </c>
      <c r="S396" s="122">
        <f>IFERROR(VLOOKUP($L396,'2-2 引出数据_合同数据仓库'!$B$2:$BP$1000,4,FALSE),0)</f>
        <v>0</v>
      </c>
      <c r="T396" s="122"/>
      <c r="U396" s="122">
        <f>IFERROR(VLOOKUP($L396,'2-2 引出数据_合同数据仓库'!$B$2:$BP$1000,15,FALSE),0)</f>
        <v>0</v>
      </c>
      <c r="V396" s="122">
        <f t="shared" si="4647"/>
        <v>0</v>
      </c>
      <c r="W396" s="122"/>
      <c r="X396" s="161">
        <v>45658</v>
      </c>
      <c r="Y396" s="161">
        <f t="shared" si="4648"/>
        <v>45688</v>
      </c>
      <c r="Z396" s="165">
        <f t="shared" si="4649"/>
        <v>0</v>
      </c>
      <c r="AA396" s="161">
        <f t="shared" si="4650"/>
        <v>45689</v>
      </c>
      <c r="AB396" s="161">
        <f t="shared" si="4651"/>
        <v>45716</v>
      </c>
      <c r="AC396" s="165">
        <f t="shared" si="4652"/>
        <v>0</v>
      </c>
      <c r="AD396" s="161">
        <f t="shared" si="4653"/>
        <v>45717</v>
      </c>
      <c r="AE396" s="161">
        <f t="shared" si="4654"/>
        <v>45747</v>
      </c>
      <c r="AF396" s="165">
        <f t="shared" si="4655"/>
        <v>0</v>
      </c>
      <c r="AG396" s="161">
        <f t="shared" si="4656"/>
        <v>45748</v>
      </c>
      <c r="AH396" s="161">
        <f t="shared" si="4657"/>
        <v>45777</v>
      </c>
      <c r="AI396" s="165">
        <f t="shared" si="4658"/>
        <v>0</v>
      </c>
      <c r="AJ396" s="161">
        <f t="shared" si="4659"/>
        <v>45778</v>
      </c>
      <c r="AK396" s="161">
        <f t="shared" si="4660"/>
        <v>45808</v>
      </c>
      <c r="AL396" s="165">
        <f t="shared" si="4661"/>
        <v>0</v>
      </c>
      <c r="AM396" s="161">
        <f t="shared" si="4662"/>
        <v>45809</v>
      </c>
      <c r="AN396" s="161">
        <f t="shared" si="4663"/>
        <v>45838</v>
      </c>
      <c r="AO396" s="165">
        <f t="shared" si="4664"/>
        <v>0</v>
      </c>
      <c r="AP396" s="161">
        <f t="shared" si="4665"/>
        <v>45839</v>
      </c>
      <c r="AQ396" s="161">
        <f t="shared" si="4666"/>
        <v>45869</v>
      </c>
      <c r="AR396" s="165">
        <f t="shared" si="4667"/>
        <v>0</v>
      </c>
      <c r="AS396" s="161">
        <f t="shared" si="4668"/>
        <v>45870</v>
      </c>
      <c r="AT396" s="161">
        <f t="shared" si="4669"/>
        <v>45900</v>
      </c>
      <c r="AU396" s="165">
        <f t="shared" si="4670"/>
        <v>0</v>
      </c>
      <c r="AV396" s="161">
        <f t="shared" si="4671"/>
        <v>45901</v>
      </c>
      <c r="AW396" s="161">
        <f t="shared" si="4672"/>
        <v>45930</v>
      </c>
      <c r="AX396" s="165">
        <f t="shared" si="4673"/>
        <v>0</v>
      </c>
      <c r="AY396" s="161">
        <f t="shared" si="4674"/>
        <v>45931</v>
      </c>
      <c r="AZ396" s="161">
        <f t="shared" si="4675"/>
        <v>45961</v>
      </c>
      <c r="BA396" s="165">
        <f t="shared" si="4676"/>
        <v>0</v>
      </c>
      <c r="BB396" s="161">
        <f t="shared" si="4677"/>
        <v>45962</v>
      </c>
      <c r="BC396" s="161">
        <f t="shared" si="4678"/>
        <v>45991</v>
      </c>
      <c r="BD396" s="165">
        <f t="shared" si="4679"/>
        <v>0</v>
      </c>
      <c r="BE396" s="161">
        <f t="shared" si="4680"/>
        <v>45992</v>
      </c>
      <c r="BF396" s="161">
        <f t="shared" si="4681"/>
        <v>46022</v>
      </c>
      <c r="BG396" s="165">
        <f t="shared" si="4682"/>
        <v>0</v>
      </c>
      <c r="BH396" s="161">
        <v>46023</v>
      </c>
      <c r="BI396" s="161">
        <f t="shared" si="4683"/>
        <v>46053</v>
      </c>
      <c r="BJ396" s="165">
        <f t="shared" si="4684"/>
        <v>0</v>
      </c>
      <c r="BK396" s="161">
        <f t="shared" si="4685"/>
        <v>46054</v>
      </c>
      <c r="BL396" s="161">
        <f t="shared" si="4686"/>
        <v>46081</v>
      </c>
      <c r="BM396" s="165">
        <f t="shared" si="4687"/>
        <v>0</v>
      </c>
      <c r="BN396" s="161">
        <f t="shared" si="4688"/>
        <v>46082</v>
      </c>
      <c r="BO396" s="161">
        <f t="shared" si="4689"/>
        <v>46112</v>
      </c>
      <c r="BP396" s="165">
        <f t="shared" si="4690"/>
        <v>0</v>
      </c>
      <c r="BQ396" s="161">
        <f t="shared" si="4691"/>
        <v>46113</v>
      </c>
      <c r="BR396" s="161">
        <f t="shared" si="4692"/>
        <v>46142</v>
      </c>
      <c r="BS396" s="165">
        <f t="shared" si="4693"/>
        <v>0</v>
      </c>
      <c r="BT396" s="161">
        <f t="shared" si="4694"/>
        <v>46143</v>
      </c>
      <c r="BU396" s="161">
        <f t="shared" si="4695"/>
        <v>46173</v>
      </c>
      <c r="BV396" s="165">
        <f t="shared" si="4696"/>
        <v>0</v>
      </c>
      <c r="BW396" s="161">
        <f t="shared" si="4697"/>
        <v>46174</v>
      </c>
      <c r="BX396" s="161">
        <f t="shared" si="4698"/>
        <v>46203</v>
      </c>
      <c r="BY396" s="165">
        <f t="shared" si="4699"/>
        <v>0</v>
      </c>
      <c r="BZ396" s="161">
        <f t="shared" si="4700"/>
        <v>46204</v>
      </c>
      <c r="CA396" s="161">
        <f t="shared" si="4701"/>
        <v>46234</v>
      </c>
      <c r="CB396" s="165">
        <f t="shared" si="4702"/>
        <v>0</v>
      </c>
      <c r="CC396" s="161">
        <f t="shared" si="4703"/>
        <v>46235</v>
      </c>
      <c r="CD396" s="161">
        <f t="shared" si="4704"/>
        <v>46265</v>
      </c>
      <c r="CE396" s="165">
        <f t="shared" si="4705"/>
        <v>0</v>
      </c>
      <c r="CF396" s="161">
        <f t="shared" si="4706"/>
        <v>46266</v>
      </c>
      <c r="CG396" s="161">
        <f t="shared" si="4707"/>
        <v>46295</v>
      </c>
      <c r="CH396" s="165">
        <f t="shared" si="4708"/>
        <v>0</v>
      </c>
      <c r="CI396" s="161">
        <f t="shared" si="4709"/>
        <v>46296</v>
      </c>
      <c r="CJ396" s="161">
        <f t="shared" si="4710"/>
        <v>46326</v>
      </c>
      <c r="CK396" s="165">
        <f t="shared" si="4711"/>
        <v>0</v>
      </c>
      <c r="CL396" s="161">
        <f t="shared" si="4712"/>
        <v>46327</v>
      </c>
      <c r="CM396" s="161">
        <f t="shared" si="4713"/>
        <v>46356</v>
      </c>
      <c r="CN396" s="165">
        <f t="shared" si="4714"/>
        <v>0</v>
      </c>
      <c r="CO396" s="161">
        <f t="shared" si="4715"/>
        <v>46357</v>
      </c>
      <c r="CP396" s="161">
        <f t="shared" si="4716"/>
        <v>46387</v>
      </c>
      <c r="CQ396" s="165">
        <f t="shared" si="4717"/>
        <v>0</v>
      </c>
    </row>
    <row r="397" s="78" customFormat="1" ht="24" customHeight="1" outlineLevel="4" spans="1:95">
      <c r="A397" s="119"/>
      <c r="B397" s="120"/>
      <c r="C397" s="121"/>
      <c r="D397" s="119"/>
      <c r="E397" s="120"/>
      <c r="F397" s="120"/>
      <c r="G397" s="120"/>
      <c r="H397" s="122"/>
      <c r="I397" s="122"/>
      <c r="J397" s="122">
        <f t="shared" si="4646"/>
        <v>0</v>
      </c>
      <c r="K397" s="122">
        <f t="shared" si="4718"/>
        <v>3</v>
      </c>
      <c r="L397" s="153"/>
      <c r="M397" s="154">
        <f>IFERROR(VLOOKUP($L397,'2-2 引出数据_合同数据仓库'!$B$2:$BP$1000,3,FALSE),0)</f>
        <v>0</v>
      </c>
      <c r="N397" s="122"/>
      <c r="O397" s="154">
        <f>IFERROR(VLOOKUP((LEFT(VLOOKUP($L397,'2-2 引出数据_合同数据仓库'!$B$2:$BP$1000,64,FALSE),15)&amp;(RIGHT(VLOOKUP($L397,'2-2 引出数据_合同数据仓库'!$B$2:$BP$1000,64,FALSE),4)+1)),'2-2 引出数据_合同数据仓库'!$B$2:$BP$1000,3,FALSE),0)</f>
        <v>0</v>
      </c>
      <c r="P397" s="122"/>
      <c r="Q397" s="122">
        <f>IFERROR(VLOOKUP($L397,'2-2 引出数据_合同数据仓库'!$B$2:$BP$1000,28,FALSE),0)</f>
        <v>0</v>
      </c>
      <c r="R397" s="122">
        <f>IFERROR(VLOOKUP($L397,'2-2 引出数据_合同数据仓库'!$B$2:$BP$1000,29,FALSE),0)</f>
        <v>0</v>
      </c>
      <c r="S397" s="122">
        <f>IFERROR(VLOOKUP($L397,'2-2 引出数据_合同数据仓库'!$B$2:$BP$1000,4,FALSE),0)</f>
        <v>0</v>
      </c>
      <c r="T397" s="122"/>
      <c r="U397" s="122">
        <f>IFERROR(VLOOKUP($L397,'2-2 引出数据_合同数据仓库'!$B$2:$BP$1000,15,FALSE),0)</f>
        <v>0</v>
      </c>
      <c r="V397" s="122">
        <f t="shared" si="4647"/>
        <v>0</v>
      </c>
      <c r="W397" s="122"/>
      <c r="X397" s="161">
        <v>45658</v>
      </c>
      <c r="Y397" s="161">
        <f t="shared" si="4648"/>
        <v>45688</v>
      </c>
      <c r="Z397" s="165">
        <f t="shared" si="4649"/>
        <v>0</v>
      </c>
      <c r="AA397" s="161">
        <f t="shared" si="4650"/>
        <v>45689</v>
      </c>
      <c r="AB397" s="161">
        <f t="shared" si="4651"/>
        <v>45716</v>
      </c>
      <c r="AC397" s="165">
        <f t="shared" si="4652"/>
        <v>0</v>
      </c>
      <c r="AD397" s="161">
        <f t="shared" si="4653"/>
        <v>45717</v>
      </c>
      <c r="AE397" s="161">
        <f t="shared" si="4654"/>
        <v>45747</v>
      </c>
      <c r="AF397" s="165">
        <f t="shared" si="4655"/>
        <v>0</v>
      </c>
      <c r="AG397" s="161">
        <f t="shared" si="4656"/>
        <v>45748</v>
      </c>
      <c r="AH397" s="161">
        <f t="shared" si="4657"/>
        <v>45777</v>
      </c>
      <c r="AI397" s="165">
        <f t="shared" si="4658"/>
        <v>0</v>
      </c>
      <c r="AJ397" s="161">
        <f t="shared" si="4659"/>
        <v>45778</v>
      </c>
      <c r="AK397" s="161">
        <f t="shared" si="4660"/>
        <v>45808</v>
      </c>
      <c r="AL397" s="165">
        <f t="shared" si="4661"/>
        <v>0</v>
      </c>
      <c r="AM397" s="161">
        <f t="shared" si="4662"/>
        <v>45809</v>
      </c>
      <c r="AN397" s="161">
        <f t="shared" si="4663"/>
        <v>45838</v>
      </c>
      <c r="AO397" s="165">
        <f t="shared" si="4664"/>
        <v>0</v>
      </c>
      <c r="AP397" s="161">
        <f t="shared" si="4665"/>
        <v>45839</v>
      </c>
      <c r="AQ397" s="161">
        <f t="shared" si="4666"/>
        <v>45869</v>
      </c>
      <c r="AR397" s="165">
        <f t="shared" si="4667"/>
        <v>0</v>
      </c>
      <c r="AS397" s="161">
        <f t="shared" si="4668"/>
        <v>45870</v>
      </c>
      <c r="AT397" s="161">
        <f t="shared" si="4669"/>
        <v>45900</v>
      </c>
      <c r="AU397" s="165">
        <f t="shared" si="4670"/>
        <v>0</v>
      </c>
      <c r="AV397" s="161">
        <f t="shared" si="4671"/>
        <v>45901</v>
      </c>
      <c r="AW397" s="161">
        <f t="shared" si="4672"/>
        <v>45930</v>
      </c>
      <c r="AX397" s="165">
        <f t="shared" si="4673"/>
        <v>0</v>
      </c>
      <c r="AY397" s="161">
        <f t="shared" si="4674"/>
        <v>45931</v>
      </c>
      <c r="AZ397" s="161">
        <f t="shared" si="4675"/>
        <v>45961</v>
      </c>
      <c r="BA397" s="165">
        <f t="shared" si="4676"/>
        <v>0</v>
      </c>
      <c r="BB397" s="161">
        <f t="shared" si="4677"/>
        <v>45962</v>
      </c>
      <c r="BC397" s="161">
        <f t="shared" si="4678"/>
        <v>45991</v>
      </c>
      <c r="BD397" s="165">
        <f t="shared" si="4679"/>
        <v>0</v>
      </c>
      <c r="BE397" s="161">
        <f t="shared" si="4680"/>
        <v>45992</v>
      </c>
      <c r="BF397" s="161">
        <f t="shared" si="4681"/>
        <v>46022</v>
      </c>
      <c r="BG397" s="165">
        <f t="shared" si="4682"/>
        <v>0</v>
      </c>
      <c r="BH397" s="161">
        <v>46023</v>
      </c>
      <c r="BI397" s="161">
        <f t="shared" si="4683"/>
        <v>46053</v>
      </c>
      <c r="BJ397" s="165">
        <f t="shared" si="4684"/>
        <v>0</v>
      </c>
      <c r="BK397" s="161">
        <f t="shared" si="4685"/>
        <v>46054</v>
      </c>
      <c r="BL397" s="161">
        <f t="shared" si="4686"/>
        <v>46081</v>
      </c>
      <c r="BM397" s="165">
        <f t="shared" si="4687"/>
        <v>0</v>
      </c>
      <c r="BN397" s="161">
        <f t="shared" si="4688"/>
        <v>46082</v>
      </c>
      <c r="BO397" s="161">
        <f t="shared" si="4689"/>
        <v>46112</v>
      </c>
      <c r="BP397" s="165">
        <f t="shared" si="4690"/>
        <v>0</v>
      </c>
      <c r="BQ397" s="161">
        <f t="shared" si="4691"/>
        <v>46113</v>
      </c>
      <c r="BR397" s="161">
        <f t="shared" si="4692"/>
        <v>46142</v>
      </c>
      <c r="BS397" s="165">
        <f t="shared" si="4693"/>
        <v>0</v>
      </c>
      <c r="BT397" s="161">
        <f t="shared" si="4694"/>
        <v>46143</v>
      </c>
      <c r="BU397" s="161">
        <f t="shared" si="4695"/>
        <v>46173</v>
      </c>
      <c r="BV397" s="165">
        <f t="shared" si="4696"/>
        <v>0</v>
      </c>
      <c r="BW397" s="161">
        <f t="shared" si="4697"/>
        <v>46174</v>
      </c>
      <c r="BX397" s="161">
        <f t="shared" si="4698"/>
        <v>46203</v>
      </c>
      <c r="BY397" s="165">
        <f t="shared" si="4699"/>
        <v>0</v>
      </c>
      <c r="BZ397" s="161">
        <f t="shared" si="4700"/>
        <v>46204</v>
      </c>
      <c r="CA397" s="161">
        <f t="shared" si="4701"/>
        <v>46234</v>
      </c>
      <c r="CB397" s="165">
        <f t="shared" si="4702"/>
        <v>0</v>
      </c>
      <c r="CC397" s="161">
        <f t="shared" si="4703"/>
        <v>46235</v>
      </c>
      <c r="CD397" s="161">
        <f t="shared" si="4704"/>
        <v>46265</v>
      </c>
      <c r="CE397" s="165">
        <f t="shared" si="4705"/>
        <v>0</v>
      </c>
      <c r="CF397" s="161">
        <f t="shared" si="4706"/>
        <v>46266</v>
      </c>
      <c r="CG397" s="161">
        <f t="shared" si="4707"/>
        <v>46295</v>
      </c>
      <c r="CH397" s="165">
        <f t="shared" si="4708"/>
        <v>0</v>
      </c>
      <c r="CI397" s="161">
        <f t="shared" si="4709"/>
        <v>46296</v>
      </c>
      <c r="CJ397" s="161">
        <f t="shared" si="4710"/>
        <v>46326</v>
      </c>
      <c r="CK397" s="165">
        <f t="shared" si="4711"/>
        <v>0</v>
      </c>
      <c r="CL397" s="161">
        <f t="shared" si="4712"/>
        <v>46327</v>
      </c>
      <c r="CM397" s="161">
        <f t="shared" si="4713"/>
        <v>46356</v>
      </c>
      <c r="CN397" s="165">
        <f t="shared" si="4714"/>
        <v>0</v>
      </c>
      <c r="CO397" s="161">
        <f t="shared" si="4715"/>
        <v>46357</v>
      </c>
      <c r="CP397" s="161">
        <f t="shared" si="4716"/>
        <v>46387</v>
      </c>
      <c r="CQ397" s="165">
        <f t="shared" si="4717"/>
        <v>0</v>
      </c>
    </row>
    <row r="398" s="78" customFormat="1" ht="24" customHeight="1" outlineLevel="4" spans="1:95">
      <c r="A398" s="119"/>
      <c r="B398" s="120"/>
      <c r="C398" s="121"/>
      <c r="D398" s="119"/>
      <c r="E398" s="120"/>
      <c r="F398" s="120"/>
      <c r="G398" s="120"/>
      <c r="H398" s="122"/>
      <c r="I398" s="122"/>
      <c r="J398" s="122">
        <f t="shared" si="4646"/>
        <v>0</v>
      </c>
      <c r="K398" s="122">
        <f t="shared" si="4718"/>
        <v>4</v>
      </c>
      <c r="L398" s="153"/>
      <c r="M398" s="154">
        <f>IFERROR(VLOOKUP($L398,'2-2 引出数据_合同数据仓库'!$B$2:$BP$1000,3,FALSE),0)</f>
        <v>0</v>
      </c>
      <c r="N398" s="122"/>
      <c r="O398" s="154">
        <f>IFERROR(VLOOKUP((LEFT(VLOOKUP($L398,'2-2 引出数据_合同数据仓库'!$B$2:$BP$1000,64,FALSE),15)&amp;(RIGHT(VLOOKUP($L398,'2-2 引出数据_合同数据仓库'!$B$2:$BP$1000,64,FALSE),4)+1)),'2-2 引出数据_合同数据仓库'!$B$2:$BP$1000,3,FALSE),0)</f>
        <v>0</v>
      </c>
      <c r="P398" s="122"/>
      <c r="Q398" s="122">
        <f>IFERROR(VLOOKUP($L398,'2-2 引出数据_合同数据仓库'!$B$2:$BP$1000,28,FALSE),0)</f>
        <v>0</v>
      </c>
      <c r="R398" s="122">
        <f>IFERROR(VLOOKUP($L398,'2-2 引出数据_合同数据仓库'!$B$2:$BP$1000,29,FALSE),0)</f>
        <v>0</v>
      </c>
      <c r="S398" s="122">
        <f>IFERROR(VLOOKUP($L398,'2-2 引出数据_合同数据仓库'!$B$2:$BP$1000,4,FALSE),0)</f>
        <v>0</v>
      </c>
      <c r="T398" s="122"/>
      <c r="U398" s="122">
        <f>IFERROR(VLOOKUP($L398,'2-2 引出数据_合同数据仓库'!$B$2:$BP$1000,15,FALSE),0)</f>
        <v>0</v>
      </c>
      <c r="V398" s="122">
        <f t="shared" si="4647"/>
        <v>0</v>
      </c>
      <c r="W398" s="122"/>
      <c r="X398" s="161">
        <v>45658</v>
      </c>
      <c r="Y398" s="161">
        <f t="shared" si="4648"/>
        <v>45688</v>
      </c>
      <c r="Z398" s="165">
        <f t="shared" si="4649"/>
        <v>0</v>
      </c>
      <c r="AA398" s="161">
        <f t="shared" si="4650"/>
        <v>45689</v>
      </c>
      <c r="AB398" s="161">
        <f t="shared" si="4651"/>
        <v>45716</v>
      </c>
      <c r="AC398" s="165">
        <f t="shared" si="4652"/>
        <v>0</v>
      </c>
      <c r="AD398" s="161">
        <f t="shared" si="4653"/>
        <v>45717</v>
      </c>
      <c r="AE398" s="161">
        <f t="shared" si="4654"/>
        <v>45747</v>
      </c>
      <c r="AF398" s="165">
        <f t="shared" si="4655"/>
        <v>0</v>
      </c>
      <c r="AG398" s="161">
        <f t="shared" si="4656"/>
        <v>45748</v>
      </c>
      <c r="AH398" s="161">
        <f t="shared" si="4657"/>
        <v>45777</v>
      </c>
      <c r="AI398" s="165">
        <f t="shared" si="4658"/>
        <v>0</v>
      </c>
      <c r="AJ398" s="161">
        <f t="shared" si="4659"/>
        <v>45778</v>
      </c>
      <c r="AK398" s="161">
        <f t="shared" si="4660"/>
        <v>45808</v>
      </c>
      <c r="AL398" s="165">
        <f t="shared" si="4661"/>
        <v>0</v>
      </c>
      <c r="AM398" s="161">
        <f t="shared" si="4662"/>
        <v>45809</v>
      </c>
      <c r="AN398" s="161">
        <f t="shared" si="4663"/>
        <v>45838</v>
      </c>
      <c r="AO398" s="165">
        <f t="shared" si="4664"/>
        <v>0</v>
      </c>
      <c r="AP398" s="161">
        <f t="shared" si="4665"/>
        <v>45839</v>
      </c>
      <c r="AQ398" s="161">
        <f t="shared" si="4666"/>
        <v>45869</v>
      </c>
      <c r="AR398" s="165">
        <f t="shared" si="4667"/>
        <v>0</v>
      </c>
      <c r="AS398" s="161">
        <f t="shared" si="4668"/>
        <v>45870</v>
      </c>
      <c r="AT398" s="161">
        <f t="shared" si="4669"/>
        <v>45900</v>
      </c>
      <c r="AU398" s="165">
        <f t="shared" si="4670"/>
        <v>0</v>
      </c>
      <c r="AV398" s="161">
        <f t="shared" si="4671"/>
        <v>45901</v>
      </c>
      <c r="AW398" s="161">
        <f t="shared" si="4672"/>
        <v>45930</v>
      </c>
      <c r="AX398" s="165">
        <f t="shared" si="4673"/>
        <v>0</v>
      </c>
      <c r="AY398" s="161">
        <f t="shared" si="4674"/>
        <v>45931</v>
      </c>
      <c r="AZ398" s="161">
        <f t="shared" si="4675"/>
        <v>45961</v>
      </c>
      <c r="BA398" s="165">
        <f t="shared" si="4676"/>
        <v>0</v>
      </c>
      <c r="BB398" s="161">
        <f t="shared" si="4677"/>
        <v>45962</v>
      </c>
      <c r="BC398" s="161">
        <f t="shared" si="4678"/>
        <v>45991</v>
      </c>
      <c r="BD398" s="165">
        <f t="shared" si="4679"/>
        <v>0</v>
      </c>
      <c r="BE398" s="161">
        <f t="shared" si="4680"/>
        <v>45992</v>
      </c>
      <c r="BF398" s="161">
        <f t="shared" si="4681"/>
        <v>46022</v>
      </c>
      <c r="BG398" s="165">
        <f t="shared" si="4682"/>
        <v>0</v>
      </c>
      <c r="BH398" s="161">
        <v>46023</v>
      </c>
      <c r="BI398" s="161">
        <f t="shared" si="4683"/>
        <v>46053</v>
      </c>
      <c r="BJ398" s="165">
        <f t="shared" si="4684"/>
        <v>0</v>
      </c>
      <c r="BK398" s="161">
        <f t="shared" si="4685"/>
        <v>46054</v>
      </c>
      <c r="BL398" s="161">
        <f t="shared" si="4686"/>
        <v>46081</v>
      </c>
      <c r="BM398" s="165">
        <f t="shared" si="4687"/>
        <v>0</v>
      </c>
      <c r="BN398" s="161">
        <f t="shared" si="4688"/>
        <v>46082</v>
      </c>
      <c r="BO398" s="161">
        <f t="shared" si="4689"/>
        <v>46112</v>
      </c>
      <c r="BP398" s="165">
        <f t="shared" si="4690"/>
        <v>0</v>
      </c>
      <c r="BQ398" s="161">
        <f t="shared" si="4691"/>
        <v>46113</v>
      </c>
      <c r="BR398" s="161">
        <f t="shared" si="4692"/>
        <v>46142</v>
      </c>
      <c r="BS398" s="165">
        <f t="shared" si="4693"/>
        <v>0</v>
      </c>
      <c r="BT398" s="161">
        <f t="shared" si="4694"/>
        <v>46143</v>
      </c>
      <c r="BU398" s="161">
        <f t="shared" si="4695"/>
        <v>46173</v>
      </c>
      <c r="BV398" s="165">
        <f t="shared" si="4696"/>
        <v>0</v>
      </c>
      <c r="BW398" s="161">
        <f t="shared" si="4697"/>
        <v>46174</v>
      </c>
      <c r="BX398" s="161">
        <f t="shared" si="4698"/>
        <v>46203</v>
      </c>
      <c r="BY398" s="165">
        <f t="shared" si="4699"/>
        <v>0</v>
      </c>
      <c r="BZ398" s="161">
        <f t="shared" si="4700"/>
        <v>46204</v>
      </c>
      <c r="CA398" s="161">
        <f t="shared" si="4701"/>
        <v>46234</v>
      </c>
      <c r="CB398" s="165">
        <f t="shared" si="4702"/>
        <v>0</v>
      </c>
      <c r="CC398" s="161">
        <f t="shared" si="4703"/>
        <v>46235</v>
      </c>
      <c r="CD398" s="161">
        <f t="shared" si="4704"/>
        <v>46265</v>
      </c>
      <c r="CE398" s="165">
        <f t="shared" si="4705"/>
        <v>0</v>
      </c>
      <c r="CF398" s="161">
        <f t="shared" si="4706"/>
        <v>46266</v>
      </c>
      <c r="CG398" s="161">
        <f t="shared" si="4707"/>
        <v>46295</v>
      </c>
      <c r="CH398" s="165">
        <f t="shared" si="4708"/>
        <v>0</v>
      </c>
      <c r="CI398" s="161">
        <f t="shared" si="4709"/>
        <v>46296</v>
      </c>
      <c r="CJ398" s="161">
        <f t="shared" si="4710"/>
        <v>46326</v>
      </c>
      <c r="CK398" s="165">
        <f t="shared" si="4711"/>
        <v>0</v>
      </c>
      <c r="CL398" s="161">
        <f t="shared" si="4712"/>
        <v>46327</v>
      </c>
      <c r="CM398" s="161">
        <f t="shared" si="4713"/>
        <v>46356</v>
      </c>
      <c r="CN398" s="165">
        <f t="shared" si="4714"/>
        <v>0</v>
      </c>
      <c r="CO398" s="161">
        <f t="shared" si="4715"/>
        <v>46357</v>
      </c>
      <c r="CP398" s="161">
        <f t="shared" si="4716"/>
        <v>46387</v>
      </c>
      <c r="CQ398" s="165">
        <f t="shared" si="4717"/>
        <v>0</v>
      </c>
    </row>
    <row r="399" s="78" customFormat="1" ht="24" customHeight="1" outlineLevel="4" spans="1:95">
      <c r="A399" s="123" t="s">
        <v>2826</v>
      </c>
      <c r="B399" s="124"/>
      <c r="C399" s="124"/>
      <c r="D399" s="124"/>
      <c r="E399" s="124"/>
      <c r="F399" s="124"/>
      <c r="G399" s="125"/>
      <c r="H399" s="126"/>
      <c r="I399" s="126"/>
      <c r="J399" s="126"/>
      <c r="K399" s="126"/>
      <c r="L399" s="155"/>
      <c r="M399" s="155"/>
      <c r="N399" s="126"/>
      <c r="O399" s="126"/>
      <c r="P399" s="126"/>
      <c r="Q399" s="126"/>
      <c r="R399" s="126"/>
      <c r="S399" s="126"/>
      <c r="T399" s="126"/>
      <c r="U399" s="126"/>
      <c r="V399" s="126"/>
      <c r="W399" s="126"/>
      <c r="X399" s="126"/>
      <c r="Y399" s="126"/>
      <c r="Z399" s="126"/>
      <c r="AA399" s="126"/>
      <c r="AB399" s="126"/>
      <c r="AC399" s="126"/>
      <c r="AD399" s="126"/>
      <c r="AE399" s="126"/>
      <c r="AF399" s="126"/>
      <c r="AG399" s="126"/>
      <c r="AH399" s="126"/>
      <c r="AI399" s="126"/>
      <c r="AJ399" s="126"/>
      <c r="AK399" s="126"/>
      <c r="AL399" s="126"/>
      <c r="AM399" s="126"/>
      <c r="AN399" s="126"/>
      <c r="AO399" s="126"/>
      <c r="AP399" s="126"/>
      <c r="AQ399" s="126"/>
      <c r="AR399" s="126"/>
      <c r="AS399" s="126"/>
      <c r="AT399" s="126"/>
      <c r="AU399" s="126"/>
      <c r="AV399" s="126"/>
      <c r="AW399" s="126"/>
      <c r="AX399" s="126"/>
      <c r="AY399" s="126"/>
      <c r="AZ399" s="126"/>
      <c r="BA399" s="126"/>
      <c r="BB399" s="126"/>
      <c r="BC399" s="126"/>
      <c r="BD399" s="126"/>
      <c r="BE399" s="126"/>
      <c r="BF399" s="126"/>
      <c r="BG399" s="126"/>
      <c r="BH399" s="126"/>
      <c r="BI399" s="126"/>
      <c r="BJ399" s="126"/>
      <c r="BK399" s="126"/>
      <c r="BL399" s="126"/>
      <c r="BM399" s="126"/>
      <c r="BN399" s="126"/>
      <c r="BO399" s="126"/>
      <c r="BP399" s="126"/>
      <c r="BQ399" s="126"/>
      <c r="BR399" s="126"/>
      <c r="BS399" s="126"/>
      <c r="BT399" s="126"/>
      <c r="BU399" s="126"/>
      <c r="BV399" s="126"/>
      <c r="BW399" s="126"/>
      <c r="BX399" s="126"/>
      <c r="BY399" s="126"/>
      <c r="BZ399" s="126"/>
      <c r="CA399" s="126"/>
      <c r="CB399" s="126"/>
      <c r="CC399" s="126"/>
      <c r="CD399" s="126"/>
      <c r="CE399" s="126"/>
      <c r="CF399" s="126"/>
      <c r="CG399" s="126"/>
      <c r="CH399" s="126"/>
      <c r="CI399" s="126"/>
      <c r="CJ399" s="126"/>
      <c r="CK399" s="126"/>
      <c r="CL399" s="126"/>
      <c r="CM399" s="126"/>
      <c r="CN399" s="126"/>
      <c r="CO399" s="126"/>
      <c r="CP399" s="126"/>
      <c r="CQ399" s="126"/>
    </row>
    <row r="400" ht="24" customHeight="1" outlineLevel="2" spans="1:95">
      <c r="A400" s="111"/>
      <c r="B400" s="112" t="s">
        <v>799</v>
      </c>
      <c r="C400" s="113" t="s">
        <v>1371</v>
      </c>
      <c r="D400" s="111" t="s">
        <v>1372</v>
      </c>
      <c r="E400" s="112"/>
      <c r="F400" s="112"/>
      <c r="G400" s="112"/>
      <c r="H400" s="114">
        <f>X400+AA400+AD400+AG400+AJ400+AM400+AP400+AS400+AV400+AY400+BB400+BE400</f>
        <v>12586.1215932914</v>
      </c>
      <c r="I400" s="114">
        <f>Y400+AB400+AE400+AH400+AK400+AN400+AQ400+AT400+AW400+AZ400+BC400+BF400</f>
        <v>862.89159329144</v>
      </c>
      <c r="J400" s="114">
        <f t="shared" si="4646"/>
        <v>11723.23</v>
      </c>
      <c r="K400" s="114"/>
      <c r="L400" s="151"/>
      <c r="M400" s="151"/>
      <c r="N400" s="114"/>
      <c r="O400" s="114"/>
      <c r="P400" s="114"/>
      <c r="Q400" s="114"/>
      <c r="R400" s="114"/>
      <c r="S400" s="114"/>
      <c r="T400" s="114"/>
      <c r="U400" s="114"/>
      <c r="V400" s="114"/>
      <c r="W400" s="114"/>
      <c r="X400" s="114">
        <f>VLOOKUP($C400,'1 预算编制表单'!$C:$BJ,27,FALSE)</f>
        <v>1048.84346610762</v>
      </c>
      <c r="Y400" s="114">
        <f>X400-Z400</f>
        <v>1048.84346610762</v>
      </c>
      <c r="Z400" s="114">
        <f>SUM(Z401:Z405)</f>
        <v>0</v>
      </c>
      <c r="AA400" s="114">
        <f>VLOOKUP($C400,'1 预算编制表单'!$C:$BJ,30,FALSE)</f>
        <v>1048.84346610762</v>
      </c>
      <c r="AB400" s="114">
        <f>AA400-AC400</f>
        <v>1048.84346610762</v>
      </c>
      <c r="AC400" s="114">
        <f>SUM(AC401:AC405)</f>
        <v>0</v>
      </c>
      <c r="AD400" s="114">
        <f>VLOOKUP($C400,'1 预算编制表单'!$C:$BJ,33,FALSE)</f>
        <v>1048.84346610762</v>
      </c>
      <c r="AE400" s="114">
        <f>AD400-AF400</f>
        <v>-10674.3865338924</v>
      </c>
      <c r="AF400" s="114">
        <f>SUM(AF401:AF405)</f>
        <v>11723.23</v>
      </c>
      <c r="AG400" s="114">
        <f>VLOOKUP($C400,'1 预算编制表单'!$C:$BJ,36,FALSE)</f>
        <v>1048.84346610762</v>
      </c>
      <c r="AH400" s="114">
        <f>AG400-AI400</f>
        <v>1048.84346610762</v>
      </c>
      <c r="AI400" s="114">
        <f>SUM(AI401:AI405)</f>
        <v>0</v>
      </c>
      <c r="AJ400" s="114">
        <f>VLOOKUP($C400,'1 预算编制表单'!$C:$BJ,39,FALSE)</f>
        <v>1048.84346610762</v>
      </c>
      <c r="AK400" s="114">
        <f>AJ400-AL400</f>
        <v>1048.84346610762</v>
      </c>
      <c r="AL400" s="114">
        <f>SUM(AL401:AL405)</f>
        <v>0</v>
      </c>
      <c r="AM400" s="114">
        <f>VLOOKUP($C400,'1 预算编制表单'!$C:$BJ,42,FALSE)</f>
        <v>1048.84346610762</v>
      </c>
      <c r="AN400" s="114">
        <f>AM400-AO400</f>
        <v>1048.84346610762</v>
      </c>
      <c r="AO400" s="114">
        <f>SUM(AO401:AO405)</f>
        <v>0</v>
      </c>
      <c r="AP400" s="114">
        <f>VLOOKUP($C400,'1 预算编制表单'!$C:$BJ,45,FALSE)</f>
        <v>1048.84346610762</v>
      </c>
      <c r="AQ400" s="114">
        <f>AP400-AR400</f>
        <v>1048.84346610762</v>
      </c>
      <c r="AR400" s="114">
        <f>SUM(AR401:AR405)</f>
        <v>0</v>
      </c>
      <c r="AS400" s="114">
        <f>VLOOKUP($C400,'1 预算编制表单'!$C:$BJ,48,FALSE)</f>
        <v>1048.84346610762</v>
      </c>
      <c r="AT400" s="114">
        <f>AS400-AU400</f>
        <v>1048.84346610762</v>
      </c>
      <c r="AU400" s="114">
        <f>SUM(AU401:AU405)</f>
        <v>0</v>
      </c>
      <c r="AV400" s="114">
        <f>VLOOKUP($C400,'1 预算编制表单'!$C:$BJ,51,FALSE)</f>
        <v>1048.84346610762</v>
      </c>
      <c r="AW400" s="114">
        <f>AV400-AX400</f>
        <v>1048.84346610762</v>
      </c>
      <c r="AX400" s="114">
        <f>SUM(AX401:AX405)</f>
        <v>0</v>
      </c>
      <c r="AY400" s="114">
        <f>VLOOKUP($C400,'1 预算编制表单'!$C:$BJ,54,FALSE)</f>
        <v>1048.84346610762</v>
      </c>
      <c r="AZ400" s="114">
        <f>AY400-BA400</f>
        <v>1048.84346610762</v>
      </c>
      <c r="BA400" s="114">
        <f>SUM(BA401:BA405)</f>
        <v>0</v>
      </c>
      <c r="BB400" s="114">
        <f>VLOOKUP($C400,'1 预算编制表单'!$C:$BJ,57,FALSE)</f>
        <v>1048.84346610762</v>
      </c>
      <c r="BC400" s="114">
        <f>BB400-BD400</f>
        <v>1048.84346610762</v>
      </c>
      <c r="BD400" s="114">
        <f>SUM(BD401:BD405)</f>
        <v>0</v>
      </c>
      <c r="BE400" s="114">
        <f>VLOOKUP($C400,'1 预算编制表单'!$C:$BJ,60,FALSE)</f>
        <v>1048.84346610762</v>
      </c>
      <c r="BF400" s="114">
        <f>BE400-BG400</f>
        <v>1048.84346610762</v>
      </c>
      <c r="BG400" s="114">
        <f>SUM(BG401:BG405)</f>
        <v>0</v>
      </c>
      <c r="BH400" s="114">
        <f>VLOOKUP($C400,'1 预算编制表单'!$C:$BJ,27,FALSE)</f>
        <v>1048.84346610762</v>
      </c>
      <c r="BI400" s="114">
        <f>BH400-BJ400</f>
        <v>1048.84346610762</v>
      </c>
      <c r="BJ400" s="114">
        <f>SUM(BJ401:BJ405)</f>
        <v>0</v>
      </c>
      <c r="BK400" s="114">
        <f>VLOOKUP($C400,'1 预算编制表单'!$C:$BJ,30,FALSE)</f>
        <v>1048.84346610762</v>
      </c>
      <c r="BL400" s="114">
        <f>BK400-BM400</f>
        <v>1048.84346610762</v>
      </c>
      <c r="BM400" s="114">
        <f>SUM(BM401:BM405)</f>
        <v>0</v>
      </c>
      <c r="BN400" s="114">
        <f>VLOOKUP($C400,'1 预算编制表单'!$C:$BJ,33,FALSE)</f>
        <v>1048.84346610762</v>
      </c>
      <c r="BO400" s="114">
        <f>BN400-BP400</f>
        <v>1048.84346610762</v>
      </c>
      <c r="BP400" s="114">
        <f>SUM(BP401:BP405)</f>
        <v>0</v>
      </c>
      <c r="BQ400" s="114">
        <f>VLOOKUP($C400,'1 预算编制表单'!$C:$BJ,36,FALSE)</f>
        <v>1048.84346610762</v>
      </c>
      <c r="BR400" s="114">
        <f>BQ400-BS400</f>
        <v>1048.84346610762</v>
      </c>
      <c r="BS400" s="114">
        <f>SUM(BS401:BS405)</f>
        <v>0</v>
      </c>
      <c r="BT400" s="114">
        <f>VLOOKUP($C400,'1 预算编制表单'!$C:$BJ,39,FALSE)</f>
        <v>1048.84346610762</v>
      </c>
      <c r="BU400" s="114">
        <f>BT400-BV400</f>
        <v>1048.84346610762</v>
      </c>
      <c r="BV400" s="114">
        <f>SUM(BV401:BV405)</f>
        <v>0</v>
      </c>
      <c r="BW400" s="114">
        <f>VLOOKUP($C400,'1 预算编制表单'!$C:$BJ,42,FALSE)</f>
        <v>1048.84346610762</v>
      </c>
      <c r="BX400" s="114">
        <f>BW400-BY400</f>
        <v>1048.84346610762</v>
      </c>
      <c r="BY400" s="114">
        <f>SUM(BY401:BY405)</f>
        <v>0</v>
      </c>
      <c r="BZ400" s="114">
        <f>VLOOKUP($C400,'1 预算编制表单'!$C:$BJ,45,FALSE)</f>
        <v>1048.84346610762</v>
      </c>
      <c r="CA400" s="114">
        <f>BZ400-CB400</f>
        <v>1048.84346610762</v>
      </c>
      <c r="CB400" s="114">
        <f>SUM(CB401:CB405)</f>
        <v>0</v>
      </c>
      <c r="CC400" s="114">
        <f>VLOOKUP($C400,'1 预算编制表单'!$C:$BJ,48,FALSE)</f>
        <v>1048.84346610762</v>
      </c>
      <c r="CD400" s="114">
        <f>CC400-CE400</f>
        <v>1048.84346610762</v>
      </c>
      <c r="CE400" s="114">
        <f>SUM(CE401:CE405)</f>
        <v>0</v>
      </c>
      <c r="CF400" s="114">
        <f>VLOOKUP($C400,'1 预算编制表单'!$C:$BJ,51,FALSE)</f>
        <v>1048.84346610762</v>
      </c>
      <c r="CG400" s="114">
        <f>CF400-CH400</f>
        <v>1048.84346610762</v>
      </c>
      <c r="CH400" s="114">
        <f>SUM(CH401:CH405)</f>
        <v>0</v>
      </c>
      <c r="CI400" s="114">
        <f>VLOOKUP($C400,'1 预算编制表单'!$C:$BJ,54,FALSE)</f>
        <v>1048.84346610762</v>
      </c>
      <c r="CJ400" s="114">
        <f>CI400-CK400</f>
        <v>1048.84346610762</v>
      </c>
      <c r="CK400" s="114">
        <f>SUM(CK401:CK405)</f>
        <v>0</v>
      </c>
      <c r="CL400" s="114">
        <f>VLOOKUP($C400,'1 预算编制表单'!$C:$BJ,57,FALSE)</f>
        <v>1048.84346610762</v>
      </c>
      <c r="CM400" s="114">
        <f>CL400-CN400</f>
        <v>1048.84346610762</v>
      </c>
      <c r="CN400" s="114">
        <f>SUM(CN401:CN405)</f>
        <v>0</v>
      </c>
      <c r="CO400" s="114">
        <f>VLOOKUP($C400,'1 预算编制表单'!$C:$BJ,60,FALSE)</f>
        <v>1048.84346610762</v>
      </c>
      <c r="CP400" s="114">
        <f>CO400-CQ400</f>
        <v>1048.84346610762</v>
      </c>
      <c r="CQ400" s="114">
        <f>SUM(CQ401:CQ405)</f>
        <v>0</v>
      </c>
    </row>
    <row r="401" s="78" customFormat="1" ht="24" customHeight="1" outlineLevel="3" spans="1:95">
      <c r="A401" s="119"/>
      <c r="B401" s="120"/>
      <c r="C401" s="121" t="s">
        <v>1373</v>
      </c>
      <c r="D401" s="119" t="s">
        <v>2859</v>
      </c>
      <c r="E401" s="120"/>
      <c r="F401" s="120"/>
      <c r="G401" s="120"/>
      <c r="H401" s="122"/>
      <c r="I401" s="122"/>
      <c r="J401" s="122">
        <f t="shared" si="4646"/>
        <v>11723.23</v>
      </c>
      <c r="K401" s="122">
        <v>1</v>
      </c>
      <c r="L401" s="153" t="s">
        <v>2860</v>
      </c>
      <c r="M401" s="154" t="str">
        <f>IFERROR(VLOOKUP($L401,'2-2 引出数据_合同数据仓库'!$B$2:$BP$1000,3,FALSE),0)</f>
        <v>深圳住宅一片区翠堤湾花园审计付款协议书</v>
      </c>
      <c r="N401" s="122"/>
      <c r="O401" s="154">
        <f>IFERROR(VLOOKUP((LEFT(VLOOKUP($L401,'2-2 引出数据_合同数据仓库'!$B$2:$BP$1000,64,FALSE),15)&amp;(RIGHT(VLOOKUP($L401,'2-2 引出数据_合同数据仓库'!$B$2:$BP$1000,64,FALSE),4)+1)),'2-2 引出数据_合同数据仓库'!$B$2:$BP$1000,3,FALSE),0)</f>
        <v>0</v>
      </c>
      <c r="P401" s="122"/>
      <c r="Q401" s="122" t="str">
        <f>IFERROR(VLOOKUP($L401,'2-2 引出数据_合同数据仓库'!$B$2:$BP$1000,28,FALSE),0)</f>
        <v>2025-07-02</v>
      </c>
      <c r="R401" s="122" t="str">
        <f>IFERROR(VLOOKUP($L401,'2-2 引出数据_合同数据仓库'!$B$2:$BP$1000,29,FALSE),0)</f>
        <v>2025-08-04</v>
      </c>
      <c r="S401" s="122" t="str">
        <f>IFERROR(VLOOKUP($L401,'2-2 引出数据_合同数据仓库'!$B$2:$BP$1000,4,FALSE),0)</f>
        <v>2025-09-30</v>
      </c>
      <c r="T401" s="122"/>
      <c r="U401" s="122">
        <f>IFERROR(VLOOKUP($L401,'2-2 引出数据_合同数据仓库'!$B$2:$BP$1000,15,FALSE),0)</f>
        <v>63000</v>
      </c>
      <c r="V401" s="122">
        <f t="shared" ref="V401:V404" si="4719">U401/(S401-R401+1)*365</f>
        <v>396465.517241379</v>
      </c>
      <c r="W401" s="122"/>
      <c r="X401" s="162"/>
      <c r="Y401" s="162"/>
      <c r="Z401" s="131">
        <f>报销单计算表!B15</f>
        <v>0</v>
      </c>
      <c r="AA401" s="162"/>
      <c r="AB401" s="162"/>
      <c r="AC401" s="131">
        <f>报销单计算表!C15</f>
        <v>0</v>
      </c>
      <c r="AD401" s="162"/>
      <c r="AE401" s="162"/>
      <c r="AF401" s="131">
        <f>报销单计算表!D15</f>
        <v>11723.23</v>
      </c>
      <c r="AG401" s="162"/>
      <c r="AH401" s="162"/>
      <c r="AI401" s="131">
        <f>报销单计算表!E15</f>
        <v>0</v>
      </c>
      <c r="AJ401" s="162"/>
      <c r="AK401" s="162"/>
      <c r="AL401" s="131">
        <f>报销单计算表!F15</f>
        <v>0</v>
      </c>
      <c r="AM401" s="162"/>
      <c r="AN401" s="162"/>
      <c r="AO401" s="131">
        <f>报销单计算表!G15</f>
        <v>0</v>
      </c>
      <c r="AP401" s="162"/>
      <c r="AQ401" s="162"/>
      <c r="AR401" s="131">
        <f>报销单计算表!H15</f>
        <v>0</v>
      </c>
      <c r="AS401" s="162"/>
      <c r="AT401" s="162"/>
      <c r="AU401" s="131">
        <f>报销单计算表!I15</f>
        <v>0</v>
      </c>
      <c r="AV401" s="162"/>
      <c r="AW401" s="162"/>
      <c r="AX401" s="131">
        <f>报销单计算表!J15</f>
        <v>0</v>
      </c>
      <c r="AY401" s="162"/>
      <c r="AZ401" s="162"/>
      <c r="BA401" s="131">
        <f>报销单计算表!K15</f>
        <v>0</v>
      </c>
      <c r="BB401" s="162"/>
      <c r="BC401" s="162"/>
      <c r="BD401" s="131">
        <f>报销单计算表!L15</f>
        <v>0</v>
      </c>
      <c r="BE401" s="162"/>
      <c r="BF401" s="162"/>
      <c r="BG401" s="131">
        <f>报销单计算表!M15</f>
        <v>0</v>
      </c>
      <c r="BH401" s="162"/>
      <c r="BI401" s="162"/>
      <c r="BJ401" s="131"/>
      <c r="BK401" s="162"/>
      <c r="BL401" s="162"/>
      <c r="BM401" s="131"/>
      <c r="BN401" s="162"/>
      <c r="BO401" s="162"/>
      <c r="BP401" s="131"/>
      <c r="BQ401" s="162"/>
      <c r="BR401" s="162"/>
      <c r="BS401" s="131"/>
      <c r="BT401" s="162"/>
      <c r="BU401" s="162"/>
      <c r="BV401" s="131"/>
      <c r="BW401" s="162"/>
      <c r="BX401" s="162"/>
      <c r="BY401" s="131"/>
      <c r="BZ401" s="162"/>
      <c r="CA401" s="162"/>
      <c r="CB401" s="131"/>
      <c r="CC401" s="162"/>
      <c r="CD401" s="162"/>
      <c r="CE401" s="131"/>
      <c r="CF401" s="162"/>
      <c r="CG401" s="162"/>
      <c r="CH401" s="131"/>
      <c r="CI401" s="162"/>
      <c r="CJ401" s="162"/>
      <c r="CK401" s="131"/>
      <c r="CL401" s="162"/>
      <c r="CM401" s="162"/>
      <c r="CN401" s="131"/>
      <c r="CO401" s="162"/>
      <c r="CP401" s="162"/>
      <c r="CQ401" s="131"/>
    </row>
    <row r="402" s="78" customFormat="1" ht="24" customHeight="1" outlineLevel="3" spans="1:95">
      <c r="A402" s="119"/>
      <c r="B402" s="120"/>
      <c r="C402" s="121"/>
      <c r="D402" s="119"/>
      <c r="E402" s="120"/>
      <c r="F402" s="120"/>
      <c r="G402" s="120"/>
      <c r="H402" s="122"/>
      <c r="I402" s="122"/>
      <c r="J402" s="122">
        <f t="shared" si="4646"/>
        <v>0</v>
      </c>
      <c r="K402" s="122">
        <f t="shared" ref="K402:K404" si="4720">K401+1</f>
        <v>2</v>
      </c>
      <c r="L402" s="153"/>
      <c r="M402" s="154">
        <f>IFERROR(VLOOKUP($L402,'2-2 引出数据_合同数据仓库'!$B$2:$BP$1000,3,FALSE),0)</f>
        <v>0</v>
      </c>
      <c r="N402" s="122"/>
      <c r="O402" s="154">
        <f>IFERROR(VLOOKUP((LEFT(VLOOKUP($L402,'2-2 引出数据_合同数据仓库'!$B$2:$BP$1000,64,FALSE),15)&amp;(RIGHT(VLOOKUP($L402,'2-2 引出数据_合同数据仓库'!$B$2:$BP$1000,64,FALSE),4)+1)),'2-2 引出数据_合同数据仓库'!$B$2:$BP$1000,3,FALSE),0)</f>
        <v>0</v>
      </c>
      <c r="P402" s="122"/>
      <c r="Q402" s="122">
        <f>IFERROR(VLOOKUP($L402,'2-2 引出数据_合同数据仓库'!$B$2:$BP$1000,28,FALSE),0)</f>
        <v>0</v>
      </c>
      <c r="R402" s="122">
        <f>IFERROR(VLOOKUP($L402,'2-2 引出数据_合同数据仓库'!$B$2:$BP$1000,29,FALSE),0)</f>
        <v>0</v>
      </c>
      <c r="S402" s="122">
        <f>IFERROR(VLOOKUP($L402,'2-2 引出数据_合同数据仓库'!$B$2:$BP$1000,4,FALSE),0)</f>
        <v>0</v>
      </c>
      <c r="T402" s="122"/>
      <c r="U402" s="122">
        <f>IFERROR(VLOOKUP($L402,'2-2 引出数据_合同数据仓库'!$B$2:$BP$1000,15,FALSE),0)</f>
        <v>0</v>
      </c>
      <c r="V402" s="122">
        <f t="shared" si="4719"/>
        <v>0</v>
      </c>
      <c r="W402" s="122"/>
      <c r="X402" s="161">
        <v>45658</v>
      </c>
      <c r="Y402" s="161">
        <f t="shared" ref="Y402:Y404" si="4721">X402+30</f>
        <v>45688</v>
      </c>
      <c r="Z402" s="165">
        <f t="shared" ref="Z402:Z404" si="4722">IFERROR(IF(($R402-Y402)&gt;=0,0,IF(($S402-X402)&lt;0,0,IF(AND(($S402-Y402)&gt;0,(X402-$R402)&gt;0),$V402/365*(Y402-X402+1),IF(AND(($S402-Y402)&lt;=0,(X402-$R402)&gt;0),$V402/365*($S402-X402+1),$V402/365*(Y402-$R402+1))))),0)</f>
        <v>0</v>
      </c>
      <c r="AA402" s="161">
        <f t="shared" ref="AA402:AA404" si="4723">Y402+1</f>
        <v>45689</v>
      </c>
      <c r="AB402" s="161">
        <f t="shared" ref="AB402:AB404" si="4724">AA402+27</f>
        <v>45716</v>
      </c>
      <c r="AC402" s="165">
        <f t="shared" ref="AC402:AC404" si="4725">IFERROR(IF(($R402-AB402)&gt;=0,0,IF(($S402-AA402)&lt;0,0,IF(AND(($S402-AB402)&gt;0,(AA402-$R402)&gt;0),$V402/365*(AB402-AA402+1),IF(AND(($S402-AB402)&lt;=0,(AA402-$R402)&gt;0),$V402/365*($S402-AA402+1),$V402/365*(AB402-$R402+1))))),0)</f>
        <v>0</v>
      </c>
      <c r="AD402" s="161">
        <f t="shared" ref="AD402:AD404" si="4726">AB402+1</f>
        <v>45717</v>
      </c>
      <c r="AE402" s="161">
        <f t="shared" ref="AE402:AE404" si="4727">AD402+30</f>
        <v>45747</v>
      </c>
      <c r="AF402" s="165">
        <f t="shared" ref="AF402:AF404" si="4728">IFERROR(IF(($R402-AE402)&gt;=0,0,IF(($S402-AD402)&lt;0,0,IF(AND(($S402-AE402)&gt;0,(AD402-$R402)&gt;0),$V402/365*(AE402-AD402+1),IF(AND(($S402-AE402)&lt;=0,(AD402-$R402)&gt;0),$V402/365*($S402-AD402+1),$V402/365*(AE402-$R402+1))))),0)</f>
        <v>0</v>
      </c>
      <c r="AG402" s="161">
        <f t="shared" ref="AG402:AG404" si="4729">AE402+1</f>
        <v>45748</v>
      </c>
      <c r="AH402" s="161">
        <f t="shared" ref="AH402:AH404" si="4730">AG402+29</f>
        <v>45777</v>
      </c>
      <c r="AI402" s="165">
        <f t="shared" ref="AI402:AI404" si="4731">IFERROR(IF(($R402-AH402)&gt;=0,0,IF(($S402-AG402)&lt;0,0,IF(AND(($S402-AH402)&gt;0,(AG402-$R402)&gt;0),$V402/365*(AH402-AG402+1),IF(AND(($S402-AH402)&lt;=0,(AG402-$R402)&gt;0),$V402/365*($S402-AG402+1),$V402/365*(AH402-$R402+1))))),0)</f>
        <v>0</v>
      </c>
      <c r="AJ402" s="161">
        <f t="shared" ref="AJ402:AJ404" si="4732">AH402+1</f>
        <v>45778</v>
      </c>
      <c r="AK402" s="161">
        <f t="shared" ref="AK402:AK404" si="4733">AJ402+30</f>
        <v>45808</v>
      </c>
      <c r="AL402" s="165">
        <f t="shared" ref="AL402:AL404" si="4734">IFERROR(IF(($R402-AK402)&gt;=0,0,IF(($S402-AJ402)&lt;0,0,IF(AND(($S402-AK402)&gt;0,(AJ402-$R402)&gt;0),$V402/365*(AK402-AJ402+1),IF(AND(($S402-AK402)&lt;=0,(AJ402-$R402)&gt;0),$V402/365*($S402-AJ402+1),$V402/365*(AK402-$R402+1))))),0)</f>
        <v>0</v>
      </c>
      <c r="AM402" s="161">
        <f t="shared" ref="AM402:AM404" si="4735">AK402+1</f>
        <v>45809</v>
      </c>
      <c r="AN402" s="161">
        <f t="shared" ref="AN402:AN404" si="4736">AM402+29</f>
        <v>45838</v>
      </c>
      <c r="AO402" s="165">
        <f t="shared" ref="AO402:AO404" si="4737">IFERROR(IF(($R402-AN402)&gt;=0,0,IF(($S402-AM402)&lt;0,0,IF(AND(($S402-AN402)&gt;0,(AM402-$R402)&gt;0),$V402/365*(AN402-AM402+1),IF(AND(($S402-AN402)&lt;=0,(AM402-$R402)&gt;0),$V402/365*($S402-AM402+1),$V402/365*(AN402-$R402+1))))),0)</f>
        <v>0</v>
      </c>
      <c r="AP402" s="161">
        <f t="shared" ref="AP402:AP404" si="4738">AN402+1</f>
        <v>45839</v>
      </c>
      <c r="AQ402" s="161">
        <f t="shared" ref="AQ402:AQ404" si="4739">AP402+30</f>
        <v>45869</v>
      </c>
      <c r="AR402" s="165">
        <f t="shared" ref="AR402:AR404" si="4740">IFERROR(IF(($R402-AQ402)&gt;=0,0,IF(($S402-AP402)&lt;0,0,IF(AND(($S402-AQ402)&gt;0,(AP402-$R402)&gt;0),$V402/365*(AQ402-AP402+1),IF(AND(($S402-AQ402)&lt;=0,(AP402-$R402)&gt;0),$V402/365*($S402-AP402+1),$V402/365*(AQ402-$R402+1))))),0)</f>
        <v>0</v>
      </c>
      <c r="AS402" s="161">
        <f t="shared" ref="AS402:AS404" si="4741">AQ402+1</f>
        <v>45870</v>
      </c>
      <c r="AT402" s="161">
        <f t="shared" ref="AT402:AT404" si="4742">AS402+30</f>
        <v>45900</v>
      </c>
      <c r="AU402" s="165">
        <f t="shared" ref="AU402:AU404" si="4743">IFERROR(IF(($R402-AT402)&gt;=0,0,IF(($S402-AS402)&lt;0,0,IF(AND(($S402-AT402)&gt;0,(AS402-$R402)&gt;0),$V402/365*(AT402-AS402+1),IF(AND(($S402-AT402)&lt;=0,(AS402-$R402)&gt;0),$V402/365*($S402-AS402+1),$V402/365*(AT402-$R402+1))))),0)</f>
        <v>0</v>
      </c>
      <c r="AV402" s="161">
        <f t="shared" ref="AV402:AV404" si="4744">AT402+1</f>
        <v>45901</v>
      </c>
      <c r="AW402" s="161">
        <f t="shared" ref="AW402:AW404" si="4745">AV402+29</f>
        <v>45930</v>
      </c>
      <c r="AX402" s="165">
        <f t="shared" ref="AX402:AX404" si="4746">IFERROR(IF(($R402-AW402)&gt;=0,0,IF(($S402-AV402)&lt;0,0,IF(AND(($S402-AW402)&gt;0,(AV402-$R402)&gt;0),$V402/365*(AW402-AV402+1),IF(AND(($S402-AW402)&lt;=0,(AV402-$R402)&gt;0),$V402/365*($S402-AV402+1),$V402/365*(AW402-$R402+1))))),0)</f>
        <v>0</v>
      </c>
      <c r="AY402" s="161">
        <f t="shared" ref="AY402:AY404" si="4747">AW402+1</f>
        <v>45931</v>
      </c>
      <c r="AZ402" s="161">
        <f t="shared" ref="AZ402:AZ404" si="4748">AY402+30</f>
        <v>45961</v>
      </c>
      <c r="BA402" s="165">
        <f t="shared" ref="BA402:BA404" si="4749">IFERROR(IF(($R402-AZ402)&gt;=0,0,IF(($S402-AY402)&lt;0,0,IF(AND(($S402-AZ402)&gt;0,(AY402-$R402)&gt;0),$V402/365*(AZ402-AY402+1),IF(AND(($S402-AZ402)&lt;=0,(AY402-$R402)&gt;0),$V402/365*($S402-AY402+1),$V402/365*(AZ402-$R402+1))))),0)</f>
        <v>0</v>
      </c>
      <c r="BB402" s="161">
        <f t="shared" ref="BB402:BB404" si="4750">AZ402+1</f>
        <v>45962</v>
      </c>
      <c r="BC402" s="161">
        <f t="shared" ref="BC402:BC404" si="4751">BB402+29</f>
        <v>45991</v>
      </c>
      <c r="BD402" s="165">
        <f t="shared" ref="BD402:BD404" si="4752">IFERROR(IF(($R402-BC402)&gt;=0,0,IF(($S402-BB402)&lt;0,0,IF(AND(($S402-BC402)&gt;0,(BB402-$R402)&gt;0),$V402/365*(BC402-BB402+1),IF(AND(($S402-BC402)&lt;=0,(BB402-$R402)&gt;0),$V402/365*($S402-BB402+1),$V402/365*(BC402-$R402+1))))),0)</f>
        <v>0</v>
      </c>
      <c r="BE402" s="161">
        <f t="shared" ref="BE402:BE404" si="4753">BC402+1</f>
        <v>45992</v>
      </c>
      <c r="BF402" s="161">
        <f t="shared" ref="BF402:BF404" si="4754">BE402+30</f>
        <v>46022</v>
      </c>
      <c r="BG402" s="165">
        <f t="shared" ref="BG402:BG404" si="4755">IFERROR(IF(($R402-BF402)&gt;=0,0,IF(($S402-BE402)&lt;0,0,IF(AND(($S402-BF402)&gt;0,(BE402-$R402)&gt;0),$V402/365*(BF402-BE402+1),IF(AND(($S402-BF402)&lt;=0,(BE402-$R402)&gt;0),$V402/365*($S402-BE402+1),$V402/365*(BF402-$R402+1))))),0)</f>
        <v>0</v>
      </c>
      <c r="BH402" s="161">
        <v>46023</v>
      </c>
      <c r="BI402" s="161">
        <f t="shared" ref="BI402:BI404" si="4756">BH402+30</f>
        <v>46053</v>
      </c>
      <c r="BJ402" s="165">
        <f t="shared" ref="BJ402:BJ404" si="4757">IFERROR(IF(($R402-BI402)&gt;=0,0,IF(($S402-BH402)&lt;0,0,IF(AND(($S402-BI402)&gt;0,(BH402-$R402)&gt;0),$V402/365*(BI402-BH402+1),IF(AND(($S402-BI402)&lt;=0,(BH402-$R402)&gt;0),$V402/365*($S402-BH402+1),$V402/365*(BI402-$R402+1))))),0)</f>
        <v>0</v>
      </c>
      <c r="BK402" s="161">
        <f t="shared" ref="BK402:BK404" si="4758">BI402+1</f>
        <v>46054</v>
      </c>
      <c r="BL402" s="161">
        <f t="shared" ref="BL402:BL404" si="4759">BK402+27</f>
        <v>46081</v>
      </c>
      <c r="BM402" s="165">
        <f t="shared" ref="BM402:BM404" si="4760">IFERROR(IF(($R402-BL402)&gt;=0,0,IF(($S402-BK402)&lt;0,0,IF(AND(($S402-BL402)&gt;0,(BK402-$R402)&gt;0),$V402/365*(BL402-BK402+1),IF(AND(($S402-BL402)&lt;=0,(BK402-$R402)&gt;0),$V402/365*($S402-BK402+1),$V402/365*(BL402-$R402+1))))),0)</f>
        <v>0</v>
      </c>
      <c r="BN402" s="161">
        <f t="shared" ref="BN402:BN404" si="4761">BL402+1</f>
        <v>46082</v>
      </c>
      <c r="BO402" s="161">
        <f t="shared" ref="BO402:BO404" si="4762">BN402+30</f>
        <v>46112</v>
      </c>
      <c r="BP402" s="165">
        <f t="shared" ref="BP402:BP404" si="4763">IFERROR(IF(($R402-BO402)&gt;=0,0,IF(($S402-BN402)&lt;0,0,IF(AND(($S402-BO402)&gt;0,(BN402-$R402)&gt;0),$V402/365*(BO402-BN402+1),IF(AND(($S402-BO402)&lt;=0,(BN402-$R402)&gt;0),$V402/365*($S402-BN402+1),$V402/365*(BO402-$R402+1))))),0)</f>
        <v>0</v>
      </c>
      <c r="BQ402" s="161">
        <f t="shared" ref="BQ402:BQ404" si="4764">BO402+1</f>
        <v>46113</v>
      </c>
      <c r="BR402" s="161">
        <f t="shared" ref="BR402:BR404" si="4765">BQ402+29</f>
        <v>46142</v>
      </c>
      <c r="BS402" s="165">
        <f t="shared" ref="BS402:BS404" si="4766">IFERROR(IF(($R402-BR402)&gt;=0,0,IF(($S402-BQ402)&lt;0,0,IF(AND(($S402-BR402)&gt;0,(BQ402-$R402)&gt;0),$V402/365*(BR402-BQ402+1),IF(AND(($S402-BR402)&lt;=0,(BQ402-$R402)&gt;0),$V402/365*($S402-BQ402+1),$V402/365*(BR402-$R402+1))))),0)</f>
        <v>0</v>
      </c>
      <c r="BT402" s="161">
        <f t="shared" ref="BT402:BT404" si="4767">BR402+1</f>
        <v>46143</v>
      </c>
      <c r="BU402" s="161">
        <f t="shared" ref="BU402:BU404" si="4768">BT402+30</f>
        <v>46173</v>
      </c>
      <c r="BV402" s="165">
        <f t="shared" ref="BV402:BV404" si="4769">IFERROR(IF(($R402-BU402)&gt;=0,0,IF(($S402-BT402)&lt;0,0,IF(AND(($S402-BU402)&gt;0,(BT402-$R402)&gt;0),$V402/365*(BU402-BT402+1),IF(AND(($S402-BU402)&lt;=0,(BT402-$R402)&gt;0),$V402/365*($S402-BT402+1),$V402/365*(BU402-$R402+1))))),0)</f>
        <v>0</v>
      </c>
      <c r="BW402" s="161">
        <f t="shared" ref="BW402:BW404" si="4770">BU402+1</f>
        <v>46174</v>
      </c>
      <c r="BX402" s="161">
        <f t="shared" ref="BX402:BX404" si="4771">BW402+29</f>
        <v>46203</v>
      </c>
      <c r="BY402" s="165">
        <f t="shared" ref="BY402:BY404" si="4772">IFERROR(IF(($R402-BX402)&gt;=0,0,IF(($S402-BW402)&lt;0,0,IF(AND(($S402-BX402)&gt;0,(BW402-$R402)&gt;0),$V402/365*(BX402-BW402+1),IF(AND(($S402-BX402)&lt;=0,(BW402-$R402)&gt;0),$V402/365*($S402-BW402+1),$V402/365*(BX402-$R402+1))))),0)</f>
        <v>0</v>
      </c>
      <c r="BZ402" s="161">
        <f t="shared" ref="BZ402:BZ404" si="4773">BX402+1</f>
        <v>46204</v>
      </c>
      <c r="CA402" s="161">
        <f t="shared" ref="CA402:CA404" si="4774">BZ402+30</f>
        <v>46234</v>
      </c>
      <c r="CB402" s="165">
        <f t="shared" ref="CB402:CB404" si="4775">IFERROR(IF(($R402-CA402)&gt;=0,0,IF(($S402-BZ402)&lt;0,0,IF(AND(($S402-CA402)&gt;0,(BZ402-$R402)&gt;0),$V402/365*(CA402-BZ402+1),IF(AND(($S402-CA402)&lt;=0,(BZ402-$R402)&gt;0),$V402/365*($S402-BZ402+1),$V402/365*(CA402-$R402+1))))),0)</f>
        <v>0</v>
      </c>
      <c r="CC402" s="161">
        <f t="shared" ref="CC402:CC404" si="4776">CA402+1</f>
        <v>46235</v>
      </c>
      <c r="CD402" s="161">
        <f t="shared" ref="CD402:CD404" si="4777">CC402+30</f>
        <v>46265</v>
      </c>
      <c r="CE402" s="165">
        <f t="shared" ref="CE402:CE404" si="4778">IFERROR(IF(($R402-CD402)&gt;=0,0,IF(($S402-CC402)&lt;0,0,IF(AND(($S402-CD402)&gt;0,(CC402-$R402)&gt;0),$V402/365*(CD402-CC402+1),IF(AND(($S402-CD402)&lt;=0,(CC402-$R402)&gt;0),$V402/365*($S402-CC402+1),$V402/365*(CD402-$R402+1))))),0)</f>
        <v>0</v>
      </c>
      <c r="CF402" s="161">
        <f t="shared" ref="CF402:CF404" si="4779">CD402+1</f>
        <v>46266</v>
      </c>
      <c r="CG402" s="161">
        <f t="shared" ref="CG402:CG404" si="4780">CF402+29</f>
        <v>46295</v>
      </c>
      <c r="CH402" s="165">
        <f t="shared" ref="CH402:CH404" si="4781">IFERROR(IF(($R402-CG402)&gt;=0,0,IF(($S402-CF402)&lt;0,0,IF(AND(($S402-CG402)&gt;0,(CF402-$R402)&gt;0),$V402/365*(CG402-CF402+1),IF(AND(($S402-CG402)&lt;=0,(CF402-$R402)&gt;0),$V402/365*($S402-CF402+1),$V402/365*(CG402-$R402+1))))),0)</f>
        <v>0</v>
      </c>
      <c r="CI402" s="161">
        <f t="shared" ref="CI402:CI404" si="4782">CG402+1</f>
        <v>46296</v>
      </c>
      <c r="CJ402" s="161">
        <f t="shared" ref="CJ402:CJ404" si="4783">CI402+30</f>
        <v>46326</v>
      </c>
      <c r="CK402" s="165">
        <f t="shared" ref="CK402:CK404" si="4784">IFERROR(IF(($R402-CJ402)&gt;=0,0,IF(($S402-CI402)&lt;0,0,IF(AND(($S402-CJ402)&gt;0,(CI402-$R402)&gt;0),$V402/365*(CJ402-CI402+1),IF(AND(($S402-CJ402)&lt;=0,(CI402-$R402)&gt;0),$V402/365*($S402-CI402+1),$V402/365*(CJ402-$R402+1))))),0)</f>
        <v>0</v>
      </c>
      <c r="CL402" s="161">
        <f t="shared" ref="CL402:CL404" si="4785">CJ402+1</f>
        <v>46327</v>
      </c>
      <c r="CM402" s="161">
        <f t="shared" ref="CM402:CM404" si="4786">CL402+29</f>
        <v>46356</v>
      </c>
      <c r="CN402" s="165">
        <f t="shared" ref="CN402:CN404" si="4787">IFERROR(IF(($R402-CM402)&gt;=0,0,IF(($S402-CL402)&lt;0,0,IF(AND(($S402-CM402)&gt;0,(CL402-$R402)&gt;0),$V402/365*(CM402-CL402+1),IF(AND(($S402-CM402)&lt;=0,(CL402-$R402)&gt;0),$V402/365*($S402-CL402+1),$V402/365*(CM402-$R402+1))))),0)</f>
        <v>0</v>
      </c>
      <c r="CO402" s="161">
        <f t="shared" ref="CO402:CO404" si="4788">CM402+1</f>
        <v>46357</v>
      </c>
      <c r="CP402" s="161">
        <f t="shared" ref="CP402:CP404" si="4789">CO402+30</f>
        <v>46387</v>
      </c>
      <c r="CQ402" s="165">
        <f t="shared" ref="CQ402:CQ404" si="4790">IFERROR(IF(($R402-CP402)&gt;=0,0,IF(($S402-CO402)&lt;0,0,IF(AND(($S402-CP402)&gt;0,(CO402-$R402)&gt;0),$V402/365*(CP402-CO402+1),IF(AND(($S402-CP402)&lt;=0,(CO402-$R402)&gt;0),$V402/365*($S402-CO402+1),$V402/365*(CP402-$R402+1))))),0)</f>
        <v>0</v>
      </c>
    </row>
    <row r="403" s="78" customFormat="1" ht="24" customHeight="1" outlineLevel="3" spans="1:95">
      <c r="A403" s="119"/>
      <c r="B403" s="120"/>
      <c r="C403" s="121"/>
      <c r="D403" s="119"/>
      <c r="E403" s="120"/>
      <c r="F403" s="120"/>
      <c r="G403" s="120"/>
      <c r="H403" s="122"/>
      <c r="I403" s="122"/>
      <c r="J403" s="122">
        <f t="shared" si="4646"/>
        <v>0</v>
      </c>
      <c r="K403" s="122">
        <f t="shared" si="4720"/>
        <v>3</v>
      </c>
      <c r="L403" s="153"/>
      <c r="M403" s="154">
        <f>IFERROR(VLOOKUP($L403,'2-2 引出数据_合同数据仓库'!$B$2:$BP$1000,3,FALSE),0)</f>
        <v>0</v>
      </c>
      <c r="N403" s="122"/>
      <c r="O403" s="154">
        <f>IFERROR(VLOOKUP((LEFT(VLOOKUP($L403,'2-2 引出数据_合同数据仓库'!$B$2:$BP$1000,64,FALSE),15)&amp;(RIGHT(VLOOKUP($L403,'2-2 引出数据_合同数据仓库'!$B$2:$BP$1000,64,FALSE),4)+1)),'2-2 引出数据_合同数据仓库'!$B$2:$BP$1000,3,FALSE),0)</f>
        <v>0</v>
      </c>
      <c r="P403" s="122"/>
      <c r="Q403" s="122">
        <f>IFERROR(VLOOKUP($L403,'2-2 引出数据_合同数据仓库'!$B$2:$BP$1000,28,FALSE),0)</f>
        <v>0</v>
      </c>
      <c r="R403" s="122">
        <f>IFERROR(VLOOKUP($L403,'2-2 引出数据_合同数据仓库'!$B$2:$BP$1000,29,FALSE),0)</f>
        <v>0</v>
      </c>
      <c r="S403" s="122">
        <f>IFERROR(VLOOKUP($L403,'2-2 引出数据_合同数据仓库'!$B$2:$BP$1000,4,FALSE),0)</f>
        <v>0</v>
      </c>
      <c r="T403" s="122"/>
      <c r="U403" s="122">
        <f>IFERROR(VLOOKUP($L403,'2-2 引出数据_合同数据仓库'!$B$2:$BP$1000,15,FALSE),0)</f>
        <v>0</v>
      </c>
      <c r="V403" s="122">
        <f t="shared" si="4719"/>
        <v>0</v>
      </c>
      <c r="W403" s="122"/>
      <c r="X403" s="161">
        <v>45658</v>
      </c>
      <c r="Y403" s="161">
        <f t="shared" si="4721"/>
        <v>45688</v>
      </c>
      <c r="Z403" s="165">
        <f t="shared" si="4722"/>
        <v>0</v>
      </c>
      <c r="AA403" s="161">
        <f t="shared" si="4723"/>
        <v>45689</v>
      </c>
      <c r="AB403" s="161">
        <f t="shared" si="4724"/>
        <v>45716</v>
      </c>
      <c r="AC403" s="165">
        <f t="shared" si="4725"/>
        <v>0</v>
      </c>
      <c r="AD403" s="161">
        <f t="shared" si="4726"/>
        <v>45717</v>
      </c>
      <c r="AE403" s="161">
        <f t="shared" si="4727"/>
        <v>45747</v>
      </c>
      <c r="AF403" s="165">
        <f t="shared" si="4728"/>
        <v>0</v>
      </c>
      <c r="AG403" s="161">
        <f t="shared" si="4729"/>
        <v>45748</v>
      </c>
      <c r="AH403" s="161">
        <f t="shared" si="4730"/>
        <v>45777</v>
      </c>
      <c r="AI403" s="165">
        <f t="shared" si="4731"/>
        <v>0</v>
      </c>
      <c r="AJ403" s="161">
        <f t="shared" si="4732"/>
        <v>45778</v>
      </c>
      <c r="AK403" s="161">
        <f t="shared" si="4733"/>
        <v>45808</v>
      </c>
      <c r="AL403" s="165">
        <f t="shared" si="4734"/>
        <v>0</v>
      </c>
      <c r="AM403" s="161">
        <f t="shared" si="4735"/>
        <v>45809</v>
      </c>
      <c r="AN403" s="161">
        <f t="shared" si="4736"/>
        <v>45838</v>
      </c>
      <c r="AO403" s="165">
        <f t="shared" si="4737"/>
        <v>0</v>
      </c>
      <c r="AP403" s="161">
        <f t="shared" si="4738"/>
        <v>45839</v>
      </c>
      <c r="AQ403" s="161">
        <f t="shared" si="4739"/>
        <v>45869</v>
      </c>
      <c r="AR403" s="165">
        <f t="shared" si="4740"/>
        <v>0</v>
      </c>
      <c r="AS403" s="161">
        <f t="shared" si="4741"/>
        <v>45870</v>
      </c>
      <c r="AT403" s="161">
        <f t="shared" si="4742"/>
        <v>45900</v>
      </c>
      <c r="AU403" s="165">
        <f t="shared" si="4743"/>
        <v>0</v>
      </c>
      <c r="AV403" s="161">
        <f t="shared" si="4744"/>
        <v>45901</v>
      </c>
      <c r="AW403" s="161">
        <f t="shared" si="4745"/>
        <v>45930</v>
      </c>
      <c r="AX403" s="165">
        <f t="shared" si="4746"/>
        <v>0</v>
      </c>
      <c r="AY403" s="161">
        <f t="shared" si="4747"/>
        <v>45931</v>
      </c>
      <c r="AZ403" s="161">
        <f t="shared" si="4748"/>
        <v>45961</v>
      </c>
      <c r="BA403" s="165">
        <f t="shared" si="4749"/>
        <v>0</v>
      </c>
      <c r="BB403" s="161">
        <f t="shared" si="4750"/>
        <v>45962</v>
      </c>
      <c r="BC403" s="161">
        <f t="shared" si="4751"/>
        <v>45991</v>
      </c>
      <c r="BD403" s="165">
        <f t="shared" si="4752"/>
        <v>0</v>
      </c>
      <c r="BE403" s="161">
        <f t="shared" si="4753"/>
        <v>45992</v>
      </c>
      <c r="BF403" s="161">
        <f t="shared" si="4754"/>
        <v>46022</v>
      </c>
      <c r="BG403" s="165">
        <f t="shared" si="4755"/>
        <v>0</v>
      </c>
      <c r="BH403" s="161">
        <v>46023</v>
      </c>
      <c r="BI403" s="161">
        <f t="shared" si="4756"/>
        <v>46053</v>
      </c>
      <c r="BJ403" s="165">
        <f t="shared" si="4757"/>
        <v>0</v>
      </c>
      <c r="BK403" s="161">
        <f t="shared" si="4758"/>
        <v>46054</v>
      </c>
      <c r="BL403" s="161">
        <f t="shared" si="4759"/>
        <v>46081</v>
      </c>
      <c r="BM403" s="165">
        <f t="shared" si="4760"/>
        <v>0</v>
      </c>
      <c r="BN403" s="161">
        <f t="shared" si="4761"/>
        <v>46082</v>
      </c>
      <c r="BO403" s="161">
        <f t="shared" si="4762"/>
        <v>46112</v>
      </c>
      <c r="BP403" s="165">
        <f t="shared" si="4763"/>
        <v>0</v>
      </c>
      <c r="BQ403" s="161">
        <f t="shared" si="4764"/>
        <v>46113</v>
      </c>
      <c r="BR403" s="161">
        <f t="shared" si="4765"/>
        <v>46142</v>
      </c>
      <c r="BS403" s="165">
        <f t="shared" si="4766"/>
        <v>0</v>
      </c>
      <c r="BT403" s="161">
        <f t="shared" si="4767"/>
        <v>46143</v>
      </c>
      <c r="BU403" s="161">
        <f t="shared" si="4768"/>
        <v>46173</v>
      </c>
      <c r="BV403" s="165">
        <f t="shared" si="4769"/>
        <v>0</v>
      </c>
      <c r="BW403" s="161">
        <f t="shared" si="4770"/>
        <v>46174</v>
      </c>
      <c r="BX403" s="161">
        <f t="shared" si="4771"/>
        <v>46203</v>
      </c>
      <c r="BY403" s="165">
        <f t="shared" si="4772"/>
        <v>0</v>
      </c>
      <c r="BZ403" s="161">
        <f t="shared" si="4773"/>
        <v>46204</v>
      </c>
      <c r="CA403" s="161">
        <f t="shared" si="4774"/>
        <v>46234</v>
      </c>
      <c r="CB403" s="165">
        <f t="shared" si="4775"/>
        <v>0</v>
      </c>
      <c r="CC403" s="161">
        <f t="shared" si="4776"/>
        <v>46235</v>
      </c>
      <c r="CD403" s="161">
        <f t="shared" si="4777"/>
        <v>46265</v>
      </c>
      <c r="CE403" s="165">
        <f t="shared" si="4778"/>
        <v>0</v>
      </c>
      <c r="CF403" s="161">
        <f t="shared" si="4779"/>
        <v>46266</v>
      </c>
      <c r="CG403" s="161">
        <f t="shared" si="4780"/>
        <v>46295</v>
      </c>
      <c r="CH403" s="165">
        <f t="shared" si="4781"/>
        <v>0</v>
      </c>
      <c r="CI403" s="161">
        <f t="shared" si="4782"/>
        <v>46296</v>
      </c>
      <c r="CJ403" s="161">
        <f t="shared" si="4783"/>
        <v>46326</v>
      </c>
      <c r="CK403" s="165">
        <f t="shared" si="4784"/>
        <v>0</v>
      </c>
      <c r="CL403" s="161">
        <f t="shared" si="4785"/>
        <v>46327</v>
      </c>
      <c r="CM403" s="161">
        <f t="shared" si="4786"/>
        <v>46356</v>
      </c>
      <c r="CN403" s="165">
        <f t="shared" si="4787"/>
        <v>0</v>
      </c>
      <c r="CO403" s="161">
        <f t="shared" si="4788"/>
        <v>46357</v>
      </c>
      <c r="CP403" s="161">
        <f t="shared" si="4789"/>
        <v>46387</v>
      </c>
      <c r="CQ403" s="165">
        <f t="shared" si="4790"/>
        <v>0</v>
      </c>
    </row>
    <row r="404" s="78" customFormat="1" ht="24" customHeight="1" outlineLevel="3" spans="1:95">
      <c r="A404" s="119"/>
      <c r="B404" s="120"/>
      <c r="C404" s="121"/>
      <c r="D404" s="119"/>
      <c r="E404" s="120"/>
      <c r="F404" s="120"/>
      <c r="G404" s="120"/>
      <c r="H404" s="122"/>
      <c r="I404" s="122"/>
      <c r="J404" s="122">
        <f t="shared" si="4646"/>
        <v>0</v>
      </c>
      <c r="K404" s="122">
        <f t="shared" si="4720"/>
        <v>4</v>
      </c>
      <c r="L404" s="153"/>
      <c r="M404" s="154">
        <f>IFERROR(VLOOKUP($L404,'2-2 引出数据_合同数据仓库'!$B$2:$BP$1000,3,FALSE),0)</f>
        <v>0</v>
      </c>
      <c r="N404" s="122"/>
      <c r="O404" s="154">
        <f>IFERROR(VLOOKUP((LEFT(VLOOKUP($L404,'2-2 引出数据_合同数据仓库'!$B$2:$BP$1000,64,FALSE),15)&amp;(RIGHT(VLOOKUP($L404,'2-2 引出数据_合同数据仓库'!$B$2:$BP$1000,64,FALSE),4)+1)),'2-2 引出数据_合同数据仓库'!$B$2:$BP$1000,3,FALSE),0)</f>
        <v>0</v>
      </c>
      <c r="P404" s="122"/>
      <c r="Q404" s="122">
        <f>IFERROR(VLOOKUP($L404,'2-2 引出数据_合同数据仓库'!$B$2:$BP$1000,28,FALSE),0)</f>
        <v>0</v>
      </c>
      <c r="R404" s="122">
        <f>IFERROR(VLOOKUP($L404,'2-2 引出数据_合同数据仓库'!$B$2:$BP$1000,29,FALSE),0)</f>
        <v>0</v>
      </c>
      <c r="S404" s="122">
        <f>IFERROR(VLOOKUP($L404,'2-2 引出数据_合同数据仓库'!$B$2:$BP$1000,4,FALSE),0)</f>
        <v>0</v>
      </c>
      <c r="T404" s="122"/>
      <c r="U404" s="122">
        <f>IFERROR(VLOOKUP($L404,'2-2 引出数据_合同数据仓库'!$B$2:$BP$1000,15,FALSE),0)</f>
        <v>0</v>
      </c>
      <c r="V404" s="122">
        <f t="shared" si="4719"/>
        <v>0</v>
      </c>
      <c r="W404" s="122"/>
      <c r="X404" s="161">
        <v>45658</v>
      </c>
      <c r="Y404" s="161">
        <f t="shared" si="4721"/>
        <v>45688</v>
      </c>
      <c r="Z404" s="165">
        <f t="shared" si="4722"/>
        <v>0</v>
      </c>
      <c r="AA404" s="161">
        <f t="shared" si="4723"/>
        <v>45689</v>
      </c>
      <c r="AB404" s="161">
        <f t="shared" si="4724"/>
        <v>45716</v>
      </c>
      <c r="AC404" s="165">
        <f t="shared" si="4725"/>
        <v>0</v>
      </c>
      <c r="AD404" s="161">
        <f t="shared" si="4726"/>
        <v>45717</v>
      </c>
      <c r="AE404" s="161">
        <f t="shared" si="4727"/>
        <v>45747</v>
      </c>
      <c r="AF404" s="165">
        <f t="shared" si="4728"/>
        <v>0</v>
      </c>
      <c r="AG404" s="161">
        <f t="shared" si="4729"/>
        <v>45748</v>
      </c>
      <c r="AH404" s="161">
        <f t="shared" si="4730"/>
        <v>45777</v>
      </c>
      <c r="AI404" s="165">
        <f t="shared" si="4731"/>
        <v>0</v>
      </c>
      <c r="AJ404" s="161">
        <f t="shared" si="4732"/>
        <v>45778</v>
      </c>
      <c r="AK404" s="161">
        <f t="shared" si="4733"/>
        <v>45808</v>
      </c>
      <c r="AL404" s="165">
        <f t="shared" si="4734"/>
        <v>0</v>
      </c>
      <c r="AM404" s="161">
        <f t="shared" si="4735"/>
        <v>45809</v>
      </c>
      <c r="AN404" s="161">
        <f t="shared" si="4736"/>
        <v>45838</v>
      </c>
      <c r="AO404" s="165">
        <f t="shared" si="4737"/>
        <v>0</v>
      </c>
      <c r="AP404" s="161">
        <f t="shared" si="4738"/>
        <v>45839</v>
      </c>
      <c r="AQ404" s="161">
        <f t="shared" si="4739"/>
        <v>45869</v>
      </c>
      <c r="AR404" s="165">
        <f t="shared" si="4740"/>
        <v>0</v>
      </c>
      <c r="AS404" s="161">
        <f t="shared" si="4741"/>
        <v>45870</v>
      </c>
      <c r="AT404" s="161">
        <f t="shared" si="4742"/>
        <v>45900</v>
      </c>
      <c r="AU404" s="165">
        <f t="shared" si="4743"/>
        <v>0</v>
      </c>
      <c r="AV404" s="161">
        <f t="shared" si="4744"/>
        <v>45901</v>
      </c>
      <c r="AW404" s="161">
        <f t="shared" si="4745"/>
        <v>45930</v>
      </c>
      <c r="AX404" s="165">
        <f t="shared" si="4746"/>
        <v>0</v>
      </c>
      <c r="AY404" s="161">
        <f t="shared" si="4747"/>
        <v>45931</v>
      </c>
      <c r="AZ404" s="161">
        <f t="shared" si="4748"/>
        <v>45961</v>
      </c>
      <c r="BA404" s="165">
        <f t="shared" si="4749"/>
        <v>0</v>
      </c>
      <c r="BB404" s="161">
        <f t="shared" si="4750"/>
        <v>45962</v>
      </c>
      <c r="BC404" s="161">
        <f t="shared" si="4751"/>
        <v>45991</v>
      </c>
      <c r="BD404" s="165">
        <f t="shared" si="4752"/>
        <v>0</v>
      </c>
      <c r="BE404" s="161">
        <f t="shared" si="4753"/>
        <v>45992</v>
      </c>
      <c r="BF404" s="161">
        <f t="shared" si="4754"/>
        <v>46022</v>
      </c>
      <c r="BG404" s="165">
        <f t="shared" si="4755"/>
        <v>0</v>
      </c>
      <c r="BH404" s="161">
        <v>46023</v>
      </c>
      <c r="BI404" s="161">
        <f t="shared" si="4756"/>
        <v>46053</v>
      </c>
      <c r="BJ404" s="165">
        <f t="shared" si="4757"/>
        <v>0</v>
      </c>
      <c r="BK404" s="161">
        <f t="shared" si="4758"/>
        <v>46054</v>
      </c>
      <c r="BL404" s="161">
        <f t="shared" si="4759"/>
        <v>46081</v>
      </c>
      <c r="BM404" s="165">
        <f t="shared" si="4760"/>
        <v>0</v>
      </c>
      <c r="BN404" s="161">
        <f t="shared" si="4761"/>
        <v>46082</v>
      </c>
      <c r="BO404" s="161">
        <f t="shared" si="4762"/>
        <v>46112</v>
      </c>
      <c r="BP404" s="165">
        <f t="shared" si="4763"/>
        <v>0</v>
      </c>
      <c r="BQ404" s="161">
        <f t="shared" si="4764"/>
        <v>46113</v>
      </c>
      <c r="BR404" s="161">
        <f t="shared" si="4765"/>
        <v>46142</v>
      </c>
      <c r="BS404" s="165">
        <f t="shared" si="4766"/>
        <v>0</v>
      </c>
      <c r="BT404" s="161">
        <f t="shared" si="4767"/>
        <v>46143</v>
      </c>
      <c r="BU404" s="161">
        <f t="shared" si="4768"/>
        <v>46173</v>
      </c>
      <c r="BV404" s="165">
        <f t="shared" si="4769"/>
        <v>0</v>
      </c>
      <c r="BW404" s="161">
        <f t="shared" si="4770"/>
        <v>46174</v>
      </c>
      <c r="BX404" s="161">
        <f t="shared" si="4771"/>
        <v>46203</v>
      </c>
      <c r="BY404" s="165">
        <f t="shared" si="4772"/>
        <v>0</v>
      </c>
      <c r="BZ404" s="161">
        <f t="shared" si="4773"/>
        <v>46204</v>
      </c>
      <c r="CA404" s="161">
        <f t="shared" si="4774"/>
        <v>46234</v>
      </c>
      <c r="CB404" s="165">
        <f t="shared" si="4775"/>
        <v>0</v>
      </c>
      <c r="CC404" s="161">
        <f t="shared" si="4776"/>
        <v>46235</v>
      </c>
      <c r="CD404" s="161">
        <f t="shared" si="4777"/>
        <v>46265</v>
      </c>
      <c r="CE404" s="165">
        <f t="shared" si="4778"/>
        <v>0</v>
      </c>
      <c r="CF404" s="161">
        <f t="shared" si="4779"/>
        <v>46266</v>
      </c>
      <c r="CG404" s="161">
        <f t="shared" si="4780"/>
        <v>46295</v>
      </c>
      <c r="CH404" s="165">
        <f t="shared" si="4781"/>
        <v>0</v>
      </c>
      <c r="CI404" s="161">
        <f t="shared" si="4782"/>
        <v>46296</v>
      </c>
      <c r="CJ404" s="161">
        <f t="shared" si="4783"/>
        <v>46326</v>
      </c>
      <c r="CK404" s="165">
        <f t="shared" si="4784"/>
        <v>0</v>
      </c>
      <c r="CL404" s="161">
        <f t="shared" si="4785"/>
        <v>46327</v>
      </c>
      <c r="CM404" s="161">
        <f t="shared" si="4786"/>
        <v>46356</v>
      </c>
      <c r="CN404" s="165">
        <f t="shared" si="4787"/>
        <v>0</v>
      </c>
      <c r="CO404" s="161">
        <f t="shared" si="4788"/>
        <v>46357</v>
      </c>
      <c r="CP404" s="161">
        <f t="shared" si="4789"/>
        <v>46387</v>
      </c>
      <c r="CQ404" s="165">
        <f t="shared" si="4790"/>
        <v>0</v>
      </c>
    </row>
    <row r="405" s="78" customFormat="1" ht="24" customHeight="1" outlineLevel="4" spans="1:95">
      <c r="A405" s="123" t="s">
        <v>2826</v>
      </c>
      <c r="B405" s="124"/>
      <c r="C405" s="124"/>
      <c r="D405" s="124"/>
      <c r="E405" s="124"/>
      <c r="F405" s="124"/>
      <c r="G405" s="125"/>
      <c r="H405" s="126"/>
      <c r="I405" s="126"/>
      <c r="J405" s="126"/>
      <c r="K405" s="126"/>
      <c r="L405" s="155"/>
      <c r="M405" s="155"/>
      <c r="N405" s="126"/>
      <c r="O405" s="126"/>
      <c r="P405" s="126"/>
      <c r="Q405" s="126"/>
      <c r="R405" s="126"/>
      <c r="S405" s="126"/>
      <c r="T405" s="126"/>
      <c r="U405" s="126"/>
      <c r="V405" s="126"/>
      <c r="W405" s="126"/>
      <c r="X405" s="126"/>
      <c r="Y405" s="126"/>
      <c r="Z405" s="126"/>
      <c r="AA405" s="126"/>
      <c r="AB405" s="126"/>
      <c r="AC405" s="126"/>
      <c r="AD405" s="126"/>
      <c r="AE405" s="126"/>
      <c r="AF405" s="126"/>
      <c r="AG405" s="126"/>
      <c r="AH405" s="126"/>
      <c r="AI405" s="126"/>
      <c r="AJ405" s="126"/>
      <c r="AK405" s="126"/>
      <c r="AL405" s="126"/>
      <c r="AM405" s="126"/>
      <c r="AN405" s="126"/>
      <c r="AO405" s="126"/>
      <c r="AP405" s="126"/>
      <c r="AQ405" s="126"/>
      <c r="AR405" s="126"/>
      <c r="AS405" s="126"/>
      <c r="AT405" s="126"/>
      <c r="AU405" s="126"/>
      <c r="AV405" s="126"/>
      <c r="AW405" s="126"/>
      <c r="AX405" s="126"/>
      <c r="AY405" s="126"/>
      <c r="AZ405" s="126"/>
      <c r="BA405" s="126"/>
      <c r="BB405" s="126"/>
      <c r="BC405" s="126"/>
      <c r="BD405" s="126"/>
      <c r="BE405" s="126"/>
      <c r="BF405" s="126"/>
      <c r="BG405" s="126"/>
      <c r="BH405" s="126"/>
      <c r="BI405" s="126"/>
      <c r="BJ405" s="126"/>
      <c r="BK405" s="126"/>
      <c r="BL405" s="126"/>
      <c r="BM405" s="126"/>
      <c r="BN405" s="126"/>
      <c r="BO405" s="126"/>
      <c r="BP405" s="126"/>
      <c r="BQ405" s="126"/>
      <c r="BR405" s="126"/>
      <c r="BS405" s="126"/>
      <c r="BT405" s="126"/>
      <c r="BU405" s="126"/>
      <c r="BV405" s="126"/>
      <c r="BW405" s="126"/>
      <c r="BX405" s="126"/>
      <c r="BY405" s="126"/>
      <c r="BZ405" s="126"/>
      <c r="CA405" s="126"/>
      <c r="CB405" s="126"/>
      <c r="CC405" s="126"/>
      <c r="CD405" s="126"/>
      <c r="CE405" s="126"/>
      <c r="CF405" s="126"/>
      <c r="CG405" s="126"/>
      <c r="CH405" s="126"/>
      <c r="CI405" s="126"/>
      <c r="CJ405" s="126"/>
      <c r="CK405" s="126"/>
      <c r="CL405" s="126"/>
      <c r="CM405" s="126"/>
      <c r="CN405" s="126"/>
      <c r="CO405" s="126"/>
      <c r="CP405" s="126"/>
      <c r="CQ405" s="126"/>
    </row>
    <row r="406" ht="24" customHeight="1" outlineLevel="2" spans="1:95">
      <c r="A406" s="111"/>
      <c r="B406" s="112" t="s">
        <v>794</v>
      </c>
      <c r="C406" s="113" t="s">
        <v>1407</v>
      </c>
      <c r="D406" s="111" t="s">
        <v>1408</v>
      </c>
      <c r="E406" s="112"/>
      <c r="F406" s="112"/>
      <c r="G406" s="112"/>
      <c r="H406" s="114">
        <f>X406+AA406+AD406+AG406+AJ406+AM406+AP406+AS406+AV406+AY406+BB406+BE406</f>
        <v>0</v>
      </c>
      <c r="I406" s="114">
        <f>Y406+AB406+AE406+AH406+AK406+AN406+AQ406+AT406+AW406+AZ406+BC406+BF406</f>
        <v>0</v>
      </c>
      <c r="J406" s="114">
        <f t="shared" si="4646"/>
        <v>0</v>
      </c>
      <c r="K406" s="114"/>
      <c r="L406" s="151"/>
      <c r="M406" s="151"/>
      <c r="N406" s="114"/>
      <c r="O406" s="114"/>
      <c r="P406" s="114"/>
      <c r="Q406" s="114"/>
      <c r="R406" s="114"/>
      <c r="S406" s="114"/>
      <c r="T406" s="114"/>
      <c r="U406" s="114"/>
      <c r="V406" s="114"/>
      <c r="W406" s="114"/>
      <c r="X406" s="114">
        <f>VLOOKUP($C406,'1 预算编制表单'!$C:$BJ,27,FALSE)</f>
        <v>0</v>
      </c>
      <c r="Y406" s="114">
        <f>X406-Z406</f>
        <v>0</v>
      </c>
      <c r="Z406" s="114">
        <f>Z407+Z413+Z419</f>
        <v>0</v>
      </c>
      <c r="AA406" s="114">
        <f>VLOOKUP($C406,'1 预算编制表单'!$C:$BJ,30,FALSE)</f>
        <v>0</v>
      </c>
      <c r="AB406" s="114">
        <f>AA406-AC406</f>
        <v>0</v>
      </c>
      <c r="AC406" s="114">
        <f>AC407+AC413+AC419</f>
        <v>0</v>
      </c>
      <c r="AD406" s="114">
        <f>VLOOKUP($C406,'1 预算编制表单'!$C:$BJ,33,FALSE)</f>
        <v>0</v>
      </c>
      <c r="AE406" s="114">
        <f>AD406-AF406</f>
        <v>0</v>
      </c>
      <c r="AF406" s="114">
        <f>AF407+AF413+AF419</f>
        <v>0</v>
      </c>
      <c r="AG406" s="114">
        <f>VLOOKUP($C406,'1 预算编制表单'!$C:$BJ,36,FALSE)</f>
        <v>0</v>
      </c>
      <c r="AH406" s="114">
        <f>AG406-AI406</f>
        <v>0</v>
      </c>
      <c r="AI406" s="114">
        <f>AI407+AI413+AI419</f>
        <v>0</v>
      </c>
      <c r="AJ406" s="114">
        <f>VLOOKUP($C406,'1 预算编制表单'!$C:$BJ,39,FALSE)</f>
        <v>0</v>
      </c>
      <c r="AK406" s="114">
        <f>AJ406-AL406</f>
        <v>0</v>
      </c>
      <c r="AL406" s="114">
        <f>AL407+AL413+AL419</f>
        <v>0</v>
      </c>
      <c r="AM406" s="114">
        <f>VLOOKUP($C406,'1 预算编制表单'!$C:$BJ,42,FALSE)</f>
        <v>0</v>
      </c>
      <c r="AN406" s="114">
        <f>AM406-AO406</f>
        <v>0</v>
      </c>
      <c r="AO406" s="114">
        <f>AO407+AO413+AO419</f>
        <v>0</v>
      </c>
      <c r="AP406" s="114">
        <f>VLOOKUP($C406,'1 预算编制表单'!$C:$BJ,45,FALSE)</f>
        <v>0</v>
      </c>
      <c r="AQ406" s="114">
        <f>AP406-AR406</f>
        <v>0</v>
      </c>
      <c r="AR406" s="114">
        <f>AR407+AR413+AR419</f>
        <v>0</v>
      </c>
      <c r="AS406" s="114">
        <f>VLOOKUP($C406,'1 预算编制表单'!$C:$BJ,48,FALSE)</f>
        <v>0</v>
      </c>
      <c r="AT406" s="114">
        <f>AS406-AU406</f>
        <v>0</v>
      </c>
      <c r="AU406" s="114">
        <f>AU407+AU413+AU419</f>
        <v>0</v>
      </c>
      <c r="AV406" s="114">
        <f>VLOOKUP($C406,'1 预算编制表单'!$C:$BJ,51,FALSE)</f>
        <v>0</v>
      </c>
      <c r="AW406" s="114">
        <f>AV406-AX406</f>
        <v>0</v>
      </c>
      <c r="AX406" s="114">
        <f>AX407+AX413+AX419</f>
        <v>0</v>
      </c>
      <c r="AY406" s="114">
        <f>VLOOKUP($C406,'1 预算编制表单'!$C:$BJ,54,FALSE)</f>
        <v>0</v>
      </c>
      <c r="AZ406" s="114">
        <f>AY406-BA406</f>
        <v>0</v>
      </c>
      <c r="BA406" s="114">
        <f>BA407+BA413+BA419</f>
        <v>0</v>
      </c>
      <c r="BB406" s="114">
        <f>VLOOKUP($C406,'1 预算编制表单'!$C:$BJ,57,FALSE)</f>
        <v>0</v>
      </c>
      <c r="BC406" s="114">
        <f>BB406-BD406</f>
        <v>0</v>
      </c>
      <c r="BD406" s="114">
        <f>BD407+BD413+BD419</f>
        <v>0</v>
      </c>
      <c r="BE406" s="114">
        <f>VLOOKUP($C406,'1 预算编制表单'!$C:$BJ,60,FALSE)</f>
        <v>0</v>
      </c>
      <c r="BF406" s="114">
        <f>BE406-BG406</f>
        <v>0</v>
      </c>
      <c r="BG406" s="114">
        <f>BG407+BG413+BG419</f>
        <v>0</v>
      </c>
      <c r="BH406" s="114">
        <f>VLOOKUP($C406,'1 预算编制表单'!$C:$BJ,27,FALSE)</f>
        <v>0</v>
      </c>
      <c r="BI406" s="114">
        <f>BH406-BJ406</f>
        <v>0</v>
      </c>
      <c r="BJ406" s="114">
        <f>BJ407+BJ413+BJ419</f>
        <v>0</v>
      </c>
      <c r="BK406" s="114">
        <f>VLOOKUP($C406,'1 预算编制表单'!$C:$BJ,30,FALSE)</f>
        <v>0</v>
      </c>
      <c r="BL406" s="114">
        <f>BK406-BM406</f>
        <v>0</v>
      </c>
      <c r="BM406" s="114">
        <f>BM407+BM413+BM419</f>
        <v>0</v>
      </c>
      <c r="BN406" s="114">
        <f>VLOOKUP($C406,'1 预算编制表单'!$C:$BJ,33,FALSE)</f>
        <v>0</v>
      </c>
      <c r="BO406" s="114">
        <f>BN406-BP406</f>
        <v>0</v>
      </c>
      <c r="BP406" s="114">
        <f>BP407+BP413+BP419</f>
        <v>0</v>
      </c>
      <c r="BQ406" s="114">
        <f>VLOOKUP($C406,'1 预算编制表单'!$C:$BJ,36,FALSE)</f>
        <v>0</v>
      </c>
      <c r="BR406" s="114">
        <f>BQ406-BS406</f>
        <v>0</v>
      </c>
      <c r="BS406" s="114">
        <f>BS407+BS413+BS419</f>
        <v>0</v>
      </c>
      <c r="BT406" s="114">
        <f>VLOOKUP($C406,'1 预算编制表单'!$C:$BJ,39,FALSE)</f>
        <v>0</v>
      </c>
      <c r="BU406" s="114">
        <f>BT406-BV406</f>
        <v>0</v>
      </c>
      <c r="BV406" s="114">
        <f>BV407+BV413+BV419</f>
        <v>0</v>
      </c>
      <c r="BW406" s="114">
        <f>VLOOKUP($C406,'1 预算编制表单'!$C:$BJ,42,FALSE)</f>
        <v>0</v>
      </c>
      <c r="BX406" s="114">
        <f>BW406-BY406</f>
        <v>0</v>
      </c>
      <c r="BY406" s="114">
        <f>BY407+BY413+BY419</f>
        <v>0</v>
      </c>
      <c r="BZ406" s="114">
        <f>VLOOKUP($C406,'1 预算编制表单'!$C:$BJ,45,FALSE)</f>
        <v>0</v>
      </c>
      <c r="CA406" s="114">
        <f>BZ406-CB406</f>
        <v>0</v>
      </c>
      <c r="CB406" s="114">
        <f>CB407+CB413+CB419</f>
        <v>0</v>
      </c>
      <c r="CC406" s="114">
        <f>VLOOKUP($C406,'1 预算编制表单'!$C:$BJ,48,FALSE)</f>
        <v>0</v>
      </c>
      <c r="CD406" s="114">
        <f>CC406-CE406</f>
        <v>0</v>
      </c>
      <c r="CE406" s="114">
        <f>CE407+CE413+CE419</f>
        <v>0</v>
      </c>
      <c r="CF406" s="114">
        <f>VLOOKUP($C406,'1 预算编制表单'!$C:$BJ,51,FALSE)</f>
        <v>0</v>
      </c>
      <c r="CG406" s="114">
        <f>CF406-CH406</f>
        <v>0</v>
      </c>
      <c r="CH406" s="114">
        <f>CH407+CH413+CH419</f>
        <v>0</v>
      </c>
      <c r="CI406" s="114">
        <f>VLOOKUP($C406,'1 预算编制表单'!$C:$BJ,54,FALSE)</f>
        <v>0</v>
      </c>
      <c r="CJ406" s="114">
        <f>CI406-CK406</f>
        <v>0</v>
      </c>
      <c r="CK406" s="114">
        <f>CK407+CK413+CK419</f>
        <v>0</v>
      </c>
      <c r="CL406" s="114">
        <f>VLOOKUP($C406,'1 预算编制表单'!$C:$BJ,57,FALSE)</f>
        <v>0</v>
      </c>
      <c r="CM406" s="114">
        <f>CL406-CN406</f>
        <v>0</v>
      </c>
      <c r="CN406" s="114">
        <f>CN407+CN413+CN419</f>
        <v>0</v>
      </c>
      <c r="CO406" s="114">
        <f>VLOOKUP($C406,'1 预算编制表单'!$C:$BJ,60,FALSE)</f>
        <v>0</v>
      </c>
      <c r="CP406" s="114">
        <f>CO406-CQ406</f>
        <v>0</v>
      </c>
      <c r="CQ406" s="114">
        <f>CQ407+CQ413+CQ419</f>
        <v>0</v>
      </c>
    </row>
    <row r="407" ht="24" customHeight="1" outlineLevel="3" spans="1:95">
      <c r="A407" s="115"/>
      <c r="B407" s="116" t="s">
        <v>799</v>
      </c>
      <c r="C407" s="117" t="s">
        <v>1409</v>
      </c>
      <c r="D407" s="115" t="s">
        <v>1410</v>
      </c>
      <c r="E407" s="116" t="s">
        <v>1411</v>
      </c>
      <c r="F407" s="116"/>
      <c r="G407" s="116" t="s">
        <v>943</v>
      </c>
      <c r="H407" s="118">
        <f>X407+AA407+AD407+AG407+AJ407+AM407+AP407+AS407+AV407+AY407+BB407+BE407</f>
        <v>0</v>
      </c>
      <c r="I407" s="118">
        <f>Y407+AB407+AE407+AH407+AK407+AN407+AQ407+AT407+AW407+AZ407+BC407+BF407</f>
        <v>0</v>
      </c>
      <c r="J407" s="118">
        <f t="shared" si="4646"/>
        <v>0</v>
      </c>
      <c r="K407" s="118"/>
      <c r="L407" s="152"/>
      <c r="M407" s="152"/>
      <c r="N407" s="118"/>
      <c r="O407" s="118"/>
      <c r="P407" s="118"/>
      <c r="Q407" s="118"/>
      <c r="R407" s="118"/>
      <c r="S407" s="118"/>
      <c r="T407" s="118"/>
      <c r="U407" s="118"/>
      <c r="V407" s="118"/>
      <c r="W407" s="118"/>
      <c r="X407" s="118">
        <f>VLOOKUP($C407,'1 预算编制表单'!$C:$BJ,27,FALSE)</f>
        <v>0</v>
      </c>
      <c r="Y407" s="118">
        <f>X407-Z407</f>
        <v>0</v>
      </c>
      <c r="Z407" s="118">
        <f>SUM(Z408:Z412)</f>
        <v>0</v>
      </c>
      <c r="AA407" s="118">
        <f>VLOOKUP($C407,'1 预算编制表单'!$C:$BJ,30,FALSE)</f>
        <v>0</v>
      </c>
      <c r="AB407" s="118">
        <f>AA407-AC407</f>
        <v>0</v>
      </c>
      <c r="AC407" s="118">
        <f>SUM(AC408:AC412)</f>
        <v>0</v>
      </c>
      <c r="AD407" s="118">
        <f>VLOOKUP($C407,'1 预算编制表单'!$C:$BJ,33,FALSE)</f>
        <v>0</v>
      </c>
      <c r="AE407" s="118">
        <f>AD407-AF407</f>
        <v>0</v>
      </c>
      <c r="AF407" s="118">
        <f>SUM(AF408:AF412)</f>
        <v>0</v>
      </c>
      <c r="AG407" s="118">
        <f>VLOOKUP($C407,'1 预算编制表单'!$C:$BJ,36,FALSE)</f>
        <v>0</v>
      </c>
      <c r="AH407" s="118">
        <f>AG407-AI407</f>
        <v>0</v>
      </c>
      <c r="AI407" s="118">
        <f>SUM(AI408:AI412)</f>
        <v>0</v>
      </c>
      <c r="AJ407" s="118">
        <f>VLOOKUP($C407,'1 预算编制表单'!$C:$BJ,39,FALSE)</f>
        <v>0</v>
      </c>
      <c r="AK407" s="118">
        <f>AJ407-AL407</f>
        <v>0</v>
      </c>
      <c r="AL407" s="118">
        <f>SUM(AL408:AL412)</f>
        <v>0</v>
      </c>
      <c r="AM407" s="118">
        <f>VLOOKUP($C407,'1 预算编制表单'!$C:$BJ,42,FALSE)</f>
        <v>0</v>
      </c>
      <c r="AN407" s="118">
        <f>AM407-AO407</f>
        <v>0</v>
      </c>
      <c r="AO407" s="118">
        <f>SUM(AO408:AO412)</f>
        <v>0</v>
      </c>
      <c r="AP407" s="118">
        <f>VLOOKUP($C407,'1 预算编制表单'!$C:$BJ,45,FALSE)</f>
        <v>0</v>
      </c>
      <c r="AQ407" s="118">
        <f>AP407-AR407</f>
        <v>0</v>
      </c>
      <c r="AR407" s="118">
        <f>SUM(AR408:AR412)</f>
        <v>0</v>
      </c>
      <c r="AS407" s="118">
        <f>VLOOKUP($C407,'1 预算编制表单'!$C:$BJ,48,FALSE)</f>
        <v>0</v>
      </c>
      <c r="AT407" s="118">
        <f>AS407-AU407</f>
        <v>0</v>
      </c>
      <c r="AU407" s="118">
        <f>SUM(AU408:AU412)</f>
        <v>0</v>
      </c>
      <c r="AV407" s="118">
        <f>VLOOKUP($C407,'1 预算编制表单'!$C:$BJ,51,FALSE)</f>
        <v>0</v>
      </c>
      <c r="AW407" s="118">
        <f>AV407-AX407</f>
        <v>0</v>
      </c>
      <c r="AX407" s="118">
        <f>SUM(AX408:AX412)</f>
        <v>0</v>
      </c>
      <c r="AY407" s="118">
        <f>VLOOKUP($C407,'1 预算编制表单'!$C:$BJ,54,FALSE)</f>
        <v>0</v>
      </c>
      <c r="AZ407" s="118">
        <f>AY407-BA407</f>
        <v>0</v>
      </c>
      <c r="BA407" s="118">
        <f>SUM(BA408:BA412)</f>
        <v>0</v>
      </c>
      <c r="BB407" s="118">
        <f>VLOOKUP($C407,'1 预算编制表单'!$C:$BJ,57,FALSE)</f>
        <v>0</v>
      </c>
      <c r="BC407" s="118">
        <f>BB407-BD407</f>
        <v>0</v>
      </c>
      <c r="BD407" s="118">
        <f>SUM(BD408:BD412)</f>
        <v>0</v>
      </c>
      <c r="BE407" s="118">
        <f>VLOOKUP($C407,'1 预算编制表单'!$C:$BJ,60,FALSE)</f>
        <v>0</v>
      </c>
      <c r="BF407" s="118">
        <f>BE407-BG407</f>
        <v>0</v>
      </c>
      <c r="BG407" s="118">
        <f>SUM(BG408:BG412)</f>
        <v>0</v>
      </c>
      <c r="BH407" s="118">
        <f>VLOOKUP($C407,'1 预算编制表单'!$C:$BJ,27,FALSE)</f>
        <v>0</v>
      </c>
      <c r="BI407" s="118">
        <f>BH407-BJ407</f>
        <v>0</v>
      </c>
      <c r="BJ407" s="118">
        <f>SUM(BJ408:BJ412)</f>
        <v>0</v>
      </c>
      <c r="BK407" s="118">
        <f>VLOOKUP($C407,'1 预算编制表单'!$C:$BJ,30,FALSE)</f>
        <v>0</v>
      </c>
      <c r="BL407" s="118">
        <f>BK407-BM407</f>
        <v>0</v>
      </c>
      <c r="BM407" s="118">
        <f>SUM(BM408:BM412)</f>
        <v>0</v>
      </c>
      <c r="BN407" s="118">
        <f>VLOOKUP($C407,'1 预算编制表单'!$C:$BJ,33,FALSE)</f>
        <v>0</v>
      </c>
      <c r="BO407" s="118">
        <f>BN407-BP407</f>
        <v>0</v>
      </c>
      <c r="BP407" s="118">
        <f>SUM(BP408:BP412)</f>
        <v>0</v>
      </c>
      <c r="BQ407" s="118">
        <f>VLOOKUP($C407,'1 预算编制表单'!$C:$BJ,36,FALSE)</f>
        <v>0</v>
      </c>
      <c r="BR407" s="118">
        <f>BQ407-BS407</f>
        <v>0</v>
      </c>
      <c r="BS407" s="118">
        <f>SUM(BS408:BS412)</f>
        <v>0</v>
      </c>
      <c r="BT407" s="118">
        <f>VLOOKUP($C407,'1 预算编制表单'!$C:$BJ,39,FALSE)</f>
        <v>0</v>
      </c>
      <c r="BU407" s="118">
        <f>BT407-BV407</f>
        <v>0</v>
      </c>
      <c r="BV407" s="118">
        <f>SUM(BV408:BV412)</f>
        <v>0</v>
      </c>
      <c r="BW407" s="118">
        <f>VLOOKUP($C407,'1 预算编制表单'!$C:$BJ,42,FALSE)</f>
        <v>0</v>
      </c>
      <c r="BX407" s="118">
        <f>BW407-BY407</f>
        <v>0</v>
      </c>
      <c r="BY407" s="118">
        <f>SUM(BY408:BY412)</f>
        <v>0</v>
      </c>
      <c r="BZ407" s="118">
        <f>VLOOKUP($C407,'1 预算编制表单'!$C:$BJ,45,FALSE)</f>
        <v>0</v>
      </c>
      <c r="CA407" s="118">
        <f>BZ407-CB407</f>
        <v>0</v>
      </c>
      <c r="CB407" s="118">
        <f>SUM(CB408:CB412)</f>
        <v>0</v>
      </c>
      <c r="CC407" s="118">
        <f>VLOOKUP($C407,'1 预算编制表单'!$C:$BJ,48,FALSE)</f>
        <v>0</v>
      </c>
      <c r="CD407" s="118">
        <f>CC407-CE407</f>
        <v>0</v>
      </c>
      <c r="CE407" s="118">
        <f>SUM(CE408:CE412)</f>
        <v>0</v>
      </c>
      <c r="CF407" s="118">
        <f>VLOOKUP($C407,'1 预算编制表单'!$C:$BJ,51,FALSE)</f>
        <v>0</v>
      </c>
      <c r="CG407" s="118">
        <f>CF407-CH407</f>
        <v>0</v>
      </c>
      <c r="CH407" s="118">
        <f>SUM(CH408:CH412)</f>
        <v>0</v>
      </c>
      <c r="CI407" s="118">
        <f>VLOOKUP($C407,'1 预算编制表单'!$C:$BJ,54,FALSE)</f>
        <v>0</v>
      </c>
      <c r="CJ407" s="118">
        <f>CI407-CK407</f>
        <v>0</v>
      </c>
      <c r="CK407" s="118">
        <f>SUM(CK408:CK412)</f>
        <v>0</v>
      </c>
      <c r="CL407" s="118">
        <f>VLOOKUP($C407,'1 预算编制表单'!$C:$BJ,57,FALSE)</f>
        <v>0</v>
      </c>
      <c r="CM407" s="118">
        <f>CL407-CN407</f>
        <v>0</v>
      </c>
      <c r="CN407" s="118">
        <f>SUM(CN408:CN412)</f>
        <v>0</v>
      </c>
      <c r="CO407" s="118">
        <f>VLOOKUP($C407,'1 预算编制表单'!$C:$BJ,60,FALSE)</f>
        <v>0</v>
      </c>
      <c r="CP407" s="118">
        <f>CO407-CQ407</f>
        <v>0</v>
      </c>
      <c r="CQ407" s="118">
        <f>SUM(CQ408:CQ412)</f>
        <v>0</v>
      </c>
    </row>
    <row r="408" s="78" customFormat="1" ht="24" customHeight="1" outlineLevel="4" spans="1:95">
      <c r="A408" s="119"/>
      <c r="B408" s="120"/>
      <c r="C408" s="121" t="s">
        <v>1413</v>
      </c>
      <c r="D408" s="119" t="s">
        <v>2861</v>
      </c>
      <c r="E408" s="120"/>
      <c r="F408" s="120"/>
      <c r="G408" s="120"/>
      <c r="H408" s="122"/>
      <c r="I408" s="122"/>
      <c r="J408" s="122">
        <f t="shared" si="4646"/>
        <v>0</v>
      </c>
      <c r="K408" s="122"/>
      <c r="L408" s="159"/>
      <c r="M408" s="154"/>
      <c r="N408" s="122"/>
      <c r="O408" s="154"/>
      <c r="P408" s="122"/>
      <c r="Q408" s="122"/>
      <c r="R408" s="122"/>
      <c r="S408" s="122"/>
      <c r="T408" s="122"/>
      <c r="U408" s="122"/>
      <c r="V408" s="122"/>
      <c r="W408" s="122"/>
      <c r="X408" s="162"/>
      <c r="Y408" s="162"/>
      <c r="Z408" s="131">
        <f>报销单计算表!B9</f>
        <v>0</v>
      </c>
      <c r="AA408" s="162"/>
      <c r="AB408" s="162"/>
      <c r="AC408" s="131">
        <f>报销单计算表!C9</f>
        <v>0</v>
      </c>
      <c r="AD408" s="162"/>
      <c r="AE408" s="162"/>
      <c r="AF408" s="131">
        <f>报销单计算表!D9</f>
        <v>0</v>
      </c>
      <c r="AG408" s="162"/>
      <c r="AH408" s="162"/>
      <c r="AI408" s="131">
        <f>报销单计算表!E9</f>
        <v>0</v>
      </c>
      <c r="AJ408" s="162"/>
      <c r="AK408" s="162"/>
      <c r="AL408" s="131">
        <f>报销单计算表!F9</f>
        <v>0</v>
      </c>
      <c r="AM408" s="162"/>
      <c r="AN408" s="162"/>
      <c r="AO408" s="131">
        <f>报销单计算表!G9</f>
        <v>0</v>
      </c>
      <c r="AP408" s="162"/>
      <c r="AQ408" s="162"/>
      <c r="AR408" s="131">
        <f>报销单计算表!H9</f>
        <v>0</v>
      </c>
      <c r="AS408" s="162"/>
      <c r="AT408" s="162"/>
      <c r="AU408" s="131">
        <f>报销单计算表!I9</f>
        <v>0</v>
      </c>
      <c r="AV408" s="162"/>
      <c r="AW408" s="162"/>
      <c r="AX408" s="131">
        <f>报销单计算表!J9</f>
        <v>0</v>
      </c>
      <c r="AY408" s="162"/>
      <c r="AZ408" s="162"/>
      <c r="BA408" s="131">
        <f>报销单计算表!K9</f>
        <v>0</v>
      </c>
      <c r="BB408" s="162"/>
      <c r="BC408" s="162"/>
      <c r="BD408" s="131">
        <f>报销单计算表!L9</f>
        <v>0</v>
      </c>
      <c r="BE408" s="162"/>
      <c r="BF408" s="162"/>
      <c r="BG408" s="131">
        <f>报销单计算表!M9</f>
        <v>0</v>
      </c>
      <c r="BH408" s="162"/>
      <c r="BI408" s="162"/>
      <c r="BJ408" s="131"/>
      <c r="BK408" s="162"/>
      <c r="BL408" s="162"/>
      <c r="BM408" s="131"/>
      <c r="BN408" s="162"/>
      <c r="BO408" s="162"/>
      <c r="BP408" s="131"/>
      <c r="BQ408" s="162"/>
      <c r="BR408" s="162"/>
      <c r="BS408" s="131"/>
      <c r="BT408" s="162"/>
      <c r="BU408" s="162"/>
      <c r="BV408" s="131"/>
      <c r="BW408" s="162"/>
      <c r="BX408" s="162"/>
      <c r="BY408" s="131"/>
      <c r="BZ408" s="162"/>
      <c r="CA408" s="162"/>
      <c r="CB408" s="131"/>
      <c r="CC408" s="162"/>
      <c r="CD408" s="162"/>
      <c r="CE408" s="131"/>
      <c r="CF408" s="162"/>
      <c r="CG408" s="162"/>
      <c r="CH408" s="131"/>
      <c r="CI408" s="162"/>
      <c r="CJ408" s="162"/>
      <c r="CK408" s="131"/>
      <c r="CL408" s="162"/>
      <c r="CM408" s="162"/>
      <c r="CN408" s="131"/>
      <c r="CO408" s="162"/>
      <c r="CP408" s="162"/>
      <c r="CQ408" s="131"/>
    </row>
    <row r="409" s="78" customFormat="1" ht="24" customHeight="1" outlineLevel="4" spans="1:95">
      <c r="A409" s="119"/>
      <c r="B409" s="120"/>
      <c r="C409" s="121"/>
      <c r="D409" s="119"/>
      <c r="E409" s="120"/>
      <c r="F409" s="120"/>
      <c r="G409" s="120"/>
      <c r="H409" s="122"/>
      <c r="I409" s="122"/>
      <c r="J409" s="122">
        <f t="shared" si="4646"/>
        <v>0</v>
      </c>
      <c r="K409" s="122">
        <f t="shared" ref="K409:K411" si="4791">K408+1</f>
        <v>1</v>
      </c>
      <c r="L409" s="153"/>
      <c r="M409" s="154">
        <f>IFERROR(VLOOKUP($L409,'2-2 引出数据_合同数据仓库'!$B$2:$BP$1000,3,FALSE),0)</f>
        <v>0</v>
      </c>
      <c r="N409" s="122"/>
      <c r="O409" s="154">
        <f>IFERROR(VLOOKUP((LEFT(VLOOKUP($L409,'2-2 引出数据_合同数据仓库'!$B$2:$BP$1000,64,FALSE),15)&amp;(RIGHT(VLOOKUP($L409,'2-2 引出数据_合同数据仓库'!$B$2:$BP$1000,64,FALSE),4)+1)),'2-2 引出数据_合同数据仓库'!$B$2:$BP$1000,3,FALSE),0)</f>
        <v>0</v>
      </c>
      <c r="P409" s="122"/>
      <c r="Q409" s="122">
        <f>IFERROR(VLOOKUP($L409,'2-2 引出数据_合同数据仓库'!$B$2:$BP$1000,28,FALSE),0)</f>
        <v>0</v>
      </c>
      <c r="R409" s="122">
        <f>IFERROR(VLOOKUP($L409,'2-2 引出数据_合同数据仓库'!$B$2:$BP$1000,29,FALSE),0)</f>
        <v>0</v>
      </c>
      <c r="S409" s="122">
        <f>IFERROR(VLOOKUP($L409,'2-2 引出数据_合同数据仓库'!$B$2:$BP$1000,4,FALSE),0)</f>
        <v>0</v>
      </c>
      <c r="T409" s="122"/>
      <c r="U409" s="122">
        <f>IFERROR(VLOOKUP($L409,'2-2 引出数据_合同数据仓库'!$B$2:$BP$1000,15,FALSE),0)</f>
        <v>0</v>
      </c>
      <c r="V409" s="122">
        <f t="shared" ref="V409:V411" si="4792">U409/(S409-R409+1)*365</f>
        <v>0</v>
      </c>
      <c r="W409" s="122"/>
      <c r="X409" s="161">
        <v>45658</v>
      </c>
      <c r="Y409" s="161">
        <f t="shared" ref="Y409:Y411" si="4793">X409+30</f>
        <v>45688</v>
      </c>
      <c r="Z409" s="165">
        <f t="shared" ref="Z409:Z411" si="4794">IFERROR(IF(($R409-Y409)&gt;=0,0,IF(($S409-X409)&lt;0,0,IF(AND(($S409-Y409)&gt;0,(X409-$R409)&gt;0),$V409/365*(Y409-X409+1),IF(AND(($S409-Y409)&lt;=0,(X409-$R409)&gt;0),$V409/365*($S409-X409+1),$V409/365*(Y409-$R409+1))))),0)</f>
        <v>0</v>
      </c>
      <c r="AA409" s="161">
        <f t="shared" ref="AA409:AA411" si="4795">Y409+1</f>
        <v>45689</v>
      </c>
      <c r="AB409" s="161">
        <f t="shared" ref="AB409:AB411" si="4796">AA409+27</f>
        <v>45716</v>
      </c>
      <c r="AC409" s="165">
        <f t="shared" ref="AC409:AC411" si="4797">IFERROR(IF(($R409-AB409)&gt;=0,0,IF(($S409-AA409)&lt;0,0,IF(AND(($S409-AB409)&gt;0,(AA409-$R409)&gt;0),$V409/365*(AB409-AA409+1),IF(AND(($S409-AB409)&lt;=0,(AA409-$R409)&gt;0),$V409/365*($S409-AA409+1),$V409/365*(AB409-$R409+1))))),0)</f>
        <v>0</v>
      </c>
      <c r="AD409" s="161">
        <f t="shared" ref="AD409:AD411" si="4798">AB409+1</f>
        <v>45717</v>
      </c>
      <c r="AE409" s="161">
        <f t="shared" ref="AE409:AE411" si="4799">AD409+30</f>
        <v>45747</v>
      </c>
      <c r="AF409" s="165">
        <f t="shared" ref="AF409:AF411" si="4800">IFERROR(IF(($R409-AE409)&gt;=0,0,IF(($S409-AD409)&lt;0,0,IF(AND(($S409-AE409)&gt;0,(AD409-$R409)&gt;0),$V409/365*(AE409-AD409+1),IF(AND(($S409-AE409)&lt;=0,(AD409-$R409)&gt;0),$V409/365*($S409-AD409+1),$V409/365*(AE409-$R409+1))))),0)</f>
        <v>0</v>
      </c>
      <c r="AG409" s="161">
        <f t="shared" ref="AG409:AG411" si="4801">AE409+1</f>
        <v>45748</v>
      </c>
      <c r="AH409" s="161">
        <f t="shared" ref="AH409:AH411" si="4802">AG409+29</f>
        <v>45777</v>
      </c>
      <c r="AI409" s="165">
        <f t="shared" ref="AI409:AI411" si="4803">IFERROR(IF(($R409-AH409)&gt;=0,0,IF(($S409-AG409)&lt;0,0,IF(AND(($S409-AH409)&gt;0,(AG409-$R409)&gt;0),$V409/365*(AH409-AG409+1),IF(AND(($S409-AH409)&lt;=0,(AG409-$R409)&gt;0),$V409/365*($S409-AG409+1),$V409/365*(AH409-$R409+1))))),0)</f>
        <v>0</v>
      </c>
      <c r="AJ409" s="161">
        <f t="shared" ref="AJ409:AJ411" si="4804">AH409+1</f>
        <v>45778</v>
      </c>
      <c r="AK409" s="161">
        <f t="shared" ref="AK409:AK411" si="4805">AJ409+30</f>
        <v>45808</v>
      </c>
      <c r="AL409" s="165">
        <f t="shared" ref="AL409:AL411" si="4806">IFERROR(IF(($R409-AK409)&gt;=0,0,IF(($S409-AJ409)&lt;0,0,IF(AND(($S409-AK409)&gt;0,(AJ409-$R409)&gt;0),$V409/365*(AK409-AJ409+1),IF(AND(($S409-AK409)&lt;=0,(AJ409-$R409)&gt;0),$V409/365*($S409-AJ409+1),$V409/365*(AK409-$R409+1))))),0)</f>
        <v>0</v>
      </c>
      <c r="AM409" s="161">
        <f t="shared" ref="AM409:AM411" si="4807">AK409+1</f>
        <v>45809</v>
      </c>
      <c r="AN409" s="161">
        <f t="shared" ref="AN409:AN411" si="4808">AM409+29</f>
        <v>45838</v>
      </c>
      <c r="AO409" s="165">
        <f t="shared" ref="AO409:AO411" si="4809">IFERROR(IF(($R409-AN409)&gt;=0,0,IF(($S409-AM409)&lt;0,0,IF(AND(($S409-AN409)&gt;0,(AM409-$R409)&gt;0),$V409/365*(AN409-AM409+1),IF(AND(($S409-AN409)&lt;=0,(AM409-$R409)&gt;0),$V409/365*($S409-AM409+1),$V409/365*(AN409-$R409+1))))),0)</f>
        <v>0</v>
      </c>
      <c r="AP409" s="161">
        <f t="shared" ref="AP409:AP411" si="4810">AN409+1</f>
        <v>45839</v>
      </c>
      <c r="AQ409" s="161">
        <f t="shared" ref="AQ409:AQ411" si="4811">AP409+30</f>
        <v>45869</v>
      </c>
      <c r="AR409" s="165">
        <f t="shared" ref="AR409:AR411" si="4812">IFERROR(IF(($R409-AQ409)&gt;=0,0,IF(($S409-AP409)&lt;0,0,IF(AND(($S409-AQ409)&gt;0,(AP409-$R409)&gt;0),$V409/365*(AQ409-AP409+1),IF(AND(($S409-AQ409)&lt;=0,(AP409-$R409)&gt;0),$V409/365*($S409-AP409+1),$V409/365*(AQ409-$R409+1))))),0)</f>
        <v>0</v>
      </c>
      <c r="AS409" s="161">
        <f t="shared" ref="AS409:AS411" si="4813">AQ409+1</f>
        <v>45870</v>
      </c>
      <c r="AT409" s="161">
        <f t="shared" ref="AT409:AT411" si="4814">AS409+30</f>
        <v>45900</v>
      </c>
      <c r="AU409" s="165">
        <f t="shared" ref="AU409:AU411" si="4815">IFERROR(IF(($R409-AT409)&gt;=0,0,IF(($S409-AS409)&lt;0,0,IF(AND(($S409-AT409)&gt;0,(AS409-$R409)&gt;0),$V409/365*(AT409-AS409+1),IF(AND(($S409-AT409)&lt;=0,(AS409-$R409)&gt;0),$V409/365*($S409-AS409+1),$V409/365*(AT409-$R409+1))))),0)</f>
        <v>0</v>
      </c>
      <c r="AV409" s="161">
        <f t="shared" ref="AV409:AV411" si="4816">AT409+1</f>
        <v>45901</v>
      </c>
      <c r="AW409" s="161">
        <f t="shared" ref="AW409:AW411" si="4817">AV409+29</f>
        <v>45930</v>
      </c>
      <c r="AX409" s="165">
        <f t="shared" ref="AX409:AX411" si="4818">IFERROR(IF(($R409-AW409)&gt;=0,0,IF(($S409-AV409)&lt;0,0,IF(AND(($S409-AW409)&gt;0,(AV409-$R409)&gt;0),$V409/365*(AW409-AV409+1),IF(AND(($S409-AW409)&lt;=0,(AV409-$R409)&gt;0),$V409/365*($S409-AV409+1),$V409/365*(AW409-$R409+1))))),0)</f>
        <v>0</v>
      </c>
      <c r="AY409" s="161">
        <f t="shared" ref="AY409:AY411" si="4819">AW409+1</f>
        <v>45931</v>
      </c>
      <c r="AZ409" s="161">
        <f t="shared" ref="AZ409:AZ411" si="4820">AY409+30</f>
        <v>45961</v>
      </c>
      <c r="BA409" s="165">
        <f t="shared" ref="BA409:BA411" si="4821">IFERROR(IF(($R409-AZ409)&gt;=0,0,IF(($S409-AY409)&lt;0,0,IF(AND(($S409-AZ409)&gt;0,(AY409-$R409)&gt;0),$V409/365*(AZ409-AY409+1),IF(AND(($S409-AZ409)&lt;=0,(AY409-$R409)&gt;0),$V409/365*($S409-AY409+1),$V409/365*(AZ409-$R409+1))))),0)</f>
        <v>0</v>
      </c>
      <c r="BB409" s="161">
        <f t="shared" ref="BB409:BB411" si="4822">AZ409+1</f>
        <v>45962</v>
      </c>
      <c r="BC409" s="161">
        <f t="shared" ref="BC409:BC411" si="4823">BB409+29</f>
        <v>45991</v>
      </c>
      <c r="BD409" s="165">
        <f t="shared" ref="BD409:BD411" si="4824">IFERROR(IF(($R409-BC409)&gt;=0,0,IF(($S409-BB409)&lt;0,0,IF(AND(($S409-BC409)&gt;0,(BB409-$R409)&gt;0),$V409/365*(BC409-BB409+1),IF(AND(($S409-BC409)&lt;=0,(BB409-$R409)&gt;0),$V409/365*($S409-BB409+1),$V409/365*(BC409-$R409+1))))),0)</f>
        <v>0</v>
      </c>
      <c r="BE409" s="161">
        <f t="shared" ref="BE409:BE411" si="4825">BC409+1</f>
        <v>45992</v>
      </c>
      <c r="BF409" s="161">
        <f t="shared" ref="BF409:BF411" si="4826">BE409+30</f>
        <v>46022</v>
      </c>
      <c r="BG409" s="165">
        <f t="shared" ref="BG409:BG411" si="4827">IFERROR(IF(($R409-BF409)&gt;=0,0,IF(($S409-BE409)&lt;0,0,IF(AND(($S409-BF409)&gt;0,(BE409-$R409)&gt;0),$V409/365*(BF409-BE409+1),IF(AND(($S409-BF409)&lt;=0,(BE409-$R409)&gt;0),$V409/365*($S409-BE409+1),$V409/365*(BF409-$R409+1))))),0)</f>
        <v>0</v>
      </c>
      <c r="BH409" s="161">
        <v>46023</v>
      </c>
      <c r="BI409" s="161">
        <f t="shared" ref="BI409:BI411" si="4828">BH409+30</f>
        <v>46053</v>
      </c>
      <c r="BJ409" s="165">
        <f t="shared" ref="BJ409:BJ411" si="4829">IFERROR(IF(($R409-BI409)&gt;=0,0,IF(($S409-BH409)&lt;0,0,IF(AND(($S409-BI409)&gt;0,(BH409-$R409)&gt;0),$V409/365*(BI409-BH409+1),IF(AND(($S409-BI409)&lt;=0,(BH409-$R409)&gt;0),$V409/365*($S409-BH409+1),$V409/365*(BI409-$R409+1))))),0)</f>
        <v>0</v>
      </c>
      <c r="BK409" s="161">
        <f t="shared" ref="BK409:BK411" si="4830">BI409+1</f>
        <v>46054</v>
      </c>
      <c r="BL409" s="161">
        <f t="shared" ref="BL409:BL411" si="4831">BK409+27</f>
        <v>46081</v>
      </c>
      <c r="BM409" s="165">
        <f t="shared" ref="BM409:BM411" si="4832">IFERROR(IF(($R409-BL409)&gt;=0,0,IF(($S409-BK409)&lt;0,0,IF(AND(($S409-BL409)&gt;0,(BK409-$R409)&gt;0),$V409/365*(BL409-BK409+1),IF(AND(($S409-BL409)&lt;=0,(BK409-$R409)&gt;0),$V409/365*($S409-BK409+1),$V409/365*(BL409-$R409+1))))),0)</f>
        <v>0</v>
      </c>
      <c r="BN409" s="161">
        <f t="shared" ref="BN409:BN411" si="4833">BL409+1</f>
        <v>46082</v>
      </c>
      <c r="BO409" s="161">
        <f t="shared" ref="BO409:BO411" si="4834">BN409+30</f>
        <v>46112</v>
      </c>
      <c r="BP409" s="165">
        <f t="shared" ref="BP409:BP411" si="4835">IFERROR(IF(($R409-BO409)&gt;=0,0,IF(($S409-BN409)&lt;0,0,IF(AND(($S409-BO409)&gt;0,(BN409-$R409)&gt;0),$V409/365*(BO409-BN409+1),IF(AND(($S409-BO409)&lt;=0,(BN409-$R409)&gt;0),$V409/365*($S409-BN409+1),$V409/365*(BO409-$R409+1))))),0)</f>
        <v>0</v>
      </c>
      <c r="BQ409" s="161">
        <f t="shared" ref="BQ409:BQ411" si="4836">BO409+1</f>
        <v>46113</v>
      </c>
      <c r="BR409" s="161">
        <f t="shared" ref="BR409:BR411" si="4837">BQ409+29</f>
        <v>46142</v>
      </c>
      <c r="BS409" s="165">
        <f t="shared" ref="BS409:BS411" si="4838">IFERROR(IF(($R409-BR409)&gt;=0,0,IF(($S409-BQ409)&lt;0,0,IF(AND(($S409-BR409)&gt;0,(BQ409-$R409)&gt;0),$V409/365*(BR409-BQ409+1),IF(AND(($S409-BR409)&lt;=0,(BQ409-$R409)&gt;0),$V409/365*($S409-BQ409+1),$V409/365*(BR409-$R409+1))))),0)</f>
        <v>0</v>
      </c>
      <c r="BT409" s="161">
        <f t="shared" ref="BT409:BT411" si="4839">BR409+1</f>
        <v>46143</v>
      </c>
      <c r="BU409" s="161">
        <f t="shared" ref="BU409:BU411" si="4840">BT409+30</f>
        <v>46173</v>
      </c>
      <c r="BV409" s="165">
        <f t="shared" ref="BV409:BV411" si="4841">IFERROR(IF(($R409-BU409)&gt;=0,0,IF(($S409-BT409)&lt;0,0,IF(AND(($S409-BU409)&gt;0,(BT409-$R409)&gt;0),$V409/365*(BU409-BT409+1),IF(AND(($S409-BU409)&lt;=0,(BT409-$R409)&gt;0),$V409/365*($S409-BT409+1),$V409/365*(BU409-$R409+1))))),0)</f>
        <v>0</v>
      </c>
      <c r="BW409" s="161">
        <f t="shared" ref="BW409:BW411" si="4842">BU409+1</f>
        <v>46174</v>
      </c>
      <c r="BX409" s="161">
        <f t="shared" ref="BX409:BX411" si="4843">BW409+29</f>
        <v>46203</v>
      </c>
      <c r="BY409" s="165">
        <f t="shared" ref="BY409:BY411" si="4844">IFERROR(IF(($R409-BX409)&gt;=0,0,IF(($S409-BW409)&lt;0,0,IF(AND(($S409-BX409)&gt;0,(BW409-$R409)&gt;0),$V409/365*(BX409-BW409+1),IF(AND(($S409-BX409)&lt;=0,(BW409-$R409)&gt;0),$V409/365*($S409-BW409+1),$V409/365*(BX409-$R409+1))))),0)</f>
        <v>0</v>
      </c>
      <c r="BZ409" s="161">
        <f t="shared" ref="BZ409:BZ411" si="4845">BX409+1</f>
        <v>46204</v>
      </c>
      <c r="CA409" s="161">
        <f t="shared" ref="CA409:CA411" si="4846">BZ409+30</f>
        <v>46234</v>
      </c>
      <c r="CB409" s="165">
        <f t="shared" ref="CB409:CB411" si="4847">IFERROR(IF(($R409-CA409)&gt;=0,0,IF(($S409-BZ409)&lt;0,0,IF(AND(($S409-CA409)&gt;0,(BZ409-$R409)&gt;0),$V409/365*(CA409-BZ409+1),IF(AND(($S409-CA409)&lt;=0,(BZ409-$R409)&gt;0),$V409/365*($S409-BZ409+1),$V409/365*(CA409-$R409+1))))),0)</f>
        <v>0</v>
      </c>
      <c r="CC409" s="161">
        <f t="shared" ref="CC409:CC411" si="4848">CA409+1</f>
        <v>46235</v>
      </c>
      <c r="CD409" s="161">
        <f t="shared" ref="CD409:CD411" si="4849">CC409+30</f>
        <v>46265</v>
      </c>
      <c r="CE409" s="165">
        <f t="shared" ref="CE409:CE411" si="4850">IFERROR(IF(($R409-CD409)&gt;=0,0,IF(($S409-CC409)&lt;0,0,IF(AND(($S409-CD409)&gt;0,(CC409-$R409)&gt;0),$V409/365*(CD409-CC409+1),IF(AND(($S409-CD409)&lt;=0,(CC409-$R409)&gt;0),$V409/365*($S409-CC409+1),$V409/365*(CD409-$R409+1))))),0)</f>
        <v>0</v>
      </c>
      <c r="CF409" s="161">
        <f t="shared" ref="CF409:CF411" si="4851">CD409+1</f>
        <v>46266</v>
      </c>
      <c r="CG409" s="161">
        <f t="shared" ref="CG409:CG411" si="4852">CF409+29</f>
        <v>46295</v>
      </c>
      <c r="CH409" s="165">
        <f t="shared" ref="CH409:CH411" si="4853">IFERROR(IF(($R409-CG409)&gt;=0,0,IF(($S409-CF409)&lt;0,0,IF(AND(($S409-CG409)&gt;0,(CF409-$R409)&gt;0),$V409/365*(CG409-CF409+1),IF(AND(($S409-CG409)&lt;=0,(CF409-$R409)&gt;0),$V409/365*($S409-CF409+1),$V409/365*(CG409-$R409+1))))),0)</f>
        <v>0</v>
      </c>
      <c r="CI409" s="161">
        <f t="shared" ref="CI409:CI411" si="4854">CG409+1</f>
        <v>46296</v>
      </c>
      <c r="CJ409" s="161">
        <f t="shared" ref="CJ409:CJ411" si="4855">CI409+30</f>
        <v>46326</v>
      </c>
      <c r="CK409" s="165">
        <f t="shared" ref="CK409:CK411" si="4856">IFERROR(IF(($R409-CJ409)&gt;=0,0,IF(($S409-CI409)&lt;0,0,IF(AND(($S409-CJ409)&gt;0,(CI409-$R409)&gt;0),$V409/365*(CJ409-CI409+1),IF(AND(($S409-CJ409)&lt;=0,(CI409-$R409)&gt;0),$V409/365*($S409-CI409+1),$V409/365*(CJ409-$R409+1))))),0)</f>
        <v>0</v>
      </c>
      <c r="CL409" s="161">
        <f t="shared" ref="CL409:CL411" si="4857">CJ409+1</f>
        <v>46327</v>
      </c>
      <c r="CM409" s="161">
        <f t="shared" ref="CM409:CM411" si="4858">CL409+29</f>
        <v>46356</v>
      </c>
      <c r="CN409" s="165">
        <f t="shared" ref="CN409:CN411" si="4859">IFERROR(IF(($R409-CM409)&gt;=0,0,IF(($S409-CL409)&lt;0,0,IF(AND(($S409-CM409)&gt;0,(CL409-$R409)&gt;0),$V409/365*(CM409-CL409+1),IF(AND(($S409-CM409)&lt;=0,(CL409-$R409)&gt;0),$V409/365*($S409-CL409+1),$V409/365*(CM409-$R409+1))))),0)</f>
        <v>0</v>
      </c>
      <c r="CO409" s="161">
        <f t="shared" ref="CO409:CO411" si="4860">CM409+1</f>
        <v>46357</v>
      </c>
      <c r="CP409" s="161">
        <f t="shared" ref="CP409:CP411" si="4861">CO409+30</f>
        <v>46387</v>
      </c>
      <c r="CQ409" s="165">
        <f t="shared" ref="CQ409:CQ411" si="4862">IFERROR(IF(($R409-CP409)&gt;=0,0,IF(($S409-CO409)&lt;0,0,IF(AND(($S409-CP409)&gt;0,(CO409-$R409)&gt;0),$V409/365*(CP409-CO409+1),IF(AND(($S409-CP409)&lt;=0,(CO409-$R409)&gt;0),$V409/365*($S409-CO409+1),$V409/365*(CP409-$R409+1))))),0)</f>
        <v>0</v>
      </c>
    </row>
    <row r="410" s="78" customFormat="1" ht="24" customHeight="1" outlineLevel="4" spans="1:95">
      <c r="A410" s="119"/>
      <c r="B410" s="120"/>
      <c r="C410" s="121"/>
      <c r="D410" s="119"/>
      <c r="E410" s="120"/>
      <c r="F410" s="120"/>
      <c r="G410" s="120"/>
      <c r="H410" s="122"/>
      <c r="I410" s="122"/>
      <c r="J410" s="122">
        <f t="shared" si="4646"/>
        <v>0</v>
      </c>
      <c r="K410" s="122">
        <f t="shared" si="4791"/>
        <v>2</v>
      </c>
      <c r="L410" s="153"/>
      <c r="M410" s="154">
        <f>IFERROR(VLOOKUP($L410,'2-2 引出数据_合同数据仓库'!$B$2:$BP$1000,3,FALSE),0)</f>
        <v>0</v>
      </c>
      <c r="N410" s="122"/>
      <c r="O410" s="154">
        <f>IFERROR(VLOOKUP((LEFT(VLOOKUP($L410,'2-2 引出数据_合同数据仓库'!$B$2:$BP$1000,64,FALSE),15)&amp;(RIGHT(VLOOKUP($L410,'2-2 引出数据_合同数据仓库'!$B$2:$BP$1000,64,FALSE),4)+1)),'2-2 引出数据_合同数据仓库'!$B$2:$BP$1000,3,FALSE),0)</f>
        <v>0</v>
      </c>
      <c r="P410" s="122"/>
      <c r="Q410" s="122">
        <f>IFERROR(VLOOKUP($L410,'2-2 引出数据_合同数据仓库'!$B$2:$BP$1000,28,FALSE),0)</f>
        <v>0</v>
      </c>
      <c r="R410" s="122">
        <f>IFERROR(VLOOKUP($L410,'2-2 引出数据_合同数据仓库'!$B$2:$BP$1000,29,FALSE),0)</f>
        <v>0</v>
      </c>
      <c r="S410" s="122">
        <f>IFERROR(VLOOKUP($L410,'2-2 引出数据_合同数据仓库'!$B$2:$BP$1000,4,FALSE),0)</f>
        <v>0</v>
      </c>
      <c r="T410" s="122"/>
      <c r="U410" s="122">
        <f>IFERROR(VLOOKUP($L410,'2-2 引出数据_合同数据仓库'!$B$2:$BP$1000,15,FALSE),0)</f>
        <v>0</v>
      </c>
      <c r="V410" s="122">
        <f t="shared" si="4792"/>
        <v>0</v>
      </c>
      <c r="W410" s="122"/>
      <c r="X410" s="161">
        <v>45658</v>
      </c>
      <c r="Y410" s="161">
        <f t="shared" si="4793"/>
        <v>45688</v>
      </c>
      <c r="Z410" s="165">
        <f t="shared" si="4794"/>
        <v>0</v>
      </c>
      <c r="AA410" s="161">
        <f t="shared" si="4795"/>
        <v>45689</v>
      </c>
      <c r="AB410" s="161">
        <f t="shared" si="4796"/>
        <v>45716</v>
      </c>
      <c r="AC410" s="165">
        <f t="shared" si="4797"/>
        <v>0</v>
      </c>
      <c r="AD410" s="161">
        <f t="shared" si="4798"/>
        <v>45717</v>
      </c>
      <c r="AE410" s="161">
        <f t="shared" si="4799"/>
        <v>45747</v>
      </c>
      <c r="AF410" s="165">
        <f t="shared" si="4800"/>
        <v>0</v>
      </c>
      <c r="AG410" s="161">
        <f t="shared" si="4801"/>
        <v>45748</v>
      </c>
      <c r="AH410" s="161">
        <f t="shared" si="4802"/>
        <v>45777</v>
      </c>
      <c r="AI410" s="165">
        <f t="shared" si="4803"/>
        <v>0</v>
      </c>
      <c r="AJ410" s="161">
        <f t="shared" si="4804"/>
        <v>45778</v>
      </c>
      <c r="AK410" s="161">
        <f t="shared" si="4805"/>
        <v>45808</v>
      </c>
      <c r="AL410" s="165">
        <f t="shared" si="4806"/>
        <v>0</v>
      </c>
      <c r="AM410" s="161">
        <f t="shared" si="4807"/>
        <v>45809</v>
      </c>
      <c r="AN410" s="161">
        <f t="shared" si="4808"/>
        <v>45838</v>
      </c>
      <c r="AO410" s="165">
        <f t="shared" si="4809"/>
        <v>0</v>
      </c>
      <c r="AP410" s="161">
        <f t="shared" si="4810"/>
        <v>45839</v>
      </c>
      <c r="AQ410" s="161">
        <f t="shared" si="4811"/>
        <v>45869</v>
      </c>
      <c r="AR410" s="165">
        <f t="shared" si="4812"/>
        <v>0</v>
      </c>
      <c r="AS410" s="161">
        <f t="shared" si="4813"/>
        <v>45870</v>
      </c>
      <c r="AT410" s="161">
        <f t="shared" si="4814"/>
        <v>45900</v>
      </c>
      <c r="AU410" s="165">
        <f t="shared" si="4815"/>
        <v>0</v>
      </c>
      <c r="AV410" s="161">
        <f t="shared" si="4816"/>
        <v>45901</v>
      </c>
      <c r="AW410" s="161">
        <f t="shared" si="4817"/>
        <v>45930</v>
      </c>
      <c r="AX410" s="165">
        <f t="shared" si="4818"/>
        <v>0</v>
      </c>
      <c r="AY410" s="161">
        <f t="shared" si="4819"/>
        <v>45931</v>
      </c>
      <c r="AZ410" s="161">
        <f t="shared" si="4820"/>
        <v>45961</v>
      </c>
      <c r="BA410" s="165">
        <f t="shared" si="4821"/>
        <v>0</v>
      </c>
      <c r="BB410" s="161">
        <f t="shared" si="4822"/>
        <v>45962</v>
      </c>
      <c r="BC410" s="161">
        <f t="shared" si="4823"/>
        <v>45991</v>
      </c>
      <c r="BD410" s="165">
        <f t="shared" si="4824"/>
        <v>0</v>
      </c>
      <c r="BE410" s="161">
        <f t="shared" si="4825"/>
        <v>45992</v>
      </c>
      <c r="BF410" s="161">
        <f t="shared" si="4826"/>
        <v>46022</v>
      </c>
      <c r="BG410" s="165">
        <f t="shared" si="4827"/>
        <v>0</v>
      </c>
      <c r="BH410" s="161">
        <v>46023</v>
      </c>
      <c r="BI410" s="161">
        <f t="shared" si="4828"/>
        <v>46053</v>
      </c>
      <c r="BJ410" s="165">
        <f t="shared" si="4829"/>
        <v>0</v>
      </c>
      <c r="BK410" s="161">
        <f t="shared" si="4830"/>
        <v>46054</v>
      </c>
      <c r="BL410" s="161">
        <f t="shared" si="4831"/>
        <v>46081</v>
      </c>
      <c r="BM410" s="165">
        <f t="shared" si="4832"/>
        <v>0</v>
      </c>
      <c r="BN410" s="161">
        <f t="shared" si="4833"/>
        <v>46082</v>
      </c>
      <c r="BO410" s="161">
        <f t="shared" si="4834"/>
        <v>46112</v>
      </c>
      <c r="BP410" s="165">
        <f t="shared" si="4835"/>
        <v>0</v>
      </c>
      <c r="BQ410" s="161">
        <f t="shared" si="4836"/>
        <v>46113</v>
      </c>
      <c r="BR410" s="161">
        <f t="shared" si="4837"/>
        <v>46142</v>
      </c>
      <c r="BS410" s="165">
        <f t="shared" si="4838"/>
        <v>0</v>
      </c>
      <c r="BT410" s="161">
        <f t="shared" si="4839"/>
        <v>46143</v>
      </c>
      <c r="BU410" s="161">
        <f t="shared" si="4840"/>
        <v>46173</v>
      </c>
      <c r="BV410" s="165">
        <f t="shared" si="4841"/>
        <v>0</v>
      </c>
      <c r="BW410" s="161">
        <f t="shared" si="4842"/>
        <v>46174</v>
      </c>
      <c r="BX410" s="161">
        <f t="shared" si="4843"/>
        <v>46203</v>
      </c>
      <c r="BY410" s="165">
        <f t="shared" si="4844"/>
        <v>0</v>
      </c>
      <c r="BZ410" s="161">
        <f t="shared" si="4845"/>
        <v>46204</v>
      </c>
      <c r="CA410" s="161">
        <f t="shared" si="4846"/>
        <v>46234</v>
      </c>
      <c r="CB410" s="165">
        <f t="shared" si="4847"/>
        <v>0</v>
      </c>
      <c r="CC410" s="161">
        <f t="shared" si="4848"/>
        <v>46235</v>
      </c>
      <c r="CD410" s="161">
        <f t="shared" si="4849"/>
        <v>46265</v>
      </c>
      <c r="CE410" s="165">
        <f t="shared" si="4850"/>
        <v>0</v>
      </c>
      <c r="CF410" s="161">
        <f t="shared" si="4851"/>
        <v>46266</v>
      </c>
      <c r="CG410" s="161">
        <f t="shared" si="4852"/>
        <v>46295</v>
      </c>
      <c r="CH410" s="165">
        <f t="shared" si="4853"/>
        <v>0</v>
      </c>
      <c r="CI410" s="161">
        <f t="shared" si="4854"/>
        <v>46296</v>
      </c>
      <c r="CJ410" s="161">
        <f t="shared" si="4855"/>
        <v>46326</v>
      </c>
      <c r="CK410" s="165">
        <f t="shared" si="4856"/>
        <v>0</v>
      </c>
      <c r="CL410" s="161">
        <f t="shared" si="4857"/>
        <v>46327</v>
      </c>
      <c r="CM410" s="161">
        <f t="shared" si="4858"/>
        <v>46356</v>
      </c>
      <c r="CN410" s="165">
        <f t="shared" si="4859"/>
        <v>0</v>
      </c>
      <c r="CO410" s="161">
        <f t="shared" si="4860"/>
        <v>46357</v>
      </c>
      <c r="CP410" s="161">
        <f t="shared" si="4861"/>
        <v>46387</v>
      </c>
      <c r="CQ410" s="165">
        <f t="shared" si="4862"/>
        <v>0</v>
      </c>
    </row>
    <row r="411" s="78" customFormat="1" ht="24" customHeight="1" outlineLevel="4" spans="1:95">
      <c r="A411" s="119"/>
      <c r="B411" s="120"/>
      <c r="C411" s="121"/>
      <c r="D411" s="119"/>
      <c r="E411" s="120"/>
      <c r="F411" s="120"/>
      <c r="G411" s="120"/>
      <c r="H411" s="122"/>
      <c r="I411" s="122"/>
      <c r="J411" s="122">
        <f t="shared" si="4646"/>
        <v>0</v>
      </c>
      <c r="K411" s="122">
        <f t="shared" si="4791"/>
        <v>3</v>
      </c>
      <c r="L411" s="153"/>
      <c r="M411" s="154">
        <f>IFERROR(VLOOKUP($L411,'2-2 引出数据_合同数据仓库'!$B$2:$BP$1000,3,FALSE),0)</f>
        <v>0</v>
      </c>
      <c r="N411" s="122"/>
      <c r="O411" s="154">
        <f>IFERROR(VLOOKUP((LEFT(VLOOKUP($L411,'2-2 引出数据_合同数据仓库'!$B$2:$BP$1000,64,FALSE),15)&amp;(RIGHT(VLOOKUP($L411,'2-2 引出数据_合同数据仓库'!$B$2:$BP$1000,64,FALSE),4)+1)),'2-2 引出数据_合同数据仓库'!$B$2:$BP$1000,3,FALSE),0)</f>
        <v>0</v>
      </c>
      <c r="P411" s="122"/>
      <c r="Q411" s="122">
        <f>IFERROR(VLOOKUP($L411,'2-2 引出数据_合同数据仓库'!$B$2:$BP$1000,28,FALSE),0)</f>
        <v>0</v>
      </c>
      <c r="R411" s="122">
        <f>IFERROR(VLOOKUP($L411,'2-2 引出数据_合同数据仓库'!$B$2:$BP$1000,29,FALSE),0)</f>
        <v>0</v>
      </c>
      <c r="S411" s="122">
        <f>IFERROR(VLOOKUP($L411,'2-2 引出数据_合同数据仓库'!$B$2:$BP$1000,4,FALSE),0)</f>
        <v>0</v>
      </c>
      <c r="T411" s="122"/>
      <c r="U411" s="122">
        <f>IFERROR(VLOOKUP($L411,'2-2 引出数据_合同数据仓库'!$B$2:$BP$1000,15,FALSE),0)</f>
        <v>0</v>
      </c>
      <c r="V411" s="122">
        <f t="shared" si="4792"/>
        <v>0</v>
      </c>
      <c r="W411" s="122"/>
      <c r="X411" s="161">
        <v>45658</v>
      </c>
      <c r="Y411" s="161">
        <f t="shared" si="4793"/>
        <v>45688</v>
      </c>
      <c r="Z411" s="165">
        <f t="shared" si="4794"/>
        <v>0</v>
      </c>
      <c r="AA411" s="161">
        <f t="shared" si="4795"/>
        <v>45689</v>
      </c>
      <c r="AB411" s="161">
        <f t="shared" si="4796"/>
        <v>45716</v>
      </c>
      <c r="AC411" s="165">
        <f t="shared" si="4797"/>
        <v>0</v>
      </c>
      <c r="AD411" s="161">
        <f t="shared" si="4798"/>
        <v>45717</v>
      </c>
      <c r="AE411" s="161">
        <f t="shared" si="4799"/>
        <v>45747</v>
      </c>
      <c r="AF411" s="165">
        <f t="shared" si="4800"/>
        <v>0</v>
      </c>
      <c r="AG411" s="161">
        <f t="shared" si="4801"/>
        <v>45748</v>
      </c>
      <c r="AH411" s="161">
        <f t="shared" si="4802"/>
        <v>45777</v>
      </c>
      <c r="AI411" s="165">
        <f t="shared" si="4803"/>
        <v>0</v>
      </c>
      <c r="AJ411" s="161">
        <f t="shared" si="4804"/>
        <v>45778</v>
      </c>
      <c r="AK411" s="161">
        <f t="shared" si="4805"/>
        <v>45808</v>
      </c>
      <c r="AL411" s="165">
        <f t="shared" si="4806"/>
        <v>0</v>
      </c>
      <c r="AM411" s="161">
        <f t="shared" si="4807"/>
        <v>45809</v>
      </c>
      <c r="AN411" s="161">
        <f t="shared" si="4808"/>
        <v>45838</v>
      </c>
      <c r="AO411" s="165">
        <f t="shared" si="4809"/>
        <v>0</v>
      </c>
      <c r="AP411" s="161">
        <f t="shared" si="4810"/>
        <v>45839</v>
      </c>
      <c r="AQ411" s="161">
        <f t="shared" si="4811"/>
        <v>45869</v>
      </c>
      <c r="AR411" s="165">
        <f t="shared" si="4812"/>
        <v>0</v>
      </c>
      <c r="AS411" s="161">
        <f t="shared" si="4813"/>
        <v>45870</v>
      </c>
      <c r="AT411" s="161">
        <f t="shared" si="4814"/>
        <v>45900</v>
      </c>
      <c r="AU411" s="165">
        <f t="shared" si="4815"/>
        <v>0</v>
      </c>
      <c r="AV411" s="161">
        <f t="shared" si="4816"/>
        <v>45901</v>
      </c>
      <c r="AW411" s="161">
        <f t="shared" si="4817"/>
        <v>45930</v>
      </c>
      <c r="AX411" s="165">
        <f t="shared" si="4818"/>
        <v>0</v>
      </c>
      <c r="AY411" s="161">
        <f t="shared" si="4819"/>
        <v>45931</v>
      </c>
      <c r="AZ411" s="161">
        <f t="shared" si="4820"/>
        <v>45961</v>
      </c>
      <c r="BA411" s="165">
        <f t="shared" si="4821"/>
        <v>0</v>
      </c>
      <c r="BB411" s="161">
        <f t="shared" si="4822"/>
        <v>45962</v>
      </c>
      <c r="BC411" s="161">
        <f t="shared" si="4823"/>
        <v>45991</v>
      </c>
      <c r="BD411" s="165">
        <f t="shared" si="4824"/>
        <v>0</v>
      </c>
      <c r="BE411" s="161">
        <f t="shared" si="4825"/>
        <v>45992</v>
      </c>
      <c r="BF411" s="161">
        <f t="shared" si="4826"/>
        <v>46022</v>
      </c>
      <c r="BG411" s="165">
        <f t="shared" si="4827"/>
        <v>0</v>
      </c>
      <c r="BH411" s="161">
        <v>46023</v>
      </c>
      <c r="BI411" s="161">
        <f t="shared" si="4828"/>
        <v>46053</v>
      </c>
      <c r="BJ411" s="165">
        <f t="shared" si="4829"/>
        <v>0</v>
      </c>
      <c r="BK411" s="161">
        <f t="shared" si="4830"/>
        <v>46054</v>
      </c>
      <c r="BL411" s="161">
        <f t="shared" si="4831"/>
        <v>46081</v>
      </c>
      <c r="BM411" s="165">
        <f t="shared" si="4832"/>
        <v>0</v>
      </c>
      <c r="BN411" s="161">
        <f t="shared" si="4833"/>
        <v>46082</v>
      </c>
      <c r="BO411" s="161">
        <f t="shared" si="4834"/>
        <v>46112</v>
      </c>
      <c r="BP411" s="165">
        <f t="shared" si="4835"/>
        <v>0</v>
      </c>
      <c r="BQ411" s="161">
        <f t="shared" si="4836"/>
        <v>46113</v>
      </c>
      <c r="BR411" s="161">
        <f t="shared" si="4837"/>
        <v>46142</v>
      </c>
      <c r="BS411" s="165">
        <f t="shared" si="4838"/>
        <v>0</v>
      </c>
      <c r="BT411" s="161">
        <f t="shared" si="4839"/>
        <v>46143</v>
      </c>
      <c r="BU411" s="161">
        <f t="shared" si="4840"/>
        <v>46173</v>
      </c>
      <c r="BV411" s="165">
        <f t="shared" si="4841"/>
        <v>0</v>
      </c>
      <c r="BW411" s="161">
        <f t="shared" si="4842"/>
        <v>46174</v>
      </c>
      <c r="BX411" s="161">
        <f t="shared" si="4843"/>
        <v>46203</v>
      </c>
      <c r="BY411" s="165">
        <f t="shared" si="4844"/>
        <v>0</v>
      </c>
      <c r="BZ411" s="161">
        <f t="shared" si="4845"/>
        <v>46204</v>
      </c>
      <c r="CA411" s="161">
        <f t="shared" si="4846"/>
        <v>46234</v>
      </c>
      <c r="CB411" s="165">
        <f t="shared" si="4847"/>
        <v>0</v>
      </c>
      <c r="CC411" s="161">
        <f t="shared" si="4848"/>
        <v>46235</v>
      </c>
      <c r="CD411" s="161">
        <f t="shared" si="4849"/>
        <v>46265</v>
      </c>
      <c r="CE411" s="165">
        <f t="shared" si="4850"/>
        <v>0</v>
      </c>
      <c r="CF411" s="161">
        <f t="shared" si="4851"/>
        <v>46266</v>
      </c>
      <c r="CG411" s="161">
        <f t="shared" si="4852"/>
        <v>46295</v>
      </c>
      <c r="CH411" s="165">
        <f t="shared" si="4853"/>
        <v>0</v>
      </c>
      <c r="CI411" s="161">
        <f t="shared" si="4854"/>
        <v>46296</v>
      </c>
      <c r="CJ411" s="161">
        <f t="shared" si="4855"/>
        <v>46326</v>
      </c>
      <c r="CK411" s="165">
        <f t="shared" si="4856"/>
        <v>0</v>
      </c>
      <c r="CL411" s="161">
        <f t="shared" si="4857"/>
        <v>46327</v>
      </c>
      <c r="CM411" s="161">
        <f t="shared" si="4858"/>
        <v>46356</v>
      </c>
      <c r="CN411" s="165">
        <f t="shared" si="4859"/>
        <v>0</v>
      </c>
      <c r="CO411" s="161">
        <f t="shared" si="4860"/>
        <v>46357</v>
      </c>
      <c r="CP411" s="161">
        <f t="shared" si="4861"/>
        <v>46387</v>
      </c>
      <c r="CQ411" s="165">
        <f t="shared" si="4862"/>
        <v>0</v>
      </c>
    </row>
    <row r="412" s="78" customFormat="1" ht="24" customHeight="1" outlineLevel="4" spans="1:95">
      <c r="A412" s="123" t="s">
        <v>2826</v>
      </c>
      <c r="B412" s="124"/>
      <c r="C412" s="124"/>
      <c r="D412" s="124"/>
      <c r="E412" s="124"/>
      <c r="F412" s="124"/>
      <c r="G412" s="125"/>
      <c r="H412" s="126"/>
      <c r="I412" s="126"/>
      <c r="J412" s="126"/>
      <c r="K412" s="126"/>
      <c r="L412" s="155"/>
      <c r="M412" s="155"/>
      <c r="N412" s="126"/>
      <c r="O412" s="126"/>
      <c r="P412" s="126"/>
      <c r="Q412" s="126"/>
      <c r="R412" s="126"/>
      <c r="S412" s="126"/>
      <c r="T412" s="126"/>
      <c r="U412" s="126"/>
      <c r="V412" s="126"/>
      <c r="W412" s="126"/>
      <c r="X412" s="126"/>
      <c r="Y412" s="126"/>
      <c r="Z412" s="126"/>
      <c r="AA412" s="126"/>
      <c r="AB412" s="126"/>
      <c r="AC412" s="126"/>
      <c r="AD412" s="126"/>
      <c r="AE412" s="126"/>
      <c r="AF412" s="126"/>
      <c r="AG412" s="126"/>
      <c r="AH412" s="126"/>
      <c r="AI412" s="126"/>
      <c r="AJ412" s="126"/>
      <c r="AK412" s="126"/>
      <c r="AL412" s="126"/>
      <c r="AM412" s="126"/>
      <c r="AN412" s="126"/>
      <c r="AO412" s="126"/>
      <c r="AP412" s="126"/>
      <c r="AQ412" s="126"/>
      <c r="AR412" s="126"/>
      <c r="AS412" s="126"/>
      <c r="AT412" s="126"/>
      <c r="AU412" s="126"/>
      <c r="AV412" s="126"/>
      <c r="AW412" s="126"/>
      <c r="AX412" s="126"/>
      <c r="AY412" s="126"/>
      <c r="AZ412" s="126"/>
      <c r="BA412" s="126"/>
      <c r="BB412" s="126"/>
      <c r="BC412" s="126"/>
      <c r="BD412" s="126"/>
      <c r="BE412" s="126"/>
      <c r="BF412" s="126"/>
      <c r="BG412" s="126"/>
      <c r="BH412" s="126"/>
      <c r="BI412" s="126"/>
      <c r="BJ412" s="126"/>
      <c r="BK412" s="126"/>
      <c r="BL412" s="126"/>
      <c r="BM412" s="126"/>
      <c r="BN412" s="126"/>
      <c r="BO412" s="126"/>
      <c r="BP412" s="126"/>
      <c r="BQ412" s="126"/>
      <c r="BR412" s="126"/>
      <c r="BS412" s="126"/>
      <c r="BT412" s="126"/>
      <c r="BU412" s="126"/>
      <c r="BV412" s="126"/>
      <c r="BW412" s="126"/>
      <c r="BX412" s="126"/>
      <c r="BY412" s="126"/>
      <c r="BZ412" s="126"/>
      <c r="CA412" s="126"/>
      <c r="CB412" s="126"/>
      <c r="CC412" s="126"/>
      <c r="CD412" s="126"/>
      <c r="CE412" s="126"/>
      <c r="CF412" s="126"/>
      <c r="CG412" s="126"/>
      <c r="CH412" s="126"/>
      <c r="CI412" s="126"/>
      <c r="CJ412" s="126"/>
      <c r="CK412" s="126"/>
      <c r="CL412" s="126"/>
      <c r="CM412" s="126"/>
      <c r="CN412" s="126"/>
      <c r="CO412" s="126"/>
      <c r="CP412" s="126"/>
      <c r="CQ412" s="126"/>
    </row>
    <row r="413" ht="24" customHeight="1" outlineLevel="3" spans="1:95">
      <c r="A413" s="115"/>
      <c r="B413" s="116" t="s">
        <v>799</v>
      </c>
      <c r="C413" s="117" t="s">
        <v>1413</v>
      </c>
      <c r="D413" s="115" t="s">
        <v>1414</v>
      </c>
      <c r="E413" s="116" t="s">
        <v>1415</v>
      </c>
      <c r="F413" s="116"/>
      <c r="G413" s="116" t="s">
        <v>943</v>
      </c>
      <c r="H413" s="118">
        <f>X413+AA413+AD413+AG413+AJ413+AM413+AP413+AS413+AV413+AY413+BB413+BE413</f>
        <v>0</v>
      </c>
      <c r="I413" s="118">
        <f>Y413+AB413+AE413+AH413+AK413+AN413+AQ413+AT413+AW413+AZ413+BC413+BF413</f>
        <v>0</v>
      </c>
      <c r="J413" s="118">
        <f t="shared" si="4646"/>
        <v>0</v>
      </c>
      <c r="K413" s="118"/>
      <c r="L413" s="152"/>
      <c r="M413" s="152"/>
      <c r="N413" s="118"/>
      <c r="O413" s="118"/>
      <c r="P413" s="118"/>
      <c r="Q413" s="118"/>
      <c r="R413" s="118"/>
      <c r="S413" s="118"/>
      <c r="T413" s="118"/>
      <c r="U413" s="118"/>
      <c r="V413" s="118"/>
      <c r="W413" s="118"/>
      <c r="X413" s="118">
        <f>VLOOKUP($C413,'1 预算编制表单'!$C:$BJ,27,FALSE)</f>
        <v>0</v>
      </c>
      <c r="Y413" s="118">
        <f>X413-Z413</f>
        <v>0</v>
      </c>
      <c r="Z413" s="118">
        <f>SUM(Z414:Z418)</f>
        <v>0</v>
      </c>
      <c r="AA413" s="118">
        <f>VLOOKUP($C413,'1 预算编制表单'!$C:$BJ,30,FALSE)</f>
        <v>0</v>
      </c>
      <c r="AB413" s="118">
        <f>AA413-AC413</f>
        <v>0</v>
      </c>
      <c r="AC413" s="118">
        <f>SUM(AC414:AC418)</f>
        <v>0</v>
      </c>
      <c r="AD413" s="118">
        <f>VLOOKUP($C413,'1 预算编制表单'!$C:$BJ,33,FALSE)</f>
        <v>0</v>
      </c>
      <c r="AE413" s="118">
        <f>AD413-AF413</f>
        <v>0</v>
      </c>
      <c r="AF413" s="118">
        <f>SUM(AF414:AF418)</f>
        <v>0</v>
      </c>
      <c r="AG413" s="118">
        <f>VLOOKUP($C413,'1 预算编制表单'!$C:$BJ,36,FALSE)</f>
        <v>0</v>
      </c>
      <c r="AH413" s="118">
        <f>AG413-AI413</f>
        <v>0</v>
      </c>
      <c r="AI413" s="118">
        <f>SUM(AI414:AI418)</f>
        <v>0</v>
      </c>
      <c r="AJ413" s="118">
        <f>VLOOKUP($C413,'1 预算编制表单'!$C:$BJ,39,FALSE)</f>
        <v>0</v>
      </c>
      <c r="AK413" s="118">
        <f>AJ413-AL413</f>
        <v>0</v>
      </c>
      <c r="AL413" s="118">
        <f>SUM(AL414:AL418)</f>
        <v>0</v>
      </c>
      <c r="AM413" s="118">
        <f>VLOOKUP($C413,'1 预算编制表单'!$C:$BJ,42,FALSE)</f>
        <v>0</v>
      </c>
      <c r="AN413" s="118">
        <f>AM413-AO413</f>
        <v>0</v>
      </c>
      <c r="AO413" s="118">
        <f>SUM(AO414:AO418)</f>
        <v>0</v>
      </c>
      <c r="AP413" s="118">
        <f>VLOOKUP($C413,'1 预算编制表单'!$C:$BJ,45,FALSE)</f>
        <v>0</v>
      </c>
      <c r="AQ413" s="118">
        <f>AP413-AR413</f>
        <v>0</v>
      </c>
      <c r="AR413" s="118">
        <f>SUM(AR414:AR418)</f>
        <v>0</v>
      </c>
      <c r="AS413" s="118">
        <f>VLOOKUP($C413,'1 预算编制表单'!$C:$BJ,48,FALSE)</f>
        <v>0</v>
      </c>
      <c r="AT413" s="118">
        <f>AS413-AU413</f>
        <v>0</v>
      </c>
      <c r="AU413" s="118">
        <f>SUM(AU414:AU418)</f>
        <v>0</v>
      </c>
      <c r="AV413" s="118">
        <f>VLOOKUP($C413,'1 预算编制表单'!$C:$BJ,51,FALSE)</f>
        <v>0</v>
      </c>
      <c r="AW413" s="118">
        <f>AV413-AX413</f>
        <v>0</v>
      </c>
      <c r="AX413" s="118">
        <f>SUM(AX414:AX418)</f>
        <v>0</v>
      </c>
      <c r="AY413" s="118">
        <f>VLOOKUP($C413,'1 预算编制表单'!$C:$BJ,54,FALSE)</f>
        <v>0</v>
      </c>
      <c r="AZ413" s="118">
        <f>AY413-BA413</f>
        <v>0</v>
      </c>
      <c r="BA413" s="118">
        <f>SUM(BA414:BA418)</f>
        <v>0</v>
      </c>
      <c r="BB413" s="118">
        <f>VLOOKUP($C413,'1 预算编制表单'!$C:$BJ,57,FALSE)</f>
        <v>0</v>
      </c>
      <c r="BC413" s="118">
        <f>BB413-BD413</f>
        <v>0</v>
      </c>
      <c r="BD413" s="118">
        <f>SUM(BD414:BD418)</f>
        <v>0</v>
      </c>
      <c r="BE413" s="118">
        <f>VLOOKUP($C413,'1 预算编制表单'!$C:$BJ,60,FALSE)</f>
        <v>0</v>
      </c>
      <c r="BF413" s="118">
        <f>BE413-BG413</f>
        <v>0</v>
      </c>
      <c r="BG413" s="118">
        <f>SUM(BG414:BG418)</f>
        <v>0</v>
      </c>
      <c r="BH413" s="118">
        <f>VLOOKUP($C413,'1 预算编制表单'!$C:$BJ,27,FALSE)</f>
        <v>0</v>
      </c>
      <c r="BI413" s="118">
        <f>BH413-BJ413</f>
        <v>0</v>
      </c>
      <c r="BJ413" s="118">
        <f>SUM(BJ414:BJ418)</f>
        <v>0</v>
      </c>
      <c r="BK413" s="118">
        <f>VLOOKUP($C413,'1 预算编制表单'!$C:$BJ,30,FALSE)</f>
        <v>0</v>
      </c>
      <c r="BL413" s="118">
        <f>BK413-BM413</f>
        <v>0</v>
      </c>
      <c r="BM413" s="118">
        <f>SUM(BM414:BM418)</f>
        <v>0</v>
      </c>
      <c r="BN413" s="118">
        <f>VLOOKUP($C413,'1 预算编制表单'!$C:$BJ,33,FALSE)</f>
        <v>0</v>
      </c>
      <c r="BO413" s="118">
        <f>BN413-BP413</f>
        <v>0</v>
      </c>
      <c r="BP413" s="118">
        <f>SUM(BP414:BP418)</f>
        <v>0</v>
      </c>
      <c r="BQ413" s="118">
        <f>VLOOKUP($C413,'1 预算编制表单'!$C:$BJ,36,FALSE)</f>
        <v>0</v>
      </c>
      <c r="BR413" s="118">
        <f>BQ413-BS413</f>
        <v>0</v>
      </c>
      <c r="BS413" s="118">
        <f>SUM(BS414:BS418)</f>
        <v>0</v>
      </c>
      <c r="BT413" s="118">
        <f>VLOOKUP($C413,'1 预算编制表单'!$C:$BJ,39,FALSE)</f>
        <v>0</v>
      </c>
      <c r="BU413" s="118">
        <f>BT413-BV413</f>
        <v>0</v>
      </c>
      <c r="BV413" s="118">
        <f>SUM(BV414:BV418)</f>
        <v>0</v>
      </c>
      <c r="BW413" s="118">
        <f>VLOOKUP($C413,'1 预算编制表单'!$C:$BJ,42,FALSE)</f>
        <v>0</v>
      </c>
      <c r="BX413" s="118">
        <f>BW413-BY413</f>
        <v>0</v>
      </c>
      <c r="BY413" s="118">
        <f>SUM(BY414:BY418)</f>
        <v>0</v>
      </c>
      <c r="BZ413" s="118">
        <f>VLOOKUP($C413,'1 预算编制表单'!$C:$BJ,45,FALSE)</f>
        <v>0</v>
      </c>
      <c r="CA413" s="118">
        <f>BZ413-CB413</f>
        <v>0</v>
      </c>
      <c r="CB413" s="118">
        <f>SUM(CB414:CB418)</f>
        <v>0</v>
      </c>
      <c r="CC413" s="118">
        <f>VLOOKUP($C413,'1 预算编制表单'!$C:$BJ,48,FALSE)</f>
        <v>0</v>
      </c>
      <c r="CD413" s="118">
        <f>CC413-CE413</f>
        <v>0</v>
      </c>
      <c r="CE413" s="118">
        <f>SUM(CE414:CE418)</f>
        <v>0</v>
      </c>
      <c r="CF413" s="118">
        <f>VLOOKUP($C413,'1 预算编制表单'!$C:$BJ,51,FALSE)</f>
        <v>0</v>
      </c>
      <c r="CG413" s="118">
        <f>CF413-CH413</f>
        <v>0</v>
      </c>
      <c r="CH413" s="118">
        <f>SUM(CH414:CH418)</f>
        <v>0</v>
      </c>
      <c r="CI413" s="118">
        <f>VLOOKUP($C413,'1 预算编制表单'!$C:$BJ,54,FALSE)</f>
        <v>0</v>
      </c>
      <c r="CJ413" s="118">
        <f>CI413-CK413</f>
        <v>0</v>
      </c>
      <c r="CK413" s="118">
        <f>SUM(CK414:CK418)</f>
        <v>0</v>
      </c>
      <c r="CL413" s="118">
        <f>VLOOKUP($C413,'1 预算编制表单'!$C:$BJ,57,FALSE)</f>
        <v>0</v>
      </c>
      <c r="CM413" s="118">
        <f>CL413-CN413</f>
        <v>0</v>
      </c>
      <c r="CN413" s="118">
        <f>SUM(CN414:CN418)</f>
        <v>0</v>
      </c>
      <c r="CO413" s="118">
        <f>VLOOKUP($C413,'1 预算编制表单'!$C:$BJ,60,FALSE)</f>
        <v>0</v>
      </c>
      <c r="CP413" s="118">
        <f>CO413-CQ413</f>
        <v>0</v>
      </c>
      <c r="CQ413" s="118">
        <f>SUM(CQ414:CQ418)</f>
        <v>0</v>
      </c>
    </row>
    <row r="414" s="78" customFormat="1" ht="24" customHeight="1" outlineLevel="4" spans="1:95">
      <c r="A414" s="119"/>
      <c r="B414" s="120"/>
      <c r="C414" s="121" t="s">
        <v>2862</v>
      </c>
      <c r="D414" s="119" t="s">
        <v>2863</v>
      </c>
      <c r="E414" s="120"/>
      <c r="F414" s="120"/>
      <c r="G414" s="120"/>
      <c r="H414" s="122"/>
      <c r="I414" s="122"/>
      <c r="J414" s="122">
        <f t="shared" si="4646"/>
        <v>0</v>
      </c>
      <c r="K414" s="122"/>
      <c r="L414" s="159"/>
      <c r="M414" s="154"/>
      <c r="N414" s="122"/>
      <c r="O414" s="154"/>
      <c r="P414" s="122"/>
      <c r="Q414" s="122"/>
      <c r="R414" s="122"/>
      <c r="S414" s="122"/>
      <c r="T414" s="122"/>
      <c r="U414" s="122"/>
      <c r="V414" s="122"/>
      <c r="W414" s="122"/>
      <c r="X414" s="161"/>
      <c r="Y414" s="161"/>
      <c r="Z414" s="131">
        <f>报销单计算表!B7</f>
        <v>0</v>
      </c>
      <c r="AA414" s="161"/>
      <c r="AB414" s="162"/>
      <c r="AC414" s="131">
        <f>报销单计算表!C7</f>
        <v>0</v>
      </c>
      <c r="AD414" s="162"/>
      <c r="AE414" s="162"/>
      <c r="AF414" s="131">
        <f>报销单计算表!D7</f>
        <v>0</v>
      </c>
      <c r="AG414" s="162"/>
      <c r="AH414" s="162"/>
      <c r="AI414" s="131">
        <f>报销单计算表!E7</f>
        <v>0</v>
      </c>
      <c r="AJ414" s="162"/>
      <c r="AK414" s="162"/>
      <c r="AL414" s="131">
        <f>报销单计算表!F7</f>
        <v>0</v>
      </c>
      <c r="AM414" s="162"/>
      <c r="AN414" s="162"/>
      <c r="AO414" s="131">
        <f>报销单计算表!G7</f>
        <v>0</v>
      </c>
      <c r="AP414" s="162"/>
      <c r="AQ414" s="162"/>
      <c r="AR414" s="131">
        <f>报销单计算表!H7</f>
        <v>0</v>
      </c>
      <c r="AS414" s="162"/>
      <c r="AT414" s="162"/>
      <c r="AU414" s="131">
        <f>报销单计算表!I7</f>
        <v>0</v>
      </c>
      <c r="AV414" s="162"/>
      <c r="AW414" s="162"/>
      <c r="AX414" s="131">
        <f>报销单计算表!J7</f>
        <v>0</v>
      </c>
      <c r="AY414" s="162"/>
      <c r="AZ414" s="162"/>
      <c r="BA414" s="131">
        <f>报销单计算表!K7</f>
        <v>0</v>
      </c>
      <c r="BB414" s="162"/>
      <c r="BC414" s="162"/>
      <c r="BD414" s="131">
        <f>报销单计算表!L7</f>
        <v>0</v>
      </c>
      <c r="BE414" s="162"/>
      <c r="BF414" s="162"/>
      <c r="BG414" s="131">
        <f>报销单计算表!M7</f>
        <v>0</v>
      </c>
      <c r="BH414" s="162"/>
      <c r="BI414" s="162"/>
      <c r="BJ414" s="131"/>
      <c r="BK414" s="162"/>
      <c r="BL414" s="162"/>
      <c r="BM414" s="131"/>
      <c r="BN414" s="162"/>
      <c r="BO414" s="162"/>
      <c r="BP414" s="131"/>
      <c r="BQ414" s="162"/>
      <c r="BR414" s="162"/>
      <c r="BS414" s="131"/>
      <c r="BT414" s="162"/>
      <c r="BU414" s="162"/>
      <c r="BV414" s="131"/>
      <c r="BW414" s="162"/>
      <c r="BX414" s="162"/>
      <c r="BY414" s="131"/>
      <c r="BZ414" s="162"/>
      <c r="CA414" s="162"/>
      <c r="CB414" s="131"/>
      <c r="CC414" s="162"/>
      <c r="CD414" s="162"/>
      <c r="CE414" s="131"/>
      <c r="CF414" s="162"/>
      <c r="CG414" s="162"/>
      <c r="CH414" s="131"/>
      <c r="CI414" s="162"/>
      <c r="CJ414" s="162"/>
      <c r="CK414" s="131"/>
      <c r="CL414" s="162"/>
      <c r="CM414" s="162"/>
      <c r="CN414" s="131"/>
      <c r="CO414" s="162"/>
      <c r="CP414" s="162"/>
      <c r="CQ414" s="131"/>
    </row>
    <row r="415" s="78" customFormat="1" ht="24" customHeight="1" outlineLevel="4" spans="1:95">
      <c r="A415" s="119"/>
      <c r="B415" s="120"/>
      <c r="C415" s="121"/>
      <c r="D415" s="119"/>
      <c r="E415" s="120"/>
      <c r="F415" s="120"/>
      <c r="G415" s="120"/>
      <c r="H415" s="122"/>
      <c r="I415" s="122"/>
      <c r="J415" s="122">
        <f t="shared" si="4646"/>
        <v>0</v>
      </c>
      <c r="K415" s="122">
        <f t="shared" ref="K415:K417" si="4863">K414+1</f>
        <v>1</v>
      </c>
      <c r="L415" s="153"/>
      <c r="M415" s="154">
        <f>IFERROR(VLOOKUP($L415,'2-2 引出数据_合同数据仓库'!$B$2:$BP$1000,3,FALSE),0)</f>
        <v>0</v>
      </c>
      <c r="N415" s="122"/>
      <c r="O415" s="154">
        <f>IFERROR(VLOOKUP((LEFT(VLOOKUP($L415,'2-2 引出数据_合同数据仓库'!$B$2:$BP$1000,64,FALSE),15)&amp;(RIGHT(VLOOKUP($L415,'2-2 引出数据_合同数据仓库'!$B$2:$BP$1000,64,FALSE),4)+1)),'2-2 引出数据_合同数据仓库'!$B$2:$BP$1000,3,FALSE),0)</f>
        <v>0</v>
      </c>
      <c r="P415" s="122"/>
      <c r="Q415" s="122">
        <f>IFERROR(VLOOKUP($L415,'2-2 引出数据_合同数据仓库'!$B$2:$BP$1000,28,FALSE),0)</f>
        <v>0</v>
      </c>
      <c r="R415" s="122">
        <f>IFERROR(VLOOKUP($L415,'2-2 引出数据_合同数据仓库'!$B$2:$BP$1000,29,FALSE),0)</f>
        <v>0</v>
      </c>
      <c r="S415" s="122">
        <f>IFERROR(VLOOKUP($L415,'2-2 引出数据_合同数据仓库'!$B$2:$BP$1000,4,FALSE),0)</f>
        <v>0</v>
      </c>
      <c r="T415" s="122"/>
      <c r="U415" s="122">
        <f>IFERROR(VLOOKUP($L415,'2-2 引出数据_合同数据仓库'!$B$2:$BP$1000,15,FALSE),0)</f>
        <v>0</v>
      </c>
      <c r="V415" s="122">
        <f t="shared" ref="V415:V417" si="4864">U415/(S415-R415+1)*365</f>
        <v>0</v>
      </c>
      <c r="W415" s="122"/>
      <c r="X415" s="161">
        <v>45658</v>
      </c>
      <c r="Y415" s="161">
        <f t="shared" ref="Y415:Y417" si="4865">X415+30</f>
        <v>45688</v>
      </c>
      <c r="Z415" s="165">
        <f t="shared" ref="Z415:Z417" si="4866">IFERROR(IF(($R415-Y415)&gt;=0,0,IF(($S415-X415)&lt;0,0,IF(AND(($S415-Y415)&gt;0,(X415-$R415)&gt;0),$V415/365*(Y415-X415+1),IF(AND(($S415-Y415)&lt;=0,(X415-$R415)&gt;0),$V415/365*($S415-X415+1),$V415/365*(Y415-$R415+1))))),0)</f>
        <v>0</v>
      </c>
      <c r="AA415" s="161">
        <f t="shared" ref="AA415:AA417" si="4867">Y415+1</f>
        <v>45689</v>
      </c>
      <c r="AB415" s="161">
        <f t="shared" ref="AB415:AB417" si="4868">AA415+27</f>
        <v>45716</v>
      </c>
      <c r="AC415" s="165">
        <f t="shared" ref="AC415:AC417" si="4869">IFERROR(IF(($R415-AB415)&gt;=0,0,IF(($S415-AA415)&lt;0,0,IF(AND(($S415-AB415)&gt;0,(AA415-$R415)&gt;0),$V415/365*(AB415-AA415+1),IF(AND(($S415-AB415)&lt;=0,(AA415-$R415)&gt;0),$V415/365*($S415-AA415+1),$V415/365*(AB415-$R415+1))))),0)</f>
        <v>0</v>
      </c>
      <c r="AD415" s="161">
        <f t="shared" ref="AD415:AD417" si="4870">AB415+1</f>
        <v>45717</v>
      </c>
      <c r="AE415" s="161">
        <f t="shared" ref="AE415:AE417" si="4871">AD415+30</f>
        <v>45747</v>
      </c>
      <c r="AF415" s="165">
        <f t="shared" ref="AF415:AF417" si="4872">IFERROR(IF(($R415-AE415)&gt;=0,0,IF(($S415-AD415)&lt;0,0,IF(AND(($S415-AE415)&gt;0,(AD415-$R415)&gt;0),$V415/365*(AE415-AD415+1),IF(AND(($S415-AE415)&lt;=0,(AD415-$R415)&gt;0),$V415/365*($S415-AD415+1),$V415/365*(AE415-$R415+1))))),0)</f>
        <v>0</v>
      </c>
      <c r="AG415" s="161">
        <f t="shared" ref="AG415:AG417" si="4873">AE415+1</f>
        <v>45748</v>
      </c>
      <c r="AH415" s="161">
        <f t="shared" ref="AH415:AH417" si="4874">AG415+29</f>
        <v>45777</v>
      </c>
      <c r="AI415" s="165">
        <f t="shared" ref="AI415:AI417" si="4875">IFERROR(IF(($R415-AH415)&gt;=0,0,IF(($S415-AG415)&lt;0,0,IF(AND(($S415-AH415)&gt;0,(AG415-$R415)&gt;0),$V415/365*(AH415-AG415+1),IF(AND(($S415-AH415)&lt;=0,(AG415-$R415)&gt;0),$V415/365*($S415-AG415+1),$V415/365*(AH415-$R415+1))))),0)</f>
        <v>0</v>
      </c>
      <c r="AJ415" s="161">
        <f t="shared" ref="AJ415:AJ417" si="4876">AH415+1</f>
        <v>45778</v>
      </c>
      <c r="AK415" s="161">
        <f t="shared" ref="AK415:AK417" si="4877">AJ415+30</f>
        <v>45808</v>
      </c>
      <c r="AL415" s="165">
        <f t="shared" ref="AL415:AL417" si="4878">IFERROR(IF(($R415-AK415)&gt;=0,0,IF(($S415-AJ415)&lt;0,0,IF(AND(($S415-AK415)&gt;0,(AJ415-$R415)&gt;0),$V415/365*(AK415-AJ415+1),IF(AND(($S415-AK415)&lt;=0,(AJ415-$R415)&gt;0),$V415/365*($S415-AJ415+1),$V415/365*(AK415-$R415+1))))),0)</f>
        <v>0</v>
      </c>
      <c r="AM415" s="161">
        <f t="shared" ref="AM415:AM417" si="4879">AK415+1</f>
        <v>45809</v>
      </c>
      <c r="AN415" s="161">
        <f t="shared" ref="AN415:AN417" si="4880">AM415+29</f>
        <v>45838</v>
      </c>
      <c r="AO415" s="165">
        <f t="shared" ref="AO415:AO417" si="4881">IFERROR(IF(($R415-AN415)&gt;=0,0,IF(($S415-AM415)&lt;0,0,IF(AND(($S415-AN415)&gt;0,(AM415-$R415)&gt;0),$V415/365*(AN415-AM415+1),IF(AND(($S415-AN415)&lt;=0,(AM415-$R415)&gt;0),$V415/365*($S415-AM415+1),$V415/365*(AN415-$R415+1))))),0)</f>
        <v>0</v>
      </c>
      <c r="AP415" s="161">
        <f t="shared" ref="AP415:AP417" si="4882">AN415+1</f>
        <v>45839</v>
      </c>
      <c r="AQ415" s="161">
        <f t="shared" ref="AQ415:AQ417" si="4883">AP415+30</f>
        <v>45869</v>
      </c>
      <c r="AR415" s="165">
        <f t="shared" ref="AR415:AR417" si="4884">IFERROR(IF(($R415-AQ415)&gt;=0,0,IF(($S415-AP415)&lt;0,0,IF(AND(($S415-AQ415)&gt;0,(AP415-$R415)&gt;0),$V415/365*(AQ415-AP415+1),IF(AND(($S415-AQ415)&lt;=0,(AP415-$R415)&gt;0),$V415/365*($S415-AP415+1),$V415/365*(AQ415-$R415+1))))),0)</f>
        <v>0</v>
      </c>
      <c r="AS415" s="161">
        <f t="shared" ref="AS415:AS417" si="4885">AQ415+1</f>
        <v>45870</v>
      </c>
      <c r="AT415" s="161">
        <f t="shared" ref="AT415:AT417" si="4886">AS415+30</f>
        <v>45900</v>
      </c>
      <c r="AU415" s="165">
        <f t="shared" ref="AU415:AU417" si="4887">IFERROR(IF(($R415-AT415)&gt;=0,0,IF(($S415-AS415)&lt;0,0,IF(AND(($S415-AT415)&gt;0,(AS415-$R415)&gt;0),$V415/365*(AT415-AS415+1),IF(AND(($S415-AT415)&lt;=0,(AS415-$R415)&gt;0),$V415/365*($S415-AS415+1),$V415/365*(AT415-$R415+1))))),0)</f>
        <v>0</v>
      </c>
      <c r="AV415" s="161">
        <f t="shared" ref="AV415:AV417" si="4888">AT415+1</f>
        <v>45901</v>
      </c>
      <c r="AW415" s="161">
        <f t="shared" ref="AW415:AW417" si="4889">AV415+29</f>
        <v>45930</v>
      </c>
      <c r="AX415" s="165">
        <f t="shared" ref="AX415:AX417" si="4890">IFERROR(IF(($R415-AW415)&gt;=0,0,IF(($S415-AV415)&lt;0,0,IF(AND(($S415-AW415)&gt;0,(AV415-$R415)&gt;0),$V415/365*(AW415-AV415+1),IF(AND(($S415-AW415)&lt;=0,(AV415-$R415)&gt;0),$V415/365*($S415-AV415+1),$V415/365*(AW415-$R415+1))))),0)</f>
        <v>0</v>
      </c>
      <c r="AY415" s="161">
        <f t="shared" ref="AY415:AY417" si="4891">AW415+1</f>
        <v>45931</v>
      </c>
      <c r="AZ415" s="161">
        <f t="shared" ref="AZ415:AZ417" si="4892">AY415+30</f>
        <v>45961</v>
      </c>
      <c r="BA415" s="165">
        <f t="shared" ref="BA415:BA417" si="4893">IFERROR(IF(($R415-AZ415)&gt;=0,0,IF(($S415-AY415)&lt;0,0,IF(AND(($S415-AZ415)&gt;0,(AY415-$R415)&gt;0),$V415/365*(AZ415-AY415+1),IF(AND(($S415-AZ415)&lt;=0,(AY415-$R415)&gt;0),$V415/365*($S415-AY415+1),$V415/365*(AZ415-$R415+1))))),0)</f>
        <v>0</v>
      </c>
      <c r="BB415" s="161">
        <f t="shared" ref="BB415:BB417" si="4894">AZ415+1</f>
        <v>45962</v>
      </c>
      <c r="BC415" s="161">
        <f t="shared" ref="BC415:BC417" si="4895">BB415+29</f>
        <v>45991</v>
      </c>
      <c r="BD415" s="165">
        <f t="shared" ref="BD415:BD417" si="4896">IFERROR(IF(($R415-BC415)&gt;=0,0,IF(($S415-BB415)&lt;0,0,IF(AND(($S415-BC415)&gt;0,(BB415-$R415)&gt;0),$V415/365*(BC415-BB415+1),IF(AND(($S415-BC415)&lt;=0,(BB415-$R415)&gt;0),$V415/365*($S415-BB415+1),$V415/365*(BC415-$R415+1))))),0)</f>
        <v>0</v>
      </c>
      <c r="BE415" s="161">
        <f t="shared" ref="BE415:BE417" si="4897">BC415+1</f>
        <v>45992</v>
      </c>
      <c r="BF415" s="161">
        <f t="shared" ref="BF415:BF417" si="4898">BE415+30</f>
        <v>46022</v>
      </c>
      <c r="BG415" s="165">
        <f t="shared" ref="BG415:BG417" si="4899">IFERROR(IF(($R415-BF415)&gt;=0,0,IF(($S415-BE415)&lt;0,0,IF(AND(($S415-BF415)&gt;0,(BE415-$R415)&gt;0),$V415/365*(BF415-BE415+1),IF(AND(($S415-BF415)&lt;=0,(BE415-$R415)&gt;0),$V415/365*($S415-BE415+1),$V415/365*(BF415-$R415+1))))),0)</f>
        <v>0</v>
      </c>
      <c r="BH415" s="161">
        <v>46023</v>
      </c>
      <c r="BI415" s="161">
        <f t="shared" ref="BI415:BI417" si="4900">BH415+30</f>
        <v>46053</v>
      </c>
      <c r="BJ415" s="165">
        <f t="shared" ref="BJ415:BJ417" si="4901">IFERROR(IF(($R415-BI415)&gt;=0,0,IF(($S415-BH415)&lt;0,0,IF(AND(($S415-BI415)&gt;0,(BH415-$R415)&gt;0),$V415/365*(BI415-BH415+1),IF(AND(($S415-BI415)&lt;=0,(BH415-$R415)&gt;0),$V415/365*($S415-BH415+1),$V415/365*(BI415-$R415+1))))),0)</f>
        <v>0</v>
      </c>
      <c r="BK415" s="161">
        <f t="shared" ref="BK415:BK417" si="4902">BI415+1</f>
        <v>46054</v>
      </c>
      <c r="BL415" s="161">
        <f t="shared" ref="BL415:BL417" si="4903">BK415+27</f>
        <v>46081</v>
      </c>
      <c r="BM415" s="165">
        <f t="shared" ref="BM415:BM417" si="4904">IFERROR(IF(($R415-BL415)&gt;=0,0,IF(($S415-BK415)&lt;0,0,IF(AND(($S415-BL415)&gt;0,(BK415-$R415)&gt;0),$V415/365*(BL415-BK415+1),IF(AND(($S415-BL415)&lt;=0,(BK415-$R415)&gt;0),$V415/365*($S415-BK415+1),$V415/365*(BL415-$R415+1))))),0)</f>
        <v>0</v>
      </c>
      <c r="BN415" s="161">
        <f t="shared" ref="BN415:BN417" si="4905">BL415+1</f>
        <v>46082</v>
      </c>
      <c r="BO415" s="161">
        <f t="shared" ref="BO415:BO417" si="4906">BN415+30</f>
        <v>46112</v>
      </c>
      <c r="BP415" s="165">
        <f t="shared" ref="BP415:BP417" si="4907">IFERROR(IF(($R415-BO415)&gt;=0,0,IF(($S415-BN415)&lt;0,0,IF(AND(($S415-BO415)&gt;0,(BN415-$R415)&gt;0),$V415/365*(BO415-BN415+1),IF(AND(($S415-BO415)&lt;=0,(BN415-$R415)&gt;0),$V415/365*($S415-BN415+1),$V415/365*(BO415-$R415+1))))),0)</f>
        <v>0</v>
      </c>
      <c r="BQ415" s="161">
        <f t="shared" ref="BQ415:BQ417" si="4908">BO415+1</f>
        <v>46113</v>
      </c>
      <c r="BR415" s="161">
        <f t="shared" ref="BR415:BR417" si="4909">BQ415+29</f>
        <v>46142</v>
      </c>
      <c r="BS415" s="165">
        <f t="shared" ref="BS415:BS417" si="4910">IFERROR(IF(($R415-BR415)&gt;=0,0,IF(($S415-BQ415)&lt;0,0,IF(AND(($S415-BR415)&gt;0,(BQ415-$R415)&gt;0),$V415/365*(BR415-BQ415+1),IF(AND(($S415-BR415)&lt;=0,(BQ415-$R415)&gt;0),$V415/365*($S415-BQ415+1),$V415/365*(BR415-$R415+1))))),0)</f>
        <v>0</v>
      </c>
      <c r="BT415" s="161">
        <f t="shared" ref="BT415:BT417" si="4911">BR415+1</f>
        <v>46143</v>
      </c>
      <c r="BU415" s="161">
        <f t="shared" ref="BU415:BU417" si="4912">BT415+30</f>
        <v>46173</v>
      </c>
      <c r="BV415" s="165">
        <f t="shared" ref="BV415:BV417" si="4913">IFERROR(IF(($R415-BU415)&gt;=0,0,IF(($S415-BT415)&lt;0,0,IF(AND(($S415-BU415)&gt;0,(BT415-$R415)&gt;0),$V415/365*(BU415-BT415+1),IF(AND(($S415-BU415)&lt;=0,(BT415-$R415)&gt;0),$V415/365*($S415-BT415+1),$V415/365*(BU415-$R415+1))))),0)</f>
        <v>0</v>
      </c>
      <c r="BW415" s="161">
        <f t="shared" ref="BW415:BW417" si="4914">BU415+1</f>
        <v>46174</v>
      </c>
      <c r="BX415" s="161">
        <f t="shared" ref="BX415:BX417" si="4915">BW415+29</f>
        <v>46203</v>
      </c>
      <c r="BY415" s="165">
        <f t="shared" ref="BY415:BY417" si="4916">IFERROR(IF(($R415-BX415)&gt;=0,0,IF(($S415-BW415)&lt;0,0,IF(AND(($S415-BX415)&gt;0,(BW415-$R415)&gt;0),$V415/365*(BX415-BW415+1),IF(AND(($S415-BX415)&lt;=0,(BW415-$R415)&gt;0),$V415/365*($S415-BW415+1),$V415/365*(BX415-$R415+1))))),0)</f>
        <v>0</v>
      </c>
      <c r="BZ415" s="161">
        <f t="shared" ref="BZ415:BZ417" si="4917">BX415+1</f>
        <v>46204</v>
      </c>
      <c r="CA415" s="161">
        <f t="shared" ref="CA415:CA417" si="4918">BZ415+30</f>
        <v>46234</v>
      </c>
      <c r="CB415" s="165">
        <f t="shared" ref="CB415:CB417" si="4919">IFERROR(IF(($R415-CA415)&gt;=0,0,IF(($S415-BZ415)&lt;0,0,IF(AND(($S415-CA415)&gt;0,(BZ415-$R415)&gt;0),$V415/365*(CA415-BZ415+1),IF(AND(($S415-CA415)&lt;=0,(BZ415-$R415)&gt;0),$V415/365*($S415-BZ415+1),$V415/365*(CA415-$R415+1))))),0)</f>
        <v>0</v>
      </c>
      <c r="CC415" s="161">
        <f t="shared" ref="CC415:CC417" si="4920">CA415+1</f>
        <v>46235</v>
      </c>
      <c r="CD415" s="161">
        <f t="shared" ref="CD415:CD417" si="4921">CC415+30</f>
        <v>46265</v>
      </c>
      <c r="CE415" s="165">
        <f t="shared" ref="CE415:CE417" si="4922">IFERROR(IF(($R415-CD415)&gt;=0,0,IF(($S415-CC415)&lt;0,0,IF(AND(($S415-CD415)&gt;0,(CC415-$R415)&gt;0),$V415/365*(CD415-CC415+1),IF(AND(($S415-CD415)&lt;=0,(CC415-$R415)&gt;0),$V415/365*($S415-CC415+1),$V415/365*(CD415-$R415+1))))),0)</f>
        <v>0</v>
      </c>
      <c r="CF415" s="161">
        <f t="shared" ref="CF415:CF417" si="4923">CD415+1</f>
        <v>46266</v>
      </c>
      <c r="CG415" s="161">
        <f t="shared" ref="CG415:CG417" si="4924">CF415+29</f>
        <v>46295</v>
      </c>
      <c r="CH415" s="165">
        <f t="shared" ref="CH415:CH417" si="4925">IFERROR(IF(($R415-CG415)&gt;=0,0,IF(($S415-CF415)&lt;0,0,IF(AND(($S415-CG415)&gt;0,(CF415-$R415)&gt;0),$V415/365*(CG415-CF415+1),IF(AND(($S415-CG415)&lt;=0,(CF415-$R415)&gt;0),$V415/365*($S415-CF415+1),$V415/365*(CG415-$R415+1))))),0)</f>
        <v>0</v>
      </c>
      <c r="CI415" s="161">
        <f t="shared" ref="CI415:CI417" si="4926">CG415+1</f>
        <v>46296</v>
      </c>
      <c r="CJ415" s="161">
        <f t="shared" ref="CJ415:CJ417" si="4927">CI415+30</f>
        <v>46326</v>
      </c>
      <c r="CK415" s="165">
        <f t="shared" ref="CK415:CK417" si="4928">IFERROR(IF(($R415-CJ415)&gt;=0,0,IF(($S415-CI415)&lt;0,0,IF(AND(($S415-CJ415)&gt;0,(CI415-$R415)&gt;0),$V415/365*(CJ415-CI415+1),IF(AND(($S415-CJ415)&lt;=0,(CI415-$R415)&gt;0),$V415/365*($S415-CI415+1),$V415/365*(CJ415-$R415+1))))),0)</f>
        <v>0</v>
      </c>
      <c r="CL415" s="161">
        <f t="shared" ref="CL415:CL417" si="4929">CJ415+1</f>
        <v>46327</v>
      </c>
      <c r="CM415" s="161">
        <f t="shared" ref="CM415:CM417" si="4930">CL415+29</f>
        <v>46356</v>
      </c>
      <c r="CN415" s="165">
        <f t="shared" ref="CN415:CN417" si="4931">IFERROR(IF(($R415-CM415)&gt;=0,0,IF(($S415-CL415)&lt;0,0,IF(AND(($S415-CM415)&gt;0,(CL415-$R415)&gt;0),$V415/365*(CM415-CL415+1),IF(AND(($S415-CM415)&lt;=0,(CL415-$R415)&gt;0),$V415/365*($S415-CL415+1),$V415/365*(CM415-$R415+1))))),0)</f>
        <v>0</v>
      </c>
      <c r="CO415" s="161">
        <f t="shared" ref="CO415:CO417" si="4932">CM415+1</f>
        <v>46357</v>
      </c>
      <c r="CP415" s="161">
        <f t="shared" ref="CP415:CP417" si="4933">CO415+30</f>
        <v>46387</v>
      </c>
      <c r="CQ415" s="165">
        <f t="shared" ref="CQ415:CQ417" si="4934">IFERROR(IF(($R415-CP415)&gt;=0,0,IF(($S415-CO415)&lt;0,0,IF(AND(($S415-CP415)&gt;0,(CO415-$R415)&gt;0),$V415/365*(CP415-CO415+1),IF(AND(($S415-CP415)&lt;=0,(CO415-$R415)&gt;0),$V415/365*($S415-CO415+1),$V415/365*(CP415-$R415+1))))),0)</f>
        <v>0</v>
      </c>
    </row>
    <row r="416" s="78" customFormat="1" ht="24" customHeight="1" outlineLevel="4" spans="1:95">
      <c r="A416" s="119"/>
      <c r="B416" s="120"/>
      <c r="C416" s="121"/>
      <c r="D416" s="119"/>
      <c r="E416" s="120"/>
      <c r="F416" s="120"/>
      <c r="G416" s="120"/>
      <c r="H416" s="122"/>
      <c r="I416" s="122"/>
      <c r="J416" s="122">
        <f t="shared" si="4646"/>
        <v>0</v>
      </c>
      <c r="K416" s="122">
        <f t="shared" si="4863"/>
        <v>2</v>
      </c>
      <c r="L416" s="153"/>
      <c r="M416" s="154">
        <f>IFERROR(VLOOKUP($L416,'2-2 引出数据_合同数据仓库'!$B$2:$BP$1000,3,FALSE),0)</f>
        <v>0</v>
      </c>
      <c r="N416" s="122"/>
      <c r="O416" s="154">
        <f>IFERROR(VLOOKUP((LEFT(VLOOKUP($L416,'2-2 引出数据_合同数据仓库'!$B$2:$BP$1000,64,FALSE),15)&amp;(RIGHT(VLOOKUP($L416,'2-2 引出数据_合同数据仓库'!$B$2:$BP$1000,64,FALSE),4)+1)),'2-2 引出数据_合同数据仓库'!$B$2:$BP$1000,3,FALSE),0)</f>
        <v>0</v>
      </c>
      <c r="P416" s="122"/>
      <c r="Q416" s="122">
        <f>IFERROR(VLOOKUP($L416,'2-2 引出数据_合同数据仓库'!$B$2:$BP$1000,28,FALSE),0)</f>
        <v>0</v>
      </c>
      <c r="R416" s="122">
        <f>IFERROR(VLOOKUP($L416,'2-2 引出数据_合同数据仓库'!$B$2:$BP$1000,29,FALSE),0)</f>
        <v>0</v>
      </c>
      <c r="S416" s="122">
        <f>IFERROR(VLOOKUP($L416,'2-2 引出数据_合同数据仓库'!$B$2:$BP$1000,4,FALSE),0)</f>
        <v>0</v>
      </c>
      <c r="T416" s="122"/>
      <c r="U416" s="122">
        <f>IFERROR(VLOOKUP($L416,'2-2 引出数据_合同数据仓库'!$B$2:$BP$1000,15,FALSE),0)</f>
        <v>0</v>
      </c>
      <c r="V416" s="122">
        <f t="shared" si="4864"/>
        <v>0</v>
      </c>
      <c r="W416" s="122"/>
      <c r="X416" s="161">
        <v>45658</v>
      </c>
      <c r="Y416" s="161">
        <f t="shared" si="4865"/>
        <v>45688</v>
      </c>
      <c r="Z416" s="165">
        <f t="shared" si="4866"/>
        <v>0</v>
      </c>
      <c r="AA416" s="161">
        <f t="shared" si="4867"/>
        <v>45689</v>
      </c>
      <c r="AB416" s="161">
        <f t="shared" si="4868"/>
        <v>45716</v>
      </c>
      <c r="AC416" s="165">
        <f t="shared" si="4869"/>
        <v>0</v>
      </c>
      <c r="AD416" s="161">
        <f t="shared" si="4870"/>
        <v>45717</v>
      </c>
      <c r="AE416" s="161">
        <f t="shared" si="4871"/>
        <v>45747</v>
      </c>
      <c r="AF416" s="165">
        <f t="shared" si="4872"/>
        <v>0</v>
      </c>
      <c r="AG416" s="161">
        <f t="shared" si="4873"/>
        <v>45748</v>
      </c>
      <c r="AH416" s="161">
        <f t="shared" si="4874"/>
        <v>45777</v>
      </c>
      <c r="AI416" s="165">
        <f t="shared" si="4875"/>
        <v>0</v>
      </c>
      <c r="AJ416" s="161">
        <f t="shared" si="4876"/>
        <v>45778</v>
      </c>
      <c r="AK416" s="161">
        <f t="shared" si="4877"/>
        <v>45808</v>
      </c>
      <c r="AL416" s="165">
        <f t="shared" si="4878"/>
        <v>0</v>
      </c>
      <c r="AM416" s="161">
        <f t="shared" si="4879"/>
        <v>45809</v>
      </c>
      <c r="AN416" s="161">
        <f t="shared" si="4880"/>
        <v>45838</v>
      </c>
      <c r="AO416" s="165">
        <f t="shared" si="4881"/>
        <v>0</v>
      </c>
      <c r="AP416" s="161">
        <f t="shared" si="4882"/>
        <v>45839</v>
      </c>
      <c r="AQ416" s="161">
        <f t="shared" si="4883"/>
        <v>45869</v>
      </c>
      <c r="AR416" s="165">
        <f t="shared" si="4884"/>
        <v>0</v>
      </c>
      <c r="AS416" s="161">
        <f t="shared" si="4885"/>
        <v>45870</v>
      </c>
      <c r="AT416" s="161">
        <f t="shared" si="4886"/>
        <v>45900</v>
      </c>
      <c r="AU416" s="165">
        <f t="shared" si="4887"/>
        <v>0</v>
      </c>
      <c r="AV416" s="161">
        <f t="shared" si="4888"/>
        <v>45901</v>
      </c>
      <c r="AW416" s="161">
        <f t="shared" si="4889"/>
        <v>45930</v>
      </c>
      <c r="AX416" s="165">
        <f t="shared" si="4890"/>
        <v>0</v>
      </c>
      <c r="AY416" s="161">
        <f t="shared" si="4891"/>
        <v>45931</v>
      </c>
      <c r="AZ416" s="161">
        <f t="shared" si="4892"/>
        <v>45961</v>
      </c>
      <c r="BA416" s="165">
        <f t="shared" si="4893"/>
        <v>0</v>
      </c>
      <c r="BB416" s="161">
        <f t="shared" si="4894"/>
        <v>45962</v>
      </c>
      <c r="BC416" s="161">
        <f t="shared" si="4895"/>
        <v>45991</v>
      </c>
      <c r="BD416" s="165">
        <f t="shared" si="4896"/>
        <v>0</v>
      </c>
      <c r="BE416" s="161">
        <f t="shared" si="4897"/>
        <v>45992</v>
      </c>
      <c r="BF416" s="161">
        <f t="shared" si="4898"/>
        <v>46022</v>
      </c>
      <c r="BG416" s="165">
        <f t="shared" si="4899"/>
        <v>0</v>
      </c>
      <c r="BH416" s="161">
        <v>46023</v>
      </c>
      <c r="BI416" s="161">
        <f t="shared" si="4900"/>
        <v>46053</v>
      </c>
      <c r="BJ416" s="165">
        <f t="shared" si="4901"/>
        <v>0</v>
      </c>
      <c r="BK416" s="161">
        <f t="shared" si="4902"/>
        <v>46054</v>
      </c>
      <c r="BL416" s="161">
        <f t="shared" si="4903"/>
        <v>46081</v>
      </c>
      <c r="BM416" s="165">
        <f t="shared" si="4904"/>
        <v>0</v>
      </c>
      <c r="BN416" s="161">
        <f t="shared" si="4905"/>
        <v>46082</v>
      </c>
      <c r="BO416" s="161">
        <f t="shared" si="4906"/>
        <v>46112</v>
      </c>
      <c r="BP416" s="165">
        <f t="shared" si="4907"/>
        <v>0</v>
      </c>
      <c r="BQ416" s="161">
        <f t="shared" si="4908"/>
        <v>46113</v>
      </c>
      <c r="BR416" s="161">
        <f t="shared" si="4909"/>
        <v>46142</v>
      </c>
      <c r="BS416" s="165">
        <f t="shared" si="4910"/>
        <v>0</v>
      </c>
      <c r="BT416" s="161">
        <f t="shared" si="4911"/>
        <v>46143</v>
      </c>
      <c r="BU416" s="161">
        <f t="shared" si="4912"/>
        <v>46173</v>
      </c>
      <c r="BV416" s="165">
        <f t="shared" si="4913"/>
        <v>0</v>
      </c>
      <c r="BW416" s="161">
        <f t="shared" si="4914"/>
        <v>46174</v>
      </c>
      <c r="BX416" s="161">
        <f t="shared" si="4915"/>
        <v>46203</v>
      </c>
      <c r="BY416" s="165">
        <f t="shared" si="4916"/>
        <v>0</v>
      </c>
      <c r="BZ416" s="161">
        <f t="shared" si="4917"/>
        <v>46204</v>
      </c>
      <c r="CA416" s="161">
        <f t="shared" si="4918"/>
        <v>46234</v>
      </c>
      <c r="CB416" s="165">
        <f t="shared" si="4919"/>
        <v>0</v>
      </c>
      <c r="CC416" s="161">
        <f t="shared" si="4920"/>
        <v>46235</v>
      </c>
      <c r="CD416" s="161">
        <f t="shared" si="4921"/>
        <v>46265</v>
      </c>
      <c r="CE416" s="165">
        <f t="shared" si="4922"/>
        <v>0</v>
      </c>
      <c r="CF416" s="161">
        <f t="shared" si="4923"/>
        <v>46266</v>
      </c>
      <c r="CG416" s="161">
        <f t="shared" si="4924"/>
        <v>46295</v>
      </c>
      <c r="CH416" s="165">
        <f t="shared" si="4925"/>
        <v>0</v>
      </c>
      <c r="CI416" s="161">
        <f t="shared" si="4926"/>
        <v>46296</v>
      </c>
      <c r="CJ416" s="161">
        <f t="shared" si="4927"/>
        <v>46326</v>
      </c>
      <c r="CK416" s="165">
        <f t="shared" si="4928"/>
        <v>0</v>
      </c>
      <c r="CL416" s="161">
        <f t="shared" si="4929"/>
        <v>46327</v>
      </c>
      <c r="CM416" s="161">
        <f t="shared" si="4930"/>
        <v>46356</v>
      </c>
      <c r="CN416" s="165">
        <f t="shared" si="4931"/>
        <v>0</v>
      </c>
      <c r="CO416" s="161">
        <f t="shared" si="4932"/>
        <v>46357</v>
      </c>
      <c r="CP416" s="161">
        <f t="shared" si="4933"/>
        <v>46387</v>
      </c>
      <c r="CQ416" s="165">
        <f t="shared" si="4934"/>
        <v>0</v>
      </c>
    </row>
    <row r="417" s="78" customFormat="1" ht="24" customHeight="1" outlineLevel="4" spans="1:95">
      <c r="A417" s="119"/>
      <c r="B417" s="120"/>
      <c r="C417" s="121"/>
      <c r="D417" s="119"/>
      <c r="E417" s="120"/>
      <c r="F417" s="120"/>
      <c r="G417" s="120"/>
      <c r="H417" s="122"/>
      <c r="I417" s="122"/>
      <c r="J417" s="122">
        <f t="shared" si="4646"/>
        <v>0</v>
      </c>
      <c r="K417" s="122">
        <f t="shared" si="4863"/>
        <v>3</v>
      </c>
      <c r="L417" s="153"/>
      <c r="M417" s="154">
        <f>IFERROR(VLOOKUP($L417,'2-2 引出数据_合同数据仓库'!$B$2:$BP$1000,3,FALSE),0)</f>
        <v>0</v>
      </c>
      <c r="N417" s="122"/>
      <c r="O417" s="154">
        <f>IFERROR(VLOOKUP((LEFT(VLOOKUP($L417,'2-2 引出数据_合同数据仓库'!$B$2:$BP$1000,64,FALSE),15)&amp;(RIGHT(VLOOKUP($L417,'2-2 引出数据_合同数据仓库'!$B$2:$BP$1000,64,FALSE),4)+1)),'2-2 引出数据_合同数据仓库'!$B$2:$BP$1000,3,FALSE),0)</f>
        <v>0</v>
      </c>
      <c r="P417" s="122"/>
      <c r="Q417" s="122">
        <f>IFERROR(VLOOKUP($L417,'2-2 引出数据_合同数据仓库'!$B$2:$BP$1000,28,FALSE),0)</f>
        <v>0</v>
      </c>
      <c r="R417" s="122">
        <f>IFERROR(VLOOKUP($L417,'2-2 引出数据_合同数据仓库'!$B$2:$BP$1000,29,FALSE),0)</f>
        <v>0</v>
      </c>
      <c r="S417" s="122">
        <f>IFERROR(VLOOKUP($L417,'2-2 引出数据_合同数据仓库'!$B$2:$BP$1000,4,FALSE),0)</f>
        <v>0</v>
      </c>
      <c r="T417" s="122"/>
      <c r="U417" s="122">
        <f>IFERROR(VLOOKUP($L417,'2-2 引出数据_合同数据仓库'!$B$2:$BP$1000,15,FALSE),0)</f>
        <v>0</v>
      </c>
      <c r="V417" s="122">
        <f t="shared" si="4864"/>
        <v>0</v>
      </c>
      <c r="W417" s="122"/>
      <c r="X417" s="161">
        <v>45658</v>
      </c>
      <c r="Y417" s="161">
        <f t="shared" si="4865"/>
        <v>45688</v>
      </c>
      <c r="Z417" s="165">
        <f t="shared" si="4866"/>
        <v>0</v>
      </c>
      <c r="AA417" s="161">
        <f t="shared" si="4867"/>
        <v>45689</v>
      </c>
      <c r="AB417" s="161">
        <f t="shared" si="4868"/>
        <v>45716</v>
      </c>
      <c r="AC417" s="165">
        <f t="shared" si="4869"/>
        <v>0</v>
      </c>
      <c r="AD417" s="161">
        <f t="shared" si="4870"/>
        <v>45717</v>
      </c>
      <c r="AE417" s="161">
        <f t="shared" si="4871"/>
        <v>45747</v>
      </c>
      <c r="AF417" s="165">
        <f t="shared" si="4872"/>
        <v>0</v>
      </c>
      <c r="AG417" s="161">
        <f t="shared" si="4873"/>
        <v>45748</v>
      </c>
      <c r="AH417" s="161">
        <f t="shared" si="4874"/>
        <v>45777</v>
      </c>
      <c r="AI417" s="165">
        <f t="shared" si="4875"/>
        <v>0</v>
      </c>
      <c r="AJ417" s="161">
        <f t="shared" si="4876"/>
        <v>45778</v>
      </c>
      <c r="AK417" s="161">
        <f t="shared" si="4877"/>
        <v>45808</v>
      </c>
      <c r="AL417" s="165">
        <f t="shared" si="4878"/>
        <v>0</v>
      </c>
      <c r="AM417" s="161">
        <f t="shared" si="4879"/>
        <v>45809</v>
      </c>
      <c r="AN417" s="161">
        <f t="shared" si="4880"/>
        <v>45838</v>
      </c>
      <c r="AO417" s="165">
        <f t="shared" si="4881"/>
        <v>0</v>
      </c>
      <c r="AP417" s="161">
        <f t="shared" si="4882"/>
        <v>45839</v>
      </c>
      <c r="AQ417" s="161">
        <f t="shared" si="4883"/>
        <v>45869</v>
      </c>
      <c r="AR417" s="165">
        <f t="shared" si="4884"/>
        <v>0</v>
      </c>
      <c r="AS417" s="161">
        <f t="shared" si="4885"/>
        <v>45870</v>
      </c>
      <c r="AT417" s="161">
        <f t="shared" si="4886"/>
        <v>45900</v>
      </c>
      <c r="AU417" s="165">
        <f t="shared" si="4887"/>
        <v>0</v>
      </c>
      <c r="AV417" s="161">
        <f t="shared" si="4888"/>
        <v>45901</v>
      </c>
      <c r="AW417" s="161">
        <f t="shared" si="4889"/>
        <v>45930</v>
      </c>
      <c r="AX417" s="165">
        <f t="shared" si="4890"/>
        <v>0</v>
      </c>
      <c r="AY417" s="161">
        <f t="shared" si="4891"/>
        <v>45931</v>
      </c>
      <c r="AZ417" s="161">
        <f t="shared" si="4892"/>
        <v>45961</v>
      </c>
      <c r="BA417" s="165">
        <f t="shared" si="4893"/>
        <v>0</v>
      </c>
      <c r="BB417" s="161">
        <f t="shared" si="4894"/>
        <v>45962</v>
      </c>
      <c r="BC417" s="161">
        <f t="shared" si="4895"/>
        <v>45991</v>
      </c>
      <c r="BD417" s="165">
        <f t="shared" si="4896"/>
        <v>0</v>
      </c>
      <c r="BE417" s="161">
        <f t="shared" si="4897"/>
        <v>45992</v>
      </c>
      <c r="BF417" s="161">
        <f t="shared" si="4898"/>
        <v>46022</v>
      </c>
      <c r="BG417" s="165">
        <f t="shared" si="4899"/>
        <v>0</v>
      </c>
      <c r="BH417" s="161">
        <v>46023</v>
      </c>
      <c r="BI417" s="161">
        <f t="shared" si="4900"/>
        <v>46053</v>
      </c>
      <c r="BJ417" s="165">
        <f t="shared" si="4901"/>
        <v>0</v>
      </c>
      <c r="BK417" s="161">
        <f t="shared" si="4902"/>
        <v>46054</v>
      </c>
      <c r="BL417" s="161">
        <f t="shared" si="4903"/>
        <v>46081</v>
      </c>
      <c r="BM417" s="165">
        <f t="shared" si="4904"/>
        <v>0</v>
      </c>
      <c r="BN417" s="161">
        <f t="shared" si="4905"/>
        <v>46082</v>
      </c>
      <c r="BO417" s="161">
        <f t="shared" si="4906"/>
        <v>46112</v>
      </c>
      <c r="BP417" s="165">
        <f t="shared" si="4907"/>
        <v>0</v>
      </c>
      <c r="BQ417" s="161">
        <f t="shared" si="4908"/>
        <v>46113</v>
      </c>
      <c r="BR417" s="161">
        <f t="shared" si="4909"/>
        <v>46142</v>
      </c>
      <c r="BS417" s="165">
        <f t="shared" si="4910"/>
        <v>0</v>
      </c>
      <c r="BT417" s="161">
        <f t="shared" si="4911"/>
        <v>46143</v>
      </c>
      <c r="BU417" s="161">
        <f t="shared" si="4912"/>
        <v>46173</v>
      </c>
      <c r="BV417" s="165">
        <f t="shared" si="4913"/>
        <v>0</v>
      </c>
      <c r="BW417" s="161">
        <f t="shared" si="4914"/>
        <v>46174</v>
      </c>
      <c r="BX417" s="161">
        <f t="shared" si="4915"/>
        <v>46203</v>
      </c>
      <c r="BY417" s="165">
        <f t="shared" si="4916"/>
        <v>0</v>
      </c>
      <c r="BZ417" s="161">
        <f t="shared" si="4917"/>
        <v>46204</v>
      </c>
      <c r="CA417" s="161">
        <f t="shared" si="4918"/>
        <v>46234</v>
      </c>
      <c r="CB417" s="165">
        <f t="shared" si="4919"/>
        <v>0</v>
      </c>
      <c r="CC417" s="161">
        <f t="shared" si="4920"/>
        <v>46235</v>
      </c>
      <c r="CD417" s="161">
        <f t="shared" si="4921"/>
        <v>46265</v>
      </c>
      <c r="CE417" s="165">
        <f t="shared" si="4922"/>
        <v>0</v>
      </c>
      <c r="CF417" s="161">
        <f t="shared" si="4923"/>
        <v>46266</v>
      </c>
      <c r="CG417" s="161">
        <f t="shared" si="4924"/>
        <v>46295</v>
      </c>
      <c r="CH417" s="165">
        <f t="shared" si="4925"/>
        <v>0</v>
      </c>
      <c r="CI417" s="161">
        <f t="shared" si="4926"/>
        <v>46296</v>
      </c>
      <c r="CJ417" s="161">
        <f t="shared" si="4927"/>
        <v>46326</v>
      </c>
      <c r="CK417" s="165">
        <f t="shared" si="4928"/>
        <v>0</v>
      </c>
      <c r="CL417" s="161">
        <f t="shared" si="4929"/>
        <v>46327</v>
      </c>
      <c r="CM417" s="161">
        <f t="shared" si="4930"/>
        <v>46356</v>
      </c>
      <c r="CN417" s="165">
        <f t="shared" si="4931"/>
        <v>0</v>
      </c>
      <c r="CO417" s="161">
        <f t="shared" si="4932"/>
        <v>46357</v>
      </c>
      <c r="CP417" s="161">
        <f t="shared" si="4933"/>
        <v>46387</v>
      </c>
      <c r="CQ417" s="165">
        <f t="shared" si="4934"/>
        <v>0</v>
      </c>
    </row>
    <row r="418" s="78" customFormat="1" ht="24" customHeight="1" outlineLevel="4" spans="1:95">
      <c r="A418" s="123" t="s">
        <v>2826</v>
      </c>
      <c r="B418" s="124"/>
      <c r="C418" s="124"/>
      <c r="D418" s="124"/>
      <c r="E418" s="124"/>
      <c r="F418" s="124"/>
      <c r="G418" s="125"/>
      <c r="H418" s="126"/>
      <c r="I418" s="126"/>
      <c r="J418" s="126"/>
      <c r="K418" s="126"/>
      <c r="L418" s="155"/>
      <c r="M418" s="155"/>
      <c r="N418" s="126"/>
      <c r="O418" s="126"/>
      <c r="P418" s="126"/>
      <c r="Q418" s="126"/>
      <c r="R418" s="126"/>
      <c r="S418" s="126"/>
      <c r="T418" s="126"/>
      <c r="U418" s="126"/>
      <c r="V418" s="126"/>
      <c r="W418" s="126"/>
      <c r="X418" s="126"/>
      <c r="Y418" s="126"/>
      <c r="Z418" s="126"/>
      <c r="AA418" s="126"/>
      <c r="AB418" s="126"/>
      <c r="AC418" s="126"/>
      <c r="AD418" s="126"/>
      <c r="AE418" s="126"/>
      <c r="AF418" s="126"/>
      <c r="AG418" s="126"/>
      <c r="AH418" s="126"/>
      <c r="AI418" s="126"/>
      <c r="AJ418" s="126"/>
      <c r="AK418" s="126"/>
      <c r="AL418" s="126"/>
      <c r="AM418" s="126"/>
      <c r="AN418" s="126"/>
      <c r="AO418" s="126"/>
      <c r="AP418" s="126"/>
      <c r="AQ418" s="126"/>
      <c r="AR418" s="126"/>
      <c r="AS418" s="126"/>
      <c r="AT418" s="126"/>
      <c r="AU418" s="126"/>
      <c r="AV418" s="126"/>
      <c r="AW418" s="126"/>
      <c r="AX418" s="126"/>
      <c r="AY418" s="126"/>
      <c r="AZ418" s="126"/>
      <c r="BA418" s="126"/>
      <c r="BB418" s="126"/>
      <c r="BC418" s="126"/>
      <c r="BD418" s="126"/>
      <c r="BE418" s="126"/>
      <c r="BF418" s="126"/>
      <c r="BG418" s="126"/>
      <c r="BH418" s="126"/>
      <c r="BI418" s="126"/>
      <c r="BJ418" s="126"/>
      <c r="BK418" s="126"/>
      <c r="BL418" s="126"/>
      <c r="BM418" s="126"/>
      <c r="BN418" s="126"/>
      <c r="BO418" s="126"/>
      <c r="BP418" s="126"/>
      <c r="BQ418" s="126"/>
      <c r="BR418" s="126"/>
      <c r="BS418" s="126"/>
      <c r="BT418" s="126"/>
      <c r="BU418" s="126"/>
      <c r="BV418" s="126"/>
      <c r="BW418" s="126"/>
      <c r="BX418" s="126"/>
      <c r="BY418" s="126"/>
      <c r="BZ418" s="126"/>
      <c r="CA418" s="126"/>
      <c r="CB418" s="126"/>
      <c r="CC418" s="126"/>
      <c r="CD418" s="126"/>
      <c r="CE418" s="126"/>
      <c r="CF418" s="126"/>
      <c r="CG418" s="126"/>
      <c r="CH418" s="126"/>
      <c r="CI418" s="126"/>
      <c r="CJ418" s="126"/>
      <c r="CK418" s="126"/>
      <c r="CL418" s="126"/>
      <c r="CM418" s="126"/>
      <c r="CN418" s="126"/>
      <c r="CO418" s="126"/>
      <c r="CP418" s="126"/>
      <c r="CQ418" s="126"/>
    </row>
    <row r="419" ht="24" customHeight="1" outlineLevel="3" spans="1:95">
      <c r="A419" s="115"/>
      <c r="B419" s="116" t="s">
        <v>799</v>
      </c>
      <c r="C419" s="117" t="s">
        <v>1418</v>
      </c>
      <c r="D419" s="115" t="s">
        <v>1419</v>
      </c>
      <c r="E419" s="116" t="s">
        <v>1420</v>
      </c>
      <c r="F419" s="116"/>
      <c r="G419" s="116" t="s">
        <v>943</v>
      </c>
      <c r="H419" s="118">
        <f>X419+AA419+AD419+AG419+AJ419+AM419+AP419+AS419+AV419+AY419+BB419+BE419</f>
        <v>0</v>
      </c>
      <c r="I419" s="118">
        <f>Y419+AB419+AE419+AH419+AK419+AN419+AQ419+AT419+AW419+AZ419+BC419+BF419</f>
        <v>0</v>
      </c>
      <c r="J419" s="118">
        <f t="shared" si="4646"/>
        <v>0</v>
      </c>
      <c r="K419" s="118"/>
      <c r="L419" s="152"/>
      <c r="M419" s="152"/>
      <c r="N419" s="118"/>
      <c r="O419" s="118"/>
      <c r="P419" s="118"/>
      <c r="Q419" s="118"/>
      <c r="R419" s="118"/>
      <c r="S419" s="118"/>
      <c r="T419" s="118"/>
      <c r="U419" s="118"/>
      <c r="V419" s="118"/>
      <c r="W419" s="118"/>
      <c r="X419" s="118">
        <f>VLOOKUP($C419,'1 预算编制表单'!$C:$BJ,27,FALSE)</f>
        <v>0</v>
      </c>
      <c r="Y419" s="118">
        <f>X419-Z419</f>
        <v>0</v>
      </c>
      <c r="Z419" s="118">
        <f>SUM(Z420:Z424)</f>
        <v>0</v>
      </c>
      <c r="AA419" s="118">
        <f>VLOOKUP($C419,'1 预算编制表单'!$C:$BJ,30,FALSE)</f>
        <v>0</v>
      </c>
      <c r="AB419" s="118">
        <f>AA419-AC419</f>
        <v>0</v>
      </c>
      <c r="AC419" s="118">
        <f>SUM(AC420:AC424)</f>
        <v>0</v>
      </c>
      <c r="AD419" s="118">
        <f>VLOOKUP($C419,'1 预算编制表单'!$C:$BJ,33,FALSE)</f>
        <v>0</v>
      </c>
      <c r="AE419" s="118">
        <f>AD419-AF419</f>
        <v>0</v>
      </c>
      <c r="AF419" s="118">
        <f>SUM(AF420:AF424)</f>
        <v>0</v>
      </c>
      <c r="AG419" s="118">
        <f>VLOOKUP($C419,'1 预算编制表单'!$C:$BJ,36,FALSE)</f>
        <v>0</v>
      </c>
      <c r="AH419" s="118">
        <f>AG419-AI419</f>
        <v>0</v>
      </c>
      <c r="AI419" s="118">
        <f>SUM(AI420:AI424)</f>
        <v>0</v>
      </c>
      <c r="AJ419" s="118">
        <f>VLOOKUP($C419,'1 预算编制表单'!$C:$BJ,39,FALSE)</f>
        <v>0</v>
      </c>
      <c r="AK419" s="118">
        <f>AJ419-AL419</f>
        <v>0</v>
      </c>
      <c r="AL419" s="118">
        <f>SUM(AL420:AL424)</f>
        <v>0</v>
      </c>
      <c r="AM419" s="118">
        <f>VLOOKUP($C419,'1 预算编制表单'!$C:$BJ,42,FALSE)</f>
        <v>0</v>
      </c>
      <c r="AN419" s="118">
        <f>AM419-AO419</f>
        <v>0</v>
      </c>
      <c r="AO419" s="118">
        <f>SUM(AO420:AO424)</f>
        <v>0</v>
      </c>
      <c r="AP419" s="118">
        <f>VLOOKUP($C419,'1 预算编制表单'!$C:$BJ,45,FALSE)</f>
        <v>0</v>
      </c>
      <c r="AQ419" s="118">
        <f>AP419-AR419</f>
        <v>0</v>
      </c>
      <c r="AR419" s="118">
        <f>SUM(AR420:AR424)</f>
        <v>0</v>
      </c>
      <c r="AS419" s="118">
        <f>VLOOKUP($C419,'1 预算编制表单'!$C:$BJ,48,FALSE)</f>
        <v>0</v>
      </c>
      <c r="AT419" s="118">
        <f>AS419-AU419</f>
        <v>0</v>
      </c>
      <c r="AU419" s="118">
        <f>SUM(AU420:AU424)</f>
        <v>0</v>
      </c>
      <c r="AV419" s="118">
        <f>VLOOKUP($C419,'1 预算编制表单'!$C:$BJ,51,FALSE)</f>
        <v>0</v>
      </c>
      <c r="AW419" s="118">
        <f>AV419-AX419</f>
        <v>0</v>
      </c>
      <c r="AX419" s="118">
        <f>SUM(AX420:AX424)</f>
        <v>0</v>
      </c>
      <c r="AY419" s="118">
        <f>VLOOKUP($C419,'1 预算编制表单'!$C:$BJ,54,FALSE)</f>
        <v>0</v>
      </c>
      <c r="AZ419" s="118">
        <f>AY419-BA419</f>
        <v>0</v>
      </c>
      <c r="BA419" s="118">
        <f>SUM(BA420:BA424)</f>
        <v>0</v>
      </c>
      <c r="BB419" s="118">
        <f>VLOOKUP($C419,'1 预算编制表单'!$C:$BJ,57,FALSE)</f>
        <v>0</v>
      </c>
      <c r="BC419" s="118">
        <f>BB419-BD419</f>
        <v>0</v>
      </c>
      <c r="BD419" s="118">
        <f>SUM(BD420:BD424)</f>
        <v>0</v>
      </c>
      <c r="BE419" s="118">
        <f>VLOOKUP($C419,'1 预算编制表单'!$C:$BJ,60,FALSE)</f>
        <v>0</v>
      </c>
      <c r="BF419" s="118">
        <f>BE419-BG419</f>
        <v>0</v>
      </c>
      <c r="BG419" s="118">
        <f>SUM(BG420:BG424)</f>
        <v>0</v>
      </c>
      <c r="BH419" s="118">
        <f>VLOOKUP($C419,'1 预算编制表单'!$C:$BJ,27,FALSE)</f>
        <v>0</v>
      </c>
      <c r="BI419" s="118">
        <f>BH419-BJ419</f>
        <v>0</v>
      </c>
      <c r="BJ419" s="118">
        <f>SUM(BJ420:BJ424)</f>
        <v>0</v>
      </c>
      <c r="BK419" s="118">
        <f>VLOOKUP($C419,'1 预算编制表单'!$C:$BJ,30,FALSE)</f>
        <v>0</v>
      </c>
      <c r="BL419" s="118">
        <f>BK419-BM419</f>
        <v>0</v>
      </c>
      <c r="BM419" s="118">
        <f>SUM(BM420:BM424)</f>
        <v>0</v>
      </c>
      <c r="BN419" s="118">
        <f>VLOOKUP($C419,'1 预算编制表单'!$C:$BJ,33,FALSE)</f>
        <v>0</v>
      </c>
      <c r="BO419" s="118">
        <f>BN419-BP419</f>
        <v>0</v>
      </c>
      <c r="BP419" s="118">
        <f>SUM(BP420:BP424)</f>
        <v>0</v>
      </c>
      <c r="BQ419" s="118">
        <f>VLOOKUP($C419,'1 预算编制表单'!$C:$BJ,36,FALSE)</f>
        <v>0</v>
      </c>
      <c r="BR419" s="118">
        <f>BQ419-BS419</f>
        <v>0</v>
      </c>
      <c r="BS419" s="118">
        <f>SUM(BS420:BS424)</f>
        <v>0</v>
      </c>
      <c r="BT419" s="118">
        <f>VLOOKUP($C419,'1 预算编制表单'!$C:$BJ,39,FALSE)</f>
        <v>0</v>
      </c>
      <c r="BU419" s="118">
        <f>BT419-BV419</f>
        <v>0</v>
      </c>
      <c r="BV419" s="118">
        <f>SUM(BV420:BV424)</f>
        <v>0</v>
      </c>
      <c r="BW419" s="118">
        <f>VLOOKUP($C419,'1 预算编制表单'!$C:$BJ,42,FALSE)</f>
        <v>0</v>
      </c>
      <c r="BX419" s="118">
        <f>BW419-BY419</f>
        <v>0</v>
      </c>
      <c r="BY419" s="118">
        <f>SUM(BY420:BY424)</f>
        <v>0</v>
      </c>
      <c r="BZ419" s="118">
        <f>VLOOKUP($C419,'1 预算编制表单'!$C:$BJ,45,FALSE)</f>
        <v>0</v>
      </c>
      <c r="CA419" s="118">
        <f>BZ419-CB419</f>
        <v>0</v>
      </c>
      <c r="CB419" s="118">
        <f>SUM(CB420:CB424)</f>
        <v>0</v>
      </c>
      <c r="CC419" s="118">
        <f>VLOOKUP($C419,'1 预算编制表单'!$C:$BJ,48,FALSE)</f>
        <v>0</v>
      </c>
      <c r="CD419" s="118">
        <f>CC419-CE419</f>
        <v>0</v>
      </c>
      <c r="CE419" s="118">
        <f>SUM(CE420:CE424)</f>
        <v>0</v>
      </c>
      <c r="CF419" s="118">
        <f>VLOOKUP($C419,'1 预算编制表单'!$C:$BJ,51,FALSE)</f>
        <v>0</v>
      </c>
      <c r="CG419" s="118">
        <f>CF419-CH419</f>
        <v>0</v>
      </c>
      <c r="CH419" s="118">
        <f>SUM(CH420:CH424)</f>
        <v>0</v>
      </c>
      <c r="CI419" s="118">
        <f>VLOOKUP($C419,'1 预算编制表单'!$C:$BJ,54,FALSE)</f>
        <v>0</v>
      </c>
      <c r="CJ419" s="118">
        <f>CI419-CK419</f>
        <v>0</v>
      </c>
      <c r="CK419" s="118">
        <f>SUM(CK420:CK424)</f>
        <v>0</v>
      </c>
      <c r="CL419" s="118">
        <f>VLOOKUP($C419,'1 预算编制表单'!$C:$BJ,57,FALSE)</f>
        <v>0</v>
      </c>
      <c r="CM419" s="118">
        <f>CL419-CN419</f>
        <v>0</v>
      </c>
      <c r="CN419" s="118">
        <f>SUM(CN420:CN424)</f>
        <v>0</v>
      </c>
      <c r="CO419" s="118">
        <f>VLOOKUP($C419,'1 预算编制表单'!$C:$BJ,60,FALSE)</f>
        <v>0</v>
      </c>
      <c r="CP419" s="118">
        <f>CO419-CQ419</f>
        <v>0</v>
      </c>
      <c r="CQ419" s="118">
        <f>SUM(CQ420:CQ424)</f>
        <v>0</v>
      </c>
    </row>
    <row r="420" s="78" customFormat="1" ht="24" customHeight="1" outlineLevel="4" spans="1:95">
      <c r="A420" s="119"/>
      <c r="B420" s="120"/>
      <c r="C420" s="121"/>
      <c r="D420" s="119"/>
      <c r="E420" s="120"/>
      <c r="F420" s="120"/>
      <c r="G420" s="120"/>
      <c r="H420" s="122"/>
      <c r="I420" s="122"/>
      <c r="J420" s="122">
        <f t="shared" si="4646"/>
        <v>0</v>
      </c>
      <c r="K420" s="122">
        <v>1</v>
      </c>
      <c r="L420" s="153"/>
      <c r="M420" s="154">
        <f>IFERROR(VLOOKUP($L420,'2-2 引出数据_合同数据仓库'!$B$2:$BP$1000,3,FALSE),0)</f>
        <v>0</v>
      </c>
      <c r="N420" s="122"/>
      <c r="O420" s="154">
        <f>IFERROR(VLOOKUP((LEFT(VLOOKUP($L420,'2-2 引出数据_合同数据仓库'!$B$2:$BP$1000,64,FALSE),15)&amp;(RIGHT(VLOOKUP($L420,'2-2 引出数据_合同数据仓库'!$B$2:$BP$1000,64,FALSE),4)+1)),'2-2 引出数据_合同数据仓库'!$B$2:$BP$1000,3,FALSE),0)</f>
        <v>0</v>
      </c>
      <c r="P420" s="122"/>
      <c r="Q420" s="122">
        <f>IFERROR(VLOOKUP($L420,'2-2 引出数据_合同数据仓库'!$B$2:$BP$1000,28,FALSE),0)</f>
        <v>0</v>
      </c>
      <c r="R420" s="122">
        <f>IFERROR(VLOOKUP($L420,'2-2 引出数据_合同数据仓库'!$B$2:$BP$1000,29,FALSE),0)</f>
        <v>0</v>
      </c>
      <c r="S420" s="122">
        <f>IFERROR(VLOOKUP($L420,'2-2 引出数据_合同数据仓库'!$B$2:$BP$1000,4,FALSE),0)</f>
        <v>0</v>
      </c>
      <c r="T420" s="122"/>
      <c r="U420" s="122">
        <f>IFERROR(VLOOKUP($L420,'2-2 引出数据_合同数据仓库'!$B$2:$BP$1000,15,FALSE),0)</f>
        <v>0</v>
      </c>
      <c r="V420" s="122">
        <f t="shared" ref="V420:V423" si="4935">U420/(S420-R420+1)*365</f>
        <v>0</v>
      </c>
      <c r="W420" s="122"/>
      <c r="X420" s="161">
        <v>45658</v>
      </c>
      <c r="Y420" s="161">
        <f t="shared" ref="Y420:Y423" si="4936">X420+30</f>
        <v>45688</v>
      </c>
      <c r="Z420" s="165">
        <f t="shared" ref="Z420:Z423" si="4937">IFERROR(IF(($R420-Y420)&gt;=0,0,IF(($S420-X420)&lt;0,0,IF(AND(($S420-Y420)&gt;0,(X420-$R420)&gt;0),$V420/365*(Y420-X420+1),IF(AND(($S420-Y420)&lt;=0,(X420-$R420)&gt;0),$V420/365*($S420-X420+1),$V420/365*(Y420-$R420+1))))),0)</f>
        <v>0</v>
      </c>
      <c r="AA420" s="161">
        <f t="shared" ref="AA420:AA423" si="4938">Y420+1</f>
        <v>45689</v>
      </c>
      <c r="AB420" s="161">
        <f t="shared" ref="AB420:AB423" si="4939">AA420+27</f>
        <v>45716</v>
      </c>
      <c r="AC420" s="165">
        <f t="shared" ref="AC420:AC423" si="4940">IFERROR(IF(($R420-AB420)&gt;=0,0,IF(($S420-AA420)&lt;0,0,IF(AND(($S420-AB420)&gt;0,(AA420-$R420)&gt;0),$V420/365*(AB420-AA420+1),IF(AND(($S420-AB420)&lt;=0,(AA420-$R420)&gt;0),$V420/365*($S420-AA420+1),$V420/365*(AB420-$R420+1))))),0)</f>
        <v>0</v>
      </c>
      <c r="AD420" s="161">
        <f t="shared" ref="AD420:AD423" si="4941">AB420+1</f>
        <v>45717</v>
      </c>
      <c r="AE420" s="161">
        <f t="shared" ref="AE420:AE423" si="4942">AD420+30</f>
        <v>45747</v>
      </c>
      <c r="AF420" s="165">
        <f t="shared" ref="AF420:AF423" si="4943">IFERROR(IF(($R420-AE420)&gt;=0,0,IF(($S420-AD420)&lt;0,0,IF(AND(($S420-AE420)&gt;0,(AD420-$R420)&gt;0),$V420/365*(AE420-AD420+1),IF(AND(($S420-AE420)&lt;=0,(AD420-$R420)&gt;0),$V420/365*($S420-AD420+1),$V420/365*(AE420-$R420+1))))),0)</f>
        <v>0</v>
      </c>
      <c r="AG420" s="161">
        <f t="shared" ref="AG420:AG423" si="4944">AE420+1</f>
        <v>45748</v>
      </c>
      <c r="AH420" s="161">
        <f t="shared" ref="AH420:AH423" si="4945">AG420+29</f>
        <v>45777</v>
      </c>
      <c r="AI420" s="165">
        <f t="shared" ref="AI420:AI423" si="4946">IFERROR(IF(($R420-AH420)&gt;=0,0,IF(($S420-AG420)&lt;0,0,IF(AND(($S420-AH420)&gt;0,(AG420-$R420)&gt;0),$V420/365*(AH420-AG420+1),IF(AND(($S420-AH420)&lt;=0,(AG420-$R420)&gt;0),$V420/365*($S420-AG420+1),$V420/365*(AH420-$R420+1))))),0)</f>
        <v>0</v>
      </c>
      <c r="AJ420" s="161">
        <f t="shared" ref="AJ420:AJ423" si="4947">AH420+1</f>
        <v>45778</v>
      </c>
      <c r="AK420" s="161">
        <f t="shared" ref="AK420:AK423" si="4948">AJ420+30</f>
        <v>45808</v>
      </c>
      <c r="AL420" s="165">
        <f t="shared" ref="AL420:AL423" si="4949">IFERROR(IF(($R420-AK420)&gt;=0,0,IF(($S420-AJ420)&lt;0,0,IF(AND(($S420-AK420)&gt;0,(AJ420-$R420)&gt;0),$V420/365*(AK420-AJ420+1),IF(AND(($S420-AK420)&lt;=0,(AJ420-$R420)&gt;0),$V420/365*($S420-AJ420+1),$V420/365*(AK420-$R420+1))))),0)</f>
        <v>0</v>
      </c>
      <c r="AM420" s="161">
        <f t="shared" ref="AM420:AM423" si="4950">AK420+1</f>
        <v>45809</v>
      </c>
      <c r="AN420" s="161">
        <f t="shared" ref="AN420:AN423" si="4951">AM420+29</f>
        <v>45838</v>
      </c>
      <c r="AO420" s="165">
        <f t="shared" ref="AO420:AO423" si="4952">IFERROR(IF(($R420-AN420)&gt;=0,0,IF(($S420-AM420)&lt;0,0,IF(AND(($S420-AN420)&gt;0,(AM420-$R420)&gt;0),$V420/365*(AN420-AM420+1),IF(AND(($S420-AN420)&lt;=0,(AM420-$R420)&gt;0),$V420/365*($S420-AM420+1),$V420/365*(AN420-$R420+1))))),0)</f>
        <v>0</v>
      </c>
      <c r="AP420" s="161">
        <f t="shared" ref="AP420:AP423" si="4953">AN420+1</f>
        <v>45839</v>
      </c>
      <c r="AQ420" s="161">
        <f t="shared" ref="AQ420:AQ423" si="4954">AP420+30</f>
        <v>45869</v>
      </c>
      <c r="AR420" s="165">
        <f t="shared" ref="AR420:AR423" si="4955">IFERROR(IF(($R420-AQ420)&gt;=0,0,IF(($S420-AP420)&lt;0,0,IF(AND(($S420-AQ420)&gt;0,(AP420-$R420)&gt;0),$V420/365*(AQ420-AP420+1),IF(AND(($S420-AQ420)&lt;=0,(AP420-$R420)&gt;0),$V420/365*($S420-AP420+1),$V420/365*(AQ420-$R420+1))))),0)</f>
        <v>0</v>
      </c>
      <c r="AS420" s="161">
        <f t="shared" ref="AS420:AS423" si="4956">AQ420+1</f>
        <v>45870</v>
      </c>
      <c r="AT420" s="161">
        <f t="shared" ref="AT420:AT423" si="4957">AS420+30</f>
        <v>45900</v>
      </c>
      <c r="AU420" s="165">
        <f t="shared" ref="AU420:AU423" si="4958">IFERROR(IF(($R420-AT420)&gt;=0,0,IF(($S420-AS420)&lt;0,0,IF(AND(($S420-AT420)&gt;0,(AS420-$R420)&gt;0),$V420/365*(AT420-AS420+1),IF(AND(($S420-AT420)&lt;=0,(AS420-$R420)&gt;0),$V420/365*($S420-AS420+1),$V420/365*(AT420-$R420+1))))),0)</f>
        <v>0</v>
      </c>
      <c r="AV420" s="161">
        <f t="shared" ref="AV420:AV423" si="4959">AT420+1</f>
        <v>45901</v>
      </c>
      <c r="AW420" s="161">
        <f t="shared" ref="AW420:AW423" si="4960">AV420+29</f>
        <v>45930</v>
      </c>
      <c r="AX420" s="165">
        <f t="shared" ref="AX420:AX423" si="4961">IFERROR(IF(($R420-AW420)&gt;=0,0,IF(($S420-AV420)&lt;0,0,IF(AND(($S420-AW420)&gt;0,(AV420-$R420)&gt;0),$V420/365*(AW420-AV420+1),IF(AND(($S420-AW420)&lt;=0,(AV420-$R420)&gt;0),$V420/365*($S420-AV420+1),$V420/365*(AW420-$R420+1))))),0)</f>
        <v>0</v>
      </c>
      <c r="AY420" s="161">
        <f t="shared" ref="AY420:AY423" si="4962">AW420+1</f>
        <v>45931</v>
      </c>
      <c r="AZ420" s="161">
        <f t="shared" ref="AZ420:AZ423" si="4963">AY420+30</f>
        <v>45961</v>
      </c>
      <c r="BA420" s="165">
        <f t="shared" ref="BA420:BA423" si="4964">IFERROR(IF(($R420-AZ420)&gt;=0,0,IF(($S420-AY420)&lt;0,0,IF(AND(($S420-AZ420)&gt;0,(AY420-$R420)&gt;0),$V420/365*(AZ420-AY420+1),IF(AND(($S420-AZ420)&lt;=0,(AY420-$R420)&gt;0),$V420/365*($S420-AY420+1),$V420/365*(AZ420-$R420+1))))),0)</f>
        <v>0</v>
      </c>
      <c r="BB420" s="161">
        <f t="shared" ref="BB420:BB423" si="4965">AZ420+1</f>
        <v>45962</v>
      </c>
      <c r="BC420" s="161">
        <f t="shared" ref="BC420:BC423" si="4966">BB420+29</f>
        <v>45991</v>
      </c>
      <c r="BD420" s="165">
        <f t="shared" ref="BD420:BD423" si="4967">IFERROR(IF(($R420-BC420)&gt;=0,0,IF(($S420-BB420)&lt;0,0,IF(AND(($S420-BC420)&gt;0,(BB420-$R420)&gt;0),$V420/365*(BC420-BB420+1),IF(AND(($S420-BC420)&lt;=0,(BB420-$R420)&gt;0),$V420/365*($S420-BB420+1),$V420/365*(BC420-$R420+1))))),0)</f>
        <v>0</v>
      </c>
      <c r="BE420" s="161">
        <f t="shared" ref="BE420:BE423" si="4968">BC420+1</f>
        <v>45992</v>
      </c>
      <c r="BF420" s="161">
        <f t="shared" ref="BF420:BF423" si="4969">BE420+30</f>
        <v>46022</v>
      </c>
      <c r="BG420" s="165">
        <f t="shared" ref="BG420:BG423" si="4970">IFERROR(IF(($R420-BF420)&gt;=0,0,IF(($S420-BE420)&lt;0,0,IF(AND(($S420-BF420)&gt;0,(BE420-$R420)&gt;0),$V420/365*(BF420-BE420+1),IF(AND(($S420-BF420)&lt;=0,(BE420-$R420)&gt;0),$V420/365*($S420-BE420+1),$V420/365*(BF420-$R420+1))))),0)</f>
        <v>0</v>
      </c>
      <c r="BH420" s="161">
        <v>46023</v>
      </c>
      <c r="BI420" s="161">
        <f t="shared" ref="BI420:BI423" si="4971">BH420+30</f>
        <v>46053</v>
      </c>
      <c r="BJ420" s="165">
        <f t="shared" ref="BJ420:BJ423" si="4972">IFERROR(IF(($R420-BI420)&gt;=0,0,IF(($S420-BH420)&lt;0,0,IF(AND(($S420-BI420)&gt;0,(BH420-$R420)&gt;0),$V420/365*(BI420-BH420+1),IF(AND(($S420-BI420)&lt;=0,(BH420-$R420)&gt;0),$V420/365*($S420-BH420+1),$V420/365*(BI420-$R420+1))))),0)</f>
        <v>0</v>
      </c>
      <c r="BK420" s="161">
        <f t="shared" ref="BK420:BK423" si="4973">BI420+1</f>
        <v>46054</v>
      </c>
      <c r="BL420" s="161">
        <f t="shared" ref="BL420:BL423" si="4974">BK420+27</f>
        <v>46081</v>
      </c>
      <c r="BM420" s="165">
        <f t="shared" ref="BM420:BM423" si="4975">IFERROR(IF(($R420-BL420)&gt;=0,0,IF(($S420-BK420)&lt;0,0,IF(AND(($S420-BL420)&gt;0,(BK420-$R420)&gt;0),$V420/365*(BL420-BK420+1),IF(AND(($S420-BL420)&lt;=0,(BK420-$R420)&gt;0),$V420/365*($S420-BK420+1),$V420/365*(BL420-$R420+1))))),0)</f>
        <v>0</v>
      </c>
      <c r="BN420" s="161">
        <f t="shared" ref="BN420:BN423" si="4976">BL420+1</f>
        <v>46082</v>
      </c>
      <c r="BO420" s="161">
        <f t="shared" ref="BO420:BO423" si="4977">BN420+30</f>
        <v>46112</v>
      </c>
      <c r="BP420" s="165">
        <f t="shared" ref="BP420:BP423" si="4978">IFERROR(IF(($R420-BO420)&gt;=0,0,IF(($S420-BN420)&lt;0,0,IF(AND(($S420-BO420)&gt;0,(BN420-$R420)&gt;0),$V420/365*(BO420-BN420+1),IF(AND(($S420-BO420)&lt;=0,(BN420-$R420)&gt;0),$V420/365*($S420-BN420+1),$V420/365*(BO420-$R420+1))))),0)</f>
        <v>0</v>
      </c>
      <c r="BQ420" s="161">
        <f t="shared" ref="BQ420:BQ423" si="4979">BO420+1</f>
        <v>46113</v>
      </c>
      <c r="BR420" s="161">
        <f t="shared" ref="BR420:BR423" si="4980">BQ420+29</f>
        <v>46142</v>
      </c>
      <c r="BS420" s="165">
        <f t="shared" ref="BS420:BS423" si="4981">IFERROR(IF(($R420-BR420)&gt;=0,0,IF(($S420-BQ420)&lt;0,0,IF(AND(($S420-BR420)&gt;0,(BQ420-$R420)&gt;0),$V420/365*(BR420-BQ420+1),IF(AND(($S420-BR420)&lt;=0,(BQ420-$R420)&gt;0),$V420/365*($S420-BQ420+1),$V420/365*(BR420-$R420+1))))),0)</f>
        <v>0</v>
      </c>
      <c r="BT420" s="161">
        <f t="shared" ref="BT420:BT423" si="4982">BR420+1</f>
        <v>46143</v>
      </c>
      <c r="BU420" s="161">
        <f t="shared" ref="BU420:BU423" si="4983">BT420+30</f>
        <v>46173</v>
      </c>
      <c r="BV420" s="165">
        <f t="shared" ref="BV420:BV423" si="4984">IFERROR(IF(($R420-BU420)&gt;=0,0,IF(($S420-BT420)&lt;0,0,IF(AND(($S420-BU420)&gt;0,(BT420-$R420)&gt;0),$V420/365*(BU420-BT420+1),IF(AND(($S420-BU420)&lt;=0,(BT420-$R420)&gt;0),$V420/365*($S420-BT420+1),$V420/365*(BU420-$R420+1))))),0)</f>
        <v>0</v>
      </c>
      <c r="BW420" s="161">
        <f t="shared" ref="BW420:BW423" si="4985">BU420+1</f>
        <v>46174</v>
      </c>
      <c r="BX420" s="161">
        <f t="shared" ref="BX420:BX423" si="4986">BW420+29</f>
        <v>46203</v>
      </c>
      <c r="BY420" s="165">
        <f t="shared" ref="BY420:BY423" si="4987">IFERROR(IF(($R420-BX420)&gt;=0,0,IF(($S420-BW420)&lt;0,0,IF(AND(($S420-BX420)&gt;0,(BW420-$R420)&gt;0),$V420/365*(BX420-BW420+1),IF(AND(($S420-BX420)&lt;=0,(BW420-$R420)&gt;0),$V420/365*($S420-BW420+1),$V420/365*(BX420-$R420+1))))),0)</f>
        <v>0</v>
      </c>
      <c r="BZ420" s="161">
        <f t="shared" ref="BZ420:BZ423" si="4988">BX420+1</f>
        <v>46204</v>
      </c>
      <c r="CA420" s="161">
        <f t="shared" ref="CA420:CA423" si="4989">BZ420+30</f>
        <v>46234</v>
      </c>
      <c r="CB420" s="165">
        <f t="shared" ref="CB420:CB423" si="4990">IFERROR(IF(($R420-CA420)&gt;=0,0,IF(($S420-BZ420)&lt;0,0,IF(AND(($S420-CA420)&gt;0,(BZ420-$R420)&gt;0),$V420/365*(CA420-BZ420+1),IF(AND(($S420-CA420)&lt;=0,(BZ420-$R420)&gt;0),$V420/365*($S420-BZ420+1),$V420/365*(CA420-$R420+1))))),0)</f>
        <v>0</v>
      </c>
      <c r="CC420" s="161">
        <f t="shared" ref="CC420:CC423" si="4991">CA420+1</f>
        <v>46235</v>
      </c>
      <c r="CD420" s="161">
        <f t="shared" ref="CD420:CD423" si="4992">CC420+30</f>
        <v>46265</v>
      </c>
      <c r="CE420" s="165">
        <f t="shared" ref="CE420:CE423" si="4993">IFERROR(IF(($R420-CD420)&gt;=0,0,IF(($S420-CC420)&lt;0,0,IF(AND(($S420-CD420)&gt;0,(CC420-$R420)&gt;0),$V420/365*(CD420-CC420+1),IF(AND(($S420-CD420)&lt;=0,(CC420-$R420)&gt;0),$V420/365*($S420-CC420+1),$V420/365*(CD420-$R420+1))))),0)</f>
        <v>0</v>
      </c>
      <c r="CF420" s="161">
        <f t="shared" ref="CF420:CF423" si="4994">CD420+1</f>
        <v>46266</v>
      </c>
      <c r="CG420" s="161">
        <f t="shared" ref="CG420:CG423" si="4995">CF420+29</f>
        <v>46295</v>
      </c>
      <c r="CH420" s="165">
        <f t="shared" ref="CH420:CH423" si="4996">IFERROR(IF(($R420-CG420)&gt;=0,0,IF(($S420-CF420)&lt;0,0,IF(AND(($S420-CG420)&gt;0,(CF420-$R420)&gt;0),$V420/365*(CG420-CF420+1),IF(AND(($S420-CG420)&lt;=0,(CF420-$R420)&gt;0),$V420/365*($S420-CF420+1),$V420/365*(CG420-$R420+1))))),0)</f>
        <v>0</v>
      </c>
      <c r="CI420" s="161">
        <f t="shared" ref="CI420:CI423" si="4997">CG420+1</f>
        <v>46296</v>
      </c>
      <c r="CJ420" s="161">
        <f t="shared" ref="CJ420:CJ423" si="4998">CI420+30</f>
        <v>46326</v>
      </c>
      <c r="CK420" s="165">
        <f t="shared" ref="CK420:CK423" si="4999">IFERROR(IF(($R420-CJ420)&gt;=0,0,IF(($S420-CI420)&lt;0,0,IF(AND(($S420-CJ420)&gt;0,(CI420-$R420)&gt;0),$V420/365*(CJ420-CI420+1),IF(AND(($S420-CJ420)&lt;=0,(CI420-$R420)&gt;0),$V420/365*($S420-CI420+1),$V420/365*(CJ420-$R420+1))))),0)</f>
        <v>0</v>
      </c>
      <c r="CL420" s="161">
        <f t="shared" ref="CL420:CL423" si="5000">CJ420+1</f>
        <v>46327</v>
      </c>
      <c r="CM420" s="161">
        <f t="shared" ref="CM420:CM423" si="5001">CL420+29</f>
        <v>46356</v>
      </c>
      <c r="CN420" s="165">
        <f t="shared" ref="CN420:CN423" si="5002">IFERROR(IF(($R420-CM420)&gt;=0,0,IF(($S420-CL420)&lt;0,0,IF(AND(($S420-CM420)&gt;0,(CL420-$R420)&gt;0),$V420/365*(CM420-CL420+1),IF(AND(($S420-CM420)&lt;=0,(CL420-$R420)&gt;0),$V420/365*($S420-CL420+1),$V420/365*(CM420-$R420+1))))),0)</f>
        <v>0</v>
      </c>
      <c r="CO420" s="161">
        <f t="shared" ref="CO420:CO423" si="5003">CM420+1</f>
        <v>46357</v>
      </c>
      <c r="CP420" s="161">
        <f t="shared" ref="CP420:CP423" si="5004">CO420+30</f>
        <v>46387</v>
      </c>
      <c r="CQ420" s="165">
        <f t="shared" ref="CQ420:CQ423" si="5005">IFERROR(IF(($R420-CP420)&gt;=0,0,IF(($S420-CO420)&lt;0,0,IF(AND(($S420-CP420)&gt;0,(CO420-$R420)&gt;0),$V420/365*(CP420-CO420+1),IF(AND(($S420-CP420)&lt;=0,(CO420-$R420)&gt;0),$V420/365*($S420-CO420+1),$V420/365*(CP420-$R420+1))))),0)</f>
        <v>0</v>
      </c>
    </row>
    <row r="421" s="78" customFormat="1" ht="24" customHeight="1" outlineLevel="4" spans="1:95">
      <c r="A421" s="119"/>
      <c r="B421" s="120"/>
      <c r="C421" s="121"/>
      <c r="D421" s="119"/>
      <c r="E421" s="120"/>
      <c r="F421" s="120"/>
      <c r="G421" s="120"/>
      <c r="H421" s="122"/>
      <c r="I421" s="122"/>
      <c r="J421" s="122">
        <f t="shared" si="4646"/>
        <v>0</v>
      </c>
      <c r="K421" s="122">
        <f t="shared" ref="K421:K423" si="5006">K420+1</f>
        <v>2</v>
      </c>
      <c r="L421" s="153"/>
      <c r="M421" s="154">
        <f>IFERROR(VLOOKUP($L421,'2-2 引出数据_合同数据仓库'!$B$2:$BP$1000,3,FALSE),0)</f>
        <v>0</v>
      </c>
      <c r="N421" s="122"/>
      <c r="O421" s="154">
        <f>IFERROR(VLOOKUP((LEFT(VLOOKUP($L421,'2-2 引出数据_合同数据仓库'!$B$2:$BP$1000,64,FALSE),15)&amp;(RIGHT(VLOOKUP($L421,'2-2 引出数据_合同数据仓库'!$B$2:$BP$1000,64,FALSE),4)+1)),'2-2 引出数据_合同数据仓库'!$B$2:$BP$1000,3,FALSE),0)</f>
        <v>0</v>
      </c>
      <c r="P421" s="122"/>
      <c r="Q421" s="122">
        <f>IFERROR(VLOOKUP($L421,'2-2 引出数据_合同数据仓库'!$B$2:$BP$1000,28,FALSE),0)</f>
        <v>0</v>
      </c>
      <c r="R421" s="122">
        <f>IFERROR(VLOOKUP($L421,'2-2 引出数据_合同数据仓库'!$B$2:$BP$1000,29,FALSE),0)</f>
        <v>0</v>
      </c>
      <c r="S421" s="122">
        <f>IFERROR(VLOOKUP($L421,'2-2 引出数据_合同数据仓库'!$B$2:$BP$1000,4,FALSE),0)</f>
        <v>0</v>
      </c>
      <c r="T421" s="122"/>
      <c r="U421" s="122">
        <f>IFERROR(VLOOKUP($L421,'2-2 引出数据_合同数据仓库'!$B$2:$BP$1000,15,FALSE),0)</f>
        <v>0</v>
      </c>
      <c r="V421" s="122">
        <f t="shared" si="4935"/>
        <v>0</v>
      </c>
      <c r="W421" s="122"/>
      <c r="X421" s="161">
        <v>45658</v>
      </c>
      <c r="Y421" s="161">
        <f t="shared" si="4936"/>
        <v>45688</v>
      </c>
      <c r="Z421" s="165">
        <f t="shared" si="4937"/>
        <v>0</v>
      </c>
      <c r="AA421" s="161">
        <f t="shared" si="4938"/>
        <v>45689</v>
      </c>
      <c r="AB421" s="161">
        <f t="shared" si="4939"/>
        <v>45716</v>
      </c>
      <c r="AC421" s="165">
        <f t="shared" si="4940"/>
        <v>0</v>
      </c>
      <c r="AD421" s="161">
        <f t="shared" si="4941"/>
        <v>45717</v>
      </c>
      <c r="AE421" s="161">
        <f t="shared" si="4942"/>
        <v>45747</v>
      </c>
      <c r="AF421" s="165">
        <f t="shared" si="4943"/>
        <v>0</v>
      </c>
      <c r="AG421" s="161">
        <f t="shared" si="4944"/>
        <v>45748</v>
      </c>
      <c r="AH421" s="161">
        <f t="shared" si="4945"/>
        <v>45777</v>
      </c>
      <c r="AI421" s="165">
        <f t="shared" si="4946"/>
        <v>0</v>
      </c>
      <c r="AJ421" s="161">
        <f t="shared" si="4947"/>
        <v>45778</v>
      </c>
      <c r="AK421" s="161">
        <f t="shared" si="4948"/>
        <v>45808</v>
      </c>
      <c r="AL421" s="165">
        <f t="shared" si="4949"/>
        <v>0</v>
      </c>
      <c r="AM421" s="161">
        <f t="shared" si="4950"/>
        <v>45809</v>
      </c>
      <c r="AN421" s="161">
        <f t="shared" si="4951"/>
        <v>45838</v>
      </c>
      <c r="AO421" s="165">
        <f t="shared" si="4952"/>
        <v>0</v>
      </c>
      <c r="AP421" s="161">
        <f t="shared" si="4953"/>
        <v>45839</v>
      </c>
      <c r="AQ421" s="161">
        <f t="shared" si="4954"/>
        <v>45869</v>
      </c>
      <c r="AR421" s="165">
        <f t="shared" si="4955"/>
        <v>0</v>
      </c>
      <c r="AS421" s="161">
        <f t="shared" si="4956"/>
        <v>45870</v>
      </c>
      <c r="AT421" s="161">
        <f t="shared" si="4957"/>
        <v>45900</v>
      </c>
      <c r="AU421" s="165">
        <f t="shared" si="4958"/>
        <v>0</v>
      </c>
      <c r="AV421" s="161">
        <f t="shared" si="4959"/>
        <v>45901</v>
      </c>
      <c r="AW421" s="161">
        <f t="shared" si="4960"/>
        <v>45930</v>
      </c>
      <c r="AX421" s="165">
        <f t="shared" si="4961"/>
        <v>0</v>
      </c>
      <c r="AY421" s="161">
        <f t="shared" si="4962"/>
        <v>45931</v>
      </c>
      <c r="AZ421" s="161">
        <f t="shared" si="4963"/>
        <v>45961</v>
      </c>
      <c r="BA421" s="165">
        <f t="shared" si="4964"/>
        <v>0</v>
      </c>
      <c r="BB421" s="161">
        <f t="shared" si="4965"/>
        <v>45962</v>
      </c>
      <c r="BC421" s="161">
        <f t="shared" si="4966"/>
        <v>45991</v>
      </c>
      <c r="BD421" s="165">
        <f t="shared" si="4967"/>
        <v>0</v>
      </c>
      <c r="BE421" s="161">
        <f t="shared" si="4968"/>
        <v>45992</v>
      </c>
      <c r="BF421" s="161">
        <f t="shared" si="4969"/>
        <v>46022</v>
      </c>
      <c r="BG421" s="165">
        <f t="shared" si="4970"/>
        <v>0</v>
      </c>
      <c r="BH421" s="161">
        <v>46023</v>
      </c>
      <c r="BI421" s="161">
        <f t="shared" si="4971"/>
        <v>46053</v>
      </c>
      <c r="BJ421" s="165">
        <f t="shared" si="4972"/>
        <v>0</v>
      </c>
      <c r="BK421" s="161">
        <f t="shared" si="4973"/>
        <v>46054</v>
      </c>
      <c r="BL421" s="161">
        <f t="shared" si="4974"/>
        <v>46081</v>
      </c>
      <c r="BM421" s="165">
        <f t="shared" si="4975"/>
        <v>0</v>
      </c>
      <c r="BN421" s="161">
        <f t="shared" si="4976"/>
        <v>46082</v>
      </c>
      <c r="BO421" s="161">
        <f t="shared" si="4977"/>
        <v>46112</v>
      </c>
      <c r="BP421" s="165">
        <f t="shared" si="4978"/>
        <v>0</v>
      </c>
      <c r="BQ421" s="161">
        <f t="shared" si="4979"/>
        <v>46113</v>
      </c>
      <c r="BR421" s="161">
        <f t="shared" si="4980"/>
        <v>46142</v>
      </c>
      <c r="BS421" s="165">
        <f t="shared" si="4981"/>
        <v>0</v>
      </c>
      <c r="BT421" s="161">
        <f t="shared" si="4982"/>
        <v>46143</v>
      </c>
      <c r="BU421" s="161">
        <f t="shared" si="4983"/>
        <v>46173</v>
      </c>
      <c r="BV421" s="165">
        <f t="shared" si="4984"/>
        <v>0</v>
      </c>
      <c r="BW421" s="161">
        <f t="shared" si="4985"/>
        <v>46174</v>
      </c>
      <c r="BX421" s="161">
        <f t="shared" si="4986"/>
        <v>46203</v>
      </c>
      <c r="BY421" s="165">
        <f t="shared" si="4987"/>
        <v>0</v>
      </c>
      <c r="BZ421" s="161">
        <f t="shared" si="4988"/>
        <v>46204</v>
      </c>
      <c r="CA421" s="161">
        <f t="shared" si="4989"/>
        <v>46234</v>
      </c>
      <c r="CB421" s="165">
        <f t="shared" si="4990"/>
        <v>0</v>
      </c>
      <c r="CC421" s="161">
        <f t="shared" si="4991"/>
        <v>46235</v>
      </c>
      <c r="CD421" s="161">
        <f t="shared" si="4992"/>
        <v>46265</v>
      </c>
      <c r="CE421" s="165">
        <f t="shared" si="4993"/>
        <v>0</v>
      </c>
      <c r="CF421" s="161">
        <f t="shared" si="4994"/>
        <v>46266</v>
      </c>
      <c r="CG421" s="161">
        <f t="shared" si="4995"/>
        <v>46295</v>
      </c>
      <c r="CH421" s="165">
        <f t="shared" si="4996"/>
        <v>0</v>
      </c>
      <c r="CI421" s="161">
        <f t="shared" si="4997"/>
        <v>46296</v>
      </c>
      <c r="CJ421" s="161">
        <f t="shared" si="4998"/>
        <v>46326</v>
      </c>
      <c r="CK421" s="165">
        <f t="shared" si="4999"/>
        <v>0</v>
      </c>
      <c r="CL421" s="161">
        <f t="shared" si="5000"/>
        <v>46327</v>
      </c>
      <c r="CM421" s="161">
        <f t="shared" si="5001"/>
        <v>46356</v>
      </c>
      <c r="CN421" s="165">
        <f t="shared" si="5002"/>
        <v>0</v>
      </c>
      <c r="CO421" s="161">
        <f t="shared" si="5003"/>
        <v>46357</v>
      </c>
      <c r="CP421" s="161">
        <f t="shared" si="5004"/>
        <v>46387</v>
      </c>
      <c r="CQ421" s="165">
        <f t="shared" si="5005"/>
        <v>0</v>
      </c>
    </row>
    <row r="422" s="78" customFormat="1" ht="24" customHeight="1" outlineLevel="4" spans="1:95">
      <c r="A422" s="119"/>
      <c r="B422" s="120"/>
      <c r="C422" s="121"/>
      <c r="D422" s="119"/>
      <c r="E422" s="120"/>
      <c r="F422" s="120"/>
      <c r="G422" s="120"/>
      <c r="H422" s="122"/>
      <c r="I422" s="122"/>
      <c r="J422" s="122">
        <f t="shared" si="4646"/>
        <v>0</v>
      </c>
      <c r="K422" s="122">
        <f t="shared" si="5006"/>
        <v>3</v>
      </c>
      <c r="L422" s="153"/>
      <c r="M422" s="154">
        <f>IFERROR(VLOOKUP($L422,'2-2 引出数据_合同数据仓库'!$B$2:$BP$1000,3,FALSE),0)</f>
        <v>0</v>
      </c>
      <c r="N422" s="122"/>
      <c r="O422" s="154">
        <f>IFERROR(VLOOKUP((LEFT(VLOOKUP($L422,'2-2 引出数据_合同数据仓库'!$B$2:$BP$1000,64,FALSE),15)&amp;(RIGHT(VLOOKUP($L422,'2-2 引出数据_合同数据仓库'!$B$2:$BP$1000,64,FALSE),4)+1)),'2-2 引出数据_合同数据仓库'!$B$2:$BP$1000,3,FALSE),0)</f>
        <v>0</v>
      </c>
      <c r="P422" s="122"/>
      <c r="Q422" s="122">
        <f>IFERROR(VLOOKUP($L422,'2-2 引出数据_合同数据仓库'!$B$2:$BP$1000,28,FALSE),0)</f>
        <v>0</v>
      </c>
      <c r="R422" s="122">
        <f>IFERROR(VLOOKUP($L422,'2-2 引出数据_合同数据仓库'!$B$2:$BP$1000,29,FALSE),0)</f>
        <v>0</v>
      </c>
      <c r="S422" s="122">
        <f>IFERROR(VLOOKUP($L422,'2-2 引出数据_合同数据仓库'!$B$2:$BP$1000,4,FALSE),0)</f>
        <v>0</v>
      </c>
      <c r="T422" s="122"/>
      <c r="U422" s="122">
        <f>IFERROR(VLOOKUP($L422,'2-2 引出数据_合同数据仓库'!$B$2:$BP$1000,15,FALSE),0)</f>
        <v>0</v>
      </c>
      <c r="V422" s="122">
        <f t="shared" si="4935"/>
        <v>0</v>
      </c>
      <c r="W422" s="122"/>
      <c r="X422" s="161">
        <v>45658</v>
      </c>
      <c r="Y422" s="161">
        <f t="shared" si="4936"/>
        <v>45688</v>
      </c>
      <c r="Z422" s="165">
        <f t="shared" si="4937"/>
        <v>0</v>
      </c>
      <c r="AA422" s="161">
        <f t="shared" si="4938"/>
        <v>45689</v>
      </c>
      <c r="AB422" s="161">
        <f t="shared" si="4939"/>
        <v>45716</v>
      </c>
      <c r="AC422" s="165">
        <f t="shared" si="4940"/>
        <v>0</v>
      </c>
      <c r="AD422" s="161">
        <f t="shared" si="4941"/>
        <v>45717</v>
      </c>
      <c r="AE422" s="161">
        <f t="shared" si="4942"/>
        <v>45747</v>
      </c>
      <c r="AF422" s="165">
        <f t="shared" si="4943"/>
        <v>0</v>
      </c>
      <c r="AG422" s="161">
        <f t="shared" si="4944"/>
        <v>45748</v>
      </c>
      <c r="AH422" s="161">
        <f t="shared" si="4945"/>
        <v>45777</v>
      </c>
      <c r="AI422" s="165">
        <f t="shared" si="4946"/>
        <v>0</v>
      </c>
      <c r="AJ422" s="161">
        <f t="shared" si="4947"/>
        <v>45778</v>
      </c>
      <c r="AK422" s="161">
        <f t="shared" si="4948"/>
        <v>45808</v>
      </c>
      <c r="AL422" s="165">
        <f t="shared" si="4949"/>
        <v>0</v>
      </c>
      <c r="AM422" s="161">
        <f t="shared" si="4950"/>
        <v>45809</v>
      </c>
      <c r="AN422" s="161">
        <f t="shared" si="4951"/>
        <v>45838</v>
      </c>
      <c r="AO422" s="165">
        <f t="shared" si="4952"/>
        <v>0</v>
      </c>
      <c r="AP422" s="161">
        <f t="shared" si="4953"/>
        <v>45839</v>
      </c>
      <c r="AQ422" s="161">
        <f t="shared" si="4954"/>
        <v>45869</v>
      </c>
      <c r="AR422" s="165">
        <f t="shared" si="4955"/>
        <v>0</v>
      </c>
      <c r="AS422" s="161">
        <f t="shared" si="4956"/>
        <v>45870</v>
      </c>
      <c r="AT422" s="161">
        <f t="shared" si="4957"/>
        <v>45900</v>
      </c>
      <c r="AU422" s="165">
        <f t="shared" si="4958"/>
        <v>0</v>
      </c>
      <c r="AV422" s="161">
        <f t="shared" si="4959"/>
        <v>45901</v>
      </c>
      <c r="AW422" s="161">
        <f t="shared" si="4960"/>
        <v>45930</v>
      </c>
      <c r="AX422" s="165">
        <f t="shared" si="4961"/>
        <v>0</v>
      </c>
      <c r="AY422" s="161">
        <f t="shared" si="4962"/>
        <v>45931</v>
      </c>
      <c r="AZ422" s="161">
        <f t="shared" si="4963"/>
        <v>45961</v>
      </c>
      <c r="BA422" s="165">
        <f t="shared" si="4964"/>
        <v>0</v>
      </c>
      <c r="BB422" s="161">
        <f t="shared" si="4965"/>
        <v>45962</v>
      </c>
      <c r="BC422" s="161">
        <f t="shared" si="4966"/>
        <v>45991</v>
      </c>
      <c r="BD422" s="165">
        <f t="shared" si="4967"/>
        <v>0</v>
      </c>
      <c r="BE422" s="161">
        <f t="shared" si="4968"/>
        <v>45992</v>
      </c>
      <c r="BF422" s="161">
        <f t="shared" si="4969"/>
        <v>46022</v>
      </c>
      <c r="BG422" s="165">
        <f t="shared" si="4970"/>
        <v>0</v>
      </c>
      <c r="BH422" s="161">
        <v>46023</v>
      </c>
      <c r="BI422" s="161">
        <f t="shared" si="4971"/>
        <v>46053</v>
      </c>
      <c r="BJ422" s="165">
        <f t="shared" si="4972"/>
        <v>0</v>
      </c>
      <c r="BK422" s="161">
        <f t="shared" si="4973"/>
        <v>46054</v>
      </c>
      <c r="BL422" s="161">
        <f t="shared" si="4974"/>
        <v>46081</v>
      </c>
      <c r="BM422" s="165">
        <f t="shared" si="4975"/>
        <v>0</v>
      </c>
      <c r="BN422" s="161">
        <f t="shared" si="4976"/>
        <v>46082</v>
      </c>
      <c r="BO422" s="161">
        <f t="shared" si="4977"/>
        <v>46112</v>
      </c>
      <c r="BP422" s="165">
        <f t="shared" si="4978"/>
        <v>0</v>
      </c>
      <c r="BQ422" s="161">
        <f t="shared" si="4979"/>
        <v>46113</v>
      </c>
      <c r="BR422" s="161">
        <f t="shared" si="4980"/>
        <v>46142</v>
      </c>
      <c r="BS422" s="165">
        <f t="shared" si="4981"/>
        <v>0</v>
      </c>
      <c r="BT422" s="161">
        <f t="shared" si="4982"/>
        <v>46143</v>
      </c>
      <c r="BU422" s="161">
        <f t="shared" si="4983"/>
        <v>46173</v>
      </c>
      <c r="BV422" s="165">
        <f t="shared" si="4984"/>
        <v>0</v>
      </c>
      <c r="BW422" s="161">
        <f t="shared" si="4985"/>
        <v>46174</v>
      </c>
      <c r="BX422" s="161">
        <f t="shared" si="4986"/>
        <v>46203</v>
      </c>
      <c r="BY422" s="165">
        <f t="shared" si="4987"/>
        <v>0</v>
      </c>
      <c r="BZ422" s="161">
        <f t="shared" si="4988"/>
        <v>46204</v>
      </c>
      <c r="CA422" s="161">
        <f t="shared" si="4989"/>
        <v>46234</v>
      </c>
      <c r="CB422" s="165">
        <f t="shared" si="4990"/>
        <v>0</v>
      </c>
      <c r="CC422" s="161">
        <f t="shared" si="4991"/>
        <v>46235</v>
      </c>
      <c r="CD422" s="161">
        <f t="shared" si="4992"/>
        <v>46265</v>
      </c>
      <c r="CE422" s="165">
        <f t="shared" si="4993"/>
        <v>0</v>
      </c>
      <c r="CF422" s="161">
        <f t="shared" si="4994"/>
        <v>46266</v>
      </c>
      <c r="CG422" s="161">
        <f t="shared" si="4995"/>
        <v>46295</v>
      </c>
      <c r="CH422" s="165">
        <f t="shared" si="4996"/>
        <v>0</v>
      </c>
      <c r="CI422" s="161">
        <f t="shared" si="4997"/>
        <v>46296</v>
      </c>
      <c r="CJ422" s="161">
        <f t="shared" si="4998"/>
        <v>46326</v>
      </c>
      <c r="CK422" s="165">
        <f t="shared" si="4999"/>
        <v>0</v>
      </c>
      <c r="CL422" s="161">
        <f t="shared" si="5000"/>
        <v>46327</v>
      </c>
      <c r="CM422" s="161">
        <f t="shared" si="5001"/>
        <v>46356</v>
      </c>
      <c r="CN422" s="165">
        <f t="shared" si="5002"/>
        <v>0</v>
      </c>
      <c r="CO422" s="161">
        <f t="shared" si="5003"/>
        <v>46357</v>
      </c>
      <c r="CP422" s="161">
        <f t="shared" si="5004"/>
        <v>46387</v>
      </c>
      <c r="CQ422" s="165">
        <f t="shared" si="5005"/>
        <v>0</v>
      </c>
    </row>
    <row r="423" s="78" customFormat="1" ht="24" customHeight="1" outlineLevel="4" spans="1:95">
      <c r="A423" s="119"/>
      <c r="B423" s="120"/>
      <c r="C423" s="121"/>
      <c r="D423" s="119"/>
      <c r="E423" s="120"/>
      <c r="F423" s="120"/>
      <c r="G423" s="120"/>
      <c r="H423" s="122"/>
      <c r="I423" s="122"/>
      <c r="J423" s="122">
        <f t="shared" si="4646"/>
        <v>0</v>
      </c>
      <c r="K423" s="122">
        <f t="shared" si="5006"/>
        <v>4</v>
      </c>
      <c r="L423" s="153"/>
      <c r="M423" s="154">
        <f>IFERROR(VLOOKUP($L423,'2-2 引出数据_合同数据仓库'!$B$2:$BP$1000,3,FALSE),0)</f>
        <v>0</v>
      </c>
      <c r="N423" s="122"/>
      <c r="O423" s="154">
        <f>IFERROR(VLOOKUP((LEFT(VLOOKUP($L423,'2-2 引出数据_合同数据仓库'!$B$2:$BP$1000,64,FALSE),15)&amp;(RIGHT(VLOOKUP($L423,'2-2 引出数据_合同数据仓库'!$B$2:$BP$1000,64,FALSE),4)+1)),'2-2 引出数据_合同数据仓库'!$B$2:$BP$1000,3,FALSE),0)</f>
        <v>0</v>
      </c>
      <c r="P423" s="122"/>
      <c r="Q423" s="122">
        <f>IFERROR(VLOOKUP($L423,'2-2 引出数据_合同数据仓库'!$B$2:$BP$1000,28,FALSE),0)</f>
        <v>0</v>
      </c>
      <c r="R423" s="122">
        <f>IFERROR(VLOOKUP($L423,'2-2 引出数据_合同数据仓库'!$B$2:$BP$1000,29,FALSE),0)</f>
        <v>0</v>
      </c>
      <c r="S423" s="122">
        <f>IFERROR(VLOOKUP($L423,'2-2 引出数据_合同数据仓库'!$B$2:$BP$1000,4,FALSE),0)</f>
        <v>0</v>
      </c>
      <c r="T423" s="122"/>
      <c r="U423" s="122">
        <f>IFERROR(VLOOKUP($L423,'2-2 引出数据_合同数据仓库'!$B$2:$BP$1000,15,FALSE),0)</f>
        <v>0</v>
      </c>
      <c r="V423" s="122">
        <f t="shared" si="4935"/>
        <v>0</v>
      </c>
      <c r="W423" s="122"/>
      <c r="X423" s="161">
        <v>45658</v>
      </c>
      <c r="Y423" s="161">
        <f t="shared" si="4936"/>
        <v>45688</v>
      </c>
      <c r="Z423" s="165">
        <f t="shared" si="4937"/>
        <v>0</v>
      </c>
      <c r="AA423" s="161">
        <f t="shared" si="4938"/>
        <v>45689</v>
      </c>
      <c r="AB423" s="161">
        <f t="shared" si="4939"/>
        <v>45716</v>
      </c>
      <c r="AC423" s="165">
        <f t="shared" si="4940"/>
        <v>0</v>
      </c>
      <c r="AD423" s="161">
        <f t="shared" si="4941"/>
        <v>45717</v>
      </c>
      <c r="AE423" s="161">
        <f t="shared" si="4942"/>
        <v>45747</v>
      </c>
      <c r="AF423" s="165">
        <f t="shared" si="4943"/>
        <v>0</v>
      </c>
      <c r="AG423" s="161">
        <f t="shared" si="4944"/>
        <v>45748</v>
      </c>
      <c r="AH423" s="161">
        <f t="shared" si="4945"/>
        <v>45777</v>
      </c>
      <c r="AI423" s="165">
        <f t="shared" si="4946"/>
        <v>0</v>
      </c>
      <c r="AJ423" s="161">
        <f t="shared" si="4947"/>
        <v>45778</v>
      </c>
      <c r="AK423" s="161">
        <f t="shared" si="4948"/>
        <v>45808</v>
      </c>
      <c r="AL423" s="165">
        <f t="shared" si="4949"/>
        <v>0</v>
      </c>
      <c r="AM423" s="161">
        <f t="shared" si="4950"/>
        <v>45809</v>
      </c>
      <c r="AN423" s="161">
        <f t="shared" si="4951"/>
        <v>45838</v>
      </c>
      <c r="AO423" s="165">
        <f t="shared" si="4952"/>
        <v>0</v>
      </c>
      <c r="AP423" s="161">
        <f t="shared" si="4953"/>
        <v>45839</v>
      </c>
      <c r="AQ423" s="161">
        <f t="shared" si="4954"/>
        <v>45869</v>
      </c>
      <c r="AR423" s="165">
        <f t="shared" si="4955"/>
        <v>0</v>
      </c>
      <c r="AS423" s="161">
        <f t="shared" si="4956"/>
        <v>45870</v>
      </c>
      <c r="AT423" s="161">
        <f t="shared" si="4957"/>
        <v>45900</v>
      </c>
      <c r="AU423" s="165">
        <f t="shared" si="4958"/>
        <v>0</v>
      </c>
      <c r="AV423" s="161">
        <f t="shared" si="4959"/>
        <v>45901</v>
      </c>
      <c r="AW423" s="161">
        <f t="shared" si="4960"/>
        <v>45930</v>
      </c>
      <c r="AX423" s="165">
        <f t="shared" si="4961"/>
        <v>0</v>
      </c>
      <c r="AY423" s="161">
        <f t="shared" si="4962"/>
        <v>45931</v>
      </c>
      <c r="AZ423" s="161">
        <f t="shared" si="4963"/>
        <v>45961</v>
      </c>
      <c r="BA423" s="165">
        <f t="shared" si="4964"/>
        <v>0</v>
      </c>
      <c r="BB423" s="161">
        <f t="shared" si="4965"/>
        <v>45962</v>
      </c>
      <c r="BC423" s="161">
        <f t="shared" si="4966"/>
        <v>45991</v>
      </c>
      <c r="BD423" s="165">
        <f t="shared" si="4967"/>
        <v>0</v>
      </c>
      <c r="BE423" s="161">
        <f t="shared" si="4968"/>
        <v>45992</v>
      </c>
      <c r="BF423" s="161">
        <f t="shared" si="4969"/>
        <v>46022</v>
      </c>
      <c r="BG423" s="165">
        <f t="shared" si="4970"/>
        <v>0</v>
      </c>
      <c r="BH423" s="161">
        <v>46023</v>
      </c>
      <c r="BI423" s="161">
        <f t="shared" si="4971"/>
        <v>46053</v>
      </c>
      <c r="BJ423" s="165">
        <f t="shared" si="4972"/>
        <v>0</v>
      </c>
      <c r="BK423" s="161">
        <f t="shared" si="4973"/>
        <v>46054</v>
      </c>
      <c r="BL423" s="161">
        <f t="shared" si="4974"/>
        <v>46081</v>
      </c>
      <c r="BM423" s="165">
        <f t="shared" si="4975"/>
        <v>0</v>
      </c>
      <c r="BN423" s="161">
        <f t="shared" si="4976"/>
        <v>46082</v>
      </c>
      <c r="BO423" s="161">
        <f t="shared" si="4977"/>
        <v>46112</v>
      </c>
      <c r="BP423" s="165">
        <f t="shared" si="4978"/>
        <v>0</v>
      </c>
      <c r="BQ423" s="161">
        <f t="shared" si="4979"/>
        <v>46113</v>
      </c>
      <c r="BR423" s="161">
        <f t="shared" si="4980"/>
        <v>46142</v>
      </c>
      <c r="BS423" s="165">
        <f t="shared" si="4981"/>
        <v>0</v>
      </c>
      <c r="BT423" s="161">
        <f t="shared" si="4982"/>
        <v>46143</v>
      </c>
      <c r="BU423" s="161">
        <f t="shared" si="4983"/>
        <v>46173</v>
      </c>
      <c r="BV423" s="165">
        <f t="shared" si="4984"/>
        <v>0</v>
      </c>
      <c r="BW423" s="161">
        <f t="shared" si="4985"/>
        <v>46174</v>
      </c>
      <c r="BX423" s="161">
        <f t="shared" si="4986"/>
        <v>46203</v>
      </c>
      <c r="BY423" s="165">
        <f t="shared" si="4987"/>
        <v>0</v>
      </c>
      <c r="BZ423" s="161">
        <f t="shared" si="4988"/>
        <v>46204</v>
      </c>
      <c r="CA423" s="161">
        <f t="shared" si="4989"/>
        <v>46234</v>
      </c>
      <c r="CB423" s="165">
        <f t="shared" si="4990"/>
        <v>0</v>
      </c>
      <c r="CC423" s="161">
        <f t="shared" si="4991"/>
        <v>46235</v>
      </c>
      <c r="CD423" s="161">
        <f t="shared" si="4992"/>
        <v>46265</v>
      </c>
      <c r="CE423" s="165">
        <f t="shared" si="4993"/>
        <v>0</v>
      </c>
      <c r="CF423" s="161">
        <f t="shared" si="4994"/>
        <v>46266</v>
      </c>
      <c r="CG423" s="161">
        <f t="shared" si="4995"/>
        <v>46295</v>
      </c>
      <c r="CH423" s="165">
        <f t="shared" si="4996"/>
        <v>0</v>
      </c>
      <c r="CI423" s="161">
        <f t="shared" si="4997"/>
        <v>46296</v>
      </c>
      <c r="CJ423" s="161">
        <f t="shared" si="4998"/>
        <v>46326</v>
      </c>
      <c r="CK423" s="165">
        <f t="shared" si="4999"/>
        <v>0</v>
      </c>
      <c r="CL423" s="161">
        <f t="shared" si="5000"/>
        <v>46327</v>
      </c>
      <c r="CM423" s="161">
        <f t="shared" si="5001"/>
        <v>46356</v>
      </c>
      <c r="CN423" s="165">
        <f t="shared" si="5002"/>
        <v>0</v>
      </c>
      <c r="CO423" s="161">
        <f t="shared" si="5003"/>
        <v>46357</v>
      </c>
      <c r="CP423" s="161">
        <f t="shared" si="5004"/>
        <v>46387</v>
      </c>
      <c r="CQ423" s="165">
        <f t="shared" si="5005"/>
        <v>0</v>
      </c>
    </row>
    <row r="424" s="78" customFormat="1" ht="24" customHeight="1" outlineLevel="4" spans="1:95">
      <c r="A424" s="123" t="s">
        <v>2826</v>
      </c>
      <c r="B424" s="124"/>
      <c r="C424" s="124"/>
      <c r="D424" s="124"/>
      <c r="E424" s="124"/>
      <c r="F424" s="124"/>
      <c r="G424" s="125"/>
      <c r="H424" s="126"/>
      <c r="I424" s="126"/>
      <c r="J424" s="126"/>
      <c r="K424" s="126"/>
      <c r="L424" s="155"/>
      <c r="M424" s="155"/>
      <c r="N424" s="126"/>
      <c r="O424" s="126"/>
      <c r="P424" s="126"/>
      <c r="Q424" s="126"/>
      <c r="R424" s="126"/>
      <c r="S424" s="126"/>
      <c r="T424" s="126"/>
      <c r="U424" s="126"/>
      <c r="V424" s="126"/>
      <c r="W424" s="126"/>
      <c r="X424" s="126"/>
      <c r="Y424" s="126"/>
      <c r="Z424" s="126"/>
      <c r="AA424" s="126"/>
      <c r="AB424" s="126"/>
      <c r="AC424" s="126"/>
      <c r="AD424" s="126"/>
      <c r="AE424" s="126"/>
      <c r="AF424" s="126"/>
      <c r="AG424" s="126"/>
      <c r="AH424" s="126"/>
      <c r="AI424" s="126"/>
      <c r="AJ424" s="126"/>
      <c r="AK424" s="126"/>
      <c r="AL424" s="126"/>
      <c r="AM424" s="126"/>
      <c r="AN424" s="126"/>
      <c r="AO424" s="126"/>
      <c r="AP424" s="126"/>
      <c r="AQ424" s="126"/>
      <c r="AR424" s="126"/>
      <c r="AS424" s="126"/>
      <c r="AT424" s="126"/>
      <c r="AU424" s="126"/>
      <c r="AV424" s="126"/>
      <c r="AW424" s="126"/>
      <c r="AX424" s="126"/>
      <c r="AY424" s="126"/>
      <c r="AZ424" s="126"/>
      <c r="BA424" s="126"/>
      <c r="BB424" s="126"/>
      <c r="BC424" s="126"/>
      <c r="BD424" s="126"/>
      <c r="BE424" s="126"/>
      <c r="BF424" s="126"/>
      <c r="BG424" s="126"/>
      <c r="BH424" s="126"/>
      <c r="BI424" s="126"/>
      <c r="BJ424" s="126"/>
      <c r="BK424" s="126"/>
      <c r="BL424" s="126"/>
      <c r="BM424" s="126"/>
      <c r="BN424" s="126"/>
      <c r="BO424" s="126"/>
      <c r="BP424" s="126"/>
      <c r="BQ424" s="126"/>
      <c r="BR424" s="126"/>
      <c r="BS424" s="126"/>
      <c r="BT424" s="126"/>
      <c r="BU424" s="126"/>
      <c r="BV424" s="126"/>
      <c r="BW424" s="126"/>
      <c r="BX424" s="126"/>
      <c r="BY424" s="126"/>
      <c r="BZ424" s="126"/>
      <c r="CA424" s="126"/>
      <c r="CB424" s="126"/>
      <c r="CC424" s="126"/>
      <c r="CD424" s="126"/>
      <c r="CE424" s="126"/>
      <c r="CF424" s="126"/>
      <c r="CG424" s="126"/>
      <c r="CH424" s="126"/>
      <c r="CI424" s="126"/>
      <c r="CJ424" s="126"/>
      <c r="CK424" s="126"/>
      <c r="CL424" s="126"/>
      <c r="CM424" s="126"/>
      <c r="CN424" s="126"/>
      <c r="CO424" s="126"/>
      <c r="CP424" s="126"/>
      <c r="CQ424" s="126"/>
    </row>
    <row r="425" ht="24" customHeight="1" outlineLevel="2" spans="1:95">
      <c r="A425" s="111"/>
      <c r="B425" s="112" t="s">
        <v>799</v>
      </c>
      <c r="C425" s="113" t="s">
        <v>1422</v>
      </c>
      <c r="D425" s="111" t="s">
        <v>1423</v>
      </c>
      <c r="E425" s="112" t="s">
        <v>1289</v>
      </c>
      <c r="F425" s="112"/>
      <c r="G425" s="112" t="s">
        <v>1424</v>
      </c>
      <c r="H425" s="114">
        <f>X425+AA425+AD425+AG425+AJ425+AM425+AP425+AS425+AV425+AY425+BB425+BE425</f>
        <v>0</v>
      </c>
      <c r="I425" s="114">
        <f>Y425+AB425+AE425+AH425+AK425+AN425+AQ425+AT425+AW425+AZ425+BC425+BF425</f>
        <v>-143100</v>
      </c>
      <c r="J425" s="114">
        <f t="shared" si="4646"/>
        <v>143100</v>
      </c>
      <c r="K425" s="114"/>
      <c r="L425" s="151"/>
      <c r="M425" s="151"/>
      <c r="N425" s="114"/>
      <c r="O425" s="114"/>
      <c r="P425" s="114"/>
      <c r="Q425" s="114"/>
      <c r="R425" s="114"/>
      <c r="S425" s="114"/>
      <c r="T425" s="114"/>
      <c r="U425" s="114"/>
      <c r="V425" s="114"/>
      <c r="W425" s="114"/>
      <c r="X425" s="114">
        <f>VLOOKUP($C425,'1 预算编制表单'!$C:$BJ,27,FALSE)</f>
        <v>0</v>
      </c>
      <c r="Y425" s="114">
        <f>X425-Z425</f>
        <v>-12153.698630137</v>
      </c>
      <c r="Z425" s="114">
        <f>SUM(Z426:Z430)</f>
        <v>12153.698630137</v>
      </c>
      <c r="AA425" s="114">
        <f>VLOOKUP($C425,'1 预算编制表单'!$C:$BJ,30,FALSE)</f>
        <v>0</v>
      </c>
      <c r="AB425" s="114">
        <f>AA425-AC425</f>
        <v>-10977.5342465753</v>
      </c>
      <c r="AC425" s="114">
        <f>SUM(AC426:AC430)</f>
        <v>10977.5342465753</v>
      </c>
      <c r="AD425" s="114">
        <f>VLOOKUP($C425,'1 预算编制表单'!$C:$BJ,33,FALSE)</f>
        <v>0</v>
      </c>
      <c r="AE425" s="114">
        <f>AD425-AF425</f>
        <v>-12153.698630137</v>
      </c>
      <c r="AF425" s="114">
        <f>SUM(AF426:AF430)</f>
        <v>12153.698630137</v>
      </c>
      <c r="AG425" s="114">
        <f>VLOOKUP($C425,'1 预算编制表单'!$C:$BJ,36,FALSE)</f>
        <v>0</v>
      </c>
      <c r="AH425" s="114">
        <f>AG425-AI425</f>
        <v>-11761.6438356164</v>
      </c>
      <c r="AI425" s="114">
        <f>SUM(AI426:AI430)</f>
        <v>11761.6438356164</v>
      </c>
      <c r="AJ425" s="114">
        <f>VLOOKUP($C425,'1 预算编制表单'!$C:$BJ,39,FALSE)</f>
        <v>0</v>
      </c>
      <c r="AK425" s="114">
        <f>AJ425-AL425</f>
        <v>-12153.698630137</v>
      </c>
      <c r="AL425" s="114">
        <f>SUM(AL426:AL430)</f>
        <v>12153.698630137</v>
      </c>
      <c r="AM425" s="114">
        <f>VLOOKUP($C425,'1 预算编制表单'!$C:$BJ,42,FALSE)</f>
        <v>0</v>
      </c>
      <c r="AN425" s="114">
        <f>AM425-AO425</f>
        <v>-11761.6438356164</v>
      </c>
      <c r="AO425" s="114">
        <f>SUM(AO426:AO430)</f>
        <v>11761.6438356164</v>
      </c>
      <c r="AP425" s="114">
        <f>VLOOKUP($C425,'1 预算编制表单'!$C:$BJ,45,FALSE)</f>
        <v>0</v>
      </c>
      <c r="AQ425" s="114">
        <f>AP425-AR425</f>
        <v>-12153.698630137</v>
      </c>
      <c r="AR425" s="114">
        <f>SUM(AR426:AR430)</f>
        <v>12153.698630137</v>
      </c>
      <c r="AS425" s="114">
        <f>VLOOKUP($C425,'1 预算编制表单'!$C:$BJ,48,FALSE)</f>
        <v>0</v>
      </c>
      <c r="AT425" s="114">
        <f>AS425-AU425</f>
        <v>-12153.698630137</v>
      </c>
      <c r="AU425" s="114">
        <f>SUM(AU426:AU430)</f>
        <v>12153.698630137</v>
      </c>
      <c r="AV425" s="114">
        <f>VLOOKUP($C425,'1 预算编制表单'!$C:$BJ,51,FALSE)</f>
        <v>0</v>
      </c>
      <c r="AW425" s="114">
        <f>AV425-AX425</f>
        <v>-11761.6438356164</v>
      </c>
      <c r="AX425" s="114">
        <f>SUM(AX426:AX430)</f>
        <v>11761.6438356164</v>
      </c>
      <c r="AY425" s="114">
        <f>VLOOKUP($C425,'1 预算编制表单'!$C:$BJ,54,FALSE)</f>
        <v>0</v>
      </c>
      <c r="AZ425" s="114">
        <f>AY425-BA425</f>
        <v>-12153.698630137</v>
      </c>
      <c r="BA425" s="114">
        <f>SUM(BA426:BA430)</f>
        <v>12153.698630137</v>
      </c>
      <c r="BB425" s="114">
        <f>VLOOKUP($C425,'1 预算编制表单'!$C:$BJ,57,FALSE)</f>
        <v>0</v>
      </c>
      <c r="BC425" s="114">
        <f>BB425-BD425</f>
        <v>-11761.6438356164</v>
      </c>
      <c r="BD425" s="114">
        <f>SUM(BD426:BD430)</f>
        <v>11761.6438356164</v>
      </c>
      <c r="BE425" s="114">
        <f>VLOOKUP($C425,'1 预算编制表单'!$C:$BJ,60,FALSE)</f>
        <v>0</v>
      </c>
      <c r="BF425" s="114">
        <f>BE425-BG425</f>
        <v>-12153.698630137</v>
      </c>
      <c r="BG425" s="114">
        <f>SUM(BG426:BG430)</f>
        <v>12153.698630137</v>
      </c>
      <c r="BH425" s="114">
        <f>VLOOKUP($C425,'1 预算编制表单'!$C:$BJ,27,FALSE)</f>
        <v>0</v>
      </c>
      <c r="BI425" s="114">
        <f>BH425-BJ425</f>
        <v>-12153.698630137</v>
      </c>
      <c r="BJ425" s="114">
        <f>SUM(BJ426:BJ430)</f>
        <v>12153.698630137</v>
      </c>
      <c r="BK425" s="114">
        <f>VLOOKUP($C425,'1 预算编制表单'!$C:$BJ,30,FALSE)</f>
        <v>0</v>
      </c>
      <c r="BL425" s="114">
        <f>BK425-BM425</f>
        <v>-10977.5342465753</v>
      </c>
      <c r="BM425" s="114">
        <f>SUM(BM426:BM430)</f>
        <v>10977.5342465753</v>
      </c>
      <c r="BN425" s="114">
        <f>VLOOKUP($C425,'1 预算编制表单'!$C:$BJ,33,FALSE)</f>
        <v>0</v>
      </c>
      <c r="BO425" s="114">
        <f>BN425-BP425</f>
        <v>-12153.698630137</v>
      </c>
      <c r="BP425" s="114">
        <f>SUM(BP426:BP430)</f>
        <v>12153.698630137</v>
      </c>
      <c r="BQ425" s="114">
        <f>VLOOKUP($C425,'1 预算编制表单'!$C:$BJ,36,FALSE)</f>
        <v>0</v>
      </c>
      <c r="BR425" s="114">
        <f>BQ425-BS425</f>
        <v>-11761.6438356164</v>
      </c>
      <c r="BS425" s="114">
        <f>SUM(BS426:BS430)</f>
        <v>11761.6438356164</v>
      </c>
      <c r="BT425" s="114">
        <f>VLOOKUP($C425,'1 预算编制表单'!$C:$BJ,39,FALSE)</f>
        <v>0</v>
      </c>
      <c r="BU425" s="114">
        <f>BT425-BV425</f>
        <v>-12153.698630137</v>
      </c>
      <c r="BV425" s="114">
        <f>SUM(BV426:BV430)</f>
        <v>12153.698630137</v>
      </c>
      <c r="BW425" s="114">
        <f>VLOOKUP($C425,'1 预算编制表单'!$C:$BJ,42,FALSE)</f>
        <v>0</v>
      </c>
      <c r="BX425" s="114">
        <f>BW425-BY425</f>
        <v>-11761.6438356164</v>
      </c>
      <c r="BY425" s="114">
        <f>SUM(BY426:BY430)</f>
        <v>11761.6438356164</v>
      </c>
      <c r="BZ425" s="114">
        <f>VLOOKUP($C425,'1 预算编制表单'!$C:$BJ,45,FALSE)</f>
        <v>0</v>
      </c>
      <c r="CA425" s="114">
        <f>BZ425-CB425</f>
        <v>0</v>
      </c>
      <c r="CB425" s="114">
        <f>SUM(CB426:CB430)</f>
        <v>0</v>
      </c>
      <c r="CC425" s="114">
        <f>VLOOKUP($C425,'1 预算编制表单'!$C:$BJ,48,FALSE)</f>
        <v>0</v>
      </c>
      <c r="CD425" s="114">
        <f>CC425-CE425</f>
        <v>0</v>
      </c>
      <c r="CE425" s="114">
        <f>SUM(CE426:CE430)</f>
        <v>0</v>
      </c>
      <c r="CF425" s="114">
        <f>VLOOKUP($C425,'1 预算编制表单'!$C:$BJ,51,FALSE)</f>
        <v>0</v>
      </c>
      <c r="CG425" s="114">
        <f>CF425-CH425</f>
        <v>0</v>
      </c>
      <c r="CH425" s="114">
        <f>SUM(CH426:CH430)</f>
        <v>0</v>
      </c>
      <c r="CI425" s="114">
        <f>VLOOKUP($C425,'1 预算编制表单'!$C:$BJ,54,FALSE)</f>
        <v>0</v>
      </c>
      <c r="CJ425" s="114">
        <f>CI425-CK425</f>
        <v>0</v>
      </c>
      <c r="CK425" s="114">
        <f>SUM(CK426:CK430)</f>
        <v>0</v>
      </c>
      <c r="CL425" s="114">
        <f>VLOOKUP($C425,'1 预算编制表单'!$C:$BJ,57,FALSE)</f>
        <v>0</v>
      </c>
      <c r="CM425" s="114">
        <f>CL425-CN425</f>
        <v>0</v>
      </c>
      <c r="CN425" s="114">
        <f>SUM(CN426:CN430)</f>
        <v>0</v>
      </c>
      <c r="CO425" s="114">
        <f>VLOOKUP($C425,'1 预算编制表单'!$C:$BJ,60,FALSE)</f>
        <v>0</v>
      </c>
      <c r="CP425" s="114">
        <f>CO425-CQ425</f>
        <v>0</v>
      </c>
      <c r="CQ425" s="114">
        <f>SUM(CQ426:CQ430)</f>
        <v>0</v>
      </c>
    </row>
    <row r="426" s="78" customFormat="1" ht="24" customHeight="1" outlineLevel="3" spans="1:95">
      <c r="A426" s="119"/>
      <c r="B426" s="120"/>
      <c r="C426" s="121"/>
      <c r="D426" s="119"/>
      <c r="E426" s="120"/>
      <c r="F426" s="120"/>
      <c r="G426" s="120"/>
      <c r="H426" s="122"/>
      <c r="I426" s="122"/>
      <c r="J426" s="122">
        <f t="shared" si="4646"/>
        <v>72138.0821917808</v>
      </c>
      <c r="K426" s="122">
        <v>1</v>
      </c>
      <c r="L426" s="171" t="s">
        <v>2864</v>
      </c>
      <c r="M426" s="154" t="str">
        <f>IFERROR(VLOOKUP($L426,'2-2 引出数据_合同数据仓库'!$B$2:$BP$1000,3,FALSE),0)</f>
        <v>深圳住宅一片区翠堤湾花园公共设施设备运行及维保服务合同（2025年7月1日-2026年6月30日）</v>
      </c>
      <c r="N426" s="122"/>
      <c r="O426" s="154">
        <f>IFERROR(VLOOKUP((LEFT(VLOOKUP($L426,'2-2 引出数据_合同数据仓库'!$B$2:$BP$1000,64,FALSE),15)&amp;(RIGHT(VLOOKUP($L426,'2-2 引出数据_合同数据仓库'!$B$2:$BP$1000,64,FALSE),4)+1)),'2-2 引出数据_合同数据仓库'!$B$2:$BP$1000,3,FALSE),0)</f>
        <v>0</v>
      </c>
      <c r="P426" s="122"/>
      <c r="Q426" s="122" t="str">
        <f>IFERROR(VLOOKUP($L426,'2-2 引出数据_合同数据仓库'!$B$2:$BP$1000,28,FALSE),0)</f>
        <v>2025-06-27</v>
      </c>
      <c r="R426" s="122" t="str">
        <f>IFERROR(VLOOKUP($L426,'2-2 引出数据_合同数据仓库'!$B$2:$BP$1000,29,FALSE),0)</f>
        <v>2025-07-01</v>
      </c>
      <c r="S426" s="122" t="str">
        <f>IFERROR(VLOOKUP($L426,'2-2 引出数据_合同数据仓库'!$B$2:$BP$1000,4,FALSE),0)</f>
        <v>2026-06-30</v>
      </c>
      <c r="T426" s="122"/>
      <c r="U426" s="122">
        <f>IFERROR(VLOOKUP($L426,'2-2 引出数据_合同数据仓库'!$B$2:$BP$1000,15,FALSE),0)</f>
        <v>143100</v>
      </c>
      <c r="V426" s="122">
        <f t="shared" ref="V426:V429" si="5007">U426/(S426-R426+1)*365</f>
        <v>143100</v>
      </c>
      <c r="W426" s="122"/>
      <c r="X426" s="161">
        <v>45658</v>
      </c>
      <c r="Y426" s="161">
        <f t="shared" ref="Y426:Y429" si="5008">X426+30</f>
        <v>45688</v>
      </c>
      <c r="Z426" s="165">
        <f t="shared" ref="Z426:Z429" si="5009">IFERROR(IF(($R426-Y426)&gt;=0,0,IF(($S426-X426)&lt;0,0,IF(AND(($S426-Y426)&gt;0,(X426-$R426)&gt;0),$V426/365*(Y426-X426+1),IF(AND(($S426-Y426)&lt;=0,(X426-$R426)&gt;0),$V426/365*($S426-X426+1),$V426/365*(Y426-$R426+1))))),0)</f>
        <v>0</v>
      </c>
      <c r="AA426" s="161">
        <f t="shared" ref="AA426:AA429" si="5010">Y426+1</f>
        <v>45689</v>
      </c>
      <c r="AB426" s="161">
        <f t="shared" ref="AB426:AB429" si="5011">AA426+27</f>
        <v>45716</v>
      </c>
      <c r="AC426" s="165">
        <f t="shared" ref="AC426:AC429" si="5012">IFERROR(IF(($R426-AB426)&gt;=0,0,IF(($S426-AA426)&lt;0,0,IF(AND(($S426-AB426)&gt;0,(AA426-$R426)&gt;0),$V426/365*(AB426-AA426+1),IF(AND(($S426-AB426)&lt;=0,(AA426-$R426)&gt;0),$V426/365*($S426-AA426+1),$V426/365*(AB426-$R426+1))))),0)</f>
        <v>0</v>
      </c>
      <c r="AD426" s="161">
        <f t="shared" ref="AD426:AD429" si="5013">AB426+1</f>
        <v>45717</v>
      </c>
      <c r="AE426" s="161">
        <f t="shared" ref="AE426:AE429" si="5014">AD426+30</f>
        <v>45747</v>
      </c>
      <c r="AF426" s="165">
        <f t="shared" ref="AF426:AF429" si="5015">IFERROR(IF(($R426-AE426)&gt;=0,0,IF(($S426-AD426)&lt;0,0,IF(AND(($S426-AE426)&gt;0,(AD426-$R426)&gt;0),$V426/365*(AE426-AD426+1),IF(AND(($S426-AE426)&lt;=0,(AD426-$R426)&gt;0),$V426/365*($S426-AD426+1),$V426/365*(AE426-$R426+1))))),0)</f>
        <v>0</v>
      </c>
      <c r="AG426" s="161">
        <f t="shared" ref="AG426:AG429" si="5016">AE426+1</f>
        <v>45748</v>
      </c>
      <c r="AH426" s="161">
        <f t="shared" ref="AH426:AH429" si="5017">AG426+29</f>
        <v>45777</v>
      </c>
      <c r="AI426" s="165">
        <f t="shared" ref="AI426:AI429" si="5018">IFERROR(IF(($R426-AH426)&gt;=0,0,IF(($S426-AG426)&lt;0,0,IF(AND(($S426-AH426)&gt;0,(AG426-$R426)&gt;0),$V426/365*(AH426-AG426+1),IF(AND(($S426-AH426)&lt;=0,(AG426-$R426)&gt;0),$V426/365*($S426-AG426+1),$V426/365*(AH426-$R426+1))))),0)</f>
        <v>0</v>
      </c>
      <c r="AJ426" s="161">
        <f t="shared" ref="AJ426:AJ429" si="5019">AH426+1</f>
        <v>45778</v>
      </c>
      <c r="AK426" s="161">
        <f t="shared" ref="AK426:AK429" si="5020">AJ426+30</f>
        <v>45808</v>
      </c>
      <c r="AL426" s="165">
        <f t="shared" ref="AL426:AL429" si="5021">IFERROR(IF(($R426-AK426)&gt;=0,0,IF(($S426-AJ426)&lt;0,0,IF(AND(($S426-AK426)&gt;0,(AJ426-$R426)&gt;0),$V426/365*(AK426-AJ426+1),IF(AND(($S426-AK426)&lt;=0,(AJ426-$R426)&gt;0),$V426/365*($S426-AJ426+1),$V426/365*(AK426-$R426+1))))),0)</f>
        <v>0</v>
      </c>
      <c r="AM426" s="161">
        <f t="shared" ref="AM426:AM429" si="5022">AK426+1</f>
        <v>45809</v>
      </c>
      <c r="AN426" s="161">
        <f t="shared" ref="AN426:AN429" si="5023">AM426+29</f>
        <v>45838</v>
      </c>
      <c r="AO426" s="165">
        <f t="shared" ref="AO426:AO429" si="5024">IFERROR(IF(($R426-AN426)&gt;=0,0,IF(($S426-AM426)&lt;0,0,IF(AND(($S426-AN426)&gt;0,(AM426-$R426)&gt;0),$V426/365*(AN426-AM426+1),IF(AND(($S426-AN426)&lt;=0,(AM426-$R426)&gt;0),$V426/365*($S426-AM426+1),$V426/365*(AN426-$R426+1))))),0)</f>
        <v>0</v>
      </c>
      <c r="AP426" s="161">
        <f t="shared" ref="AP426:AP429" si="5025">AN426+1</f>
        <v>45839</v>
      </c>
      <c r="AQ426" s="161">
        <f t="shared" ref="AQ426:AQ429" si="5026">AP426+30</f>
        <v>45869</v>
      </c>
      <c r="AR426" s="165">
        <f t="shared" ref="AR426:AR429" si="5027">IFERROR(IF(($R426-AQ426)&gt;=0,0,IF(($S426-AP426)&lt;0,0,IF(AND(($S426-AQ426)&gt;0,(AP426-$R426)&gt;0),$V426/365*(AQ426-AP426+1),IF(AND(($S426-AQ426)&lt;=0,(AP426-$R426)&gt;0),$V426/365*($S426-AP426+1),$V426/365*(AQ426-$R426+1))))),0)</f>
        <v>12153.698630137</v>
      </c>
      <c r="AS426" s="161">
        <f t="shared" ref="AS426:AS429" si="5028">AQ426+1</f>
        <v>45870</v>
      </c>
      <c r="AT426" s="161">
        <f t="shared" ref="AT426:AT429" si="5029">AS426+30</f>
        <v>45900</v>
      </c>
      <c r="AU426" s="165">
        <f t="shared" ref="AU426:AU429" si="5030">IFERROR(IF(($R426-AT426)&gt;=0,0,IF(($S426-AS426)&lt;0,0,IF(AND(($S426-AT426)&gt;0,(AS426-$R426)&gt;0),$V426/365*(AT426-AS426+1),IF(AND(($S426-AT426)&lt;=0,(AS426-$R426)&gt;0),$V426/365*($S426-AS426+1),$V426/365*(AT426-$R426+1))))),0)</f>
        <v>12153.698630137</v>
      </c>
      <c r="AV426" s="161">
        <f t="shared" ref="AV426:AV429" si="5031">AT426+1</f>
        <v>45901</v>
      </c>
      <c r="AW426" s="161">
        <f t="shared" ref="AW426:AW429" si="5032">AV426+29</f>
        <v>45930</v>
      </c>
      <c r="AX426" s="165">
        <f t="shared" ref="AX426:AX429" si="5033">IFERROR(IF(($R426-AW426)&gt;=0,0,IF(($S426-AV426)&lt;0,0,IF(AND(($S426-AW426)&gt;0,(AV426-$R426)&gt;0),$V426/365*(AW426-AV426+1),IF(AND(($S426-AW426)&lt;=0,(AV426-$R426)&gt;0),$V426/365*($S426-AV426+1),$V426/365*(AW426-$R426+1))))),0)</f>
        <v>11761.6438356164</v>
      </c>
      <c r="AY426" s="161">
        <f t="shared" ref="AY426:AY429" si="5034">AW426+1</f>
        <v>45931</v>
      </c>
      <c r="AZ426" s="161">
        <f t="shared" ref="AZ426:AZ429" si="5035">AY426+30</f>
        <v>45961</v>
      </c>
      <c r="BA426" s="165">
        <f t="shared" ref="BA426:BA429" si="5036">IFERROR(IF(($R426-AZ426)&gt;=0,0,IF(($S426-AY426)&lt;0,0,IF(AND(($S426-AZ426)&gt;0,(AY426-$R426)&gt;0),$V426/365*(AZ426-AY426+1),IF(AND(($S426-AZ426)&lt;=0,(AY426-$R426)&gt;0),$V426/365*($S426-AY426+1),$V426/365*(AZ426-$R426+1))))),0)</f>
        <v>12153.698630137</v>
      </c>
      <c r="BB426" s="161">
        <f t="shared" ref="BB426:BB429" si="5037">AZ426+1</f>
        <v>45962</v>
      </c>
      <c r="BC426" s="161">
        <f t="shared" ref="BC426:BC429" si="5038">BB426+29</f>
        <v>45991</v>
      </c>
      <c r="BD426" s="165">
        <f t="shared" ref="BD426:BD429" si="5039">IFERROR(IF(($R426-BC426)&gt;=0,0,IF(($S426-BB426)&lt;0,0,IF(AND(($S426-BC426)&gt;0,(BB426-$R426)&gt;0),$V426/365*(BC426-BB426+1),IF(AND(($S426-BC426)&lt;=0,(BB426-$R426)&gt;0),$V426/365*($S426-BB426+1),$V426/365*(BC426-$R426+1))))),0)</f>
        <v>11761.6438356164</v>
      </c>
      <c r="BE426" s="161">
        <f t="shared" ref="BE426:BE429" si="5040">BC426+1</f>
        <v>45992</v>
      </c>
      <c r="BF426" s="161">
        <f t="shared" ref="BF426:BF429" si="5041">BE426+30</f>
        <v>46022</v>
      </c>
      <c r="BG426" s="165">
        <f t="shared" ref="BG426:BG429" si="5042">IFERROR(IF(($R426-BF426)&gt;=0,0,IF(($S426-BE426)&lt;0,0,IF(AND(($S426-BF426)&gt;0,(BE426-$R426)&gt;0),$V426/365*(BF426-BE426+1),IF(AND(($S426-BF426)&lt;=0,(BE426-$R426)&gt;0),$V426/365*($S426-BE426+1),$V426/365*(BF426-$R426+1))))),0)</f>
        <v>12153.698630137</v>
      </c>
      <c r="BH426" s="161">
        <v>46023</v>
      </c>
      <c r="BI426" s="161">
        <f t="shared" ref="BI426:BI429" si="5043">BH426+30</f>
        <v>46053</v>
      </c>
      <c r="BJ426" s="165">
        <f t="shared" ref="BJ426:BJ429" si="5044">IFERROR(IF(($R426-BI426)&gt;=0,0,IF(($S426-BH426)&lt;0,0,IF(AND(($S426-BI426)&gt;0,(BH426-$R426)&gt;0),$V426/365*(BI426-BH426+1),IF(AND(($S426-BI426)&lt;=0,(BH426-$R426)&gt;0),$V426/365*($S426-BH426+1),$V426/365*(BI426-$R426+1))))),0)</f>
        <v>12153.698630137</v>
      </c>
      <c r="BK426" s="161">
        <f t="shared" ref="BK426:BK429" si="5045">BI426+1</f>
        <v>46054</v>
      </c>
      <c r="BL426" s="161">
        <f t="shared" ref="BL426:BL429" si="5046">BK426+27</f>
        <v>46081</v>
      </c>
      <c r="BM426" s="165">
        <f t="shared" ref="BM426:BM429" si="5047">IFERROR(IF(($R426-BL426)&gt;=0,0,IF(($S426-BK426)&lt;0,0,IF(AND(($S426-BL426)&gt;0,(BK426-$R426)&gt;0),$V426/365*(BL426-BK426+1),IF(AND(($S426-BL426)&lt;=0,(BK426-$R426)&gt;0),$V426/365*($S426-BK426+1),$V426/365*(BL426-$R426+1))))),0)</f>
        <v>10977.5342465753</v>
      </c>
      <c r="BN426" s="161">
        <f t="shared" ref="BN426:BN429" si="5048">BL426+1</f>
        <v>46082</v>
      </c>
      <c r="BO426" s="161">
        <f t="shared" ref="BO426:BO429" si="5049">BN426+30</f>
        <v>46112</v>
      </c>
      <c r="BP426" s="165">
        <f t="shared" ref="BP426:BP429" si="5050">IFERROR(IF(($R426-BO426)&gt;=0,0,IF(($S426-BN426)&lt;0,0,IF(AND(($S426-BO426)&gt;0,(BN426-$R426)&gt;0),$V426/365*(BO426-BN426+1),IF(AND(($S426-BO426)&lt;=0,(BN426-$R426)&gt;0),$V426/365*($S426-BN426+1),$V426/365*(BO426-$R426+1))))),0)</f>
        <v>12153.698630137</v>
      </c>
      <c r="BQ426" s="161">
        <f t="shared" ref="BQ426:BQ429" si="5051">BO426+1</f>
        <v>46113</v>
      </c>
      <c r="BR426" s="161">
        <f t="shared" ref="BR426:BR429" si="5052">BQ426+29</f>
        <v>46142</v>
      </c>
      <c r="BS426" s="165">
        <f t="shared" ref="BS426:BS429" si="5053">IFERROR(IF(($R426-BR426)&gt;=0,0,IF(($S426-BQ426)&lt;0,0,IF(AND(($S426-BR426)&gt;0,(BQ426-$R426)&gt;0),$V426/365*(BR426-BQ426+1),IF(AND(($S426-BR426)&lt;=0,(BQ426-$R426)&gt;0),$V426/365*($S426-BQ426+1),$V426/365*(BR426-$R426+1))))),0)</f>
        <v>11761.6438356164</v>
      </c>
      <c r="BT426" s="161">
        <f t="shared" ref="BT426:BT429" si="5054">BR426+1</f>
        <v>46143</v>
      </c>
      <c r="BU426" s="161">
        <f t="shared" ref="BU426:BU429" si="5055">BT426+30</f>
        <v>46173</v>
      </c>
      <c r="BV426" s="165">
        <f t="shared" ref="BV426:BV429" si="5056">IFERROR(IF(($R426-BU426)&gt;=0,0,IF(($S426-BT426)&lt;0,0,IF(AND(($S426-BU426)&gt;0,(BT426-$R426)&gt;0),$V426/365*(BU426-BT426+1),IF(AND(($S426-BU426)&lt;=0,(BT426-$R426)&gt;0),$V426/365*($S426-BT426+1),$V426/365*(BU426-$R426+1))))),0)</f>
        <v>12153.698630137</v>
      </c>
      <c r="BW426" s="161">
        <f t="shared" ref="BW426:BW429" si="5057">BU426+1</f>
        <v>46174</v>
      </c>
      <c r="BX426" s="161">
        <f t="shared" ref="BX426:BX429" si="5058">BW426+29</f>
        <v>46203</v>
      </c>
      <c r="BY426" s="165">
        <f t="shared" ref="BY426:BY429" si="5059">IFERROR(IF(($R426-BX426)&gt;=0,0,IF(($S426-BW426)&lt;0,0,IF(AND(($S426-BX426)&gt;0,(BW426-$R426)&gt;0),$V426/365*(BX426-BW426+1),IF(AND(($S426-BX426)&lt;=0,(BW426-$R426)&gt;0),$V426/365*($S426-BW426+1),$V426/365*(BX426-$R426+1))))),0)</f>
        <v>11761.6438356164</v>
      </c>
      <c r="BZ426" s="161">
        <f t="shared" ref="BZ426:BZ429" si="5060">BX426+1</f>
        <v>46204</v>
      </c>
      <c r="CA426" s="161">
        <f t="shared" ref="CA426:CA429" si="5061">BZ426+30</f>
        <v>46234</v>
      </c>
      <c r="CB426" s="165">
        <f t="shared" ref="CB426:CB429" si="5062">IFERROR(IF(($R426-CA426)&gt;=0,0,IF(($S426-BZ426)&lt;0,0,IF(AND(($S426-CA426)&gt;0,(BZ426-$R426)&gt;0),$V426/365*(CA426-BZ426+1),IF(AND(($S426-CA426)&lt;=0,(BZ426-$R426)&gt;0),$V426/365*($S426-BZ426+1),$V426/365*(CA426-$R426+1))))),0)</f>
        <v>0</v>
      </c>
      <c r="CC426" s="161">
        <f t="shared" ref="CC426:CC429" si="5063">CA426+1</f>
        <v>46235</v>
      </c>
      <c r="CD426" s="161">
        <f t="shared" ref="CD426:CD429" si="5064">CC426+30</f>
        <v>46265</v>
      </c>
      <c r="CE426" s="165">
        <f t="shared" ref="CE426:CE429" si="5065">IFERROR(IF(($R426-CD426)&gt;=0,0,IF(($S426-CC426)&lt;0,0,IF(AND(($S426-CD426)&gt;0,(CC426-$R426)&gt;0),$V426/365*(CD426-CC426+1),IF(AND(($S426-CD426)&lt;=0,(CC426-$R426)&gt;0),$V426/365*($S426-CC426+1),$V426/365*(CD426-$R426+1))))),0)</f>
        <v>0</v>
      </c>
      <c r="CF426" s="161">
        <f t="shared" ref="CF426:CF429" si="5066">CD426+1</f>
        <v>46266</v>
      </c>
      <c r="CG426" s="161">
        <f t="shared" ref="CG426:CG429" si="5067">CF426+29</f>
        <v>46295</v>
      </c>
      <c r="CH426" s="165">
        <f t="shared" ref="CH426:CH429" si="5068">IFERROR(IF(($R426-CG426)&gt;=0,0,IF(($S426-CF426)&lt;0,0,IF(AND(($S426-CG426)&gt;0,(CF426-$R426)&gt;0),$V426/365*(CG426-CF426+1),IF(AND(($S426-CG426)&lt;=0,(CF426-$R426)&gt;0),$V426/365*($S426-CF426+1),$V426/365*(CG426-$R426+1))))),0)</f>
        <v>0</v>
      </c>
      <c r="CI426" s="161">
        <f t="shared" ref="CI426:CI429" si="5069">CG426+1</f>
        <v>46296</v>
      </c>
      <c r="CJ426" s="161">
        <f t="shared" ref="CJ426:CJ429" si="5070">CI426+30</f>
        <v>46326</v>
      </c>
      <c r="CK426" s="165">
        <f t="shared" ref="CK426:CK429" si="5071">IFERROR(IF(($R426-CJ426)&gt;=0,0,IF(($S426-CI426)&lt;0,0,IF(AND(($S426-CJ426)&gt;0,(CI426-$R426)&gt;0),$V426/365*(CJ426-CI426+1),IF(AND(($S426-CJ426)&lt;=0,(CI426-$R426)&gt;0),$V426/365*($S426-CI426+1),$V426/365*(CJ426-$R426+1))))),0)</f>
        <v>0</v>
      </c>
      <c r="CL426" s="161">
        <f t="shared" ref="CL426:CL429" si="5072">CJ426+1</f>
        <v>46327</v>
      </c>
      <c r="CM426" s="161">
        <f t="shared" ref="CM426:CM429" si="5073">CL426+29</f>
        <v>46356</v>
      </c>
      <c r="CN426" s="165">
        <f t="shared" ref="CN426:CN429" si="5074">IFERROR(IF(($R426-CM426)&gt;=0,0,IF(($S426-CL426)&lt;0,0,IF(AND(($S426-CM426)&gt;0,(CL426-$R426)&gt;0),$V426/365*(CM426-CL426+1),IF(AND(($S426-CM426)&lt;=0,(CL426-$R426)&gt;0),$V426/365*($S426-CL426+1),$V426/365*(CM426-$R426+1))))),0)</f>
        <v>0</v>
      </c>
      <c r="CO426" s="161">
        <f t="shared" ref="CO426:CO429" si="5075">CM426+1</f>
        <v>46357</v>
      </c>
      <c r="CP426" s="161">
        <f t="shared" ref="CP426:CP429" si="5076">CO426+30</f>
        <v>46387</v>
      </c>
      <c r="CQ426" s="165">
        <f t="shared" ref="CQ426:CQ429" si="5077">IFERROR(IF(($R426-CP426)&gt;=0,0,IF(($S426-CO426)&lt;0,0,IF(AND(($S426-CP426)&gt;0,(CO426-$R426)&gt;0),$V426/365*(CP426-CO426+1),IF(AND(($S426-CP426)&lt;=0,(CO426-$R426)&gt;0),$V426/365*($S426-CO426+1),$V426/365*(CP426-$R426+1))))),0)</f>
        <v>0</v>
      </c>
    </row>
    <row r="427" s="78" customFormat="1" ht="24" customHeight="1" outlineLevel="3" spans="1:95">
      <c r="A427" s="119"/>
      <c r="B427" s="120"/>
      <c r="C427" s="121"/>
      <c r="D427" s="119"/>
      <c r="E427" s="120"/>
      <c r="F427" s="120"/>
      <c r="G427" s="120"/>
      <c r="H427" s="122"/>
      <c r="I427" s="122"/>
      <c r="J427" s="122">
        <f t="shared" si="4646"/>
        <v>0</v>
      </c>
      <c r="K427" s="122">
        <f t="shared" ref="K427:K429" si="5078">K426+1</f>
        <v>2</v>
      </c>
      <c r="L427" s="153" t="s">
        <v>2865</v>
      </c>
      <c r="M427" s="154" t="str">
        <f>IFERROR(VLOOKUP($L427,'2-2 引出数据_合同数据仓库'!$B$2:$BP$1000,3,FALSE),0)</f>
        <v>开通深圳市智慧停车平台功能服务协议（翠堤湾花园）</v>
      </c>
      <c r="N427" s="122"/>
      <c r="O427" s="154">
        <f>IFERROR(VLOOKUP((LEFT(VLOOKUP($L427,'2-2 引出数据_合同数据仓库'!$B$2:$BP$1000,64,FALSE),15)&amp;(RIGHT(VLOOKUP($L427,'2-2 引出数据_合同数据仓库'!$B$2:$BP$1000,64,FALSE),4)+1)),'2-2 引出数据_合同数据仓库'!$B$2:$BP$1000,3,FALSE),0)</f>
        <v>0</v>
      </c>
      <c r="P427" s="122"/>
      <c r="Q427" s="122" t="str">
        <f>IFERROR(VLOOKUP($L427,'2-2 引出数据_合同数据仓库'!$B$2:$BP$1000,28,FALSE),0)</f>
        <v>2024-07-15</v>
      </c>
      <c r="R427" s="122" t="str">
        <f>IFERROR(VLOOKUP($L427,'2-2 引出数据_合同数据仓库'!$B$2:$BP$1000,29,FALSE),0)</f>
        <v>2024-07-16</v>
      </c>
      <c r="S427" s="122" t="str">
        <f>IFERROR(VLOOKUP($L427,'2-2 引出数据_合同数据仓库'!$B$2:$BP$1000,4,FALSE),0)</f>
        <v>2024-07-25</v>
      </c>
      <c r="T427" s="122"/>
      <c r="U427" s="122">
        <f>IFERROR(VLOOKUP($L427,'2-2 引出数据_合同数据仓库'!$B$2:$BP$1000,15,FALSE),0)</f>
        <v>5000</v>
      </c>
      <c r="V427" s="122">
        <f t="shared" si="5007"/>
        <v>182500</v>
      </c>
      <c r="W427" s="122"/>
      <c r="X427" s="161">
        <v>45658</v>
      </c>
      <c r="Y427" s="161">
        <f t="shared" si="5008"/>
        <v>45688</v>
      </c>
      <c r="Z427" s="165">
        <f t="shared" si="5009"/>
        <v>0</v>
      </c>
      <c r="AA427" s="161">
        <f t="shared" si="5010"/>
        <v>45689</v>
      </c>
      <c r="AB427" s="161">
        <f t="shared" si="5011"/>
        <v>45716</v>
      </c>
      <c r="AC427" s="165">
        <f t="shared" si="5012"/>
        <v>0</v>
      </c>
      <c r="AD427" s="161">
        <f t="shared" si="5013"/>
        <v>45717</v>
      </c>
      <c r="AE427" s="161">
        <f t="shared" si="5014"/>
        <v>45747</v>
      </c>
      <c r="AF427" s="165">
        <f t="shared" si="5015"/>
        <v>0</v>
      </c>
      <c r="AG427" s="161">
        <f t="shared" si="5016"/>
        <v>45748</v>
      </c>
      <c r="AH427" s="161">
        <f t="shared" si="5017"/>
        <v>45777</v>
      </c>
      <c r="AI427" s="165">
        <f t="shared" si="5018"/>
        <v>0</v>
      </c>
      <c r="AJ427" s="161">
        <f t="shared" si="5019"/>
        <v>45778</v>
      </c>
      <c r="AK427" s="161">
        <f t="shared" si="5020"/>
        <v>45808</v>
      </c>
      <c r="AL427" s="165">
        <f t="shared" si="5021"/>
        <v>0</v>
      </c>
      <c r="AM427" s="161">
        <f t="shared" si="5022"/>
        <v>45809</v>
      </c>
      <c r="AN427" s="161">
        <f t="shared" si="5023"/>
        <v>45838</v>
      </c>
      <c r="AO427" s="165">
        <f t="shared" si="5024"/>
        <v>0</v>
      </c>
      <c r="AP427" s="161">
        <f t="shared" si="5025"/>
        <v>45839</v>
      </c>
      <c r="AQ427" s="161">
        <f t="shared" si="5026"/>
        <v>45869</v>
      </c>
      <c r="AR427" s="165">
        <f t="shared" si="5027"/>
        <v>0</v>
      </c>
      <c r="AS427" s="161">
        <f t="shared" si="5028"/>
        <v>45870</v>
      </c>
      <c r="AT427" s="161">
        <f t="shared" si="5029"/>
        <v>45900</v>
      </c>
      <c r="AU427" s="165">
        <f t="shared" si="5030"/>
        <v>0</v>
      </c>
      <c r="AV427" s="161">
        <f t="shared" si="5031"/>
        <v>45901</v>
      </c>
      <c r="AW427" s="161">
        <f t="shared" si="5032"/>
        <v>45930</v>
      </c>
      <c r="AX427" s="165">
        <f t="shared" si="5033"/>
        <v>0</v>
      </c>
      <c r="AY427" s="161">
        <f t="shared" si="5034"/>
        <v>45931</v>
      </c>
      <c r="AZ427" s="161">
        <f t="shared" si="5035"/>
        <v>45961</v>
      </c>
      <c r="BA427" s="165">
        <f t="shared" si="5036"/>
        <v>0</v>
      </c>
      <c r="BB427" s="161">
        <f t="shared" si="5037"/>
        <v>45962</v>
      </c>
      <c r="BC427" s="161">
        <f t="shared" si="5038"/>
        <v>45991</v>
      </c>
      <c r="BD427" s="165">
        <f t="shared" si="5039"/>
        <v>0</v>
      </c>
      <c r="BE427" s="161">
        <f t="shared" si="5040"/>
        <v>45992</v>
      </c>
      <c r="BF427" s="161">
        <f t="shared" si="5041"/>
        <v>46022</v>
      </c>
      <c r="BG427" s="165">
        <f t="shared" si="5042"/>
        <v>0</v>
      </c>
      <c r="BH427" s="161">
        <v>46023</v>
      </c>
      <c r="BI427" s="161">
        <f t="shared" si="5043"/>
        <v>46053</v>
      </c>
      <c r="BJ427" s="165">
        <f t="shared" si="5044"/>
        <v>0</v>
      </c>
      <c r="BK427" s="161">
        <f t="shared" si="5045"/>
        <v>46054</v>
      </c>
      <c r="BL427" s="161">
        <f t="shared" si="5046"/>
        <v>46081</v>
      </c>
      <c r="BM427" s="165">
        <f t="shared" si="5047"/>
        <v>0</v>
      </c>
      <c r="BN427" s="161">
        <f t="shared" si="5048"/>
        <v>46082</v>
      </c>
      <c r="BO427" s="161">
        <f t="shared" si="5049"/>
        <v>46112</v>
      </c>
      <c r="BP427" s="165">
        <f t="shared" si="5050"/>
        <v>0</v>
      </c>
      <c r="BQ427" s="161">
        <f t="shared" si="5051"/>
        <v>46113</v>
      </c>
      <c r="BR427" s="161">
        <f t="shared" si="5052"/>
        <v>46142</v>
      </c>
      <c r="BS427" s="165">
        <f t="shared" si="5053"/>
        <v>0</v>
      </c>
      <c r="BT427" s="161">
        <f t="shared" si="5054"/>
        <v>46143</v>
      </c>
      <c r="BU427" s="161">
        <f t="shared" si="5055"/>
        <v>46173</v>
      </c>
      <c r="BV427" s="165">
        <f t="shared" si="5056"/>
        <v>0</v>
      </c>
      <c r="BW427" s="161">
        <f t="shared" si="5057"/>
        <v>46174</v>
      </c>
      <c r="BX427" s="161">
        <f t="shared" si="5058"/>
        <v>46203</v>
      </c>
      <c r="BY427" s="165">
        <f t="shared" si="5059"/>
        <v>0</v>
      </c>
      <c r="BZ427" s="161">
        <f t="shared" si="5060"/>
        <v>46204</v>
      </c>
      <c r="CA427" s="161">
        <f t="shared" si="5061"/>
        <v>46234</v>
      </c>
      <c r="CB427" s="165">
        <f t="shared" si="5062"/>
        <v>0</v>
      </c>
      <c r="CC427" s="161">
        <f t="shared" si="5063"/>
        <v>46235</v>
      </c>
      <c r="CD427" s="161">
        <f t="shared" si="5064"/>
        <v>46265</v>
      </c>
      <c r="CE427" s="165">
        <f t="shared" si="5065"/>
        <v>0</v>
      </c>
      <c r="CF427" s="161">
        <f t="shared" si="5066"/>
        <v>46266</v>
      </c>
      <c r="CG427" s="161">
        <f t="shared" si="5067"/>
        <v>46295</v>
      </c>
      <c r="CH427" s="165">
        <f t="shared" si="5068"/>
        <v>0</v>
      </c>
      <c r="CI427" s="161">
        <f t="shared" si="5069"/>
        <v>46296</v>
      </c>
      <c r="CJ427" s="161">
        <f t="shared" si="5070"/>
        <v>46326</v>
      </c>
      <c r="CK427" s="165">
        <f t="shared" si="5071"/>
        <v>0</v>
      </c>
      <c r="CL427" s="161">
        <f t="shared" si="5072"/>
        <v>46327</v>
      </c>
      <c r="CM427" s="161">
        <f t="shared" si="5073"/>
        <v>46356</v>
      </c>
      <c r="CN427" s="165">
        <f t="shared" si="5074"/>
        <v>0</v>
      </c>
      <c r="CO427" s="161">
        <f t="shared" si="5075"/>
        <v>46357</v>
      </c>
      <c r="CP427" s="161">
        <f t="shared" si="5076"/>
        <v>46387</v>
      </c>
      <c r="CQ427" s="165">
        <f t="shared" si="5077"/>
        <v>0</v>
      </c>
    </row>
    <row r="428" s="78" customFormat="1" ht="24" customHeight="1" outlineLevel="3" spans="1:95">
      <c r="A428" s="119"/>
      <c r="B428" s="120"/>
      <c r="C428" s="121"/>
      <c r="D428" s="119"/>
      <c r="E428" s="120"/>
      <c r="F428" s="120"/>
      <c r="G428" s="120"/>
      <c r="H428" s="122"/>
      <c r="I428" s="122"/>
      <c r="J428" s="122">
        <f t="shared" si="4646"/>
        <v>70961.9178082192</v>
      </c>
      <c r="K428" s="122">
        <f t="shared" si="5078"/>
        <v>3</v>
      </c>
      <c r="L428" s="153" t="s">
        <v>2866</v>
      </c>
      <c r="M428" s="154" t="str">
        <f>IFERROR(VLOOKUP($L428,'2-2 引出数据_合同数据仓库'!$B$2:$BP$1000,3,FALSE),0)</f>
        <v>翠堤湾公共设备维护管理合同</v>
      </c>
      <c r="N428" s="122"/>
      <c r="O428" s="154">
        <f>IFERROR(VLOOKUP((LEFT(VLOOKUP($L428,'2-2 引出数据_合同数据仓库'!$B$2:$BP$1000,64,FALSE),15)&amp;(RIGHT(VLOOKUP($L428,'2-2 引出数据_合同数据仓库'!$B$2:$BP$1000,64,FALSE),4)+1)),'2-2 引出数据_合同数据仓库'!$B$2:$BP$1000,3,FALSE),0)</f>
        <v>0</v>
      </c>
      <c r="P428" s="122"/>
      <c r="Q428" s="122" t="str">
        <f>IFERROR(VLOOKUP($L428,'2-2 引出数据_合同数据仓库'!$B$2:$BP$1000,28,FALSE),0)</f>
        <v>2024-06-28</v>
      </c>
      <c r="R428" s="122" t="str">
        <f>IFERROR(VLOOKUP($L428,'2-2 引出数据_合同数据仓库'!$B$2:$BP$1000,29,FALSE),0)</f>
        <v>2024-07-01</v>
      </c>
      <c r="S428" s="122" t="str">
        <f>IFERROR(VLOOKUP($L428,'2-2 引出数据_合同数据仓库'!$B$2:$BP$1000,4,FALSE),0)</f>
        <v>2025-06-30</v>
      </c>
      <c r="T428" s="122"/>
      <c r="U428" s="122">
        <f>IFERROR(VLOOKUP($L428,'2-2 引出数据_合同数据仓库'!$B$2:$BP$1000,15,FALSE),0)</f>
        <v>143100</v>
      </c>
      <c r="V428" s="122">
        <f t="shared" si="5007"/>
        <v>143100</v>
      </c>
      <c r="W428" s="122"/>
      <c r="X428" s="161">
        <v>45658</v>
      </c>
      <c r="Y428" s="161">
        <f t="shared" si="5008"/>
        <v>45688</v>
      </c>
      <c r="Z428" s="165">
        <f t="shared" si="5009"/>
        <v>12153.698630137</v>
      </c>
      <c r="AA428" s="161">
        <f t="shared" si="5010"/>
        <v>45689</v>
      </c>
      <c r="AB428" s="161">
        <f t="shared" si="5011"/>
        <v>45716</v>
      </c>
      <c r="AC428" s="165">
        <f t="shared" si="5012"/>
        <v>10977.5342465753</v>
      </c>
      <c r="AD428" s="161">
        <f t="shared" si="5013"/>
        <v>45717</v>
      </c>
      <c r="AE428" s="161">
        <f t="shared" si="5014"/>
        <v>45747</v>
      </c>
      <c r="AF428" s="165">
        <f t="shared" si="5015"/>
        <v>12153.698630137</v>
      </c>
      <c r="AG428" s="161">
        <f t="shared" si="5016"/>
        <v>45748</v>
      </c>
      <c r="AH428" s="161">
        <f t="shared" si="5017"/>
        <v>45777</v>
      </c>
      <c r="AI428" s="165">
        <f t="shared" si="5018"/>
        <v>11761.6438356164</v>
      </c>
      <c r="AJ428" s="161">
        <f t="shared" si="5019"/>
        <v>45778</v>
      </c>
      <c r="AK428" s="161">
        <f t="shared" si="5020"/>
        <v>45808</v>
      </c>
      <c r="AL428" s="165">
        <f t="shared" si="5021"/>
        <v>12153.698630137</v>
      </c>
      <c r="AM428" s="161">
        <f t="shared" si="5022"/>
        <v>45809</v>
      </c>
      <c r="AN428" s="161">
        <f t="shared" si="5023"/>
        <v>45838</v>
      </c>
      <c r="AO428" s="165">
        <f t="shared" si="5024"/>
        <v>11761.6438356164</v>
      </c>
      <c r="AP428" s="161">
        <f t="shared" si="5025"/>
        <v>45839</v>
      </c>
      <c r="AQ428" s="161">
        <f t="shared" si="5026"/>
        <v>45869</v>
      </c>
      <c r="AR428" s="165">
        <f t="shared" si="5027"/>
        <v>0</v>
      </c>
      <c r="AS428" s="161">
        <f t="shared" si="5028"/>
        <v>45870</v>
      </c>
      <c r="AT428" s="161">
        <f t="shared" si="5029"/>
        <v>45900</v>
      </c>
      <c r="AU428" s="165">
        <f t="shared" si="5030"/>
        <v>0</v>
      </c>
      <c r="AV428" s="161">
        <f t="shared" si="5031"/>
        <v>45901</v>
      </c>
      <c r="AW428" s="161">
        <f t="shared" si="5032"/>
        <v>45930</v>
      </c>
      <c r="AX428" s="165">
        <f t="shared" si="5033"/>
        <v>0</v>
      </c>
      <c r="AY428" s="161">
        <f t="shared" si="5034"/>
        <v>45931</v>
      </c>
      <c r="AZ428" s="161">
        <f t="shared" si="5035"/>
        <v>45961</v>
      </c>
      <c r="BA428" s="165">
        <f t="shared" si="5036"/>
        <v>0</v>
      </c>
      <c r="BB428" s="161">
        <f t="shared" si="5037"/>
        <v>45962</v>
      </c>
      <c r="BC428" s="161">
        <f t="shared" si="5038"/>
        <v>45991</v>
      </c>
      <c r="BD428" s="165">
        <f t="shared" si="5039"/>
        <v>0</v>
      </c>
      <c r="BE428" s="161">
        <f t="shared" si="5040"/>
        <v>45992</v>
      </c>
      <c r="BF428" s="161">
        <f t="shared" si="5041"/>
        <v>46022</v>
      </c>
      <c r="BG428" s="165">
        <f t="shared" si="5042"/>
        <v>0</v>
      </c>
      <c r="BH428" s="161">
        <v>46023</v>
      </c>
      <c r="BI428" s="161">
        <f t="shared" si="5043"/>
        <v>46053</v>
      </c>
      <c r="BJ428" s="165">
        <f t="shared" si="5044"/>
        <v>0</v>
      </c>
      <c r="BK428" s="161">
        <f t="shared" si="5045"/>
        <v>46054</v>
      </c>
      <c r="BL428" s="161">
        <f t="shared" si="5046"/>
        <v>46081</v>
      </c>
      <c r="BM428" s="165">
        <f t="shared" si="5047"/>
        <v>0</v>
      </c>
      <c r="BN428" s="161">
        <f t="shared" si="5048"/>
        <v>46082</v>
      </c>
      <c r="BO428" s="161">
        <f t="shared" si="5049"/>
        <v>46112</v>
      </c>
      <c r="BP428" s="165">
        <f t="shared" si="5050"/>
        <v>0</v>
      </c>
      <c r="BQ428" s="161">
        <f t="shared" si="5051"/>
        <v>46113</v>
      </c>
      <c r="BR428" s="161">
        <f t="shared" si="5052"/>
        <v>46142</v>
      </c>
      <c r="BS428" s="165">
        <f t="shared" si="5053"/>
        <v>0</v>
      </c>
      <c r="BT428" s="161">
        <f t="shared" si="5054"/>
        <v>46143</v>
      </c>
      <c r="BU428" s="161">
        <f t="shared" si="5055"/>
        <v>46173</v>
      </c>
      <c r="BV428" s="165">
        <f t="shared" si="5056"/>
        <v>0</v>
      </c>
      <c r="BW428" s="161">
        <f t="shared" si="5057"/>
        <v>46174</v>
      </c>
      <c r="BX428" s="161">
        <f t="shared" si="5058"/>
        <v>46203</v>
      </c>
      <c r="BY428" s="165">
        <f t="shared" si="5059"/>
        <v>0</v>
      </c>
      <c r="BZ428" s="161">
        <f t="shared" si="5060"/>
        <v>46204</v>
      </c>
      <c r="CA428" s="161">
        <f t="shared" si="5061"/>
        <v>46234</v>
      </c>
      <c r="CB428" s="165">
        <f t="shared" si="5062"/>
        <v>0</v>
      </c>
      <c r="CC428" s="161">
        <f t="shared" si="5063"/>
        <v>46235</v>
      </c>
      <c r="CD428" s="161">
        <f t="shared" si="5064"/>
        <v>46265</v>
      </c>
      <c r="CE428" s="165">
        <f t="shared" si="5065"/>
        <v>0</v>
      </c>
      <c r="CF428" s="161">
        <f t="shared" si="5066"/>
        <v>46266</v>
      </c>
      <c r="CG428" s="161">
        <f t="shared" si="5067"/>
        <v>46295</v>
      </c>
      <c r="CH428" s="165">
        <f t="shared" si="5068"/>
        <v>0</v>
      </c>
      <c r="CI428" s="161">
        <f t="shared" si="5069"/>
        <v>46296</v>
      </c>
      <c r="CJ428" s="161">
        <f t="shared" si="5070"/>
        <v>46326</v>
      </c>
      <c r="CK428" s="165">
        <f t="shared" si="5071"/>
        <v>0</v>
      </c>
      <c r="CL428" s="161">
        <f t="shared" si="5072"/>
        <v>46327</v>
      </c>
      <c r="CM428" s="161">
        <f t="shared" si="5073"/>
        <v>46356</v>
      </c>
      <c r="CN428" s="165">
        <f t="shared" si="5074"/>
        <v>0</v>
      </c>
      <c r="CO428" s="161">
        <f t="shared" si="5075"/>
        <v>46357</v>
      </c>
      <c r="CP428" s="161">
        <f t="shared" si="5076"/>
        <v>46387</v>
      </c>
      <c r="CQ428" s="165">
        <f t="shared" si="5077"/>
        <v>0</v>
      </c>
    </row>
    <row r="429" s="78" customFormat="1" ht="24" customHeight="1" outlineLevel="3" spans="1:95">
      <c r="A429" s="119"/>
      <c r="B429" s="120"/>
      <c r="C429" s="121"/>
      <c r="D429" s="119"/>
      <c r="E429" s="120"/>
      <c r="F429" s="120"/>
      <c r="G429" s="120"/>
      <c r="H429" s="122"/>
      <c r="I429" s="122"/>
      <c r="J429" s="122">
        <f t="shared" si="4646"/>
        <v>0</v>
      </c>
      <c r="K429" s="122">
        <f t="shared" si="5078"/>
        <v>4</v>
      </c>
      <c r="L429" s="153"/>
      <c r="M429" s="154">
        <f>IFERROR(VLOOKUP($L429,'2-2 引出数据_合同数据仓库'!$B$2:$BP$1000,3,FALSE),0)</f>
        <v>0</v>
      </c>
      <c r="N429" s="122"/>
      <c r="O429" s="154">
        <f>IFERROR(VLOOKUP((LEFT(VLOOKUP($L429,'2-2 引出数据_合同数据仓库'!$B$2:$BP$1000,64,FALSE),15)&amp;(RIGHT(VLOOKUP($L429,'2-2 引出数据_合同数据仓库'!$B$2:$BP$1000,64,FALSE),4)+1)),'2-2 引出数据_合同数据仓库'!$B$2:$BP$1000,3,FALSE),0)</f>
        <v>0</v>
      </c>
      <c r="P429" s="122"/>
      <c r="Q429" s="122">
        <f>IFERROR(VLOOKUP($L429,'2-2 引出数据_合同数据仓库'!$B$2:$BP$1000,28,FALSE),0)</f>
        <v>0</v>
      </c>
      <c r="R429" s="122">
        <f>IFERROR(VLOOKUP($L429,'2-2 引出数据_合同数据仓库'!$B$2:$BP$1000,29,FALSE),0)</f>
        <v>0</v>
      </c>
      <c r="S429" s="122">
        <f>IFERROR(VLOOKUP($L429,'2-2 引出数据_合同数据仓库'!$B$2:$BP$1000,4,FALSE),0)</f>
        <v>0</v>
      </c>
      <c r="T429" s="122"/>
      <c r="U429" s="122">
        <f>IFERROR(VLOOKUP($L429,'2-2 引出数据_合同数据仓库'!$B$2:$BP$1000,15,FALSE),0)</f>
        <v>0</v>
      </c>
      <c r="V429" s="122">
        <f t="shared" si="5007"/>
        <v>0</v>
      </c>
      <c r="W429" s="122"/>
      <c r="X429" s="161">
        <v>45658</v>
      </c>
      <c r="Y429" s="161">
        <f t="shared" si="5008"/>
        <v>45688</v>
      </c>
      <c r="Z429" s="165">
        <f t="shared" si="5009"/>
        <v>0</v>
      </c>
      <c r="AA429" s="161">
        <f t="shared" si="5010"/>
        <v>45689</v>
      </c>
      <c r="AB429" s="161">
        <f t="shared" si="5011"/>
        <v>45716</v>
      </c>
      <c r="AC429" s="165">
        <f t="shared" si="5012"/>
        <v>0</v>
      </c>
      <c r="AD429" s="161">
        <f t="shared" si="5013"/>
        <v>45717</v>
      </c>
      <c r="AE429" s="161">
        <f t="shared" si="5014"/>
        <v>45747</v>
      </c>
      <c r="AF429" s="165">
        <f t="shared" si="5015"/>
        <v>0</v>
      </c>
      <c r="AG429" s="161">
        <f t="shared" si="5016"/>
        <v>45748</v>
      </c>
      <c r="AH429" s="161">
        <f t="shared" si="5017"/>
        <v>45777</v>
      </c>
      <c r="AI429" s="165">
        <f t="shared" si="5018"/>
        <v>0</v>
      </c>
      <c r="AJ429" s="161">
        <f t="shared" si="5019"/>
        <v>45778</v>
      </c>
      <c r="AK429" s="161">
        <f t="shared" si="5020"/>
        <v>45808</v>
      </c>
      <c r="AL429" s="165">
        <f t="shared" si="5021"/>
        <v>0</v>
      </c>
      <c r="AM429" s="161">
        <f t="shared" si="5022"/>
        <v>45809</v>
      </c>
      <c r="AN429" s="161">
        <f t="shared" si="5023"/>
        <v>45838</v>
      </c>
      <c r="AO429" s="165">
        <f t="shared" si="5024"/>
        <v>0</v>
      </c>
      <c r="AP429" s="161">
        <f t="shared" si="5025"/>
        <v>45839</v>
      </c>
      <c r="AQ429" s="161">
        <f t="shared" si="5026"/>
        <v>45869</v>
      </c>
      <c r="AR429" s="165">
        <f t="shared" si="5027"/>
        <v>0</v>
      </c>
      <c r="AS429" s="161">
        <f t="shared" si="5028"/>
        <v>45870</v>
      </c>
      <c r="AT429" s="161">
        <f t="shared" si="5029"/>
        <v>45900</v>
      </c>
      <c r="AU429" s="165">
        <f t="shared" si="5030"/>
        <v>0</v>
      </c>
      <c r="AV429" s="161">
        <f t="shared" si="5031"/>
        <v>45901</v>
      </c>
      <c r="AW429" s="161">
        <f t="shared" si="5032"/>
        <v>45930</v>
      </c>
      <c r="AX429" s="165">
        <f t="shared" si="5033"/>
        <v>0</v>
      </c>
      <c r="AY429" s="161">
        <f t="shared" si="5034"/>
        <v>45931</v>
      </c>
      <c r="AZ429" s="161">
        <f t="shared" si="5035"/>
        <v>45961</v>
      </c>
      <c r="BA429" s="165">
        <f t="shared" si="5036"/>
        <v>0</v>
      </c>
      <c r="BB429" s="161">
        <f t="shared" si="5037"/>
        <v>45962</v>
      </c>
      <c r="BC429" s="161">
        <f t="shared" si="5038"/>
        <v>45991</v>
      </c>
      <c r="BD429" s="165">
        <f t="shared" si="5039"/>
        <v>0</v>
      </c>
      <c r="BE429" s="161">
        <f t="shared" si="5040"/>
        <v>45992</v>
      </c>
      <c r="BF429" s="161">
        <f t="shared" si="5041"/>
        <v>46022</v>
      </c>
      <c r="BG429" s="165">
        <f t="shared" si="5042"/>
        <v>0</v>
      </c>
      <c r="BH429" s="161">
        <v>46023</v>
      </c>
      <c r="BI429" s="161">
        <f t="shared" si="5043"/>
        <v>46053</v>
      </c>
      <c r="BJ429" s="165">
        <f t="shared" si="5044"/>
        <v>0</v>
      </c>
      <c r="BK429" s="161">
        <f t="shared" si="5045"/>
        <v>46054</v>
      </c>
      <c r="BL429" s="161">
        <f t="shared" si="5046"/>
        <v>46081</v>
      </c>
      <c r="BM429" s="165">
        <f t="shared" si="5047"/>
        <v>0</v>
      </c>
      <c r="BN429" s="161">
        <f t="shared" si="5048"/>
        <v>46082</v>
      </c>
      <c r="BO429" s="161">
        <f t="shared" si="5049"/>
        <v>46112</v>
      </c>
      <c r="BP429" s="165">
        <f t="shared" si="5050"/>
        <v>0</v>
      </c>
      <c r="BQ429" s="161">
        <f t="shared" si="5051"/>
        <v>46113</v>
      </c>
      <c r="BR429" s="161">
        <f t="shared" si="5052"/>
        <v>46142</v>
      </c>
      <c r="BS429" s="165">
        <f t="shared" si="5053"/>
        <v>0</v>
      </c>
      <c r="BT429" s="161">
        <f t="shared" si="5054"/>
        <v>46143</v>
      </c>
      <c r="BU429" s="161">
        <f t="shared" si="5055"/>
        <v>46173</v>
      </c>
      <c r="BV429" s="165">
        <f t="shared" si="5056"/>
        <v>0</v>
      </c>
      <c r="BW429" s="161">
        <f t="shared" si="5057"/>
        <v>46174</v>
      </c>
      <c r="BX429" s="161">
        <f t="shared" si="5058"/>
        <v>46203</v>
      </c>
      <c r="BY429" s="165">
        <f t="shared" si="5059"/>
        <v>0</v>
      </c>
      <c r="BZ429" s="161">
        <f t="shared" si="5060"/>
        <v>46204</v>
      </c>
      <c r="CA429" s="161">
        <f t="shared" si="5061"/>
        <v>46234</v>
      </c>
      <c r="CB429" s="165">
        <f t="shared" si="5062"/>
        <v>0</v>
      </c>
      <c r="CC429" s="161">
        <f t="shared" si="5063"/>
        <v>46235</v>
      </c>
      <c r="CD429" s="161">
        <f t="shared" si="5064"/>
        <v>46265</v>
      </c>
      <c r="CE429" s="165">
        <f t="shared" si="5065"/>
        <v>0</v>
      </c>
      <c r="CF429" s="161">
        <f t="shared" si="5066"/>
        <v>46266</v>
      </c>
      <c r="CG429" s="161">
        <f t="shared" si="5067"/>
        <v>46295</v>
      </c>
      <c r="CH429" s="165">
        <f t="shared" si="5068"/>
        <v>0</v>
      </c>
      <c r="CI429" s="161">
        <f t="shared" si="5069"/>
        <v>46296</v>
      </c>
      <c r="CJ429" s="161">
        <f t="shared" si="5070"/>
        <v>46326</v>
      </c>
      <c r="CK429" s="165">
        <f t="shared" si="5071"/>
        <v>0</v>
      </c>
      <c r="CL429" s="161">
        <f t="shared" si="5072"/>
        <v>46327</v>
      </c>
      <c r="CM429" s="161">
        <f t="shared" si="5073"/>
        <v>46356</v>
      </c>
      <c r="CN429" s="165">
        <f t="shared" si="5074"/>
        <v>0</v>
      </c>
      <c r="CO429" s="161">
        <f t="shared" si="5075"/>
        <v>46357</v>
      </c>
      <c r="CP429" s="161">
        <f t="shared" si="5076"/>
        <v>46387</v>
      </c>
      <c r="CQ429" s="165">
        <f t="shared" si="5077"/>
        <v>0</v>
      </c>
    </row>
    <row r="430" s="78" customFormat="1" ht="24" customHeight="1" outlineLevel="4" spans="1:95">
      <c r="A430" s="123" t="s">
        <v>2826</v>
      </c>
      <c r="B430" s="124"/>
      <c r="C430" s="124"/>
      <c r="D430" s="124"/>
      <c r="E430" s="124"/>
      <c r="F430" s="124"/>
      <c r="G430" s="125"/>
      <c r="H430" s="126"/>
      <c r="I430" s="126"/>
      <c r="J430" s="126"/>
      <c r="K430" s="126"/>
      <c r="L430" s="155"/>
      <c r="M430" s="155"/>
      <c r="N430" s="126"/>
      <c r="O430" s="126"/>
      <c r="P430" s="126"/>
      <c r="Q430" s="126"/>
      <c r="R430" s="126"/>
      <c r="S430" s="126"/>
      <c r="T430" s="126"/>
      <c r="U430" s="126"/>
      <c r="V430" s="126"/>
      <c r="W430" s="126"/>
      <c r="X430" s="126"/>
      <c r="Y430" s="126"/>
      <c r="Z430" s="126"/>
      <c r="AA430" s="126"/>
      <c r="AB430" s="126"/>
      <c r="AC430" s="126"/>
      <c r="AD430" s="126"/>
      <c r="AE430" s="126"/>
      <c r="AF430" s="126"/>
      <c r="AG430" s="126"/>
      <c r="AH430" s="126"/>
      <c r="AI430" s="126"/>
      <c r="AJ430" s="126"/>
      <c r="AK430" s="126"/>
      <c r="AL430" s="126"/>
      <c r="AM430" s="126"/>
      <c r="AN430" s="126"/>
      <c r="AO430" s="126"/>
      <c r="AP430" s="126"/>
      <c r="AQ430" s="126"/>
      <c r="AR430" s="126"/>
      <c r="AS430" s="126"/>
      <c r="AT430" s="126"/>
      <c r="AU430" s="126"/>
      <c r="AV430" s="126"/>
      <c r="AW430" s="126"/>
      <c r="AX430" s="126"/>
      <c r="AY430" s="126"/>
      <c r="AZ430" s="126"/>
      <c r="BA430" s="126"/>
      <c r="BB430" s="126"/>
      <c r="BC430" s="126"/>
      <c r="BD430" s="126"/>
      <c r="BE430" s="126"/>
      <c r="BF430" s="126"/>
      <c r="BG430" s="126"/>
      <c r="BH430" s="126"/>
      <c r="BI430" s="126"/>
      <c r="BJ430" s="126"/>
      <c r="BK430" s="126"/>
      <c r="BL430" s="126"/>
      <c r="BM430" s="126"/>
      <c r="BN430" s="126"/>
      <c r="BO430" s="126"/>
      <c r="BP430" s="126"/>
      <c r="BQ430" s="126"/>
      <c r="BR430" s="126"/>
      <c r="BS430" s="126"/>
      <c r="BT430" s="126"/>
      <c r="BU430" s="126"/>
      <c r="BV430" s="126"/>
      <c r="BW430" s="126"/>
      <c r="BX430" s="126"/>
      <c r="BY430" s="126"/>
      <c r="BZ430" s="126"/>
      <c r="CA430" s="126"/>
      <c r="CB430" s="126"/>
      <c r="CC430" s="126"/>
      <c r="CD430" s="126"/>
      <c r="CE430" s="126"/>
      <c r="CF430" s="126"/>
      <c r="CG430" s="126"/>
      <c r="CH430" s="126"/>
      <c r="CI430" s="126"/>
      <c r="CJ430" s="126"/>
      <c r="CK430" s="126"/>
      <c r="CL430" s="126"/>
      <c r="CM430" s="126"/>
      <c r="CN430" s="126"/>
      <c r="CO430" s="126"/>
      <c r="CP430" s="126"/>
      <c r="CQ430" s="126"/>
    </row>
    <row r="431" ht="24" customHeight="1" outlineLevel="1" spans="1:95">
      <c r="A431" s="22"/>
      <c r="B431" s="108" t="s">
        <v>794</v>
      </c>
      <c r="C431" s="109" t="s">
        <v>222</v>
      </c>
      <c r="D431" s="22" t="s">
        <v>223</v>
      </c>
      <c r="E431" s="108"/>
      <c r="F431" s="108"/>
      <c r="G431" s="108"/>
      <c r="H431" s="110">
        <f>X431+AA431+AD431+AG431+AJ431+AM431+AP431+AS431+AV431+AY431+BB431+BE431</f>
        <v>0</v>
      </c>
      <c r="I431" s="110">
        <f>Y431+AB431+AE431+AH431+AK431+AN431+AQ431+AT431+AW431+AZ431+BC431+BF431</f>
        <v>0</v>
      </c>
      <c r="J431" s="110">
        <f t="shared" si="4646"/>
        <v>0</v>
      </c>
      <c r="K431" s="110"/>
      <c r="L431" s="150"/>
      <c r="M431" s="150"/>
      <c r="N431" s="110"/>
      <c r="O431" s="110"/>
      <c r="P431" s="110"/>
      <c r="Q431" s="110"/>
      <c r="R431" s="110"/>
      <c r="S431" s="110"/>
      <c r="T431" s="110"/>
      <c r="U431" s="110"/>
      <c r="V431" s="110"/>
      <c r="W431" s="110"/>
      <c r="X431" s="110">
        <f>VLOOKUP($C431,'1 预算编制表单'!$C:$BJ,27,FALSE)</f>
        <v>0</v>
      </c>
      <c r="Y431" s="110">
        <f>X431-Z431</f>
        <v>0</v>
      </c>
      <c r="Z431" s="110">
        <f>Z432+Z439+Z445+Z451+Z457+Z463+Z469+Z475+Z481+Z487+Z493+Z499+Z505</f>
        <v>0</v>
      </c>
      <c r="AA431" s="110">
        <f>VLOOKUP($C431,'1 预算编制表单'!$C:$BJ,30,FALSE)</f>
        <v>0</v>
      </c>
      <c r="AB431" s="110">
        <f>AA431-AC431</f>
        <v>0</v>
      </c>
      <c r="AC431" s="110">
        <f>AC432+AC439+AC445+AC451+AC457+AC463+AC469+AC475+AC481+AC487+AC493+AC499+AC505</f>
        <v>0</v>
      </c>
      <c r="AD431" s="110">
        <f>VLOOKUP($C431,'1 预算编制表单'!$C:$BJ,33,FALSE)</f>
        <v>0</v>
      </c>
      <c r="AE431" s="110">
        <f>AD431-AF431</f>
        <v>0</v>
      </c>
      <c r="AF431" s="110">
        <f>AF432+AF439+AF445+AF451+AF457+AF463+AF469+AF475+AF481+AF487+AF493+AF499+AF505</f>
        <v>0</v>
      </c>
      <c r="AG431" s="110">
        <f>VLOOKUP($C431,'1 预算编制表单'!$C:$BJ,36,FALSE)</f>
        <v>0</v>
      </c>
      <c r="AH431" s="110">
        <f>AG431-AI431</f>
        <v>0</v>
      </c>
      <c r="AI431" s="110">
        <f>AI432+AI439+AI445+AI451+AI457+AI463+AI469+AI475+AI481+AI487+AI493+AI499+AI505</f>
        <v>0</v>
      </c>
      <c r="AJ431" s="110">
        <f>VLOOKUP($C431,'1 预算编制表单'!$C:$BJ,39,FALSE)</f>
        <v>0</v>
      </c>
      <c r="AK431" s="110">
        <f>AJ431-AL431</f>
        <v>0</v>
      </c>
      <c r="AL431" s="110">
        <f>AL432+AL439+AL445+AL451+AL457+AL463+AL469+AL475+AL481+AL487+AL493+AL499+AL505</f>
        <v>0</v>
      </c>
      <c r="AM431" s="110">
        <f>VLOOKUP($C431,'1 预算编制表单'!$C:$BJ,42,FALSE)</f>
        <v>0</v>
      </c>
      <c r="AN431" s="110">
        <f>AM431-AO431</f>
        <v>0</v>
      </c>
      <c r="AO431" s="110">
        <f>AO432+AO439+AO445+AO451+AO457+AO463+AO469+AO475+AO481+AO487+AO493+AO499+AO505</f>
        <v>0</v>
      </c>
      <c r="AP431" s="110">
        <f>VLOOKUP($C431,'1 预算编制表单'!$C:$BJ,45,FALSE)</f>
        <v>0</v>
      </c>
      <c r="AQ431" s="110">
        <f>AP431-AR431</f>
        <v>0</v>
      </c>
      <c r="AR431" s="110">
        <f>AR432+AR439+AR445+AR451+AR457+AR463+AR469+AR475+AR481+AR487+AR493+AR499+AR505</f>
        <v>0</v>
      </c>
      <c r="AS431" s="110">
        <f>VLOOKUP($C431,'1 预算编制表单'!$C:$BJ,48,FALSE)</f>
        <v>0</v>
      </c>
      <c r="AT431" s="110">
        <f>AS431-AU431</f>
        <v>0</v>
      </c>
      <c r="AU431" s="110">
        <f>AU432+AU439+AU445+AU451+AU457+AU463+AU469+AU475+AU481+AU487+AU493+AU499+AU505</f>
        <v>0</v>
      </c>
      <c r="AV431" s="110">
        <f>VLOOKUP($C431,'1 预算编制表单'!$C:$BJ,51,FALSE)</f>
        <v>0</v>
      </c>
      <c r="AW431" s="110">
        <f>AV431-AX431</f>
        <v>0</v>
      </c>
      <c r="AX431" s="110">
        <f>AX432+AX439+AX445+AX451+AX457+AX463+AX469+AX475+AX481+AX487+AX493+AX499+AX505</f>
        <v>0</v>
      </c>
      <c r="AY431" s="110">
        <f>VLOOKUP($C431,'1 预算编制表单'!$C:$BJ,54,FALSE)</f>
        <v>0</v>
      </c>
      <c r="AZ431" s="110">
        <f>AY431-BA431</f>
        <v>0</v>
      </c>
      <c r="BA431" s="110">
        <f>BA432+BA439+BA445+BA451+BA457+BA463+BA469+BA475+BA481+BA487+BA493+BA499+BA505</f>
        <v>0</v>
      </c>
      <c r="BB431" s="110">
        <f>VLOOKUP($C431,'1 预算编制表单'!$C:$BJ,57,FALSE)</f>
        <v>0</v>
      </c>
      <c r="BC431" s="110">
        <f>BB431-BD431</f>
        <v>0</v>
      </c>
      <c r="BD431" s="110">
        <f>BD432+BD439+BD445+BD451+BD457+BD463+BD469+BD475+BD481+BD487+BD493+BD499+BD505</f>
        <v>0</v>
      </c>
      <c r="BE431" s="110">
        <f>VLOOKUP($C431,'1 预算编制表单'!$C:$BJ,60,FALSE)</f>
        <v>0</v>
      </c>
      <c r="BF431" s="110">
        <f>BE431-BG431</f>
        <v>0</v>
      </c>
      <c r="BG431" s="110">
        <f>BG432+BG439+BG445+BG451+BG457+BG463+BG469+BG475+BG481+BG487+BG493+BG499+BG505</f>
        <v>0</v>
      </c>
      <c r="BH431" s="110">
        <f>VLOOKUP($C431,'1 预算编制表单'!$C:$BJ,27,FALSE)</f>
        <v>0</v>
      </c>
      <c r="BI431" s="110">
        <f>BH431-BJ431</f>
        <v>0</v>
      </c>
      <c r="BJ431" s="110">
        <f>BJ432+BJ439+BJ445+BJ451+BJ457+BJ463+BJ469+BJ475+BJ481+BJ487+BJ493+BJ499+BJ505</f>
        <v>0</v>
      </c>
      <c r="BK431" s="110">
        <f>VLOOKUP($C431,'1 预算编制表单'!$C:$BJ,30,FALSE)</f>
        <v>0</v>
      </c>
      <c r="BL431" s="110">
        <f>BK431-BM431</f>
        <v>0</v>
      </c>
      <c r="BM431" s="110">
        <f>BM432+BM439+BM445+BM451+BM457+BM463+BM469+BM475+BM481+BM487+BM493+BM499+BM505</f>
        <v>0</v>
      </c>
      <c r="BN431" s="110">
        <f>VLOOKUP($C431,'1 预算编制表单'!$C:$BJ,33,FALSE)</f>
        <v>0</v>
      </c>
      <c r="BO431" s="110">
        <f>BN431-BP431</f>
        <v>0</v>
      </c>
      <c r="BP431" s="110">
        <f>BP432+BP439+BP445+BP451+BP457+BP463+BP469+BP475+BP481+BP487+BP493+BP499+BP505</f>
        <v>0</v>
      </c>
      <c r="BQ431" s="110">
        <f>VLOOKUP($C431,'1 预算编制表单'!$C:$BJ,36,FALSE)</f>
        <v>0</v>
      </c>
      <c r="BR431" s="110">
        <f>BQ431-BS431</f>
        <v>0</v>
      </c>
      <c r="BS431" s="110">
        <f>BS432+BS439+BS445+BS451+BS457+BS463+BS469+BS475+BS481+BS487+BS493+BS499+BS505</f>
        <v>0</v>
      </c>
      <c r="BT431" s="110">
        <f>VLOOKUP($C431,'1 预算编制表单'!$C:$BJ,39,FALSE)</f>
        <v>0</v>
      </c>
      <c r="BU431" s="110">
        <f>BT431-BV431</f>
        <v>0</v>
      </c>
      <c r="BV431" s="110">
        <f>BV432+BV439+BV445+BV451+BV457+BV463+BV469+BV475+BV481+BV487+BV493+BV499+BV505</f>
        <v>0</v>
      </c>
      <c r="BW431" s="110">
        <f>VLOOKUP($C431,'1 预算编制表单'!$C:$BJ,42,FALSE)</f>
        <v>0</v>
      </c>
      <c r="BX431" s="110">
        <f>BW431-BY431</f>
        <v>0</v>
      </c>
      <c r="BY431" s="110">
        <f>BY432+BY439+BY445+BY451+BY457+BY463+BY469+BY475+BY481+BY487+BY493+BY499+BY505</f>
        <v>0</v>
      </c>
      <c r="BZ431" s="110">
        <f>VLOOKUP($C431,'1 预算编制表单'!$C:$BJ,45,FALSE)</f>
        <v>0</v>
      </c>
      <c r="CA431" s="110">
        <f>BZ431-CB431</f>
        <v>0</v>
      </c>
      <c r="CB431" s="110">
        <f>CB432+CB439+CB445+CB451+CB457+CB463+CB469+CB475+CB481+CB487+CB493+CB499+CB505</f>
        <v>0</v>
      </c>
      <c r="CC431" s="110">
        <f>VLOOKUP($C431,'1 预算编制表单'!$C:$BJ,48,FALSE)</f>
        <v>0</v>
      </c>
      <c r="CD431" s="110">
        <f>CC431-CE431</f>
        <v>0</v>
      </c>
      <c r="CE431" s="110">
        <f>CE432+CE439+CE445+CE451+CE457+CE463+CE469+CE475+CE481+CE487+CE493+CE499+CE505</f>
        <v>0</v>
      </c>
      <c r="CF431" s="110">
        <f>VLOOKUP($C431,'1 预算编制表单'!$C:$BJ,51,FALSE)</f>
        <v>0</v>
      </c>
      <c r="CG431" s="110">
        <f>CF431-CH431</f>
        <v>0</v>
      </c>
      <c r="CH431" s="110">
        <f>CH432+CH439+CH445+CH451+CH457+CH463+CH469+CH475+CH481+CH487+CH493+CH499+CH505</f>
        <v>0</v>
      </c>
      <c r="CI431" s="110">
        <f>VLOOKUP($C431,'1 预算编制表单'!$C:$BJ,54,FALSE)</f>
        <v>0</v>
      </c>
      <c r="CJ431" s="110">
        <f>CI431-CK431</f>
        <v>0</v>
      </c>
      <c r="CK431" s="110">
        <f>CK432+CK439+CK445+CK451+CK457+CK463+CK469+CK475+CK481+CK487+CK493+CK499+CK505</f>
        <v>0</v>
      </c>
      <c r="CL431" s="110">
        <f>VLOOKUP($C431,'1 预算编制表单'!$C:$BJ,57,FALSE)</f>
        <v>0</v>
      </c>
      <c r="CM431" s="110">
        <f>CL431-CN431</f>
        <v>0</v>
      </c>
      <c r="CN431" s="110">
        <f>CN432+CN439+CN445+CN451+CN457+CN463+CN469+CN475+CN481+CN487+CN493+CN499+CN505</f>
        <v>0</v>
      </c>
      <c r="CO431" s="110">
        <f>VLOOKUP($C431,'1 预算编制表单'!$C:$BJ,60,FALSE)</f>
        <v>0</v>
      </c>
      <c r="CP431" s="110">
        <f>CO431-CQ431</f>
        <v>0</v>
      </c>
      <c r="CQ431" s="110">
        <f>CQ432+CQ439+CQ445+CQ451+CQ457+CQ463+CQ469+CQ475+CQ481+CQ487+CQ493+CQ499+CQ505</f>
        <v>0</v>
      </c>
    </row>
    <row r="432" ht="24" customHeight="1" outlineLevel="2" spans="1:95">
      <c r="A432" s="111"/>
      <c r="B432" s="112" t="s">
        <v>799</v>
      </c>
      <c r="C432" s="113" t="s">
        <v>1425</v>
      </c>
      <c r="D432" s="111" t="s">
        <v>1426</v>
      </c>
      <c r="E432" s="112"/>
      <c r="F432" s="112"/>
      <c r="G432" s="112"/>
      <c r="H432" s="114">
        <f>X432+AA432+AD432+AG432+AJ432+AM432+AP432+AS432+AV432+AY432+BB432+BE432</f>
        <v>0</v>
      </c>
      <c r="I432" s="114">
        <f>Y432+AB432+AE432+AH432+AK432+AN432+AQ432+AT432+AW432+AZ432+BC432+BF432</f>
        <v>0</v>
      </c>
      <c r="J432" s="114">
        <f t="shared" si="4646"/>
        <v>0</v>
      </c>
      <c r="K432" s="114"/>
      <c r="L432" s="151"/>
      <c r="M432" s="151"/>
      <c r="N432" s="114"/>
      <c r="O432" s="114"/>
      <c r="P432" s="114"/>
      <c r="Q432" s="114"/>
      <c r="R432" s="114"/>
      <c r="S432" s="114"/>
      <c r="T432" s="114"/>
      <c r="U432" s="114"/>
      <c r="V432" s="114"/>
      <c r="W432" s="114"/>
      <c r="X432" s="114">
        <f>VLOOKUP($C432,'1 预算编制表单'!$C:$BJ,27,FALSE)</f>
        <v>0</v>
      </c>
      <c r="Y432" s="114">
        <f>X432-Z432</f>
        <v>0</v>
      </c>
      <c r="Z432" s="114">
        <f>SUM(Z433:Z438)</f>
        <v>0</v>
      </c>
      <c r="AA432" s="114">
        <f>VLOOKUP($C432,'1 预算编制表单'!$C:$BJ,30,FALSE)</f>
        <v>0</v>
      </c>
      <c r="AB432" s="114">
        <f>AA432-AC432</f>
        <v>0</v>
      </c>
      <c r="AC432" s="114">
        <f>SUM(AC433:AC438)</f>
        <v>0</v>
      </c>
      <c r="AD432" s="114">
        <f>VLOOKUP($C432,'1 预算编制表单'!$C:$BJ,33,FALSE)</f>
        <v>0</v>
      </c>
      <c r="AE432" s="114">
        <f>AD432-AF432</f>
        <v>0</v>
      </c>
      <c r="AF432" s="114">
        <f>SUM(AF433:AF438)</f>
        <v>0</v>
      </c>
      <c r="AG432" s="114">
        <f>VLOOKUP($C432,'1 预算编制表单'!$C:$BJ,36,FALSE)</f>
        <v>0</v>
      </c>
      <c r="AH432" s="114">
        <f>AG432-AI432</f>
        <v>0</v>
      </c>
      <c r="AI432" s="114">
        <f>SUM(AI433:AI438)</f>
        <v>0</v>
      </c>
      <c r="AJ432" s="114">
        <f>VLOOKUP($C432,'1 预算编制表单'!$C:$BJ,39,FALSE)</f>
        <v>0</v>
      </c>
      <c r="AK432" s="114">
        <f>AJ432-AL432</f>
        <v>0</v>
      </c>
      <c r="AL432" s="114">
        <f>SUM(AL433:AL438)</f>
        <v>0</v>
      </c>
      <c r="AM432" s="114">
        <f>VLOOKUP($C432,'1 预算编制表单'!$C:$BJ,42,FALSE)</f>
        <v>0</v>
      </c>
      <c r="AN432" s="114">
        <f>AM432-AO432</f>
        <v>0</v>
      </c>
      <c r="AO432" s="114">
        <f>SUM(AO433:AO438)</f>
        <v>0</v>
      </c>
      <c r="AP432" s="114">
        <f>VLOOKUP($C432,'1 预算编制表单'!$C:$BJ,45,FALSE)</f>
        <v>0</v>
      </c>
      <c r="AQ432" s="114">
        <f>AP432-AR432</f>
        <v>0</v>
      </c>
      <c r="AR432" s="114">
        <f>SUM(AR433:AR438)</f>
        <v>0</v>
      </c>
      <c r="AS432" s="114">
        <f>VLOOKUP($C432,'1 预算编制表单'!$C:$BJ,48,FALSE)</f>
        <v>0</v>
      </c>
      <c r="AT432" s="114">
        <f>AS432-AU432</f>
        <v>0</v>
      </c>
      <c r="AU432" s="114">
        <f>SUM(AU433:AU438)</f>
        <v>0</v>
      </c>
      <c r="AV432" s="114">
        <f>VLOOKUP($C432,'1 预算编制表单'!$C:$BJ,51,FALSE)</f>
        <v>0</v>
      </c>
      <c r="AW432" s="114">
        <f>AV432-AX432</f>
        <v>0</v>
      </c>
      <c r="AX432" s="114">
        <f>SUM(AX433:AX438)</f>
        <v>0</v>
      </c>
      <c r="AY432" s="114">
        <f>VLOOKUP($C432,'1 预算编制表单'!$C:$BJ,54,FALSE)</f>
        <v>0</v>
      </c>
      <c r="AZ432" s="114">
        <f>AY432-BA432</f>
        <v>0</v>
      </c>
      <c r="BA432" s="114">
        <f>SUM(BA433:BA438)</f>
        <v>0</v>
      </c>
      <c r="BB432" s="114">
        <f>VLOOKUP($C432,'1 预算编制表单'!$C:$BJ,57,FALSE)</f>
        <v>0</v>
      </c>
      <c r="BC432" s="114">
        <f>BB432-BD432</f>
        <v>0</v>
      </c>
      <c r="BD432" s="114">
        <f>SUM(BD433:BD438)</f>
        <v>0</v>
      </c>
      <c r="BE432" s="114">
        <f>VLOOKUP($C432,'1 预算编制表单'!$C:$BJ,60,FALSE)</f>
        <v>0</v>
      </c>
      <c r="BF432" s="114">
        <f>BE432-BG432</f>
        <v>0</v>
      </c>
      <c r="BG432" s="114">
        <f>SUM(BG433:BG438)</f>
        <v>0</v>
      </c>
      <c r="BH432" s="114">
        <f>VLOOKUP($C432,'1 预算编制表单'!$C:$BJ,27,FALSE)</f>
        <v>0</v>
      </c>
      <c r="BI432" s="114">
        <f>BH432-BJ432</f>
        <v>0</v>
      </c>
      <c r="BJ432" s="114">
        <f>SUM(BJ433:BJ438)</f>
        <v>0</v>
      </c>
      <c r="BK432" s="114">
        <f>VLOOKUP($C432,'1 预算编制表单'!$C:$BJ,30,FALSE)</f>
        <v>0</v>
      </c>
      <c r="BL432" s="114">
        <f>BK432-BM432</f>
        <v>0</v>
      </c>
      <c r="BM432" s="114">
        <f>SUM(BM433:BM438)</f>
        <v>0</v>
      </c>
      <c r="BN432" s="114">
        <f>VLOOKUP($C432,'1 预算编制表单'!$C:$BJ,33,FALSE)</f>
        <v>0</v>
      </c>
      <c r="BO432" s="114">
        <f>BN432-BP432</f>
        <v>0</v>
      </c>
      <c r="BP432" s="114">
        <f>SUM(BP433:BP438)</f>
        <v>0</v>
      </c>
      <c r="BQ432" s="114">
        <f>VLOOKUP($C432,'1 预算编制表单'!$C:$BJ,36,FALSE)</f>
        <v>0</v>
      </c>
      <c r="BR432" s="114">
        <f>BQ432-BS432</f>
        <v>0</v>
      </c>
      <c r="BS432" s="114">
        <f>SUM(BS433:BS438)</f>
        <v>0</v>
      </c>
      <c r="BT432" s="114">
        <f>VLOOKUP($C432,'1 预算编制表单'!$C:$BJ,39,FALSE)</f>
        <v>0</v>
      </c>
      <c r="BU432" s="114">
        <f>BT432-BV432</f>
        <v>0</v>
      </c>
      <c r="BV432" s="114">
        <f>SUM(BV433:BV438)</f>
        <v>0</v>
      </c>
      <c r="BW432" s="114">
        <f>VLOOKUP($C432,'1 预算编制表单'!$C:$BJ,42,FALSE)</f>
        <v>0</v>
      </c>
      <c r="BX432" s="114">
        <f>BW432-BY432</f>
        <v>0</v>
      </c>
      <c r="BY432" s="114">
        <f>SUM(BY433:BY438)</f>
        <v>0</v>
      </c>
      <c r="BZ432" s="114">
        <f>VLOOKUP($C432,'1 预算编制表单'!$C:$BJ,45,FALSE)</f>
        <v>0</v>
      </c>
      <c r="CA432" s="114">
        <f>BZ432-CB432</f>
        <v>0</v>
      </c>
      <c r="CB432" s="114">
        <f>SUM(CB433:CB438)</f>
        <v>0</v>
      </c>
      <c r="CC432" s="114">
        <f>VLOOKUP($C432,'1 预算编制表单'!$C:$BJ,48,FALSE)</f>
        <v>0</v>
      </c>
      <c r="CD432" s="114">
        <f>CC432-CE432</f>
        <v>0</v>
      </c>
      <c r="CE432" s="114">
        <f>SUM(CE433:CE438)</f>
        <v>0</v>
      </c>
      <c r="CF432" s="114">
        <f>VLOOKUP($C432,'1 预算编制表单'!$C:$BJ,51,FALSE)</f>
        <v>0</v>
      </c>
      <c r="CG432" s="114">
        <f>CF432-CH432</f>
        <v>0</v>
      </c>
      <c r="CH432" s="114">
        <f>SUM(CH433:CH438)</f>
        <v>0</v>
      </c>
      <c r="CI432" s="114">
        <f>VLOOKUP($C432,'1 预算编制表单'!$C:$BJ,54,FALSE)</f>
        <v>0</v>
      </c>
      <c r="CJ432" s="114">
        <f>CI432-CK432</f>
        <v>0</v>
      </c>
      <c r="CK432" s="114">
        <f>SUM(CK433:CK438)</f>
        <v>0</v>
      </c>
      <c r="CL432" s="114">
        <f>VLOOKUP($C432,'1 预算编制表单'!$C:$BJ,57,FALSE)</f>
        <v>0</v>
      </c>
      <c r="CM432" s="114">
        <f>CL432-CN432</f>
        <v>0</v>
      </c>
      <c r="CN432" s="114">
        <f>SUM(CN433:CN438)</f>
        <v>0</v>
      </c>
      <c r="CO432" s="114">
        <f>VLOOKUP($C432,'1 预算编制表单'!$C:$BJ,60,FALSE)</f>
        <v>0</v>
      </c>
      <c r="CP432" s="114">
        <f>CO432-CQ432</f>
        <v>0</v>
      </c>
      <c r="CQ432" s="114">
        <f>SUM(CQ433:CQ438)</f>
        <v>0</v>
      </c>
    </row>
    <row r="433" s="78" customFormat="1" ht="24" customHeight="1" outlineLevel="3" spans="1:95">
      <c r="A433" s="119"/>
      <c r="B433" s="120"/>
      <c r="C433" s="121" t="s">
        <v>1427</v>
      </c>
      <c r="D433" s="119" t="s">
        <v>2867</v>
      </c>
      <c r="E433" s="120"/>
      <c r="F433" s="120"/>
      <c r="G433" s="120"/>
      <c r="H433" s="122"/>
      <c r="I433" s="122"/>
      <c r="J433" s="122">
        <f t="shared" si="4646"/>
        <v>0</v>
      </c>
      <c r="K433" s="122"/>
      <c r="L433" s="159"/>
      <c r="M433" s="154"/>
      <c r="N433" s="122"/>
      <c r="O433" s="154"/>
      <c r="P433" s="122"/>
      <c r="Q433" s="122"/>
      <c r="R433" s="122"/>
      <c r="S433" s="122"/>
      <c r="T433" s="122"/>
      <c r="U433" s="122"/>
      <c r="V433" s="122"/>
      <c r="W433" s="122"/>
      <c r="X433" s="162"/>
      <c r="Y433" s="162"/>
      <c r="Z433" s="131">
        <f>报销单计算表!B18</f>
        <v>0</v>
      </c>
      <c r="AA433" s="162"/>
      <c r="AB433" s="162"/>
      <c r="AC433" s="131">
        <f>报销单计算表!C18</f>
        <v>0</v>
      </c>
      <c r="AD433" s="162"/>
      <c r="AE433" s="162"/>
      <c r="AF433" s="131">
        <f>报销单计算表!D18</f>
        <v>0</v>
      </c>
      <c r="AG433" s="162"/>
      <c r="AH433" s="162"/>
      <c r="AI433" s="131">
        <f>报销单计算表!E18</f>
        <v>0</v>
      </c>
      <c r="AJ433" s="162"/>
      <c r="AK433" s="162"/>
      <c r="AL433" s="131">
        <f>报销单计算表!F18</f>
        <v>0</v>
      </c>
      <c r="AM433" s="162"/>
      <c r="AN433" s="162"/>
      <c r="AO433" s="131">
        <f>报销单计算表!G18</f>
        <v>0</v>
      </c>
      <c r="AP433" s="162"/>
      <c r="AQ433" s="162"/>
      <c r="AR433" s="131">
        <f>报销单计算表!H18</f>
        <v>0</v>
      </c>
      <c r="AS433" s="162"/>
      <c r="AT433" s="162"/>
      <c r="AU433" s="131">
        <f>报销单计算表!I18</f>
        <v>0</v>
      </c>
      <c r="AV433" s="162"/>
      <c r="AW433" s="162"/>
      <c r="AX433" s="131">
        <f>报销单计算表!J18</f>
        <v>0</v>
      </c>
      <c r="AY433" s="162"/>
      <c r="AZ433" s="162"/>
      <c r="BA433" s="131">
        <f>报销单计算表!K18</f>
        <v>0</v>
      </c>
      <c r="BB433" s="162"/>
      <c r="BC433" s="162"/>
      <c r="BD433" s="131">
        <f>报销单计算表!L18</f>
        <v>0</v>
      </c>
      <c r="BE433" s="162"/>
      <c r="BF433" s="162"/>
      <c r="BG433" s="131">
        <f>报销单计算表!M18</f>
        <v>0</v>
      </c>
      <c r="BH433" s="162"/>
      <c r="BI433" s="162"/>
      <c r="BJ433" s="131"/>
      <c r="BK433" s="162"/>
      <c r="BL433" s="162"/>
      <c r="BM433" s="131"/>
      <c r="BN433" s="162"/>
      <c r="BO433" s="162"/>
      <c r="BP433" s="131"/>
      <c r="BQ433" s="162"/>
      <c r="BR433" s="162"/>
      <c r="BS433" s="131"/>
      <c r="BT433" s="162"/>
      <c r="BU433" s="162"/>
      <c r="BV433" s="131"/>
      <c r="BW433" s="162"/>
      <c r="BX433" s="162"/>
      <c r="BY433" s="131"/>
      <c r="BZ433" s="162"/>
      <c r="CA433" s="162"/>
      <c r="CB433" s="131"/>
      <c r="CC433" s="162"/>
      <c r="CD433" s="162"/>
      <c r="CE433" s="131"/>
      <c r="CF433" s="162"/>
      <c r="CG433" s="162"/>
      <c r="CH433" s="131"/>
      <c r="CI433" s="162"/>
      <c r="CJ433" s="162"/>
      <c r="CK433" s="131"/>
      <c r="CL433" s="162"/>
      <c r="CM433" s="162"/>
      <c r="CN433" s="131"/>
      <c r="CO433" s="162"/>
      <c r="CP433" s="162"/>
      <c r="CQ433" s="131"/>
    </row>
    <row r="434" s="78" customFormat="1" ht="24" customHeight="1" outlineLevel="3" spans="1:95">
      <c r="A434" s="119"/>
      <c r="B434" s="120"/>
      <c r="C434" s="121"/>
      <c r="D434" s="119"/>
      <c r="E434" s="120"/>
      <c r="F434" s="120"/>
      <c r="G434" s="120"/>
      <c r="H434" s="122"/>
      <c r="I434" s="122"/>
      <c r="J434" s="122">
        <f t="shared" si="4646"/>
        <v>0</v>
      </c>
      <c r="K434" s="122">
        <f>K433+1</f>
        <v>1</v>
      </c>
      <c r="L434" s="153"/>
      <c r="M434" s="154">
        <f>IFERROR(VLOOKUP($L434,'2-2 引出数据_合同数据仓库'!$B$2:$BP$1000,3,FALSE),0)</f>
        <v>0</v>
      </c>
      <c r="N434" s="122"/>
      <c r="O434" s="154">
        <f>IFERROR(VLOOKUP((LEFT(VLOOKUP($L434,'2-2 引出数据_合同数据仓库'!$B$2:$BP$1000,64,FALSE),15)&amp;(RIGHT(VLOOKUP($L434,'2-2 引出数据_合同数据仓库'!$B$2:$BP$1000,64,FALSE),4)+1)),'2-2 引出数据_合同数据仓库'!$B$2:$BP$1000,3,FALSE),0)</f>
        <v>0</v>
      </c>
      <c r="P434" s="122"/>
      <c r="Q434" s="122">
        <f>IFERROR(VLOOKUP($L434,'2-2 引出数据_合同数据仓库'!$B$2:$BP$1000,28,FALSE),0)</f>
        <v>0</v>
      </c>
      <c r="R434" s="122">
        <f>IFERROR(VLOOKUP($L434,'2-2 引出数据_合同数据仓库'!$B$2:$BP$1000,29,FALSE),0)</f>
        <v>0</v>
      </c>
      <c r="S434" s="122">
        <f>IFERROR(VLOOKUP($L434,'2-2 引出数据_合同数据仓库'!$B$2:$BP$1000,4,FALSE),0)</f>
        <v>0</v>
      </c>
      <c r="T434" s="122"/>
      <c r="U434" s="122">
        <f>IFERROR(VLOOKUP($L434,'2-2 引出数据_合同数据仓库'!$B$2:$BP$1000,15,FALSE),0)</f>
        <v>0</v>
      </c>
      <c r="V434" s="122">
        <f>U434/(S434-R434+1)*365</f>
        <v>0</v>
      </c>
      <c r="W434" s="122"/>
      <c r="X434" s="161">
        <v>45658</v>
      </c>
      <c r="Y434" s="161">
        <f>X434+30</f>
        <v>45688</v>
      </c>
      <c r="Z434" s="165">
        <f>IFERROR(IF(($R434-Y434)&gt;=0,0,IF(($S434-X434)&lt;0,0,IF(AND(($S434-Y434)&gt;0,(X434-$R434)&gt;0),$V434/365*(Y434-X434+1),IF(AND(($S434-Y434)&lt;=0,(X434-$R434)&gt;0),$V434/365*($S434-X434+1),$V434/365*(Y434-$R434+1))))),0)</f>
        <v>0</v>
      </c>
      <c r="AA434" s="161">
        <f>Y434+1</f>
        <v>45689</v>
      </c>
      <c r="AB434" s="161">
        <f>AA434+27</f>
        <v>45716</v>
      </c>
      <c r="AC434" s="165">
        <f>IFERROR(IF(($R434-AB434)&gt;=0,0,IF(($S434-AA434)&lt;0,0,IF(AND(($S434-AB434)&gt;0,(AA434-$R434)&gt;0),$V434/365*(AB434-AA434+1),IF(AND(($S434-AB434)&lt;=0,(AA434-$R434)&gt;0),$V434/365*($S434-AA434+1),$V434/365*(AB434-$R434+1))))),0)</f>
        <v>0</v>
      </c>
      <c r="AD434" s="161">
        <f>AB434+1</f>
        <v>45717</v>
      </c>
      <c r="AE434" s="161">
        <f>AD434+30</f>
        <v>45747</v>
      </c>
      <c r="AF434" s="165">
        <f>IFERROR(IF(($R434-AE434)&gt;=0,0,IF(($S434-AD434)&lt;0,0,IF(AND(($S434-AE434)&gt;0,(AD434-$R434)&gt;0),$V434/365*(AE434-AD434+1),IF(AND(($S434-AE434)&lt;=0,(AD434-$R434)&gt;0),$V434/365*($S434-AD434+1),$V434/365*(AE434-$R434+1))))),0)</f>
        <v>0</v>
      </c>
      <c r="AG434" s="161">
        <f>AE434+1</f>
        <v>45748</v>
      </c>
      <c r="AH434" s="161">
        <f>AG434+29</f>
        <v>45777</v>
      </c>
      <c r="AI434" s="165">
        <f>IFERROR(IF(($R434-AH434)&gt;=0,0,IF(($S434-AG434)&lt;0,0,IF(AND(($S434-AH434)&gt;0,(AG434-$R434)&gt;0),$V434/365*(AH434-AG434+1),IF(AND(($S434-AH434)&lt;=0,(AG434-$R434)&gt;0),$V434/365*($S434-AG434+1),$V434/365*(AH434-$R434+1))))),0)</f>
        <v>0</v>
      </c>
      <c r="AJ434" s="161">
        <f>AH434+1</f>
        <v>45778</v>
      </c>
      <c r="AK434" s="161">
        <f>AJ434+30</f>
        <v>45808</v>
      </c>
      <c r="AL434" s="165">
        <f>IFERROR(IF(($R434-AK434)&gt;=0,0,IF(($S434-AJ434)&lt;0,0,IF(AND(($S434-AK434)&gt;0,(AJ434-$R434)&gt;0),$V434/365*(AK434-AJ434+1),IF(AND(($S434-AK434)&lt;=0,(AJ434-$R434)&gt;0),$V434/365*($S434-AJ434+1),$V434/365*(AK434-$R434+1))))),0)</f>
        <v>0</v>
      </c>
      <c r="AM434" s="161">
        <f>AK434+1</f>
        <v>45809</v>
      </c>
      <c r="AN434" s="161">
        <f>AM434+29</f>
        <v>45838</v>
      </c>
      <c r="AO434" s="165">
        <f>IFERROR(IF(($R434-AN434)&gt;=0,0,IF(($S434-AM434)&lt;0,0,IF(AND(($S434-AN434)&gt;0,(AM434-$R434)&gt;0),$V434/365*(AN434-AM434+1),IF(AND(($S434-AN434)&lt;=0,(AM434-$R434)&gt;0),$V434/365*($S434-AM434+1),$V434/365*(AN434-$R434+1))))),0)</f>
        <v>0</v>
      </c>
      <c r="AP434" s="161">
        <f>AN434+1</f>
        <v>45839</v>
      </c>
      <c r="AQ434" s="161">
        <f>AP434+30</f>
        <v>45869</v>
      </c>
      <c r="AR434" s="165">
        <f>IFERROR(IF(($R434-AQ434)&gt;=0,0,IF(($S434-AP434)&lt;0,0,IF(AND(($S434-AQ434)&gt;0,(AP434-$R434)&gt;0),$V434/365*(AQ434-AP434+1),IF(AND(($S434-AQ434)&lt;=0,(AP434-$R434)&gt;0),$V434/365*($S434-AP434+1),$V434/365*(AQ434-$R434+1))))),0)</f>
        <v>0</v>
      </c>
      <c r="AS434" s="161">
        <f>AQ434+1</f>
        <v>45870</v>
      </c>
      <c r="AT434" s="161">
        <f>AS434+30</f>
        <v>45900</v>
      </c>
      <c r="AU434" s="165">
        <f>IFERROR(IF(($R434-AT434)&gt;=0,0,IF(($S434-AS434)&lt;0,0,IF(AND(($S434-AT434)&gt;0,(AS434-$R434)&gt;0),$V434/365*(AT434-AS434+1),IF(AND(($S434-AT434)&lt;=0,(AS434-$R434)&gt;0),$V434/365*($S434-AS434+1),$V434/365*(AT434-$R434+1))))),0)</f>
        <v>0</v>
      </c>
      <c r="AV434" s="161">
        <f>AT434+1</f>
        <v>45901</v>
      </c>
      <c r="AW434" s="161">
        <f>AV434+29</f>
        <v>45930</v>
      </c>
      <c r="AX434" s="165">
        <f>IFERROR(IF(($R434-AW434)&gt;=0,0,IF(($S434-AV434)&lt;0,0,IF(AND(($S434-AW434)&gt;0,(AV434-$R434)&gt;0),$V434/365*(AW434-AV434+1),IF(AND(($S434-AW434)&lt;=0,(AV434-$R434)&gt;0),$V434/365*($S434-AV434+1),$V434/365*(AW434-$R434+1))))),0)</f>
        <v>0</v>
      </c>
      <c r="AY434" s="161">
        <f>AW434+1</f>
        <v>45931</v>
      </c>
      <c r="AZ434" s="161">
        <f>AY434+30</f>
        <v>45961</v>
      </c>
      <c r="BA434" s="165">
        <f>IFERROR(IF(($R434-AZ434)&gt;=0,0,IF(($S434-AY434)&lt;0,0,IF(AND(($S434-AZ434)&gt;0,(AY434-$R434)&gt;0),$V434/365*(AZ434-AY434+1),IF(AND(($S434-AZ434)&lt;=0,(AY434-$R434)&gt;0),$V434/365*($S434-AY434+1),$V434/365*(AZ434-$R434+1))))),0)</f>
        <v>0</v>
      </c>
      <c r="BB434" s="161">
        <f>AZ434+1</f>
        <v>45962</v>
      </c>
      <c r="BC434" s="161">
        <f>BB434+29</f>
        <v>45991</v>
      </c>
      <c r="BD434" s="165">
        <f>IFERROR(IF(($R434-BC434)&gt;=0,0,IF(($S434-BB434)&lt;0,0,IF(AND(($S434-BC434)&gt;0,(BB434-$R434)&gt;0),$V434/365*(BC434-BB434+1),IF(AND(($S434-BC434)&lt;=0,(BB434-$R434)&gt;0),$V434/365*($S434-BB434+1),$V434/365*(BC434-$R434+1))))),0)</f>
        <v>0</v>
      </c>
      <c r="BE434" s="161">
        <f>BC434+1</f>
        <v>45992</v>
      </c>
      <c r="BF434" s="161">
        <f>BE434+30</f>
        <v>46022</v>
      </c>
      <c r="BG434" s="165">
        <f>IFERROR(IF(($R434-BF434)&gt;=0,0,IF(($S434-BE434)&lt;0,0,IF(AND(($S434-BF434)&gt;0,(BE434-$R434)&gt;0),$V434/365*(BF434-BE434+1),IF(AND(($S434-BF434)&lt;=0,(BE434-$R434)&gt;0),$V434/365*($S434-BE434+1),$V434/365*(BF434-$R434+1))))),0)</f>
        <v>0</v>
      </c>
      <c r="BH434" s="161">
        <v>46023</v>
      </c>
      <c r="BI434" s="161">
        <f>BH434+30</f>
        <v>46053</v>
      </c>
      <c r="BJ434" s="165">
        <f>IFERROR(IF(($R434-BI434)&gt;=0,0,IF(($S434-BH434)&lt;0,0,IF(AND(($S434-BI434)&gt;0,(BH434-$R434)&gt;0),$V434/365*(BI434-BH434+1),IF(AND(($S434-BI434)&lt;=0,(BH434-$R434)&gt;0),$V434/365*($S434-BH434+1),$V434/365*(BI434-$R434+1))))),0)</f>
        <v>0</v>
      </c>
      <c r="BK434" s="161">
        <f>BI434+1</f>
        <v>46054</v>
      </c>
      <c r="BL434" s="161">
        <f>BK434+27</f>
        <v>46081</v>
      </c>
      <c r="BM434" s="165">
        <f>IFERROR(IF(($R434-BL434)&gt;=0,0,IF(($S434-BK434)&lt;0,0,IF(AND(($S434-BL434)&gt;0,(BK434-$R434)&gt;0),$V434/365*(BL434-BK434+1),IF(AND(($S434-BL434)&lt;=0,(BK434-$R434)&gt;0),$V434/365*($S434-BK434+1),$V434/365*(BL434-$R434+1))))),0)</f>
        <v>0</v>
      </c>
      <c r="BN434" s="161">
        <f>BL434+1</f>
        <v>46082</v>
      </c>
      <c r="BO434" s="161">
        <f>BN434+30</f>
        <v>46112</v>
      </c>
      <c r="BP434" s="165">
        <f>IFERROR(IF(($R434-BO434)&gt;=0,0,IF(($S434-BN434)&lt;0,0,IF(AND(($S434-BO434)&gt;0,(BN434-$R434)&gt;0),$V434/365*(BO434-BN434+1),IF(AND(($S434-BO434)&lt;=0,(BN434-$R434)&gt;0),$V434/365*($S434-BN434+1),$V434/365*(BO434-$R434+1))))),0)</f>
        <v>0</v>
      </c>
      <c r="BQ434" s="161">
        <f>BO434+1</f>
        <v>46113</v>
      </c>
      <c r="BR434" s="161">
        <f>BQ434+29</f>
        <v>46142</v>
      </c>
      <c r="BS434" s="165">
        <f>IFERROR(IF(($R434-BR434)&gt;=0,0,IF(($S434-BQ434)&lt;0,0,IF(AND(($S434-BR434)&gt;0,(BQ434-$R434)&gt;0),$V434/365*(BR434-BQ434+1),IF(AND(($S434-BR434)&lt;=0,(BQ434-$R434)&gt;0),$V434/365*($S434-BQ434+1),$V434/365*(BR434-$R434+1))))),0)</f>
        <v>0</v>
      </c>
      <c r="BT434" s="161">
        <f>BR434+1</f>
        <v>46143</v>
      </c>
      <c r="BU434" s="161">
        <f>BT434+30</f>
        <v>46173</v>
      </c>
      <c r="BV434" s="165">
        <f>IFERROR(IF(($R434-BU434)&gt;=0,0,IF(($S434-BT434)&lt;0,0,IF(AND(($S434-BU434)&gt;0,(BT434-$R434)&gt;0),$V434/365*(BU434-BT434+1),IF(AND(($S434-BU434)&lt;=0,(BT434-$R434)&gt;0),$V434/365*($S434-BT434+1),$V434/365*(BU434-$R434+1))))),0)</f>
        <v>0</v>
      </c>
      <c r="BW434" s="161">
        <f>BU434+1</f>
        <v>46174</v>
      </c>
      <c r="BX434" s="161">
        <f>BW434+29</f>
        <v>46203</v>
      </c>
      <c r="BY434" s="165">
        <f>IFERROR(IF(($R434-BX434)&gt;=0,0,IF(($S434-BW434)&lt;0,0,IF(AND(($S434-BX434)&gt;0,(BW434-$R434)&gt;0),$V434/365*(BX434-BW434+1),IF(AND(($S434-BX434)&lt;=0,(BW434-$R434)&gt;0),$V434/365*($S434-BW434+1),$V434/365*(BX434-$R434+1))))),0)</f>
        <v>0</v>
      </c>
      <c r="BZ434" s="161">
        <f>BX434+1</f>
        <v>46204</v>
      </c>
      <c r="CA434" s="161">
        <f>BZ434+30</f>
        <v>46234</v>
      </c>
      <c r="CB434" s="165">
        <f>IFERROR(IF(($R434-CA434)&gt;=0,0,IF(($S434-BZ434)&lt;0,0,IF(AND(($S434-CA434)&gt;0,(BZ434-$R434)&gt;0),$V434/365*(CA434-BZ434+1),IF(AND(($S434-CA434)&lt;=0,(BZ434-$R434)&gt;0),$V434/365*($S434-BZ434+1),$V434/365*(CA434-$R434+1))))),0)</f>
        <v>0</v>
      </c>
      <c r="CC434" s="161">
        <f>CA434+1</f>
        <v>46235</v>
      </c>
      <c r="CD434" s="161">
        <f>CC434+30</f>
        <v>46265</v>
      </c>
      <c r="CE434" s="165">
        <f>IFERROR(IF(($R434-CD434)&gt;=0,0,IF(($S434-CC434)&lt;0,0,IF(AND(($S434-CD434)&gt;0,(CC434-$R434)&gt;0),$V434/365*(CD434-CC434+1),IF(AND(($S434-CD434)&lt;=0,(CC434-$R434)&gt;0),$V434/365*($S434-CC434+1),$V434/365*(CD434-$R434+1))))),0)</f>
        <v>0</v>
      </c>
      <c r="CF434" s="161">
        <f>CD434+1</f>
        <v>46266</v>
      </c>
      <c r="CG434" s="161">
        <f>CF434+29</f>
        <v>46295</v>
      </c>
      <c r="CH434" s="165">
        <f>IFERROR(IF(($R434-CG434)&gt;=0,0,IF(($S434-CF434)&lt;0,0,IF(AND(($S434-CG434)&gt;0,(CF434-$R434)&gt;0),$V434/365*(CG434-CF434+1),IF(AND(($S434-CG434)&lt;=0,(CF434-$R434)&gt;0),$V434/365*($S434-CF434+1),$V434/365*(CG434-$R434+1))))),0)</f>
        <v>0</v>
      </c>
      <c r="CI434" s="161">
        <f>CG434+1</f>
        <v>46296</v>
      </c>
      <c r="CJ434" s="161">
        <f>CI434+30</f>
        <v>46326</v>
      </c>
      <c r="CK434" s="165">
        <f>IFERROR(IF(($R434-CJ434)&gt;=0,0,IF(($S434-CI434)&lt;0,0,IF(AND(($S434-CJ434)&gt;0,(CI434-$R434)&gt;0),$V434/365*(CJ434-CI434+1),IF(AND(($S434-CJ434)&lt;=0,(CI434-$R434)&gt;0),$V434/365*($S434-CI434+1),$V434/365*(CJ434-$R434+1))))),0)</f>
        <v>0</v>
      </c>
      <c r="CL434" s="161">
        <f>CJ434+1</f>
        <v>46327</v>
      </c>
      <c r="CM434" s="161">
        <f>CL434+29</f>
        <v>46356</v>
      </c>
      <c r="CN434" s="165">
        <f>IFERROR(IF(($R434-CM434)&gt;=0,0,IF(($S434-CL434)&lt;0,0,IF(AND(($S434-CM434)&gt;0,(CL434-$R434)&gt;0),$V434/365*(CM434-CL434+1),IF(AND(($S434-CM434)&lt;=0,(CL434-$R434)&gt;0),$V434/365*($S434-CL434+1),$V434/365*(CM434-$R434+1))))),0)</f>
        <v>0</v>
      </c>
      <c r="CO434" s="161">
        <f>CM434+1</f>
        <v>46357</v>
      </c>
      <c r="CP434" s="161">
        <f>CO434+30</f>
        <v>46387</v>
      </c>
      <c r="CQ434" s="165">
        <f>IFERROR(IF(($R434-CP434)&gt;=0,0,IF(($S434-CO434)&lt;0,0,IF(AND(($S434-CP434)&gt;0,(CO434-$R434)&gt;0),$V434/365*(CP434-CO434+1),IF(AND(($S434-CP434)&lt;=0,(CO434-$R434)&gt;0),$V434/365*($S434-CO434+1),$V434/365*(CP434-$R434+1))))),0)</f>
        <v>0</v>
      </c>
    </row>
    <row r="435" s="78" customFormat="1" ht="24" customHeight="1" outlineLevel="3" spans="1:95">
      <c r="A435" s="119"/>
      <c r="B435" s="120"/>
      <c r="C435" s="121"/>
      <c r="D435" s="119"/>
      <c r="E435" s="120"/>
      <c r="F435" s="120"/>
      <c r="G435" s="120"/>
      <c r="H435" s="122"/>
      <c r="I435" s="122"/>
      <c r="J435" s="122">
        <f t="shared" si="4646"/>
        <v>0</v>
      </c>
      <c r="K435" s="122">
        <f>K434+1</f>
        <v>2</v>
      </c>
      <c r="L435" s="153"/>
      <c r="M435" s="154">
        <f>IFERROR(VLOOKUP($L435,'2-2 引出数据_合同数据仓库'!$B$2:$BP$1000,3,FALSE),0)</f>
        <v>0</v>
      </c>
      <c r="N435" s="122"/>
      <c r="O435" s="154">
        <f>IFERROR(VLOOKUP((LEFT(VLOOKUP($L435,'2-2 引出数据_合同数据仓库'!$B$2:$BP$1000,64,FALSE),15)&amp;(RIGHT(VLOOKUP($L435,'2-2 引出数据_合同数据仓库'!$B$2:$BP$1000,64,FALSE),4)+1)),'2-2 引出数据_合同数据仓库'!$B$2:$BP$1000,3,FALSE),0)</f>
        <v>0</v>
      </c>
      <c r="P435" s="122"/>
      <c r="Q435" s="122">
        <f>IFERROR(VLOOKUP($L435,'2-2 引出数据_合同数据仓库'!$B$2:$BP$1000,28,FALSE),0)</f>
        <v>0</v>
      </c>
      <c r="R435" s="122">
        <f>IFERROR(VLOOKUP($L435,'2-2 引出数据_合同数据仓库'!$B$2:$BP$1000,29,FALSE),0)</f>
        <v>0</v>
      </c>
      <c r="S435" s="122">
        <f>IFERROR(VLOOKUP($L435,'2-2 引出数据_合同数据仓库'!$B$2:$BP$1000,4,FALSE),0)</f>
        <v>0</v>
      </c>
      <c r="T435" s="122"/>
      <c r="U435" s="122">
        <f>IFERROR(VLOOKUP($L435,'2-2 引出数据_合同数据仓库'!$B$2:$BP$1000,15,FALSE),0)</f>
        <v>0</v>
      </c>
      <c r="V435" s="122">
        <f>U435/(S435-R435+1)*365</f>
        <v>0</v>
      </c>
      <c r="W435" s="122"/>
      <c r="X435" s="161">
        <v>45658</v>
      </c>
      <c r="Y435" s="161">
        <f>X435+30</f>
        <v>45688</v>
      </c>
      <c r="Z435" s="165">
        <f>IFERROR(IF(($R435-Y435)&gt;=0,0,IF(($S435-X435)&lt;0,0,IF(AND(($S435-Y435)&gt;0,(X435-$R435)&gt;0),$V435/365*(Y435-X435+1),IF(AND(($S435-Y435)&lt;=0,(X435-$R435)&gt;0),$V435/365*($S435-X435+1),$V435/365*(Y435-$R435+1))))),0)</f>
        <v>0</v>
      </c>
      <c r="AA435" s="161">
        <f>Y435+1</f>
        <v>45689</v>
      </c>
      <c r="AB435" s="161">
        <f>AA435+27</f>
        <v>45716</v>
      </c>
      <c r="AC435" s="165">
        <f>IFERROR(IF(($R435-AB435)&gt;=0,0,IF(($S435-AA435)&lt;0,0,IF(AND(($S435-AB435)&gt;0,(AA435-$R435)&gt;0),$V435/365*(AB435-AA435+1),IF(AND(($S435-AB435)&lt;=0,(AA435-$R435)&gt;0),$V435/365*($S435-AA435+1),$V435/365*(AB435-$R435+1))))),0)</f>
        <v>0</v>
      </c>
      <c r="AD435" s="161">
        <f>AB435+1</f>
        <v>45717</v>
      </c>
      <c r="AE435" s="161">
        <f>AD435+30</f>
        <v>45747</v>
      </c>
      <c r="AF435" s="165">
        <f>IFERROR(IF(($R435-AE435)&gt;=0,0,IF(($S435-AD435)&lt;0,0,IF(AND(($S435-AE435)&gt;0,(AD435-$R435)&gt;0),$V435/365*(AE435-AD435+1),IF(AND(($S435-AE435)&lt;=0,(AD435-$R435)&gt;0),$V435/365*($S435-AD435+1),$V435/365*(AE435-$R435+1))))),0)</f>
        <v>0</v>
      </c>
      <c r="AG435" s="161">
        <f>AE435+1</f>
        <v>45748</v>
      </c>
      <c r="AH435" s="161">
        <f>AG435+29</f>
        <v>45777</v>
      </c>
      <c r="AI435" s="165">
        <f>IFERROR(IF(($R435-AH435)&gt;=0,0,IF(($S435-AG435)&lt;0,0,IF(AND(($S435-AH435)&gt;0,(AG435-$R435)&gt;0),$V435/365*(AH435-AG435+1),IF(AND(($S435-AH435)&lt;=0,(AG435-$R435)&gt;0),$V435/365*($S435-AG435+1),$V435/365*(AH435-$R435+1))))),0)</f>
        <v>0</v>
      </c>
      <c r="AJ435" s="161">
        <f>AH435+1</f>
        <v>45778</v>
      </c>
      <c r="AK435" s="161">
        <f>AJ435+30</f>
        <v>45808</v>
      </c>
      <c r="AL435" s="165">
        <f>IFERROR(IF(($R435-AK435)&gt;=0,0,IF(($S435-AJ435)&lt;0,0,IF(AND(($S435-AK435)&gt;0,(AJ435-$R435)&gt;0),$V435/365*(AK435-AJ435+1),IF(AND(($S435-AK435)&lt;=0,(AJ435-$R435)&gt;0),$V435/365*($S435-AJ435+1),$V435/365*(AK435-$R435+1))))),0)</f>
        <v>0</v>
      </c>
      <c r="AM435" s="161">
        <f>AK435+1</f>
        <v>45809</v>
      </c>
      <c r="AN435" s="161">
        <f>AM435+29</f>
        <v>45838</v>
      </c>
      <c r="AO435" s="165">
        <f>IFERROR(IF(($R435-AN435)&gt;=0,0,IF(($S435-AM435)&lt;0,0,IF(AND(($S435-AN435)&gt;0,(AM435-$R435)&gt;0),$V435/365*(AN435-AM435+1),IF(AND(($S435-AN435)&lt;=0,(AM435-$R435)&gt;0),$V435/365*($S435-AM435+1),$V435/365*(AN435-$R435+1))))),0)</f>
        <v>0</v>
      </c>
      <c r="AP435" s="161">
        <f>AN435+1</f>
        <v>45839</v>
      </c>
      <c r="AQ435" s="161">
        <f>AP435+30</f>
        <v>45869</v>
      </c>
      <c r="AR435" s="165">
        <f>IFERROR(IF(($R435-AQ435)&gt;=0,0,IF(($S435-AP435)&lt;0,0,IF(AND(($S435-AQ435)&gt;0,(AP435-$R435)&gt;0),$V435/365*(AQ435-AP435+1),IF(AND(($S435-AQ435)&lt;=0,(AP435-$R435)&gt;0),$V435/365*($S435-AP435+1),$V435/365*(AQ435-$R435+1))))),0)</f>
        <v>0</v>
      </c>
      <c r="AS435" s="161">
        <f>AQ435+1</f>
        <v>45870</v>
      </c>
      <c r="AT435" s="161">
        <f>AS435+30</f>
        <v>45900</v>
      </c>
      <c r="AU435" s="165">
        <f>IFERROR(IF(($R435-AT435)&gt;=0,0,IF(($S435-AS435)&lt;0,0,IF(AND(($S435-AT435)&gt;0,(AS435-$R435)&gt;0),$V435/365*(AT435-AS435+1),IF(AND(($S435-AT435)&lt;=0,(AS435-$R435)&gt;0),$V435/365*($S435-AS435+1),$V435/365*(AT435-$R435+1))))),0)</f>
        <v>0</v>
      </c>
      <c r="AV435" s="161">
        <f>AT435+1</f>
        <v>45901</v>
      </c>
      <c r="AW435" s="161">
        <f>AV435+29</f>
        <v>45930</v>
      </c>
      <c r="AX435" s="165">
        <f>IFERROR(IF(($R435-AW435)&gt;=0,0,IF(($S435-AV435)&lt;0,0,IF(AND(($S435-AW435)&gt;0,(AV435-$R435)&gt;0),$V435/365*(AW435-AV435+1),IF(AND(($S435-AW435)&lt;=0,(AV435-$R435)&gt;0),$V435/365*($S435-AV435+1),$V435/365*(AW435-$R435+1))))),0)</f>
        <v>0</v>
      </c>
      <c r="AY435" s="161">
        <f>AW435+1</f>
        <v>45931</v>
      </c>
      <c r="AZ435" s="161">
        <f>AY435+30</f>
        <v>45961</v>
      </c>
      <c r="BA435" s="165">
        <f>IFERROR(IF(($R435-AZ435)&gt;=0,0,IF(($S435-AY435)&lt;0,0,IF(AND(($S435-AZ435)&gt;0,(AY435-$R435)&gt;0),$V435/365*(AZ435-AY435+1),IF(AND(($S435-AZ435)&lt;=0,(AY435-$R435)&gt;0),$V435/365*($S435-AY435+1),$V435/365*(AZ435-$R435+1))))),0)</f>
        <v>0</v>
      </c>
      <c r="BB435" s="161">
        <f>AZ435+1</f>
        <v>45962</v>
      </c>
      <c r="BC435" s="161">
        <f>BB435+29</f>
        <v>45991</v>
      </c>
      <c r="BD435" s="165">
        <f>IFERROR(IF(($R435-BC435)&gt;=0,0,IF(($S435-BB435)&lt;0,0,IF(AND(($S435-BC435)&gt;0,(BB435-$R435)&gt;0),$V435/365*(BC435-BB435+1),IF(AND(($S435-BC435)&lt;=0,(BB435-$R435)&gt;0),$V435/365*($S435-BB435+1),$V435/365*(BC435-$R435+1))))),0)</f>
        <v>0</v>
      </c>
      <c r="BE435" s="161">
        <f>BC435+1</f>
        <v>45992</v>
      </c>
      <c r="BF435" s="161">
        <f>BE435+30</f>
        <v>46022</v>
      </c>
      <c r="BG435" s="165">
        <f>IFERROR(IF(($R435-BF435)&gt;=0,0,IF(($S435-BE435)&lt;0,0,IF(AND(($S435-BF435)&gt;0,(BE435-$R435)&gt;0),$V435/365*(BF435-BE435+1),IF(AND(($S435-BF435)&lt;=0,(BE435-$R435)&gt;0),$V435/365*($S435-BE435+1),$V435/365*(BF435-$R435+1))))),0)</f>
        <v>0</v>
      </c>
      <c r="BH435" s="161">
        <v>46023</v>
      </c>
      <c r="BI435" s="161">
        <f>BH435+30</f>
        <v>46053</v>
      </c>
      <c r="BJ435" s="165">
        <f>IFERROR(IF(($R435-BI435)&gt;=0,0,IF(($S435-BH435)&lt;0,0,IF(AND(($S435-BI435)&gt;0,(BH435-$R435)&gt;0),$V435/365*(BI435-BH435+1),IF(AND(($S435-BI435)&lt;=0,(BH435-$R435)&gt;0),$V435/365*($S435-BH435+1),$V435/365*(BI435-$R435+1))))),0)</f>
        <v>0</v>
      </c>
      <c r="BK435" s="161">
        <f>BI435+1</f>
        <v>46054</v>
      </c>
      <c r="BL435" s="161">
        <f>BK435+27</f>
        <v>46081</v>
      </c>
      <c r="BM435" s="165">
        <f>IFERROR(IF(($R435-BL435)&gt;=0,0,IF(($S435-BK435)&lt;0,0,IF(AND(($S435-BL435)&gt;0,(BK435-$R435)&gt;0),$V435/365*(BL435-BK435+1),IF(AND(($S435-BL435)&lt;=0,(BK435-$R435)&gt;0),$V435/365*($S435-BK435+1),$V435/365*(BL435-$R435+1))))),0)</f>
        <v>0</v>
      </c>
      <c r="BN435" s="161">
        <f>BL435+1</f>
        <v>46082</v>
      </c>
      <c r="BO435" s="161">
        <f>BN435+30</f>
        <v>46112</v>
      </c>
      <c r="BP435" s="165">
        <f>IFERROR(IF(($R435-BO435)&gt;=0,0,IF(($S435-BN435)&lt;0,0,IF(AND(($S435-BO435)&gt;0,(BN435-$R435)&gt;0),$V435/365*(BO435-BN435+1),IF(AND(($S435-BO435)&lt;=0,(BN435-$R435)&gt;0),$V435/365*($S435-BN435+1),$V435/365*(BO435-$R435+1))))),0)</f>
        <v>0</v>
      </c>
      <c r="BQ435" s="161">
        <f>BO435+1</f>
        <v>46113</v>
      </c>
      <c r="BR435" s="161">
        <f>BQ435+29</f>
        <v>46142</v>
      </c>
      <c r="BS435" s="165">
        <f>IFERROR(IF(($R435-BR435)&gt;=0,0,IF(($S435-BQ435)&lt;0,0,IF(AND(($S435-BR435)&gt;0,(BQ435-$R435)&gt;0),$V435/365*(BR435-BQ435+1),IF(AND(($S435-BR435)&lt;=0,(BQ435-$R435)&gt;0),$V435/365*($S435-BQ435+1),$V435/365*(BR435-$R435+1))))),0)</f>
        <v>0</v>
      </c>
      <c r="BT435" s="161">
        <f>BR435+1</f>
        <v>46143</v>
      </c>
      <c r="BU435" s="161">
        <f>BT435+30</f>
        <v>46173</v>
      </c>
      <c r="BV435" s="165">
        <f>IFERROR(IF(($R435-BU435)&gt;=0,0,IF(($S435-BT435)&lt;0,0,IF(AND(($S435-BU435)&gt;0,(BT435-$R435)&gt;0),$V435/365*(BU435-BT435+1),IF(AND(($S435-BU435)&lt;=0,(BT435-$R435)&gt;0),$V435/365*($S435-BT435+1),$V435/365*(BU435-$R435+1))))),0)</f>
        <v>0</v>
      </c>
      <c r="BW435" s="161">
        <f>BU435+1</f>
        <v>46174</v>
      </c>
      <c r="BX435" s="161">
        <f>BW435+29</f>
        <v>46203</v>
      </c>
      <c r="BY435" s="165">
        <f>IFERROR(IF(($R435-BX435)&gt;=0,0,IF(($S435-BW435)&lt;0,0,IF(AND(($S435-BX435)&gt;0,(BW435-$R435)&gt;0),$V435/365*(BX435-BW435+1),IF(AND(($S435-BX435)&lt;=0,(BW435-$R435)&gt;0),$V435/365*($S435-BW435+1),$V435/365*(BX435-$R435+1))))),0)</f>
        <v>0</v>
      </c>
      <c r="BZ435" s="161">
        <f>BX435+1</f>
        <v>46204</v>
      </c>
      <c r="CA435" s="161">
        <f>BZ435+30</f>
        <v>46234</v>
      </c>
      <c r="CB435" s="165">
        <f>IFERROR(IF(($R435-CA435)&gt;=0,0,IF(($S435-BZ435)&lt;0,0,IF(AND(($S435-CA435)&gt;0,(BZ435-$R435)&gt;0),$V435/365*(CA435-BZ435+1),IF(AND(($S435-CA435)&lt;=0,(BZ435-$R435)&gt;0),$V435/365*($S435-BZ435+1),$V435/365*(CA435-$R435+1))))),0)</f>
        <v>0</v>
      </c>
      <c r="CC435" s="161">
        <f>CA435+1</f>
        <v>46235</v>
      </c>
      <c r="CD435" s="161">
        <f>CC435+30</f>
        <v>46265</v>
      </c>
      <c r="CE435" s="165">
        <f>IFERROR(IF(($R435-CD435)&gt;=0,0,IF(($S435-CC435)&lt;0,0,IF(AND(($S435-CD435)&gt;0,(CC435-$R435)&gt;0),$V435/365*(CD435-CC435+1),IF(AND(($S435-CD435)&lt;=0,(CC435-$R435)&gt;0),$V435/365*($S435-CC435+1),$V435/365*(CD435-$R435+1))))),0)</f>
        <v>0</v>
      </c>
      <c r="CF435" s="161">
        <f>CD435+1</f>
        <v>46266</v>
      </c>
      <c r="CG435" s="161">
        <f>CF435+29</f>
        <v>46295</v>
      </c>
      <c r="CH435" s="165">
        <f>IFERROR(IF(($R435-CG435)&gt;=0,0,IF(($S435-CF435)&lt;0,0,IF(AND(($S435-CG435)&gt;0,(CF435-$R435)&gt;0),$V435/365*(CG435-CF435+1),IF(AND(($S435-CG435)&lt;=0,(CF435-$R435)&gt;0),$V435/365*($S435-CF435+1),$V435/365*(CG435-$R435+1))))),0)</f>
        <v>0</v>
      </c>
      <c r="CI435" s="161">
        <f>CG435+1</f>
        <v>46296</v>
      </c>
      <c r="CJ435" s="161">
        <f>CI435+30</f>
        <v>46326</v>
      </c>
      <c r="CK435" s="165">
        <f>IFERROR(IF(($R435-CJ435)&gt;=0,0,IF(($S435-CI435)&lt;0,0,IF(AND(($S435-CJ435)&gt;0,(CI435-$R435)&gt;0),$V435/365*(CJ435-CI435+1),IF(AND(($S435-CJ435)&lt;=0,(CI435-$R435)&gt;0),$V435/365*($S435-CI435+1),$V435/365*(CJ435-$R435+1))))),0)</f>
        <v>0</v>
      </c>
      <c r="CL435" s="161">
        <f>CJ435+1</f>
        <v>46327</v>
      </c>
      <c r="CM435" s="161">
        <f>CL435+29</f>
        <v>46356</v>
      </c>
      <c r="CN435" s="165">
        <f>IFERROR(IF(($R435-CM435)&gt;=0,0,IF(($S435-CL435)&lt;0,0,IF(AND(($S435-CM435)&gt;0,(CL435-$R435)&gt;0),$V435/365*(CM435-CL435+1),IF(AND(($S435-CM435)&lt;=0,(CL435-$R435)&gt;0),$V435/365*($S435-CL435+1),$V435/365*(CM435-$R435+1))))),0)</f>
        <v>0</v>
      </c>
      <c r="CO435" s="161">
        <f>CM435+1</f>
        <v>46357</v>
      </c>
      <c r="CP435" s="161">
        <f>CO435+30</f>
        <v>46387</v>
      </c>
      <c r="CQ435" s="165">
        <f>IFERROR(IF(($R435-CP435)&gt;=0,0,IF(($S435-CO435)&lt;0,0,IF(AND(($S435-CP435)&gt;0,(CO435-$R435)&gt;0),$V435/365*(CP435-CO435+1),IF(AND(($S435-CP435)&lt;=0,(CO435-$R435)&gt;0),$V435/365*($S435-CO435+1),$V435/365*(CP435-$R435+1))))),0)</f>
        <v>0</v>
      </c>
    </row>
    <row r="436" s="78" customFormat="1" ht="24" customHeight="1" outlineLevel="3" spans="1:95">
      <c r="A436" s="119"/>
      <c r="B436" s="120"/>
      <c r="C436" s="121"/>
      <c r="D436" s="119"/>
      <c r="E436" s="120"/>
      <c r="F436" s="120"/>
      <c r="G436" s="120"/>
      <c r="H436" s="122"/>
      <c r="I436" s="122"/>
      <c r="J436" s="122">
        <f t="shared" si="4646"/>
        <v>0</v>
      </c>
      <c r="K436" s="122">
        <f>K435+1</f>
        <v>3</v>
      </c>
      <c r="L436" s="153"/>
      <c r="M436" s="154">
        <f>IFERROR(VLOOKUP($L436,'2-2 引出数据_合同数据仓库'!$B$2:$BP$1000,3,FALSE),0)</f>
        <v>0</v>
      </c>
      <c r="N436" s="122"/>
      <c r="O436" s="154">
        <f>IFERROR(VLOOKUP((LEFT(VLOOKUP($L436,'2-2 引出数据_合同数据仓库'!$B$2:$BP$1000,64,FALSE),15)&amp;(RIGHT(VLOOKUP($L436,'2-2 引出数据_合同数据仓库'!$B$2:$BP$1000,64,FALSE),4)+1)),'2-2 引出数据_合同数据仓库'!$B$2:$BP$1000,3,FALSE),0)</f>
        <v>0</v>
      </c>
      <c r="P436" s="122"/>
      <c r="Q436" s="122">
        <f>IFERROR(VLOOKUP($L436,'2-2 引出数据_合同数据仓库'!$B$2:$BP$1000,28,FALSE),0)</f>
        <v>0</v>
      </c>
      <c r="R436" s="122">
        <f>IFERROR(VLOOKUP($L436,'2-2 引出数据_合同数据仓库'!$B$2:$BP$1000,29,FALSE),0)</f>
        <v>0</v>
      </c>
      <c r="S436" s="122">
        <f>IFERROR(VLOOKUP($L436,'2-2 引出数据_合同数据仓库'!$B$2:$BP$1000,4,FALSE),0)</f>
        <v>0</v>
      </c>
      <c r="T436" s="122"/>
      <c r="U436" s="122">
        <f>IFERROR(VLOOKUP($L436,'2-2 引出数据_合同数据仓库'!$B$2:$BP$1000,15,FALSE),0)</f>
        <v>0</v>
      </c>
      <c r="V436" s="122">
        <f>U436/(S436-R436+1)*365</f>
        <v>0</v>
      </c>
      <c r="W436" s="122"/>
      <c r="X436" s="161">
        <v>45659</v>
      </c>
      <c r="Y436" s="161">
        <f>X436+30</f>
        <v>45689</v>
      </c>
      <c r="Z436" s="165">
        <f>IFERROR(IF(($R436-Y436)&gt;=0,0,IF(($S436-X436)&lt;0,0,IF(AND(($S436-Y436)&gt;0,(X436-$R436)&gt;0),$V436/365*(Y436-X436+1),IF(AND(($S436-Y436)&lt;=0,(X436-$R436)&gt;0),$V436/365*($S436-X436+1),$V436/365*(Y436-$R436+1))))),0)</f>
        <v>0</v>
      </c>
      <c r="AA436" s="161">
        <f>Y436+1</f>
        <v>45690</v>
      </c>
      <c r="AB436" s="161">
        <f>AA436+27</f>
        <v>45717</v>
      </c>
      <c r="AC436" s="165">
        <f>IFERROR(IF(($R436-AB436)&gt;=0,0,IF(($S436-AA436)&lt;0,0,IF(AND(($S436-AB436)&gt;0,(AA436-$R436)&gt;0),$V436/365*(AB436-AA436+1),IF(AND(($S436-AB436)&lt;=0,(AA436-$R436)&gt;0),$V436/365*($S436-AA436+1),$V436/365*(AB436-$R436+1))))),0)</f>
        <v>0</v>
      </c>
      <c r="AD436" s="161">
        <f>AB436+1</f>
        <v>45718</v>
      </c>
      <c r="AE436" s="161">
        <f>AD436+30</f>
        <v>45748</v>
      </c>
      <c r="AF436" s="165">
        <f>IFERROR(IF(($R436-AE436)&gt;=0,0,IF(($S436-AD436)&lt;0,0,IF(AND(($S436-AE436)&gt;0,(AD436-$R436)&gt;0),$V436/365*(AE436-AD436+1),IF(AND(($S436-AE436)&lt;=0,(AD436-$R436)&gt;0),$V436/365*($S436-AD436+1),$V436/365*(AE436-$R436+1))))),0)</f>
        <v>0</v>
      </c>
      <c r="AG436" s="161">
        <f>AE436+1</f>
        <v>45749</v>
      </c>
      <c r="AH436" s="161">
        <f>AG436+29</f>
        <v>45778</v>
      </c>
      <c r="AI436" s="165">
        <f>IFERROR(IF(($R436-AH436)&gt;=0,0,IF(($S436-AG436)&lt;0,0,IF(AND(($S436-AH436)&gt;0,(AG436-$R436)&gt;0),$V436/365*(AH436-AG436+1),IF(AND(($S436-AH436)&lt;=0,(AG436-$R436)&gt;0),$V436/365*($S436-AG436+1),$V436/365*(AH436-$R436+1))))),0)</f>
        <v>0</v>
      </c>
      <c r="AJ436" s="161">
        <f>AH436+1</f>
        <v>45779</v>
      </c>
      <c r="AK436" s="161">
        <f>AJ436+30</f>
        <v>45809</v>
      </c>
      <c r="AL436" s="165">
        <f>IFERROR(IF(($R436-AK436)&gt;=0,0,IF(($S436-AJ436)&lt;0,0,IF(AND(($S436-AK436)&gt;0,(AJ436-$R436)&gt;0),$V436/365*(AK436-AJ436+1),IF(AND(($S436-AK436)&lt;=0,(AJ436-$R436)&gt;0),$V436/365*($S436-AJ436+1),$V436/365*(AK436-$R436+1))))),0)</f>
        <v>0</v>
      </c>
      <c r="AM436" s="161">
        <f>AK436+1</f>
        <v>45810</v>
      </c>
      <c r="AN436" s="161">
        <f>AM436+29</f>
        <v>45839</v>
      </c>
      <c r="AO436" s="165">
        <f>IFERROR(IF(($R436-AN436)&gt;=0,0,IF(($S436-AM436)&lt;0,0,IF(AND(($S436-AN436)&gt;0,(AM436-$R436)&gt;0),$V436/365*(AN436-AM436+1),IF(AND(($S436-AN436)&lt;=0,(AM436-$R436)&gt;0),$V436/365*($S436-AM436+1),$V436/365*(AN436-$R436+1))))),0)</f>
        <v>0</v>
      </c>
      <c r="AP436" s="161">
        <f>AN436+1</f>
        <v>45840</v>
      </c>
      <c r="AQ436" s="161">
        <f>AP436+30</f>
        <v>45870</v>
      </c>
      <c r="AR436" s="165">
        <f>IFERROR(IF(($R436-AQ436)&gt;=0,0,IF(($S436-AP436)&lt;0,0,IF(AND(($S436-AQ436)&gt;0,(AP436-$R436)&gt;0),$V436/365*(AQ436-AP436+1),IF(AND(($S436-AQ436)&lt;=0,(AP436-$R436)&gt;0),$V436/365*($S436-AP436+1),$V436/365*(AQ436-$R436+1))))),0)</f>
        <v>0</v>
      </c>
      <c r="AS436" s="161">
        <f>AQ436+1</f>
        <v>45871</v>
      </c>
      <c r="AT436" s="161">
        <f>AS436+30</f>
        <v>45901</v>
      </c>
      <c r="AU436" s="165">
        <f>IFERROR(IF(($R436-AT436)&gt;=0,0,IF(($S436-AS436)&lt;0,0,IF(AND(($S436-AT436)&gt;0,(AS436-$R436)&gt;0),$V436/365*(AT436-AS436+1),IF(AND(($S436-AT436)&lt;=0,(AS436-$R436)&gt;0),$V436/365*($S436-AS436+1),$V436/365*(AT436-$R436+1))))),0)</f>
        <v>0</v>
      </c>
      <c r="AV436" s="161">
        <f>AT436+1</f>
        <v>45902</v>
      </c>
      <c r="AW436" s="161">
        <f>AV436+29</f>
        <v>45931</v>
      </c>
      <c r="AX436" s="165">
        <f>IFERROR(IF(($R436-AW436)&gt;=0,0,IF(($S436-AV436)&lt;0,0,IF(AND(($S436-AW436)&gt;0,(AV436-$R436)&gt;0),$V436/365*(AW436-AV436+1),IF(AND(($S436-AW436)&lt;=0,(AV436-$R436)&gt;0),$V436/365*($S436-AV436+1),$V436/365*(AW436-$R436+1))))),0)</f>
        <v>0</v>
      </c>
      <c r="AY436" s="161">
        <f>AW436+1</f>
        <v>45932</v>
      </c>
      <c r="AZ436" s="161">
        <f>AY436+30</f>
        <v>45962</v>
      </c>
      <c r="BA436" s="165">
        <f>IFERROR(IF(($R436-AZ436)&gt;=0,0,IF(($S436-AY436)&lt;0,0,IF(AND(($S436-AZ436)&gt;0,(AY436-$R436)&gt;0),$V436/365*(AZ436-AY436+1),IF(AND(($S436-AZ436)&lt;=0,(AY436-$R436)&gt;0),$V436/365*($S436-AY436+1),$V436/365*(AZ436-$R436+1))))),0)</f>
        <v>0</v>
      </c>
      <c r="BB436" s="161">
        <f>AZ436+1</f>
        <v>45963</v>
      </c>
      <c r="BC436" s="161">
        <f>BB436+29</f>
        <v>45992</v>
      </c>
      <c r="BD436" s="165">
        <f>IFERROR(IF(($R436-BC436)&gt;=0,0,IF(($S436-BB436)&lt;0,0,IF(AND(($S436-BC436)&gt;0,(BB436-$R436)&gt;0),$V436/365*(BC436-BB436+1),IF(AND(($S436-BC436)&lt;=0,(BB436-$R436)&gt;0),$V436/365*($S436-BB436+1),$V436/365*(BC436-$R436+1))))),0)</f>
        <v>0</v>
      </c>
      <c r="BE436" s="161">
        <f>BC436+1</f>
        <v>45993</v>
      </c>
      <c r="BF436" s="161">
        <f>BE436+30</f>
        <v>46023</v>
      </c>
      <c r="BG436" s="165">
        <f>IFERROR(IF(($R436-BF436)&gt;=0,0,IF(($S436-BE436)&lt;0,0,IF(AND(($S436-BF436)&gt;0,(BE436-$R436)&gt;0),$V436/365*(BF436-BE436+1),IF(AND(($S436-BF436)&lt;=0,(BE436-$R436)&gt;0),$V436/365*($S436-BE436+1),$V436/365*(BF436-$R436+1))))),0)</f>
        <v>0</v>
      </c>
      <c r="BH436" s="161">
        <v>46024</v>
      </c>
      <c r="BI436" s="161">
        <f>BH436+30</f>
        <v>46054</v>
      </c>
      <c r="BJ436" s="165">
        <f>IFERROR(IF(($R436-BI436)&gt;=0,0,IF(($S436-BH436)&lt;0,0,IF(AND(($S436-BI436)&gt;0,(BH436-$R436)&gt;0),$V436/365*(BI436-BH436+1),IF(AND(($S436-BI436)&lt;=0,(BH436-$R436)&gt;0),$V436/365*($S436-BH436+1),$V436/365*(BI436-$R436+1))))),0)</f>
        <v>0</v>
      </c>
      <c r="BK436" s="161">
        <f>BI436+1</f>
        <v>46055</v>
      </c>
      <c r="BL436" s="161">
        <f>BK436+27</f>
        <v>46082</v>
      </c>
      <c r="BM436" s="165">
        <f>IFERROR(IF(($R436-BL436)&gt;=0,0,IF(($S436-BK436)&lt;0,0,IF(AND(($S436-BL436)&gt;0,(BK436-$R436)&gt;0),$V436/365*(BL436-BK436+1),IF(AND(($S436-BL436)&lt;=0,(BK436-$R436)&gt;0),$V436/365*($S436-BK436+1),$V436/365*(BL436-$R436+1))))),0)</f>
        <v>0</v>
      </c>
      <c r="BN436" s="161">
        <f>BL436+1</f>
        <v>46083</v>
      </c>
      <c r="BO436" s="161">
        <f>BN436+30</f>
        <v>46113</v>
      </c>
      <c r="BP436" s="165">
        <f>IFERROR(IF(($R436-BO436)&gt;=0,0,IF(($S436-BN436)&lt;0,0,IF(AND(($S436-BO436)&gt;0,(BN436-$R436)&gt;0),$V436/365*(BO436-BN436+1),IF(AND(($S436-BO436)&lt;=0,(BN436-$R436)&gt;0),$V436/365*($S436-BN436+1),$V436/365*(BO436-$R436+1))))),0)</f>
        <v>0</v>
      </c>
      <c r="BQ436" s="161">
        <f>BO436+1</f>
        <v>46114</v>
      </c>
      <c r="BR436" s="161">
        <f>BQ436+29</f>
        <v>46143</v>
      </c>
      <c r="BS436" s="165">
        <f>IFERROR(IF(($R436-BR436)&gt;=0,0,IF(($S436-BQ436)&lt;0,0,IF(AND(($S436-BR436)&gt;0,(BQ436-$R436)&gt;0),$V436/365*(BR436-BQ436+1),IF(AND(($S436-BR436)&lt;=0,(BQ436-$R436)&gt;0),$V436/365*($S436-BQ436+1),$V436/365*(BR436-$R436+1))))),0)</f>
        <v>0</v>
      </c>
      <c r="BT436" s="161">
        <f>BR436+1</f>
        <v>46144</v>
      </c>
      <c r="BU436" s="161">
        <f>BT436+30</f>
        <v>46174</v>
      </c>
      <c r="BV436" s="165">
        <f>IFERROR(IF(($R436-BU436)&gt;=0,0,IF(($S436-BT436)&lt;0,0,IF(AND(($S436-BU436)&gt;0,(BT436-$R436)&gt;0),$V436/365*(BU436-BT436+1),IF(AND(($S436-BU436)&lt;=0,(BT436-$R436)&gt;0),$V436/365*($S436-BT436+1),$V436/365*(BU436-$R436+1))))),0)</f>
        <v>0</v>
      </c>
      <c r="BW436" s="161">
        <f>BU436+1</f>
        <v>46175</v>
      </c>
      <c r="BX436" s="161">
        <f>BW436+29</f>
        <v>46204</v>
      </c>
      <c r="BY436" s="165">
        <f>IFERROR(IF(($R436-BX436)&gt;=0,0,IF(($S436-BW436)&lt;0,0,IF(AND(($S436-BX436)&gt;0,(BW436-$R436)&gt;0),$V436/365*(BX436-BW436+1),IF(AND(($S436-BX436)&lt;=0,(BW436-$R436)&gt;0),$V436/365*($S436-BW436+1),$V436/365*(BX436-$R436+1))))),0)</f>
        <v>0</v>
      </c>
      <c r="BZ436" s="161">
        <f>BX436+1</f>
        <v>46205</v>
      </c>
      <c r="CA436" s="161">
        <f>BZ436+30</f>
        <v>46235</v>
      </c>
      <c r="CB436" s="165">
        <f>IFERROR(IF(($R436-CA436)&gt;=0,0,IF(($S436-BZ436)&lt;0,0,IF(AND(($S436-CA436)&gt;0,(BZ436-$R436)&gt;0),$V436/365*(CA436-BZ436+1),IF(AND(($S436-CA436)&lt;=0,(BZ436-$R436)&gt;0),$V436/365*($S436-BZ436+1),$V436/365*(CA436-$R436+1))))),0)</f>
        <v>0</v>
      </c>
      <c r="CC436" s="161">
        <f>CA436+1</f>
        <v>46236</v>
      </c>
      <c r="CD436" s="161">
        <f>CC436+30</f>
        <v>46266</v>
      </c>
      <c r="CE436" s="165">
        <f>IFERROR(IF(($R436-CD436)&gt;=0,0,IF(($S436-CC436)&lt;0,0,IF(AND(($S436-CD436)&gt;0,(CC436-$R436)&gt;0),$V436/365*(CD436-CC436+1),IF(AND(($S436-CD436)&lt;=0,(CC436-$R436)&gt;0),$V436/365*($S436-CC436+1),$V436/365*(CD436-$R436+1))))),0)</f>
        <v>0</v>
      </c>
      <c r="CF436" s="161">
        <f>CD436+1</f>
        <v>46267</v>
      </c>
      <c r="CG436" s="161">
        <f>CF436+29</f>
        <v>46296</v>
      </c>
      <c r="CH436" s="165">
        <f>IFERROR(IF(($R436-CG436)&gt;=0,0,IF(($S436-CF436)&lt;0,0,IF(AND(($S436-CG436)&gt;0,(CF436-$R436)&gt;0),$V436/365*(CG436-CF436+1),IF(AND(($S436-CG436)&lt;=0,(CF436-$R436)&gt;0),$V436/365*($S436-CF436+1),$V436/365*(CG436-$R436+1))))),0)</f>
        <v>0</v>
      </c>
      <c r="CI436" s="161">
        <f>CG436+1</f>
        <v>46297</v>
      </c>
      <c r="CJ436" s="161">
        <f>CI436+30</f>
        <v>46327</v>
      </c>
      <c r="CK436" s="165">
        <f>IFERROR(IF(($R436-CJ436)&gt;=0,0,IF(($S436-CI436)&lt;0,0,IF(AND(($S436-CJ436)&gt;0,(CI436-$R436)&gt;0),$V436/365*(CJ436-CI436+1),IF(AND(($S436-CJ436)&lt;=0,(CI436-$R436)&gt;0),$V436/365*($S436-CI436+1),$V436/365*(CJ436-$R436+1))))),0)</f>
        <v>0</v>
      </c>
      <c r="CL436" s="161">
        <f>CJ436+1</f>
        <v>46328</v>
      </c>
      <c r="CM436" s="161">
        <f>CL436+29</f>
        <v>46357</v>
      </c>
      <c r="CN436" s="165">
        <f>IFERROR(IF(($R436-CM436)&gt;=0,0,IF(($S436-CL436)&lt;0,0,IF(AND(($S436-CM436)&gt;0,(CL436-$R436)&gt;0),$V436/365*(CM436-CL436+1),IF(AND(($S436-CM436)&lt;=0,(CL436-$R436)&gt;0),$V436/365*($S436-CL436+1),$V436/365*(CM436-$R436+1))))),0)</f>
        <v>0</v>
      </c>
      <c r="CO436" s="161">
        <f>CM436+1</f>
        <v>46358</v>
      </c>
      <c r="CP436" s="161">
        <f>CO436+30</f>
        <v>46388</v>
      </c>
      <c r="CQ436" s="165">
        <f>IFERROR(IF(($R436-CP436)&gt;=0,0,IF(($S436-CO436)&lt;0,0,IF(AND(($S436-CP436)&gt;0,(CO436-$R436)&gt;0),$V436/365*(CP436-CO436+1),IF(AND(($S436-CP436)&lt;=0,(CO436-$R436)&gt;0),$V436/365*($S436-CO436+1),$V436/365*(CP436-$R436+1))))),0)</f>
        <v>0</v>
      </c>
    </row>
    <row r="437" s="78" customFormat="1" ht="24" customHeight="1" outlineLevel="3" spans="1:95">
      <c r="A437" s="119"/>
      <c r="B437" s="120"/>
      <c r="C437" s="121"/>
      <c r="D437" s="119"/>
      <c r="E437" s="120"/>
      <c r="F437" s="120"/>
      <c r="G437" s="120"/>
      <c r="H437" s="122"/>
      <c r="I437" s="122"/>
      <c r="J437" s="122">
        <f t="shared" si="4646"/>
        <v>0</v>
      </c>
      <c r="K437" s="122">
        <f>K435+1</f>
        <v>3</v>
      </c>
      <c r="L437" s="153"/>
      <c r="M437" s="154">
        <f>IFERROR(VLOOKUP($L437,'2-2 引出数据_合同数据仓库'!$B$2:$BP$1000,3,FALSE),0)</f>
        <v>0</v>
      </c>
      <c r="N437" s="122"/>
      <c r="O437" s="154">
        <f>IFERROR(VLOOKUP((LEFT(VLOOKUP($L437,'2-2 引出数据_合同数据仓库'!$B$2:$BP$1000,64,FALSE),15)&amp;(RIGHT(VLOOKUP($L437,'2-2 引出数据_合同数据仓库'!$B$2:$BP$1000,64,FALSE),4)+1)),'2-2 引出数据_合同数据仓库'!$B$2:$BP$1000,3,FALSE),0)</f>
        <v>0</v>
      </c>
      <c r="P437" s="122"/>
      <c r="Q437" s="122">
        <f>IFERROR(VLOOKUP($L437,'2-2 引出数据_合同数据仓库'!$B$2:$BP$1000,28,FALSE),0)</f>
        <v>0</v>
      </c>
      <c r="R437" s="122">
        <f>IFERROR(VLOOKUP($L437,'2-2 引出数据_合同数据仓库'!$B$2:$BP$1000,29,FALSE),0)</f>
        <v>0</v>
      </c>
      <c r="S437" s="122">
        <f>IFERROR(VLOOKUP($L437,'2-2 引出数据_合同数据仓库'!$B$2:$BP$1000,4,FALSE),0)</f>
        <v>0</v>
      </c>
      <c r="T437" s="122"/>
      <c r="U437" s="122">
        <f>IFERROR(VLOOKUP($L437,'2-2 引出数据_合同数据仓库'!$B$2:$BP$1000,15,FALSE),0)</f>
        <v>0</v>
      </c>
      <c r="V437" s="122">
        <f>U437/(S437-R437+1)*365</f>
        <v>0</v>
      </c>
      <c r="W437" s="122"/>
      <c r="X437" s="161">
        <v>45658</v>
      </c>
      <c r="Y437" s="161">
        <f>X437+30</f>
        <v>45688</v>
      </c>
      <c r="Z437" s="165">
        <f>IFERROR(IF(($R437-Y437)&gt;=0,0,IF(($S437-X437)&lt;0,0,IF(AND(($S437-Y437)&gt;0,(X437-$R437)&gt;0),$V437/365*(Y437-X437+1),IF(AND(($S437-Y437)&lt;=0,(X437-$R437)&gt;0),$V437/365*($S437-X437+1),$V437/365*(Y437-$R437+1))))),0)</f>
        <v>0</v>
      </c>
      <c r="AA437" s="161">
        <f>Y437+1</f>
        <v>45689</v>
      </c>
      <c r="AB437" s="161">
        <f>AA437+27</f>
        <v>45716</v>
      </c>
      <c r="AC437" s="165">
        <f>IFERROR(IF(($R437-AB437)&gt;=0,0,IF(($S437-AA437)&lt;0,0,IF(AND(($S437-AB437)&gt;0,(AA437-$R437)&gt;0),$V437/365*(AB437-AA437+1),IF(AND(($S437-AB437)&lt;=0,(AA437-$R437)&gt;0),$V437/365*($S437-AA437+1),$V437/365*(AB437-$R437+1))))),0)</f>
        <v>0</v>
      </c>
      <c r="AD437" s="161">
        <f>AB437+1</f>
        <v>45717</v>
      </c>
      <c r="AE437" s="161">
        <f>AD437+30</f>
        <v>45747</v>
      </c>
      <c r="AF437" s="165">
        <f>IFERROR(IF(($R437-AE437)&gt;=0,0,IF(($S437-AD437)&lt;0,0,IF(AND(($S437-AE437)&gt;0,(AD437-$R437)&gt;0),$V437/365*(AE437-AD437+1),IF(AND(($S437-AE437)&lt;=0,(AD437-$R437)&gt;0),$V437/365*($S437-AD437+1),$V437/365*(AE437-$R437+1))))),0)</f>
        <v>0</v>
      </c>
      <c r="AG437" s="161">
        <f>AE437+1</f>
        <v>45748</v>
      </c>
      <c r="AH437" s="161">
        <f>AG437+29</f>
        <v>45777</v>
      </c>
      <c r="AI437" s="165">
        <f>IFERROR(IF(($R437-AH437)&gt;=0,0,IF(($S437-AG437)&lt;0,0,IF(AND(($S437-AH437)&gt;0,(AG437-$R437)&gt;0),$V437/365*(AH437-AG437+1),IF(AND(($S437-AH437)&lt;=0,(AG437-$R437)&gt;0),$V437/365*($S437-AG437+1),$V437/365*(AH437-$R437+1))))),0)</f>
        <v>0</v>
      </c>
      <c r="AJ437" s="161">
        <f>AH437+1</f>
        <v>45778</v>
      </c>
      <c r="AK437" s="161">
        <f>AJ437+30</f>
        <v>45808</v>
      </c>
      <c r="AL437" s="165">
        <f>IFERROR(IF(($R437-AK437)&gt;=0,0,IF(($S437-AJ437)&lt;0,0,IF(AND(($S437-AK437)&gt;0,(AJ437-$R437)&gt;0),$V437/365*(AK437-AJ437+1),IF(AND(($S437-AK437)&lt;=0,(AJ437-$R437)&gt;0),$V437/365*($S437-AJ437+1),$V437/365*(AK437-$R437+1))))),0)</f>
        <v>0</v>
      </c>
      <c r="AM437" s="161">
        <f>AK437+1</f>
        <v>45809</v>
      </c>
      <c r="AN437" s="161">
        <f>AM437+29</f>
        <v>45838</v>
      </c>
      <c r="AO437" s="165">
        <f>IFERROR(IF(($R437-AN437)&gt;=0,0,IF(($S437-AM437)&lt;0,0,IF(AND(($S437-AN437)&gt;0,(AM437-$R437)&gt;0),$V437/365*(AN437-AM437+1),IF(AND(($S437-AN437)&lt;=0,(AM437-$R437)&gt;0),$V437/365*($S437-AM437+1),$V437/365*(AN437-$R437+1))))),0)</f>
        <v>0</v>
      </c>
      <c r="AP437" s="161">
        <f>AN437+1</f>
        <v>45839</v>
      </c>
      <c r="AQ437" s="161">
        <f>AP437+30</f>
        <v>45869</v>
      </c>
      <c r="AR437" s="165">
        <f>IFERROR(IF(($R437-AQ437)&gt;=0,0,IF(($S437-AP437)&lt;0,0,IF(AND(($S437-AQ437)&gt;0,(AP437-$R437)&gt;0),$V437/365*(AQ437-AP437+1),IF(AND(($S437-AQ437)&lt;=0,(AP437-$R437)&gt;0),$V437/365*($S437-AP437+1),$V437/365*(AQ437-$R437+1))))),0)</f>
        <v>0</v>
      </c>
      <c r="AS437" s="161">
        <f>AQ437+1</f>
        <v>45870</v>
      </c>
      <c r="AT437" s="161">
        <f>AS437+30</f>
        <v>45900</v>
      </c>
      <c r="AU437" s="165">
        <f>IFERROR(IF(($R437-AT437)&gt;=0,0,IF(($S437-AS437)&lt;0,0,IF(AND(($S437-AT437)&gt;0,(AS437-$R437)&gt;0),$V437/365*(AT437-AS437+1),IF(AND(($S437-AT437)&lt;=0,(AS437-$R437)&gt;0),$V437/365*($S437-AS437+1),$V437/365*(AT437-$R437+1))))),0)</f>
        <v>0</v>
      </c>
      <c r="AV437" s="161">
        <f>AT437+1</f>
        <v>45901</v>
      </c>
      <c r="AW437" s="161">
        <f>AV437+29</f>
        <v>45930</v>
      </c>
      <c r="AX437" s="165">
        <f>IFERROR(IF(($R437-AW437)&gt;=0,0,IF(($S437-AV437)&lt;0,0,IF(AND(($S437-AW437)&gt;0,(AV437-$R437)&gt;0),$V437/365*(AW437-AV437+1),IF(AND(($S437-AW437)&lt;=0,(AV437-$R437)&gt;0),$V437/365*($S437-AV437+1),$V437/365*(AW437-$R437+1))))),0)</f>
        <v>0</v>
      </c>
      <c r="AY437" s="161">
        <f>AW437+1</f>
        <v>45931</v>
      </c>
      <c r="AZ437" s="161">
        <f>AY437+30</f>
        <v>45961</v>
      </c>
      <c r="BA437" s="165">
        <f>IFERROR(IF(($R437-AZ437)&gt;=0,0,IF(($S437-AY437)&lt;0,0,IF(AND(($S437-AZ437)&gt;0,(AY437-$R437)&gt;0),$V437/365*(AZ437-AY437+1),IF(AND(($S437-AZ437)&lt;=0,(AY437-$R437)&gt;0),$V437/365*($S437-AY437+1),$V437/365*(AZ437-$R437+1))))),0)</f>
        <v>0</v>
      </c>
      <c r="BB437" s="161">
        <f>AZ437+1</f>
        <v>45962</v>
      </c>
      <c r="BC437" s="161">
        <f>BB437+29</f>
        <v>45991</v>
      </c>
      <c r="BD437" s="165">
        <f>IFERROR(IF(($R437-BC437)&gt;=0,0,IF(($S437-BB437)&lt;0,0,IF(AND(($S437-BC437)&gt;0,(BB437-$R437)&gt;0),$V437/365*(BC437-BB437+1),IF(AND(($S437-BC437)&lt;=0,(BB437-$R437)&gt;0),$V437/365*($S437-BB437+1),$V437/365*(BC437-$R437+1))))),0)</f>
        <v>0</v>
      </c>
      <c r="BE437" s="161">
        <f>BC437+1</f>
        <v>45992</v>
      </c>
      <c r="BF437" s="161">
        <f>BE437+30</f>
        <v>46022</v>
      </c>
      <c r="BG437" s="165">
        <f>IFERROR(IF(($R437-BF437)&gt;=0,0,IF(($S437-BE437)&lt;0,0,IF(AND(($S437-BF437)&gt;0,(BE437-$R437)&gt;0),$V437/365*(BF437-BE437+1),IF(AND(($S437-BF437)&lt;=0,(BE437-$R437)&gt;0),$V437/365*($S437-BE437+1),$V437/365*(BF437-$R437+1))))),0)</f>
        <v>0</v>
      </c>
      <c r="BH437" s="161">
        <v>46023</v>
      </c>
      <c r="BI437" s="161">
        <f>BH437+30</f>
        <v>46053</v>
      </c>
      <c r="BJ437" s="165">
        <f>IFERROR(IF(($R437-BI437)&gt;=0,0,IF(($S437-BH437)&lt;0,0,IF(AND(($S437-BI437)&gt;0,(BH437-$R437)&gt;0),$V437/365*(BI437-BH437+1),IF(AND(($S437-BI437)&lt;=0,(BH437-$R437)&gt;0),$V437/365*($S437-BH437+1),$V437/365*(BI437-$R437+1))))),0)</f>
        <v>0</v>
      </c>
      <c r="BK437" s="161">
        <f>BI437+1</f>
        <v>46054</v>
      </c>
      <c r="BL437" s="161">
        <f>BK437+27</f>
        <v>46081</v>
      </c>
      <c r="BM437" s="165">
        <f>IFERROR(IF(($R437-BL437)&gt;=0,0,IF(($S437-BK437)&lt;0,0,IF(AND(($S437-BL437)&gt;0,(BK437-$R437)&gt;0),$V437/365*(BL437-BK437+1),IF(AND(($S437-BL437)&lt;=0,(BK437-$R437)&gt;0),$V437/365*($S437-BK437+1),$V437/365*(BL437-$R437+1))))),0)</f>
        <v>0</v>
      </c>
      <c r="BN437" s="161">
        <f>BL437+1</f>
        <v>46082</v>
      </c>
      <c r="BO437" s="161">
        <f>BN437+30</f>
        <v>46112</v>
      </c>
      <c r="BP437" s="165">
        <f>IFERROR(IF(($R437-BO437)&gt;=0,0,IF(($S437-BN437)&lt;0,0,IF(AND(($S437-BO437)&gt;0,(BN437-$R437)&gt;0),$V437/365*(BO437-BN437+1),IF(AND(($S437-BO437)&lt;=0,(BN437-$R437)&gt;0),$V437/365*($S437-BN437+1),$V437/365*(BO437-$R437+1))))),0)</f>
        <v>0</v>
      </c>
      <c r="BQ437" s="161">
        <f>BO437+1</f>
        <v>46113</v>
      </c>
      <c r="BR437" s="161">
        <f>BQ437+29</f>
        <v>46142</v>
      </c>
      <c r="BS437" s="165">
        <f>IFERROR(IF(($R437-BR437)&gt;=0,0,IF(($S437-BQ437)&lt;0,0,IF(AND(($S437-BR437)&gt;0,(BQ437-$R437)&gt;0),$V437/365*(BR437-BQ437+1),IF(AND(($S437-BR437)&lt;=0,(BQ437-$R437)&gt;0),$V437/365*($S437-BQ437+1),$V437/365*(BR437-$R437+1))))),0)</f>
        <v>0</v>
      </c>
      <c r="BT437" s="161">
        <f>BR437+1</f>
        <v>46143</v>
      </c>
      <c r="BU437" s="161">
        <f>BT437+30</f>
        <v>46173</v>
      </c>
      <c r="BV437" s="165">
        <f>IFERROR(IF(($R437-BU437)&gt;=0,0,IF(($S437-BT437)&lt;0,0,IF(AND(($S437-BU437)&gt;0,(BT437-$R437)&gt;0),$V437/365*(BU437-BT437+1),IF(AND(($S437-BU437)&lt;=0,(BT437-$R437)&gt;0),$V437/365*($S437-BT437+1),$V437/365*(BU437-$R437+1))))),0)</f>
        <v>0</v>
      </c>
      <c r="BW437" s="161">
        <f>BU437+1</f>
        <v>46174</v>
      </c>
      <c r="BX437" s="161">
        <f>BW437+29</f>
        <v>46203</v>
      </c>
      <c r="BY437" s="165">
        <f>IFERROR(IF(($R437-BX437)&gt;=0,0,IF(($S437-BW437)&lt;0,0,IF(AND(($S437-BX437)&gt;0,(BW437-$R437)&gt;0),$V437/365*(BX437-BW437+1),IF(AND(($S437-BX437)&lt;=0,(BW437-$R437)&gt;0),$V437/365*($S437-BW437+1),$V437/365*(BX437-$R437+1))))),0)</f>
        <v>0</v>
      </c>
      <c r="BZ437" s="161">
        <f>BX437+1</f>
        <v>46204</v>
      </c>
      <c r="CA437" s="161">
        <f>BZ437+30</f>
        <v>46234</v>
      </c>
      <c r="CB437" s="165">
        <f>IFERROR(IF(($R437-CA437)&gt;=0,0,IF(($S437-BZ437)&lt;0,0,IF(AND(($S437-CA437)&gt;0,(BZ437-$R437)&gt;0),$V437/365*(CA437-BZ437+1),IF(AND(($S437-CA437)&lt;=0,(BZ437-$R437)&gt;0),$V437/365*($S437-BZ437+1),$V437/365*(CA437-$R437+1))))),0)</f>
        <v>0</v>
      </c>
      <c r="CC437" s="161">
        <f>CA437+1</f>
        <v>46235</v>
      </c>
      <c r="CD437" s="161">
        <f>CC437+30</f>
        <v>46265</v>
      </c>
      <c r="CE437" s="165">
        <f>IFERROR(IF(($R437-CD437)&gt;=0,0,IF(($S437-CC437)&lt;0,0,IF(AND(($S437-CD437)&gt;0,(CC437-$R437)&gt;0),$V437/365*(CD437-CC437+1),IF(AND(($S437-CD437)&lt;=0,(CC437-$R437)&gt;0),$V437/365*($S437-CC437+1),$V437/365*(CD437-$R437+1))))),0)</f>
        <v>0</v>
      </c>
      <c r="CF437" s="161">
        <f>CD437+1</f>
        <v>46266</v>
      </c>
      <c r="CG437" s="161">
        <f>CF437+29</f>
        <v>46295</v>
      </c>
      <c r="CH437" s="165">
        <f>IFERROR(IF(($R437-CG437)&gt;=0,0,IF(($S437-CF437)&lt;0,0,IF(AND(($S437-CG437)&gt;0,(CF437-$R437)&gt;0),$V437/365*(CG437-CF437+1),IF(AND(($S437-CG437)&lt;=0,(CF437-$R437)&gt;0),$V437/365*($S437-CF437+1),$V437/365*(CG437-$R437+1))))),0)</f>
        <v>0</v>
      </c>
      <c r="CI437" s="161">
        <f>CG437+1</f>
        <v>46296</v>
      </c>
      <c r="CJ437" s="161">
        <f>CI437+30</f>
        <v>46326</v>
      </c>
      <c r="CK437" s="165">
        <f>IFERROR(IF(($R437-CJ437)&gt;=0,0,IF(($S437-CI437)&lt;0,0,IF(AND(($S437-CJ437)&gt;0,(CI437-$R437)&gt;0),$V437/365*(CJ437-CI437+1),IF(AND(($S437-CJ437)&lt;=0,(CI437-$R437)&gt;0),$V437/365*($S437-CI437+1),$V437/365*(CJ437-$R437+1))))),0)</f>
        <v>0</v>
      </c>
      <c r="CL437" s="161">
        <f>CJ437+1</f>
        <v>46327</v>
      </c>
      <c r="CM437" s="161">
        <f>CL437+29</f>
        <v>46356</v>
      </c>
      <c r="CN437" s="165">
        <f>IFERROR(IF(($R437-CM437)&gt;=0,0,IF(($S437-CL437)&lt;0,0,IF(AND(($S437-CM437)&gt;0,(CL437-$R437)&gt;0),$V437/365*(CM437-CL437+1),IF(AND(($S437-CM437)&lt;=0,(CL437-$R437)&gt;0),$V437/365*($S437-CL437+1),$V437/365*(CM437-$R437+1))))),0)</f>
        <v>0</v>
      </c>
      <c r="CO437" s="161">
        <f>CM437+1</f>
        <v>46357</v>
      </c>
      <c r="CP437" s="161">
        <f>CO437+30</f>
        <v>46387</v>
      </c>
      <c r="CQ437" s="165">
        <f>IFERROR(IF(($R437-CP437)&gt;=0,0,IF(($S437-CO437)&lt;0,0,IF(AND(($S437-CP437)&gt;0,(CO437-$R437)&gt;0),$V437/365*(CP437-CO437+1),IF(AND(($S437-CP437)&lt;=0,(CO437-$R437)&gt;0),$V437/365*($S437-CO437+1),$V437/365*(CP437-$R437+1))))),0)</f>
        <v>0</v>
      </c>
    </row>
    <row r="438" s="78" customFormat="1" ht="24" customHeight="1" outlineLevel="4" spans="1:95">
      <c r="A438" s="123" t="s">
        <v>2826</v>
      </c>
      <c r="B438" s="124"/>
      <c r="C438" s="124"/>
      <c r="D438" s="124"/>
      <c r="E438" s="124"/>
      <c r="F438" s="124"/>
      <c r="G438" s="125"/>
      <c r="H438" s="126"/>
      <c r="I438" s="126"/>
      <c r="J438" s="126"/>
      <c r="K438" s="126"/>
      <c r="L438" s="155"/>
      <c r="M438" s="155"/>
      <c r="N438" s="126"/>
      <c r="O438" s="126"/>
      <c r="P438" s="126"/>
      <c r="Q438" s="126"/>
      <c r="R438" s="126"/>
      <c r="S438" s="126"/>
      <c r="T438" s="126"/>
      <c r="U438" s="126"/>
      <c r="V438" s="126"/>
      <c r="W438" s="126"/>
      <c r="X438" s="126"/>
      <c r="Y438" s="126"/>
      <c r="Z438" s="126"/>
      <c r="AA438" s="126"/>
      <c r="AB438" s="126"/>
      <c r="AC438" s="126"/>
      <c r="AD438" s="126"/>
      <c r="AE438" s="126"/>
      <c r="AF438" s="126"/>
      <c r="AG438" s="126"/>
      <c r="AH438" s="126"/>
      <c r="AI438" s="126"/>
      <c r="AJ438" s="126"/>
      <c r="AK438" s="126"/>
      <c r="AL438" s="126"/>
      <c r="AM438" s="126"/>
      <c r="AN438" s="126"/>
      <c r="AO438" s="126"/>
      <c r="AP438" s="126"/>
      <c r="AQ438" s="126"/>
      <c r="AR438" s="126"/>
      <c r="AS438" s="126"/>
      <c r="AT438" s="126"/>
      <c r="AU438" s="126"/>
      <c r="AV438" s="126"/>
      <c r="AW438" s="126"/>
      <c r="AX438" s="126"/>
      <c r="AY438" s="126"/>
      <c r="AZ438" s="126"/>
      <c r="BA438" s="126"/>
      <c r="BB438" s="126"/>
      <c r="BC438" s="126"/>
      <c r="BD438" s="126"/>
      <c r="BE438" s="126"/>
      <c r="BF438" s="126"/>
      <c r="BG438" s="126"/>
      <c r="BH438" s="126"/>
      <c r="BI438" s="126"/>
      <c r="BJ438" s="126"/>
      <c r="BK438" s="126"/>
      <c r="BL438" s="126"/>
      <c r="BM438" s="126"/>
      <c r="BN438" s="126"/>
      <c r="BO438" s="126"/>
      <c r="BP438" s="126"/>
      <c r="BQ438" s="126"/>
      <c r="BR438" s="126"/>
      <c r="BS438" s="126"/>
      <c r="BT438" s="126"/>
      <c r="BU438" s="126"/>
      <c r="BV438" s="126"/>
      <c r="BW438" s="126"/>
      <c r="BX438" s="126"/>
      <c r="BY438" s="126"/>
      <c r="BZ438" s="126"/>
      <c r="CA438" s="126"/>
      <c r="CB438" s="126"/>
      <c r="CC438" s="126"/>
      <c r="CD438" s="126"/>
      <c r="CE438" s="126"/>
      <c r="CF438" s="126"/>
      <c r="CG438" s="126"/>
      <c r="CH438" s="126"/>
      <c r="CI438" s="126"/>
      <c r="CJ438" s="126"/>
      <c r="CK438" s="126"/>
      <c r="CL438" s="126"/>
      <c r="CM438" s="126"/>
      <c r="CN438" s="126"/>
      <c r="CO438" s="126"/>
      <c r="CP438" s="126"/>
      <c r="CQ438" s="126"/>
    </row>
    <row r="439" ht="24" customHeight="1" outlineLevel="2" spans="1:95">
      <c r="A439" s="111"/>
      <c r="B439" s="112" t="s">
        <v>799</v>
      </c>
      <c r="C439" s="113" t="s">
        <v>1440</v>
      </c>
      <c r="D439" s="111" t="s">
        <v>1441</v>
      </c>
      <c r="E439" s="112"/>
      <c r="F439" s="112"/>
      <c r="G439" s="112" t="s">
        <v>943</v>
      </c>
      <c r="H439" s="114">
        <f>X439+AA439+AD439+AG439+AJ439+AM439+AP439+AS439+AV439+AY439+BB439+BE439</f>
        <v>0</v>
      </c>
      <c r="I439" s="114">
        <f>Y439+AB439+AE439+AH439+AK439+AN439+AQ439+AT439+AW439+AZ439+BC439+BF439</f>
        <v>0</v>
      </c>
      <c r="J439" s="114">
        <f>Z439+AC439+AF439+AI439+AL439+AO439+AR439+AU439+AX439+BA439+BD439+BG439</f>
        <v>0</v>
      </c>
      <c r="K439" s="114"/>
      <c r="L439" s="151"/>
      <c r="M439" s="151"/>
      <c r="N439" s="114"/>
      <c r="O439" s="114"/>
      <c r="P439" s="114"/>
      <c r="Q439" s="114"/>
      <c r="R439" s="114"/>
      <c r="S439" s="114"/>
      <c r="T439" s="114"/>
      <c r="U439" s="114"/>
      <c r="V439" s="114"/>
      <c r="W439" s="114"/>
      <c r="X439" s="114">
        <f>VLOOKUP($C439,'1 预算编制表单'!$C:$BJ,27,FALSE)</f>
        <v>0</v>
      </c>
      <c r="Y439" s="114">
        <f>X439-Z439</f>
        <v>0</v>
      </c>
      <c r="Z439" s="114">
        <f>SUM(Z440:Z444)</f>
        <v>0</v>
      </c>
      <c r="AA439" s="114">
        <f>VLOOKUP($C439,'1 预算编制表单'!$C:$BJ,30,FALSE)</f>
        <v>0</v>
      </c>
      <c r="AB439" s="114">
        <f>AA439-AC439</f>
        <v>0</v>
      </c>
      <c r="AC439" s="114">
        <f>SUM(AC440:AC444)</f>
        <v>0</v>
      </c>
      <c r="AD439" s="114">
        <f>VLOOKUP($C439,'1 预算编制表单'!$C:$BJ,33,FALSE)</f>
        <v>0</v>
      </c>
      <c r="AE439" s="114">
        <f>AD439-AF439</f>
        <v>0</v>
      </c>
      <c r="AF439" s="114">
        <f>SUM(AF440:AF444)</f>
        <v>0</v>
      </c>
      <c r="AG439" s="114">
        <f>VLOOKUP($C439,'1 预算编制表单'!$C:$BJ,36,FALSE)</f>
        <v>0</v>
      </c>
      <c r="AH439" s="114">
        <f>AG439-AI439</f>
        <v>0</v>
      </c>
      <c r="AI439" s="114">
        <f>SUM(AI440:AI444)</f>
        <v>0</v>
      </c>
      <c r="AJ439" s="114">
        <f>VLOOKUP($C439,'1 预算编制表单'!$C:$BJ,39,FALSE)</f>
        <v>0</v>
      </c>
      <c r="AK439" s="114">
        <f>AJ439-AL439</f>
        <v>0</v>
      </c>
      <c r="AL439" s="114">
        <f>SUM(AL440:AL444)</f>
        <v>0</v>
      </c>
      <c r="AM439" s="114">
        <f>VLOOKUP($C439,'1 预算编制表单'!$C:$BJ,42,FALSE)</f>
        <v>0</v>
      </c>
      <c r="AN439" s="114">
        <f>AM439-AO439</f>
        <v>0</v>
      </c>
      <c r="AO439" s="114">
        <f>SUM(AO440:AO444)</f>
        <v>0</v>
      </c>
      <c r="AP439" s="114">
        <f>VLOOKUP($C439,'1 预算编制表单'!$C:$BJ,45,FALSE)</f>
        <v>0</v>
      </c>
      <c r="AQ439" s="114">
        <f>AP439-AR439</f>
        <v>0</v>
      </c>
      <c r="AR439" s="114">
        <f>SUM(AR440:AR444)</f>
        <v>0</v>
      </c>
      <c r="AS439" s="114">
        <f>VLOOKUP($C439,'1 预算编制表单'!$C:$BJ,48,FALSE)</f>
        <v>0</v>
      </c>
      <c r="AT439" s="114">
        <f>AS439-AU439</f>
        <v>0</v>
      </c>
      <c r="AU439" s="114">
        <f>SUM(AU440:AU444)</f>
        <v>0</v>
      </c>
      <c r="AV439" s="114">
        <f>VLOOKUP($C439,'1 预算编制表单'!$C:$BJ,51,FALSE)</f>
        <v>0</v>
      </c>
      <c r="AW439" s="114">
        <f>AV439-AX439</f>
        <v>0</v>
      </c>
      <c r="AX439" s="114">
        <f>SUM(AX440:AX444)</f>
        <v>0</v>
      </c>
      <c r="AY439" s="114">
        <f>VLOOKUP($C439,'1 预算编制表单'!$C:$BJ,54,FALSE)</f>
        <v>0</v>
      </c>
      <c r="AZ439" s="114">
        <f>AY439-BA439</f>
        <v>0</v>
      </c>
      <c r="BA439" s="114">
        <f>SUM(BA440:BA444)</f>
        <v>0</v>
      </c>
      <c r="BB439" s="114">
        <f>VLOOKUP($C439,'1 预算编制表单'!$C:$BJ,57,FALSE)</f>
        <v>0</v>
      </c>
      <c r="BC439" s="114">
        <f>BB439-BD439</f>
        <v>0</v>
      </c>
      <c r="BD439" s="114">
        <f>SUM(BD440:BD444)</f>
        <v>0</v>
      </c>
      <c r="BE439" s="114">
        <f>VLOOKUP($C439,'1 预算编制表单'!$C:$BJ,60,FALSE)</f>
        <v>0</v>
      </c>
      <c r="BF439" s="114">
        <f>BE439-BG439</f>
        <v>0</v>
      </c>
      <c r="BG439" s="114">
        <f>SUM(BG440:BG444)</f>
        <v>0</v>
      </c>
      <c r="BH439" s="114">
        <f>VLOOKUP($C439,'1 预算编制表单'!$C:$BJ,27,FALSE)</f>
        <v>0</v>
      </c>
      <c r="BI439" s="114">
        <f>BH439-BJ439</f>
        <v>0</v>
      </c>
      <c r="BJ439" s="114">
        <f>SUM(BJ440:BJ444)</f>
        <v>0</v>
      </c>
      <c r="BK439" s="114">
        <f>VLOOKUP($C439,'1 预算编制表单'!$C:$BJ,30,FALSE)</f>
        <v>0</v>
      </c>
      <c r="BL439" s="114">
        <f>BK439-BM439</f>
        <v>0</v>
      </c>
      <c r="BM439" s="114">
        <f>SUM(BM440:BM444)</f>
        <v>0</v>
      </c>
      <c r="BN439" s="114">
        <f>VLOOKUP($C439,'1 预算编制表单'!$C:$BJ,33,FALSE)</f>
        <v>0</v>
      </c>
      <c r="BO439" s="114">
        <f>BN439-BP439</f>
        <v>0</v>
      </c>
      <c r="BP439" s="114">
        <f>SUM(BP440:BP444)</f>
        <v>0</v>
      </c>
      <c r="BQ439" s="114">
        <f>VLOOKUP($C439,'1 预算编制表单'!$C:$BJ,36,FALSE)</f>
        <v>0</v>
      </c>
      <c r="BR439" s="114">
        <f>BQ439-BS439</f>
        <v>0</v>
      </c>
      <c r="BS439" s="114">
        <f>SUM(BS440:BS444)</f>
        <v>0</v>
      </c>
      <c r="BT439" s="114">
        <f>VLOOKUP($C439,'1 预算编制表单'!$C:$BJ,39,FALSE)</f>
        <v>0</v>
      </c>
      <c r="BU439" s="114">
        <f>BT439-BV439</f>
        <v>0</v>
      </c>
      <c r="BV439" s="114">
        <f>SUM(BV440:BV444)</f>
        <v>0</v>
      </c>
      <c r="BW439" s="114">
        <f>VLOOKUP($C439,'1 预算编制表单'!$C:$BJ,42,FALSE)</f>
        <v>0</v>
      </c>
      <c r="BX439" s="114">
        <f>BW439-BY439</f>
        <v>0</v>
      </c>
      <c r="BY439" s="114">
        <f>SUM(BY440:BY444)</f>
        <v>0</v>
      </c>
      <c r="BZ439" s="114">
        <f>VLOOKUP($C439,'1 预算编制表单'!$C:$BJ,45,FALSE)</f>
        <v>0</v>
      </c>
      <c r="CA439" s="114">
        <f>BZ439-CB439</f>
        <v>0</v>
      </c>
      <c r="CB439" s="114">
        <f>SUM(CB440:CB444)</f>
        <v>0</v>
      </c>
      <c r="CC439" s="114">
        <f>VLOOKUP($C439,'1 预算编制表单'!$C:$BJ,48,FALSE)</f>
        <v>0</v>
      </c>
      <c r="CD439" s="114">
        <f>CC439-CE439</f>
        <v>0</v>
      </c>
      <c r="CE439" s="114">
        <f>SUM(CE440:CE444)</f>
        <v>0</v>
      </c>
      <c r="CF439" s="114">
        <f>VLOOKUP($C439,'1 预算编制表单'!$C:$BJ,51,FALSE)</f>
        <v>0</v>
      </c>
      <c r="CG439" s="114">
        <f>CF439-CH439</f>
        <v>0</v>
      </c>
      <c r="CH439" s="114">
        <f>SUM(CH440:CH444)</f>
        <v>0</v>
      </c>
      <c r="CI439" s="114">
        <f>VLOOKUP($C439,'1 预算编制表单'!$C:$BJ,54,FALSE)</f>
        <v>0</v>
      </c>
      <c r="CJ439" s="114">
        <f>CI439-CK439</f>
        <v>0</v>
      </c>
      <c r="CK439" s="114">
        <f>SUM(CK440:CK444)</f>
        <v>0</v>
      </c>
      <c r="CL439" s="114">
        <f>VLOOKUP($C439,'1 预算编制表单'!$C:$BJ,57,FALSE)</f>
        <v>0</v>
      </c>
      <c r="CM439" s="114">
        <f>CL439-CN439</f>
        <v>0</v>
      </c>
      <c r="CN439" s="114">
        <f>SUM(CN440:CN444)</f>
        <v>0</v>
      </c>
      <c r="CO439" s="114">
        <f>VLOOKUP($C439,'1 预算编制表单'!$C:$BJ,60,FALSE)</f>
        <v>0</v>
      </c>
      <c r="CP439" s="114">
        <f>CO439-CQ439</f>
        <v>0</v>
      </c>
      <c r="CQ439" s="114">
        <f>SUM(CQ440:CQ444)</f>
        <v>0</v>
      </c>
    </row>
    <row r="440" s="78" customFormat="1" ht="24" customHeight="1" outlineLevel="3" spans="1:95">
      <c r="A440" s="119"/>
      <c r="B440" s="120"/>
      <c r="C440" s="121"/>
      <c r="D440" s="119"/>
      <c r="E440" s="120"/>
      <c r="F440" s="120"/>
      <c r="G440" s="120"/>
      <c r="H440" s="122"/>
      <c r="I440" s="122"/>
      <c r="J440" s="122">
        <f>Z440+AC440+AF440+AI440+AL440+AO440+AR440+AU440+AX440+BA440+BD440+BG440</f>
        <v>0</v>
      </c>
      <c r="K440" s="122">
        <v>1</v>
      </c>
      <c r="L440" s="153"/>
      <c r="M440" s="154">
        <f>IFERROR(VLOOKUP($L440,'2-2 引出数据_合同数据仓库'!$B$2:$BP$1000,3,FALSE),0)</f>
        <v>0</v>
      </c>
      <c r="N440" s="122"/>
      <c r="O440" s="154">
        <f>IFERROR(VLOOKUP((LEFT(VLOOKUP($L440,'2-2 引出数据_合同数据仓库'!$B$2:$BP$1000,64,FALSE),15)&amp;(RIGHT(VLOOKUP($L440,'2-2 引出数据_合同数据仓库'!$B$2:$BP$1000,64,FALSE),4)+1)),'2-2 引出数据_合同数据仓库'!$B$2:$BP$1000,3,FALSE),0)</f>
        <v>0</v>
      </c>
      <c r="P440" s="122"/>
      <c r="Q440" s="122">
        <f>IFERROR(VLOOKUP($L440,'2-2 引出数据_合同数据仓库'!$B$2:$BP$1000,28,FALSE),0)</f>
        <v>0</v>
      </c>
      <c r="R440" s="122">
        <f>IFERROR(VLOOKUP($L440,'2-2 引出数据_合同数据仓库'!$B$2:$BP$1000,29,FALSE),0)</f>
        <v>0</v>
      </c>
      <c r="S440" s="122">
        <f>IFERROR(VLOOKUP($L440,'2-2 引出数据_合同数据仓库'!$B$2:$BP$1000,4,FALSE),0)</f>
        <v>0</v>
      </c>
      <c r="T440" s="122"/>
      <c r="U440" s="122">
        <f>IFERROR(VLOOKUP($L440,'2-2 引出数据_合同数据仓库'!$B$2:$BP$1000,15,FALSE),0)</f>
        <v>0</v>
      </c>
      <c r="V440" s="122">
        <f t="shared" ref="V440:V443" si="5079">U440/(S440-R440+1)*365</f>
        <v>0</v>
      </c>
      <c r="W440" s="122"/>
      <c r="X440" s="161">
        <v>45658</v>
      </c>
      <c r="Y440" s="161">
        <f t="shared" ref="Y440:Y443" si="5080">X440+30</f>
        <v>45688</v>
      </c>
      <c r="Z440" s="165">
        <f t="shared" ref="Z440:Z443" si="5081">IFERROR(IF(($R440-Y440)&gt;=0,0,IF(($S440-X440)&lt;0,0,IF(AND(($S440-Y440)&gt;0,(X440-$R440)&gt;0),$V440/365*(Y440-X440+1),IF(AND(($S440-Y440)&lt;=0,(X440-$R440)&gt;0),$V440/365*($S440-X440+1),$V440/365*(Y440-$R440+1))))),0)</f>
        <v>0</v>
      </c>
      <c r="AA440" s="161">
        <f t="shared" ref="AA440:AA443" si="5082">Y440+1</f>
        <v>45689</v>
      </c>
      <c r="AB440" s="161">
        <f t="shared" ref="AB440:AB443" si="5083">AA440+27</f>
        <v>45716</v>
      </c>
      <c r="AC440" s="165">
        <f t="shared" ref="AC440:AC443" si="5084">IFERROR(IF(($R440-AB440)&gt;=0,0,IF(($S440-AA440)&lt;0,0,IF(AND(($S440-AB440)&gt;0,(AA440-$R440)&gt;0),$V440/365*(AB440-AA440+1),IF(AND(($S440-AB440)&lt;=0,(AA440-$R440)&gt;0),$V440/365*($S440-AA440+1),$V440/365*(AB440-$R440+1))))),0)</f>
        <v>0</v>
      </c>
      <c r="AD440" s="161">
        <f t="shared" ref="AD440:AD443" si="5085">AB440+1</f>
        <v>45717</v>
      </c>
      <c r="AE440" s="161">
        <f t="shared" ref="AE440:AE443" si="5086">AD440+30</f>
        <v>45747</v>
      </c>
      <c r="AF440" s="165">
        <f t="shared" ref="AF440:AF443" si="5087">IFERROR(IF(($R440-AE440)&gt;=0,0,IF(($S440-AD440)&lt;0,0,IF(AND(($S440-AE440)&gt;0,(AD440-$R440)&gt;0),$V440/365*(AE440-AD440+1),IF(AND(($S440-AE440)&lt;=0,(AD440-$R440)&gt;0),$V440/365*($S440-AD440+1),$V440/365*(AE440-$R440+1))))),0)</f>
        <v>0</v>
      </c>
      <c r="AG440" s="161">
        <f t="shared" ref="AG440:AG443" si="5088">AE440+1</f>
        <v>45748</v>
      </c>
      <c r="AH440" s="161">
        <f t="shared" ref="AH440:AH443" si="5089">AG440+29</f>
        <v>45777</v>
      </c>
      <c r="AI440" s="165">
        <f t="shared" ref="AI440:AI443" si="5090">IFERROR(IF(($R440-AH440)&gt;=0,0,IF(($S440-AG440)&lt;0,0,IF(AND(($S440-AH440)&gt;0,(AG440-$R440)&gt;0),$V440/365*(AH440-AG440+1),IF(AND(($S440-AH440)&lt;=0,(AG440-$R440)&gt;0),$V440/365*($S440-AG440+1),$V440/365*(AH440-$R440+1))))),0)</f>
        <v>0</v>
      </c>
      <c r="AJ440" s="161">
        <f t="shared" ref="AJ440:AJ443" si="5091">AH440+1</f>
        <v>45778</v>
      </c>
      <c r="AK440" s="161">
        <f t="shared" ref="AK440:AK443" si="5092">AJ440+30</f>
        <v>45808</v>
      </c>
      <c r="AL440" s="165">
        <f t="shared" ref="AL440:AL443" si="5093">IFERROR(IF(($R440-AK440)&gt;=0,0,IF(($S440-AJ440)&lt;0,0,IF(AND(($S440-AK440)&gt;0,(AJ440-$R440)&gt;0),$V440/365*(AK440-AJ440+1),IF(AND(($S440-AK440)&lt;=0,(AJ440-$R440)&gt;0),$V440/365*($S440-AJ440+1),$V440/365*(AK440-$R440+1))))),0)</f>
        <v>0</v>
      </c>
      <c r="AM440" s="161">
        <f t="shared" ref="AM440:AM443" si="5094">AK440+1</f>
        <v>45809</v>
      </c>
      <c r="AN440" s="161">
        <f t="shared" ref="AN440:AN443" si="5095">AM440+29</f>
        <v>45838</v>
      </c>
      <c r="AO440" s="165">
        <f t="shared" ref="AO440:AO443" si="5096">IFERROR(IF(($R440-AN440)&gt;=0,0,IF(($S440-AM440)&lt;0,0,IF(AND(($S440-AN440)&gt;0,(AM440-$R440)&gt;0),$V440/365*(AN440-AM440+1),IF(AND(($S440-AN440)&lt;=0,(AM440-$R440)&gt;0),$V440/365*($S440-AM440+1),$V440/365*(AN440-$R440+1))))),0)</f>
        <v>0</v>
      </c>
      <c r="AP440" s="161">
        <f t="shared" ref="AP440:AP443" si="5097">AN440+1</f>
        <v>45839</v>
      </c>
      <c r="AQ440" s="161">
        <f t="shared" ref="AQ440:AQ443" si="5098">AP440+30</f>
        <v>45869</v>
      </c>
      <c r="AR440" s="165">
        <f t="shared" ref="AR440:AR443" si="5099">IFERROR(IF(($R440-AQ440)&gt;=0,0,IF(($S440-AP440)&lt;0,0,IF(AND(($S440-AQ440)&gt;0,(AP440-$R440)&gt;0),$V440/365*(AQ440-AP440+1),IF(AND(($S440-AQ440)&lt;=0,(AP440-$R440)&gt;0),$V440/365*($S440-AP440+1),$V440/365*(AQ440-$R440+1))))),0)</f>
        <v>0</v>
      </c>
      <c r="AS440" s="161">
        <f t="shared" ref="AS440:AS443" si="5100">AQ440+1</f>
        <v>45870</v>
      </c>
      <c r="AT440" s="161">
        <f t="shared" ref="AT440:AT443" si="5101">AS440+30</f>
        <v>45900</v>
      </c>
      <c r="AU440" s="165">
        <f t="shared" ref="AU440:AU443" si="5102">IFERROR(IF(($R440-AT440)&gt;=0,0,IF(($S440-AS440)&lt;0,0,IF(AND(($S440-AT440)&gt;0,(AS440-$R440)&gt;0),$V440/365*(AT440-AS440+1),IF(AND(($S440-AT440)&lt;=0,(AS440-$R440)&gt;0),$V440/365*($S440-AS440+1),$V440/365*(AT440-$R440+1))))),0)</f>
        <v>0</v>
      </c>
      <c r="AV440" s="161">
        <f t="shared" ref="AV440:AV443" si="5103">AT440+1</f>
        <v>45901</v>
      </c>
      <c r="AW440" s="161">
        <f t="shared" ref="AW440:AW443" si="5104">AV440+29</f>
        <v>45930</v>
      </c>
      <c r="AX440" s="165">
        <f t="shared" ref="AX440:AX443" si="5105">IFERROR(IF(($R440-AW440)&gt;=0,0,IF(($S440-AV440)&lt;0,0,IF(AND(($S440-AW440)&gt;0,(AV440-$R440)&gt;0),$V440/365*(AW440-AV440+1),IF(AND(($S440-AW440)&lt;=0,(AV440-$R440)&gt;0),$V440/365*($S440-AV440+1),$V440/365*(AW440-$R440+1))))),0)</f>
        <v>0</v>
      </c>
      <c r="AY440" s="161">
        <f t="shared" ref="AY440:AY443" si="5106">AW440+1</f>
        <v>45931</v>
      </c>
      <c r="AZ440" s="161">
        <f t="shared" ref="AZ440:AZ443" si="5107">AY440+30</f>
        <v>45961</v>
      </c>
      <c r="BA440" s="165">
        <f t="shared" ref="BA440:BA443" si="5108">IFERROR(IF(($R440-AZ440)&gt;=0,0,IF(($S440-AY440)&lt;0,0,IF(AND(($S440-AZ440)&gt;0,(AY440-$R440)&gt;0),$V440/365*(AZ440-AY440+1),IF(AND(($S440-AZ440)&lt;=0,(AY440-$R440)&gt;0),$V440/365*($S440-AY440+1),$V440/365*(AZ440-$R440+1))))),0)</f>
        <v>0</v>
      </c>
      <c r="BB440" s="161">
        <f t="shared" ref="BB440:BB443" si="5109">AZ440+1</f>
        <v>45962</v>
      </c>
      <c r="BC440" s="161">
        <f t="shared" ref="BC440:BC443" si="5110">BB440+29</f>
        <v>45991</v>
      </c>
      <c r="BD440" s="165">
        <f t="shared" ref="BD440:BD443" si="5111">IFERROR(IF(($R440-BC440)&gt;=0,0,IF(($S440-BB440)&lt;0,0,IF(AND(($S440-BC440)&gt;0,(BB440-$R440)&gt;0),$V440/365*(BC440-BB440+1),IF(AND(($S440-BC440)&lt;=0,(BB440-$R440)&gt;0),$V440/365*($S440-BB440+1),$V440/365*(BC440-$R440+1))))),0)</f>
        <v>0</v>
      </c>
      <c r="BE440" s="161">
        <f t="shared" ref="BE440:BE443" si="5112">BC440+1</f>
        <v>45992</v>
      </c>
      <c r="BF440" s="161">
        <f t="shared" ref="BF440:BF443" si="5113">BE440+30</f>
        <v>46022</v>
      </c>
      <c r="BG440" s="165">
        <f t="shared" ref="BG440:BG443" si="5114">IFERROR(IF(($R440-BF440)&gt;=0,0,IF(($S440-BE440)&lt;0,0,IF(AND(($S440-BF440)&gt;0,(BE440-$R440)&gt;0),$V440/365*(BF440-BE440+1),IF(AND(($S440-BF440)&lt;=0,(BE440-$R440)&gt;0),$V440/365*($S440-BE440+1),$V440/365*(BF440-$R440+1))))),0)</f>
        <v>0</v>
      </c>
      <c r="BH440" s="161">
        <v>46023</v>
      </c>
      <c r="BI440" s="161">
        <f t="shared" ref="BI440:BI443" si="5115">BH440+30</f>
        <v>46053</v>
      </c>
      <c r="BJ440" s="165">
        <f t="shared" ref="BJ440:BJ443" si="5116">IFERROR(IF(($R440-BI440)&gt;=0,0,IF(($S440-BH440)&lt;0,0,IF(AND(($S440-BI440)&gt;0,(BH440-$R440)&gt;0),$V440/365*(BI440-BH440+1),IF(AND(($S440-BI440)&lt;=0,(BH440-$R440)&gt;0),$V440/365*($S440-BH440+1),$V440/365*(BI440-$R440+1))))),0)</f>
        <v>0</v>
      </c>
      <c r="BK440" s="161">
        <f t="shared" ref="BK440:BK443" si="5117">BI440+1</f>
        <v>46054</v>
      </c>
      <c r="BL440" s="161">
        <f t="shared" ref="BL440:BL443" si="5118">BK440+27</f>
        <v>46081</v>
      </c>
      <c r="BM440" s="165">
        <f t="shared" ref="BM440:BM443" si="5119">IFERROR(IF(($R440-BL440)&gt;=0,0,IF(($S440-BK440)&lt;0,0,IF(AND(($S440-BL440)&gt;0,(BK440-$R440)&gt;0),$V440/365*(BL440-BK440+1),IF(AND(($S440-BL440)&lt;=0,(BK440-$R440)&gt;0),$V440/365*($S440-BK440+1),$V440/365*(BL440-$R440+1))))),0)</f>
        <v>0</v>
      </c>
      <c r="BN440" s="161">
        <f t="shared" ref="BN440:BN443" si="5120">BL440+1</f>
        <v>46082</v>
      </c>
      <c r="BO440" s="161">
        <f t="shared" ref="BO440:BO443" si="5121">BN440+30</f>
        <v>46112</v>
      </c>
      <c r="BP440" s="165">
        <f t="shared" ref="BP440:BP443" si="5122">IFERROR(IF(($R440-BO440)&gt;=0,0,IF(($S440-BN440)&lt;0,0,IF(AND(($S440-BO440)&gt;0,(BN440-$R440)&gt;0),$V440/365*(BO440-BN440+1),IF(AND(($S440-BO440)&lt;=0,(BN440-$R440)&gt;0),$V440/365*($S440-BN440+1),$V440/365*(BO440-$R440+1))))),0)</f>
        <v>0</v>
      </c>
      <c r="BQ440" s="161">
        <f t="shared" ref="BQ440:BQ443" si="5123">BO440+1</f>
        <v>46113</v>
      </c>
      <c r="BR440" s="161">
        <f t="shared" ref="BR440:BR443" si="5124">BQ440+29</f>
        <v>46142</v>
      </c>
      <c r="BS440" s="165">
        <f t="shared" ref="BS440:BS443" si="5125">IFERROR(IF(($R440-BR440)&gt;=0,0,IF(($S440-BQ440)&lt;0,0,IF(AND(($S440-BR440)&gt;0,(BQ440-$R440)&gt;0),$V440/365*(BR440-BQ440+1),IF(AND(($S440-BR440)&lt;=0,(BQ440-$R440)&gt;0),$V440/365*($S440-BQ440+1),$V440/365*(BR440-$R440+1))))),0)</f>
        <v>0</v>
      </c>
      <c r="BT440" s="161">
        <f t="shared" ref="BT440:BT443" si="5126">BR440+1</f>
        <v>46143</v>
      </c>
      <c r="BU440" s="161">
        <f t="shared" ref="BU440:BU443" si="5127">BT440+30</f>
        <v>46173</v>
      </c>
      <c r="BV440" s="165">
        <f t="shared" ref="BV440:BV443" si="5128">IFERROR(IF(($R440-BU440)&gt;=0,0,IF(($S440-BT440)&lt;0,0,IF(AND(($S440-BU440)&gt;0,(BT440-$R440)&gt;0),$V440/365*(BU440-BT440+1),IF(AND(($S440-BU440)&lt;=0,(BT440-$R440)&gt;0),$V440/365*($S440-BT440+1),$V440/365*(BU440-$R440+1))))),0)</f>
        <v>0</v>
      </c>
      <c r="BW440" s="161">
        <f t="shared" ref="BW440:BW443" si="5129">BU440+1</f>
        <v>46174</v>
      </c>
      <c r="BX440" s="161">
        <f t="shared" ref="BX440:BX443" si="5130">BW440+29</f>
        <v>46203</v>
      </c>
      <c r="BY440" s="165">
        <f t="shared" ref="BY440:BY443" si="5131">IFERROR(IF(($R440-BX440)&gt;=0,0,IF(($S440-BW440)&lt;0,0,IF(AND(($S440-BX440)&gt;0,(BW440-$R440)&gt;0),$V440/365*(BX440-BW440+1),IF(AND(($S440-BX440)&lt;=0,(BW440-$R440)&gt;0),$V440/365*($S440-BW440+1),$V440/365*(BX440-$R440+1))))),0)</f>
        <v>0</v>
      </c>
      <c r="BZ440" s="161">
        <f t="shared" ref="BZ440:BZ443" si="5132">BX440+1</f>
        <v>46204</v>
      </c>
      <c r="CA440" s="161">
        <f t="shared" ref="CA440:CA443" si="5133">BZ440+30</f>
        <v>46234</v>
      </c>
      <c r="CB440" s="165">
        <f t="shared" ref="CB440:CB443" si="5134">IFERROR(IF(($R440-CA440)&gt;=0,0,IF(($S440-BZ440)&lt;0,0,IF(AND(($S440-CA440)&gt;0,(BZ440-$R440)&gt;0),$V440/365*(CA440-BZ440+1),IF(AND(($S440-CA440)&lt;=0,(BZ440-$R440)&gt;0),$V440/365*($S440-BZ440+1),$V440/365*(CA440-$R440+1))))),0)</f>
        <v>0</v>
      </c>
      <c r="CC440" s="161">
        <f t="shared" ref="CC440:CC443" si="5135">CA440+1</f>
        <v>46235</v>
      </c>
      <c r="CD440" s="161">
        <f t="shared" ref="CD440:CD443" si="5136">CC440+30</f>
        <v>46265</v>
      </c>
      <c r="CE440" s="165">
        <f t="shared" ref="CE440:CE443" si="5137">IFERROR(IF(($R440-CD440)&gt;=0,0,IF(($S440-CC440)&lt;0,0,IF(AND(($S440-CD440)&gt;0,(CC440-$R440)&gt;0),$V440/365*(CD440-CC440+1),IF(AND(($S440-CD440)&lt;=0,(CC440-$R440)&gt;0),$V440/365*($S440-CC440+1),$V440/365*(CD440-$R440+1))))),0)</f>
        <v>0</v>
      </c>
      <c r="CF440" s="161">
        <f t="shared" ref="CF440:CF443" si="5138">CD440+1</f>
        <v>46266</v>
      </c>
      <c r="CG440" s="161">
        <f t="shared" ref="CG440:CG443" si="5139">CF440+29</f>
        <v>46295</v>
      </c>
      <c r="CH440" s="165">
        <f t="shared" ref="CH440:CH443" si="5140">IFERROR(IF(($R440-CG440)&gt;=0,0,IF(($S440-CF440)&lt;0,0,IF(AND(($S440-CG440)&gt;0,(CF440-$R440)&gt;0),$V440/365*(CG440-CF440+1),IF(AND(($S440-CG440)&lt;=0,(CF440-$R440)&gt;0),$V440/365*($S440-CF440+1),$V440/365*(CG440-$R440+1))))),0)</f>
        <v>0</v>
      </c>
      <c r="CI440" s="161">
        <f t="shared" ref="CI440:CI443" si="5141">CG440+1</f>
        <v>46296</v>
      </c>
      <c r="CJ440" s="161">
        <f t="shared" ref="CJ440:CJ443" si="5142">CI440+30</f>
        <v>46326</v>
      </c>
      <c r="CK440" s="165">
        <f t="shared" ref="CK440:CK443" si="5143">IFERROR(IF(($R440-CJ440)&gt;=0,0,IF(($S440-CI440)&lt;0,0,IF(AND(($S440-CJ440)&gt;0,(CI440-$R440)&gt;0),$V440/365*(CJ440-CI440+1),IF(AND(($S440-CJ440)&lt;=0,(CI440-$R440)&gt;0),$V440/365*($S440-CI440+1),$V440/365*(CJ440-$R440+1))))),0)</f>
        <v>0</v>
      </c>
      <c r="CL440" s="161">
        <f t="shared" ref="CL440:CL443" si="5144">CJ440+1</f>
        <v>46327</v>
      </c>
      <c r="CM440" s="161">
        <f t="shared" ref="CM440:CM443" si="5145">CL440+29</f>
        <v>46356</v>
      </c>
      <c r="CN440" s="165">
        <f t="shared" ref="CN440:CN443" si="5146">IFERROR(IF(($R440-CM440)&gt;=0,0,IF(($S440-CL440)&lt;0,0,IF(AND(($S440-CM440)&gt;0,(CL440-$R440)&gt;0),$V440/365*(CM440-CL440+1),IF(AND(($S440-CM440)&lt;=0,(CL440-$R440)&gt;0),$V440/365*($S440-CL440+1),$V440/365*(CM440-$R440+1))))),0)</f>
        <v>0</v>
      </c>
      <c r="CO440" s="161">
        <f t="shared" ref="CO440:CO443" si="5147">CM440+1</f>
        <v>46357</v>
      </c>
      <c r="CP440" s="161">
        <f t="shared" ref="CP440:CP443" si="5148">CO440+30</f>
        <v>46387</v>
      </c>
      <c r="CQ440" s="165">
        <f t="shared" ref="CQ440:CQ443" si="5149">IFERROR(IF(($R440-CP440)&gt;=0,0,IF(($S440-CO440)&lt;0,0,IF(AND(($S440-CP440)&gt;0,(CO440-$R440)&gt;0),$V440/365*(CP440-CO440+1),IF(AND(($S440-CP440)&lt;=0,(CO440-$R440)&gt;0),$V440/365*($S440-CO440+1),$V440/365*(CP440-$R440+1))))),0)</f>
        <v>0</v>
      </c>
    </row>
    <row r="441" s="78" customFormat="1" ht="24" customHeight="1" outlineLevel="3" spans="1:95">
      <c r="A441" s="119"/>
      <c r="B441" s="120"/>
      <c r="C441" s="121"/>
      <c r="D441" s="119"/>
      <c r="E441" s="120"/>
      <c r="F441" s="120"/>
      <c r="G441" s="120"/>
      <c r="H441" s="122"/>
      <c r="I441" s="122"/>
      <c r="J441" s="122">
        <f>Z441+AC441+AF441+AI441+AL441+AO441+AR441+AU441+AX441+BA441+BD441+BG441</f>
        <v>0</v>
      </c>
      <c r="K441" s="122">
        <f t="shared" ref="K441:K443" si="5150">K440+1</f>
        <v>2</v>
      </c>
      <c r="L441" s="153"/>
      <c r="M441" s="154">
        <f>IFERROR(VLOOKUP($L441,'2-2 引出数据_合同数据仓库'!$B$2:$BP$1000,3,FALSE),0)</f>
        <v>0</v>
      </c>
      <c r="N441" s="122"/>
      <c r="O441" s="154">
        <f>IFERROR(VLOOKUP((LEFT(VLOOKUP($L441,'2-2 引出数据_合同数据仓库'!$B$2:$BP$1000,64,FALSE),15)&amp;(RIGHT(VLOOKUP($L441,'2-2 引出数据_合同数据仓库'!$B$2:$BP$1000,64,FALSE),4)+1)),'2-2 引出数据_合同数据仓库'!$B$2:$BP$1000,3,FALSE),0)</f>
        <v>0</v>
      </c>
      <c r="P441" s="122"/>
      <c r="Q441" s="122">
        <f>IFERROR(VLOOKUP($L441,'2-2 引出数据_合同数据仓库'!$B$2:$BP$1000,28,FALSE),0)</f>
        <v>0</v>
      </c>
      <c r="R441" s="122">
        <f>IFERROR(VLOOKUP($L441,'2-2 引出数据_合同数据仓库'!$B$2:$BP$1000,29,FALSE),0)</f>
        <v>0</v>
      </c>
      <c r="S441" s="122">
        <f>IFERROR(VLOOKUP($L441,'2-2 引出数据_合同数据仓库'!$B$2:$BP$1000,4,FALSE),0)</f>
        <v>0</v>
      </c>
      <c r="T441" s="122"/>
      <c r="U441" s="122">
        <f>IFERROR(VLOOKUP($L441,'2-2 引出数据_合同数据仓库'!$B$2:$BP$1000,15,FALSE),0)</f>
        <v>0</v>
      </c>
      <c r="V441" s="122">
        <f t="shared" si="5079"/>
        <v>0</v>
      </c>
      <c r="W441" s="122"/>
      <c r="X441" s="161">
        <v>45658</v>
      </c>
      <c r="Y441" s="161">
        <f t="shared" si="5080"/>
        <v>45688</v>
      </c>
      <c r="Z441" s="165">
        <f t="shared" si="5081"/>
        <v>0</v>
      </c>
      <c r="AA441" s="161">
        <f t="shared" si="5082"/>
        <v>45689</v>
      </c>
      <c r="AB441" s="161">
        <f t="shared" si="5083"/>
        <v>45716</v>
      </c>
      <c r="AC441" s="165">
        <f t="shared" si="5084"/>
        <v>0</v>
      </c>
      <c r="AD441" s="161">
        <f t="shared" si="5085"/>
        <v>45717</v>
      </c>
      <c r="AE441" s="161">
        <f t="shared" si="5086"/>
        <v>45747</v>
      </c>
      <c r="AF441" s="165">
        <f t="shared" si="5087"/>
        <v>0</v>
      </c>
      <c r="AG441" s="161">
        <f t="shared" si="5088"/>
        <v>45748</v>
      </c>
      <c r="AH441" s="161">
        <f t="shared" si="5089"/>
        <v>45777</v>
      </c>
      <c r="AI441" s="165">
        <f t="shared" si="5090"/>
        <v>0</v>
      </c>
      <c r="AJ441" s="161">
        <f t="shared" si="5091"/>
        <v>45778</v>
      </c>
      <c r="AK441" s="161">
        <f t="shared" si="5092"/>
        <v>45808</v>
      </c>
      <c r="AL441" s="165">
        <f t="shared" si="5093"/>
        <v>0</v>
      </c>
      <c r="AM441" s="161">
        <f t="shared" si="5094"/>
        <v>45809</v>
      </c>
      <c r="AN441" s="161">
        <f t="shared" si="5095"/>
        <v>45838</v>
      </c>
      <c r="AO441" s="165">
        <f t="shared" si="5096"/>
        <v>0</v>
      </c>
      <c r="AP441" s="161">
        <f t="shared" si="5097"/>
        <v>45839</v>
      </c>
      <c r="AQ441" s="161">
        <f t="shared" si="5098"/>
        <v>45869</v>
      </c>
      <c r="AR441" s="165">
        <f t="shared" si="5099"/>
        <v>0</v>
      </c>
      <c r="AS441" s="161">
        <f t="shared" si="5100"/>
        <v>45870</v>
      </c>
      <c r="AT441" s="161">
        <f t="shared" si="5101"/>
        <v>45900</v>
      </c>
      <c r="AU441" s="165">
        <f t="shared" si="5102"/>
        <v>0</v>
      </c>
      <c r="AV441" s="161">
        <f t="shared" si="5103"/>
        <v>45901</v>
      </c>
      <c r="AW441" s="161">
        <f t="shared" si="5104"/>
        <v>45930</v>
      </c>
      <c r="AX441" s="165">
        <f t="shared" si="5105"/>
        <v>0</v>
      </c>
      <c r="AY441" s="161">
        <f t="shared" si="5106"/>
        <v>45931</v>
      </c>
      <c r="AZ441" s="161">
        <f t="shared" si="5107"/>
        <v>45961</v>
      </c>
      <c r="BA441" s="165">
        <f t="shared" si="5108"/>
        <v>0</v>
      </c>
      <c r="BB441" s="161">
        <f t="shared" si="5109"/>
        <v>45962</v>
      </c>
      <c r="BC441" s="161">
        <f t="shared" si="5110"/>
        <v>45991</v>
      </c>
      <c r="BD441" s="165">
        <f t="shared" si="5111"/>
        <v>0</v>
      </c>
      <c r="BE441" s="161">
        <f t="shared" si="5112"/>
        <v>45992</v>
      </c>
      <c r="BF441" s="161">
        <f t="shared" si="5113"/>
        <v>46022</v>
      </c>
      <c r="BG441" s="165">
        <f t="shared" si="5114"/>
        <v>0</v>
      </c>
      <c r="BH441" s="161">
        <v>46023</v>
      </c>
      <c r="BI441" s="161">
        <f t="shared" si="5115"/>
        <v>46053</v>
      </c>
      <c r="BJ441" s="165">
        <f t="shared" si="5116"/>
        <v>0</v>
      </c>
      <c r="BK441" s="161">
        <f t="shared" si="5117"/>
        <v>46054</v>
      </c>
      <c r="BL441" s="161">
        <f t="shared" si="5118"/>
        <v>46081</v>
      </c>
      <c r="BM441" s="165">
        <f t="shared" si="5119"/>
        <v>0</v>
      </c>
      <c r="BN441" s="161">
        <f t="shared" si="5120"/>
        <v>46082</v>
      </c>
      <c r="BO441" s="161">
        <f t="shared" si="5121"/>
        <v>46112</v>
      </c>
      <c r="BP441" s="165">
        <f t="shared" si="5122"/>
        <v>0</v>
      </c>
      <c r="BQ441" s="161">
        <f t="shared" si="5123"/>
        <v>46113</v>
      </c>
      <c r="BR441" s="161">
        <f t="shared" si="5124"/>
        <v>46142</v>
      </c>
      <c r="BS441" s="165">
        <f t="shared" si="5125"/>
        <v>0</v>
      </c>
      <c r="BT441" s="161">
        <f t="shared" si="5126"/>
        <v>46143</v>
      </c>
      <c r="BU441" s="161">
        <f t="shared" si="5127"/>
        <v>46173</v>
      </c>
      <c r="BV441" s="165">
        <f t="shared" si="5128"/>
        <v>0</v>
      </c>
      <c r="BW441" s="161">
        <f t="shared" si="5129"/>
        <v>46174</v>
      </c>
      <c r="BX441" s="161">
        <f t="shared" si="5130"/>
        <v>46203</v>
      </c>
      <c r="BY441" s="165">
        <f t="shared" si="5131"/>
        <v>0</v>
      </c>
      <c r="BZ441" s="161">
        <f t="shared" si="5132"/>
        <v>46204</v>
      </c>
      <c r="CA441" s="161">
        <f t="shared" si="5133"/>
        <v>46234</v>
      </c>
      <c r="CB441" s="165">
        <f t="shared" si="5134"/>
        <v>0</v>
      </c>
      <c r="CC441" s="161">
        <f t="shared" si="5135"/>
        <v>46235</v>
      </c>
      <c r="CD441" s="161">
        <f t="shared" si="5136"/>
        <v>46265</v>
      </c>
      <c r="CE441" s="165">
        <f t="shared" si="5137"/>
        <v>0</v>
      </c>
      <c r="CF441" s="161">
        <f t="shared" si="5138"/>
        <v>46266</v>
      </c>
      <c r="CG441" s="161">
        <f t="shared" si="5139"/>
        <v>46295</v>
      </c>
      <c r="CH441" s="165">
        <f t="shared" si="5140"/>
        <v>0</v>
      </c>
      <c r="CI441" s="161">
        <f t="shared" si="5141"/>
        <v>46296</v>
      </c>
      <c r="CJ441" s="161">
        <f t="shared" si="5142"/>
        <v>46326</v>
      </c>
      <c r="CK441" s="165">
        <f t="shared" si="5143"/>
        <v>0</v>
      </c>
      <c r="CL441" s="161">
        <f t="shared" si="5144"/>
        <v>46327</v>
      </c>
      <c r="CM441" s="161">
        <f t="shared" si="5145"/>
        <v>46356</v>
      </c>
      <c r="CN441" s="165">
        <f t="shared" si="5146"/>
        <v>0</v>
      </c>
      <c r="CO441" s="161">
        <f t="shared" si="5147"/>
        <v>46357</v>
      </c>
      <c r="CP441" s="161">
        <f t="shared" si="5148"/>
        <v>46387</v>
      </c>
      <c r="CQ441" s="165">
        <f t="shared" si="5149"/>
        <v>0</v>
      </c>
    </row>
    <row r="442" s="78" customFormat="1" ht="24" customHeight="1" outlineLevel="3" spans="1:95">
      <c r="A442" s="119"/>
      <c r="B442" s="120"/>
      <c r="C442" s="121"/>
      <c r="D442" s="119"/>
      <c r="E442" s="120"/>
      <c r="F442" s="120"/>
      <c r="G442" s="120"/>
      <c r="H442" s="122"/>
      <c r="I442" s="122"/>
      <c r="J442" s="122">
        <f>Z442+AC442+AF442+AI442+AL442+AO442+AR442+AU442+AX442+BA442+BD442+BG442</f>
        <v>0</v>
      </c>
      <c r="K442" s="122">
        <f t="shared" si="5150"/>
        <v>3</v>
      </c>
      <c r="L442" s="153"/>
      <c r="M442" s="154">
        <f>IFERROR(VLOOKUP($L442,'2-2 引出数据_合同数据仓库'!$B$2:$BP$1000,3,FALSE),0)</f>
        <v>0</v>
      </c>
      <c r="N442" s="122"/>
      <c r="O442" s="154">
        <f>IFERROR(VLOOKUP((LEFT(VLOOKUP($L442,'2-2 引出数据_合同数据仓库'!$B$2:$BP$1000,64,FALSE),15)&amp;(RIGHT(VLOOKUP($L442,'2-2 引出数据_合同数据仓库'!$B$2:$BP$1000,64,FALSE),4)+1)),'2-2 引出数据_合同数据仓库'!$B$2:$BP$1000,3,FALSE),0)</f>
        <v>0</v>
      </c>
      <c r="P442" s="122"/>
      <c r="Q442" s="122">
        <f>IFERROR(VLOOKUP($L442,'2-2 引出数据_合同数据仓库'!$B$2:$BP$1000,28,FALSE),0)</f>
        <v>0</v>
      </c>
      <c r="R442" s="122">
        <f>IFERROR(VLOOKUP($L442,'2-2 引出数据_合同数据仓库'!$B$2:$BP$1000,29,FALSE),0)</f>
        <v>0</v>
      </c>
      <c r="S442" s="122">
        <f>IFERROR(VLOOKUP($L442,'2-2 引出数据_合同数据仓库'!$B$2:$BP$1000,4,FALSE),0)</f>
        <v>0</v>
      </c>
      <c r="T442" s="122"/>
      <c r="U442" s="122">
        <f>IFERROR(VLOOKUP($L442,'2-2 引出数据_合同数据仓库'!$B$2:$BP$1000,15,FALSE),0)</f>
        <v>0</v>
      </c>
      <c r="V442" s="122">
        <f t="shared" si="5079"/>
        <v>0</v>
      </c>
      <c r="W442" s="122"/>
      <c r="X442" s="161">
        <v>45658</v>
      </c>
      <c r="Y442" s="161">
        <f t="shared" si="5080"/>
        <v>45688</v>
      </c>
      <c r="Z442" s="165">
        <f t="shared" si="5081"/>
        <v>0</v>
      </c>
      <c r="AA442" s="161">
        <f t="shared" si="5082"/>
        <v>45689</v>
      </c>
      <c r="AB442" s="161">
        <f t="shared" si="5083"/>
        <v>45716</v>
      </c>
      <c r="AC442" s="165">
        <f t="shared" si="5084"/>
        <v>0</v>
      </c>
      <c r="AD442" s="161">
        <f t="shared" si="5085"/>
        <v>45717</v>
      </c>
      <c r="AE442" s="161">
        <f t="shared" si="5086"/>
        <v>45747</v>
      </c>
      <c r="AF442" s="165">
        <f t="shared" si="5087"/>
        <v>0</v>
      </c>
      <c r="AG442" s="161">
        <f t="shared" si="5088"/>
        <v>45748</v>
      </c>
      <c r="AH442" s="161">
        <f t="shared" si="5089"/>
        <v>45777</v>
      </c>
      <c r="AI442" s="165">
        <f t="shared" si="5090"/>
        <v>0</v>
      </c>
      <c r="AJ442" s="161">
        <f t="shared" si="5091"/>
        <v>45778</v>
      </c>
      <c r="AK442" s="161">
        <f t="shared" si="5092"/>
        <v>45808</v>
      </c>
      <c r="AL442" s="165">
        <f t="shared" si="5093"/>
        <v>0</v>
      </c>
      <c r="AM442" s="161">
        <f t="shared" si="5094"/>
        <v>45809</v>
      </c>
      <c r="AN442" s="161">
        <f t="shared" si="5095"/>
        <v>45838</v>
      </c>
      <c r="AO442" s="165">
        <f t="shared" si="5096"/>
        <v>0</v>
      </c>
      <c r="AP442" s="161">
        <f t="shared" si="5097"/>
        <v>45839</v>
      </c>
      <c r="AQ442" s="161">
        <f t="shared" si="5098"/>
        <v>45869</v>
      </c>
      <c r="AR442" s="165">
        <f t="shared" si="5099"/>
        <v>0</v>
      </c>
      <c r="AS442" s="161">
        <f t="shared" si="5100"/>
        <v>45870</v>
      </c>
      <c r="AT442" s="161">
        <f t="shared" si="5101"/>
        <v>45900</v>
      </c>
      <c r="AU442" s="165">
        <f t="shared" si="5102"/>
        <v>0</v>
      </c>
      <c r="AV442" s="161">
        <f t="shared" si="5103"/>
        <v>45901</v>
      </c>
      <c r="AW442" s="161">
        <f t="shared" si="5104"/>
        <v>45930</v>
      </c>
      <c r="AX442" s="165">
        <f t="shared" si="5105"/>
        <v>0</v>
      </c>
      <c r="AY442" s="161">
        <f t="shared" si="5106"/>
        <v>45931</v>
      </c>
      <c r="AZ442" s="161">
        <f t="shared" si="5107"/>
        <v>45961</v>
      </c>
      <c r="BA442" s="165">
        <f t="shared" si="5108"/>
        <v>0</v>
      </c>
      <c r="BB442" s="161">
        <f t="shared" si="5109"/>
        <v>45962</v>
      </c>
      <c r="BC442" s="161">
        <f t="shared" si="5110"/>
        <v>45991</v>
      </c>
      <c r="BD442" s="165">
        <f t="shared" si="5111"/>
        <v>0</v>
      </c>
      <c r="BE442" s="161">
        <f t="shared" si="5112"/>
        <v>45992</v>
      </c>
      <c r="BF442" s="161">
        <f t="shared" si="5113"/>
        <v>46022</v>
      </c>
      <c r="BG442" s="165">
        <f t="shared" si="5114"/>
        <v>0</v>
      </c>
      <c r="BH442" s="161">
        <v>46023</v>
      </c>
      <c r="BI442" s="161">
        <f t="shared" si="5115"/>
        <v>46053</v>
      </c>
      <c r="BJ442" s="165">
        <f t="shared" si="5116"/>
        <v>0</v>
      </c>
      <c r="BK442" s="161">
        <f t="shared" si="5117"/>
        <v>46054</v>
      </c>
      <c r="BL442" s="161">
        <f t="shared" si="5118"/>
        <v>46081</v>
      </c>
      <c r="BM442" s="165">
        <f t="shared" si="5119"/>
        <v>0</v>
      </c>
      <c r="BN442" s="161">
        <f t="shared" si="5120"/>
        <v>46082</v>
      </c>
      <c r="BO442" s="161">
        <f t="shared" si="5121"/>
        <v>46112</v>
      </c>
      <c r="BP442" s="165">
        <f t="shared" si="5122"/>
        <v>0</v>
      </c>
      <c r="BQ442" s="161">
        <f t="shared" si="5123"/>
        <v>46113</v>
      </c>
      <c r="BR442" s="161">
        <f t="shared" si="5124"/>
        <v>46142</v>
      </c>
      <c r="BS442" s="165">
        <f t="shared" si="5125"/>
        <v>0</v>
      </c>
      <c r="BT442" s="161">
        <f t="shared" si="5126"/>
        <v>46143</v>
      </c>
      <c r="BU442" s="161">
        <f t="shared" si="5127"/>
        <v>46173</v>
      </c>
      <c r="BV442" s="165">
        <f t="shared" si="5128"/>
        <v>0</v>
      </c>
      <c r="BW442" s="161">
        <f t="shared" si="5129"/>
        <v>46174</v>
      </c>
      <c r="BX442" s="161">
        <f t="shared" si="5130"/>
        <v>46203</v>
      </c>
      <c r="BY442" s="165">
        <f t="shared" si="5131"/>
        <v>0</v>
      </c>
      <c r="BZ442" s="161">
        <f t="shared" si="5132"/>
        <v>46204</v>
      </c>
      <c r="CA442" s="161">
        <f t="shared" si="5133"/>
        <v>46234</v>
      </c>
      <c r="CB442" s="165">
        <f t="shared" si="5134"/>
        <v>0</v>
      </c>
      <c r="CC442" s="161">
        <f t="shared" si="5135"/>
        <v>46235</v>
      </c>
      <c r="CD442" s="161">
        <f t="shared" si="5136"/>
        <v>46265</v>
      </c>
      <c r="CE442" s="165">
        <f t="shared" si="5137"/>
        <v>0</v>
      </c>
      <c r="CF442" s="161">
        <f t="shared" si="5138"/>
        <v>46266</v>
      </c>
      <c r="CG442" s="161">
        <f t="shared" si="5139"/>
        <v>46295</v>
      </c>
      <c r="CH442" s="165">
        <f t="shared" si="5140"/>
        <v>0</v>
      </c>
      <c r="CI442" s="161">
        <f t="shared" si="5141"/>
        <v>46296</v>
      </c>
      <c r="CJ442" s="161">
        <f t="shared" si="5142"/>
        <v>46326</v>
      </c>
      <c r="CK442" s="165">
        <f t="shared" si="5143"/>
        <v>0</v>
      </c>
      <c r="CL442" s="161">
        <f t="shared" si="5144"/>
        <v>46327</v>
      </c>
      <c r="CM442" s="161">
        <f t="shared" si="5145"/>
        <v>46356</v>
      </c>
      <c r="CN442" s="165">
        <f t="shared" si="5146"/>
        <v>0</v>
      </c>
      <c r="CO442" s="161">
        <f t="shared" si="5147"/>
        <v>46357</v>
      </c>
      <c r="CP442" s="161">
        <f t="shared" si="5148"/>
        <v>46387</v>
      </c>
      <c r="CQ442" s="165">
        <f t="shared" si="5149"/>
        <v>0</v>
      </c>
    </row>
    <row r="443" s="78" customFormat="1" ht="24" customHeight="1" outlineLevel="3" spans="1:95">
      <c r="A443" s="119"/>
      <c r="B443" s="120"/>
      <c r="C443" s="121"/>
      <c r="D443" s="119"/>
      <c r="E443" s="120"/>
      <c r="F443" s="120"/>
      <c r="G443" s="120"/>
      <c r="H443" s="122"/>
      <c r="I443" s="122"/>
      <c r="J443" s="122">
        <f>Z443+AC443+AF443+AI443+AL443+AO443+AR443+AU443+AX443+BA443+BD443+BG443</f>
        <v>0</v>
      </c>
      <c r="K443" s="122">
        <f t="shared" si="5150"/>
        <v>4</v>
      </c>
      <c r="L443" s="153"/>
      <c r="M443" s="154">
        <f>IFERROR(VLOOKUP($L443,'2-2 引出数据_合同数据仓库'!$B$2:$BP$1000,3,FALSE),0)</f>
        <v>0</v>
      </c>
      <c r="N443" s="122"/>
      <c r="O443" s="154">
        <f>IFERROR(VLOOKUP((LEFT(VLOOKUP($L443,'2-2 引出数据_合同数据仓库'!$B$2:$BP$1000,64,FALSE),15)&amp;(RIGHT(VLOOKUP($L443,'2-2 引出数据_合同数据仓库'!$B$2:$BP$1000,64,FALSE),4)+1)),'2-2 引出数据_合同数据仓库'!$B$2:$BP$1000,3,FALSE),0)</f>
        <v>0</v>
      </c>
      <c r="P443" s="122"/>
      <c r="Q443" s="122">
        <f>IFERROR(VLOOKUP($L443,'2-2 引出数据_合同数据仓库'!$B$2:$BP$1000,28,FALSE),0)</f>
        <v>0</v>
      </c>
      <c r="R443" s="122">
        <f>IFERROR(VLOOKUP($L443,'2-2 引出数据_合同数据仓库'!$B$2:$BP$1000,29,FALSE),0)</f>
        <v>0</v>
      </c>
      <c r="S443" s="122">
        <f>IFERROR(VLOOKUP($L443,'2-2 引出数据_合同数据仓库'!$B$2:$BP$1000,4,FALSE),0)</f>
        <v>0</v>
      </c>
      <c r="T443" s="122"/>
      <c r="U443" s="122">
        <f>IFERROR(VLOOKUP($L443,'2-2 引出数据_合同数据仓库'!$B$2:$BP$1000,15,FALSE),0)</f>
        <v>0</v>
      </c>
      <c r="V443" s="122">
        <f t="shared" si="5079"/>
        <v>0</v>
      </c>
      <c r="W443" s="122"/>
      <c r="X443" s="161">
        <v>45658</v>
      </c>
      <c r="Y443" s="161">
        <f t="shared" si="5080"/>
        <v>45688</v>
      </c>
      <c r="Z443" s="165">
        <f t="shared" si="5081"/>
        <v>0</v>
      </c>
      <c r="AA443" s="161">
        <f t="shared" si="5082"/>
        <v>45689</v>
      </c>
      <c r="AB443" s="161">
        <f t="shared" si="5083"/>
        <v>45716</v>
      </c>
      <c r="AC443" s="165">
        <f t="shared" si="5084"/>
        <v>0</v>
      </c>
      <c r="AD443" s="161">
        <f t="shared" si="5085"/>
        <v>45717</v>
      </c>
      <c r="AE443" s="161">
        <f t="shared" si="5086"/>
        <v>45747</v>
      </c>
      <c r="AF443" s="165">
        <f t="shared" si="5087"/>
        <v>0</v>
      </c>
      <c r="AG443" s="161">
        <f t="shared" si="5088"/>
        <v>45748</v>
      </c>
      <c r="AH443" s="161">
        <f t="shared" si="5089"/>
        <v>45777</v>
      </c>
      <c r="AI443" s="165">
        <f t="shared" si="5090"/>
        <v>0</v>
      </c>
      <c r="AJ443" s="161">
        <f t="shared" si="5091"/>
        <v>45778</v>
      </c>
      <c r="AK443" s="161">
        <f t="shared" si="5092"/>
        <v>45808</v>
      </c>
      <c r="AL443" s="165">
        <f t="shared" si="5093"/>
        <v>0</v>
      </c>
      <c r="AM443" s="161">
        <f t="shared" si="5094"/>
        <v>45809</v>
      </c>
      <c r="AN443" s="161">
        <f t="shared" si="5095"/>
        <v>45838</v>
      </c>
      <c r="AO443" s="165">
        <f t="shared" si="5096"/>
        <v>0</v>
      </c>
      <c r="AP443" s="161">
        <f t="shared" si="5097"/>
        <v>45839</v>
      </c>
      <c r="AQ443" s="161">
        <f t="shared" si="5098"/>
        <v>45869</v>
      </c>
      <c r="AR443" s="165">
        <f t="shared" si="5099"/>
        <v>0</v>
      </c>
      <c r="AS443" s="161">
        <f t="shared" si="5100"/>
        <v>45870</v>
      </c>
      <c r="AT443" s="161">
        <f t="shared" si="5101"/>
        <v>45900</v>
      </c>
      <c r="AU443" s="165">
        <f t="shared" si="5102"/>
        <v>0</v>
      </c>
      <c r="AV443" s="161">
        <f t="shared" si="5103"/>
        <v>45901</v>
      </c>
      <c r="AW443" s="161">
        <f t="shared" si="5104"/>
        <v>45930</v>
      </c>
      <c r="AX443" s="165">
        <f t="shared" si="5105"/>
        <v>0</v>
      </c>
      <c r="AY443" s="161">
        <f t="shared" si="5106"/>
        <v>45931</v>
      </c>
      <c r="AZ443" s="161">
        <f t="shared" si="5107"/>
        <v>45961</v>
      </c>
      <c r="BA443" s="165">
        <f t="shared" si="5108"/>
        <v>0</v>
      </c>
      <c r="BB443" s="161">
        <f t="shared" si="5109"/>
        <v>45962</v>
      </c>
      <c r="BC443" s="161">
        <f t="shared" si="5110"/>
        <v>45991</v>
      </c>
      <c r="BD443" s="165">
        <f t="shared" si="5111"/>
        <v>0</v>
      </c>
      <c r="BE443" s="161">
        <f t="shared" si="5112"/>
        <v>45992</v>
      </c>
      <c r="BF443" s="161">
        <f t="shared" si="5113"/>
        <v>46022</v>
      </c>
      <c r="BG443" s="165">
        <f t="shared" si="5114"/>
        <v>0</v>
      </c>
      <c r="BH443" s="161">
        <v>46023</v>
      </c>
      <c r="BI443" s="161">
        <f t="shared" si="5115"/>
        <v>46053</v>
      </c>
      <c r="BJ443" s="165">
        <f t="shared" si="5116"/>
        <v>0</v>
      </c>
      <c r="BK443" s="161">
        <f t="shared" si="5117"/>
        <v>46054</v>
      </c>
      <c r="BL443" s="161">
        <f t="shared" si="5118"/>
        <v>46081</v>
      </c>
      <c r="BM443" s="165">
        <f t="shared" si="5119"/>
        <v>0</v>
      </c>
      <c r="BN443" s="161">
        <f t="shared" si="5120"/>
        <v>46082</v>
      </c>
      <c r="BO443" s="161">
        <f t="shared" si="5121"/>
        <v>46112</v>
      </c>
      <c r="BP443" s="165">
        <f t="shared" si="5122"/>
        <v>0</v>
      </c>
      <c r="BQ443" s="161">
        <f t="shared" si="5123"/>
        <v>46113</v>
      </c>
      <c r="BR443" s="161">
        <f t="shared" si="5124"/>
        <v>46142</v>
      </c>
      <c r="BS443" s="165">
        <f t="shared" si="5125"/>
        <v>0</v>
      </c>
      <c r="BT443" s="161">
        <f t="shared" si="5126"/>
        <v>46143</v>
      </c>
      <c r="BU443" s="161">
        <f t="shared" si="5127"/>
        <v>46173</v>
      </c>
      <c r="BV443" s="165">
        <f t="shared" si="5128"/>
        <v>0</v>
      </c>
      <c r="BW443" s="161">
        <f t="shared" si="5129"/>
        <v>46174</v>
      </c>
      <c r="BX443" s="161">
        <f t="shared" si="5130"/>
        <v>46203</v>
      </c>
      <c r="BY443" s="165">
        <f t="shared" si="5131"/>
        <v>0</v>
      </c>
      <c r="BZ443" s="161">
        <f t="shared" si="5132"/>
        <v>46204</v>
      </c>
      <c r="CA443" s="161">
        <f t="shared" si="5133"/>
        <v>46234</v>
      </c>
      <c r="CB443" s="165">
        <f t="shared" si="5134"/>
        <v>0</v>
      </c>
      <c r="CC443" s="161">
        <f t="shared" si="5135"/>
        <v>46235</v>
      </c>
      <c r="CD443" s="161">
        <f t="shared" si="5136"/>
        <v>46265</v>
      </c>
      <c r="CE443" s="165">
        <f t="shared" si="5137"/>
        <v>0</v>
      </c>
      <c r="CF443" s="161">
        <f t="shared" si="5138"/>
        <v>46266</v>
      </c>
      <c r="CG443" s="161">
        <f t="shared" si="5139"/>
        <v>46295</v>
      </c>
      <c r="CH443" s="165">
        <f t="shared" si="5140"/>
        <v>0</v>
      </c>
      <c r="CI443" s="161">
        <f t="shared" si="5141"/>
        <v>46296</v>
      </c>
      <c r="CJ443" s="161">
        <f t="shared" si="5142"/>
        <v>46326</v>
      </c>
      <c r="CK443" s="165">
        <f t="shared" si="5143"/>
        <v>0</v>
      </c>
      <c r="CL443" s="161">
        <f t="shared" si="5144"/>
        <v>46327</v>
      </c>
      <c r="CM443" s="161">
        <f t="shared" si="5145"/>
        <v>46356</v>
      </c>
      <c r="CN443" s="165">
        <f t="shared" si="5146"/>
        <v>0</v>
      </c>
      <c r="CO443" s="161">
        <f t="shared" si="5147"/>
        <v>46357</v>
      </c>
      <c r="CP443" s="161">
        <f t="shared" si="5148"/>
        <v>46387</v>
      </c>
      <c r="CQ443" s="165">
        <f t="shared" si="5149"/>
        <v>0</v>
      </c>
    </row>
    <row r="444" s="78" customFormat="1" ht="24" customHeight="1" outlineLevel="4" spans="1:95">
      <c r="A444" s="123" t="s">
        <v>2826</v>
      </c>
      <c r="B444" s="124"/>
      <c r="C444" s="124"/>
      <c r="D444" s="124"/>
      <c r="E444" s="124"/>
      <c r="F444" s="124"/>
      <c r="G444" s="125"/>
      <c r="H444" s="126"/>
      <c r="I444" s="126"/>
      <c r="J444" s="126"/>
      <c r="K444" s="126"/>
      <c r="L444" s="155"/>
      <c r="M444" s="155"/>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c r="AN444" s="126"/>
      <c r="AO444" s="126"/>
      <c r="AP444" s="126"/>
      <c r="AQ444" s="126"/>
      <c r="AR444" s="126"/>
      <c r="AS444" s="126"/>
      <c r="AT444" s="126"/>
      <c r="AU444" s="126"/>
      <c r="AV444" s="126"/>
      <c r="AW444" s="126"/>
      <c r="AX444" s="126"/>
      <c r="AY444" s="126"/>
      <c r="AZ444" s="126"/>
      <c r="BA444" s="126"/>
      <c r="BB444" s="126"/>
      <c r="BC444" s="126"/>
      <c r="BD444" s="126"/>
      <c r="BE444" s="126"/>
      <c r="BF444" s="126"/>
      <c r="BG444" s="126"/>
      <c r="BH444" s="126"/>
      <c r="BI444" s="126"/>
      <c r="BJ444" s="126"/>
      <c r="BK444" s="126"/>
      <c r="BL444" s="126"/>
      <c r="BM444" s="126"/>
      <c r="BN444" s="126"/>
      <c r="BO444" s="126"/>
      <c r="BP444" s="126"/>
      <c r="BQ444" s="126"/>
      <c r="BR444" s="126"/>
      <c r="BS444" s="126"/>
      <c r="BT444" s="126"/>
      <c r="BU444" s="126"/>
      <c r="BV444" s="126"/>
      <c r="BW444" s="126"/>
      <c r="BX444" s="126"/>
      <c r="BY444" s="126"/>
      <c r="BZ444" s="126"/>
      <c r="CA444" s="126"/>
      <c r="CB444" s="126"/>
      <c r="CC444" s="126"/>
      <c r="CD444" s="126"/>
      <c r="CE444" s="126"/>
      <c r="CF444" s="126"/>
      <c r="CG444" s="126"/>
      <c r="CH444" s="126"/>
      <c r="CI444" s="126"/>
      <c r="CJ444" s="126"/>
      <c r="CK444" s="126"/>
      <c r="CL444" s="126"/>
      <c r="CM444" s="126"/>
      <c r="CN444" s="126"/>
      <c r="CO444" s="126"/>
      <c r="CP444" s="126"/>
      <c r="CQ444" s="126"/>
    </row>
    <row r="445" ht="24" customHeight="1" outlineLevel="2" spans="1:95">
      <c r="A445" s="111"/>
      <c r="B445" s="112" t="s">
        <v>799</v>
      </c>
      <c r="C445" s="113" t="s">
        <v>1442</v>
      </c>
      <c r="D445" s="111" t="s">
        <v>1443</v>
      </c>
      <c r="E445" s="112"/>
      <c r="F445" s="112"/>
      <c r="G445" s="112"/>
      <c r="H445" s="114">
        <f>X445+AA445+AD445+AG445+AJ445+AM445+AP445+AS445+AV445+AY445+BB445+BE445</f>
        <v>0</v>
      </c>
      <c r="I445" s="114">
        <f>Y445+AB445+AE445+AH445+AK445+AN445+AQ445+AT445+AW445+AZ445+BC445+BF445</f>
        <v>0</v>
      </c>
      <c r="J445" s="114">
        <f>Z445+AC445+AF445+AI445+AL445+AO445+AR445+AU445+AX445+BA445+BD445+BG445</f>
        <v>0</v>
      </c>
      <c r="K445" s="114"/>
      <c r="L445" s="151"/>
      <c r="M445" s="151"/>
      <c r="N445" s="114"/>
      <c r="O445" s="114"/>
      <c r="P445" s="114"/>
      <c r="Q445" s="114"/>
      <c r="R445" s="114"/>
      <c r="S445" s="114"/>
      <c r="T445" s="114"/>
      <c r="U445" s="114"/>
      <c r="V445" s="114"/>
      <c r="W445" s="114"/>
      <c r="X445" s="114">
        <f>VLOOKUP($C445,'1 预算编制表单'!$C:$BJ,27,FALSE)</f>
        <v>0</v>
      </c>
      <c r="Y445" s="114">
        <f>X445-Z445</f>
        <v>0</v>
      </c>
      <c r="Z445" s="114">
        <f>SUM(Z446:Z450)</f>
        <v>0</v>
      </c>
      <c r="AA445" s="114">
        <f>VLOOKUP($C445,'1 预算编制表单'!$C:$BJ,30,FALSE)</f>
        <v>0</v>
      </c>
      <c r="AB445" s="114">
        <f>AA445-AC445</f>
        <v>0</v>
      </c>
      <c r="AC445" s="114">
        <f>SUM(AC446:AC450)</f>
        <v>0</v>
      </c>
      <c r="AD445" s="114">
        <f>VLOOKUP($C445,'1 预算编制表单'!$C:$BJ,33,FALSE)</f>
        <v>0</v>
      </c>
      <c r="AE445" s="114">
        <f>AD445-AF445</f>
        <v>0</v>
      </c>
      <c r="AF445" s="114">
        <f>SUM(AF446:AF450)</f>
        <v>0</v>
      </c>
      <c r="AG445" s="114">
        <f>VLOOKUP($C445,'1 预算编制表单'!$C:$BJ,36,FALSE)</f>
        <v>0</v>
      </c>
      <c r="AH445" s="114">
        <f>AG445-AI445</f>
        <v>0</v>
      </c>
      <c r="AI445" s="114">
        <f>SUM(AI446:AI450)</f>
        <v>0</v>
      </c>
      <c r="AJ445" s="114">
        <f>VLOOKUP($C445,'1 预算编制表单'!$C:$BJ,39,FALSE)</f>
        <v>0</v>
      </c>
      <c r="AK445" s="114">
        <f>AJ445-AL445</f>
        <v>0</v>
      </c>
      <c r="AL445" s="114">
        <f>SUM(AL446:AL450)</f>
        <v>0</v>
      </c>
      <c r="AM445" s="114">
        <f>VLOOKUP($C445,'1 预算编制表单'!$C:$BJ,42,FALSE)</f>
        <v>0</v>
      </c>
      <c r="AN445" s="114">
        <f>AM445-AO445</f>
        <v>0</v>
      </c>
      <c r="AO445" s="114">
        <f>SUM(AO446:AO450)</f>
        <v>0</v>
      </c>
      <c r="AP445" s="114">
        <f>VLOOKUP($C445,'1 预算编制表单'!$C:$BJ,45,FALSE)</f>
        <v>0</v>
      </c>
      <c r="AQ445" s="114">
        <f>AP445-AR445</f>
        <v>0</v>
      </c>
      <c r="AR445" s="114">
        <f>SUM(AR446:AR450)</f>
        <v>0</v>
      </c>
      <c r="AS445" s="114">
        <f>VLOOKUP($C445,'1 预算编制表单'!$C:$BJ,48,FALSE)</f>
        <v>0</v>
      </c>
      <c r="AT445" s="114">
        <f>AS445-AU445</f>
        <v>0</v>
      </c>
      <c r="AU445" s="114">
        <f>SUM(AU446:AU450)</f>
        <v>0</v>
      </c>
      <c r="AV445" s="114">
        <f>VLOOKUP($C445,'1 预算编制表单'!$C:$BJ,51,FALSE)</f>
        <v>0</v>
      </c>
      <c r="AW445" s="114">
        <f>AV445-AX445</f>
        <v>0</v>
      </c>
      <c r="AX445" s="114">
        <f>SUM(AX446:AX450)</f>
        <v>0</v>
      </c>
      <c r="AY445" s="114">
        <f>VLOOKUP($C445,'1 预算编制表单'!$C:$BJ,54,FALSE)</f>
        <v>0</v>
      </c>
      <c r="AZ445" s="114">
        <f>AY445-BA445</f>
        <v>0</v>
      </c>
      <c r="BA445" s="114">
        <f>SUM(BA446:BA450)</f>
        <v>0</v>
      </c>
      <c r="BB445" s="114">
        <f>VLOOKUP($C445,'1 预算编制表单'!$C:$BJ,57,FALSE)</f>
        <v>0</v>
      </c>
      <c r="BC445" s="114">
        <f>BB445-BD445</f>
        <v>0</v>
      </c>
      <c r="BD445" s="114">
        <f>SUM(BD446:BD450)</f>
        <v>0</v>
      </c>
      <c r="BE445" s="114">
        <f>VLOOKUP($C445,'1 预算编制表单'!$C:$BJ,60,FALSE)</f>
        <v>0</v>
      </c>
      <c r="BF445" s="114">
        <f>BE445-BG445</f>
        <v>0</v>
      </c>
      <c r="BG445" s="114">
        <f>SUM(BG446:BG450)</f>
        <v>0</v>
      </c>
      <c r="BH445" s="114">
        <f>VLOOKUP($C445,'1 预算编制表单'!$C:$BJ,27,FALSE)</f>
        <v>0</v>
      </c>
      <c r="BI445" s="114">
        <f>BH445-BJ445</f>
        <v>0</v>
      </c>
      <c r="BJ445" s="114">
        <f>SUM(BJ446:BJ450)</f>
        <v>0</v>
      </c>
      <c r="BK445" s="114">
        <f>VLOOKUP($C445,'1 预算编制表单'!$C:$BJ,30,FALSE)</f>
        <v>0</v>
      </c>
      <c r="BL445" s="114">
        <f>BK445-BM445</f>
        <v>0</v>
      </c>
      <c r="BM445" s="114">
        <f>SUM(BM446:BM450)</f>
        <v>0</v>
      </c>
      <c r="BN445" s="114">
        <f>VLOOKUP($C445,'1 预算编制表单'!$C:$BJ,33,FALSE)</f>
        <v>0</v>
      </c>
      <c r="BO445" s="114">
        <f>BN445-BP445</f>
        <v>0</v>
      </c>
      <c r="BP445" s="114">
        <f>SUM(BP446:BP450)</f>
        <v>0</v>
      </c>
      <c r="BQ445" s="114">
        <f>VLOOKUP($C445,'1 预算编制表单'!$C:$BJ,36,FALSE)</f>
        <v>0</v>
      </c>
      <c r="BR445" s="114">
        <f>BQ445-BS445</f>
        <v>0</v>
      </c>
      <c r="BS445" s="114">
        <f>SUM(BS446:BS450)</f>
        <v>0</v>
      </c>
      <c r="BT445" s="114">
        <f>VLOOKUP($C445,'1 预算编制表单'!$C:$BJ,39,FALSE)</f>
        <v>0</v>
      </c>
      <c r="BU445" s="114">
        <f>BT445-BV445</f>
        <v>0</v>
      </c>
      <c r="BV445" s="114">
        <f>SUM(BV446:BV450)</f>
        <v>0</v>
      </c>
      <c r="BW445" s="114">
        <f>VLOOKUP($C445,'1 预算编制表单'!$C:$BJ,42,FALSE)</f>
        <v>0</v>
      </c>
      <c r="BX445" s="114">
        <f>BW445-BY445</f>
        <v>0</v>
      </c>
      <c r="BY445" s="114">
        <f>SUM(BY446:BY450)</f>
        <v>0</v>
      </c>
      <c r="BZ445" s="114">
        <f>VLOOKUP($C445,'1 预算编制表单'!$C:$BJ,45,FALSE)</f>
        <v>0</v>
      </c>
      <c r="CA445" s="114">
        <f>BZ445-CB445</f>
        <v>0</v>
      </c>
      <c r="CB445" s="114">
        <f>SUM(CB446:CB450)</f>
        <v>0</v>
      </c>
      <c r="CC445" s="114">
        <f>VLOOKUP($C445,'1 预算编制表单'!$C:$BJ,48,FALSE)</f>
        <v>0</v>
      </c>
      <c r="CD445" s="114">
        <f>CC445-CE445</f>
        <v>0</v>
      </c>
      <c r="CE445" s="114">
        <f>SUM(CE446:CE450)</f>
        <v>0</v>
      </c>
      <c r="CF445" s="114">
        <f>VLOOKUP($C445,'1 预算编制表单'!$C:$BJ,51,FALSE)</f>
        <v>0</v>
      </c>
      <c r="CG445" s="114">
        <f>CF445-CH445</f>
        <v>0</v>
      </c>
      <c r="CH445" s="114">
        <f>SUM(CH446:CH450)</f>
        <v>0</v>
      </c>
      <c r="CI445" s="114">
        <f>VLOOKUP($C445,'1 预算编制表单'!$C:$BJ,54,FALSE)</f>
        <v>0</v>
      </c>
      <c r="CJ445" s="114">
        <f>CI445-CK445</f>
        <v>0</v>
      </c>
      <c r="CK445" s="114">
        <f>SUM(CK446:CK450)</f>
        <v>0</v>
      </c>
      <c r="CL445" s="114">
        <f>VLOOKUP($C445,'1 预算编制表单'!$C:$BJ,57,FALSE)</f>
        <v>0</v>
      </c>
      <c r="CM445" s="114">
        <f>CL445-CN445</f>
        <v>0</v>
      </c>
      <c r="CN445" s="114">
        <f>SUM(CN446:CN450)</f>
        <v>0</v>
      </c>
      <c r="CO445" s="114">
        <f>VLOOKUP($C445,'1 预算编制表单'!$C:$BJ,60,FALSE)</f>
        <v>0</v>
      </c>
      <c r="CP445" s="114">
        <f>CO445-CQ445</f>
        <v>0</v>
      </c>
      <c r="CQ445" s="114">
        <f>SUM(CQ446:CQ450)</f>
        <v>0</v>
      </c>
    </row>
    <row r="446" s="78" customFormat="1" ht="24" customHeight="1" outlineLevel="3" spans="1:95">
      <c r="A446" s="119"/>
      <c r="B446" s="120"/>
      <c r="C446" s="121"/>
      <c r="D446" s="119"/>
      <c r="E446" s="120"/>
      <c r="F446" s="120"/>
      <c r="G446" s="120"/>
      <c r="H446" s="122"/>
      <c r="I446" s="122"/>
      <c r="J446" s="122">
        <f>Z446+AC446+AF446+AI446+AL446+AO446+AR446+AU446+AX446+BA446+BD446+BG446</f>
        <v>0</v>
      </c>
      <c r="K446" s="122">
        <v>1</v>
      </c>
      <c r="L446" s="153"/>
      <c r="M446" s="154">
        <f>IFERROR(VLOOKUP($L446,'2-2 引出数据_合同数据仓库'!$B$2:$BP$1000,3,FALSE),0)</f>
        <v>0</v>
      </c>
      <c r="N446" s="122"/>
      <c r="O446" s="154">
        <f>IFERROR(VLOOKUP((LEFT(VLOOKUP($L446,'2-2 引出数据_合同数据仓库'!$B$2:$BP$1000,64,FALSE),15)&amp;(RIGHT(VLOOKUP($L446,'2-2 引出数据_合同数据仓库'!$B$2:$BP$1000,64,FALSE),4)+1)),'2-2 引出数据_合同数据仓库'!$B$2:$BP$1000,3,FALSE),0)</f>
        <v>0</v>
      </c>
      <c r="P446" s="122"/>
      <c r="Q446" s="122">
        <f>IFERROR(VLOOKUP($L446,'2-2 引出数据_合同数据仓库'!$B$2:$BP$1000,28,FALSE),0)</f>
        <v>0</v>
      </c>
      <c r="R446" s="122">
        <f>IFERROR(VLOOKUP($L446,'2-2 引出数据_合同数据仓库'!$B$2:$BP$1000,29,FALSE),0)</f>
        <v>0</v>
      </c>
      <c r="S446" s="122">
        <f>IFERROR(VLOOKUP($L446,'2-2 引出数据_合同数据仓库'!$B$2:$BP$1000,4,FALSE),0)</f>
        <v>0</v>
      </c>
      <c r="T446" s="122"/>
      <c r="U446" s="122">
        <f>IFERROR(VLOOKUP($L446,'2-2 引出数据_合同数据仓库'!$B$2:$BP$1000,15,FALSE),0)</f>
        <v>0</v>
      </c>
      <c r="V446" s="122">
        <f t="shared" ref="V446:V449" si="5151">U446/(S446-R446+1)*365</f>
        <v>0</v>
      </c>
      <c r="W446" s="122"/>
      <c r="X446" s="161">
        <v>45658</v>
      </c>
      <c r="Y446" s="161">
        <f t="shared" ref="Y446:Y449" si="5152">X446+30</f>
        <v>45688</v>
      </c>
      <c r="Z446" s="165">
        <f t="shared" ref="Z446:Z449" si="5153">IFERROR(IF(($R446-Y446)&gt;=0,0,IF(($S446-X446)&lt;0,0,IF(AND(($S446-Y446)&gt;0,(X446-$R446)&gt;0),$V446/365*(Y446-X446+1),IF(AND(($S446-Y446)&lt;=0,(X446-$R446)&gt;0),$V446/365*($S446-X446+1),$V446/365*(Y446-$R446+1))))),0)</f>
        <v>0</v>
      </c>
      <c r="AA446" s="161">
        <f t="shared" ref="AA446:AA449" si="5154">Y446+1</f>
        <v>45689</v>
      </c>
      <c r="AB446" s="161">
        <f t="shared" ref="AB446:AB449" si="5155">AA446+27</f>
        <v>45716</v>
      </c>
      <c r="AC446" s="165">
        <f t="shared" ref="AC446:AC449" si="5156">IFERROR(IF(($R446-AB446)&gt;=0,0,IF(($S446-AA446)&lt;0,0,IF(AND(($S446-AB446)&gt;0,(AA446-$R446)&gt;0),$V446/365*(AB446-AA446+1),IF(AND(($S446-AB446)&lt;=0,(AA446-$R446)&gt;0),$V446/365*($S446-AA446+1),$V446/365*(AB446-$R446+1))))),0)</f>
        <v>0</v>
      </c>
      <c r="AD446" s="161">
        <f t="shared" ref="AD446:AD449" si="5157">AB446+1</f>
        <v>45717</v>
      </c>
      <c r="AE446" s="161">
        <f t="shared" ref="AE446:AE449" si="5158">AD446+30</f>
        <v>45747</v>
      </c>
      <c r="AF446" s="165">
        <f t="shared" ref="AF446:AF449" si="5159">IFERROR(IF(($R446-AE446)&gt;=0,0,IF(($S446-AD446)&lt;0,0,IF(AND(($S446-AE446)&gt;0,(AD446-$R446)&gt;0),$V446/365*(AE446-AD446+1),IF(AND(($S446-AE446)&lt;=0,(AD446-$R446)&gt;0),$V446/365*($S446-AD446+1),$V446/365*(AE446-$R446+1))))),0)</f>
        <v>0</v>
      </c>
      <c r="AG446" s="161">
        <f t="shared" ref="AG446:AG449" si="5160">AE446+1</f>
        <v>45748</v>
      </c>
      <c r="AH446" s="161">
        <f t="shared" ref="AH446:AH449" si="5161">AG446+29</f>
        <v>45777</v>
      </c>
      <c r="AI446" s="165">
        <f t="shared" ref="AI446:AI449" si="5162">IFERROR(IF(($R446-AH446)&gt;=0,0,IF(($S446-AG446)&lt;0,0,IF(AND(($S446-AH446)&gt;0,(AG446-$R446)&gt;0),$V446/365*(AH446-AG446+1),IF(AND(($S446-AH446)&lt;=0,(AG446-$R446)&gt;0),$V446/365*($S446-AG446+1),$V446/365*(AH446-$R446+1))))),0)</f>
        <v>0</v>
      </c>
      <c r="AJ446" s="161">
        <f t="shared" ref="AJ446:AJ449" si="5163">AH446+1</f>
        <v>45778</v>
      </c>
      <c r="AK446" s="161">
        <f t="shared" ref="AK446:AK449" si="5164">AJ446+30</f>
        <v>45808</v>
      </c>
      <c r="AL446" s="165">
        <f t="shared" ref="AL446:AL449" si="5165">IFERROR(IF(($R446-AK446)&gt;=0,0,IF(($S446-AJ446)&lt;0,0,IF(AND(($S446-AK446)&gt;0,(AJ446-$R446)&gt;0),$V446/365*(AK446-AJ446+1),IF(AND(($S446-AK446)&lt;=0,(AJ446-$R446)&gt;0),$V446/365*($S446-AJ446+1),$V446/365*(AK446-$R446+1))))),0)</f>
        <v>0</v>
      </c>
      <c r="AM446" s="161">
        <f t="shared" ref="AM446:AM449" si="5166">AK446+1</f>
        <v>45809</v>
      </c>
      <c r="AN446" s="161">
        <f t="shared" ref="AN446:AN449" si="5167">AM446+29</f>
        <v>45838</v>
      </c>
      <c r="AO446" s="165">
        <f t="shared" ref="AO446:AO449" si="5168">IFERROR(IF(($R446-AN446)&gt;=0,0,IF(($S446-AM446)&lt;0,0,IF(AND(($S446-AN446)&gt;0,(AM446-$R446)&gt;0),$V446/365*(AN446-AM446+1),IF(AND(($S446-AN446)&lt;=0,(AM446-$R446)&gt;0),$V446/365*($S446-AM446+1),$V446/365*(AN446-$R446+1))))),0)</f>
        <v>0</v>
      </c>
      <c r="AP446" s="161">
        <f t="shared" ref="AP446:AP449" si="5169">AN446+1</f>
        <v>45839</v>
      </c>
      <c r="AQ446" s="161">
        <f t="shared" ref="AQ446:AQ449" si="5170">AP446+30</f>
        <v>45869</v>
      </c>
      <c r="AR446" s="165">
        <f t="shared" ref="AR446:AR449" si="5171">IFERROR(IF(($R446-AQ446)&gt;=0,0,IF(($S446-AP446)&lt;0,0,IF(AND(($S446-AQ446)&gt;0,(AP446-$R446)&gt;0),$V446/365*(AQ446-AP446+1),IF(AND(($S446-AQ446)&lt;=0,(AP446-$R446)&gt;0),$V446/365*($S446-AP446+1),$V446/365*(AQ446-$R446+1))))),0)</f>
        <v>0</v>
      </c>
      <c r="AS446" s="161">
        <f t="shared" ref="AS446:AS449" si="5172">AQ446+1</f>
        <v>45870</v>
      </c>
      <c r="AT446" s="161">
        <f t="shared" ref="AT446:AT449" si="5173">AS446+30</f>
        <v>45900</v>
      </c>
      <c r="AU446" s="165">
        <f t="shared" ref="AU446:AU449" si="5174">IFERROR(IF(($R446-AT446)&gt;=0,0,IF(($S446-AS446)&lt;0,0,IF(AND(($S446-AT446)&gt;0,(AS446-$R446)&gt;0),$V446/365*(AT446-AS446+1),IF(AND(($S446-AT446)&lt;=0,(AS446-$R446)&gt;0),$V446/365*($S446-AS446+1),$V446/365*(AT446-$R446+1))))),0)</f>
        <v>0</v>
      </c>
      <c r="AV446" s="161">
        <f t="shared" ref="AV446:AV449" si="5175">AT446+1</f>
        <v>45901</v>
      </c>
      <c r="AW446" s="161">
        <f t="shared" ref="AW446:AW449" si="5176">AV446+29</f>
        <v>45930</v>
      </c>
      <c r="AX446" s="165">
        <f t="shared" ref="AX446:AX449" si="5177">IFERROR(IF(($R446-AW446)&gt;=0,0,IF(($S446-AV446)&lt;0,0,IF(AND(($S446-AW446)&gt;0,(AV446-$R446)&gt;0),$V446/365*(AW446-AV446+1),IF(AND(($S446-AW446)&lt;=0,(AV446-$R446)&gt;0),$V446/365*($S446-AV446+1),$V446/365*(AW446-$R446+1))))),0)</f>
        <v>0</v>
      </c>
      <c r="AY446" s="161">
        <f t="shared" ref="AY446:AY449" si="5178">AW446+1</f>
        <v>45931</v>
      </c>
      <c r="AZ446" s="161">
        <f t="shared" ref="AZ446:AZ449" si="5179">AY446+30</f>
        <v>45961</v>
      </c>
      <c r="BA446" s="165">
        <f t="shared" ref="BA446:BA449" si="5180">IFERROR(IF(($R446-AZ446)&gt;=0,0,IF(($S446-AY446)&lt;0,0,IF(AND(($S446-AZ446)&gt;0,(AY446-$R446)&gt;0),$V446/365*(AZ446-AY446+1),IF(AND(($S446-AZ446)&lt;=0,(AY446-$R446)&gt;0),$V446/365*($S446-AY446+1),$V446/365*(AZ446-$R446+1))))),0)</f>
        <v>0</v>
      </c>
      <c r="BB446" s="161">
        <f t="shared" ref="BB446:BB449" si="5181">AZ446+1</f>
        <v>45962</v>
      </c>
      <c r="BC446" s="161">
        <f t="shared" ref="BC446:BC449" si="5182">BB446+29</f>
        <v>45991</v>
      </c>
      <c r="BD446" s="165">
        <f t="shared" ref="BD446:BD449" si="5183">IFERROR(IF(($R446-BC446)&gt;=0,0,IF(($S446-BB446)&lt;0,0,IF(AND(($S446-BC446)&gt;0,(BB446-$R446)&gt;0),$V446/365*(BC446-BB446+1),IF(AND(($S446-BC446)&lt;=0,(BB446-$R446)&gt;0),$V446/365*($S446-BB446+1),$V446/365*(BC446-$R446+1))))),0)</f>
        <v>0</v>
      </c>
      <c r="BE446" s="161">
        <f t="shared" ref="BE446:BE449" si="5184">BC446+1</f>
        <v>45992</v>
      </c>
      <c r="BF446" s="161">
        <f t="shared" ref="BF446:BF449" si="5185">BE446+30</f>
        <v>46022</v>
      </c>
      <c r="BG446" s="165">
        <f t="shared" ref="BG446:BG449" si="5186">IFERROR(IF(($R446-BF446)&gt;=0,0,IF(($S446-BE446)&lt;0,0,IF(AND(($S446-BF446)&gt;0,(BE446-$R446)&gt;0),$V446/365*(BF446-BE446+1),IF(AND(($S446-BF446)&lt;=0,(BE446-$R446)&gt;0),$V446/365*($S446-BE446+1),$V446/365*(BF446-$R446+1))))),0)</f>
        <v>0</v>
      </c>
      <c r="BH446" s="161">
        <v>46023</v>
      </c>
      <c r="BI446" s="161">
        <f t="shared" ref="BI446:BI449" si="5187">BH446+30</f>
        <v>46053</v>
      </c>
      <c r="BJ446" s="165">
        <f t="shared" ref="BJ446:BJ449" si="5188">IFERROR(IF(($R446-BI446)&gt;=0,0,IF(($S446-BH446)&lt;0,0,IF(AND(($S446-BI446)&gt;0,(BH446-$R446)&gt;0),$V446/365*(BI446-BH446+1),IF(AND(($S446-BI446)&lt;=0,(BH446-$R446)&gt;0),$V446/365*($S446-BH446+1),$V446/365*(BI446-$R446+1))))),0)</f>
        <v>0</v>
      </c>
      <c r="BK446" s="161">
        <f t="shared" ref="BK446:BK449" si="5189">BI446+1</f>
        <v>46054</v>
      </c>
      <c r="BL446" s="161">
        <f t="shared" ref="BL446:BL449" si="5190">BK446+27</f>
        <v>46081</v>
      </c>
      <c r="BM446" s="165">
        <f t="shared" ref="BM446:BM449" si="5191">IFERROR(IF(($R446-BL446)&gt;=0,0,IF(($S446-BK446)&lt;0,0,IF(AND(($S446-BL446)&gt;0,(BK446-$R446)&gt;0),$V446/365*(BL446-BK446+1),IF(AND(($S446-BL446)&lt;=0,(BK446-$R446)&gt;0),$V446/365*($S446-BK446+1),$V446/365*(BL446-$R446+1))))),0)</f>
        <v>0</v>
      </c>
      <c r="BN446" s="161">
        <f t="shared" ref="BN446:BN449" si="5192">BL446+1</f>
        <v>46082</v>
      </c>
      <c r="BO446" s="161">
        <f t="shared" ref="BO446:BO449" si="5193">BN446+30</f>
        <v>46112</v>
      </c>
      <c r="BP446" s="165">
        <f t="shared" ref="BP446:BP449" si="5194">IFERROR(IF(($R446-BO446)&gt;=0,0,IF(($S446-BN446)&lt;0,0,IF(AND(($S446-BO446)&gt;0,(BN446-$R446)&gt;0),$V446/365*(BO446-BN446+1),IF(AND(($S446-BO446)&lt;=0,(BN446-$R446)&gt;0),$V446/365*($S446-BN446+1),$V446/365*(BO446-$R446+1))))),0)</f>
        <v>0</v>
      </c>
      <c r="BQ446" s="161">
        <f t="shared" ref="BQ446:BQ449" si="5195">BO446+1</f>
        <v>46113</v>
      </c>
      <c r="BR446" s="161">
        <f t="shared" ref="BR446:BR449" si="5196">BQ446+29</f>
        <v>46142</v>
      </c>
      <c r="BS446" s="165">
        <f t="shared" ref="BS446:BS449" si="5197">IFERROR(IF(($R446-BR446)&gt;=0,0,IF(($S446-BQ446)&lt;0,0,IF(AND(($S446-BR446)&gt;0,(BQ446-$R446)&gt;0),$V446/365*(BR446-BQ446+1),IF(AND(($S446-BR446)&lt;=0,(BQ446-$R446)&gt;0),$V446/365*($S446-BQ446+1),$V446/365*(BR446-$R446+1))))),0)</f>
        <v>0</v>
      </c>
      <c r="BT446" s="161">
        <f t="shared" ref="BT446:BT449" si="5198">BR446+1</f>
        <v>46143</v>
      </c>
      <c r="BU446" s="161">
        <f t="shared" ref="BU446:BU449" si="5199">BT446+30</f>
        <v>46173</v>
      </c>
      <c r="BV446" s="165">
        <f t="shared" ref="BV446:BV449" si="5200">IFERROR(IF(($R446-BU446)&gt;=0,0,IF(($S446-BT446)&lt;0,0,IF(AND(($S446-BU446)&gt;0,(BT446-$R446)&gt;0),$V446/365*(BU446-BT446+1),IF(AND(($S446-BU446)&lt;=0,(BT446-$R446)&gt;0),$V446/365*($S446-BT446+1),$V446/365*(BU446-$R446+1))))),0)</f>
        <v>0</v>
      </c>
      <c r="BW446" s="161">
        <f t="shared" ref="BW446:BW449" si="5201">BU446+1</f>
        <v>46174</v>
      </c>
      <c r="BX446" s="161">
        <f t="shared" ref="BX446:BX449" si="5202">BW446+29</f>
        <v>46203</v>
      </c>
      <c r="BY446" s="165">
        <f t="shared" ref="BY446:BY449" si="5203">IFERROR(IF(($R446-BX446)&gt;=0,0,IF(($S446-BW446)&lt;0,0,IF(AND(($S446-BX446)&gt;0,(BW446-$R446)&gt;0),$V446/365*(BX446-BW446+1),IF(AND(($S446-BX446)&lt;=0,(BW446-$R446)&gt;0),$V446/365*($S446-BW446+1),$V446/365*(BX446-$R446+1))))),0)</f>
        <v>0</v>
      </c>
      <c r="BZ446" s="161">
        <f t="shared" ref="BZ446:BZ449" si="5204">BX446+1</f>
        <v>46204</v>
      </c>
      <c r="CA446" s="161">
        <f t="shared" ref="CA446:CA449" si="5205">BZ446+30</f>
        <v>46234</v>
      </c>
      <c r="CB446" s="165">
        <f t="shared" ref="CB446:CB449" si="5206">IFERROR(IF(($R446-CA446)&gt;=0,0,IF(($S446-BZ446)&lt;0,0,IF(AND(($S446-CA446)&gt;0,(BZ446-$R446)&gt;0),$V446/365*(CA446-BZ446+1),IF(AND(($S446-CA446)&lt;=0,(BZ446-$R446)&gt;0),$V446/365*($S446-BZ446+1),$V446/365*(CA446-$R446+1))))),0)</f>
        <v>0</v>
      </c>
      <c r="CC446" s="161">
        <f t="shared" ref="CC446:CC449" si="5207">CA446+1</f>
        <v>46235</v>
      </c>
      <c r="CD446" s="161">
        <f t="shared" ref="CD446:CD449" si="5208">CC446+30</f>
        <v>46265</v>
      </c>
      <c r="CE446" s="165">
        <f t="shared" ref="CE446:CE449" si="5209">IFERROR(IF(($R446-CD446)&gt;=0,0,IF(($S446-CC446)&lt;0,0,IF(AND(($S446-CD446)&gt;0,(CC446-$R446)&gt;0),$V446/365*(CD446-CC446+1),IF(AND(($S446-CD446)&lt;=0,(CC446-$R446)&gt;0),$V446/365*($S446-CC446+1),$V446/365*(CD446-$R446+1))))),0)</f>
        <v>0</v>
      </c>
      <c r="CF446" s="161">
        <f t="shared" ref="CF446:CF449" si="5210">CD446+1</f>
        <v>46266</v>
      </c>
      <c r="CG446" s="161">
        <f t="shared" ref="CG446:CG449" si="5211">CF446+29</f>
        <v>46295</v>
      </c>
      <c r="CH446" s="165">
        <f t="shared" ref="CH446:CH449" si="5212">IFERROR(IF(($R446-CG446)&gt;=0,0,IF(($S446-CF446)&lt;0,0,IF(AND(($S446-CG446)&gt;0,(CF446-$R446)&gt;0),$V446/365*(CG446-CF446+1),IF(AND(($S446-CG446)&lt;=0,(CF446-$R446)&gt;0),$V446/365*($S446-CF446+1),$V446/365*(CG446-$R446+1))))),0)</f>
        <v>0</v>
      </c>
      <c r="CI446" s="161">
        <f t="shared" ref="CI446:CI449" si="5213">CG446+1</f>
        <v>46296</v>
      </c>
      <c r="CJ446" s="161">
        <f t="shared" ref="CJ446:CJ449" si="5214">CI446+30</f>
        <v>46326</v>
      </c>
      <c r="CK446" s="165">
        <f t="shared" ref="CK446:CK449" si="5215">IFERROR(IF(($R446-CJ446)&gt;=0,0,IF(($S446-CI446)&lt;0,0,IF(AND(($S446-CJ446)&gt;0,(CI446-$R446)&gt;0),$V446/365*(CJ446-CI446+1),IF(AND(($S446-CJ446)&lt;=0,(CI446-$R446)&gt;0),$V446/365*($S446-CI446+1),$V446/365*(CJ446-$R446+1))))),0)</f>
        <v>0</v>
      </c>
      <c r="CL446" s="161">
        <f t="shared" ref="CL446:CL449" si="5216">CJ446+1</f>
        <v>46327</v>
      </c>
      <c r="CM446" s="161">
        <f t="shared" ref="CM446:CM449" si="5217">CL446+29</f>
        <v>46356</v>
      </c>
      <c r="CN446" s="165">
        <f t="shared" ref="CN446:CN449" si="5218">IFERROR(IF(($R446-CM446)&gt;=0,0,IF(($S446-CL446)&lt;0,0,IF(AND(($S446-CM446)&gt;0,(CL446-$R446)&gt;0),$V446/365*(CM446-CL446+1),IF(AND(($S446-CM446)&lt;=0,(CL446-$R446)&gt;0),$V446/365*($S446-CL446+1),$V446/365*(CM446-$R446+1))))),0)</f>
        <v>0</v>
      </c>
      <c r="CO446" s="161">
        <f t="shared" ref="CO446:CO449" si="5219">CM446+1</f>
        <v>46357</v>
      </c>
      <c r="CP446" s="161">
        <f t="shared" ref="CP446:CP449" si="5220">CO446+30</f>
        <v>46387</v>
      </c>
      <c r="CQ446" s="165">
        <f t="shared" ref="CQ446:CQ449" si="5221">IFERROR(IF(($R446-CP446)&gt;=0,0,IF(($S446-CO446)&lt;0,0,IF(AND(($S446-CP446)&gt;0,(CO446-$R446)&gt;0),$V446/365*(CP446-CO446+1),IF(AND(($S446-CP446)&lt;=0,(CO446-$R446)&gt;0),$V446/365*($S446-CO446+1),$V446/365*(CP446-$R446+1))))),0)</f>
        <v>0</v>
      </c>
    </row>
    <row r="447" s="78" customFormat="1" ht="24" customHeight="1" outlineLevel="3" spans="1:95">
      <c r="A447" s="119"/>
      <c r="B447" s="120"/>
      <c r="C447" s="121"/>
      <c r="D447" s="119"/>
      <c r="E447" s="120"/>
      <c r="F447" s="120"/>
      <c r="G447" s="120"/>
      <c r="H447" s="122"/>
      <c r="I447" s="122"/>
      <c r="J447" s="122">
        <f>Z447+AC447+AF447+AI447+AL447+AO447+AR447+AU447+AX447+BA447+BD447+BG447</f>
        <v>0</v>
      </c>
      <c r="K447" s="122">
        <f t="shared" ref="K447:K449" si="5222">K446+1</f>
        <v>2</v>
      </c>
      <c r="L447" s="153"/>
      <c r="M447" s="154">
        <f>IFERROR(VLOOKUP($L447,'2-2 引出数据_合同数据仓库'!$B$2:$BP$1000,3,FALSE),0)</f>
        <v>0</v>
      </c>
      <c r="N447" s="122"/>
      <c r="O447" s="154">
        <f>IFERROR(VLOOKUP((LEFT(VLOOKUP($L447,'2-2 引出数据_合同数据仓库'!$B$2:$BP$1000,64,FALSE),15)&amp;(RIGHT(VLOOKUP($L447,'2-2 引出数据_合同数据仓库'!$B$2:$BP$1000,64,FALSE),4)+1)),'2-2 引出数据_合同数据仓库'!$B$2:$BP$1000,3,FALSE),0)</f>
        <v>0</v>
      </c>
      <c r="P447" s="122"/>
      <c r="Q447" s="122">
        <f>IFERROR(VLOOKUP($L447,'2-2 引出数据_合同数据仓库'!$B$2:$BP$1000,28,FALSE),0)</f>
        <v>0</v>
      </c>
      <c r="R447" s="122">
        <f>IFERROR(VLOOKUP($L447,'2-2 引出数据_合同数据仓库'!$B$2:$BP$1000,29,FALSE),0)</f>
        <v>0</v>
      </c>
      <c r="S447" s="122">
        <f>IFERROR(VLOOKUP($L447,'2-2 引出数据_合同数据仓库'!$B$2:$BP$1000,4,FALSE),0)</f>
        <v>0</v>
      </c>
      <c r="T447" s="122"/>
      <c r="U447" s="122">
        <f>IFERROR(VLOOKUP($L447,'2-2 引出数据_合同数据仓库'!$B$2:$BP$1000,15,FALSE),0)</f>
        <v>0</v>
      </c>
      <c r="V447" s="122">
        <f t="shared" si="5151"/>
        <v>0</v>
      </c>
      <c r="W447" s="122"/>
      <c r="X447" s="161">
        <v>45658</v>
      </c>
      <c r="Y447" s="161">
        <f t="shared" si="5152"/>
        <v>45688</v>
      </c>
      <c r="Z447" s="165">
        <f t="shared" si="5153"/>
        <v>0</v>
      </c>
      <c r="AA447" s="161">
        <f t="shared" si="5154"/>
        <v>45689</v>
      </c>
      <c r="AB447" s="161">
        <f t="shared" si="5155"/>
        <v>45716</v>
      </c>
      <c r="AC447" s="165">
        <f t="shared" si="5156"/>
        <v>0</v>
      </c>
      <c r="AD447" s="161">
        <f t="shared" si="5157"/>
        <v>45717</v>
      </c>
      <c r="AE447" s="161">
        <f t="shared" si="5158"/>
        <v>45747</v>
      </c>
      <c r="AF447" s="165">
        <f t="shared" si="5159"/>
        <v>0</v>
      </c>
      <c r="AG447" s="161">
        <f t="shared" si="5160"/>
        <v>45748</v>
      </c>
      <c r="AH447" s="161">
        <f t="shared" si="5161"/>
        <v>45777</v>
      </c>
      <c r="AI447" s="165">
        <f t="shared" si="5162"/>
        <v>0</v>
      </c>
      <c r="AJ447" s="161">
        <f t="shared" si="5163"/>
        <v>45778</v>
      </c>
      <c r="AK447" s="161">
        <f t="shared" si="5164"/>
        <v>45808</v>
      </c>
      <c r="AL447" s="165">
        <f t="shared" si="5165"/>
        <v>0</v>
      </c>
      <c r="AM447" s="161">
        <f t="shared" si="5166"/>
        <v>45809</v>
      </c>
      <c r="AN447" s="161">
        <f t="shared" si="5167"/>
        <v>45838</v>
      </c>
      <c r="AO447" s="165">
        <f t="shared" si="5168"/>
        <v>0</v>
      </c>
      <c r="AP447" s="161">
        <f t="shared" si="5169"/>
        <v>45839</v>
      </c>
      <c r="AQ447" s="161">
        <f t="shared" si="5170"/>
        <v>45869</v>
      </c>
      <c r="AR447" s="165">
        <f t="shared" si="5171"/>
        <v>0</v>
      </c>
      <c r="AS447" s="161">
        <f t="shared" si="5172"/>
        <v>45870</v>
      </c>
      <c r="AT447" s="161">
        <f t="shared" si="5173"/>
        <v>45900</v>
      </c>
      <c r="AU447" s="165">
        <f t="shared" si="5174"/>
        <v>0</v>
      </c>
      <c r="AV447" s="161">
        <f t="shared" si="5175"/>
        <v>45901</v>
      </c>
      <c r="AW447" s="161">
        <f t="shared" si="5176"/>
        <v>45930</v>
      </c>
      <c r="AX447" s="165">
        <f t="shared" si="5177"/>
        <v>0</v>
      </c>
      <c r="AY447" s="161">
        <f t="shared" si="5178"/>
        <v>45931</v>
      </c>
      <c r="AZ447" s="161">
        <f t="shared" si="5179"/>
        <v>45961</v>
      </c>
      <c r="BA447" s="165">
        <f t="shared" si="5180"/>
        <v>0</v>
      </c>
      <c r="BB447" s="161">
        <f t="shared" si="5181"/>
        <v>45962</v>
      </c>
      <c r="BC447" s="161">
        <f t="shared" si="5182"/>
        <v>45991</v>
      </c>
      <c r="BD447" s="165">
        <f t="shared" si="5183"/>
        <v>0</v>
      </c>
      <c r="BE447" s="161">
        <f t="shared" si="5184"/>
        <v>45992</v>
      </c>
      <c r="BF447" s="161">
        <f t="shared" si="5185"/>
        <v>46022</v>
      </c>
      <c r="BG447" s="165">
        <f t="shared" si="5186"/>
        <v>0</v>
      </c>
      <c r="BH447" s="161">
        <v>46023</v>
      </c>
      <c r="BI447" s="161">
        <f t="shared" si="5187"/>
        <v>46053</v>
      </c>
      <c r="BJ447" s="165">
        <f t="shared" si="5188"/>
        <v>0</v>
      </c>
      <c r="BK447" s="161">
        <f t="shared" si="5189"/>
        <v>46054</v>
      </c>
      <c r="BL447" s="161">
        <f t="shared" si="5190"/>
        <v>46081</v>
      </c>
      <c r="BM447" s="165">
        <f t="shared" si="5191"/>
        <v>0</v>
      </c>
      <c r="BN447" s="161">
        <f t="shared" si="5192"/>
        <v>46082</v>
      </c>
      <c r="BO447" s="161">
        <f t="shared" si="5193"/>
        <v>46112</v>
      </c>
      <c r="BP447" s="165">
        <f t="shared" si="5194"/>
        <v>0</v>
      </c>
      <c r="BQ447" s="161">
        <f t="shared" si="5195"/>
        <v>46113</v>
      </c>
      <c r="BR447" s="161">
        <f t="shared" si="5196"/>
        <v>46142</v>
      </c>
      <c r="BS447" s="165">
        <f t="shared" si="5197"/>
        <v>0</v>
      </c>
      <c r="BT447" s="161">
        <f t="shared" si="5198"/>
        <v>46143</v>
      </c>
      <c r="BU447" s="161">
        <f t="shared" si="5199"/>
        <v>46173</v>
      </c>
      <c r="BV447" s="165">
        <f t="shared" si="5200"/>
        <v>0</v>
      </c>
      <c r="BW447" s="161">
        <f t="shared" si="5201"/>
        <v>46174</v>
      </c>
      <c r="BX447" s="161">
        <f t="shared" si="5202"/>
        <v>46203</v>
      </c>
      <c r="BY447" s="165">
        <f t="shared" si="5203"/>
        <v>0</v>
      </c>
      <c r="BZ447" s="161">
        <f t="shared" si="5204"/>
        <v>46204</v>
      </c>
      <c r="CA447" s="161">
        <f t="shared" si="5205"/>
        <v>46234</v>
      </c>
      <c r="CB447" s="165">
        <f t="shared" si="5206"/>
        <v>0</v>
      </c>
      <c r="CC447" s="161">
        <f t="shared" si="5207"/>
        <v>46235</v>
      </c>
      <c r="CD447" s="161">
        <f t="shared" si="5208"/>
        <v>46265</v>
      </c>
      <c r="CE447" s="165">
        <f t="shared" si="5209"/>
        <v>0</v>
      </c>
      <c r="CF447" s="161">
        <f t="shared" si="5210"/>
        <v>46266</v>
      </c>
      <c r="CG447" s="161">
        <f t="shared" si="5211"/>
        <v>46295</v>
      </c>
      <c r="CH447" s="165">
        <f t="shared" si="5212"/>
        <v>0</v>
      </c>
      <c r="CI447" s="161">
        <f t="shared" si="5213"/>
        <v>46296</v>
      </c>
      <c r="CJ447" s="161">
        <f t="shared" si="5214"/>
        <v>46326</v>
      </c>
      <c r="CK447" s="165">
        <f t="shared" si="5215"/>
        <v>0</v>
      </c>
      <c r="CL447" s="161">
        <f t="shared" si="5216"/>
        <v>46327</v>
      </c>
      <c r="CM447" s="161">
        <f t="shared" si="5217"/>
        <v>46356</v>
      </c>
      <c r="CN447" s="165">
        <f t="shared" si="5218"/>
        <v>0</v>
      </c>
      <c r="CO447" s="161">
        <f t="shared" si="5219"/>
        <v>46357</v>
      </c>
      <c r="CP447" s="161">
        <f t="shared" si="5220"/>
        <v>46387</v>
      </c>
      <c r="CQ447" s="165">
        <f t="shared" si="5221"/>
        <v>0</v>
      </c>
    </row>
    <row r="448" s="78" customFormat="1" ht="24" customHeight="1" outlineLevel="3" spans="1:95">
      <c r="A448" s="119"/>
      <c r="B448" s="120"/>
      <c r="C448" s="121"/>
      <c r="D448" s="119"/>
      <c r="E448" s="120"/>
      <c r="F448" s="120"/>
      <c r="G448" s="120"/>
      <c r="H448" s="122"/>
      <c r="I448" s="122"/>
      <c r="J448" s="122">
        <f>Z448+AC448+AF448+AI448+AL448+AO448+AR448+AU448+AX448+BA448+BD448+BG448</f>
        <v>0</v>
      </c>
      <c r="K448" s="122">
        <f t="shared" si="5222"/>
        <v>3</v>
      </c>
      <c r="L448" s="153"/>
      <c r="M448" s="154">
        <f>IFERROR(VLOOKUP($L448,'2-2 引出数据_合同数据仓库'!$B$2:$BP$1000,3,FALSE),0)</f>
        <v>0</v>
      </c>
      <c r="N448" s="122"/>
      <c r="O448" s="154">
        <f>IFERROR(VLOOKUP((LEFT(VLOOKUP($L448,'2-2 引出数据_合同数据仓库'!$B$2:$BP$1000,64,FALSE),15)&amp;(RIGHT(VLOOKUP($L448,'2-2 引出数据_合同数据仓库'!$B$2:$BP$1000,64,FALSE),4)+1)),'2-2 引出数据_合同数据仓库'!$B$2:$BP$1000,3,FALSE),0)</f>
        <v>0</v>
      </c>
      <c r="P448" s="122"/>
      <c r="Q448" s="122">
        <f>IFERROR(VLOOKUP($L448,'2-2 引出数据_合同数据仓库'!$B$2:$BP$1000,28,FALSE),0)</f>
        <v>0</v>
      </c>
      <c r="R448" s="122">
        <f>IFERROR(VLOOKUP($L448,'2-2 引出数据_合同数据仓库'!$B$2:$BP$1000,29,FALSE),0)</f>
        <v>0</v>
      </c>
      <c r="S448" s="122">
        <f>IFERROR(VLOOKUP($L448,'2-2 引出数据_合同数据仓库'!$B$2:$BP$1000,4,FALSE),0)</f>
        <v>0</v>
      </c>
      <c r="T448" s="122"/>
      <c r="U448" s="122">
        <f>IFERROR(VLOOKUP($L448,'2-2 引出数据_合同数据仓库'!$B$2:$BP$1000,15,FALSE),0)</f>
        <v>0</v>
      </c>
      <c r="V448" s="122">
        <f t="shared" si="5151"/>
        <v>0</v>
      </c>
      <c r="W448" s="122"/>
      <c r="X448" s="161">
        <v>45658</v>
      </c>
      <c r="Y448" s="161">
        <f t="shared" si="5152"/>
        <v>45688</v>
      </c>
      <c r="Z448" s="165">
        <f t="shared" si="5153"/>
        <v>0</v>
      </c>
      <c r="AA448" s="161">
        <f t="shared" si="5154"/>
        <v>45689</v>
      </c>
      <c r="AB448" s="161">
        <f t="shared" si="5155"/>
        <v>45716</v>
      </c>
      <c r="AC448" s="165">
        <f t="shared" si="5156"/>
        <v>0</v>
      </c>
      <c r="AD448" s="161">
        <f t="shared" si="5157"/>
        <v>45717</v>
      </c>
      <c r="AE448" s="161">
        <f t="shared" si="5158"/>
        <v>45747</v>
      </c>
      <c r="AF448" s="165">
        <f t="shared" si="5159"/>
        <v>0</v>
      </c>
      <c r="AG448" s="161">
        <f t="shared" si="5160"/>
        <v>45748</v>
      </c>
      <c r="AH448" s="161">
        <f t="shared" si="5161"/>
        <v>45777</v>
      </c>
      <c r="AI448" s="165">
        <f t="shared" si="5162"/>
        <v>0</v>
      </c>
      <c r="AJ448" s="161">
        <f t="shared" si="5163"/>
        <v>45778</v>
      </c>
      <c r="AK448" s="161">
        <f t="shared" si="5164"/>
        <v>45808</v>
      </c>
      <c r="AL448" s="165">
        <f t="shared" si="5165"/>
        <v>0</v>
      </c>
      <c r="AM448" s="161">
        <f t="shared" si="5166"/>
        <v>45809</v>
      </c>
      <c r="AN448" s="161">
        <f t="shared" si="5167"/>
        <v>45838</v>
      </c>
      <c r="AO448" s="165">
        <f t="shared" si="5168"/>
        <v>0</v>
      </c>
      <c r="AP448" s="161">
        <f t="shared" si="5169"/>
        <v>45839</v>
      </c>
      <c r="AQ448" s="161">
        <f t="shared" si="5170"/>
        <v>45869</v>
      </c>
      <c r="AR448" s="165">
        <f t="shared" si="5171"/>
        <v>0</v>
      </c>
      <c r="AS448" s="161">
        <f t="shared" si="5172"/>
        <v>45870</v>
      </c>
      <c r="AT448" s="161">
        <f t="shared" si="5173"/>
        <v>45900</v>
      </c>
      <c r="AU448" s="165">
        <f t="shared" si="5174"/>
        <v>0</v>
      </c>
      <c r="AV448" s="161">
        <f t="shared" si="5175"/>
        <v>45901</v>
      </c>
      <c r="AW448" s="161">
        <f t="shared" si="5176"/>
        <v>45930</v>
      </c>
      <c r="AX448" s="165">
        <f t="shared" si="5177"/>
        <v>0</v>
      </c>
      <c r="AY448" s="161">
        <f t="shared" si="5178"/>
        <v>45931</v>
      </c>
      <c r="AZ448" s="161">
        <f t="shared" si="5179"/>
        <v>45961</v>
      </c>
      <c r="BA448" s="165">
        <f t="shared" si="5180"/>
        <v>0</v>
      </c>
      <c r="BB448" s="161">
        <f t="shared" si="5181"/>
        <v>45962</v>
      </c>
      <c r="BC448" s="161">
        <f t="shared" si="5182"/>
        <v>45991</v>
      </c>
      <c r="BD448" s="165">
        <f t="shared" si="5183"/>
        <v>0</v>
      </c>
      <c r="BE448" s="161">
        <f t="shared" si="5184"/>
        <v>45992</v>
      </c>
      <c r="BF448" s="161">
        <f t="shared" si="5185"/>
        <v>46022</v>
      </c>
      <c r="BG448" s="165">
        <f t="shared" si="5186"/>
        <v>0</v>
      </c>
      <c r="BH448" s="161">
        <v>46023</v>
      </c>
      <c r="BI448" s="161">
        <f t="shared" si="5187"/>
        <v>46053</v>
      </c>
      <c r="BJ448" s="165">
        <f t="shared" si="5188"/>
        <v>0</v>
      </c>
      <c r="BK448" s="161">
        <f t="shared" si="5189"/>
        <v>46054</v>
      </c>
      <c r="BL448" s="161">
        <f t="shared" si="5190"/>
        <v>46081</v>
      </c>
      <c r="BM448" s="165">
        <f t="shared" si="5191"/>
        <v>0</v>
      </c>
      <c r="BN448" s="161">
        <f t="shared" si="5192"/>
        <v>46082</v>
      </c>
      <c r="BO448" s="161">
        <f t="shared" si="5193"/>
        <v>46112</v>
      </c>
      <c r="BP448" s="165">
        <f t="shared" si="5194"/>
        <v>0</v>
      </c>
      <c r="BQ448" s="161">
        <f t="shared" si="5195"/>
        <v>46113</v>
      </c>
      <c r="BR448" s="161">
        <f t="shared" si="5196"/>
        <v>46142</v>
      </c>
      <c r="BS448" s="165">
        <f t="shared" si="5197"/>
        <v>0</v>
      </c>
      <c r="BT448" s="161">
        <f t="shared" si="5198"/>
        <v>46143</v>
      </c>
      <c r="BU448" s="161">
        <f t="shared" si="5199"/>
        <v>46173</v>
      </c>
      <c r="BV448" s="165">
        <f t="shared" si="5200"/>
        <v>0</v>
      </c>
      <c r="BW448" s="161">
        <f t="shared" si="5201"/>
        <v>46174</v>
      </c>
      <c r="BX448" s="161">
        <f t="shared" si="5202"/>
        <v>46203</v>
      </c>
      <c r="BY448" s="165">
        <f t="shared" si="5203"/>
        <v>0</v>
      </c>
      <c r="BZ448" s="161">
        <f t="shared" si="5204"/>
        <v>46204</v>
      </c>
      <c r="CA448" s="161">
        <f t="shared" si="5205"/>
        <v>46234</v>
      </c>
      <c r="CB448" s="165">
        <f t="shared" si="5206"/>
        <v>0</v>
      </c>
      <c r="CC448" s="161">
        <f t="shared" si="5207"/>
        <v>46235</v>
      </c>
      <c r="CD448" s="161">
        <f t="shared" si="5208"/>
        <v>46265</v>
      </c>
      <c r="CE448" s="165">
        <f t="shared" si="5209"/>
        <v>0</v>
      </c>
      <c r="CF448" s="161">
        <f t="shared" si="5210"/>
        <v>46266</v>
      </c>
      <c r="CG448" s="161">
        <f t="shared" si="5211"/>
        <v>46295</v>
      </c>
      <c r="CH448" s="165">
        <f t="shared" si="5212"/>
        <v>0</v>
      </c>
      <c r="CI448" s="161">
        <f t="shared" si="5213"/>
        <v>46296</v>
      </c>
      <c r="CJ448" s="161">
        <f t="shared" si="5214"/>
        <v>46326</v>
      </c>
      <c r="CK448" s="165">
        <f t="shared" si="5215"/>
        <v>0</v>
      </c>
      <c r="CL448" s="161">
        <f t="shared" si="5216"/>
        <v>46327</v>
      </c>
      <c r="CM448" s="161">
        <f t="shared" si="5217"/>
        <v>46356</v>
      </c>
      <c r="CN448" s="165">
        <f t="shared" si="5218"/>
        <v>0</v>
      </c>
      <c r="CO448" s="161">
        <f t="shared" si="5219"/>
        <v>46357</v>
      </c>
      <c r="CP448" s="161">
        <f t="shared" si="5220"/>
        <v>46387</v>
      </c>
      <c r="CQ448" s="165">
        <f t="shared" si="5221"/>
        <v>0</v>
      </c>
    </row>
    <row r="449" s="78" customFormat="1" ht="24" customHeight="1" outlineLevel="3" spans="1:95">
      <c r="A449" s="119"/>
      <c r="B449" s="120"/>
      <c r="C449" s="121"/>
      <c r="D449" s="119"/>
      <c r="E449" s="120"/>
      <c r="F449" s="120"/>
      <c r="G449" s="120"/>
      <c r="H449" s="122"/>
      <c r="I449" s="122"/>
      <c r="J449" s="122">
        <f>Z449+AC449+AF449+AI449+AL449+AO449+AR449+AU449+AX449+BA449+BD449+BG449</f>
        <v>0</v>
      </c>
      <c r="K449" s="122">
        <f t="shared" si="5222"/>
        <v>4</v>
      </c>
      <c r="L449" s="153"/>
      <c r="M449" s="154">
        <f>IFERROR(VLOOKUP($L449,'2-2 引出数据_合同数据仓库'!$B$2:$BP$1000,3,FALSE),0)</f>
        <v>0</v>
      </c>
      <c r="N449" s="122"/>
      <c r="O449" s="154">
        <f>IFERROR(VLOOKUP((LEFT(VLOOKUP($L449,'2-2 引出数据_合同数据仓库'!$B$2:$BP$1000,64,FALSE),15)&amp;(RIGHT(VLOOKUP($L449,'2-2 引出数据_合同数据仓库'!$B$2:$BP$1000,64,FALSE),4)+1)),'2-2 引出数据_合同数据仓库'!$B$2:$BP$1000,3,FALSE),0)</f>
        <v>0</v>
      </c>
      <c r="P449" s="122"/>
      <c r="Q449" s="122">
        <f>IFERROR(VLOOKUP($L449,'2-2 引出数据_合同数据仓库'!$B$2:$BP$1000,28,FALSE),0)</f>
        <v>0</v>
      </c>
      <c r="R449" s="122">
        <f>IFERROR(VLOOKUP($L449,'2-2 引出数据_合同数据仓库'!$B$2:$BP$1000,29,FALSE),0)</f>
        <v>0</v>
      </c>
      <c r="S449" s="122">
        <f>IFERROR(VLOOKUP($L449,'2-2 引出数据_合同数据仓库'!$B$2:$BP$1000,4,FALSE),0)</f>
        <v>0</v>
      </c>
      <c r="T449" s="122"/>
      <c r="U449" s="122">
        <f>IFERROR(VLOOKUP($L449,'2-2 引出数据_合同数据仓库'!$B$2:$BP$1000,15,FALSE),0)</f>
        <v>0</v>
      </c>
      <c r="V449" s="122">
        <f t="shared" si="5151"/>
        <v>0</v>
      </c>
      <c r="W449" s="122"/>
      <c r="X449" s="161">
        <v>45658</v>
      </c>
      <c r="Y449" s="161">
        <f t="shared" si="5152"/>
        <v>45688</v>
      </c>
      <c r="Z449" s="165">
        <f t="shared" si="5153"/>
        <v>0</v>
      </c>
      <c r="AA449" s="161">
        <f t="shared" si="5154"/>
        <v>45689</v>
      </c>
      <c r="AB449" s="161">
        <f t="shared" si="5155"/>
        <v>45716</v>
      </c>
      <c r="AC449" s="165">
        <f t="shared" si="5156"/>
        <v>0</v>
      </c>
      <c r="AD449" s="161">
        <f t="shared" si="5157"/>
        <v>45717</v>
      </c>
      <c r="AE449" s="161">
        <f t="shared" si="5158"/>
        <v>45747</v>
      </c>
      <c r="AF449" s="165">
        <f t="shared" si="5159"/>
        <v>0</v>
      </c>
      <c r="AG449" s="161">
        <f t="shared" si="5160"/>
        <v>45748</v>
      </c>
      <c r="AH449" s="161">
        <f t="shared" si="5161"/>
        <v>45777</v>
      </c>
      <c r="AI449" s="165">
        <f t="shared" si="5162"/>
        <v>0</v>
      </c>
      <c r="AJ449" s="161">
        <f t="shared" si="5163"/>
        <v>45778</v>
      </c>
      <c r="AK449" s="161">
        <f t="shared" si="5164"/>
        <v>45808</v>
      </c>
      <c r="AL449" s="165">
        <f t="shared" si="5165"/>
        <v>0</v>
      </c>
      <c r="AM449" s="161">
        <f t="shared" si="5166"/>
        <v>45809</v>
      </c>
      <c r="AN449" s="161">
        <f t="shared" si="5167"/>
        <v>45838</v>
      </c>
      <c r="AO449" s="165">
        <f t="shared" si="5168"/>
        <v>0</v>
      </c>
      <c r="AP449" s="161">
        <f t="shared" si="5169"/>
        <v>45839</v>
      </c>
      <c r="AQ449" s="161">
        <f t="shared" si="5170"/>
        <v>45869</v>
      </c>
      <c r="AR449" s="165">
        <f t="shared" si="5171"/>
        <v>0</v>
      </c>
      <c r="AS449" s="161">
        <f t="shared" si="5172"/>
        <v>45870</v>
      </c>
      <c r="AT449" s="161">
        <f t="shared" si="5173"/>
        <v>45900</v>
      </c>
      <c r="AU449" s="165">
        <f t="shared" si="5174"/>
        <v>0</v>
      </c>
      <c r="AV449" s="161">
        <f t="shared" si="5175"/>
        <v>45901</v>
      </c>
      <c r="AW449" s="161">
        <f t="shared" si="5176"/>
        <v>45930</v>
      </c>
      <c r="AX449" s="165">
        <f t="shared" si="5177"/>
        <v>0</v>
      </c>
      <c r="AY449" s="161">
        <f t="shared" si="5178"/>
        <v>45931</v>
      </c>
      <c r="AZ449" s="161">
        <f t="shared" si="5179"/>
        <v>45961</v>
      </c>
      <c r="BA449" s="165">
        <f t="shared" si="5180"/>
        <v>0</v>
      </c>
      <c r="BB449" s="161">
        <f t="shared" si="5181"/>
        <v>45962</v>
      </c>
      <c r="BC449" s="161">
        <f t="shared" si="5182"/>
        <v>45991</v>
      </c>
      <c r="BD449" s="165">
        <f t="shared" si="5183"/>
        <v>0</v>
      </c>
      <c r="BE449" s="161">
        <f t="shared" si="5184"/>
        <v>45992</v>
      </c>
      <c r="BF449" s="161">
        <f t="shared" si="5185"/>
        <v>46022</v>
      </c>
      <c r="BG449" s="165">
        <f t="shared" si="5186"/>
        <v>0</v>
      </c>
      <c r="BH449" s="161">
        <v>46023</v>
      </c>
      <c r="BI449" s="161">
        <f t="shared" si="5187"/>
        <v>46053</v>
      </c>
      <c r="BJ449" s="165">
        <f t="shared" si="5188"/>
        <v>0</v>
      </c>
      <c r="BK449" s="161">
        <f t="shared" si="5189"/>
        <v>46054</v>
      </c>
      <c r="BL449" s="161">
        <f t="shared" si="5190"/>
        <v>46081</v>
      </c>
      <c r="BM449" s="165">
        <f t="shared" si="5191"/>
        <v>0</v>
      </c>
      <c r="BN449" s="161">
        <f t="shared" si="5192"/>
        <v>46082</v>
      </c>
      <c r="BO449" s="161">
        <f t="shared" si="5193"/>
        <v>46112</v>
      </c>
      <c r="BP449" s="165">
        <f t="shared" si="5194"/>
        <v>0</v>
      </c>
      <c r="BQ449" s="161">
        <f t="shared" si="5195"/>
        <v>46113</v>
      </c>
      <c r="BR449" s="161">
        <f t="shared" si="5196"/>
        <v>46142</v>
      </c>
      <c r="BS449" s="165">
        <f t="shared" si="5197"/>
        <v>0</v>
      </c>
      <c r="BT449" s="161">
        <f t="shared" si="5198"/>
        <v>46143</v>
      </c>
      <c r="BU449" s="161">
        <f t="shared" si="5199"/>
        <v>46173</v>
      </c>
      <c r="BV449" s="165">
        <f t="shared" si="5200"/>
        <v>0</v>
      </c>
      <c r="BW449" s="161">
        <f t="shared" si="5201"/>
        <v>46174</v>
      </c>
      <c r="BX449" s="161">
        <f t="shared" si="5202"/>
        <v>46203</v>
      </c>
      <c r="BY449" s="165">
        <f t="shared" si="5203"/>
        <v>0</v>
      </c>
      <c r="BZ449" s="161">
        <f t="shared" si="5204"/>
        <v>46204</v>
      </c>
      <c r="CA449" s="161">
        <f t="shared" si="5205"/>
        <v>46234</v>
      </c>
      <c r="CB449" s="165">
        <f t="shared" si="5206"/>
        <v>0</v>
      </c>
      <c r="CC449" s="161">
        <f t="shared" si="5207"/>
        <v>46235</v>
      </c>
      <c r="CD449" s="161">
        <f t="shared" si="5208"/>
        <v>46265</v>
      </c>
      <c r="CE449" s="165">
        <f t="shared" si="5209"/>
        <v>0</v>
      </c>
      <c r="CF449" s="161">
        <f t="shared" si="5210"/>
        <v>46266</v>
      </c>
      <c r="CG449" s="161">
        <f t="shared" si="5211"/>
        <v>46295</v>
      </c>
      <c r="CH449" s="165">
        <f t="shared" si="5212"/>
        <v>0</v>
      </c>
      <c r="CI449" s="161">
        <f t="shared" si="5213"/>
        <v>46296</v>
      </c>
      <c r="CJ449" s="161">
        <f t="shared" si="5214"/>
        <v>46326</v>
      </c>
      <c r="CK449" s="165">
        <f t="shared" si="5215"/>
        <v>0</v>
      </c>
      <c r="CL449" s="161">
        <f t="shared" si="5216"/>
        <v>46327</v>
      </c>
      <c r="CM449" s="161">
        <f t="shared" si="5217"/>
        <v>46356</v>
      </c>
      <c r="CN449" s="165">
        <f t="shared" si="5218"/>
        <v>0</v>
      </c>
      <c r="CO449" s="161">
        <f t="shared" si="5219"/>
        <v>46357</v>
      </c>
      <c r="CP449" s="161">
        <f t="shared" si="5220"/>
        <v>46387</v>
      </c>
      <c r="CQ449" s="165">
        <f t="shared" si="5221"/>
        <v>0</v>
      </c>
    </row>
    <row r="450" s="78" customFormat="1" ht="24" customHeight="1" outlineLevel="4" spans="1:95">
      <c r="A450" s="123" t="s">
        <v>2826</v>
      </c>
      <c r="B450" s="124"/>
      <c r="C450" s="124"/>
      <c r="D450" s="124"/>
      <c r="E450" s="124"/>
      <c r="F450" s="124"/>
      <c r="G450" s="125"/>
      <c r="H450" s="126"/>
      <c r="I450" s="126"/>
      <c r="J450" s="126"/>
      <c r="K450" s="126"/>
      <c r="L450" s="155"/>
      <c r="M450" s="155"/>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c r="AN450" s="126"/>
      <c r="AO450" s="126"/>
      <c r="AP450" s="126"/>
      <c r="AQ450" s="126"/>
      <c r="AR450" s="126"/>
      <c r="AS450" s="126"/>
      <c r="AT450" s="126"/>
      <c r="AU450" s="126"/>
      <c r="AV450" s="126"/>
      <c r="AW450" s="126"/>
      <c r="AX450" s="126"/>
      <c r="AY450" s="126"/>
      <c r="AZ450" s="126"/>
      <c r="BA450" s="126"/>
      <c r="BB450" s="126"/>
      <c r="BC450" s="126"/>
      <c r="BD450" s="126"/>
      <c r="BE450" s="126"/>
      <c r="BF450" s="126"/>
      <c r="BG450" s="126"/>
      <c r="BH450" s="126"/>
      <c r="BI450" s="126"/>
      <c r="BJ450" s="126"/>
      <c r="BK450" s="126"/>
      <c r="BL450" s="126"/>
      <c r="BM450" s="126"/>
      <c r="BN450" s="126"/>
      <c r="BO450" s="126"/>
      <c r="BP450" s="126"/>
      <c r="BQ450" s="126"/>
      <c r="BR450" s="126"/>
      <c r="BS450" s="126"/>
      <c r="BT450" s="126"/>
      <c r="BU450" s="126"/>
      <c r="BV450" s="126"/>
      <c r="BW450" s="126"/>
      <c r="BX450" s="126"/>
      <c r="BY450" s="126"/>
      <c r="BZ450" s="126"/>
      <c r="CA450" s="126"/>
      <c r="CB450" s="126"/>
      <c r="CC450" s="126"/>
      <c r="CD450" s="126"/>
      <c r="CE450" s="126"/>
      <c r="CF450" s="126"/>
      <c r="CG450" s="126"/>
      <c r="CH450" s="126"/>
      <c r="CI450" s="126"/>
      <c r="CJ450" s="126"/>
      <c r="CK450" s="126"/>
      <c r="CL450" s="126"/>
      <c r="CM450" s="126"/>
      <c r="CN450" s="126"/>
      <c r="CO450" s="126"/>
      <c r="CP450" s="126"/>
      <c r="CQ450" s="126"/>
    </row>
    <row r="451" ht="24" customHeight="1" outlineLevel="2" spans="1:95">
      <c r="A451" s="111"/>
      <c r="B451" s="112" t="s">
        <v>799</v>
      </c>
      <c r="C451" s="113" t="s">
        <v>1498</v>
      </c>
      <c r="D451" s="111" t="s">
        <v>1499</v>
      </c>
      <c r="E451" s="112"/>
      <c r="F451" s="112"/>
      <c r="G451" s="112"/>
      <c r="H451" s="114">
        <f>X451+AA451+AD451+AG451+AJ451+AM451+AP451+AS451+AV451+AY451+BB451+BE451</f>
        <v>0</v>
      </c>
      <c r="I451" s="114">
        <f>Y451+AB451+AE451+AH451+AK451+AN451+AQ451+AT451+AW451+AZ451+BC451+BF451</f>
        <v>0</v>
      </c>
      <c r="J451" s="114">
        <f>Z451+AC451+AF451+AI451+AL451+AO451+AR451+AU451+AX451+BA451+BD451+BG451</f>
        <v>0</v>
      </c>
      <c r="K451" s="114"/>
      <c r="L451" s="151"/>
      <c r="M451" s="151"/>
      <c r="N451" s="114"/>
      <c r="O451" s="114"/>
      <c r="P451" s="114"/>
      <c r="Q451" s="114"/>
      <c r="R451" s="114"/>
      <c r="S451" s="114"/>
      <c r="T451" s="114"/>
      <c r="U451" s="114"/>
      <c r="V451" s="114"/>
      <c r="W451" s="114"/>
      <c r="X451" s="114">
        <f>VLOOKUP($C451,'1 预算编制表单'!$C:$BJ,27,FALSE)</f>
        <v>0</v>
      </c>
      <c r="Y451" s="114">
        <f>X451-Z451</f>
        <v>0</v>
      </c>
      <c r="Z451" s="114">
        <f>SUM(Z452:Z456)</f>
        <v>0</v>
      </c>
      <c r="AA451" s="114">
        <f>VLOOKUP($C451,'1 预算编制表单'!$C:$BJ,30,FALSE)</f>
        <v>0</v>
      </c>
      <c r="AB451" s="114">
        <f>AA451-AC451</f>
        <v>0</v>
      </c>
      <c r="AC451" s="114">
        <f>SUM(AC452:AC456)</f>
        <v>0</v>
      </c>
      <c r="AD451" s="114">
        <f>VLOOKUP($C451,'1 预算编制表单'!$C:$BJ,33,FALSE)</f>
        <v>0</v>
      </c>
      <c r="AE451" s="114">
        <f>AD451-AF451</f>
        <v>0</v>
      </c>
      <c r="AF451" s="114">
        <f>SUM(AF452:AF456)</f>
        <v>0</v>
      </c>
      <c r="AG451" s="114">
        <f>VLOOKUP($C451,'1 预算编制表单'!$C:$BJ,36,FALSE)</f>
        <v>0</v>
      </c>
      <c r="AH451" s="114">
        <f>AG451-AI451</f>
        <v>0</v>
      </c>
      <c r="AI451" s="114">
        <f>SUM(AI452:AI456)</f>
        <v>0</v>
      </c>
      <c r="AJ451" s="114">
        <f>VLOOKUP($C451,'1 预算编制表单'!$C:$BJ,39,FALSE)</f>
        <v>0</v>
      </c>
      <c r="AK451" s="114">
        <f>AJ451-AL451</f>
        <v>0</v>
      </c>
      <c r="AL451" s="114">
        <f>SUM(AL452:AL456)</f>
        <v>0</v>
      </c>
      <c r="AM451" s="114">
        <f>VLOOKUP($C451,'1 预算编制表单'!$C:$BJ,42,FALSE)</f>
        <v>0</v>
      </c>
      <c r="AN451" s="114">
        <f>AM451-AO451</f>
        <v>0</v>
      </c>
      <c r="AO451" s="114">
        <f>SUM(AO452:AO456)</f>
        <v>0</v>
      </c>
      <c r="AP451" s="114">
        <f>VLOOKUP($C451,'1 预算编制表单'!$C:$BJ,45,FALSE)</f>
        <v>0</v>
      </c>
      <c r="AQ451" s="114">
        <f>AP451-AR451</f>
        <v>0</v>
      </c>
      <c r="AR451" s="114">
        <f>SUM(AR452:AR456)</f>
        <v>0</v>
      </c>
      <c r="AS451" s="114">
        <f>VLOOKUP($C451,'1 预算编制表单'!$C:$BJ,48,FALSE)</f>
        <v>0</v>
      </c>
      <c r="AT451" s="114">
        <f>AS451-AU451</f>
        <v>0</v>
      </c>
      <c r="AU451" s="114">
        <f>SUM(AU452:AU456)</f>
        <v>0</v>
      </c>
      <c r="AV451" s="114">
        <f>VLOOKUP($C451,'1 预算编制表单'!$C:$BJ,51,FALSE)</f>
        <v>0</v>
      </c>
      <c r="AW451" s="114">
        <f>AV451-AX451</f>
        <v>0</v>
      </c>
      <c r="AX451" s="114">
        <f>SUM(AX452:AX456)</f>
        <v>0</v>
      </c>
      <c r="AY451" s="114">
        <f>VLOOKUP($C451,'1 预算编制表单'!$C:$BJ,54,FALSE)</f>
        <v>0</v>
      </c>
      <c r="AZ451" s="114">
        <f>AY451-BA451</f>
        <v>0</v>
      </c>
      <c r="BA451" s="114">
        <f>SUM(BA452:BA456)</f>
        <v>0</v>
      </c>
      <c r="BB451" s="114">
        <f>VLOOKUP($C451,'1 预算编制表单'!$C:$BJ,57,FALSE)</f>
        <v>0</v>
      </c>
      <c r="BC451" s="114">
        <f>BB451-BD451</f>
        <v>0</v>
      </c>
      <c r="BD451" s="114">
        <f>SUM(BD452:BD456)</f>
        <v>0</v>
      </c>
      <c r="BE451" s="114">
        <f>VLOOKUP($C451,'1 预算编制表单'!$C:$BJ,60,FALSE)</f>
        <v>0</v>
      </c>
      <c r="BF451" s="114">
        <f>BE451-BG451</f>
        <v>0</v>
      </c>
      <c r="BG451" s="114">
        <f>SUM(BG452:BG456)</f>
        <v>0</v>
      </c>
      <c r="BH451" s="114">
        <f>VLOOKUP($C451,'1 预算编制表单'!$C:$BJ,27,FALSE)</f>
        <v>0</v>
      </c>
      <c r="BI451" s="114">
        <f>BH451-BJ451</f>
        <v>0</v>
      </c>
      <c r="BJ451" s="114">
        <f>SUM(BJ452:BJ456)</f>
        <v>0</v>
      </c>
      <c r="BK451" s="114">
        <f>VLOOKUP($C451,'1 预算编制表单'!$C:$BJ,30,FALSE)</f>
        <v>0</v>
      </c>
      <c r="BL451" s="114">
        <f>BK451-BM451</f>
        <v>0</v>
      </c>
      <c r="BM451" s="114">
        <f>SUM(BM452:BM456)</f>
        <v>0</v>
      </c>
      <c r="BN451" s="114">
        <f>VLOOKUP($C451,'1 预算编制表单'!$C:$BJ,33,FALSE)</f>
        <v>0</v>
      </c>
      <c r="BO451" s="114">
        <f>BN451-BP451</f>
        <v>0</v>
      </c>
      <c r="BP451" s="114">
        <f>SUM(BP452:BP456)</f>
        <v>0</v>
      </c>
      <c r="BQ451" s="114">
        <f>VLOOKUP($C451,'1 预算编制表单'!$C:$BJ,36,FALSE)</f>
        <v>0</v>
      </c>
      <c r="BR451" s="114">
        <f>BQ451-BS451</f>
        <v>0</v>
      </c>
      <c r="BS451" s="114">
        <f>SUM(BS452:BS456)</f>
        <v>0</v>
      </c>
      <c r="BT451" s="114">
        <f>VLOOKUP($C451,'1 预算编制表单'!$C:$BJ,39,FALSE)</f>
        <v>0</v>
      </c>
      <c r="BU451" s="114">
        <f>BT451-BV451</f>
        <v>0</v>
      </c>
      <c r="BV451" s="114">
        <f>SUM(BV452:BV456)</f>
        <v>0</v>
      </c>
      <c r="BW451" s="114">
        <f>VLOOKUP($C451,'1 预算编制表单'!$C:$BJ,42,FALSE)</f>
        <v>0</v>
      </c>
      <c r="BX451" s="114">
        <f>BW451-BY451</f>
        <v>0</v>
      </c>
      <c r="BY451" s="114">
        <f>SUM(BY452:BY456)</f>
        <v>0</v>
      </c>
      <c r="BZ451" s="114">
        <f>VLOOKUP($C451,'1 预算编制表单'!$C:$BJ,45,FALSE)</f>
        <v>0</v>
      </c>
      <c r="CA451" s="114">
        <f>BZ451-CB451</f>
        <v>0</v>
      </c>
      <c r="CB451" s="114">
        <f>SUM(CB452:CB456)</f>
        <v>0</v>
      </c>
      <c r="CC451" s="114">
        <f>VLOOKUP($C451,'1 预算编制表单'!$C:$BJ,48,FALSE)</f>
        <v>0</v>
      </c>
      <c r="CD451" s="114">
        <f>CC451-CE451</f>
        <v>0</v>
      </c>
      <c r="CE451" s="114">
        <f>SUM(CE452:CE456)</f>
        <v>0</v>
      </c>
      <c r="CF451" s="114">
        <f>VLOOKUP($C451,'1 预算编制表单'!$C:$BJ,51,FALSE)</f>
        <v>0</v>
      </c>
      <c r="CG451" s="114">
        <f>CF451-CH451</f>
        <v>0</v>
      </c>
      <c r="CH451" s="114">
        <f>SUM(CH452:CH456)</f>
        <v>0</v>
      </c>
      <c r="CI451" s="114">
        <f>VLOOKUP($C451,'1 预算编制表单'!$C:$BJ,54,FALSE)</f>
        <v>0</v>
      </c>
      <c r="CJ451" s="114">
        <f>CI451-CK451</f>
        <v>0</v>
      </c>
      <c r="CK451" s="114">
        <f>SUM(CK452:CK456)</f>
        <v>0</v>
      </c>
      <c r="CL451" s="114">
        <f>VLOOKUP($C451,'1 预算编制表单'!$C:$BJ,57,FALSE)</f>
        <v>0</v>
      </c>
      <c r="CM451" s="114">
        <f>CL451-CN451</f>
        <v>0</v>
      </c>
      <c r="CN451" s="114">
        <f>SUM(CN452:CN456)</f>
        <v>0</v>
      </c>
      <c r="CO451" s="114">
        <f>VLOOKUP($C451,'1 预算编制表单'!$C:$BJ,60,FALSE)</f>
        <v>0</v>
      </c>
      <c r="CP451" s="114">
        <f>CO451-CQ451</f>
        <v>0</v>
      </c>
      <c r="CQ451" s="114">
        <f>SUM(CQ452:CQ456)</f>
        <v>0</v>
      </c>
    </row>
    <row r="452" s="78" customFormat="1" ht="24" customHeight="1" outlineLevel="3" spans="1:95">
      <c r="A452" s="119"/>
      <c r="B452" s="120"/>
      <c r="C452" s="121"/>
      <c r="D452" s="119"/>
      <c r="E452" s="120"/>
      <c r="F452" s="120"/>
      <c r="G452" s="120"/>
      <c r="H452" s="122"/>
      <c r="I452" s="122"/>
      <c r="J452" s="122">
        <f>Z452+AC452+AF452+AI452+AL452+AO452+AR452+AU452+AX452+BA452+BD452+BG452</f>
        <v>0</v>
      </c>
      <c r="K452" s="122">
        <v>1</v>
      </c>
      <c r="L452" s="153"/>
      <c r="M452" s="154">
        <f>IFERROR(VLOOKUP($L452,'2-2 引出数据_合同数据仓库'!$B$2:$BP$1000,3,FALSE),0)</f>
        <v>0</v>
      </c>
      <c r="N452" s="122"/>
      <c r="O452" s="154">
        <f>IFERROR(VLOOKUP((LEFT(VLOOKUP($L452,'2-2 引出数据_合同数据仓库'!$B$2:$BP$1000,64,FALSE),15)&amp;(RIGHT(VLOOKUP($L452,'2-2 引出数据_合同数据仓库'!$B$2:$BP$1000,64,FALSE),4)+1)),'2-2 引出数据_合同数据仓库'!$B$2:$BP$1000,3,FALSE),0)</f>
        <v>0</v>
      </c>
      <c r="P452" s="122"/>
      <c r="Q452" s="122">
        <f>IFERROR(VLOOKUP($L452,'2-2 引出数据_合同数据仓库'!$B$2:$BP$1000,28,FALSE),0)</f>
        <v>0</v>
      </c>
      <c r="R452" s="122">
        <f>IFERROR(VLOOKUP($L452,'2-2 引出数据_合同数据仓库'!$B$2:$BP$1000,29,FALSE),0)</f>
        <v>0</v>
      </c>
      <c r="S452" s="122">
        <f>IFERROR(VLOOKUP($L452,'2-2 引出数据_合同数据仓库'!$B$2:$BP$1000,4,FALSE),0)</f>
        <v>0</v>
      </c>
      <c r="T452" s="122"/>
      <c r="U452" s="122">
        <f>IFERROR(VLOOKUP($L452,'2-2 引出数据_合同数据仓库'!$B$2:$BP$1000,15,FALSE),0)</f>
        <v>0</v>
      </c>
      <c r="V452" s="122">
        <f t="shared" ref="V452:V455" si="5223">U452/(S452-R452+1)*365</f>
        <v>0</v>
      </c>
      <c r="W452" s="122"/>
      <c r="X452" s="161">
        <v>45658</v>
      </c>
      <c r="Y452" s="161">
        <f t="shared" ref="Y452:Y455" si="5224">X452+30</f>
        <v>45688</v>
      </c>
      <c r="Z452" s="165">
        <f t="shared" ref="Z452:Z455" si="5225">IFERROR(IF(($R452-Y452)&gt;=0,0,IF(($S452-X452)&lt;0,0,IF(AND(($S452-Y452)&gt;0,(X452-$R452)&gt;0),$V452/365*(Y452-X452+1),IF(AND(($S452-Y452)&lt;=0,(X452-$R452)&gt;0),$V452/365*($S452-X452+1),$V452/365*(Y452-$R452+1))))),0)</f>
        <v>0</v>
      </c>
      <c r="AA452" s="161">
        <f t="shared" ref="AA452:AA455" si="5226">Y452+1</f>
        <v>45689</v>
      </c>
      <c r="AB452" s="161">
        <f t="shared" ref="AB452:AB455" si="5227">AA452+27</f>
        <v>45716</v>
      </c>
      <c r="AC452" s="165">
        <f t="shared" ref="AC452:AC455" si="5228">IFERROR(IF(($R452-AB452)&gt;=0,0,IF(($S452-AA452)&lt;0,0,IF(AND(($S452-AB452)&gt;0,(AA452-$R452)&gt;0),$V452/365*(AB452-AA452+1),IF(AND(($S452-AB452)&lt;=0,(AA452-$R452)&gt;0),$V452/365*($S452-AA452+1),$V452/365*(AB452-$R452+1))))),0)</f>
        <v>0</v>
      </c>
      <c r="AD452" s="161">
        <f t="shared" ref="AD452:AD455" si="5229">AB452+1</f>
        <v>45717</v>
      </c>
      <c r="AE452" s="161">
        <f t="shared" ref="AE452:AE455" si="5230">AD452+30</f>
        <v>45747</v>
      </c>
      <c r="AF452" s="165">
        <f t="shared" ref="AF452:AF455" si="5231">IFERROR(IF(($R452-AE452)&gt;=0,0,IF(($S452-AD452)&lt;0,0,IF(AND(($S452-AE452)&gt;0,(AD452-$R452)&gt;0),$V452/365*(AE452-AD452+1),IF(AND(($S452-AE452)&lt;=0,(AD452-$R452)&gt;0),$V452/365*($S452-AD452+1),$V452/365*(AE452-$R452+1))))),0)</f>
        <v>0</v>
      </c>
      <c r="AG452" s="161">
        <f t="shared" ref="AG452:AG455" si="5232">AE452+1</f>
        <v>45748</v>
      </c>
      <c r="AH452" s="161">
        <f t="shared" ref="AH452:AH455" si="5233">AG452+29</f>
        <v>45777</v>
      </c>
      <c r="AI452" s="165">
        <f t="shared" ref="AI452:AI455" si="5234">IFERROR(IF(($R452-AH452)&gt;=0,0,IF(($S452-AG452)&lt;0,0,IF(AND(($S452-AH452)&gt;0,(AG452-$R452)&gt;0),$V452/365*(AH452-AG452+1),IF(AND(($S452-AH452)&lt;=0,(AG452-$R452)&gt;0),$V452/365*($S452-AG452+1),$V452/365*(AH452-$R452+1))))),0)</f>
        <v>0</v>
      </c>
      <c r="AJ452" s="161">
        <f t="shared" ref="AJ452:AJ455" si="5235">AH452+1</f>
        <v>45778</v>
      </c>
      <c r="AK452" s="161">
        <f t="shared" ref="AK452:AK455" si="5236">AJ452+30</f>
        <v>45808</v>
      </c>
      <c r="AL452" s="165">
        <f t="shared" ref="AL452:AL455" si="5237">IFERROR(IF(($R452-AK452)&gt;=0,0,IF(($S452-AJ452)&lt;0,0,IF(AND(($S452-AK452)&gt;0,(AJ452-$R452)&gt;0),$V452/365*(AK452-AJ452+1),IF(AND(($S452-AK452)&lt;=0,(AJ452-$R452)&gt;0),$V452/365*($S452-AJ452+1),$V452/365*(AK452-$R452+1))))),0)</f>
        <v>0</v>
      </c>
      <c r="AM452" s="161">
        <f t="shared" ref="AM452:AM455" si="5238">AK452+1</f>
        <v>45809</v>
      </c>
      <c r="AN452" s="161">
        <f t="shared" ref="AN452:AN455" si="5239">AM452+29</f>
        <v>45838</v>
      </c>
      <c r="AO452" s="165">
        <f t="shared" ref="AO452:AO455" si="5240">IFERROR(IF(($R452-AN452)&gt;=0,0,IF(($S452-AM452)&lt;0,0,IF(AND(($S452-AN452)&gt;0,(AM452-$R452)&gt;0),$V452/365*(AN452-AM452+1),IF(AND(($S452-AN452)&lt;=0,(AM452-$R452)&gt;0),$V452/365*($S452-AM452+1),$V452/365*(AN452-$R452+1))))),0)</f>
        <v>0</v>
      </c>
      <c r="AP452" s="161">
        <f t="shared" ref="AP452:AP455" si="5241">AN452+1</f>
        <v>45839</v>
      </c>
      <c r="AQ452" s="161">
        <f t="shared" ref="AQ452:AQ455" si="5242">AP452+30</f>
        <v>45869</v>
      </c>
      <c r="AR452" s="165">
        <f t="shared" ref="AR452:AR455" si="5243">IFERROR(IF(($R452-AQ452)&gt;=0,0,IF(($S452-AP452)&lt;0,0,IF(AND(($S452-AQ452)&gt;0,(AP452-$R452)&gt;0),$V452/365*(AQ452-AP452+1),IF(AND(($S452-AQ452)&lt;=0,(AP452-$R452)&gt;0),$V452/365*($S452-AP452+1),$V452/365*(AQ452-$R452+1))))),0)</f>
        <v>0</v>
      </c>
      <c r="AS452" s="161">
        <f t="shared" ref="AS452:AS455" si="5244">AQ452+1</f>
        <v>45870</v>
      </c>
      <c r="AT452" s="161">
        <f t="shared" ref="AT452:AT455" si="5245">AS452+30</f>
        <v>45900</v>
      </c>
      <c r="AU452" s="165">
        <f t="shared" ref="AU452:AU455" si="5246">IFERROR(IF(($R452-AT452)&gt;=0,0,IF(($S452-AS452)&lt;0,0,IF(AND(($S452-AT452)&gt;0,(AS452-$R452)&gt;0),$V452/365*(AT452-AS452+1),IF(AND(($S452-AT452)&lt;=0,(AS452-$R452)&gt;0),$V452/365*($S452-AS452+1),$V452/365*(AT452-$R452+1))))),0)</f>
        <v>0</v>
      </c>
      <c r="AV452" s="161">
        <f t="shared" ref="AV452:AV455" si="5247">AT452+1</f>
        <v>45901</v>
      </c>
      <c r="AW452" s="161">
        <f t="shared" ref="AW452:AW455" si="5248">AV452+29</f>
        <v>45930</v>
      </c>
      <c r="AX452" s="165">
        <f t="shared" ref="AX452:AX455" si="5249">IFERROR(IF(($R452-AW452)&gt;=0,0,IF(($S452-AV452)&lt;0,0,IF(AND(($S452-AW452)&gt;0,(AV452-$R452)&gt;0),$V452/365*(AW452-AV452+1),IF(AND(($S452-AW452)&lt;=0,(AV452-$R452)&gt;0),$V452/365*($S452-AV452+1),$V452/365*(AW452-$R452+1))))),0)</f>
        <v>0</v>
      </c>
      <c r="AY452" s="161">
        <f t="shared" ref="AY452:AY455" si="5250">AW452+1</f>
        <v>45931</v>
      </c>
      <c r="AZ452" s="161">
        <f t="shared" ref="AZ452:AZ455" si="5251">AY452+30</f>
        <v>45961</v>
      </c>
      <c r="BA452" s="165">
        <f t="shared" ref="BA452:BA455" si="5252">IFERROR(IF(($R452-AZ452)&gt;=0,0,IF(($S452-AY452)&lt;0,0,IF(AND(($S452-AZ452)&gt;0,(AY452-$R452)&gt;0),$V452/365*(AZ452-AY452+1),IF(AND(($S452-AZ452)&lt;=0,(AY452-$R452)&gt;0),$V452/365*($S452-AY452+1),$V452/365*(AZ452-$R452+1))))),0)</f>
        <v>0</v>
      </c>
      <c r="BB452" s="161">
        <f t="shared" ref="BB452:BB455" si="5253">AZ452+1</f>
        <v>45962</v>
      </c>
      <c r="BC452" s="161">
        <f t="shared" ref="BC452:BC455" si="5254">BB452+29</f>
        <v>45991</v>
      </c>
      <c r="BD452" s="165">
        <f t="shared" ref="BD452:BD455" si="5255">IFERROR(IF(($R452-BC452)&gt;=0,0,IF(($S452-BB452)&lt;0,0,IF(AND(($S452-BC452)&gt;0,(BB452-$R452)&gt;0),$V452/365*(BC452-BB452+1),IF(AND(($S452-BC452)&lt;=0,(BB452-$R452)&gt;0),$V452/365*($S452-BB452+1),$V452/365*(BC452-$R452+1))))),0)</f>
        <v>0</v>
      </c>
      <c r="BE452" s="161">
        <f t="shared" ref="BE452:BE455" si="5256">BC452+1</f>
        <v>45992</v>
      </c>
      <c r="BF452" s="161">
        <f t="shared" ref="BF452:BF455" si="5257">BE452+30</f>
        <v>46022</v>
      </c>
      <c r="BG452" s="165">
        <f t="shared" ref="BG452:BG455" si="5258">IFERROR(IF(($R452-BF452)&gt;=0,0,IF(($S452-BE452)&lt;0,0,IF(AND(($S452-BF452)&gt;0,(BE452-$R452)&gt;0),$V452/365*(BF452-BE452+1),IF(AND(($S452-BF452)&lt;=0,(BE452-$R452)&gt;0),$V452/365*($S452-BE452+1),$V452/365*(BF452-$R452+1))))),0)</f>
        <v>0</v>
      </c>
      <c r="BH452" s="161">
        <v>46023</v>
      </c>
      <c r="BI452" s="161">
        <f t="shared" ref="BI452:BI455" si="5259">BH452+30</f>
        <v>46053</v>
      </c>
      <c r="BJ452" s="165">
        <f t="shared" ref="BJ452:BJ455" si="5260">IFERROR(IF(($R452-BI452)&gt;=0,0,IF(($S452-BH452)&lt;0,0,IF(AND(($S452-BI452)&gt;0,(BH452-$R452)&gt;0),$V452/365*(BI452-BH452+1),IF(AND(($S452-BI452)&lt;=0,(BH452-$R452)&gt;0),$V452/365*($S452-BH452+1),$V452/365*(BI452-$R452+1))))),0)</f>
        <v>0</v>
      </c>
      <c r="BK452" s="161">
        <f t="shared" ref="BK452:BK455" si="5261">BI452+1</f>
        <v>46054</v>
      </c>
      <c r="BL452" s="161">
        <f t="shared" ref="BL452:BL455" si="5262">BK452+27</f>
        <v>46081</v>
      </c>
      <c r="BM452" s="165">
        <f t="shared" ref="BM452:BM455" si="5263">IFERROR(IF(($R452-BL452)&gt;=0,0,IF(($S452-BK452)&lt;0,0,IF(AND(($S452-BL452)&gt;0,(BK452-$R452)&gt;0),$V452/365*(BL452-BK452+1),IF(AND(($S452-BL452)&lt;=0,(BK452-$R452)&gt;0),$V452/365*($S452-BK452+1),$V452/365*(BL452-$R452+1))))),0)</f>
        <v>0</v>
      </c>
      <c r="BN452" s="161">
        <f t="shared" ref="BN452:BN455" si="5264">BL452+1</f>
        <v>46082</v>
      </c>
      <c r="BO452" s="161">
        <f t="shared" ref="BO452:BO455" si="5265">BN452+30</f>
        <v>46112</v>
      </c>
      <c r="BP452" s="165">
        <f t="shared" ref="BP452:BP455" si="5266">IFERROR(IF(($R452-BO452)&gt;=0,0,IF(($S452-BN452)&lt;0,0,IF(AND(($S452-BO452)&gt;0,(BN452-$R452)&gt;0),$V452/365*(BO452-BN452+1),IF(AND(($S452-BO452)&lt;=0,(BN452-$R452)&gt;0),$V452/365*($S452-BN452+1),$V452/365*(BO452-$R452+1))))),0)</f>
        <v>0</v>
      </c>
      <c r="BQ452" s="161">
        <f t="shared" ref="BQ452:BQ455" si="5267">BO452+1</f>
        <v>46113</v>
      </c>
      <c r="BR452" s="161">
        <f t="shared" ref="BR452:BR455" si="5268">BQ452+29</f>
        <v>46142</v>
      </c>
      <c r="BS452" s="165">
        <f t="shared" ref="BS452:BS455" si="5269">IFERROR(IF(($R452-BR452)&gt;=0,0,IF(($S452-BQ452)&lt;0,0,IF(AND(($S452-BR452)&gt;0,(BQ452-$R452)&gt;0),$V452/365*(BR452-BQ452+1),IF(AND(($S452-BR452)&lt;=0,(BQ452-$R452)&gt;0),$V452/365*($S452-BQ452+1),$V452/365*(BR452-$R452+1))))),0)</f>
        <v>0</v>
      </c>
      <c r="BT452" s="161">
        <f t="shared" ref="BT452:BT455" si="5270">BR452+1</f>
        <v>46143</v>
      </c>
      <c r="BU452" s="161">
        <f t="shared" ref="BU452:BU455" si="5271">BT452+30</f>
        <v>46173</v>
      </c>
      <c r="BV452" s="165">
        <f t="shared" ref="BV452:BV455" si="5272">IFERROR(IF(($R452-BU452)&gt;=0,0,IF(($S452-BT452)&lt;0,0,IF(AND(($S452-BU452)&gt;0,(BT452-$R452)&gt;0),$V452/365*(BU452-BT452+1),IF(AND(($S452-BU452)&lt;=0,(BT452-$R452)&gt;0),$V452/365*($S452-BT452+1),$V452/365*(BU452-$R452+1))))),0)</f>
        <v>0</v>
      </c>
      <c r="BW452" s="161">
        <f t="shared" ref="BW452:BW455" si="5273">BU452+1</f>
        <v>46174</v>
      </c>
      <c r="BX452" s="161">
        <f t="shared" ref="BX452:BX455" si="5274">BW452+29</f>
        <v>46203</v>
      </c>
      <c r="BY452" s="165">
        <f t="shared" ref="BY452:BY455" si="5275">IFERROR(IF(($R452-BX452)&gt;=0,0,IF(($S452-BW452)&lt;0,0,IF(AND(($S452-BX452)&gt;0,(BW452-$R452)&gt;0),$V452/365*(BX452-BW452+1),IF(AND(($S452-BX452)&lt;=0,(BW452-$R452)&gt;0),$V452/365*($S452-BW452+1),$V452/365*(BX452-$R452+1))))),0)</f>
        <v>0</v>
      </c>
      <c r="BZ452" s="161">
        <f t="shared" ref="BZ452:BZ455" si="5276">BX452+1</f>
        <v>46204</v>
      </c>
      <c r="CA452" s="161">
        <f t="shared" ref="CA452:CA455" si="5277">BZ452+30</f>
        <v>46234</v>
      </c>
      <c r="CB452" s="165">
        <f t="shared" ref="CB452:CB455" si="5278">IFERROR(IF(($R452-CA452)&gt;=0,0,IF(($S452-BZ452)&lt;0,0,IF(AND(($S452-CA452)&gt;0,(BZ452-$R452)&gt;0),$V452/365*(CA452-BZ452+1),IF(AND(($S452-CA452)&lt;=0,(BZ452-$R452)&gt;0),$V452/365*($S452-BZ452+1),$V452/365*(CA452-$R452+1))))),0)</f>
        <v>0</v>
      </c>
      <c r="CC452" s="161">
        <f t="shared" ref="CC452:CC455" si="5279">CA452+1</f>
        <v>46235</v>
      </c>
      <c r="CD452" s="161">
        <f t="shared" ref="CD452:CD455" si="5280">CC452+30</f>
        <v>46265</v>
      </c>
      <c r="CE452" s="165">
        <f t="shared" ref="CE452:CE455" si="5281">IFERROR(IF(($R452-CD452)&gt;=0,0,IF(($S452-CC452)&lt;0,0,IF(AND(($S452-CD452)&gt;0,(CC452-$R452)&gt;0),$V452/365*(CD452-CC452+1),IF(AND(($S452-CD452)&lt;=0,(CC452-$R452)&gt;0),$V452/365*($S452-CC452+1),$V452/365*(CD452-$R452+1))))),0)</f>
        <v>0</v>
      </c>
      <c r="CF452" s="161">
        <f t="shared" ref="CF452:CF455" si="5282">CD452+1</f>
        <v>46266</v>
      </c>
      <c r="CG452" s="161">
        <f t="shared" ref="CG452:CG455" si="5283">CF452+29</f>
        <v>46295</v>
      </c>
      <c r="CH452" s="165">
        <f t="shared" ref="CH452:CH455" si="5284">IFERROR(IF(($R452-CG452)&gt;=0,0,IF(($S452-CF452)&lt;0,0,IF(AND(($S452-CG452)&gt;0,(CF452-$R452)&gt;0),$V452/365*(CG452-CF452+1),IF(AND(($S452-CG452)&lt;=0,(CF452-$R452)&gt;0),$V452/365*($S452-CF452+1),$V452/365*(CG452-$R452+1))))),0)</f>
        <v>0</v>
      </c>
      <c r="CI452" s="161">
        <f t="shared" ref="CI452:CI455" si="5285">CG452+1</f>
        <v>46296</v>
      </c>
      <c r="CJ452" s="161">
        <f t="shared" ref="CJ452:CJ455" si="5286">CI452+30</f>
        <v>46326</v>
      </c>
      <c r="CK452" s="165">
        <f t="shared" ref="CK452:CK455" si="5287">IFERROR(IF(($R452-CJ452)&gt;=0,0,IF(($S452-CI452)&lt;0,0,IF(AND(($S452-CJ452)&gt;0,(CI452-$R452)&gt;0),$V452/365*(CJ452-CI452+1),IF(AND(($S452-CJ452)&lt;=0,(CI452-$R452)&gt;0),$V452/365*($S452-CI452+1),$V452/365*(CJ452-$R452+1))))),0)</f>
        <v>0</v>
      </c>
      <c r="CL452" s="161">
        <f t="shared" ref="CL452:CL455" si="5288">CJ452+1</f>
        <v>46327</v>
      </c>
      <c r="CM452" s="161">
        <f t="shared" ref="CM452:CM455" si="5289">CL452+29</f>
        <v>46356</v>
      </c>
      <c r="CN452" s="165">
        <f t="shared" ref="CN452:CN455" si="5290">IFERROR(IF(($R452-CM452)&gt;=0,0,IF(($S452-CL452)&lt;0,0,IF(AND(($S452-CM452)&gt;0,(CL452-$R452)&gt;0),$V452/365*(CM452-CL452+1),IF(AND(($S452-CM452)&lt;=0,(CL452-$R452)&gt;0),$V452/365*($S452-CL452+1),$V452/365*(CM452-$R452+1))))),0)</f>
        <v>0</v>
      </c>
      <c r="CO452" s="161">
        <f t="shared" ref="CO452:CO455" si="5291">CM452+1</f>
        <v>46357</v>
      </c>
      <c r="CP452" s="161">
        <f t="shared" ref="CP452:CP455" si="5292">CO452+30</f>
        <v>46387</v>
      </c>
      <c r="CQ452" s="165">
        <f t="shared" ref="CQ452:CQ455" si="5293">IFERROR(IF(($R452-CP452)&gt;=0,0,IF(($S452-CO452)&lt;0,0,IF(AND(($S452-CP452)&gt;0,(CO452-$R452)&gt;0),$V452/365*(CP452-CO452+1),IF(AND(($S452-CP452)&lt;=0,(CO452-$R452)&gt;0),$V452/365*($S452-CO452+1),$V452/365*(CP452-$R452+1))))),0)</f>
        <v>0</v>
      </c>
    </row>
    <row r="453" s="78" customFormat="1" ht="24" customHeight="1" outlineLevel="3" spans="1:95">
      <c r="A453" s="119"/>
      <c r="B453" s="120"/>
      <c r="C453" s="121"/>
      <c r="D453" s="119"/>
      <c r="E453" s="120"/>
      <c r="F453" s="120"/>
      <c r="G453" s="120"/>
      <c r="H453" s="122"/>
      <c r="I453" s="122"/>
      <c r="J453" s="122">
        <f>Z453+AC453+AF453+AI453+AL453+AO453+AR453+AU453+AX453+BA453+BD453+BG453</f>
        <v>0</v>
      </c>
      <c r="K453" s="122">
        <f t="shared" ref="K453:K455" si="5294">K452+1</f>
        <v>2</v>
      </c>
      <c r="L453" s="153"/>
      <c r="M453" s="154">
        <f>IFERROR(VLOOKUP($L453,'2-2 引出数据_合同数据仓库'!$B$2:$BP$1000,3,FALSE),0)</f>
        <v>0</v>
      </c>
      <c r="N453" s="122"/>
      <c r="O453" s="154">
        <f>IFERROR(VLOOKUP((LEFT(VLOOKUP($L453,'2-2 引出数据_合同数据仓库'!$B$2:$BP$1000,64,FALSE),15)&amp;(RIGHT(VLOOKUP($L453,'2-2 引出数据_合同数据仓库'!$B$2:$BP$1000,64,FALSE),4)+1)),'2-2 引出数据_合同数据仓库'!$B$2:$BP$1000,3,FALSE),0)</f>
        <v>0</v>
      </c>
      <c r="P453" s="122"/>
      <c r="Q453" s="122">
        <f>IFERROR(VLOOKUP($L453,'2-2 引出数据_合同数据仓库'!$B$2:$BP$1000,28,FALSE),0)</f>
        <v>0</v>
      </c>
      <c r="R453" s="122">
        <f>IFERROR(VLOOKUP($L453,'2-2 引出数据_合同数据仓库'!$B$2:$BP$1000,29,FALSE),0)</f>
        <v>0</v>
      </c>
      <c r="S453" s="122">
        <f>IFERROR(VLOOKUP($L453,'2-2 引出数据_合同数据仓库'!$B$2:$BP$1000,4,FALSE),0)</f>
        <v>0</v>
      </c>
      <c r="T453" s="122"/>
      <c r="U453" s="122">
        <f>IFERROR(VLOOKUP($L453,'2-2 引出数据_合同数据仓库'!$B$2:$BP$1000,15,FALSE),0)</f>
        <v>0</v>
      </c>
      <c r="V453" s="122">
        <f t="shared" si="5223"/>
        <v>0</v>
      </c>
      <c r="W453" s="122"/>
      <c r="X453" s="161">
        <v>45658</v>
      </c>
      <c r="Y453" s="161">
        <f t="shared" si="5224"/>
        <v>45688</v>
      </c>
      <c r="Z453" s="165">
        <f t="shared" si="5225"/>
        <v>0</v>
      </c>
      <c r="AA453" s="161">
        <f t="shared" si="5226"/>
        <v>45689</v>
      </c>
      <c r="AB453" s="161">
        <f t="shared" si="5227"/>
        <v>45716</v>
      </c>
      <c r="AC453" s="165">
        <f t="shared" si="5228"/>
        <v>0</v>
      </c>
      <c r="AD453" s="161">
        <f t="shared" si="5229"/>
        <v>45717</v>
      </c>
      <c r="AE453" s="161">
        <f t="shared" si="5230"/>
        <v>45747</v>
      </c>
      <c r="AF453" s="165">
        <f t="shared" si="5231"/>
        <v>0</v>
      </c>
      <c r="AG453" s="161">
        <f t="shared" si="5232"/>
        <v>45748</v>
      </c>
      <c r="AH453" s="161">
        <f t="shared" si="5233"/>
        <v>45777</v>
      </c>
      <c r="AI453" s="165">
        <f t="shared" si="5234"/>
        <v>0</v>
      </c>
      <c r="AJ453" s="161">
        <f t="shared" si="5235"/>
        <v>45778</v>
      </c>
      <c r="AK453" s="161">
        <f t="shared" si="5236"/>
        <v>45808</v>
      </c>
      <c r="AL453" s="165">
        <f t="shared" si="5237"/>
        <v>0</v>
      </c>
      <c r="AM453" s="161">
        <f t="shared" si="5238"/>
        <v>45809</v>
      </c>
      <c r="AN453" s="161">
        <f t="shared" si="5239"/>
        <v>45838</v>
      </c>
      <c r="AO453" s="165">
        <f t="shared" si="5240"/>
        <v>0</v>
      </c>
      <c r="AP453" s="161">
        <f t="shared" si="5241"/>
        <v>45839</v>
      </c>
      <c r="AQ453" s="161">
        <f t="shared" si="5242"/>
        <v>45869</v>
      </c>
      <c r="AR453" s="165">
        <f t="shared" si="5243"/>
        <v>0</v>
      </c>
      <c r="AS453" s="161">
        <f t="shared" si="5244"/>
        <v>45870</v>
      </c>
      <c r="AT453" s="161">
        <f t="shared" si="5245"/>
        <v>45900</v>
      </c>
      <c r="AU453" s="165">
        <f t="shared" si="5246"/>
        <v>0</v>
      </c>
      <c r="AV453" s="161">
        <f t="shared" si="5247"/>
        <v>45901</v>
      </c>
      <c r="AW453" s="161">
        <f t="shared" si="5248"/>
        <v>45930</v>
      </c>
      <c r="AX453" s="165">
        <f t="shared" si="5249"/>
        <v>0</v>
      </c>
      <c r="AY453" s="161">
        <f t="shared" si="5250"/>
        <v>45931</v>
      </c>
      <c r="AZ453" s="161">
        <f t="shared" si="5251"/>
        <v>45961</v>
      </c>
      <c r="BA453" s="165">
        <f t="shared" si="5252"/>
        <v>0</v>
      </c>
      <c r="BB453" s="161">
        <f t="shared" si="5253"/>
        <v>45962</v>
      </c>
      <c r="BC453" s="161">
        <f t="shared" si="5254"/>
        <v>45991</v>
      </c>
      <c r="BD453" s="165">
        <f t="shared" si="5255"/>
        <v>0</v>
      </c>
      <c r="BE453" s="161">
        <f t="shared" si="5256"/>
        <v>45992</v>
      </c>
      <c r="BF453" s="161">
        <f t="shared" si="5257"/>
        <v>46022</v>
      </c>
      <c r="BG453" s="165">
        <f t="shared" si="5258"/>
        <v>0</v>
      </c>
      <c r="BH453" s="161">
        <v>46023</v>
      </c>
      <c r="BI453" s="161">
        <f t="shared" si="5259"/>
        <v>46053</v>
      </c>
      <c r="BJ453" s="165">
        <f t="shared" si="5260"/>
        <v>0</v>
      </c>
      <c r="BK453" s="161">
        <f t="shared" si="5261"/>
        <v>46054</v>
      </c>
      <c r="BL453" s="161">
        <f t="shared" si="5262"/>
        <v>46081</v>
      </c>
      <c r="BM453" s="165">
        <f t="shared" si="5263"/>
        <v>0</v>
      </c>
      <c r="BN453" s="161">
        <f t="shared" si="5264"/>
        <v>46082</v>
      </c>
      <c r="BO453" s="161">
        <f t="shared" si="5265"/>
        <v>46112</v>
      </c>
      <c r="BP453" s="165">
        <f t="shared" si="5266"/>
        <v>0</v>
      </c>
      <c r="BQ453" s="161">
        <f t="shared" si="5267"/>
        <v>46113</v>
      </c>
      <c r="BR453" s="161">
        <f t="shared" si="5268"/>
        <v>46142</v>
      </c>
      <c r="BS453" s="165">
        <f t="shared" si="5269"/>
        <v>0</v>
      </c>
      <c r="BT453" s="161">
        <f t="shared" si="5270"/>
        <v>46143</v>
      </c>
      <c r="BU453" s="161">
        <f t="shared" si="5271"/>
        <v>46173</v>
      </c>
      <c r="BV453" s="165">
        <f t="shared" si="5272"/>
        <v>0</v>
      </c>
      <c r="BW453" s="161">
        <f t="shared" si="5273"/>
        <v>46174</v>
      </c>
      <c r="BX453" s="161">
        <f t="shared" si="5274"/>
        <v>46203</v>
      </c>
      <c r="BY453" s="165">
        <f t="shared" si="5275"/>
        <v>0</v>
      </c>
      <c r="BZ453" s="161">
        <f t="shared" si="5276"/>
        <v>46204</v>
      </c>
      <c r="CA453" s="161">
        <f t="shared" si="5277"/>
        <v>46234</v>
      </c>
      <c r="CB453" s="165">
        <f t="shared" si="5278"/>
        <v>0</v>
      </c>
      <c r="CC453" s="161">
        <f t="shared" si="5279"/>
        <v>46235</v>
      </c>
      <c r="CD453" s="161">
        <f t="shared" si="5280"/>
        <v>46265</v>
      </c>
      <c r="CE453" s="165">
        <f t="shared" si="5281"/>
        <v>0</v>
      </c>
      <c r="CF453" s="161">
        <f t="shared" si="5282"/>
        <v>46266</v>
      </c>
      <c r="CG453" s="161">
        <f t="shared" si="5283"/>
        <v>46295</v>
      </c>
      <c r="CH453" s="165">
        <f t="shared" si="5284"/>
        <v>0</v>
      </c>
      <c r="CI453" s="161">
        <f t="shared" si="5285"/>
        <v>46296</v>
      </c>
      <c r="CJ453" s="161">
        <f t="shared" si="5286"/>
        <v>46326</v>
      </c>
      <c r="CK453" s="165">
        <f t="shared" si="5287"/>
        <v>0</v>
      </c>
      <c r="CL453" s="161">
        <f t="shared" si="5288"/>
        <v>46327</v>
      </c>
      <c r="CM453" s="161">
        <f t="shared" si="5289"/>
        <v>46356</v>
      </c>
      <c r="CN453" s="165">
        <f t="shared" si="5290"/>
        <v>0</v>
      </c>
      <c r="CO453" s="161">
        <f t="shared" si="5291"/>
        <v>46357</v>
      </c>
      <c r="CP453" s="161">
        <f t="shared" si="5292"/>
        <v>46387</v>
      </c>
      <c r="CQ453" s="165">
        <f t="shared" si="5293"/>
        <v>0</v>
      </c>
    </row>
    <row r="454" s="78" customFormat="1" ht="24" customHeight="1" outlineLevel="3" spans="1:95">
      <c r="A454" s="119"/>
      <c r="B454" s="120"/>
      <c r="C454" s="121"/>
      <c r="D454" s="119"/>
      <c r="E454" s="120"/>
      <c r="F454" s="120"/>
      <c r="G454" s="120"/>
      <c r="H454" s="122"/>
      <c r="I454" s="122"/>
      <c r="J454" s="122">
        <f>Z454+AC454+AF454+AI454+AL454+AO454+AR454+AU454+AX454+BA454+BD454+BG454</f>
        <v>0</v>
      </c>
      <c r="K454" s="122">
        <f t="shared" si="5294"/>
        <v>3</v>
      </c>
      <c r="L454" s="153"/>
      <c r="M454" s="154">
        <f>IFERROR(VLOOKUP($L454,'2-2 引出数据_合同数据仓库'!$B$2:$BP$1000,3,FALSE),0)</f>
        <v>0</v>
      </c>
      <c r="N454" s="122"/>
      <c r="O454" s="154">
        <f>IFERROR(VLOOKUP((LEFT(VLOOKUP($L454,'2-2 引出数据_合同数据仓库'!$B$2:$BP$1000,64,FALSE),15)&amp;(RIGHT(VLOOKUP($L454,'2-2 引出数据_合同数据仓库'!$B$2:$BP$1000,64,FALSE),4)+1)),'2-2 引出数据_合同数据仓库'!$B$2:$BP$1000,3,FALSE),0)</f>
        <v>0</v>
      </c>
      <c r="P454" s="122"/>
      <c r="Q454" s="122">
        <f>IFERROR(VLOOKUP($L454,'2-2 引出数据_合同数据仓库'!$B$2:$BP$1000,28,FALSE),0)</f>
        <v>0</v>
      </c>
      <c r="R454" s="122">
        <f>IFERROR(VLOOKUP($L454,'2-2 引出数据_合同数据仓库'!$B$2:$BP$1000,29,FALSE),0)</f>
        <v>0</v>
      </c>
      <c r="S454" s="122">
        <f>IFERROR(VLOOKUP($L454,'2-2 引出数据_合同数据仓库'!$B$2:$BP$1000,4,FALSE),0)</f>
        <v>0</v>
      </c>
      <c r="T454" s="122"/>
      <c r="U454" s="122">
        <f>IFERROR(VLOOKUP($L454,'2-2 引出数据_合同数据仓库'!$B$2:$BP$1000,15,FALSE),0)</f>
        <v>0</v>
      </c>
      <c r="V454" s="122">
        <f t="shared" si="5223"/>
        <v>0</v>
      </c>
      <c r="W454" s="122"/>
      <c r="X454" s="161">
        <v>45658</v>
      </c>
      <c r="Y454" s="161">
        <f t="shared" si="5224"/>
        <v>45688</v>
      </c>
      <c r="Z454" s="165">
        <f t="shared" si="5225"/>
        <v>0</v>
      </c>
      <c r="AA454" s="161">
        <f t="shared" si="5226"/>
        <v>45689</v>
      </c>
      <c r="AB454" s="161">
        <f t="shared" si="5227"/>
        <v>45716</v>
      </c>
      <c r="AC454" s="165">
        <f t="shared" si="5228"/>
        <v>0</v>
      </c>
      <c r="AD454" s="161">
        <f t="shared" si="5229"/>
        <v>45717</v>
      </c>
      <c r="AE454" s="161">
        <f t="shared" si="5230"/>
        <v>45747</v>
      </c>
      <c r="AF454" s="165">
        <f t="shared" si="5231"/>
        <v>0</v>
      </c>
      <c r="AG454" s="161">
        <f t="shared" si="5232"/>
        <v>45748</v>
      </c>
      <c r="AH454" s="161">
        <f t="shared" si="5233"/>
        <v>45777</v>
      </c>
      <c r="AI454" s="165">
        <f t="shared" si="5234"/>
        <v>0</v>
      </c>
      <c r="AJ454" s="161">
        <f t="shared" si="5235"/>
        <v>45778</v>
      </c>
      <c r="AK454" s="161">
        <f t="shared" si="5236"/>
        <v>45808</v>
      </c>
      <c r="AL454" s="165">
        <f t="shared" si="5237"/>
        <v>0</v>
      </c>
      <c r="AM454" s="161">
        <f t="shared" si="5238"/>
        <v>45809</v>
      </c>
      <c r="AN454" s="161">
        <f t="shared" si="5239"/>
        <v>45838</v>
      </c>
      <c r="AO454" s="165">
        <f t="shared" si="5240"/>
        <v>0</v>
      </c>
      <c r="AP454" s="161">
        <f t="shared" si="5241"/>
        <v>45839</v>
      </c>
      <c r="AQ454" s="161">
        <f t="shared" si="5242"/>
        <v>45869</v>
      </c>
      <c r="AR454" s="165">
        <f t="shared" si="5243"/>
        <v>0</v>
      </c>
      <c r="AS454" s="161">
        <f t="shared" si="5244"/>
        <v>45870</v>
      </c>
      <c r="AT454" s="161">
        <f t="shared" si="5245"/>
        <v>45900</v>
      </c>
      <c r="AU454" s="165">
        <f t="shared" si="5246"/>
        <v>0</v>
      </c>
      <c r="AV454" s="161">
        <f t="shared" si="5247"/>
        <v>45901</v>
      </c>
      <c r="AW454" s="161">
        <f t="shared" si="5248"/>
        <v>45930</v>
      </c>
      <c r="AX454" s="165">
        <f t="shared" si="5249"/>
        <v>0</v>
      </c>
      <c r="AY454" s="161">
        <f t="shared" si="5250"/>
        <v>45931</v>
      </c>
      <c r="AZ454" s="161">
        <f t="shared" si="5251"/>
        <v>45961</v>
      </c>
      <c r="BA454" s="165">
        <f t="shared" si="5252"/>
        <v>0</v>
      </c>
      <c r="BB454" s="161">
        <f t="shared" si="5253"/>
        <v>45962</v>
      </c>
      <c r="BC454" s="161">
        <f t="shared" si="5254"/>
        <v>45991</v>
      </c>
      <c r="BD454" s="165">
        <f t="shared" si="5255"/>
        <v>0</v>
      </c>
      <c r="BE454" s="161">
        <f t="shared" si="5256"/>
        <v>45992</v>
      </c>
      <c r="BF454" s="161">
        <f t="shared" si="5257"/>
        <v>46022</v>
      </c>
      <c r="BG454" s="165">
        <f t="shared" si="5258"/>
        <v>0</v>
      </c>
      <c r="BH454" s="161">
        <v>46023</v>
      </c>
      <c r="BI454" s="161">
        <f t="shared" si="5259"/>
        <v>46053</v>
      </c>
      <c r="BJ454" s="165">
        <f t="shared" si="5260"/>
        <v>0</v>
      </c>
      <c r="BK454" s="161">
        <f t="shared" si="5261"/>
        <v>46054</v>
      </c>
      <c r="BL454" s="161">
        <f t="shared" si="5262"/>
        <v>46081</v>
      </c>
      <c r="BM454" s="165">
        <f t="shared" si="5263"/>
        <v>0</v>
      </c>
      <c r="BN454" s="161">
        <f t="shared" si="5264"/>
        <v>46082</v>
      </c>
      <c r="BO454" s="161">
        <f t="shared" si="5265"/>
        <v>46112</v>
      </c>
      <c r="BP454" s="165">
        <f t="shared" si="5266"/>
        <v>0</v>
      </c>
      <c r="BQ454" s="161">
        <f t="shared" si="5267"/>
        <v>46113</v>
      </c>
      <c r="BR454" s="161">
        <f t="shared" si="5268"/>
        <v>46142</v>
      </c>
      <c r="BS454" s="165">
        <f t="shared" si="5269"/>
        <v>0</v>
      </c>
      <c r="BT454" s="161">
        <f t="shared" si="5270"/>
        <v>46143</v>
      </c>
      <c r="BU454" s="161">
        <f t="shared" si="5271"/>
        <v>46173</v>
      </c>
      <c r="BV454" s="165">
        <f t="shared" si="5272"/>
        <v>0</v>
      </c>
      <c r="BW454" s="161">
        <f t="shared" si="5273"/>
        <v>46174</v>
      </c>
      <c r="BX454" s="161">
        <f t="shared" si="5274"/>
        <v>46203</v>
      </c>
      <c r="BY454" s="165">
        <f t="shared" si="5275"/>
        <v>0</v>
      </c>
      <c r="BZ454" s="161">
        <f t="shared" si="5276"/>
        <v>46204</v>
      </c>
      <c r="CA454" s="161">
        <f t="shared" si="5277"/>
        <v>46234</v>
      </c>
      <c r="CB454" s="165">
        <f t="shared" si="5278"/>
        <v>0</v>
      </c>
      <c r="CC454" s="161">
        <f t="shared" si="5279"/>
        <v>46235</v>
      </c>
      <c r="CD454" s="161">
        <f t="shared" si="5280"/>
        <v>46265</v>
      </c>
      <c r="CE454" s="165">
        <f t="shared" si="5281"/>
        <v>0</v>
      </c>
      <c r="CF454" s="161">
        <f t="shared" si="5282"/>
        <v>46266</v>
      </c>
      <c r="CG454" s="161">
        <f t="shared" si="5283"/>
        <v>46295</v>
      </c>
      <c r="CH454" s="165">
        <f t="shared" si="5284"/>
        <v>0</v>
      </c>
      <c r="CI454" s="161">
        <f t="shared" si="5285"/>
        <v>46296</v>
      </c>
      <c r="CJ454" s="161">
        <f t="shared" si="5286"/>
        <v>46326</v>
      </c>
      <c r="CK454" s="165">
        <f t="shared" si="5287"/>
        <v>0</v>
      </c>
      <c r="CL454" s="161">
        <f t="shared" si="5288"/>
        <v>46327</v>
      </c>
      <c r="CM454" s="161">
        <f t="shared" si="5289"/>
        <v>46356</v>
      </c>
      <c r="CN454" s="165">
        <f t="shared" si="5290"/>
        <v>0</v>
      </c>
      <c r="CO454" s="161">
        <f t="shared" si="5291"/>
        <v>46357</v>
      </c>
      <c r="CP454" s="161">
        <f t="shared" si="5292"/>
        <v>46387</v>
      </c>
      <c r="CQ454" s="165">
        <f t="shared" si="5293"/>
        <v>0</v>
      </c>
    </row>
    <row r="455" s="78" customFormat="1" ht="24" customHeight="1" outlineLevel="3" spans="1:95">
      <c r="A455" s="119"/>
      <c r="B455" s="120"/>
      <c r="C455" s="121"/>
      <c r="D455" s="119"/>
      <c r="E455" s="120"/>
      <c r="F455" s="120"/>
      <c r="G455" s="120"/>
      <c r="H455" s="122"/>
      <c r="I455" s="122"/>
      <c r="J455" s="122">
        <f>Z455+AC455+AF455+AI455+AL455+AO455+AR455+AU455+AX455+BA455+BD455+BG455</f>
        <v>0</v>
      </c>
      <c r="K455" s="122">
        <f t="shared" si="5294"/>
        <v>4</v>
      </c>
      <c r="L455" s="153"/>
      <c r="M455" s="154">
        <f>IFERROR(VLOOKUP($L455,'2-2 引出数据_合同数据仓库'!$B$2:$BP$1000,3,FALSE),0)</f>
        <v>0</v>
      </c>
      <c r="N455" s="122"/>
      <c r="O455" s="154">
        <f>IFERROR(VLOOKUP((LEFT(VLOOKUP($L455,'2-2 引出数据_合同数据仓库'!$B$2:$BP$1000,64,FALSE),15)&amp;(RIGHT(VLOOKUP($L455,'2-2 引出数据_合同数据仓库'!$B$2:$BP$1000,64,FALSE),4)+1)),'2-2 引出数据_合同数据仓库'!$B$2:$BP$1000,3,FALSE),0)</f>
        <v>0</v>
      </c>
      <c r="P455" s="122"/>
      <c r="Q455" s="122">
        <f>IFERROR(VLOOKUP($L455,'2-2 引出数据_合同数据仓库'!$B$2:$BP$1000,28,FALSE),0)</f>
        <v>0</v>
      </c>
      <c r="R455" s="122">
        <f>IFERROR(VLOOKUP($L455,'2-2 引出数据_合同数据仓库'!$B$2:$BP$1000,29,FALSE),0)</f>
        <v>0</v>
      </c>
      <c r="S455" s="122">
        <f>IFERROR(VLOOKUP($L455,'2-2 引出数据_合同数据仓库'!$B$2:$BP$1000,4,FALSE),0)</f>
        <v>0</v>
      </c>
      <c r="T455" s="122"/>
      <c r="U455" s="122">
        <f>IFERROR(VLOOKUP($L455,'2-2 引出数据_合同数据仓库'!$B$2:$BP$1000,15,FALSE),0)</f>
        <v>0</v>
      </c>
      <c r="V455" s="122">
        <f t="shared" si="5223"/>
        <v>0</v>
      </c>
      <c r="W455" s="122"/>
      <c r="X455" s="161">
        <v>45658</v>
      </c>
      <c r="Y455" s="161">
        <f t="shared" si="5224"/>
        <v>45688</v>
      </c>
      <c r="Z455" s="165">
        <f t="shared" si="5225"/>
        <v>0</v>
      </c>
      <c r="AA455" s="161">
        <f t="shared" si="5226"/>
        <v>45689</v>
      </c>
      <c r="AB455" s="161">
        <f t="shared" si="5227"/>
        <v>45716</v>
      </c>
      <c r="AC455" s="165">
        <f t="shared" si="5228"/>
        <v>0</v>
      </c>
      <c r="AD455" s="161">
        <f t="shared" si="5229"/>
        <v>45717</v>
      </c>
      <c r="AE455" s="161">
        <f t="shared" si="5230"/>
        <v>45747</v>
      </c>
      <c r="AF455" s="165">
        <f t="shared" si="5231"/>
        <v>0</v>
      </c>
      <c r="AG455" s="161">
        <f t="shared" si="5232"/>
        <v>45748</v>
      </c>
      <c r="AH455" s="161">
        <f t="shared" si="5233"/>
        <v>45777</v>
      </c>
      <c r="AI455" s="165">
        <f t="shared" si="5234"/>
        <v>0</v>
      </c>
      <c r="AJ455" s="161">
        <f t="shared" si="5235"/>
        <v>45778</v>
      </c>
      <c r="AK455" s="161">
        <f t="shared" si="5236"/>
        <v>45808</v>
      </c>
      <c r="AL455" s="165">
        <f t="shared" si="5237"/>
        <v>0</v>
      </c>
      <c r="AM455" s="161">
        <f t="shared" si="5238"/>
        <v>45809</v>
      </c>
      <c r="AN455" s="161">
        <f t="shared" si="5239"/>
        <v>45838</v>
      </c>
      <c r="AO455" s="165">
        <f t="shared" si="5240"/>
        <v>0</v>
      </c>
      <c r="AP455" s="161">
        <f t="shared" si="5241"/>
        <v>45839</v>
      </c>
      <c r="AQ455" s="161">
        <f t="shared" si="5242"/>
        <v>45869</v>
      </c>
      <c r="AR455" s="165">
        <f t="shared" si="5243"/>
        <v>0</v>
      </c>
      <c r="AS455" s="161">
        <f t="shared" si="5244"/>
        <v>45870</v>
      </c>
      <c r="AT455" s="161">
        <f t="shared" si="5245"/>
        <v>45900</v>
      </c>
      <c r="AU455" s="165">
        <f t="shared" si="5246"/>
        <v>0</v>
      </c>
      <c r="AV455" s="161">
        <f t="shared" si="5247"/>
        <v>45901</v>
      </c>
      <c r="AW455" s="161">
        <f t="shared" si="5248"/>
        <v>45930</v>
      </c>
      <c r="AX455" s="165">
        <f t="shared" si="5249"/>
        <v>0</v>
      </c>
      <c r="AY455" s="161">
        <f t="shared" si="5250"/>
        <v>45931</v>
      </c>
      <c r="AZ455" s="161">
        <f t="shared" si="5251"/>
        <v>45961</v>
      </c>
      <c r="BA455" s="165">
        <f t="shared" si="5252"/>
        <v>0</v>
      </c>
      <c r="BB455" s="161">
        <f t="shared" si="5253"/>
        <v>45962</v>
      </c>
      <c r="BC455" s="161">
        <f t="shared" si="5254"/>
        <v>45991</v>
      </c>
      <c r="BD455" s="165">
        <f t="shared" si="5255"/>
        <v>0</v>
      </c>
      <c r="BE455" s="161">
        <f t="shared" si="5256"/>
        <v>45992</v>
      </c>
      <c r="BF455" s="161">
        <f t="shared" si="5257"/>
        <v>46022</v>
      </c>
      <c r="BG455" s="165">
        <f t="shared" si="5258"/>
        <v>0</v>
      </c>
      <c r="BH455" s="161">
        <v>46023</v>
      </c>
      <c r="BI455" s="161">
        <f t="shared" si="5259"/>
        <v>46053</v>
      </c>
      <c r="BJ455" s="165">
        <f t="shared" si="5260"/>
        <v>0</v>
      </c>
      <c r="BK455" s="161">
        <f t="shared" si="5261"/>
        <v>46054</v>
      </c>
      <c r="BL455" s="161">
        <f t="shared" si="5262"/>
        <v>46081</v>
      </c>
      <c r="BM455" s="165">
        <f t="shared" si="5263"/>
        <v>0</v>
      </c>
      <c r="BN455" s="161">
        <f t="shared" si="5264"/>
        <v>46082</v>
      </c>
      <c r="BO455" s="161">
        <f t="shared" si="5265"/>
        <v>46112</v>
      </c>
      <c r="BP455" s="165">
        <f t="shared" si="5266"/>
        <v>0</v>
      </c>
      <c r="BQ455" s="161">
        <f t="shared" si="5267"/>
        <v>46113</v>
      </c>
      <c r="BR455" s="161">
        <f t="shared" si="5268"/>
        <v>46142</v>
      </c>
      <c r="BS455" s="165">
        <f t="shared" si="5269"/>
        <v>0</v>
      </c>
      <c r="BT455" s="161">
        <f t="shared" si="5270"/>
        <v>46143</v>
      </c>
      <c r="BU455" s="161">
        <f t="shared" si="5271"/>
        <v>46173</v>
      </c>
      <c r="BV455" s="165">
        <f t="shared" si="5272"/>
        <v>0</v>
      </c>
      <c r="BW455" s="161">
        <f t="shared" si="5273"/>
        <v>46174</v>
      </c>
      <c r="BX455" s="161">
        <f t="shared" si="5274"/>
        <v>46203</v>
      </c>
      <c r="BY455" s="165">
        <f t="shared" si="5275"/>
        <v>0</v>
      </c>
      <c r="BZ455" s="161">
        <f t="shared" si="5276"/>
        <v>46204</v>
      </c>
      <c r="CA455" s="161">
        <f t="shared" si="5277"/>
        <v>46234</v>
      </c>
      <c r="CB455" s="165">
        <f t="shared" si="5278"/>
        <v>0</v>
      </c>
      <c r="CC455" s="161">
        <f t="shared" si="5279"/>
        <v>46235</v>
      </c>
      <c r="CD455" s="161">
        <f t="shared" si="5280"/>
        <v>46265</v>
      </c>
      <c r="CE455" s="165">
        <f t="shared" si="5281"/>
        <v>0</v>
      </c>
      <c r="CF455" s="161">
        <f t="shared" si="5282"/>
        <v>46266</v>
      </c>
      <c r="CG455" s="161">
        <f t="shared" si="5283"/>
        <v>46295</v>
      </c>
      <c r="CH455" s="165">
        <f t="shared" si="5284"/>
        <v>0</v>
      </c>
      <c r="CI455" s="161">
        <f t="shared" si="5285"/>
        <v>46296</v>
      </c>
      <c r="CJ455" s="161">
        <f t="shared" si="5286"/>
        <v>46326</v>
      </c>
      <c r="CK455" s="165">
        <f t="shared" si="5287"/>
        <v>0</v>
      </c>
      <c r="CL455" s="161">
        <f t="shared" si="5288"/>
        <v>46327</v>
      </c>
      <c r="CM455" s="161">
        <f t="shared" si="5289"/>
        <v>46356</v>
      </c>
      <c r="CN455" s="165">
        <f t="shared" si="5290"/>
        <v>0</v>
      </c>
      <c r="CO455" s="161">
        <f t="shared" si="5291"/>
        <v>46357</v>
      </c>
      <c r="CP455" s="161">
        <f t="shared" si="5292"/>
        <v>46387</v>
      </c>
      <c r="CQ455" s="165">
        <f t="shared" si="5293"/>
        <v>0</v>
      </c>
    </row>
    <row r="456" s="78" customFormat="1" ht="24" customHeight="1" outlineLevel="4" spans="1:95">
      <c r="A456" s="123" t="s">
        <v>2826</v>
      </c>
      <c r="B456" s="124"/>
      <c r="C456" s="124"/>
      <c r="D456" s="124"/>
      <c r="E456" s="124"/>
      <c r="F456" s="124"/>
      <c r="G456" s="125"/>
      <c r="H456" s="126"/>
      <c r="I456" s="126"/>
      <c r="J456" s="126"/>
      <c r="K456" s="126"/>
      <c r="L456" s="155"/>
      <c r="M456" s="155"/>
      <c r="N456" s="126"/>
      <c r="O456" s="126"/>
      <c r="P456" s="126"/>
      <c r="Q456" s="126"/>
      <c r="R456" s="126"/>
      <c r="S456" s="126"/>
      <c r="T456" s="126"/>
      <c r="U456" s="126"/>
      <c r="V456" s="126"/>
      <c r="W456" s="126"/>
      <c r="X456" s="126"/>
      <c r="Y456" s="126"/>
      <c r="Z456" s="126"/>
      <c r="AA456" s="126"/>
      <c r="AB456" s="126"/>
      <c r="AC456" s="126"/>
      <c r="AD456" s="126"/>
      <c r="AE456" s="126"/>
      <c r="AF456" s="126"/>
      <c r="AG456" s="126"/>
      <c r="AH456" s="126"/>
      <c r="AI456" s="126"/>
      <c r="AJ456" s="126"/>
      <c r="AK456" s="126"/>
      <c r="AL456" s="126"/>
      <c r="AM456" s="126"/>
      <c r="AN456" s="126"/>
      <c r="AO456" s="126"/>
      <c r="AP456" s="126"/>
      <c r="AQ456" s="126"/>
      <c r="AR456" s="126"/>
      <c r="AS456" s="126"/>
      <c r="AT456" s="126"/>
      <c r="AU456" s="126"/>
      <c r="AV456" s="126"/>
      <c r="AW456" s="126"/>
      <c r="AX456" s="126"/>
      <c r="AY456" s="126"/>
      <c r="AZ456" s="126"/>
      <c r="BA456" s="126"/>
      <c r="BB456" s="126"/>
      <c r="BC456" s="126"/>
      <c r="BD456" s="126"/>
      <c r="BE456" s="126"/>
      <c r="BF456" s="126"/>
      <c r="BG456" s="126"/>
      <c r="BH456" s="126"/>
      <c r="BI456" s="126"/>
      <c r="BJ456" s="126"/>
      <c r="BK456" s="126"/>
      <c r="BL456" s="126"/>
      <c r="BM456" s="126"/>
      <c r="BN456" s="126"/>
      <c r="BO456" s="126"/>
      <c r="BP456" s="126"/>
      <c r="BQ456" s="126"/>
      <c r="BR456" s="126"/>
      <c r="BS456" s="126"/>
      <c r="BT456" s="126"/>
      <c r="BU456" s="126"/>
      <c r="BV456" s="126"/>
      <c r="BW456" s="126"/>
      <c r="BX456" s="126"/>
      <c r="BY456" s="126"/>
      <c r="BZ456" s="126"/>
      <c r="CA456" s="126"/>
      <c r="CB456" s="126"/>
      <c r="CC456" s="126"/>
      <c r="CD456" s="126"/>
      <c r="CE456" s="126"/>
      <c r="CF456" s="126"/>
      <c r="CG456" s="126"/>
      <c r="CH456" s="126"/>
      <c r="CI456" s="126"/>
      <c r="CJ456" s="126"/>
      <c r="CK456" s="126"/>
      <c r="CL456" s="126"/>
      <c r="CM456" s="126"/>
      <c r="CN456" s="126"/>
      <c r="CO456" s="126"/>
      <c r="CP456" s="126"/>
      <c r="CQ456" s="126"/>
    </row>
    <row r="457" ht="24" customHeight="1" outlineLevel="2" spans="1:95">
      <c r="A457" s="111"/>
      <c r="B457" s="112" t="s">
        <v>799</v>
      </c>
      <c r="C457" s="113" t="s">
        <v>1554</v>
      </c>
      <c r="D457" s="111" t="s">
        <v>1555</v>
      </c>
      <c r="E457" s="112"/>
      <c r="F457" s="112"/>
      <c r="G457" s="112"/>
      <c r="H457" s="114">
        <f>X457+AA457+AD457+AG457+AJ457+AM457+AP457+AS457+AV457+AY457+BB457+BE457</f>
        <v>0</v>
      </c>
      <c r="I457" s="114">
        <f>Y457+AB457+AE457+AH457+AK457+AN457+AQ457+AT457+AW457+AZ457+BC457+BF457</f>
        <v>0</v>
      </c>
      <c r="J457" s="114">
        <f>Z457+AC457+AF457+AI457+AL457+AO457+AR457+AU457+AX457+BA457+BD457+BG457</f>
        <v>0</v>
      </c>
      <c r="K457" s="114"/>
      <c r="L457" s="151"/>
      <c r="M457" s="151"/>
      <c r="N457" s="114"/>
      <c r="O457" s="114"/>
      <c r="P457" s="114"/>
      <c r="Q457" s="114"/>
      <c r="R457" s="114"/>
      <c r="S457" s="114"/>
      <c r="T457" s="114"/>
      <c r="U457" s="114"/>
      <c r="V457" s="114"/>
      <c r="W457" s="114"/>
      <c r="X457" s="114">
        <f>VLOOKUP($C457,'1 预算编制表单'!$C:$BJ,27,FALSE)</f>
        <v>0</v>
      </c>
      <c r="Y457" s="114">
        <f>X457-Z457</f>
        <v>0</v>
      </c>
      <c r="Z457" s="114">
        <f>SUM(Z458:Z462)</f>
        <v>0</v>
      </c>
      <c r="AA457" s="114">
        <f>VLOOKUP($C457,'1 预算编制表单'!$C:$BJ,30,FALSE)</f>
        <v>0</v>
      </c>
      <c r="AB457" s="114">
        <f>AA457-AC457</f>
        <v>0</v>
      </c>
      <c r="AC457" s="114">
        <f>SUM(AC458:AC462)</f>
        <v>0</v>
      </c>
      <c r="AD457" s="114">
        <f>VLOOKUP($C457,'1 预算编制表单'!$C:$BJ,33,FALSE)</f>
        <v>0</v>
      </c>
      <c r="AE457" s="114">
        <f>AD457-AF457</f>
        <v>0</v>
      </c>
      <c r="AF457" s="114">
        <f>SUM(AF458:AF462)</f>
        <v>0</v>
      </c>
      <c r="AG457" s="114">
        <f>VLOOKUP($C457,'1 预算编制表单'!$C:$BJ,36,FALSE)</f>
        <v>0</v>
      </c>
      <c r="AH457" s="114">
        <f>AG457-AI457</f>
        <v>0</v>
      </c>
      <c r="AI457" s="114">
        <f>SUM(AI458:AI462)</f>
        <v>0</v>
      </c>
      <c r="AJ457" s="114">
        <f>VLOOKUP($C457,'1 预算编制表单'!$C:$BJ,39,FALSE)</f>
        <v>0</v>
      </c>
      <c r="AK457" s="114">
        <f>AJ457-AL457</f>
        <v>0</v>
      </c>
      <c r="AL457" s="114">
        <f>SUM(AL458:AL462)</f>
        <v>0</v>
      </c>
      <c r="AM457" s="114">
        <f>VLOOKUP($C457,'1 预算编制表单'!$C:$BJ,42,FALSE)</f>
        <v>0</v>
      </c>
      <c r="AN457" s="114">
        <f>AM457-AO457</f>
        <v>0</v>
      </c>
      <c r="AO457" s="114">
        <f>SUM(AO458:AO462)</f>
        <v>0</v>
      </c>
      <c r="AP457" s="114">
        <f>VLOOKUP($C457,'1 预算编制表单'!$C:$BJ,45,FALSE)</f>
        <v>0</v>
      </c>
      <c r="AQ457" s="114">
        <f>AP457-AR457</f>
        <v>0</v>
      </c>
      <c r="AR457" s="114">
        <f>SUM(AR458:AR462)</f>
        <v>0</v>
      </c>
      <c r="AS457" s="114">
        <f>VLOOKUP($C457,'1 预算编制表单'!$C:$BJ,48,FALSE)</f>
        <v>0</v>
      </c>
      <c r="AT457" s="114">
        <f>AS457-AU457</f>
        <v>0</v>
      </c>
      <c r="AU457" s="114">
        <f>SUM(AU458:AU462)</f>
        <v>0</v>
      </c>
      <c r="AV457" s="114">
        <f>VLOOKUP($C457,'1 预算编制表单'!$C:$BJ,51,FALSE)</f>
        <v>0</v>
      </c>
      <c r="AW457" s="114">
        <f>AV457-AX457</f>
        <v>0</v>
      </c>
      <c r="AX457" s="114">
        <f>SUM(AX458:AX462)</f>
        <v>0</v>
      </c>
      <c r="AY457" s="114">
        <f>VLOOKUP($C457,'1 预算编制表单'!$C:$BJ,54,FALSE)</f>
        <v>0</v>
      </c>
      <c r="AZ457" s="114">
        <f>AY457-BA457</f>
        <v>0</v>
      </c>
      <c r="BA457" s="114">
        <f>SUM(BA458:BA462)</f>
        <v>0</v>
      </c>
      <c r="BB457" s="114">
        <f>VLOOKUP($C457,'1 预算编制表单'!$C:$BJ,57,FALSE)</f>
        <v>0</v>
      </c>
      <c r="BC457" s="114">
        <f>BB457-BD457</f>
        <v>0</v>
      </c>
      <c r="BD457" s="114">
        <f>SUM(BD458:BD462)</f>
        <v>0</v>
      </c>
      <c r="BE457" s="114">
        <f>VLOOKUP($C457,'1 预算编制表单'!$C:$BJ,60,FALSE)</f>
        <v>0</v>
      </c>
      <c r="BF457" s="114">
        <f>BE457-BG457</f>
        <v>0</v>
      </c>
      <c r="BG457" s="114">
        <f>SUM(BG458:BG462)</f>
        <v>0</v>
      </c>
      <c r="BH457" s="114">
        <f>VLOOKUP($C457,'1 预算编制表单'!$C:$BJ,27,FALSE)</f>
        <v>0</v>
      </c>
      <c r="BI457" s="114">
        <f>BH457-BJ457</f>
        <v>0</v>
      </c>
      <c r="BJ457" s="114">
        <f>SUM(BJ458:BJ462)</f>
        <v>0</v>
      </c>
      <c r="BK457" s="114">
        <f>VLOOKUP($C457,'1 预算编制表单'!$C:$BJ,30,FALSE)</f>
        <v>0</v>
      </c>
      <c r="BL457" s="114">
        <f>BK457-BM457</f>
        <v>0</v>
      </c>
      <c r="BM457" s="114">
        <f>SUM(BM458:BM462)</f>
        <v>0</v>
      </c>
      <c r="BN457" s="114">
        <f>VLOOKUP($C457,'1 预算编制表单'!$C:$BJ,33,FALSE)</f>
        <v>0</v>
      </c>
      <c r="BO457" s="114">
        <f>BN457-BP457</f>
        <v>0</v>
      </c>
      <c r="BP457" s="114">
        <f>SUM(BP458:BP462)</f>
        <v>0</v>
      </c>
      <c r="BQ457" s="114">
        <f>VLOOKUP($C457,'1 预算编制表单'!$C:$BJ,36,FALSE)</f>
        <v>0</v>
      </c>
      <c r="BR457" s="114">
        <f>BQ457-BS457</f>
        <v>0</v>
      </c>
      <c r="BS457" s="114">
        <f>SUM(BS458:BS462)</f>
        <v>0</v>
      </c>
      <c r="BT457" s="114">
        <f>VLOOKUP($C457,'1 预算编制表单'!$C:$BJ,39,FALSE)</f>
        <v>0</v>
      </c>
      <c r="BU457" s="114">
        <f>BT457-BV457</f>
        <v>0</v>
      </c>
      <c r="BV457" s="114">
        <f>SUM(BV458:BV462)</f>
        <v>0</v>
      </c>
      <c r="BW457" s="114">
        <f>VLOOKUP($C457,'1 预算编制表单'!$C:$BJ,42,FALSE)</f>
        <v>0</v>
      </c>
      <c r="BX457" s="114">
        <f>BW457-BY457</f>
        <v>0</v>
      </c>
      <c r="BY457" s="114">
        <f>SUM(BY458:BY462)</f>
        <v>0</v>
      </c>
      <c r="BZ457" s="114">
        <f>VLOOKUP($C457,'1 预算编制表单'!$C:$BJ,45,FALSE)</f>
        <v>0</v>
      </c>
      <c r="CA457" s="114">
        <f>BZ457-CB457</f>
        <v>0</v>
      </c>
      <c r="CB457" s="114">
        <f>SUM(CB458:CB462)</f>
        <v>0</v>
      </c>
      <c r="CC457" s="114">
        <f>VLOOKUP($C457,'1 预算编制表单'!$C:$BJ,48,FALSE)</f>
        <v>0</v>
      </c>
      <c r="CD457" s="114">
        <f>CC457-CE457</f>
        <v>0</v>
      </c>
      <c r="CE457" s="114">
        <f>SUM(CE458:CE462)</f>
        <v>0</v>
      </c>
      <c r="CF457" s="114">
        <f>VLOOKUP($C457,'1 预算编制表单'!$C:$BJ,51,FALSE)</f>
        <v>0</v>
      </c>
      <c r="CG457" s="114">
        <f>CF457-CH457</f>
        <v>0</v>
      </c>
      <c r="CH457" s="114">
        <f>SUM(CH458:CH462)</f>
        <v>0</v>
      </c>
      <c r="CI457" s="114">
        <f>VLOOKUP($C457,'1 预算编制表单'!$C:$BJ,54,FALSE)</f>
        <v>0</v>
      </c>
      <c r="CJ457" s="114">
        <f>CI457-CK457</f>
        <v>0</v>
      </c>
      <c r="CK457" s="114">
        <f>SUM(CK458:CK462)</f>
        <v>0</v>
      </c>
      <c r="CL457" s="114">
        <f>VLOOKUP($C457,'1 预算编制表单'!$C:$BJ,57,FALSE)</f>
        <v>0</v>
      </c>
      <c r="CM457" s="114">
        <f>CL457-CN457</f>
        <v>0</v>
      </c>
      <c r="CN457" s="114">
        <f>SUM(CN458:CN462)</f>
        <v>0</v>
      </c>
      <c r="CO457" s="114">
        <f>VLOOKUP($C457,'1 预算编制表单'!$C:$BJ,60,FALSE)</f>
        <v>0</v>
      </c>
      <c r="CP457" s="114">
        <f>CO457-CQ457</f>
        <v>0</v>
      </c>
      <c r="CQ457" s="114">
        <f>SUM(CQ458:CQ462)</f>
        <v>0</v>
      </c>
    </row>
    <row r="458" s="78" customFormat="1" ht="24" customHeight="1" outlineLevel="3" spans="1:95">
      <c r="A458" s="119"/>
      <c r="B458" s="120"/>
      <c r="C458" s="121"/>
      <c r="D458" s="119"/>
      <c r="E458" s="120"/>
      <c r="F458" s="120"/>
      <c r="G458" s="120"/>
      <c r="H458" s="122"/>
      <c r="I458" s="122"/>
      <c r="J458" s="122">
        <f>Z458+AC458+AF458+AI458+AL458+AO458+AR458+AU458+AX458+BA458+BD458+BG458</f>
        <v>0</v>
      </c>
      <c r="K458" s="122">
        <v>1</v>
      </c>
      <c r="L458" s="153"/>
      <c r="M458" s="154">
        <f>IFERROR(VLOOKUP($L458,'2-2 引出数据_合同数据仓库'!$B$2:$BP$1000,3,FALSE),0)</f>
        <v>0</v>
      </c>
      <c r="N458" s="122"/>
      <c r="O458" s="154">
        <f>IFERROR(VLOOKUP((LEFT(VLOOKUP($L458,'2-2 引出数据_合同数据仓库'!$B$2:$BP$1000,64,FALSE),15)&amp;(RIGHT(VLOOKUP($L458,'2-2 引出数据_合同数据仓库'!$B$2:$BP$1000,64,FALSE),4)+1)),'2-2 引出数据_合同数据仓库'!$B$2:$BP$1000,3,FALSE),0)</f>
        <v>0</v>
      </c>
      <c r="P458" s="122"/>
      <c r="Q458" s="122">
        <f>IFERROR(VLOOKUP($L458,'2-2 引出数据_合同数据仓库'!$B$2:$BP$1000,28,FALSE),0)</f>
        <v>0</v>
      </c>
      <c r="R458" s="122">
        <f>IFERROR(VLOOKUP($L458,'2-2 引出数据_合同数据仓库'!$B$2:$BP$1000,29,FALSE),0)</f>
        <v>0</v>
      </c>
      <c r="S458" s="122">
        <f>IFERROR(VLOOKUP($L458,'2-2 引出数据_合同数据仓库'!$B$2:$BP$1000,4,FALSE),0)</f>
        <v>0</v>
      </c>
      <c r="T458" s="122"/>
      <c r="U458" s="122">
        <f>IFERROR(VLOOKUP($L458,'2-2 引出数据_合同数据仓库'!$B$2:$BP$1000,15,FALSE),0)</f>
        <v>0</v>
      </c>
      <c r="V458" s="122">
        <f t="shared" ref="V458:V461" si="5295">U458/(S458-R458+1)*365</f>
        <v>0</v>
      </c>
      <c r="W458" s="122"/>
      <c r="X458" s="161">
        <v>45658</v>
      </c>
      <c r="Y458" s="161">
        <f t="shared" ref="Y458:Y461" si="5296">X458+30</f>
        <v>45688</v>
      </c>
      <c r="Z458" s="165">
        <f t="shared" ref="Z458:Z461" si="5297">IFERROR(IF(($R458-Y458)&gt;=0,0,IF(($S458-X458)&lt;0,0,IF(AND(($S458-Y458)&gt;0,(X458-$R458)&gt;0),$V458/365*(Y458-X458+1),IF(AND(($S458-Y458)&lt;=0,(X458-$R458)&gt;0),$V458/365*($S458-X458+1),$V458/365*(Y458-$R458+1))))),0)</f>
        <v>0</v>
      </c>
      <c r="AA458" s="161">
        <f t="shared" ref="AA458:AA461" si="5298">Y458+1</f>
        <v>45689</v>
      </c>
      <c r="AB458" s="161">
        <f t="shared" ref="AB458:AB461" si="5299">AA458+27</f>
        <v>45716</v>
      </c>
      <c r="AC458" s="165">
        <f t="shared" ref="AC458:AC461" si="5300">IFERROR(IF(($R458-AB458)&gt;=0,0,IF(($S458-AA458)&lt;0,0,IF(AND(($S458-AB458)&gt;0,(AA458-$R458)&gt;0),$V458/365*(AB458-AA458+1),IF(AND(($S458-AB458)&lt;=0,(AA458-$R458)&gt;0),$V458/365*($S458-AA458+1),$V458/365*(AB458-$R458+1))))),0)</f>
        <v>0</v>
      </c>
      <c r="AD458" s="161">
        <f t="shared" ref="AD458:AD461" si="5301">AB458+1</f>
        <v>45717</v>
      </c>
      <c r="AE458" s="161">
        <f t="shared" ref="AE458:AE461" si="5302">AD458+30</f>
        <v>45747</v>
      </c>
      <c r="AF458" s="165">
        <f t="shared" ref="AF458:AF461" si="5303">IFERROR(IF(($R458-AE458)&gt;=0,0,IF(($S458-AD458)&lt;0,0,IF(AND(($S458-AE458)&gt;0,(AD458-$R458)&gt;0),$V458/365*(AE458-AD458+1),IF(AND(($S458-AE458)&lt;=0,(AD458-$R458)&gt;0),$V458/365*($S458-AD458+1),$V458/365*(AE458-$R458+1))))),0)</f>
        <v>0</v>
      </c>
      <c r="AG458" s="161">
        <f t="shared" ref="AG458:AG461" si="5304">AE458+1</f>
        <v>45748</v>
      </c>
      <c r="AH458" s="161">
        <f t="shared" ref="AH458:AH461" si="5305">AG458+29</f>
        <v>45777</v>
      </c>
      <c r="AI458" s="165">
        <f t="shared" ref="AI458:AI461" si="5306">IFERROR(IF(($R458-AH458)&gt;=0,0,IF(($S458-AG458)&lt;0,0,IF(AND(($S458-AH458)&gt;0,(AG458-$R458)&gt;0),$V458/365*(AH458-AG458+1),IF(AND(($S458-AH458)&lt;=0,(AG458-$R458)&gt;0),$V458/365*($S458-AG458+1),$V458/365*(AH458-$R458+1))))),0)</f>
        <v>0</v>
      </c>
      <c r="AJ458" s="161">
        <f t="shared" ref="AJ458:AJ461" si="5307">AH458+1</f>
        <v>45778</v>
      </c>
      <c r="AK458" s="161">
        <f t="shared" ref="AK458:AK461" si="5308">AJ458+30</f>
        <v>45808</v>
      </c>
      <c r="AL458" s="165">
        <f t="shared" ref="AL458:AL461" si="5309">IFERROR(IF(($R458-AK458)&gt;=0,0,IF(($S458-AJ458)&lt;0,0,IF(AND(($S458-AK458)&gt;0,(AJ458-$R458)&gt;0),$V458/365*(AK458-AJ458+1),IF(AND(($S458-AK458)&lt;=0,(AJ458-$R458)&gt;0),$V458/365*($S458-AJ458+1),$V458/365*(AK458-$R458+1))))),0)</f>
        <v>0</v>
      </c>
      <c r="AM458" s="161">
        <f t="shared" ref="AM458:AM461" si="5310">AK458+1</f>
        <v>45809</v>
      </c>
      <c r="AN458" s="161">
        <f t="shared" ref="AN458:AN461" si="5311">AM458+29</f>
        <v>45838</v>
      </c>
      <c r="AO458" s="165">
        <f t="shared" ref="AO458:AO461" si="5312">IFERROR(IF(($R458-AN458)&gt;=0,0,IF(($S458-AM458)&lt;0,0,IF(AND(($S458-AN458)&gt;0,(AM458-$R458)&gt;0),$V458/365*(AN458-AM458+1),IF(AND(($S458-AN458)&lt;=0,(AM458-$R458)&gt;0),$V458/365*($S458-AM458+1),$V458/365*(AN458-$R458+1))))),0)</f>
        <v>0</v>
      </c>
      <c r="AP458" s="161">
        <f t="shared" ref="AP458:AP461" si="5313">AN458+1</f>
        <v>45839</v>
      </c>
      <c r="AQ458" s="161">
        <f t="shared" ref="AQ458:AQ461" si="5314">AP458+30</f>
        <v>45869</v>
      </c>
      <c r="AR458" s="165">
        <f t="shared" ref="AR458:AR461" si="5315">IFERROR(IF(($R458-AQ458)&gt;=0,0,IF(($S458-AP458)&lt;0,0,IF(AND(($S458-AQ458)&gt;0,(AP458-$R458)&gt;0),$V458/365*(AQ458-AP458+1),IF(AND(($S458-AQ458)&lt;=0,(AP458-$R458)&gt;0),$V458/365*($S458-AP458+1),$V458/365*(AQ458-$R458+1))))),0)</f>
        <v>0</v>
      </c>
      <c r="AS458" s="161">
        <f t="shared" ref="AS458:AS461" si="5316">AQ458+1</f>
        <v>45870</v>
      </c>
      <c r="AT458" s="161">
        <f t="shared" ref="AT458:AT461" si="5317">AS458+30</f>
        <v>45900</v>
      </c>
      <c r="AU458" s="165">
        <f t="shared" ref="AU458:AU461" si="5318">IFERROR(IF(($R458-AT458)&gt;=0,0,IF(($S458-AS458)&lt;0,0,IF(AND(($S458-AT458)&gt;0,(AS458-$R458)&gt;0),$V458/365*(AT458-AS458+1),IF(AND(($S458-AT458)&lt;=0,(AS458-$R458)&gt;0),$V458/365*($S458-AS458+1),$V458/365*(AT458-$R458+1))))),0)</f>
        <v>0</v>
      </c>
      <c r="AV458" s="161">
        <f t="shared" ref="AV458:AV461" si="5319">AT458+1</f>
        <v>45901</v>
      </c>
      <c r="AW458" s="161">
        <f t="shared" ref="AW458:AW461" si="5320">AV458+29</f>
        <v>45930</v>
      </c>
      <c r="AX458" s="165">
        <f t="shared" ref="AX458:AX461" si="5321">IFERROR(IF(($R458-AW458)&gt;=0,0,IF(($S458-AV458)&lt;0,0,IF(AND(($S458-AW458)&gt;0,(AV458-$R458)&gt;0),$V458/365*(AW458-AV458+1),IF(AND(($S458-AW458)&lt;=0,(AV458-$R458)&gt;0),$V458/365*($S458-AV458+1),$V458/365*(AW458-$R458+1))))),0)</f>
        <v>0</v>
      </c>
      <c r="AY458" s="161">
        <f t="shared" ref="AY458:AY461" si="5322">AW458+1</f>
        <v>45931</v>
      </c>
      <c r="AZ458" s="161">
        <f t="shared" ref="AZ458:AZ461" si="5323">AY458+30</f>
        <v>45961</v>
      </c>
      <c r="BA458" s="165">
        <f t="shared" ref="BA458:BA461" si="5324">IFERROR(IF(($R458-AZ458)&gt;=0,0,IF(($S458-AY458)&lt;0,0,IF(AND(($S458-AZ458)&gt;0,(AY458-$R458)&gt;0),$V458/365*(AZ458-AY458+1),IF(AND(($S458-AZ458)&lt;=0,(AY458-$R458)&gt;0),$V458/365*($S458-AY458+1),$V458/365*(AZ458-$R458+1))))),0)</f>
        <v>0</v>
      </c>
      <c r="BB458" s="161">
        <f t="shared" ref="BB458:BB461" si="5325">AZ458+1</f>
        <v>45962</v>
      </c>
      <c r="BC458" s="161">
        <f t="shared" ref="BC458:BC461" si="5326">BB458+29</f>
        <v>45991</v>
      </c>
      <c r="BD458" s="165">
        <f t="shared" ref="BD458:BD461" si="5327">IFERROR(IF(($R458-BC458)&gt;=0,0,IF(($S458-BB458)&lt;0,0,IF(AND(($S458-BC458)&gt;0,(BB458-$R458)&gt;0),$V458/365*(BC458-BB458+1),IF(AND(($S458-BC458)&lt;=0,(BB458-$R458)&gt;0),$V458/365*($S458-BB458+1),$V458/365*(BC458-$R458+1))))),0)</f>
        <v>0</v>
      </c>
      <c r="BE458" s="161">
        <f t="shared" ref="BE458:BE461" si="5328">BC458+1</f>
        <v>45992</v>
      </c>
      <c r="BF458" s="161">
        <f t="shared" ref="BF458:BF461" si="5329">BE458+30</f>
        <v>46022</v>
      </c>
      <c r="BG458" s="165">
        <f t="shared" ref="BG458:BG461" si="5330">IFERROR(IF(($R458-BF458)&gt;=0,0,IF(($S458-BE458)&lt;0,0,IF(AND(($S458-BF458)&gt;0,(BE458-$R458)&gt;0),$V458/365*(BF458-BE458+1),IF(AND(($S458-BF458)&lt;=0,(BE458-$R458)&gt;0),$V458/365*($S458-BE458+1),$V458/365*(BF458-$R458+1))))),0)</f>
        <v>0</v>
      </c>
      <c r="BH458" s="161">
        <v>46023</v>
      </c>
      <c r="BI458" s="161">
        <f t="shared" ref="BI458:BI461" si="5331">BH458+30</f>
        <v>46053</v>
      </c>
      <c r="BJ458" s="165">
        <f t="shared" ref="BJ458:BJ461" si="5332">IFERROR(IF(($R458-BI458)&gt;=0,0,IF(($S458-BH458)&lt;0,0,IF(AND(($S458-BI458)&gt;0,(BH458-$R458)&gt;0),$V458/365*(BI458-BH458+1),IF(AND(($S458-BI458)&lt;=0,(BH458-$R458)&gt;0),$V458/365*($S458-BH458+1),$V458/365*(BI458-$R458+1))))),0)</f>
        <v>0</v>
      </c>
      <c r="BK458" s="161">
        <f t="shared" ref="BK458:BK461" si="5333">BI458+1</f>
        <v>46054</v>
      </c>
      <c r="BL458" s="161">
        <f t="shared" ref="BL458:BL461" si="5334">BK458+27</f>
        <v>46081</v>
      </c>
      <c r="BM458" s="165">
        <f t="shared" ref="BM458:BM461" si="5335">IFERROR(IF(($R458-BL458)&gt;=0,0,IF(($S458-BK458)&lt;0,0,IF(AND(($S458-BL458)&gt;0,(BK458-$R458)&gt;0),$V458/365*(BL458-BK458+1),IF(AND(($S458-BL458)&lt;=0,(BK458-$R458)&gt;0),$V458/365*($S458-BK458+1),$V458/365*(BL458-$R458+1))))),0)</f>
        <v>0</v>
      </c>
      <c r="BN458" s="161">
        <f t="shared" ref="BN458:BN461" si="5336">BL458+1</f>
        <v>46082</v>
      </c>
      <c r="BO458" s="161">
        <f t="shared" ref="BO458:BO461" si="5337">BN458+30</f>
        <v>46112</v>
      </c>
      <c r="BP458" s="165">
        <f t="shared" ref="BP458:BP461" si="5338">IFERROR(IF(($R458-BO458)&gt;=0,0,IF(($S458-BN458)&lt;0,0,IF(AND(($S458-BO458)&gt;0,(BN458-$R458)&gt;0),$V458/365*(BO458-BN458+1),IF(AND(($S458-BO458)&lt;=0,(BN458-$R458)&gt;0),$V458/365*($S458-BN458+1),$V458/365*(BO458-$R458+1))))),0)</f>
        <v>0</v>
      </c>
      <c r="BQ458" s="161">
        <f t="shared" ref="BQ458:BQ461" si="5339">BO458+1</f>
        <v>46113</v>
      </c>
      <c r="BR458" s="161">
        <f t="shared" ref="BR458:BR461" si="5340">BQ458+29</f>
        <v>46142</v>
      </c>
      <c r="BS458" s="165">
        <f t="shared" ref="BS458:BS461" si="5341">IFERROR(IF(($R458-BR458)&gt;=0,0,IF(($S458-BQ458)&lt;0,0,IF(AND(($S458-BR458)&gt;0,(BQ458-$R458)&gt;0),$V458/365*(BR458-BQ458+1),IF(AND(($S458-BR458)&lt;=0,(BQ458-$R458)&gt;0),$V458/365*($S458-BQ458+1),$V458/365*(BR458-$R458+1))))),0)</f>
        <v>0</v>
      </c>
      <c r="BT458" s="161">
        <f t="shared" ref="BT458:BT461" si="5342">BR458+1</f>
        <v>46143</v>
      </c>
      <c r="BU458" s="161">
        <f t="shared" ref="BU458:BU461" si="5343">BT458+30</f>
        <v>46173</v>
      </c>
      <c r="BV458" s="165">
        <f t="shared" ref="BV458:BV461" si="5344">IFERROR(IF(($R458-BU458)&gt;=0,0,IF(($S458-BT458)&lt;0,0,IF(AND(($S458-BU458)&gt;0,(BT458-$R458)&gt;0),$V458/365*(BU458-BT458+1),IF(AND(($S458-BU458)&lt;=0,(BT458-$R458)&gt;0),$V458/365*($S458-BT458+1),$V458/365*(BU458-$R458+1))))),0)</f>
        <v>0</v>
      </c>
      <c r="BW458" s="161">
        <f t="shared" ref="BW458:BW461" si="5345">BU458+1</f>
        <v>46174</v>
      </c>
      <c r="BX458" s="161">
        <f t="shared" ref="BX458:BX461" si="5346">BW458+29</f>
        <v>46203</v>
      </c>
      <c r="BY458" s="165">
        <f t="shared" ref="BY458:BY461" si="5347">IFERROR(IF(($R458-BX458)&gt;=0,0,IF(($S458-BW458)&lt;0,0,IF(AND(($S458-BX458)&gt;0,(BW458-$R458)&gt;0),$V458/365*(BX458-BW458+1),IF(AND(($S458-BX458)&lt;=0,(BW458-$R458)&gt;0),$V458/365*($S458-BW458+1),$V458/365*(BX458-$R458+1))))),0)</f>
        <v>0</v>
      </c>
      <c r="BZ458" s="161">
        <f t="shared" ref="BZ458:BZ461" si="5348">BX458+1</f>
        <v>46204</v>
      </c>
      <c r="CA458" s="161">
        <f t="shared" ref="CA458:CA461" si="5349">BZ458+30</f>
        <v>46234</v>
      </c>
      <c r="CB458" s="165">
        <f t="shared" ref="CB458:CB461" si="5350">IFERROR(IF(($R458-CA458)&gt;=0,0,IF(($S458-BZ458)&lt;0,0,IF(AND(($S458-CA458)&gt;0,(BZ458-$R458)&gt;0),$V458/365*(CA458-BZ458+1),IF(AND(($S458-CA458)&lt;=0,(BZ458-$R458)&gt;0),$V458/365*($S458-BZ458+1),$V458/365*(CA458-$R458+1))))),0)</f>
        <v>0</v>
      </c>
      <c r="CC458" s="161">
        <f t="shared" ref="CC458:CC461" si="5351">CA458+1</f>
        <v>46235</v>
      </c>
      <c r="CD458" s="161">
        <f t="shared" ref="CD458:CD461" si="5352">CC458+30</f>
        <v>46265</v>
      </c>
      <c r="CE458" s="165">
        <f t="shared" ref="CE458:CE461" si="5353">IFERROR(IF(($R458-CD458)&gt;=0,0,IF(($S458-CC458)&lt;0,0,IF(AND(($S458-CD458)&gt;0,(CC458-$R458)&gt;0),$V458/365*(CD458-CC458+1),IF(AND(($S458-CD458)&lt;=0,(CC458-$R458)&gt;0),$V458/365*($S458-CC458+1),$V458/365*(CD458-$R458+1))))),0)</f>
        <v>0</v>
      </c>
      <c r="CF458" s="161">
        <f t="shared" ref="CF458:CF461" si="5354">CD458+1</f>
        <v>46266</v>
      </c>
      <c r="CG458" s="161">
        <f t="shared" ref="CG458:CG461" si="5355">CF458+29</f>
        <v>46295</v>
      </c>
      <c r="CH458" s="165">
        <f t="shared" ref="CH458:CH461" si="5356">IFERROR(IF(($R458-CG458)&gt;=0,0,IF(($S458-CF458)&lt;0,0,IF(AND(($S458-CG458)&gt;0,(CF458-$R458)&gt;0),$V458/365*(CG458-CF458+1),IF(AND(($S458-CG458)&lt;=0,(CF458-$R458)&gt;0),$V458/365*($S458-CF458+1),$V458/365*(CG458-$R458+1))))),0)</f>
        <v>0</v>
      </c>
      <c r="CI458" s="161">
        <f t="shared" ref="CI458:CI461" si="5357">CG458+1</f>
        <v>46296</v>
      </c>
      <c r="CJ458" s="161">
        <f t="shared" ref="CJ458:CJ461" si="5358">CI458+30</f>
        <v>46326</v>
      </c>
      <c r="CK458" s="165">
        <f t="shared" ref="CK458:CK461" si="5359">IFERROR(IF(($R458-CJ458)&gt;=0,0,IF(($S458-CI458)&lt;0,0,IF(AND(($S458-CJ458)&gt;0,(CI458-$R458)&gt;0),$V458/365*(CJ458-CI458+1),IF(AND(($S458-CJ458)&lt;=0,(CI458-$R458)&gt;0),$V458/365*($S458-CI458+1),$V458/365*(CJ458-$R458+1))))),0)</f>
        <v>0</v>
      </c>
      <c r="CL458" s="161">
        <f t="shared" ref="CL458:CL461" si="5360">CJ458+1</f>
        <v>46327</v>
      </c>
      <c r="CM458" s="161">
        <f t="shared" ref="CM458:CM461" si="5361">CL458+29</f>
        <v>46356</v>
      </c>
      <c r="CN458" s="165">
        <f t="shared" ref="CN458:CN461" si="5362">IFERROR(IF(($R458-CM458)&gt;=0,0,IF(($S458-CL458)&lt;0,0,IF(AND(($S458-CM458)&gt;0,(CL458-$R458)&gt;0),$V458/365*(CM458-CL458+1),IF(AND(($S458-CM458)&lt;=0,(CL458-$R458)&gt;0),$V458/365*($S458-CL458+1),$V458/365*(CM458-$R458+1))))),0)</f>
        <v>0</v>
      </c>
      <c r="CO458" s="161">
        <f t="shared" ref="CO458:CO461" si="5363">CM458+1</f>
        <v>46357</v>
      </c>
      <c r="CP458" s="161">
        <f t="shared" ref="CP458:CP461" si="5364">CO458+30</f>
        <v>46387</v>
      </c>
      <c r="CQ458" s="165">
        <f t="shared" ref="CQ458:CQ461" si="5365">IFERROR(IF(($R458-CP458)&gt;=0,0,IF(($S458-CO458)&lt;0,0,IF(AND(($S458-CP458)&gt;0,(CO458-$R458)&gt;0),$V458/365*(CP458-CO458+1),IF(AND(($S458-CP458)&lt;=0,(CO458-$R458)&gt;0),$V458/365*($S458-CO458+1),$V458/365*(CP458-$R458+1))))),0)</f>
        <v>0</v>
      </c>
    </row>
    <row r="459" s="78" customFormat="1" ht="24" customHeight="1" outlineLevel="3" spans="1:95">
      <c r="A459" s="119"/>
      <c r="B459" s="120"/>
      <c r="C459" s="121"/>
      <c r="D459" s="119"/>
      <c r="E459" s="120"/>
      <c r="F459" s="120"/>
      <c r="G459" s="120"/>
      <c r="H459" s="122"/>
      <c r="I459" s="122"/>
      <c r="J459" s="122">
        <f>Z459+AC459+AF459+AI459+AL459+AO459+AR459+AU459+AX459+BA459+BD459+BG459</f>
        <v>0</v>
      </c>
      <c r="K459" s="122">
        <f t="shared" ref="K459:K461" si="5366">K458+1</f>
        <v>2</v>
      </c>
      <c r="L459" s="153"/>
      <c r="M459" s="154">
        <f>IFERROR(VLOOKUP($L459,'2-2 引出数据_合同数据仓库'!$B$2:$BP$1000,3,FALSE),0)</f>
        <v>0</v>
      </c>
      <c r="N459" s="122"/>
      <c r="O459" s="154">
        <f>IFERROR(VLOOKUP((LEFT(VLOOKUP($L459,'2-2 引出数据_合同数据仓库'!$B$2:$BP$1000,64,FALSE),15)&amp;(RIGHT(VLOOKUP($L459,'2-2 引出数据_合同数据仓库'!$B$2:$BP$1000,64,FALSE),4)+1)),'2-2 引出数据_合同数据仓库'!$B$2:$BP$1000,3,FALSE),0)</f>
        <v>0</v>
      </c>
      <c r="P459" s="122"/>
      <c r="Q459" s="122">
        <f>IFERROR(VLOOKUP($L459,'2-2 引出数据_合同数据仓库'!$B$2:$BP$1000,28,FALSE),0)</f>
        <v>0</v>
      </c>
      <c r="R459" s="122">
        <f>IFERROR(VLOOKUP($L459,'2-2 引出数据_合同数据仓库'!$B$2:$BP$1000,29,FALSE),0)</f>
        <v>0</v>
      </c>
      <c r="S459" s="122">
        <f>IFERROR(VLOOKUP($L459,'2-2 引出数据_合同数据仓库'!$B$2:$BP$1000,4,FALSE),0)</f>
        <v>0</v>
      </c>
      <c r="T459" s="122"/>
      <c r="U459" s="122">
        <f>IFERROR(VLOOKUP($L459,'2-2 引出数据_合同数据仓库'!$B$2:$BP$1000,15,FALSE),0)</f>
        <v>0</v>
      </c>
      <c r="V459" s="122">
        <f t="shared" si="5295"/>
        <v>0</v>
      </c>
      <c r="W459" s="122"/>
      <c r="X459" s="161">
        <v>45658</v>
      </c>
      <c r="Y459" s="161">
        <f t="shared" si="5296"/>
        <v>45688</v>
      </c>
      <c r="Z459" s="165">
        <f t="shared" si="5297"/>
        <v>0</v>
      </c>
      <c r="AA459" s="161">
        <f t="shared" si="5298"/>
        <v>45689</v>
      </c>
      <c r="AB459" s="161">
        <f t="shared" si="5299"/>
        <v>45716</v>
      </c>
      <c r="AC459" s="165">
        <f t="shared" si="5300"/>
        <v>0</v>
      </c>
      <c r="AD459" s="161">
        <f t="shared" si="5301"/>
        <v>45717</v>
      </c>
      <c r="AE459" s="161">
        <f t="shared" si="5302"/>
        <v>45747</v>
      </c>
      <c r="AF459" s="165">
        <f t="shared" si="5303"/>
        <v>0</v>
      </c>
      <c r="AG459" s="161">
        <f t="shared" si="5304"/>
        <v>45748</v>
      </c>
      <c r="AH459" s="161">
        <f t="shared" si="5305"/>
        <v>45777</v>
      </c>
      <c r="AI459" s="165">
        <f t="shared" si="5306"/>
        <v>0</v>
      </c>
      <c r="AJ459" s="161">
        <f t="shared" si="5307"/>
        <v>45778</v>
      </c>
      <c r="AK459" s="161">
        <f t="shared" si="5308"/>
        <v>45808</v>
      </c>
      <c r="AL459" s="165">
        <f t="shared" si="5309"/>
        <v>0</v>
      </c>
      <c r="AM459" s="161">
        <f t="shared" si="5310"/>
        <v>45809</v>
      </c>
      <c r="AN459" s="161">
        <f t="shared" si="5311"/>
        <v>45838</v>
      </c>
      <c r="AO459" s="165">
        <f t="shared" si="5312"/>
        <v>0</v>
      </c>
      <c r="AP459" s="161">
        <f t="shared" si="5313"/>
        <v>45839</v>
      </c>
      <c r="AQ459" s="161">
        <f t="shared" si="5314"/>
        <v>45869</v>
      </c>
      <c r="AR459" s="165">
        <f t="shared" si="5315"/>
        <v>0</v>
      </c>
      <c r="AS459" s="161">
        <f t="shared" si="5316"/>
        <v>45870</v>
      </c>
      <c r="AT459" s="161">
        <f t="shared" si="5317"/>
        <v>45900</v>
      </c>
      <c r="AU459" s="165">
        <f t="shared" si="5318"/>
        <v>0</v>
      </c>
      <c r="AV459" s="161">
        <f t="shared" si="5319"/>
        <v>45901</v>
      </c>
      <c r="AW459" s="161">
        <f t="shared" si="5320"/>
        <v>45930</v>
      </c>
      <c r="AX459" s="165">
        <f t="shared" si="5321"/>
        <v>0</v>
      </c>
      <c r="AY459" s="161">
        <f t="shared" si="5322"/>
        <v>45931</v>
      </c>
      <c r="AZ459" s="161">
        <f t="shared" si="5323"/>
        <v>45961</v>
      </c>
      <c r="BA459" s="165">
        <f t="shared" si="5324"/>
        <v>0</v>
      </c>
      <c r="BB459" s="161">
        <f t="shared" si="5325"/>
        <v>45962</v>
      </c>
      <c r="BC459" s="161">
        <f t="shared" si="5326"/>
        <v>45991</v>
      </c>
      <c r="BD459" s="165">
        <f t="shared" si="5327"/>
        <v>0</v>
      </c>
      <c r="BE459" s="161">
        <f t="shared" si="5328"/>
        <v>45992</v>
      </c>
      <c r="BF459" s="161">
        <f t="shared" si="5329"/>
        <v>46022</v>
      </c>
      <c r="BG459" s="165">
        <f t="shared" si="5330"/>
        <v>0</v>
      </c>
      <c r="BH459" s="161">
        <v>46023</v>
      </c>
      <c r="BI459" s="161">
        <f t="shared" si="5331"/>
        <v>46053</v>
      </c>
      <c r="BJ459" s="165">
        <f t="shared" si="5332"/>
        <v>0</v>
      </c>
      <c r="BK459" s="161">
        <f t="shared" si="5333"/>
        <v>46054</v>
      </c>
      <c r="BL459" s="161">
        <f t="shared" si="5334"/>
        <v>46081</v>
      </c>
      <c r="BM459" s="165">
        <f t="shared" si="5335"/>
        <v>0</v>
      </c>
      <c r="BN459" s="161">
        <f t="shared" si="5336"/>
        <v>46082</v>
      </c>
      <c r="BO459" s="161">
        <f t="shared" si="5337"/>
        <v>46112</v>
      </c>
      <c r="BP459" s="165">
        <f t="shared" si="5338"/>
        <v>0</v>
      </c>
      <c r="BQ459" s="161">
        <f t="shared" si="5339"/>
        <v>46113</v>
      </c>
      <c r="BR459" s="161">
        <f t="shared" si="5340"/>
        <v>46142</v>
      </c>
      <c r="BS459" s="165">
        <f t="shared" si="5341"/>
        <v>0</v>
      </c>
      <c r="BT459" s="161">
        <f t="shared" si="5342"/>
        <v>46143</v>
      </c>
      <c r="BU459" s="161">
        <f t="shared" si="5343"/>
        <v>46173</v>
      </c>
      <c r="BV459" s="165">
        <f t="shared" si="5344"/>
        <v>0</v>
      </c>
      <c r="BW459" s="161">
        <f t="shared" si="5345"/>
        <v>46174</v>
      </c>
      <c r="BX459" s="161">
        <f t="shared" si="5346"/>
        <v>46203</v>
      </c>
      <c r="BY459" s="165">
        <f t="shared" si="5347"/>
        <v>0</v>
      </c>
      <c r="BZ459" s="161">
        <f t="shared" si="5348"/>
        <v>46204</v>
      </c>
      <c r="CA459" s="161">
        <f t="shared" si="5349"/>
        <v>46234</v>
      </c>
      <c r="CB459" s="165">
        <f t="shared" si="5350"/>
        <v>0</v>
      </c>
      <c r="CC459" s="161">
        <f t="shared" si="5351"/>
        <v>46235</v>
      </c>
      <c r="CD459" s="161">
        <f t="shared" si="5352"/>
        <v>46265</v>
      </c>
      <c r="CE459" s="165">
        <f t="shared" si="5353"/>
        <v>0</v>
      </c>
      <c r="CF459" s="161">
        <f t="shared" si="5354"/>
        <v>46266</v>
      </c>
      <c r="CG459" s="161">
        <f t="shared" si="5355"/>
        <v>46295</v>
      </c>
      <c r="CH459" s="165">
        <f t="shared" si="5356"/>
        <v>0</v>
      </c>
      <c r="CI459" s="161">
        <f t="shared" si="5357"/>
        <v>46296</v>
      </c>
      <c r="CJ459" s="161">
        <f t="shared" si="5358"/>
        <v>46326</v>
      </c>
      <c r="CK459" s="165">
        <f t="shared" si="5359"/>
        <v>0</v>
      </c>
      <c r="CL459" s="161">
        <f t="shared" si="5360"/>
        <v>46327</v>
      </c>
      <c r="CM459" s="161">
        <f t="shared" si="5361"/>
        <v>46356</v>
      </c>
      <c r="CN459" s="165">
        <f t="shared" si="5362"/>
        <v>0</v>
      </c>
      <c r="CO459" s="161">
        <f t="shared" si="5363"/>
        <v>46357</v>
      </c>
      <c r="CP459" s="161">
        <f t="shared" si="5364"/>
        <v>46387</v>
      </c>
      <c r="CQ459" s="165">
        <f t="shared" si="5365"/>
        <v>0</v>
      </c>
    </row>
    <row r="460" s="78" customFormat="1" ht="24" customHeight="1" outlineLevel="3" spans="1:95">
      <c r="A460" s="119"/>
      <c r="B460" s="120"/>
      <c r="C460" s="121"/>
      <c r="D460" s="119"/>
      <c r="E460" s="120"/>
      <c r="F460" s="120"/>
      <c r="G460" s="120"/>
      <c r="H460" s="122"/>
      <c r="I460" s="122"/>
      <c r="J460" s="122">
        <f t="shared" ref="J460:J534" si="5367">Z460+AC460+AF460+AI460+AL460+AO460+AR460+AU460+AX460+BA460+BD460+BG460</f>
        <v>0</v>
      </c>
      <c r="K460" s="122">
        <f t="shared" si="5366"/>
        <v>3</v>
      </c>
      <c r="L460" s="153"/>
      <c r="M460" s="154">
        <f>IFERROR(VLOOKUP($L460,'2-2 引出数据_合同数据仓库'!$B$2:$BP$1000,3,FALSE),0)</f>
        <v>0</v>
      </c>
      <c r="N460" s="122"/>
      <c r="O460" s="154">
        <f>IFERROR(VLOOKUP((LEFT(VLOOKUP($L460,'2-2 引出数据_合同数据仓库'!$B$2:$BP$1000,64,FALSE),15)&amp;(RIGHT(VLOOKUP($L460,'2-2 引出数据_合同数据仓库'!$B$2:$BP$1000,64,FALSE),4)+1)),'2-2 引出数据_合同数据仓库'!$B$2:$BP$1000,3,FALSE),0)</f>
        <v>0</v>
      </c>
      <c r="P460" s="122"/>
      <c r="Q460" s="122">
        <f>IFERROR(VLOOKUP($L460,'2-2 引出数据_合同数据仓库'!$B$2:$BP$1000,28,FALSE),0)</f>
        <v>0</v>
      </c>
      <c r="R460" s="122">
        <f>IFERROR(VLOOKUP($L460,'2-2 引出数据_合同数据仓库'!$B$2:$BP$1000,29,FALSE),0)</f>
        <v>0</v>
      </c>
      <c r="S460" s="122">
        <f>IFERROR(VLOOKUP($L460,'2-2 引出数据_合同数据仓库'!$B$2:$BP$1000,4,FALSE),0)</f>
        <v>0</v>
      </c>
      <c r="T460" s="122"/>
      <c r="U460" s="122">
        <f>IFERROR(VLOOKUP($L460,'2-2 引出数据_合同数据仓库'!$B$2:$BP$1000,15,FALSE),0)</f>
        <v>0</v>
      </c>
      <c r="V460" s="122">
        <f t="shared" si="5295"/>
        <v>0</v>
      </c>
      <c r="W460" s="122"/>
      <c r="X460" s="161">
        <v>45658</v>
      </c>
      <c r="Y460" s="161">
        <f t="shared" si="5296"/>
        <v>45688</v>
      </c>
      <c r="Z460" s="165">
        <f t="shared" si="5297"/>
        <v>0</v>
      </c>
      <c r="AA460" s="161">
        <f t="shared" si="5298"/>
        <v>45689</v>
      </c>
      <c r="AB460" s="161">
        <f t="shared" si="5299"/>
        <v>45716</v>
      </c>
      <c r="AC460" s="165">
        <f t="shared" si="5300"/>
        <v>0</v>
      </c>
      <c r="AD460" s="161">
        <f t="shared" si="5301"/>
        <v>45717</v>
      </c>
      <c r="AE460" s="161">
        <f t="shared" si="5302"/>
        <v>45747</v>
      </c>
      <c r="AF460" s="165">
        <f t="shared" si="5303"/>
        <v>0</v>
      </c>
      <c r="AG460" s="161">
        <f t="shared" si="5304"/>
        <v>45748</v>
      </c>
      <c r="AH460" s="161">
        <f t="shared" si="5305"/>
        <v>45777</v>
      </c>
      <c r="AI460" s="165">
        <f t="shared" si="5306"/>
        <v>0</v>
      </c>
      <c r="AJ460" s="161">
        <f t="shared" si="5307"/>
        <v>45778</v>
      </c>
      <c r="AK460" s="161">
        <f t="shared" si="5308"/>
        <v>45808</v>
      </c>
      <c r="AL460" s="165">
        <f t="shared" si="5309"/>
        <v>0</v>
      </c>
      <c r="AM460" s="161">
        <f t="shared" si="5310"/>
        <v>45809</v>
      </c>
      <c r="AN460" s="161">
        <f t="shared" si="5311"/>
        <v>45838</v>
      </c>
      <c r="AO460" s="165">
        <f t="shared" si="5312"/>
        <v>0</v>
      </c>
      <c r="AP460" s="161">
        <f t="shared" si="5313"/>
        <v>45839</v>
      </c>
      <c r="AQ460" s="161">
        <f t="shared" si="5314"/>
        <v>45869</v>
      </c>
      <c r="AR460" s="165">
        <f t="shared" si="5315"/>
        <v>0</v>
      </c>
      <c r="AS460" s="161">
        <f t="shared" si="5316"/>
        <v>45870</v>
      </c>
      <c r="AT460" s="161">
        <f t="shared" si="5317"/>
        <v>45900</v>
      </c>
      <c r="AU460" s="165">
        <f t="shared" si="5318"/>
        <v>0</v>
      </c>
      <c r="AV460" s="161">
        <f t="shared" si="5319"/>
        <v>45901</v>
      </c>
      <c r="AW460" s="161">
        <f t="shared" si="5320"/>
        <v>45930</v>
      </c>
      <c r="AX460" s="165">
        <f t="shared" si="5321"/>
        <v>0</v>
      </c>
      <c r="AY460" s="161">
        <f t="shared" si="5322"/>
        <v>45931</v>
      </c>
      <c r="AZ460" s="161">
        <f t="shared" si="5323"/>
        <v>45961</v>
      </c>
      <c r="BA460" s="165">
        <f t="shared" si="5324"/>
        <v>0</v>
      </c>
      <c r="BB460" s="161">
        <f t="shared" si="5325"/>
        <v>45962</v>
      </c>
      <c r="BC460" s="161">
        <f t="shared" si="5326"/>
        <v>45991</v>
      </c>
      <c r="BD460" s="165">
        <f t="shared" si="5327"/>
        <v>0</v>
      </c>
      <c r="BE460" s="161">
        <f t="shared" si="5328"/>
        <v>45992</v>
      </c>
      <c r="BF460" s="161">
        <f t="shared" si="5329"/>
        <v>46022</v>
      </c>
      <c r="BG460" s="165">
        <f t="shared" si="5330"/>
        <v>0</v>
      </c>
      <c r="BH460" s="161">
        <v>46023</v>
      </c>
      <c r="BI460" s="161">
        <f t="shared" si="5331"/>
        <v>46053</v>
      </c>
      <c r="BJ460" s="165">
        <f t="shared" si="5332"/>
        <v>0</v>
      </c>
      <c r="BK460" s="161">
        <f t="shared" si="5333"/>
        <v>46054</v>
      </c>
      <c r="BL460" s="161">
        <f t="shared" si="5334"/>
        <v>46081</v>
      </c>
      <c r="BM460" s="165">
        <f t="shared" si="5335"/>
        <v>0</v>
      </c>
      <c r="BN460" s="161">
        <f t="shared" si="5336"/>
        <v>46082</v>
      </c>
      <c r="BO460" s="161">
        <f t="shared" si="5337"/>
        <v>46112</v>
      </c>
      <c r="BP460" s="165">
        <f t="shared" si="5338"/>
        <v>0</v>
      </c>
      <c r="BQ460" s="161">
        <f t="shared" si="5339"/>
        <v>46113</v>
      </c>
      <c r="BR460" s="161">
        <f t="shared" si="5340"/>
        <v>46142</v>
      </c>
      <c r="BS460" s="165">
        <f t="shared" si="5341"/>
        <v>0</v>
      </c>
      <c r="BT460" s="161">
        <f t="shared" si="5342"/>
        <v>46143</v>
      </c>
      <c r="BU460" s="161">
        <f t="shared" si="5343"/>
        <v>46173</v>
      </c>
      <c r="BV460" s="165">
        <f t="shared" si="5344"/>
        <v>0</v>
      </c>
      <c r="BW460" s="161">
        <f t="shared" si="5345"/>
        <v>46174</v>
      </c>
      <c r="BX460" s="161">
        <f t="shared" si="5346"/>
        <v>46203</v>
      </c>
      <c r="BY460" s="165">
        <f t="shared" si="5347"/>
        <v>0</v>
      </c>
      <c r="BZ460" s="161">
        <f t="shared" si="5348"/>
        <v>46204</v>
      </c>
      <c r="CA460" s="161">
        <f t="shared" si="5349"/>
        <v>46234</v>
      </c>
      <c r="CB460" s="165">
        <f t="shared" si="5350"/>
        <v>0</v>
      </c>
      <c r="CC460" s="161">
        <f t="shared" si="5351"/>
        <v>46235</v>
      </c>
      <c r="CD460" s="161">
        <f t="shared" si="5352"/>
        <v>46265</v>
      </c>
      <c r="CE460" s="165">
        <f t="shared" si="5353"/>
        <v>0</v>
      </c>
      <c r="CF460" s="161">
        <f t="shared" si="5354"/>
        <v>46266</v>
      </c>
      <c r="CG460" s="161">
        <f t="shared" si="5355"/>
        <v>46295</v>
      </c>
      <c r="CH460" s="165">
        <f t="shared" si="5356"/>
        <v>0</v>
      </c>
      <c r="CI460" s="161">
        <f t="shared" si="5357"/>
        <v>46296</v>
      </c>
      <c r="CJ460" s="161">
        <f t="shared" si="5358"/>
        <v>46326</v>
      </c>
      <c r="CK460" s="165">
        <f t="shared" si="5359"/>
        <v>0</v>
      </c>
      <c r="CL460" s="161">
        <f t="shared" si="5360"/>
        <v>46327</v>
      </c>
      <c r="CM460" s="161">
        <f t="shared" si="5361"/>
        <v>46356</v>
      </c>
      <c r="CN460" s="165">
        <f t="shared" si="5362"/>
        <v>0</v>
      </c>
      <c r="CO460" s="161">
        <f t="shared" si="5363"/>
        <v>46357</v>
      </c>
      <c r="CP460" s="161">
        <f t="shared" si="5364"/>
        <v>46387</v>
      </c>
      <c r="CQ460" s="165">
        <f t="shared" si="5365"/>
        <v>0</v>
      </c>
    </row>
    <row r="461" s="78" customFormat="1" ht="24" customHeight="1" outlineLevel="3" spans="1:95">
      <c r="A461" s="119"/>
      <c r="B461" s="120"/>
      <c r="C461" s="121"/>
      <c r="D461" s="119"/>
      <c r="E461" s="120"/>
      <c r="F461" s="120"/>
      <c r="G461" s="120"/>
      <c r="H461" s="122"/>
      <c r="I461" s="122"/>
      <c r="J461" s="122">
        <f t="shared" si="5367"/>
        <v>0</v>
      </c>
      <c r="K461" s="122">
        <f t="shared" si="5366"/>
        <v>4</v>
      </c>
      <c r="L461" s="153"/>
      <c r="M461" s="154">
        <f>IFERROR(VLOOKUP($L461,'2-2 引出数据_合同数据仓库'!$B$2:$BP$1000,3,FALSE),0)</f>
        <v>0</v>
      </c>
      <c r="N461" s="122"/>
      <c r="O461" s="154">
        <f>IFERROR(VLOOKUP((LEFT(VLOOKUP($L461,'2-2 引出数据_合同数据仓库'!$B$2:$BP$1000,64,FALSE),15)&amp;(RIGHT(VLOOKUP($L461,'2-2 引出数据_合同数据仓库'!$B$2:$BP$1000,64,FALSE),4)+1)),'2-2 引出数据_合同数据仓库'!$B$2:$BP$1000,3,FALSE),0)</f>
        <v>0</v>
      </c>
      <c r="P461" s="122"/>
      <c r="Q461" s="122">
        <f>IFERROR(VLOOKUP($L461,'2-2 引出数据_合同数据仓库'!$B$2:$BP$1000,28,FALSE),0)</f>
        <v>0</v>
      </c>
      <c r="R461" s="122">
        <f>IFERROR(VLOOKUP($L461,'2-2 引出数据_合同数据仓库'!$B$2:$BP$1000,29,FALSE),0)</f>
        <v>0</v>
      </c>
      <c r="S461" s="122">
        <f>IFERROR(VLOOKUP($L461,'2-2 引出数据_合同数据仓库'!$B$2:$BP$1000,4,FALSE),0)</f>
        <v>0</v>
      </c>
      <c r="T461" s="122"/>
      <c r="U461" s="122">
        <f>IFERROR(VLOOKUP($L461,'2-2 引出数据_合同数据仓库'!$B$2:$BP$1000,15,FALSE),0)</f>
        <v>0</v>
      </c>
      <c r="V461" s="122">
        <f t="shared" si="5295"/>
        <v>0</v>
      </c>
      <c r="W461" s="122"/>
      <c r="X461" s="161">
        <v>45658</v>
      </c>
      <c r="Y461" s="161">
        <f t="shared" si="5296"/>
        <v>45688</v>
      </c>
      <c r="Z461" s="165">
        <f t="shared" si="5297"/>
        <v>0</v>
      </c>
      <c r="AA461" s="161">
        <f t="shared" si="5298"/>
        <v>45689</v>
      </c>
      <c r="AB461" s="161">
        <f t="shared" si="5299"/>
        <v>45716</v>
      </c>
      <c r="AC461" s="165">
        <f t="shared" si="5300"/>
        <v>0</v>
      </c>
      <c r="AD461" s="161">
        <f t="shared" si="5301"/>
        <v>45717</v>
      </c>
      <c r="AE461" s="161">
        <f t="shared" si="5302"/>
        <v>45747</v>
      </c>
      <c r="AF461" s="165">
        <f t="shared" si="5303"/>
        <v>0</v>
      </c>
      <c r="AG461" s="161">
        <f t="shared" si="5304"/>
        <v>45748</v>
      </c>
      <c r="AH461" s="161">
        <f t="shared" si="5305"/>
        <v>45777</v>
      </c>
      <c r="AI461" s="165">
        <f t="shared" si="5306"/>
        <v>0</v>
      </c>
      <c r="AJ461" s="161">
        <f t="shared" si="5307"/>
        <v>45778</v>
      </c>
      <c r="AK461" s="161">
        <f t="shared" si="5308"/>
        <v>45808</v>
      </c>
      <c r="AL461" s="165">
        <f t="shared" si="5309"/>
        <v>0</v>
      </c>
      <c r="AM461" s="161">
        <f t="shared" si="5310"/>
        <v>45809</v>
      </c>
      <c r="AN461" s="161">
        <f t="shared" si="5311"/>
        <v>45838</v>
      </c>
      <c r="AO461" s="165">
        <f t="shared" si="5312"/>
        <v>0</v>
      </c>
      <c r="AP461" s="161">
        <f t="shared" si="5313"/>
        <v>45839</v>
      </c>
      <c r="AQ461" s="161">
        <f t="shared" si="5314"/>
        <v>45869</v>
      </c>
      <c r="AR461" s="165">
        <f t="shared" si="5315"/>
        <v>0</v>
      </c>
      <c r="AS461" s="161">
        <f t="shared" si="5316"/>
        <v>45870</v>
      </c>
      <c r="AT461" s="161">
        <f t="shared" si="5317"/>
        <v>45900</v>
      </c>
      <c r="AU461" s="165">
        <f t="shared" si="5318"/>
        <v>0</v>
      </c>
      <c r="AV461" s="161">
        <f t="shared" si="5319"/>
        <v>45901</v>
      </c>
      <c r="AW461" s="161">
        <f t="shared" si="5320"/>
        <v>45930</v>
      </c>
      <c r="AX461" s="165">
        <f t="shared" si="5321"/>
        <v>0</v>
      </c>
      <c r="AY461" s="161">
        <f t="shared" si="5322"/>
        <v>45931</v>
      </c>
      <c r="AZ461" s="161">
        <f t="shared" si="5323"/>
        <v>45961</v>
      </c>
      <c r="BA461" s="165">
        <f t="shared" si="5324"/>
        <v>0</v>
      </c>
      <c r="BB461" s="161">
        <f t="shared" si="5325"/>
        <v>45962</v>
      </c>
      <c r="BC461" s="161">
        <f t="shared" si="5326"/>
        <v>45991</v>
      </c>
      <c r="BD461" s="165">
        <f t="shared" si="5327"/>
        <v>0</v>
      </c>
      <c r="BE461" s="161">
        <f t="shared" si="5328"/>
        <v>45992</v>
      </c>
      <c r="BF461" s="161">
        <f t="shared" si="5329"/>
        <v>46022</v>
      </c>
      <c r="BG461" s="165">
        <f t="shared" si="5330"/>
        <v>0</v>
      </c>
      <c r="BH461" s="161">
        <v>46023</v>
      </c>
      <c r="BI461" s="161">
        <f t="shared" si="5331"/>
        <v>46053</v>
      </c>
      <c r="BJ461" s="165">
        <f t="shared" si="5332"/>
        <v>0</v>
      </c>
      <c r="BK461" s="161">
        <f t="shared" si="5333"/>
        <v>46054</v>
      </c>
      <c r="BL461" s="161">
        <f t="shared" si="5334"/>
        <v>46081</v>
      </c>
      <c r="BM461" s="165">
        <f t="shared" si="5335"/>
        <v>0</v>
      </c>
      <c r="BN461" s="161">
        <f t="shared" si="5336"/>
        <v>46082</v>
      </c>
      <c r="BO461" s="161">
        <f t="shared" si="5337"/>
        <v>46112</v>
      </c>
      <c r="BP461" s="165">
        <f t="shared" si="5338"/>
        <v>0</v>
      </c>
      <c r="BQ461" s="161">
        <f t="shared" si="5339"/>
        <v>46113</v>
      </c>
      <c r="BR461" s="161">
        <f t="shared" si="5340"/>
        <v>46142</v>
      </c>
      <c r="BS461" s="165">
        <f t="shared" si="5341"/>
        <v>0</v>
      </c>
      <c r="BT461" s="161">
        <f t="shared" si="5342"/>
        <v>46143</v>
      </c>
      <c r="BU461" s="161">
        <f t="shared" si="5343"/>
        <v>46173</v>
      </c>
      <c r="BV461" s="165">
        <f t="shared" si="5344"/>
        <v>0</v>
      </c>
      <c r="BW461" s="161">
        <f t="shared" si="5345"/>
        <v>46174</v>
      </c>
      <c r="BX461" s="161">
        <f t="shared" si="5346"/>
        <v>46203</v>
      </c>
      <c r="BY461" s="165">
        <f t="shared" si="5347"/>
        <v>0</v>
      </c>
      <c r="BZ461" s="161">
        <f t="shared" si="5348"/>
        <v>46204</v>
      </c>
      <c r="CA461" s="161">
        <f t="shared" si="5349"/>
        <v>46234</v>
      </c>
      <c r="CB461" s="165">
        <f t="shared" si="5350"/>
        <v>0</v>
      </c>
      <c r="CC461" s="161">
        <f t="shared" si="5351"/>
        <v>46235</v>
      </c>
      <c r="CD461" s="161">
        <f t="shared" si="5352"/>
        <v>46265</v>
      </c>
      <c r="CE461" s="165">
        <f t="shared" si="5353"/>
        <v>0</v>
      </c>
      <c r="CF461" s="161">
        <f t="shared" si="5354"/>
        <v>46266</v>
      </c>
      <c r="CG461" s="161">
        <f t="shared" si="5355"/>
        <v>46295</v>
      </c>
      <c r="CH461" s="165">
        <f t="shared" si="5356"/>
        <v>0</v>
      </c>
      <c r="CI461" s="161">
        <f t="shared" si="5357"/>
        <v>46296</v>
      </c>
      <c r="CJ461" s="161">
        <f t="shared" si="5358"/>
        <v>46326</v>
      </c>
      <c r="CK461" s="165">
        <f t="shared" si="5359"/>
        <v>0</v>
      </c>
      <c r="CL461" s="161">
        <f t="shared" si="5360"/>
        <v>46327</v>
      </c>
      <c r="CM461" s="161">
        <f t="shared" si="5361"/>
        <v>46356</v>
      </c>
      <c r="CN461" s="165">
        <f t="shared" si="5362"/>
        <v>0</v>
      </c>
      <c r="CO461" s="161">
        <f t="shared" si="5363"/>
        <v>46357</v>
      </c>
      <c r="CP461" s="161">
        <f t="shared" si="5364"/>
        <v>46387</v>
      </c>
      <c r="CQ461" s="165">
        <f t="shared" si="5365"/>
        <v>0</v>
      </c>
    </row>
    <row r="462" s="78" customFormat="1" ht="24" customHeight="1" outlineLevel="4" spans="1:95">
      <c r="A462" s="123" t="s">
        <v>2826</v>
      </c>
      <c r="B462" s="124"/>
      <c r="C462" s="124"/>
      <c r="D462" s="124"/>
      <c r="E462" s="124"/>
      <c r="F462" s="124"/>
      <c r="G462" s="125"/>
      <c r="H462" s="126"/>
      <c r="I462" s="126"/>
      <c r="J462" s="126"/>
      <c r="K462" s="126"/>
      <c r="L462" s="155"/>
      <c r="M462" s="155"/>
      <c r="N462" s="126"/>
      <c r="O462" s="126"/>
      <c r="P462" s="126"/>
      <c r="Q462" s="126"/>
      <c r="R462" s="126"/>
      <c r="S462" s="126"/>
      <c r="T462" s="126"/>
      <c r="U462" s="126"/>
      <c r="V462" s="126"/>
      <c r="W462" s="126"/>
      <c r="X462" s="126"/>
      <c r="Y462" s="126"/>
      <c r="Z462" s="126"/>
      <c r="AA462" s="126"/>
      <c r="AB462" s="126"/>
      <c r="AC462" s="126"/>
      <c r="AD462" s="126"/>
      <c r="AE462" s="126"/>
      <c r="AF462" s="126"/>
      <c r="AG462" s="126"/>
      <c r="AH462" s="126"/>
      <c r="AI462" s="126"/>
      <c r="AJ462" s="126"/>
      <c r="AK462" s="126"/>
      <c r="AL462" s="126"/>
      <c r="AM462" s="126"/>
      <c r="AN462" s="126"/>
      <c r="AO462" s="126"/>
      <c r="AP462" s="126"/>
      <c r="AQ462" s="126"/>
      <c r="AR462" s="126"/>
      <c r="AS462" s="126"/>
      <c r="AT462" s="126"/>
      <c r="AU462" s="126"/>
      <c r="AV462" s="126"/>
      <c r="AW462" s="126"/>
      <c r="AX462" s="126"/>
      <c r="AY462" s="126"/>
      <c r="AZ462" s="126"/>
      <c r="BA462" s="126"/>
      <c r="BB462" s="126"/>
      <c r="BC462" s="126"/>
      <c r="BD462" s="126"/>
      <c r="BE462" s="126"/>
      <c r="BF462" s="126"/>
      <c r="BG462" s="126"/>
      <c r="BH462" s="126"/>
      <c r="BI462" s="126"/>
      <c r="BJ462" s="126"/>
      <c r="BK462" s="126"/>
      <c r="BL462" s="126"/>
      <c r="BM462" s="126"/>
      <c r="BN462" s="126"/>
      <c r="BO462" s="126"/>
      <c r="BP462" s="126"/>
      <c r="BQ462" s="126"/>
      <c r="BR462" s="126"/>
      <c r="BS462" s="126"/>
      <c r="BT462" s="126"/>
      <c r="BU462" s="126"/>
      <c r="BV462" s="126"/>
      <c r="BW462" s="126"/>
      <c r="BX462" s="126"/>
      <c r="BY462" s="126"/>
      <c r="BZ462" s="126"/>
      <c r="CA462" s="126"/>
      <c r="CB462" s="126"/>
      <c r="CC462" s="126"/>
      <c r="CD462" s="126"/>
      <c r="CE462" s="126"/>
      <c r="CF462" s="126"/>
      <c r="CG462" s="126"/>
      <c r="CH462" s="126"/>
      <c r="CI462" s="126"/>
      <c r="CJ462" s="126"/>
      <c r="CK462" s="126"/>
      <c r="CL462" s="126"/>
      <c r="CM462" s="126"/>
      <c r="CN462" s="126"/>
      <c r="CO462" s="126"/>
      <c r="CP462" s="126"/>
      <c r="CQ462" s="126"/>
    </row>
    <row r="463" ht="24" customHeight="1" outlineLevel="2" spans="1:95">
      <c r="A463" s="111"/>
      <c r="B463" s="112" t="s">
        <v>799</v>
      </c>
      <c r="C463" s="113" t="s">
        <v>1569</v>
      </c>
      <c r="D463" s="111" t="s">
        <v>1570</v>
      </c>
      <c r="E463" s="112" t="s">
        <v>1571</v>
      </c>
      <c r="F463" s="112"/>
      <c r="G463" s="112" t="s">
        <v>943</v>
      </c>
      <c r="H463" s="114">
        <f>X463+AA463+AD463+AG463+AJ463+AM463+AP463+AS463+AV463+AY463+BB463+BE463</f>
        <v>0</v>
      </c>
      <c r="I463" s="114">
        <f>Y463+AB463+AE463+AH463+AK463+AN463+AQ463+AT463+AW463+AZ463+BC463+BF463</f>
        <v>0</v>
      </c>
      <c r="J463" s="114">
        <f t="shared" si="5367"/>
        <v>0</v>
      </c>
      <c r="K463" s="114"/>
      <c r="L463" s="151"/>
      <c r="M463" s="151"/>
      <c r="N463" s="114"/>
      <c r="O463" s="114"/>
      <c r="P463" s="114"/>
      <c r="Q463" s="114"/>
      <c r="R463" s="114"/>
      <c r="S463" s="114"/>
      <c r="T463" s="114"/>
      <c r="U463" s="114"/>
      <c r="V463" s="114"/>
      <c r="W463" s="114"/>
      <c r="X463" s="114">
        <f>VLOOKUP($C463,'1 预算编制表单'!$C:$BJ,27,FALSE)</f>
        <v>0</v>
      </c>
      <c r="Y463" s="114">
        <f>X463-Z463</f>
        <v>0</v>
      </c>
      <c r="Z463" s="114">
        <f>SUM(Z464:Z468)</f>
        <v>0</v>
      </c>
      <c r="AA463" s="114">
        <f>VLOOKUP($C463,'1 预算编制表单'!$C:$BJ,30,FALSE)</f>
        <v>0</v>
      </c>
      <c r="AB463" s="114">
        <f>AA463-AC463</f>
        <v>0</v>
      </c>
      <c r="AC463" s="114">
        <f>SUM(AC464:AC468)</f>
        <v>0</v>
      </c>
      <c r="AD463" s="114">
        <f>VLOOKUP($C463,'1 预算编制表单'!$C:$BJ,33,FALSE)</f>
        <v>0</v>
      </c>
      <c r="AE463" s="114">
        <f>AD463-AF463</f>
        <v>0</v>
      </c>
      <c r="AF463" s="114">
        <f>SUM(AF464:AF468)</f>
        <v>0</v>
      </c>
      <c r="AG463" s="114">
        <f>VLOOKUP($C463,'1 预算编制表单'!$C:$BJ,36,FALSE)</f>
        <v>0</v>
      </c>
      <c r="AH463" s="114">
        <f>AG463-AI463</f>
        <v>0</v>
      </c>
      <c r="AI463" s="114">
        <f>SUM(AI464:AI468)</f>
        <v>0</v>
      </c>
      <c r="AJ463" s="114">
        <f>VLOOKUP($C463,'1 预算编制表单'!$C:$BJ,39,FALSE)</f>
        <v>0</v>
      </c>
      <c r="AK463" s="114">
        <f>AJ463-AL463</f>
        <v>0</v>
      </c>
      <c r="AL463" s="114">
        <f>SUM(AL464:AL468)</f>
        <v>0</v>
      </c>
      <c r="AM463" s="114">
        <f>VLOOKUP($C463,'1 预算编制表单'!$C:$BJ,42,FALSE)</f>
        <v>0</v>
      </c>
      <c r="AN463" s="114">
        <f>AM463-AO463</f>
        <v>0</v>
      </c>
      <c r="AO463" s="114">
        <f>SUM(AO464:AO468)</f>
        <v>0</v>
      </c>
      <c r="AP463" s="114">
        <f>VLOOKUP($C463,'1 预算编制表单'!$C:$BJ,45,FALSE)</f>
        <v>0</v>
      </c>
      <c r="AQ463" s="114">
        <f>AP463-AR463</f>
        <v>0</v>
      </c>
      <c r="AR463" s="114">
        <f>SUM(AR464:AR468)</f>
        <v>0</v>
      </c>
      <c r="AS463" s="114">
        <f>VLOOKUP($C463,'1 预算编制表单'!$C:$BJ,48,FALSE)</f>
        <v>0</v>
      </c>
      <c r="AT463" s="114">
        <f>AS463-AU463</f>
        <v>0</v>
      </c>
      <c r="AU463" s="114">
        <f>SUM(AU464:AU468)</f>
        <v>0</v>
      </c>
      <c r="AV463" s="114">
        <f>VLOOKUP($C463,'1 预算编制表单'!$C:$BJ,51,FALSE)</f>
        <v>0</v>
      </c>
      <c r="AW463" s="114">
        <f>AV463-AX463</f>
        <v>0</v>
      </c>
      <c r="AX463" s="114">
        <f>SUM(AX464:AX468)</f>
        <v>0</v>
      </c>
      <c r="AY463" s="114">
        <f>VLOOKUP($C463,'1 预算编制表单'!$C:$BJ,54,FALSE)</f>
        <v>0</v>
      </c>
      <c r="AZ463" s="114">
        <f>AY463-BA463</f>
        <v>0</v>
      </c>
      <c r="BA463" s="114">
        <f>SUM(BA464:BA468)</f>
        <v>0</v>
      </c>
      <c r="BB463" s="114">
        <f>VLOOKUP($C463,'1 预算编制表单'!$C:$BJ,57,FALSE)</f>
        <v>0</v>
      </c>
      <c r="BC463" s="114">
        <f>BB463-BD463</f>
        <v>0</v>
      </c>
      <c r="BD463" s="114">
        <f>SUM(BD464:BD468)</f>
        <v>0</v>
      </c>
      <c r="BE463" s="114">
        <f>VLOOKUP($C463,'1 预算编制表单'!$C:$BJ,60,FALSE)</f>
        <v>0</v>
      </c>
      <c r="BF463" s="114">
        <f>BE463-BG463</f>
        <v>0</v>
      </c>
      <c r="BG463" s="114">
        <f>SUM(BG464:BG468)</f>
        <v>0</v>
      </c>
      <c r="BH463" s="114">
        <f>VLOOKUP($C463,'1 预算编制表单'!$C:$BJ,27,FALSE)</f>
        <v>0</v>
      </c>
      <c r="BI463" s="114">
        <f>BH463-BJ463</f>
        <v>0</v>
      </c>
      <c r="BJ463" s="114">
        <f>SUM(BJ464:BJ468)</f>
        <v>0</v>
      </c>
      <c r="BK463" s="114">
        <f>VLOOKUP($C463,'1 预算编制表单'!$C:$BJ,30,FALSE)</f>
        <v>0</v>
      </c>
      <c r="BL463" s="114">
        <f>BK463-BM463</f>
        <v>0</v>
      </c>
      <c r="BM463" s="114">
        <f>SUM(BM464:BM468)</f>
        <v>0</v>
      </c>
      <c r="BN463" s="114">
        <f>VLOOKUP($C463,'1 预算编制表单'!$C:$BJ,33,FALSE)</f>
        <v>0</v>
      </c>
      <c r="BO463" s="114">
        <f>BN463-BP463</f>
        <v>0</v>
      </c>
      <c r="BP463" s="114">
        <f>SUM(BP464:BP468)</f>
        <v>0</v>
      </c>
      <c r="BQ463" s="114">
        <f>VLOOKUP($C463,'1 预算编制表单'!$C:$BJ,36,FALSE)</f>
        <v>0</v>
      </c>
      <c r="BR463" s="114">
        <f>BQ463-BS463</f>
        <v>0</v>
      </c>
      <c r="BS463" s="114">
        <f>SUM(BS464:BS468)</f>
        <v>0</v>
      </c>
      <c r="BT463" s="114">
        <f>VLOOKUP($C463,'1 预算编制表单'!$C:$BJ,39,FALSE)</f>
        <v>0</v>
      </c>
      <c r="BU463" s="114">
        <f>BT463-BV463</f>
        <v>0</v>
      </c>
      <c r="BV463" s="114">
        <f>SUM(BV464:BV468)</f>
        <v>0</v>
      </c>
      <c r="BW463" s="114">
        <f>VLOOKUP($C463,'1 预算编制表单'!$C:$BJ,42,FALSE)</f>
        <v>0</v>
      </c>
      <c r="BX463" s="114">
        <f>BW463-BY463</f>
        <v>0</v>
      </c>
      <c r="BY463" s="114">
        <f>SUM(BY464:BY468)</f>
        <v>0</v>
      </c>
      <c r="BZ463" s="114">
        <f>VLOOKUP($C463,'1 预算编制表单'!$C:$BJ,45,FALSE)</f>
        <v>0</v>
      </c>
      <c r="CA463" s="114">
        <f>BZ463-CB463</f>
        <v>0</v>
      </c>
      <c r="CB463" s="114">
        <f>SUM(CB464:CB468)</f>
        <v>0</v>
      </c>
      <c r="CC463" s="114">
        <f>VLOOKUP($C463,'1 预算编制表单'!$C:$BJ,48,FALSE)</f>
        <v>0</v>
      </c>
      <c r="CD463" s="114">
        <f>CC463-CE463</f>
        <v>0</v>
      </c>
      <c r="CE463" s="114">
        <f>SUM(CE464:CE468)</f>
        <v>0</v>
      </c>
      <c r="CF463" s="114">
        <f>VLOOKUP($C463,'1 预算编制表单'!$C:$BJ,51,FALSE)</f>
        <v>0</v>
      </c>
      <c r="CG463" s="114">
        <f>CF463-CH463</f>
        <v>0</v>
      </c>
      <c r="CH463" s="114">
        <f>SUM(CH464:CH468)</f>
        <v>0</v>
      </c>
      <c r="CI463" s="114">
        <f>VLOOKUP($C463,'1 预算编制表单'!$C:$BJ,54,FALSE)</f>
        <v>0</v>
      </c>
      <c r="CJ463" s="114">
        <f>CI463-CK463</f>
        <v>0</v>
      </c>
      <c r="CK463" s="114">
        <f>SUM(CK464:CK468)</f>
        <v>0</v>
      </c>
      <c r="CL463" s="114">
        <f>VLOOKUP($C463,'1 预算编制表单'!$C:$BJ,57,FALSE)</f>
        <v>0</v>
      </c>
      <c r="CM463" s="114">
        <f>CL463-CN463</f>
        <v>0</v>
      </c>
      <c r="CN463" s="114">
        <f>SUM(CN464:CN468)</f>
        <v>0</v>
      </c>
      <c r="CO463" s="114">
        <f>VLOOKUP($C463,'1 预算编制表单'!$C:$BJ,60,FALSE)</f>
        <v>0</v>
      </c>
      <c r="CP463" s="114">
        <f>CO463-CQ463</f>
        <v>0</v>
      </c>
      <c r="CQ463" s="114">
        <f>SUM(CQ464:CQ468)</f>
        <v>0</v>
      </c>
    </row>
    <row r="464" s="78" customFormat="1" ht="24" customHeight="1" outlineLevel="3" spans="1:95">
      <c r="A464" s="119"/>
      <c r="B464" s="120"/>
      <c r="C464" s="121"/>
      <c r="D464" s="119"/>
      <c r="E464" s="120"/>
      <c r="F464" s="120"/>
      <c r="G464" s="120"/>
      <c r="H464" s="122"/>
      <c r="I464" s="122"/>
      <c r="J464" s="122">
        <f t="shared" si="5367"/>
        <v>0</v>
      </c>
      <c r="K464" s="122">
        <v>1</v>
      </c>
      <c r="L464" s="153"/>
      <c r="M464" s="154">
        <f>IFERROR(VLOOKUP($L464,'2-2 引出数据_合同数据仓库'!$B$2:$BP$1000,3,FALSE),0)</f>
        <v>0</v>
      </c>
      <c r="N464" s="122"/>
      <c r="O464" s="154">
        <f>IFERROR(VLOOKUP((LEFT(VLOOKUP($L464,'2-2 引出数据_合同数据仓库'!$B$2:$BP$1000,64,FALSE),15)&amp;(RIGHT(VLOOKUP($L464,'2-2 引出数据_合同数据仓库'!$B$2:$BP$1000,64,FALSE),4)+1)),'2-2 引出数据_合同数据仓库'!$B$2:$BP$1000,3,FALSE),0)</f>
        <v>0</v>
      </c>
      <c r="P464" s="122"/>
      <c r="Q464" s="122">
        <f>IFERROR(VLOOKUP($L464,'2-2 引出数据_合同数据仓库'!$B$2:$BP$1000,28,FALSE),0)</f>
        <v>0</v>
      </c>
      <c r="R464" s="122">
        <f>IFERROR(VLOOKUP($L464,'2-2 引出数据_合同数据仓库'!$B$2:$BP$1000,29,FALSE),0)</f>
        <v>0</v>
      </c>
      <c r="S464" s="122">
        <f>IFERROR(VLOOKUP($L464,'2-2 引出数据_合同数据仓库'!$B$2:$BP$1000,4,FALSE),0)</f>
        <v>0</v>
      </c>
      <c r="T464" s="122"/>
      <c r="U464" s="122">
        <f>IFERROR(VLOOKUP($L464,'2-2 引出数据_合同数据仓库'!$B$2:$BP$1000,15,FALSE),0)</f>
        <v>0</v>
      </c>
      <c r="V464" s="122">
        <f t="shared" ref="V464:V467" si="5368">U464/(S464-R464+1)*365</f>
        <v>0</v>
      </c>
      <c r="W464" s="122"/>
      <c r="X464" s="161">
        <v>45658</v>
      </c>
      <c r="Y464" s="161">
        <f t="shared" ref="Y464:Y467" si="5369">X464+30</f>
        <v>45688</v>
      </c>
      <c r="Z464" s="165">
        <f t="shared" ref="Z464:Z467" si="5370">IFERROR(IF(($R464-Y464)&gt;=0,0,IF(($S464-X464)&lt;0,0,IF(AND(($S464-Y464)&gt;0,(X464-$R464)&gt;0),$V464/365*(Y464-X464+1),IF(AND(($S464-Y464)&lt;=0,(X464-$R464)&gt;0),$V464/365*($S464-X464+1),$V464/365*(Y464-$R464+1))))),0)</f>
        <v>0</v>
      </c>
      <c r="AA464" s="161">
        <f t="shared" ref="AA464:AA467" si="5371">Y464+1</f>
        <v>45689</v>
      </c>
      <c r="AB464" s="161">
        <f t="shared" ref="AB464:AB467" si="5372">AA464+27</f>
        <v>45716</v>
      </c>
      <c r="AC464" s="165">
        <f t="shared" ref="AC464:AC467" si="5373">IFERROR(IF(($R464-AB464)&gt;=0,0,IF(($S464-AA464)&lt;0,0,IF(AND(($S464-AB464)&gt;0,(AA464-$R464)&gt;0),$V464/365*(AB464-AA464+1),IF(AND(($S464-AB464)&lt;=0,(AA464-$R464)&gt;0),$V464/365*($S464-AA464+1),$V464/365*(AB464-$R464+1))))),0)</f>
        <v>0</v>
      </c>
      <c r="AD464" s="161">
        <f t="shared" ref="AD464:AD467" si="5374">AB464+1</f>
        <v>45717</v>
      </c>
      <c r="AE464" s="161">
        <f t="shared" ref="AE464:AE467" si="5375">AD464+30</f>
        <v>45747</v>
      </c>
      <c r="AF464" s="165">
        <f t="shared" ref="AF464:AF467" si="5376">IFERROR(IF(($R464-AE464)&gt;=0,0,IF(($S464-AD464)&lt;0,0,IF(AND(($S464-AE464)&gt;0,(AD464-$R464)&gt;0),$V464/365*(AE464-AD464+1),IF(AND(($S464-AE464)&lt;=0,(AD464-$R464)&gt;0),$V464/365*($S464-AD464+1),$V464/365*(AE464-$R464+1))))),0)</f>
        <v>0</v>
      </c>
      <c r="AG464" s="161">
        <f t="shared" ref="AG464:AG467" si="5377">AE464+1</f>
        <v>45748</v>
      </c>
      <c r="AH464" s="161">
        <f t="shared" ref="AH464:AH467" si="5378">AG464+29</f>
        <v>45777</v>
      </c>
      <c r="AI464" s="165">
        <f t="shared" ref="AI464:AI467" si="5379">IFERROR(IF(($R464-AH464)&gt;=0,0,IF(($S464-AG464)&lt;0,0,IF(AND(($S464-AH464)&gt;0,(AG464-$R464)&gt;0),$V464/365*(AH464-AG464+1),IF(AND(($S464-AH464)&lt;=0,(AG464-$R464)&gt;0),$V464/365*($S464-AG464+1),$V464/365*(AH464-$R464+1))))),0)</f>
        <v>0</v>
      </c>
      <c r="AJ464" s="161">
        <f t="shared" ref="AJ464:AJ467" si="5380">AH464+1</f>
        <v>45778</v>
      </c>
      <c r="AK464" s="161">
        <f t="shared" ref="AK464:AK467" si="5381">AJ464+30</f>
        <v>45808</v>
      </c>
      <c r="AL464" s="165">
        <f t="shared" ref="AL464:AL467" si="5382">IFERROR(IF(($R464-AK464)&gt;=0,0,IF(($S464-AJ464)&lt;0,0,IF(AND(($S464-AK464)&gt;0,(AJ464-$R464)&gt;0),$V464/365*(AK464-AJ464+1),IF(AND(($S464-AK464)&lt;=0,(AJ464-$R464)&gt;0),$V464/365*($S464-AJ464+1),$V464/365*(AK464-$R464+1))))),0)</f>
        <v>0</v>
      </c>
      <c r="AM464" s="161">
        <f t="shared" ref="AM464:AM467" si="5383">AK464+1</f>
        <v>45809</v>
      </c>
      <c r="AN464" s="161">
        <f t="shared" ref="AN464:AN467" si="5384">AM464+29</f>
        <v>45838</v>
      </c>
      <c r="AO464" s="165">
        <f t="shared" ref="AO464:AO467" si="5385">IFERROR(IF(($R464-AN464)&gt;=0,0,IF(($S464-AM464)&lt;0,0,IF(AND(($S464-AN464)&gt;0,(AM464-$R464)&gt;0),$V464/365*(AN464-AM464+1),IF(AND(($S464-AN464)&lt;=0,(AM464-$R464)&gt;0),$V464/365*($S464-AM464+1),$V464/365*(AN464-$R464+1))))),0)</f>
        <v>0</v>
      </c>
      <c r="AP464" s="161">
        <f t="shared" ref="AP464:AP467" si="5386">AN464+1</f>
        <v>45839</v>
      </c>
      <c r="AQ464" s="161">
        <f t="shared" ref="AQ464:AQ467" si="5387">AP464+30</f>
        <v>45869</v>
      </c>
      <c r="AR464" s="165">
        <f t="shared" ref="AR464:AR467" si="5388">IFERROR(IF(($R464-AQ464)&gt;=0,0,IF(($S464-AP464)&lt;0,0,IF(AND(($S464-AQ464)&gt;0,(AP464-$R464)&gt;0),$V464/365*(AQ464-AP464+1),IF(AND(($S464-AQ464)&lt;=0,(AP464-$R464)&gt;0),$V464/365*($S464-AP464+1),$V464/365*(AQ464-$R464+1))))),0)</f>
        <v>0</v>
      </c>
      <c r="AS464" s="161">
        <f t="shared" ref="AS464:AS467" si="5389">AQ464+1</f>
        <v>45870</v>
      </c>
      <c r="AT464" s="161">
        <f t="shared" ref="AT464:AT467" si="5390">AS464+30</f>
        <v>45900</v>
      </c>
      <c r="AU464" s="165">
        <f t="shared" ref="AU464:AU467" si="5391">IFERROR(IF(($R464-AT464)&gt;=0,0,IF(($S464-AS464)&lt;0,0,IF(AND(($S464-AT464)&gt;0,(AS464-$R464)&gt;0),$V464/365*(AT464-AS464+1),IF(AND(($S464-AT464)&lt;=0,(AS464-$R464)&gt;0),$V464/365*($S464-AS464+1),$V464/365*(AT464-$R464+1))))),0)</f>
        <v>0</v>
      </c>
      <c r="AV464" s="161">
        <f t="shared" ref="AV464:AV467" si="5392">AT464+1</f>
        <v>45901</v>
      </c>
      <c r="AW464" s="161">
        <f t="shared" ref="AW464:AW467" si="5393">AV464+29</f>
        <v>45930</v>
      </c>
      <c r="AX464" s="165">
        <f t="shared" ref="AX464:AX467" si="5394">IFERROR(IF(($R464-AW464)&gt;=0,0,IF(($S464-AV464)&lt;0,0,IF(AND(($S464-AW464)&gt;0,(AV464-$R464)&gt;0),$V464/365*(AW464-AV464+1),IF(AND(($S464-AW464)&lt;=0,(AV464-$R464)&gt;0),$V464/365*($S464-AV464+1),$V464/365*(AW464-$R464+1))))),0)</f>
        <v>0</v>
      </c>
      <c r="AY464" s="161">
        <f t="shared" ref="AY464:AY467" si="5395">AW464+1</f>
        <v>45931</v>
      </c>
      <c r="AZ464" s="161">
        <f t="shared" ref="AZ464:AZ467" si="5396">AY464+30</f>
        <v>45961</v>
      </c>
      <c r="BA464" s="165">
        <f t="shared" ref="BA464:BA467" si="5397">IFERROR(IF(($R464-AZ464)&gt;=0,0,IF(($S464-AY464)&lt;0,0,IF(AND(($S464-AZ464)&gt;0,(AY464-$R464)&gt;0),$V464/365*(AZ464-AY464+1),IF(AND(($S464-AZ464)&lt;=0,(AY464-$R464)&gt;0),$V464/365*($S464-AY464+1),$V464/365*(AZ464-$R464+1))))),0)</f>
        <v>0</v>
      </c>
      <c r="BB464" s="161">
        <f t="shared" ref="BB464:BB467" si="5398">AZ464+1</f>
        <v>45962</v>
      </c>
      <c r="BC464" s="161">
        <f t="shared" ref="BC464:BC467" si="5399">BB464+29</f>
        <v>45991</v>
      </c>
      <c r="BD464" s="165">
        <f t="shared" ref="BD464:BD467" si="5400">IFERROR(IF(($R464-BC464)&gt;=0,0,IF(($S464-BB464)&lt;0,0,IF(AND(($S464-BC464)&gt;0,(BB464-$R464)&gt;0),$V464/365*(BC464-BB464+1),IF(AND(($S464-BC464)&lt;=0,(BB464-$R464)&gt;0),$V464/365*($S464-BB464+1),$V464/365*(BC464-$R464+1))))),0)</f>
        <v>0</v>
      </c>
      <c r="BE464" s="161">
        <f t="shared" ref="BE464:BE467" si="5401">BC464+1</f>
        <v>45992</v>
      </c>
      <c r="BF464" s="161">
        <f t="shared" ref="BF464:BF467" si="5402">BE464+30</f>
        <v>46022</v>
      </c>
      <c r="BG464" s="165">
        <f t="shared" ref="BG464:BG467" si="5403">IFERROR(IF(($R464-BF464)&gt;=0,0,IF(($S464-BE464)&lt;0,0,IF(AND(($S464-BF464)&gt;0,(BE464-$R464)&gt;0),$V464/365*(BF464-BE464+1),IF(AND(($S464-BF464)&lt;=0,(BE464-$R464)&gt;0),$V464/365*($S464-BE464+1),$V464/365*(BF464-$R464+1))))),0)</f>
        <v>0</v>
      </c>
      <c r="BH464" s="161">
        <v>46023</v>
      </c>
      <c r="BI464" s="161">
        <f t="shared" ref="BI464:BI467" si="5404">BH464+30</f>
        <v>46053</v>
      </c>
      <c r="BJ464" s="165">
        <f t="shared" ref="BJ464:BJ467" si="5405">IFERROR(IF(($R464-BI464)&gt;=0,0,IF(($S464-BH464)&lt;0,0,IF(AND(($S464-BI464)&gt;0,(BH464-$R464)&gt;0),$V464/365*(BI464-BH464+1),IF(AND(($S464-BI464)&lt;=0,(BH464-$R464)&gt;0),$V464/365*($S464-BH464+1),$V464/365*(BI464-$R464+1))))),0)</f>
        <v>0</v>
      </c>
      <c r="BK464" s="161">
        <f t="shared" ref="BK464:BK467" si="5406">BI464+1</f>
        <v>46054</v>
      </c>
      <c r="BL464" s="161">
        <f t="shared" ref="BL464:BL467" si="5407">BK464+27</f>
        <v>46081</v>
      </c>
      <c r="BM464" s="165">
        <f t="shared" ref="BM464:BM467" si="5408">IFERROR(IF(($R464-BL464)&gt;=0,0,IF(($S464-BK464)&lt;0,0,IF(AND(($S464-BL464)&gt;0,(BK464-$R464)&gt;0),$V464/365*(BL464-BK464+1),IF(AND(($S464-BL464)&lt;=0,(BK464-$R464)&gt;0),$V464/365*($S464-BK464+1),$V464/365*(BL464-$R464+1))))),0)</f>
        <v>0</v>
      </c>
      <c r="BN464" s="161">
        <f t="shared" ref="BN464:BN467" si="5409">BL464+1</f>
        <v>46082</v>
      </c>
      <c r="BO464" s="161">
        <f t="shared" ref="BO464:BO467" si="5410">BN464+30</f>
        <v>46112</v>
      </c>
      <c r="BP464" s="165">
        <f t="shared" ref="BP464:BP467" si="5411">IFERROR(IF(($R464-BO464)&gt;=0,0,IF(($S464-BN464)&lt;0,0,IF(AND(($S464-BO464)&gt;0,(BN464-$R464)&gt;0),$V464/365*(BO464-BN464+1),IF(AND(($S464-BO464)&lt;=0,(BN464-$R464)&gt;0),$V464/365*($S464-BN464+1),$V464/365*(BO464-$R464+1))))),0)</f>
        <v>0</v>
      </c>
      <c r="BQ464" s="161">
        <f t="shared" ref="BQ464:BQ467" si="5412">BO464+1</f>
        <v>46113</v>
      </c>
      <c r="BR464" s="161">
        <f t="shared" ref="BR464:BR467" si="5413">BQ464+29</f>
        <v>46142</v>
      </c>
      <c r="BS464" s="165">
        <f t="shared" ref="BS464:BS467" si="5414">IFERROR(IF(($R464-BR464)&gt;=0,0,IF(($S464-BQ464)&lt;0,0,IF(AND(($S464-BR464)&gt;0,(BQ464-$R464)&gt;0),$V464/365*(BR464-BQ464+1),IF(AND(($S464-BR464)&lt;=0,(BQ464-$R464)&gt;0),$V464/365*($S464-BQ464+1),$V464/365*(BR464-$R464+1))))),0)</f>
        <v>0</v>
      </c>
      <c r="BT464" s="161">
        <f t="shared" ref="BT464:BT467" si="5415">BR464+1</f>
        <v>46143</v>
      </c>
      <c r="BU464" s="161">
        <f t="shared" ref="BU464:BU467" si="5416">BT464+30</f>
        <v>46173</v>
      </c>
      <c r="BV464" s="165">
        <f t="shared" ref="BV464:BV467" si="5417">IFERROR(IF(($R464-BU464)&gt;=0,0,IF(($S464-BT464)&lt;0,0,IF(AND(($S464-BU464)&gt;0,(BT464-$R464)&gt;0),$V464/365*(BU464-BT464+1),IF(AND(($S464-BU464)&lt;=0,(BT464-$R464)&gt;0),$V464/365*($S464-BT464+1),$V464/365*(BU464-$R464+1))))),0)</f>
        <v>0</v>
      </c>
      <c r="BW464" s="161">
        <f t="shared" ref="BW464:BW467" si="5418">BU464+1</f>
        <v>46174</v>
      </c>
      <c r="BX464" s="161">
        <f t="shared" ref="BX464:BX467" si="5419">BW464+29</f>
        <v>46203</v>
      </c>
      <c r="BY464" s="165">
        <f t="shared" ref="BY464:BY467" si="5420">IFERROR(IF(($R464-BX464)&gt;=0,0,IF(($S464-BW464)&lt;0,0,IF(AND(($S464-BX464)&gt;0,(BW464-$R464)&gt;0),$V464/365*(BX464-BW464+1),IF(AND(($S464-BX464)&lt;=0,(BW464-$R464)&gt;0),$V464/365*($S464-BW464+1),$V464/365*(BX464-$R464+1))))),0)</f>
        <v>0</v>
      </c>
      <c r="BZ464" s="161">
        <f t="shared" ref="BZ464:BZ467" si="5421">BX464+1</f>
        <v>46204</v>
      </c>
      <c r="CA464" s="161">
        <f t="shared" ref="CA464:CA467" si="5422">BZ464+30</f>
        <v>46234</v>
      </c>
      <c r="CB464" s="165">
        <f t="shared" ref="CB464:CB467" si="5423">IFERROR(IF(($R464-CA464)&gt;=0,0,IF(($S464-BZ464)&lt;0,0,IF(AND(($S464-CA464)&gt;0,(BZ464-$R464)&gt;0),$V464/365*(CA464-BZ464+1),IF(AND(($S464-CA464)&lt;=0,(BZ464-$R464)&gt;0),$V464/365*($S464-BZ464+1),$V464/365*(CA464-$R464+1))))),0)</f>
        <v>0</v>
      </c>
      <c r="CC464" s="161">
        <f t="shared" ref="CC464:CC467" si="5424">CA464+1</f>
        <v>46235</v>
      </c>
      <c r="CD464" s="161">
        <f t="shared" ref="CD464:CD467" si="5425">CC464+30</f>
        <v>46265</v>
      </c>
      <c r="CE464" s="165">
        <f t="shared" ref="CE464:CE467" si="5426">IFERROR(IF(($R464-CD464)&gt;=0,0,IF(($S464-CC464)&lt;0,0,IF(AND(($S464-CD464)&gt;0,(CC464-$R464)&gt;0),$V464/365*(CD464-CC464+1),IF(AND(($S464-CD464)&lt;=0,(CC464-$R464)&gt;0),$V464/365*($S464-CC464+1),$V464/365*(CD464-$R464+1))))),0)</f>
        <v>0</v>
      </c>
      <c r="CF464" s="161">
        <f t="shared" ref="CF464:CF467" si="5427">CD464+1</f>
        <v>46266</v>
      </c>
      <c r="CG464" s="161">
        <f t="shared" ref="CG464:CG467" si="5428">CF464+29</f>
        <v>46295</v>
      </c>
      <c r="CH464" s="165">
        <f t="shared" ref="CH464:CH467" si="5429">IFERROR(IF(($R464-CG464)&gt;=0,0,IF(($S464-CF464)&lt;0,0,IF(AND(($S464-CG464)&gt;0,(CF464-$R464)&gt;0),$V464/365*(CG464-CF464+1),IF(AND(($S464-CG464)&lt;=0,(CF464-$R464)&gt;0),$V464/365*($S464-CF464+1),$V464/365*(CG464-$R464+1))))),0)</f>
        <v>0</v>
      </c>
      <c r="CI464" s="161">
        <f t="shared" ref="CI464:CI467" si="5430">CG464+1</f>
        <v>46296</v>
      </c>
      <c r="CJ464" s="161">
        <f t="shared" ref="CJ464:CJ467" si="5431">CI464+30</f>
        <v>46326</v>
      </c>
      <c r="CK464" s="165">
        <f t="shared" ref="CK464:CK467" si="5432">IFERROR(IF(($R464-CJ464)&gt;=0,0,IF(($S464-CI464)&lt;0,0,IF(AND(($S464-CJ464)&gt;0,(CI464-$R464)&gt;0),$V464/365*(CJ464-CI464+1),IF(AND(($S464-CJ464)&lt;=0,(CI464-$R464)&gt;0),$V464/365*($S464-CI464+1),$V464/365*(CJ464-$R464+1))))),0)</f>
        <v>0</v>
      </c>
      <c r="CL464" s="161">
        <f t="shared" ref="CL464:CL467" si="5433">CJ464+1</f>
        <v>46327</v>
      </c>
      <c r="CM464" s="161">
        <f t="shared" ref="CM464:CM467" si="5434">CL464+29</f>
        <v>46356</v>
      </c>
      <c r="CN464" s="165">
        <f t="shared" ref="CN464:CN467" si="5435">IFERROR(IF(($R464-CM464)&gt;=0,0,IF(($S464-CL464)&lt;0,0,IF(AND(($S464-CM464)&gt;0,(CL464-$R464)&gt;0),$V464/365*(CM464-CL464+1),IF(AND(($S464-CM464)&lt;=0,(CL464-$R464)&gt;0),$V464/365*($S464-CL464+1),$V464/365*(CM464-$R464+1))))),0)</f>
        <v>0</v>
      </c>
      <c r="CO464" s="161">
        <f t="shared" ref="CO464:CO467" si="5436">CM464+1</f>
        <v>46357</v>
      </c>
      <c r="CP464" s="161">
        <f t="shared" ref="CP464:CP467" si="5437">CO464+30</f>
        <v>46387</v>
      </c>
      <c r="CQ464" s="165">
        <f t="shared" ref="CQ464:CQ467" si="5438">IFERROR(IF(($R464-CP464)&gt;=0,0,IF(($S464-CO464)&lt;0,0,IF(AND(($S464-CP464)&gt;0,(CO464-$R464)&gt;0),$V464/365*(CP464-CO464+1),IF(AND(($S464-CP464)&lt;=0,(CO464-$R464)&gt;0),$V464/365*($S464-CO464+1),$V464/365*(CP464-$R464+1))))),0)</f>
        <v>0</v>
      </c>
    </row>
    <row r="465" s="78" customFormat="1" ht="24" customHeight="1" outlineLevel="3" spans="1:95">
      <c r="A465" s="119"/>
      <c r="B465" s="120"/>
      <c r="C465" s="121"/>
      <c r="D465" s="119"/>
      <c r="E465" s="120"/>
      <c r="F465" s="120"/>
      <c r="G465" s="120"/>
      <c r="H465" s="122"/>
      <c r="I465" s="122"/>
      <c r="J465" s="122">
        <f t="shared" si="5367"/>
        <v>0</v>
      </c>
      <c r="K465" s="122">
        <f t="shared" ref="K465:K467" si="5439">K464+1</f>
        <v>2</v>
      </c>
      <c r="L465" s="153"/>
      <c r="M465" s="154">
        <f>IFERROR(VLOOKUP($L465,'2-2 引出数据_合同数据仓库'!$B$2:$BP$1000,3,FALSE),0)</f>
        <v>0</v>
      </c>
      <c r="N465" s="122"/>
      <c r="O465" s="154">
        <f>IFERROR(VLOOKUP((LEFT(VLOOKUP($L465,'2-2 引出数据_合同数据仓库'!$B$2:$BP$1000,64,FALSE),15)&amp;(RIGHT(VLOOKUP($L465,'2-2 引出数据_合同数据仓库'!$B$2:$BP$1000,64,FALSE),4)+1)),'2-2 引出数据_合同数据仓库'!$B$2:$BP$1000,3,FALSE),0)</f>
        <v>0</v>
      </c>
      <c r="P465" s="122"/>
      <c r="Q465" s="122">
        <f>IFERROR(VLOOKUP($L465,'2-2 引出数据_合同数据仓库'!$B$2:$BP$1000,28,FALSE),0)</f>
        <v>0</v>
      </c>
      <c r="R465" s="122">
        <f>IFERROR(VLOOKUP($L465,'2-2 引出数据_合同数据仓库'!$B$2:$BP$1000,29,FALSE),0)</f>
        <v>0</v>
      </c>
      <c r="S465" s="122">
        <f>IFERROR(VLOOKUP($L465,'2-2 引出数据_合同数据仓库'!$B$2:$BP$1000,4,FALSE),0)</f>
        <v>0</v>
      </c>
      <c r="T465" s="122"/>
      <c r="U465" s="122">
        <f>IFERROR(VLOOKUP($L465,'2-2 引出数据_合同数据仓库'!$B$2:$BP$1000,15,FALSE),0)</f>
        <v>0</v>
      </c>
      <c r="V465" s="122">
        <f t="shared" si="5368"/>
        <v>0</v>
      </c>
      <c r="W465" s="122"/>
      <c r="X465" s="161">
        <v>45658</v>
      </c>
      <c r="Y465" s="161">
        <f t="shared" si="5369"/>
        <v>45688</v>
      </c>
      <c r="Z465" s="165">
        <f t="shared" si="5370"/>
        <v>0</v>
      </c>
      <c r="AA465" s="161">
        <f t="shared" si="5371"/>
        <v>45689</v>
      </c>
      <c r="AB465" s="161">
        <f t="shared" si="5372"/>
        <v>45716</v>
      </c>
      <c r="AC465" s="165">
        <f t="shared" si="5373"/>
        <v>0</v>
      </c>
      <c r="AD465" s="161">
        <f t="shared" si="5374"/>
        <v>45717</v>
      </c>
      <c r="AE465" s="161">
        <f t="shared" si="5375"/>
        <v>45747</v>
      </c>
      <c r="AF465" s="165">
        <f t="shared" si="5376"/>
        <v>0</v>
      </c>
      <c r="AG465" s="161">
        <f t="shared" si="5377"/>
        <v>45748</v>
      </c>
      <c r="AH465" s="161">
        <f t="shared" si="5378"/>
        <v>45777</v>
      </c>
      <c r="AI465" s="165">
        <f t="shared" si="5379"/>
        <v>0</v>
      </c>
      <c r="AJ465" s="161">
        <f t="shared" si="5380"/>
        <v>45778</v>
      </c>
      <c r="AK465" s="161">
        <f t="shared" si="5381"/>
        <v>45808</v>
      </c>
      <c r="AL465" s="165">
        <f t="shared" si="5382"/>
        <v>0</v>
      </c>
      <c r="AM465" s="161">
        <f t="shared" si="5383"/>
        <v>45809</v>
      </c>
      <c r="AN465" s="161">
        <f t="shared" si="5384"/>
        <v>45838</v>
      </c>
      <c r="AO465" s="165">
        <f t="shared" si="5385"/>
        <v>0</v>
      </c>
      <c r="AP465" s="161">
        <f t="shared" si="5386"/>
        <v>45839</v>
      </c>
      <c r="AQ465" s="161">
        <f t="shared" si="5387"/>
        <v>45869</v>
      </c>
      <c r="AR465" s="165">
        <f t="shared" si="5388"/>
        <v>0</v>
      </c>
      <c r="AS465" s="161">
        <f t="shared" si="5389"/>
        <v>45870</v>
      </c>
      <c r="AT465" s="161">
        <f t="shared" si="5390"/>
        <v>45900</v>
      </c>
      <c r="AU465" s="165">
        <f t="shared" si="5391"/>
        <v>0</v>
      </c>
      <c r="AV465" s="161">
        <f t="shared" si="5392"/>
        <v>45901</v>
      </c>
      <c r="AW465" s="161">
        <f t="shared" si="5393"/>
        <v>45930</v>
      </c>
      <c r="AX465" s="165">
        <f t="shared" si="5394"/>
        <v>0</v>
      </c>
      <c r="AY465" s="161">
        <f t="shared" si="5395"/>
        <v>45931</v>
      </c>
      <c r="AZ465" s="161">
        <f t="shared" si="5396"/>
        <v>45961</v>
      </c>
      <c r="BA465" s="165">
        <f t="shared" si="5397"/>
        <v>0</v>
      </c>
      <c r="BB465" s="161">
        <f t="shared" si="5398"/>
        <v>45962</v>
      </c>
      <c r="BC465" s="161">
        <f t="shared" si="5399"/>
        <v>45991</v>
      </c>
      <c r="BD465" s="165">
        <f t="shared" si="5400"/>
        <v>0</v>
      </c>
      <c r="BE465" s="161">
        <f t="shared" si="5401"/>
        <v>45992</v>
      </c>
      <c r="BF465" s="161">
        <f t="shared" si="5402"/>
        <v>46022</v>
      </c>
      <c r="BG465" s="165">
        <f t="shared" si="5403"/>
        <v>0</v>
      </c>
      <c r="BH465" s="161">
        <v>46023</v>
      </c>
      <c r="BI465" s="161">
        <f t="shared" si="5404"/>
        <v>46053</v>
      </c>
      <c r="BJ465" s="165">
        <f t="shared" si="5405"/>
        <v>0</v>
      </c>
      <c r="BK465" s="161">
        <f t="shared" si="5406"/>
        <v>46054</v>
      </c>
      <c r="BL465" s="161">
        <f t="shared" si="5407"/>
        <v>46081</v>
      </c>
      <c r="BM465" s="165">
        <f t="shared" si="5408"/>
        <v>0</v>
      </c>
      <c r="BN465" s="161">
        <f t="shared" si="5409"/>
        <v>46082</v>
      </c>
      <c r="BO465" s="161">
        <f t="shared" si="5410"/>
        <v>46112</v>
      </c>
      <c r="BP465" s="165">
        <f t="shared" si="5411"/>
        <v>0</v>
      </c>
      <c r="BQ465" s="161">
        <f t="shared" si="5412"/>
        <v>46113</v>
      </c>
      <c r="BR465" s="161">
        <f t="shared" si="5413"/>
        <v>46142</v>
      </c>
      <c r="BS465" s="165">
        <f t="shared" si="5414"/>
        <v>0</v>
      </c>
      <c r="BT465" s="161">
        <f t="shared" si="5415"/>
        <v>46143</v>
      </c>
      <c r="BU465" s="161">
        <f t="shared" si="5416"/>
        <v>46173</v>
      </c>
      <c r="BV465" s="165">
        <f t="shared" si="5417"/>
        <v>0</v>
      </c>
      <c r="BW465" s="161">
        <f t="shared" si="5418"/>
        <v>46174</v>
      </c>
      <c r="BX465" s="161">
        <f t="shared" si="5419"/>
        <v>46203</v>
      </c>
      <c r="BY465" s="165">
        <f t="shared" si="5420"/>
        <v>0</v>
      </c>
      <c r="BZ465" s="161">
        <f t="shared" si="5421"/>
        <v>46204</v>
      </c>
      <c r="CA465" s="161">
        <f t="shared" si="5422"/>
        <v>46234</v>
      </c>
      <c r="CB465" s="165">
        <f t="shared" si="5423"/>
        <v>0</v>
      </c>
      <c r="CC465" s="161">
        <f t="shared" si="5424"/>
        <v>46235</v>
      </c>
      <c r="CD465" s="161">
        <f t="shared" si="5425"/>
        <v>46265</v>
      </c>
      <c r="CE465" s="165">
        <f t="shared" si="5426"/>
        <v>0</v>
      </c>
      <c r="CF465" s="161">
        <f t="shared" si="5427"/>
        <v>46266</v>
      </c>
      <c r="CG465" s="161">
        <f t="shared" si="5428"/>
        <v>46295</v>
      </c>
      <c r="CH465" s="165">
        <f t="shared" si="5429"/>
        <v>0</v>
      </c>
      <c r="CI465" s="161">
        <f t="shared" si="5430"/>
        <v>46296</v>
      </c>
      <c r="CJ465" s="161">
        <f t="shared" si="5431"/>
        <v>46326</v>
      </c>
      <c r="CK465" s="165">
        <f t="shared" si="5432"/>
        <v>0</v>
      </c>
      <c r="CL465" s="161">
        <f t="shared" si="5433"/>
        <v>46327</v>
      </c>
      <c r="CM465" s="161">
        <f t="shared" si="5434"/>
        <v>46356</v>
      </c>
      <c r="CN465" s="165">
        <f t="shared" si="5435"/>
        <v>0</v>
      </c>
      <c r="CO465" s="161">
        <f t="shared" si="5436"/>
        <v>46357</v>
      </c>
      <c r="CP465" s="161">
        <f t="shared" si="5437"/>
        <v>46387</v>
      </c>
      <c r="CQ465" s="165">
        <f t="shared" si="5438"/>
        <v>0</v>
      </c>
    </row>
    <row r="466" s="78" customFormat="1" ht="24" customHeight="1" outlineLevel="3" spans="1:95">
      <c r="A466" s="119"/>
      <c r="B466" s="120"/>
      <c r="C466" s="121"/>
      <c r="D466" s="119"/>
      <c r="E466" s="120"/>
      <c r="F466" s="120"/>
      <c r="G466" s="120"/>
      <c r="H466" s="122"/>
      <c r="I466" s="122"/>
      <c r="J466" s="122">
        <f t="shared" si="5367"/>
        <v>0</v>
      </c>
      <c r="K466" s="122">
        <f t="shared" si="5439"/>
        <v>3</v>
      </c>
      <c r="L466" s="153"/>
      <c r="M466" s="154">
        <f>IFERROR(VLOOKUP($L466,'2-2 引出数据_合同数据仓库'!$B$2:$BP$1000,3,FALSE),0)</f>
        <v>0</v>
      </c>
      <c r="N466" s="122"/>
      <c r="O466" s="154">
        <f>IFERROR(VLOOKUP((LEFT(VLOOKUP($L466,'2-2 引出数据_合同数据仓库'!$B$2:$BP$1000,64,FALSE),15)&amp;(RIGHT(VLOOKUP($L466,'2-2 引出数据_合同数据仓库'!$B$2:$BP$1000,64,FALSE),4)+1)),'2-2 引出数据_合同数据仓库'!$B$2:$BP$1000,3,FALSE),0)</f>
        <v>0</v>
      </c>
      <c r="P466" s="122"/>
      <c r="Q466" s="122">
        <f>IFERROR(VLOOKUP($L466,'2-2 引出数据_合同数据仓库'!$B$2:$BP$1000,28,FALSE),0)</f>
        <v>0</v>
      </c>
      <c r="R466" s="122">
        <f>IFERROR(VLOOKUP($L466,'2-2 引出数据_合同数据仓库'!$B$2:$BP$1000,29,FALSE),0)</f>
        <v>0</v>
      </c>
      <c r="S466" s="122">
        <f>IFERROR(VLOOKUP($L466,'2-2 引出数据_合同数据仓库'!$B$2:$BP$1000,4,FALSE),0)</f>
        <v>0</v>
      </c>
      <c r="T466" s="122"/>
      <c r="U466" s="122">
        <f>IFERROR(VLOOKUP($L466,'2-2 引出数据_合同数据仓库'!$B$2:$BP$1000,15,FALSE),0)</f>
        <v>0</v>
      </c>
      <c r="V466" s="122">
        <f t="shared" si="5368"/>
        <v>0</v>
      </c>
      <c r="W466" s="122"/>
      <c r="X466" s="161">
        <v>45658</v>
      </c>
      <c r="Y466" s="161">
        <f t="shared" si="5369"/>
        <v>45688</v>
      </c>
      <c r="Z466" s="165">
        <f t="shared" si="5370"/>
        <v>0</v>
      </c>
      <c r="AA466" s="161">
        <f t="shared" si="5371"/>
        <v>45689</v>
      </c>
      <c r="AB466" s="161">
        <f t="shared" si="5372"/>
        <v>45716</v>
      </c>
      <c r="AC466" s="165">
        <f t="shared" si="5373"/>
        <v>0</v>
      </c>
      <c r="AD466" s="161">
        <f t="shared" si="5374"/>
        <v>45717</v>
      </c>
      <c r="AE466" s="161">
        <f t="shared" si="5375"/>
        <v>45747</v>
      </c>
      <c r="AF466" s="165">
        <f t="shared" si="5376"/>
        <v>0</v>
      </c>
      <c r="AG466" s="161">
        <f t="shared" si="5377"/>
        <v>45748</v>
      </c>
      <c r="AH466" s="161">
        <f t="shared" si="5378"/>
        <v>45777</v>
      </c>
      <c r="AI466" s="165">
        <f t="shared" si="5379"/>
        <v>0</v>
      </c>
      <c r="AJ466" s="161">
        <f t="shared" si="5380"/>
        <v>45778</v>
      </c>
      <c r="AK466" s="161">
        <f t="shared" si="5381"/>
        <v>45808</v>
      </c>
      <c r="AL466" s="165">
        <f t="shared" si="5382"/>
        <v>0</v>
      </c>
      <c r="AM466" s="161">
        <f t="shared" si="5383"/>
        <v>45809</v>
      </c>
      <c r="AN466" s="161">
        <f t="shared" si="5384"/>
        <v>45838</v>
      </c>
      <c r="AO466" s="165">
        <f t="shared" si="5385"/>
        <v>0</v>
      </c>
      <c r="AP466" s="161">
        <f t="shared" si="5386"/>
        <v>45839</v>
      </c>
      <c r="AQ466" s="161">
        <f t="shared" si="5387"/>
        <v>45869</v>
      </c>
      <c r="AR466" s="165">
        <f t="shared" si="5388"/>
        <v>0</v>
      </c>
      <c r="AS466" s="161">
        <f t="shared" si="5389"/>
        <v>45870</v>
      </c>
      <c r="AT466" s="161">
        <f t="shared" si="5390"/>
        <v>45900</v>
      </c>
      <c r="AU466" s="165">
        <f t="shared" si="5391"/>
        <v>0</v>
      </c>
      <c r="AV466" s="161">
        <f t="shared" si="5392"/>
        <v>45901</v>
      </c>
      <c r="AW466" s="161">
        <f t="shared" si="5393"/>
        <v>45930</v>
      </c>
      <c r="AX466" s="165">
        <f t="shared" si="5394"/>
        <v>0</v>
      </c>
      <c r="AY466" s="161">
        <f t="shared" si="5395"/>
        <v>45931</v>
      </c>
      <c r="AZ466" s="161">
        <f t="shared" si="5396"/>
        <v>45961</v>
      </c>
      <c r="BA466" s="165">
        <f t="shared" si="5397"/>
        <v>0</v>
      </c>
      <c r="BB466" s="161">
        <f t="shared" si="5398"/>
        <v>45962</v>
      </c>
      <c r="BC466" s="161">
        <f t="shared" si="5399"/>
        <v>45991</v>
      </c>
      <c r="BD466" s="165">
        <f t="shared" si="5400"/>
        <v>0</v>
      </c>
      <c r="BE466" s="161">
        <f t="shared" si="5401"/>
        <v>45992</v>
      </c>
      <c r="BF466" s="161">
        <f t="shared" si="5402"/>
        <v>46022</v>
      </c>
      <c r="BG466" s="165">
        <f t="shared" si="5403"/>
        <v>0</v>
      </c>
      <c r="BH466" s="161">
        <v>46023</v>
      </c>
      <c r="BI466" s="161">
        <f t="shared" si="5404"/>
        <v>46053</v>
      </c>
      <c r="BJ466" s="165">
        <f t="shared" si="5405"/>
        <v>0</v>
      </c>
      <c r="BK466" s="161">
        <f t="shared" si="5406"/>
        <v>46054</v>
      </c>
      <c r="BL466" s="161">
        <f t="shared" si="5407"/>
        <v>46081</v>
      </c>
      <c r="BM466" s="165">
        <f t="shared" si="5408"/>
        <v>0</v>
      </c>
      <c r="BN466" s="161">
        <f t="shared" si="5409"/>
        <v>46082</v>
      </c>
      <c r="BO466" s="161">
        <f t="shared" si="5410"/>
        <v>46112</v>
      </c>
      <c r="BP466" s="165">
        <f t="shared" si="5411"/>
        <v>0</v>
      </c>
      <c r="BQ466" s="161">
        <f t="shared" si="5412"/>
        <v>46113</v>
      </c>
      <c r="BR466" s="161">
        <f t="shared" si="5413"/>
        <v>46142</v>
      </c>
      <c r="BS466" s="165">
        <f t="shared" si="5414"/>
        <v>0</v>
      </c>
      <c r="BT466" s="161">
        <f t="shared" si="5415"/>
        <v>46143</v>
      </c>
      <c r="BU466" s="161">
        <f t="shared" si="5416"/>
        <v>46173</v>
      </c>
      <c r="BV466" s="165">
        <f t="shared" si="5417"/>
        <v>0</v>
      </c>
      <c r="BW466" s="161">
        <f t="shared" si="5418"/>
        <v>46174</v>
      </c>
      <c r="BX466" s="161">
        <f t="shared" si="5419"/>
        <v>46203</v>
      </c>
      <c r="BY466" s="165">
        <f t="shared" si="5420"/>
        <v>0</v>
      </c>
      <c r="BZ466" s="161">
        <f t="shared" si="5421"/>
        <v>46204</v>
      </c>
      <c r="CA466" s="161">
        <f t="shared" si="5422"/>
        <v>46234</v>
      </c>
      <c r="CB466" s="165">
        <f t="shared" si="5423"/>
        <v>0</v>
      </c>
      <c r="CC466" s="161">
        <f t="shared" si="5424"/>
        <v>46235</v>
      </c>
      <c r="CD466" s="161">
        <f t="shared" si="5425"/>
        <v>46265</v>
      </c>
      <c r="CE466" s="165">
        <f t="shared" si="5426"/>
        <v>0</v>
      </c>
      <c r="CF466" s="161">
        <f t="shared" si="5427"/>
        <v>46266</v>
      </c>
      <c r="CG466" s="161">
        <f t="shared" si="5428"/>
        <v>46295</v>
      </c>
      <c r="CH466" s="165">
        <f t="shared" si="5429"/>
        <v>0</v>
      </c>
      <c r="CI466" s="161">
        <f t="shared" si="5430"/>
        <v>46296</v>
      </c>
      <c r="CJ466" s="161">
        <f t="shared" si="5431"/>
        <v>46326</v>
      </c>
      <c r="CK466" s="165">
        <f t="shared" si="5432"/>
        <v>0</v>
      </c>
      <c r="CL466" s="161">
        <f t="shared" si="5433"/>
        <v>46327</v>
      </c>
      <c r="CM466" s="161">
        <f t="shared" si="5434"/>
        <v>46356</v>
      </c>
      <c r="CN466" s="165">
        <f t="shared" si="5435"/>
        <v>0</v>
      </c>
      <c r="CO466" s="161">
        <f t="shared" si="5436"/>
        <v>46357</v>
      </c>
      <c r="CP466" s="161">
        <f t="shared" si="5437"/>
        <v>46387</v>
      </c>
      <c r="CQ466" s="165">
        <f t="shared" si="5438"/>
        <v>0</v>
      </c>
    </row>
    <row r="467" s="78" customFormat="1" ht="24" customHeight="1" outlineLevel="3" spans="1:95">
      <c r="A467" s="119"/>
      <c r="B467" s="120"/>
      <c r="C467" s="121"/>
      <c r="D467" s="119"/>
      <c r="E467" s="120"/>
      <c r="F467" s="120"/>
      <c r="G467" s="120"/>
      <c r="H467" s="122"/>
      <c r="I467" s="122"/>
      <c r="J467" s="122">
        <f t="shared" si="5367"/>
        <v>0</v>
      </c>
      <c r="K467" s="122">
        <f t="shared" si="5439"/>
        <v>4</v>
      </c>
      <c r="L467" s="153"/>
      <c r="M467" s="154">
        <f>IFERROR(VLOOKUP($L467,'2-2 引出数据_合同数据仓库'!$B$2:$BP$1000,3,FALSE),0)</f>
        <v>0</v>
      </c>
      <c r="N467" s="122"/>
      <c r="O467" s="154">
        <f>IFERROR(VLOOKUP((LEFT(VLOOKUP($L467,'2-2 引出数据_合同数据仓库'!$B$2:$BP$1000,64,FALSE),15)&amp;(RIGHT(VLOOKUP($L467,'2-2 引出数据_合同数据仓库'!$B$2:$BP$1000,64,FALSE),4)+1)),'2-2 引出数据_合同数据仓库'!$B$2:$BP$1000,3,FALSE),0)</f>
        <v>0</v>
      </c>
      <c r="P467" s="122"/>
      <c r="Q467" s="122">
        <f>IFERROR(VLOOKUP($L467,'2-2 引出数据_合同数据仓库'!$B$2:$BP$1000,28,FALSE),0)</f>
        <v>0</v>
      </c>
      <c r="R467" s="122">
        <f>IFERROR(VLOOKUP($L467,'2-2 引出数据_合同数据仓库'!$B$2:$BP$1000,29,FALSE),0)</f>
        <v>0</v>
      </c>
      <c r="S467" s="122">
        <f>IFERROR(VLOOKUP($L467,'2-2 引出数据_合同数据仓库'!$B$2:$BP$1000,4,FALSE),0)</f>
        <v>0</v>
      </c>
      <c r="T467" s="122"/>
      <c r="U467" s="122">
        <f>IFERROR(VLOOKUP($L467,'2-2 引出数据_合同数据仓库'!$B$2:$BP$1000,15,FALSE),0)</f>
        <v>0</v>
      </c>
      <c r="V467" s="122">
        <f t="shared" si="5368"/>
        <v>0</v>
      </c>
      <c r="W467" s="122"/>
      <c r="X467" s="161">
        <v>45658</v>
      </c>
      <c r="Y467" s="161">
        <f t="shared" si="5369"/>
        <v>45688</v>
      </c>
      <c r="Z467" s="165">
        <f t="shared" si="5370"/>
        <v>0</v>
      </c>
      <c r="AA467" s="161">
        <f t="shared" si="5371"/>
        <v>45689</v>
      </c>
      <c r="AB467" s="161">
        <f t="shared" si="5372"/>
        <v>45716</v>
      </c>
      <c r="AC467" s="165">
        <f t="shared" si="5373"/>
        <v>0</v>
      </c>
      <c r="AD467" s="161">
        <f t="shared" si="5374"/>
        <v>45717</v>
      </c>
      <c r="AE467" s="161">
        <f t="shared" si="5375"/>
        <v>45747</v>
      </c>
      <c r="AF467" s="165">
        <f t="shared" si="5376"/>
        <v>0</v>
      </c>
      <c r="AG467" s="161">
        <f t="shared" si="5377"/>
        <v>45748</v>
      </c>
      <c r="AH467" s="161">
        <f t="shared" si="5378"/>
        <v>45777</v>
      </c>
      <c r="AI467" s="165">
        <f t="shared" si="5379"/>
        <v>0</v>
      </c>
      <c r="AJ467" s="161">
        <f t="shared" si="5380"/>
        <v>45778</v>
      </c>
      <c r="AK467" s="161">
        <f t="shared" si="5381"/>
        <v>45808</v>
      </c>
      <c r="AL467" s="165">
        <f t="shared" si="5382"/>
        <v>0</v>
      </c>
      <c r="AM467" s="161">
        <f t="shared" si="5383"/>
        <v>45809</v>
      </c>
      <c r="AN467" s="161">
        <f t="shared" si="5384"/>
        <v>45838</v>
      </c>
      <c r="AO467" s="165">
        <f t="shared" si="5385"/>
        <v>0</v>
      </c>
      <c r="AP467" s="161">
        <f t="shared" si="5386"/>
        <v>45839</v>
      </c>
      <c r="AQ467" s="161">
        <f t="shared" si="5387"/>
        <v>45869</v>
      </c>
      <c r="AR467" s="165">
        <f t="shared" si="5388"/>
        <v>0</v>
      </c>
      <c r="AS467" s="161">
        <f t="shared" si="5389"/>
        <v>45870</v>
      </c>
      <c r="AT467" s="161">
        <f t="shared" si="5390"/>
        <v>45900</v>
      </c>
      <c r="AU467" s="165">
        <f t="shared" si="5391"/>
        <v>0</v>
      </c>
      <c r="AV467" s="161">
        <f t="shared" si="5392"/>
        <v>45901</v>
      </c>
      <c r="AW467" s="161">
        <f t="shared" si="5393"/>
        <v>45930</v>
      </c>
      <c r="AX467" s="165">
        <f t="shared" si="5394"/>
        <v>0</v>
      </c>
      <c r="AY467" s="161">
        <f t="shared" si="5395"/>
        <v>45931</v>
      </c>
      <c r="AZ467" s="161">
        <f t="shared" si="5396"/>
        <v>45961</v>
      </c>
      <c r="BA467" s="165">
        <f t="shared" si="5397"/>
        <v>0</v>
      </c>
      <c r="BB467" s="161">
        <f t="shared" si="5398"/>
        <v>45962</v>
      </c>
      <c r="BC467" s="161">
        <f t="shared" si="5399"/>
        <v>45991</v>
      </c>
      <c r="BD467" s="165">
        <f t="shared" si="5400"/>
        <v>0</v>
      </c>
      <c r="BE467" s="161">
        <f t="shared" si="5401"/>
        <v>45992</v>
      </c>
      <c r="BF467" s="161">
        <f t="shared" si="5402"/>
        <v>46022</v>
      </c>
      <c r="BG467" s="165">
        <f t="shared" si="5403"/>
        <v>0</v>
      </c>
      <c r="BH467" s="161">
        <v>46023</v>
      </c>
      <c r="BI467" s="161">
        <f t="shared" si="5404"/>
        <v>46053</v>
      </c>
      <c r="BJ467" s="165">
        <f t="shared" si="5405"/>
        <v>0</v>
      </c>
      <c r="BK467" s="161">
        <f t="shared" si="5406"/>
        <v>46054</v>
      </c>
      <c r="BL467" s="161">
        <f t="shared" si="5407"/>
        <v>46081</v>
      </c>
      <c r="BM467" s="165">
        <f t="shared" si="5408"/>
        <v>0</v>
      </c>
      <c r="BN467" s="161">
        <f t="shared" si="5409"/>
        <v>46082</v>
      </c>
      <c r="BO467" s="161">
        <f t="shared" si="5410"/>
        <v>46112</v>
      </c>
      <c r="BP467" s="165">
        <f t="shared" si="5411"/>
        <v>0</v>
      </c>
      <c r="BQ467" s="161">
        <f t="shared" si="5412"/>
        <v>46113</v>
      </c>
      <c r="BR467" s="161">
        <f t="shared" si="5413"/>
        <v>46142</v>
      </c>
      <c r="BS467" s="165">
        <f t="shared" si="5414"/>
        <v>0</v>
      </c>
      <c r="BT467" s="161">
        <f t="shared" si="5415"/>
        <v>46143</v>
      </c>
      <c r="BU467" s="161">
        <f t="shared" si="5416"/>
        <v>46173</v>
      </c>
      <c r="BV467" s="165">
        <f t="shared" si="5417"/>
        <v>0</v>
      </c>
      <c r="BW467" s="161">
        <f t="shared" si="5418"/>
        <v>46174</v>
      </c>
      <c r="BX467" s="161">
        <f t="shared" si="5419"/>
        <v>46203</v>
      </c>
      <c r="BY467" s="165">
        <f t="shared" si="5420"/>
        <v>0</v>
      </c>
      <c r="BZ467" s="161">
        <f t="shared" si="5421"/>
        <v>46204</v>
      </c>
      <c r="CA467" s="161">
        <f t="shared" si="5422"/>
        <v>46234</v>
      </c>
      <c r="CB467" s="165">
        <f t="shared" si="5423"/>
        <v>0</v>
      </c>
      <c r="CC467" s="161">
        <f t="shared" si="5424"/>
        <v>46235</v>
      </c>
      <c r="CD467" s="161">
        <f t="shared" si="5425"/>
        <v>46265</v>
      </c>
      <c r="CE467" s="165">
        <f t="shared" si="5426"/>
        <v>0</v>
      </c>
      <c r="CF467" s="161">
        <f t="shared" si="5427"/>
        <v>46266</v>
      </c>
      <c r="CG467" s="161">
        <f t="shared" si="5428"/>
        <v>46295</v>
      </c>
      <c r="CH467" s="165">
        <f t="shared" si="5429"/>
        <v>0</v>
      </c>
      <c r="CI467" s="161">
        <f t="shared" si="5430"/>
        <v>46296</v>
      </c>
      <c r="CJ467" s="161">
        <f t="shared" si="5431"/>
        <v>46326</v>
      </c>
      <c r="CK467" s="165">
        <f t="shared" si="5432"/>
        <v>0</v>
      </c>
      <c r="CL467" s="161">
        <f t="shared" si="5433"/>
        <v>46327</v>
      </c>
      <c r="CM467" s="161">
        <f t="shared" si="5434"/>
        <v>46356</v>
      </c>
      <c r="CN467" s="165">
        <f t="shared" si="5435"/>
        <v>0</v>
      </c>
      <c r="CO467" s="161">
        <f t="shared" si="5436"/>
        <v>46357</v>
      </c>
      <c r="CP467" s="161">
        <f t="shared" si="5437"/>
        <v>46387</v>
      </c>
      <c r="CQ467" s="165">
        <f t="shared" si="5438"/>
        <v>0</v>
      </c>
    </row>
    <row r="468" s="78" customFormat="1" ht="24" customHeight="1" outlineLevel="4" spans="1:95">
      <c r="A468" s="123" t="s">
        <v>2826</v>
      </c>
      <c r="B468" s="124"/>
      <c r="C468" s="124"/>
      <c r="D468" s="124"/>
      <c r="E468" s="124"/>
      <c r="F468" s="124"/>
      <c r="G468" s="125"/>
      <c r="H468" s="126"/>
      <c r="I468" s="126"/>
      <c r="J468" s="126"/>
      <c r="K468" s="126"/>
      <c r="L468" s="155"/>
      <c r="M468" s="155"/>
      <c r="N468" s="126"/>
      <c r="O468" s="126"/>
      <c r="P468" s="126"/>
      <c r="Q468" s="126"/>
      <c r="R468" s="126"/>
      <c r="S468" s="126"/>
      <c r="T468" s="126"/>
      <c r="U468" s="126"/>
      <c r="V468" s="126"/>
      <c r="W468" s="126"/>
      <c r="X468" s="126"/>
      <c r="Y468" s="126"/>
      <c r="Z468" s="126"/>
      <c r="AA468" s="126"/>
      <c r="AB468" s="126"/>
      <c r="AC468" s="126"/>
      <c r="AD468" s="126"/>
      <c r="AE468" s="126"/>
      <c r="AF468" s="126"/>
      <c r="AG468" s="126"/>
      <c r="AH468" s="126"/>
      <c r="AI468" s="126"/>
      <c r="AJ468" s="126"/>
      <c r="AK468" s="126"/>
      <c r="AL468" s="126"/>
      <c r="AM468" s="126"/>
      <c r="AN468" s="126"/>
      <c r="AO468" s="126"/>
      <c r="AP468" s="126"/>
      <c r="AQ468" s="126"/>
      <c r="AR468" s="126"/>
      <c r="AS468" s="126"/>
      <c r="AT468" s="126"/>
      <c r="AU468" s="126"/>
      <c r="AV468" s="126"/>
      <c r="AW468" s="126"/>
      <c r="AX468" s="126"/>
      <c r="AY468" s="126"/>
      <c r="AZ468" s="126"/>
      <c r="BA468" s="126"/>
      <c r="BB468" s="126"/>
      <c r="BC468" s="126"/>
      <c r="BD468" s="126"/>
      <c r="BE468" s="126"/>
      <c r="BF468" s="126"/>
      <c r="BG468" s="126"/>
      <c r="BH468" s="126"/>
      <c r="BI468" s="126"/>
      <c r="BJ468" s="126"/>
      <c r="BK468" s="126"/>
      <c r="BL468" s="126"/>
      <c r="BM468" s="126"/>
      <c r="BN468" s="126"/>
      <c r="BO468" s="126"/>
      <c r="BP468" s="126"/>
      <c r="BQ468" s="126"/>
      <c r="BR468" s="126"/>
      <c r="BS468" s="126"/>
      <c r="BT468" s="126"/>
      <c r="BU468" s="126"/>
      <c r="BV468" s="126"/>
      <c r="BW468" s="126"/>
      <c r="BX468" s="126"/>
      <c r="BY468" s="126"/>
      <c r="BZ468" s="126"/>
      <c r="CA468" s="126"/>
      <c r="CB468" s="126"/>
      <c r="CC468" s="126"/>
      <c r="CD468" s="126"/>
      <c r="CE468" s="126"/>
      <c r="CF468" s="126"/>
      <c r="CG468" s="126"/>
      <c r="CH468" s="126"/>
      <c r="CI468" s="126"/>
      <c r="CJ468" s="126"/>
      <c r="CK468" s="126"/>
      <c r="CL468" s="126"/>
      <c r="CM468" s="126"/>
      <c r="CN468" s="126"/>
      <c r="CO468" s="126"/>
      <c r="CP468" s="126"/>
      <c r="CQ468" s="126"/>
    </row>
    <row r="469" ht="24" customHeight="1" outlineLevel="2" spans="1:95">
      <c r="A469" s="111"/>
      <c r="B469" s="112" t="s">
        <v>799</v>
      </c>
      <c r="C469" s="113" t="s">
        <v>1572</v>
      </c>
      <c r="D469" s="111" t="s">
        <v>1573</v>
      </c>
      <c r="E469" s="112" t="s">
        <v>1574</v>
      </c>
      <c r="F469" s="112"/>
      <c r="G469" s="112" t="s">
        <v>943</v>
      </c>
      <c r="H469" s="114">
        <f>X469+AA469+AD469+AG469+AJ469+AM469+AP469+AS469+AV469+AY469+BB469+BE469</f>
        <v>0</v>
      </c>
      <c r="I469" s="114">
        <f>Y469+AB469+AE469+AH469+AK469+AN469+AQ469+AT469+AW469+AZ469+BC469+BF469</f>
        <v>0</v>
      </c>
      <c r="J469" s="114">
        <f t="shared" si="5367"/>
        <v>0</v>
      </c>
      <c r="K469" s="114"/>
      <c r="L469" s="151"/>
      <c r="M469" s="151"/>
      <c r="N469" s="114"/>
      <c r="O469" s="114"/>
      <c r="P469" s="114"/>
      <c r="Q469" s="114"/>
      <c r="R469" s="114"/>
      <c r="S469" s="114"/>
      <c r="T469" s="114"/>
      <c r="U469" s="114"/>
      <c r="V469" s="114"/>
      <c r="W469" s="114"/>
      <c r="X469" s="114">
        <f>VLOOKUP($C469,'1 预算编制表单'!$C:$BJ,27,FALSE)</f>
        <v>0</v>
      </c>
      <c r="Y469" s="114">
        <f>X469-Z469</f>
        <v>0</v>
      </c>
      <c r="Z469" s="114">
        <f>SUM(Z470:Z474)</f>
        <v>0</v>
      </c>
      <c r="AA469" s="114">
        <f>VLOOKUP($C469,'1 预算编制表单'!$C:$BJ,30,FALSE)</f>
        <v>0</v>
      </c>
      <c r="AB469" s="114">
        <f>AA469-AC469</f>
        <v>0</v>
      </c>
      <c r="AC469" s="114">
        <f>SUM(AC470:AC474)</f>
        <v>0</v>
      </c>
      <c r="AD469" s="114">
        <f>VLOOKUP($C469,'1 预算编制表单'!$C:$BJ,33,FALSE)</f>
        <v>0</v>
      </c>
      <c r="AE469" s="114">
        <f>AD469-AF469</f>
        <v>0</v>
      </c>
      <c r="AF469" s="114">
        <f>SUM(AF470:AF474)</f>
        <v>0</v>
      </c>
      <c r="AG469" s="114">
        <f>VLOOKUP($C469,'1 预算编制表单'!$C:$BJ,36,FALSE)</f>
        <v>0</v>
      </c>
      <c r="AH469" s="114">
        <f>AG469-AI469</f>
        <v>0</v>
      </c>
      <c r="AI469" s="114">
        <f>SUM(AI470:AI474)</f>
        <v>0</v>
      </c>
      <c r="AJ469" s="114">
        <f>VLOOKUP($C469,'1 预算编制表单'!$C:$BJ,39,FALSE)</f>
        <v>0</v>
      </c>
      <c r="AK469" s="114">
        <f>AJ469-AL469</f>
        <v>0</v>
      </c>
      <c r="AL469" s="114">
        <f>SUM(AL470:AL474)</f>
        <v>0</v>
      </c>
      <c r="AM469" s="114">
        <f>VLOOKUP($C469,'1 预算编制表单'!$C:$BJ,42,FALSE)</f>
        <v>0</v>
      </c>
      <c r="AN469" s="114">
        <f>AM469-AO469</f>
        <v>0</v>
      </c>
      <c r="AO469" s="114">
        <f>SUM(AO470:AO474)</f>
        <v>0</v>
      </c>
      <c r="AP469" s="114">
        <f>VLOOKUP($C469,'1 预算编制表单'!$C:$BJ,45,FALSE)</f>
        <v>0</v>
      </c>
      <c r="AQ469" s="114">
        <f>AP469-AR469</f>
        <v>0</v>
      </c>
      <c r="AR469" s="114">
        <f>SUM(AR470:AR474)</f>
        <v>0</v>
      </c>
      <c r="AS469" s="114">
        <f>VLOOKUP($C469,'1 预算编制表单'!$C:$BJ,48,FALSE)</f>
        <v>0</v>
      </c>
      <c r="AT469" s="114">
        <f>AS469-AU469</f>
        <v>0</v>
      </c>
      <c r="AU469" s="114">
        <f>SUM(AU470:AU474)</f>
        <v>0</v>
      </c>
      <c r="AV469" s="114">
        <f>VLOOKUP($C469,'1 预算编制表单'!$C:$BJ,51,FALSE)</f>
        <v>0</v>
      </c>
      <c r="AW469" s="114">
        <f>AV469-AX469</f>
        <v>0</v>
      </c>
      <c r="AX469" s="114">
        <f>SUM(AX470:AX474)</f>
        <v>0</v>
      </c>
      <c r="AY469" s="114">
        <f>VLOOKUP($C469,'1 预算编制表单'!$C:$BJ,54,FALSE)</f>
        <v>0</v>
      </c>
      <c r="AZ469" s="114">
        <f>AY469-BA469</f>
        <v>0</v>
      </c>
      <c r="BA469" s="114">
        <f>SUM(BA470:BA474)</f>
        <v>0</v>
      </c>
      <c r="BB469" s="114">
        <f>VLOOKUP($C469,'1 预算编制表单'!$C:$BJ,57,FALSE)</f>
        <v>0</v>
      </c>
      <c r="BC469" s="114">
        <f>BB469-BD469</f>
        <v>0</v>
      </c>
      <c r="BD469" s="114">
        <f>SUM(BD470:BD474)</f>
        <v>0</v>
      </c>
      <c r="BE469" s="114">
        <f>VLOOKUP($C469,'1 预算编制表单'!$C:$BJ,60,FALSE)</f>
        <v>0</v>
      </c>
      <c r="BF469" s="114">
        <f>BE469-BG469</f>
        <v>0</v>
      </c>
      <c r="BG469" s="114">
        <f>SUM(BG470:BG474)</f>
        <v>0</v>
      </c>
      <c r="BH469" s="114">
        <f>VLOOKUP($C469,'1 预算编制表单'!$C:$BJ,27,FALSE)</f>
        <v>0</v>
      </c>
      <c r="BI469" s="114">
        <f>BH469-BJ469</f>
        <v>0</v>
      </c>
      <c r="BJ469" s="114">
        <f>SUM(BJ470:BJ474)</f>
        <v>0</v>
      </c>
      <c r="BK469" s="114">
        <f>VLOOKUP($C469,'1 预算编制表单'!$C:$BJ,30,FALSE)</f>
        <v>0</v>
      </c>
      <c r="BL469" s="114">
        <f>BK469-BM469</f>
        <v>0</v>
      </c>
      <c r="BM469" s="114">
        <f>SUM(BM470:BM474)</f>
        <v>0</v>
      </c>
      <c r="BN469" s="114">
        <f>VLOOKUP($C469,'1 预算编制表单'!$C:$BJ,33,FALSE)</f>
        <v>0</v>
      </c>
      <c r="BO469" s="114">
        <f>BN469-BP469</f>
        <v>0</v>
      </c>
      <c r="BP469" s="114">
        <f>SUM(BP470:BP474)</f>
        <v>0</v>
      </c>
      <c r="BQ469" s="114">
        <f>VLOOKUP($C469,'1 预算编制表单'!$C:$BJ,36,FALSE)</f>
        <v>0</v>
      </c>
      <c r="BR469" s="114">
        <f>BQ469-BS469</f>
        <v>0</v>
      </c>
      <c r="BS469" s="114">
        <f>SUM(BS470:BS474)</f>
        <v>0</v>
      </c>
      <c r="BT469" s="114">
        <f>VLOOKUP($C469,'1 预算编制表单'!$C:$BJ,39,FALSE)</f>
        <v>0</v>
      </c>
      <c r="BU469" s="114">
        <f>BT469-BV469</f>
        <v>0</v>
      </c>
      <c r="BV469" s="114">
        <f>SUM(BV470:BV474)</f>
        <v>0</v>
      </c>
      <c r="BW469" s="114">
        <f>VLOOKUP($C469,'1 预算编制表单'!$C:$BJ,42,FALSE)</f>
        <v>0</v>
      </c>
      <c r="BX469" s="114">
        <f>BW469-BY469</f>
        <v>0</v>
      </c>
      <c r="BY469" s="114">
        <f>SUM(BY470:BY474)</f>
        <v>0</v>
      </c>
      <c r="BZ469" s="114">
        <f>VLOOKUP($C469,'1 预算编制表单'!$C:$BJ,45,FALSE)</f>
        <v>0</v>
      </c>
      <c r="CA469" s="114">
        <f>BZ469-CB469</f>
        <v>0</v>
      </c>
      <c r="CB469" s="114">
        <f>SUM(CB470:CB474)</f>
        <v>0</v>
      </c>
      <c r="CC469" s="114">
        <f>VLOOKUP($C469,'1 预算编制表单'!$C:$BJ,48,FALSE)</f>
        <v>0</v>
      </c>
      <c r="CD469" s="114">
        <f>CC469-CE469</f>
        <v>0</v>
      </c>
      <c r="CE469" s="114">
        <f>SUM(CE470:CE474)</f>
        <v>0</v>
      </c>
      <c r="CF469" s="114">
        <f>VLOOKUP($C469,'1 预算编制表单'!$C:$BJ,51,FALSE)</f>
        <v>0</v>
      </c>
      <c r="CG469" s="114">
        <f>CF469-CH469</f>
        <v>0</v>
      </c>
      <c r="CH469" s="114">
        <f>SUM(CH470:CH474)</f>
        <v>0</v>
      </c>
      <c r="CI469" s="114">
        <f>VLOOKUP($C469,'1 预算编制表单'!$C:$BJ,54,FALSE)</f>
        <v>0</v>
      </c>
      <c r="CJ469" s="114">
        <f>CI469-CK469</f>
        <v>0</v>
      </c>
      <c r="CK469" s="114">
        <f>SUM(CK470:CK474)</f>
        <v>0</v>
      </c>
      <c r="CL469" s="114">
        <f>VLOOKUP($C469,'1 预算编制表单'!$C:$BJ,57,FALSE)</f>
        <v>0</v>
      </c>
      <c r="CM469" s="114">
        <f>CL469-CN469</f>
        <v>0</v>
      </c>
      <c r="CN469" s="114">
        <f>SUM(CN470:CN474)</f>
        <v>0</v>
      </c>
      <c r="CO469" s="114">
        <f>VLOOKUP($C469,'1 预算编制表单'!$C:$BJ,60,FALSE)</f>
        <v>0</v>
      </c>
      <c r="CP469" s="114">
        <f>CO469-CQ469</f>
        <v>0</v>
      </c>
      <c r="CQ469" s="114">
        <f>SUM(CQ470:CQ474)</f>
        <v>0</v>
      </c>
    </row>
    <row r="470" s="78" customFormat="1" ht="24" customHeight="1" outlineLevel="3" spans="1:95">
      <c r="A470" s="119"/>
      <c r="B470" s="120"/>
      <c r="C470" s="121"/>
      <c r="D470" s="119"/>
      <c r="E470" s="120"/>
      <c r="F470" s="120"/>
      <c r="G470" s="120"/>
      <c r="H470" s="122"/>
      <c r="I470" s="122"/>
      <c r="J470" s="122">
        <f t="shared" si="5367"/>
        <v>0</v>
      </c>
      <c r="K470" s="122">
        <v>1</v>
      </c>
      <c r="L470" s="153"/>
      <c r="M470" s="154">
        <f>IFERROR(VLOOKUP($L470,'2-2 引出数据_合同数据仓库'!$B$2:$BP$1000,3,FALSE),0)</f>
        <v>0</v>
      </c>
      <c r="N470" s="122"/>
      <c r="O470" s="154">
        <f>IFERROR(VLOOKUP((LEFT(VLOOKUP($L470,'2-2 引出数据_合同数据仓库'!$B$2:$BP$1000,64,FALSE),15)&amp;(RIGHT(VLOOKUP($L470,'2-2 引出数据_合同数据仓库'!$B$2:$BP$1000,64,FALSE),4)+1)),'2-2 引出数据_合同数据仓库'!$B$2:$BP$1000,3,FALSE),0)</f>
        <v>0</v>
      </c>
      <c r="P470" s="122"/>
      <c r="Q470" s="122">
        <f>IFERROR(VLOOKUP($L470,'2-2 引出数据_合同数据仓库'!$B$2:$BP$1000,28,FALSE),0)</f>
        <v>0</v>
      </c>
      <c r="R470" s="122">
        <f>IFERROR(VLOOKUP($L470,'2-2 引出数据_合同数据仓库'!$B$2:$BP$1000,29,FALSE),0)</f>
        <v>0</v>
      </c>
      <c r="S470" s="122">
        <f>IFERROR(VLOOKUP($L470,'2-2 引出数据_合同数据仓库'!$B$2:$BP$1000,4,FALSE),0)</f>
        <v>0</v>
      </c>
      <c r="T470" s="122"/>
      <c r="U470" s="122">
        <f>IFERROR(VLOOKUP($L470,'2-2 引出数据_合同数据仓库'!$B$2:$BP$1000,15,FALSE),0)</f>
        <v>0</v>
      </c>
      <c r="V470" s="122">
        <f t="shared" ref="V470:V473" si="5440">U470/(S470-R470+1)*365</f>
        <v>0</v>
      </c>
      <c r="W470" s="122"/>
      <c r="X470" s="161">
        <v>45658</v>
      </c>
      <c r="Y470" s="161">
        <f t="shared" ref="Y470:Y473" si="5441">X470+30</f>
        <v>45688</v>
      </c>
      <c r="Z470" s="165">
        <f t="shared" ref="Z470:Z473" si="5442">IFERROR(IF(($R470-Y470)&gt;=0,0,IF(($S470-X470)&lt;0,0,IF(AND(($S470-Y470)&gt;0,(X470-$R470)&gt;0),$V470/365*(Y470-X470+1),IF(AND(($S470-Y470)&lt;=0,(X470-$R470)&gt;0),$V470/365*($S470-X470+1),$V470/365*(Y470-$R470+1))))),0)</f>
        <v>0</v>
      </c>
      <c r="AA470" s="161">
        <f t="shared" ref="AA470:AA473" si="5443">Y470+1</f>
        <v>45689</v>
      </c>
      <c r="AB470" s="161">
        <f t="shared" ref="AB470:AB473" si="5444">AA470+27</f>
        <v>45716</v>
      </c>
      <c r="AC470" s="165">
        <f t="shared" ref="AC470:AC473" si="5445">IFERROR(IF(($R470-AB470)&gt;=0,0,IF(($S470-AA470)&lt;0,0,IF(AND(($S470-AB470)&gt;0,(AA470-$R470)&gt;0),$V470/365*(AB470-AA470+1),IF(AND(($S470-AB470)&lt;=0,(AA470-$R470)&gt;0),$V470/365*($S470-AA470+1),$V470/365*(AB470-$R470+1))))),0)</f>
        <v>0</v>
      </c>
      <c r="AD470" s="161">
        <f t="shared" ref="AD470:AD473" si="5446">AB470+1</f>
        <v>45717</v>
      </c>
      <c r="AE470" s="161">
        <f t="shared" ref="AE470:AE473" si="5447">AD470+30</f>
        <v>45747</v>
      </c>
      <c r="AF470" s="165">
        <f t="shared" ref="AF470:AF473" si="5448">IFERROR(IF(($R470-AE470)&gt;=0,0,IF(($S470-AD470)&lt;0,0,IF(AND(($S470-AE470)&gt;0,(AD470-$R470)&gt;0),$V470/365*(AE470-AD470+1),IF(AND(($S470-AE470)&lt;=0,(AD470-$R470)&gt;0),$V470/365*($S470-AD470+1),$V470/365*(AE470-$R470+1))))),0)</f>
        <v>0</v>
      </c>
      <c r="AG470" s="161">
        <f t="shared" ref="AG470:AG473" si="5449">AE470+1</f>
        <v>45748</v>
      </c>
      <c r="AH470" s="161">
        <f t="shared" ref="AH470:AH473" si="5450">AG470+29</f>
        <v>45777</v>
      </c>
      <c r="AI470" s="165">
        <f t="shared" ref="AI470:AI473" si="5451">IFERROR(IF(($R470-AH470)&gt;=0,0,IF(($S470-AG470)&lt;0,0,IF(AND(($S470-AH470)&gt;0,(AG470-$R470)&gt;0),$V470/365*(AH470-AG470+1),IF(AND(($S470-AH470)&lt;=0,(AG470-$R470)&gt;0),$V470/365*($S470-AG470+1),$V470/365*(AH470-$R470+1))))),0)</f>
        <v>0</v>
      </c>
      <c r="AJ470" s="161">
        <f t="shared" ref="AJ470:AJ473" si="5452">AH470+1</f>
        <v>45778</v>
      </c>
      <c r="AK470" s="161">
        <f t="shared" ref="AK470:AK473" si="5453">AJ470+30</f>
        <v>45808</v>
      </c>
      <c r="AL470" s="165">
        <f t="shared" ref="AL470:AL473" si="5454">IFERROR(IF(($R470-AK470)&gt;=0,0,IF(($S470-AJ470)&lt;0,0,IF(AND(($S470-AK470)&gt;0,(AJ470-$R470)&gt;0),$V470/365*(AK470-AJ470+1),IF(AND(($S470-AK470)&lt;=0,(AJ470-$R470)&gt;0),$V470/365*($S470-AJ470+1),$V470/365*(AK470-$R470+1))))),0)</f>
        <v>0</v>
      </c>
      <c r="AM470" s="161">
        <f t="shared" ref="AM470:AM473" si="5455">AK470+1</f>
        <v>45809</v>
      </c>
      <c r="AN470" s="161">
        <f t="shared" ref="AN470:AN473" si="5456">AM470+29</f>
        <v>45838</v>
      </c>
      <c r="AO470" s="165">
        <f t="shared" ref="AO470:AO473" si="5457">IFERROR(IF(($R470-AN470)&gt;=0,0,IF(($S470-AM470)&lt;0,0,IF(AND(($S470-AN470)&gt;0,(AM470-$R470)&gt;0),$V470/365*(AN470-AM470+1),IF(AND(($S470-AN470)&lt;=0,(AM470-$R470)&gt;0),$V470/365*($S470-AM470+1),$V470/365*(AN470-$R470+1))))),0)</f>
        <v>0</v>
      </c>
      <c r="AP470" s="161">
        <f t="shared" ref="AP470:AP473" si="5458">AN470+1</f>
        <v>45839</v>
      </c>
      <c r="AQ470" s="161">
        <f t="shared" ref="AQ470:AQ473" si="5459">AP470+30</f>
        <v>45869</v>
      </c>
      <c r="AR470" s="165">
        <f t="shared" ref="AR470:AR473" si="5460">IFERROR(IF(($R470-AQ470)&gt;=0,0,IF(($S470-AP470)&lt;0,0,IF(AND(($S470-AQ470)&gt;0,(AP470-$R470)&gt;0),$V470/365*(AQ470-AP470+1),IF(AND(($S470-AQ470)&lt;=0,(AP470-$R470)&gt;0),$V470/365*($S470-AP470+1),$V470/365*(AQ470-$R470+1))))),0)</f>
        <v>0</v>
      </c>
      <c r="AS470" s="161">
        <f t="shared" ref="AS470:AS473" si="5461">AQ470+1</f>
        <v>45870</v>
      </c>
      <c r="AT470" s="161">
        <f t="shared" ref="AT470:AT473" si="5462">AS470+30</f>
        <v>45900</v>
      </c>
      <c r="AU470" s="165">
        <f t="shared" ref="AU470:AU473" si="5463">IFERROR(IF(($R470-AT470)&gt;=0,0,IF(($S470-AS470)&lt;0,0,IF(AND(($S470-AT470)&gt;0,(AS470-$R470)&gt;0),$V470/365*(AT470-AS470+1),IF(AND(($S470-AT470)&lt;=0,(AS470-$R470)&gt;0),$V470/365*($S470-AS470+1),$V470/365*(AT470-$R470+1))))),0)</f>
        <v>0</v>
      </c>
      <c r="AV470" s="161">
        <f t="shared" ref="AV470:AV473" si="5464">AT470+1</f>
        <v>45901</v>
      </c>
      <c r="AW470" s="161">
        <f t="shared" ref="AW470:AW473" si="5465">AV470+29</f>
        <v>45930</v>
      </c>
      <c r="AX470" s="165">
        <f t="shared" ref="AX470:AX473" si="5466">IFERROR(IF(($R470-AW470)&gt;=0,0,IF(($S470-AV470)&lt;0,0,IF(AND(($S470-AW470)&gt;0,(AV470-$R470)&gt;0),$V470/365*(AW470-AV470+1),IF(AND(($S470-AW470)&lt;=0,(AV470-$R470)&gt;0),$V470/365*($S470-AV470+1),$V470/365*(AW470-$R470+1))))),0)</f>
        <v>0</v>
      </c>
      <c r="AY470" s="161">
        <f t="shared" ref="AY470:AY473" si="5467">AW470+1</f>
        <v>45931</v>
      </c>
      <c r="AZ470" s="161">
        <f t="shared" ref="AZ470:AZ473" si="5468">AY470+30</f>
        <v>45961</v>
      </c>
      <c r="BA470" s="165">
        <f t="shared" ref="BA470:BA473" si="5469">IFERROR(IF(($R470-AZ470)&gt;=0,0,IF(($S470-AY470)&lt;0,0,IF(AND(($S470-AZ470)&gt;0,(AY470-$R470)&gt;0),$V470/365*(AZ470-AY470+1),IF(AND(($S470-AZ470)&lt;=0,(AY470-$R470)&gt;0),$V470/365*($S470-AY470+1),$V470/365*(AZ470-$R470+1))))),0)</f>
        <v>0</v>
      </c>
      <c r="BB470" s="161">
        <f t="shared" ref="BB470:BB473" si="5470">AZ470+1</f>
        <v>45962</v>
      </c>
      <c r="BC470" s="161">
        <f t="shared" ref="BC470:BC473" si="5471">BB470+29</f>
        <v>45991</v>
      </c>
      <c r="BD470" s="165">
        <f t="shared" ref="BD470:BD473" si="5472">IFERROR(IF(($R470-BC470)&gt;=0,0,IF(($S470-BB470)&lt;0,0,IF(AND(($S470-BC470)&gt;0,(BB470-$R470)&gt;0),$V470/365*(BC470-BB470+1),IF(AND(($S470-BC470)&lt;=0,(BB470-$R470)&gt;0),$V470/365*($S470-BB470+1),$V470/365*(BC470-$R470+1))))),0)</f>
        <v>0</v>
      </c>
      <c r="BE470" s="161">
        <f t="shared" ref="BE470:BE473" si="5473">BC470+1</f>
        <v>45992</v>
      </c>
      <c r="BF470" s="161">
        <f t="shared" ref="BF470:BF473" si="5474">BE470+30</f>
        <v>46022</v>
      </c>
      <c r="BG470" s="165">
        <f t="shared" ref="BG470:BG473" si="5475">IFERROR(IF(($R470-BF470)&gt;=0,0,IF(($S470-BE470)&lt;0,0,IF(AND(($S470-BF470)&gt;0,(BE470-$R470)&gt;0),$V470/365*(BF470-BE470+1),IF(AND(($S470-BF470)&lt;=0,(BE470-$R470)&gt;0),$V470/365*($S470-BE470+1),$V470/365*(BF470-$R470+1))))),0)</f>
        <v>0</v>
      </c>
      <c r="BH470" s="161">
        <v>46023</v>
      </c>
      <c r="BI470" s="161">
        <f t="shared" ref="BI470:BI473" si="5476">BH470+30</f>
        <v>46053</v>
      </c>
      <c r="BJ470" s="165">
        <f t="shared" ref="BJ470:BJ473" si="5477">IFERROR(IF(($R470-BI470)&gt;=0,0,IF(($S470-BH470)&lt;0,0,IF(AND(($S470-BI470)&gt;0,(BH470-$R470)&gt;0),$V470/365*(BI470-BH470+1),IF(AND(($S470-BI470)&lt;=0,(BH470-$R470)&gt;0),$V470/365*($S470-BH470+1),$V470/365*(BI470-$R470+1))))),0)</f>
        <v>0</v>
      </c>
      <c r="BK470" s="161">
        <f t="shared" ref="BK470:BK473" si="5478">BI470+1</f>
        <v>46054</v>
      </c>
      <c r="BL470" s="161">
        <f t="shared" ref="BL470:BL473" si="5479">BK470+27</f>
        <v>46081</v>
      </c>
      <c r="BM470" s="165">
        <f t="shared" ref="BM470:BM473" si="5480">IFERROR(IF(($R470-BL470)&gt;=0,0,IF(($S470-BK470)&lt;0,0,IF(AND(($S470-BL470)&gt;0,(BK470-$R470)&gt;0),$V470/365*(BL470-BK470+1),IF(AND(($S470-BL470)&lt;=0,(BK470-$R470)&gt;0),$V470/365*($S470-BK470+1),$V470/365*(BL470-$R470+1))))),0)</f>
        <v>0</v>
      </c>
      <c r="BN470" s="161">
        <f t="shared" ref="BN470:BN473" si="5481">BL470+1</f>
        <v>46082</v>
      </c>
      <c r="BO470" s="161">
        <f t="shared" ref="BO470:BO473" si="5482">BN470+30</f>
        <v>46112</v>
      </c>
      <c r="BP470" s="165">
        <f t="shared" ref="BP470:BP473" si="5483">IFERROR(IF(($R470-BO470)&gt;=0,0,IF(($S470-BN470)&lt;0,0,IF(AND(($S470-BO470)&gt;0,(BN470-$R470)&gt;0),$V470/365*(BO470-BN470+1),IF(AND(($S470-BO470)&lt;=0,(BN470-$R470)&gt;0),$V470/365*($S470-BN470+1),$V470/365*(BO470-$R470+1))))),0)</f>
        <v>0</v>
      </c>
      <c r="BQ470" s="161">
        <f t="shared" ref="BQ470:BQ473" si="5484">BO470+1</f>
        <v>46113</v>
      </c>
      <c r="BR470" s="161">
        <f t="shared" ref="BR470:BR473" si="5485">BQ470+29</f>
        <v>46142</v>
      </c>
      <c r="BS470" s="165">
        <f t="shared" ref="BS470:BS473" si="5486">IFERROR(IF(($R470-BR470)&gt;=0,0,IF(($S470-BQ470)&lt;0,0,IF(AND(($S470-BR470)&gt;0,(BQ470-$R470)&gt;0),$V470/365*(BR470-BQ470+1),IF(AND(($S470-BR470)&lt;=0,(BQ470-$R470)&gt;0),$V470/365*($S470-BQ470+1),$V470/365*(BR470-$R470+1))))),0)</f>
        <v>0</v>
      </c>
      <c r="BT470" s="161">
        <f t="shared" ref="BT470:BT473" si="5487">BR470+1</f>
        <v>46143</v>
      </c>
      <c r="BU470" s="161">
        <f t="shared" ref="BU470:BU473" si="5488">BT470+30</f>
        <v>46173</v>
      </c>
      <c r="BV470" s="165">
        <f t="shared" ref="BV470:BV473" si="5489">IFERROR(IF(($R470-BU470)&gt;=0,0,IF(($S470-BT470)&lt;0,0,IF(AND(($S470-BU470)&gt;0,(BT470-$R470)&gt;0),$V470/365*(BU470-BT470+1),IF(AND(($S470-BU470)&lt;=0,(BT470-$R470)&gt;0),$V470/365*($S470-BT470+1),$V470/365*(BU470-$R470+1))))),0)</f>
        <v>0</v>
      </c>
      <c r="BW470" s="161">
        <f t="shared" ref="BW470:BW473" si="5490">BU470+1</f>
        <v>46174</v>
      </c>
      <c r="BX470" s="161">
        <f t="shared" ref="BX470:BX473" si="5491">BW470+29</f>
        <v>46203</v>
      </c>
      <c r="BY470" s="165">
        <f t="shared" ref="BY470:BY473" si="5492">IFERROR(IF(($R470-BX470)&gt;=0,0,IF(($S470-BW470)&lt;0,0,IF(AND(($S470-BX470)&gt;0,(BW470-$R470)&gt;0),$V470/365*(BX470-BW470+1),IF(AND(($S470-BX470)&lt;=0,(BW470-$R470)&gt;0),$V470/365*($S470-BW470+1),$V470/365*(BX470-$R470+1))))),0)</f>
        <v>0</v>
      </c>
      <c r="BZ470" s="161">
        <f t="shared" ref="BZ470:BZ473" si="5493">BX470+1</f>
        <v>46204</v>
      </c>
      <c r="CA470" s="161">
        <f t="shared" ref="CA470:CA473" si="5494">BZ470+30</f>
        <v>46234</v>
      </c>
      <c r="CB470" s="165">
        <f t="shared" ref="CB470:CB473" si="5495">IFERROR(IF(($R470-CA470)&gt;=0,0,IF(($S470-BZ470)&lt;0,0,IF(AND(($S470-CA470)&gt;0,(BZ470-$R470)&gt;0),$V470/365*(CA470-BZ470+1),IF(AND(($S470-CA470)&lt;=0,(BZ470-$R470)&gt;0),$V470/365*($S470-BZ470+1),$V470/365*(CA470-$R470+1))))),0)</f>
        <v>0</v>
      </c>
      <c r="CC470" s="161">
        <f t="shared" ref="CC470:CC473" si="5496">CA470+1</f>
        <v>46235</v>
      </c>
      <c r="CD470" s="161">
        <f t="shared" ref="CD470:CD473" si="5497">CC470+30</f>
        <v>46265</v>
      </c>
      <c r="CE470" s="165">
        <f t="shared" ref="CE470:CE473" si="5498">IFERROR(IF(($R470-CD470)&gt;=0,0,IF(($S470-CC470)&lt;0,0,IF(AND(($S470-CD470)&gt;0,(CC470-$R470)&gt;0),$V470/365*(CD470-CC470+1),IF(AND(($S470-CD470)&lt;=0,(CC470-$R470)&gt;0),$V470/365*($S470-CC470+1),$V470/365*(CD470-$R470+1))))),0)</f>
        <v>0</v>
      </c>
      <c r="CF470" s="161">
        <f t="shared" ref="CF470:CF473" si="5499">CD470+1</f>
        <v>46266</v>
      </c>
      <c r="CG470" s="161">
        <f t="shared" ref="CG470:CG473" si="5500">CF470+29</f>
        <v>46295</v>
      </c>
      <c r="CH470" s="165">
        <f t="shared" ref="CH470:CH473" si="5501">IFERROR(IF(($R470-CG470)&gt;=0,0,IF(($S470-CF470)&lt;0,0,IF(AND(($S470-CG470)&gt;0,(CF470-$R470)&gt;0),$V470/365*(CG470-CF470+1),IF(AND(($S470-CG470)&lt;=0,(CF470-$R470)&gt;0),$V470/365*($S470-CF470+1),$V470/365*(CG470-$R470+1))))),0)</f>
        <v>0</v>
      </c>
      <c r="CI470" s="161">
        <f t="shared" ref="CI470:CI473" si="5502">CG470+1</f>
        <v>46296</v>
      </c>
      <c r="CJ470" s="161">
        <f t="shared" ref="CJ470:CJ473" si="5503">CI470+30</f>
        <v>46326</v>
      </c>
      <c r="CK470" s="165">
        <f t="shared" ref="CK470:CK473" si="5504">IFERROR(IF(($R470-CJ470)&gt;=0,0,IF(($S470-CI470)&lt;0,0,IF(AND(($S470-CJ470)&gt;0,(CI470-$R470)&gt;0),$V470/365*(CJ470-CI470+1),IF(AND(($S470-CJ470)&lt;=0,(CI470-$R470)&gt;0),$V470/365*($S470-CI470+1),$V470/365*(CJ470-$R470+1))))),0)</f>
        <v>0</v>
      </c>
      <c r="CL470" s="161">
        <f t="shared" ref="CL470:CL473" si="5505">CJ470+1</f>
        <v>46327</v>
      </c>
      <c r="CM470" s="161">
        <f t="shared" ref="CM470:CM473" si="5506">CL470+29</f>
        <v>46356</v>
      </c>
      <c r="CN470" s="165">
        <f t="shared" ref="CN470:CN473" si="5507">IFERROR(IF(($R470-CM470)&gt;=0,0,IF(($S470-CL470)&lt;0,0,IF(AND(($S470-CM470)&gt;0,(CL470-$R470)&gt;0),$V470/365*(CM470-CL470+1),IF(AND(($S470-CM470)&lt;=0,(CL470-$R470)&gt;0),$V470/365*($S470-CL470+1),$V470/365*(CM470-$R470+1))))),0)</f>
        <v>0</v>
      </c>
      <c r="CO470" s="161">
        <f t="shared" ref="CO470:CO473" si="5508">CM470+1</f>
        <v>46357</v>
      </c>
      <c r="CP470" s="161">
        <f t="shared" ref="CP470:CP473" si="5509">CO470+30</f>
        <v>46387</v>
      </c>
      <c r="CQ470" s="165">
        <f t="shared" ref="CQ470:CQ473" si="5510">IFERROR(IF(($R470-CP470)&gt;=0,0,IF(($S470-CO470)&lt;0,0,IF(AND(($S470-CP470)&gt;0,(CO470-$R470)&gt;0),$V470/365*(CP470-CO470+1),IF(AND(($S470-CP470)&lt;=0,(CO470-$R470)&gt;0),$V470/365*($S470-CO470+1),$V470/365*(CP470-$R470+1))))),0)</f>
        <v>0</v>
      </c>
    </row>
    <row r="471" s="78" customFormat="1" ht="24" customHeight="1" outlineLevel="3" spans="1:95">
      <c r="A471" s="119"/>
      <c r="B471" s="120"/>
      <c r="C471" s="121"/>
      <c r="D471" s="119"/>
      <c r="E471" s="120"/>
      <c r="F471" s="120"/>
      <c r="G471" s="120"/>
      <c r="H471" s="122"/>
      <c r="I471" s="122"/>
      <c r="J471" s="122">
        <f t="shared" si="5367"/>
        <v>0</v>
      </c>
      <c r="K471" s="122">
        <f t="shared" ref="K471:K473" si="5511">K470+1</f>
        <v>2</v>
      </c>
      <c r="L471" s="153"/>
      <c r="M471" s="154">
        <f>IFERROR(VLOOKUP($L471,'2-2 引出数据_合同数据仓库'!$B$2:$BP$1000,3,FALSE),0)</f>
        <v>0</v>
      </c>
      <c r="N471" s="122"/>
      <c r="O471" s="154">
        <f>IFERROR(VLOOKUP((LEFT(VLOOKUP($L471,'2-2 引出数据_合同数据仓库'!$B$2:$BP$1000,64,FALSE),15)&amp;(RIGHT(VLOOKUP($L471,'2-2 引出数据_合同数据仓库'!$B$2:$BP$1000,64,FALSE),4)+1)),'2-2 引出数据_合同数据仓库'!$B$2:$BP$1000,3,FALSE),0)</f>
        <v>0</v>
      </c>
      <c r="P471" s="122"/>
      <c r="Q471" s="122">
        <f>IFERROR(VLOOKUP($L471,'2-2 引出数据_合同数据仓库'!$B$2:$BP$1000,28,FALSE),0)</f>
        <v>0</v>
      </c>
      <c r="R471" s="122">
        <f>IFERROR(VLOOKUP($L471,'2-2 引出数据_合同数据仓库'!$B$2:$BP$1000,29,FALSE),0)</f>
        <v>0</v>
      </c>
      <c r="S471" s="122">
        <f>IFERROR(VLOOKUP($L471,'2-2 引出数据_合同数据仓库'!$B$2:$BP$1000,4,FALSE),0)</f>
        <v>0</v>
      </c>
      <c r="T471" s="122"/>
      <c r="U471" s="122">
        <f>IFERROR(VLOOKUP($L471,'2-2 引出数据_合同数据仓库'!$B$2:$BP$1000,15,FALSE),0)</f>
        <v>0</v>
      </c>
      <c r="V471" s="122">
        <f t="shared" si="5440"/>
        <v>0</v>
      </c>
      <c r="W471" s="122"/>
      <c r="X471" s="161">
        <v>45658</v>
      </c>
      <c r="Y471" s="161">
        <f t="shared" si="5441"/>
        <v>45688</v>
      </c>
      <c r="Z471" s="165">
        <f t="shared" si="5442"/>
        <v>0</v>
      </c>
      <c r="AA471" s="161">
        <f t="shared" si="5443"/>
        <v>45689</v>
      </c>
      <c r="AB471" s="161">
        <f t="shared" si="5444"/>
        <v>45716</v>
      </c>
      <c r="AC471" s="165">
        <f t="shared" si="5445"/>
        <v>0</v>
      </c>
      <c r="AD471" s="161">
        <f t="shared" si="5446"/>
        <v>45717</v>
      </c>
      <c r="AE471" s="161">
        <f t="shared" si="5447"/>
        <v>45747</v>
      </c>
      <c r="AF471" s="165">
        <f t="shared" si="5448"/>
        <v>0</v>
      </c>
      <c r="AG471" s="161">
        <f t="shared" si="5449"/>
        <v>45748</v>
      </c>
      <c r="AH471" s="161">
        <f t="shared" si="5450"/>
        <v>45777</v>
      </c>
      <c r="AI471" s="165">
        <f t="shared" si="5451"/>
        <v>0</v>
      </c>
      <c r="AJ471" s="161">
        <f t="shared" si="5452"/>
        <v>45778</v>
      </c>
      <c r="AK471" s="161">
        <f t="shared" si="5453"/>
        <v>45808</v>
      </c>
      <c r="AL471" s="165">
        <f t="shared" si="5454"/>
        <v>0</v>
      </c>
      <c r="AM471" s="161">
        <f t="shared" si="5455"/>
        <v>45809</v>
      </c>
      <c r="AN471" s="161">
        <f t="shared" si="5456"/>
        <v>45838</v>
      </c>
      <c r="AO471" s="165">
        <f t="shared" si="5457"/>
        <v>0</v>
      </c>
      <c r="AP471" s="161">
        <f t="shared" si="5458"/>
        <v>45839</v>
      </c>
      <c r="AQ471" s="161">
        <f t="shared" si="5459"/>
        <v>45869</v>
      </c>
      <c r="AR471" s="165">
        <f t="shared" si="5460"/>
        <v>0</v>
      </c>
      <c r="AS471" s="161">
        <f t="shared" si="5461"/>
        <v>45870</v>
      </c>
      <c r="AT471" s="161">
        <f t="shared" si="5462"/>
        <v>45900</v>
      </c>
      <c r="AU471" s="165">
        <f t="shared" si="5463"/>
        <v>0</v>
      </c>
      <c r="AV471" s="161">
        <f t="shared" si="5464"/>
        <v>45901</v>
      </c>
      <c r="AW471" s="161">
        <f t="shared" si="5465"/>
        <v>45930</v>
      </c>
      <c r="AX471" s="165">
        <f t="shared" si="5466"/>
        <v>0</v>
      </c>
      <c r="AY471" s="161">
        <f t="shared" si="5467"/>
        <v>45931</v>
      </c>
      <c r="AZ471" s="161">
        <f t="shared" si="5468"/>
        <v>45961</v>
      </c>
      <c r="BA471" s="165">
        <f t="shared" si="5469"/>
        <v>0</v>
      </c>
      <c r="BB471" s="161">
        <f t="shared" si="5470"/>
        <v>45962</v>
      </c>
      <c r="BC471" s="161">
        <f t="shared" si="5471"/>
        <v>45991</v>
      </c>
      <c r="BD471" s="165">
        <f t="shared" si="5472"/>
        <v>0</v>
      </c>
      <c r="BE471" s="161">
        <f t="shared" si="5473"/>
        <v>45992</v>
      </c>
      <c r="BF471" s="161">
        <f t="shared" si="5474"/>
        <v>46022</v>
      </c>
      <c r="BG471" s="165">
        <f t="shared" si="5475"/>
        <v>0</v>
      </c>
      <c r="BH471" s="161">
        <v>46023</v>
      </c>
      <c r="BI471" s="161">
        <f t="shared" si="5476"/>
        <v>46053</v>
      </c>
      <c r="BJ471" s="165">
        <f t="shared" si="5477"/>
        <v>0</v>
      </c>
      <c r="BK471" s="161">
        <f t="shared" si="5478"/>
        <v>46054</v>
      </c>
      <c r="BL471" s="161">
        <f t="shared" si="5479"/>
        <v>46081</v>
      </c>
      <c r="BM471" s="165">
        <f t="shared" si="5480"/>
        <v>0</v>
      </c>
      <c r="BN471" s="161">
        <f t="shared" si="5481"/>
        <v>46082</v>
      </c>
      <c r="BO471" s="161">
        <f t="shared" si="5482"/>
        <v>46112</v>
      </c>
      <c r="BP471" s="165">
        <f t="shared" si="5483"/>
        <v>0</v>
      </c>
      <c r="BQ471" s="161">
        <f t="shared" si="5484"/>
        <v>46113</v>
      </c>
      <c r="BR471" s="161">
        <f t="shared" si="5485"/>
        <v>46142</v>
      </c>
      <c r="BS471" s="165">
        <f t="shared" si="5486"/>
        <v>0</v>
      </c>
      <c r="BT471" s="161">
        <f t="shared" si="5487"/>
        <v>46143</v>
      </c>
      <c r="BU471" s="161">
        <f t="shared" si="5488"/>
        <v>46173</v>
      </c>
      <c r="BV471" s="165">
        <f t="shared" si="5489"/>
        <v>0</v>
      </c>
      <c r="BW471" s="161">
        <f t="shared" si="5490"/>
        <v>46174</v>
      </c>
      <c r="BX471" s="161">
        <f t="shared" si="5491"/>
        <v>46203</v>
      </c>
      <c r="BY471" s="165">
        <f t="shared" si="5492"/>
        <v>0</v>
      </c>
      <c r="BZ471" s="161">
        <f t="shared" si="5493"/>
        <v>46204</v>
      </c>
      <c r="CA471" s="161">
        <f t="shared" si="5494"/>
        <v>46234</v>
      </c>
      <c r="CB471" s="165">
        <f t="shared" si="5495"/>
        <v>0</v>
      </c>
      <c r="CC471" s="161">
        <f t="shared" si="5496"/>
        <v>46235</v>
      </c>
      <c r="CD471" s="161">
        <f t="shared" si="5497"/>
        <v>46265</v>
      </c>
      <c r="CE471" s="165">
        <f t="shared" si="5498"/>
        <v>0</v>
      </c>
      <c r="CF471" s="161">
        <f t="shared" si="5499"/>
        <v>46266</v>
      </c>
      <c r="CG471" s="161">
        <f t="shared" si="5500"/>
        <v>46295</v>
      </c>
      <c r="CH471" s="165">
        <f t="shared" si="5501"/>
        <v>0</v>
      </c>
      <c r="CI471" s="161">
        <f t="shared" si="5502"/>
        <v>46296</v>
      </c>
      <c r="CJ471" s="161">
        <f t="shared" si="5503"/>
        <v>46326</v>
      </c>
      <c r="CK471" s="165">
        <f t="shared" si="5504"/>
        <v>0</v>
      </c>
      <c r="CL471" s="161">
        <f t="shared" si="5505"/>
        <v>46327</v>
      </c>
      <c r="CM471" s="161">
        <f t="shared" si="5506"/>
        <v>46356</v>
      </c>
      <c r="CN471" s="165">
        <f t="shared" si="5507"/>
        <v>0</v>
      </c>
      <c r="CO471" s="161">
        <f t="shared" si="5508"/>
        <v>46357</v>
      </c>
      <c r="CP471" s="161">
        <f t="shared" si="5509"/>
        <v>46387</v>
      </c>
      <c r="CQ471" s="165">
        <f t="shared" si="5510"/>
        <v>0</v>
      </c>
    </row>
    <row r="472" s="78" customFormat="1" ht="24" customHeight="1" outlineLevel="3" spans="1:95">
      <c r="A472" s="119"/>
      <c r="B472" s="120"/>
      <c r="C472" s="121"/>
      <c r="D472" s="119"/>
      <c r="E472" s="120"/>
      <c r="F472" s="120"/>
      <c r="G472" s="120"/>
      <c r="H472" s="122"/>
      <c r="I472" s="122"/>
      <c r="J472" s="122">
        <f t="shared" si="5367"/>
        <v>0</v>
      </c>
      <c r="K472" s="122">
        <f t="shared" si="5511"/>
        <v>3</v>
      </c>
      <c r="L472" s="153"/>
      <c r="M472" s="154">
        <f>IFERROR(VLOOKUP($L472,'2-2 引出数据_合同数据仓库'!$B$2:$BP$1000,3,FALSE),0)</f>
        <v>0</v>
      </c>
      <c r="N472" s="122"/>
      <c r="O472" s="154">
        <f>IFERROR(VLOOKUP((LEFT(VLOOKUP($L472,'2-2 引出数据_合同数据仓库'!$B$2:$BP$1000,64,FALSE),15)&amp;(RIGHT(VLOOKUP($L472,'2-2 引出数据_合同数据仓库'!$B$2:$BP$1000,64,FALSE),4)+1)),'2-2 引出数据_合同数据仓库'!$B$2:$BP$1000,3,FALSE),0)</f>
        <v>0</v>
      </c>
      <c r="P472" s="122"/>
      <c r="Q472" s="122">
        <f>IFERROR(VLOOKUP($L472,'2-2 引出数据_合同数据仓库'!$B$2:$BP$1000,28,FALSE),0)</f>
        <v>0</v>
      </c>
      <c r="R472" s="122">
        <f>IFERROR(VLOOKUP($L472,'2-2 引出数据_合同数据仓库'!$B$2:$BP$1000,29,FALSE),0)</f>
        <v>0</v>
      </c>
      <c r="S472" s="122">
        <f>IFERROR(VLOOKUP($L472,'2-2 引出数据_合同数据仓库'!$B$2:$BP$1000,4,FALSE),0)</f>
        <v>0</v>
      </c>
      <c r="T472" s="122"/>
      <c r="U472" s="122">
        <f>IFERROR(VLOOKUP($L472,'2-2 引出数据_合同数据仓库'!$B$2:$BP$1000,15,FALSE),0)</f>
        <v>0</v>
      </c>
      <c r="V472" s="122">
        <f t="shared" si="5440"/>
        <v>0</v>
      </c>
      <c r="W472" s="122"/>
      <c r="X472" s="161">
        <v>45658</v>
      </c>
      <c r="Y472" s="161">
        <f t="shared" si="5441"/>
        <v>45688</v>
      </c>
      <c r="Z472" s="165">
        <f t="shared" si="5442"/>
        <v>0</v>
      </c>
      <c r="AA472" s="161">
        <f t="shared" si="5443"/>
        <v>45689</v>
      </c>
      <c r="AB472" s="161">
        <f t="shared" si="5444"/>
        <v>45716</v>
      </c>
      <c r="AC472" s="165">
        <f t="shared" si="5445"/>
        <v>0</v>
      </c>
      <c r="AD472" s="161">
        <f t="shared" si="5446"/>
        <v>45717</v>
      </c>
      <c r="AE472" s="161">
        <f t="shared" si="5447"/>
        <v>45747</v>
      </c>
      <c r="AF472" s="165">
        <f t="shared" si="5448"/>
        <v>0</v>
      </c>
      <c r="AG472" s="161">
        <f t="shared" si="5449"/>
        <v>45748</v>
      </c>
      <c r="AH472" s="161">
        <f t="shared" si="5450"/>
        <v>45777</v>
      </c>
      <c r="AI472" s="165">
        <f t="shared" si="5451"/>
        <v>0</v>
      </c>
      <c r="AJ472" s="161">
        <f t="shared" si="5452"/>
        <v>45778</v>
      </c>
      <c r="AK472" s="161">
        <f t="shared" si="5453"/>
        <v>45808</v>
      </c>
      <c r="AL472" s="165">
        <f t="shared" si="5454"/>
        <v>0</v>
      </c>
      <c r="AM472" s="161">
        <f t="shared" si="5455"/>
        <v>45809</v>
      </c>
      <c r="AN472" s="161">
        <f t="shared" si="5456"/>
        <v>45838</v>
      </c>
      <c r="AO472" s="165">
        <f t="shared" si="5457"/>
        <v>0</v>
      </c>
      <c r="AP472" s="161">
        <f t="shared" si="5458"/>
        <v>45839</v>
      </c>
      <c r="AQ472" s="161">
        <f t="shared" si="5459"/>
        <v>45869</v>
      </c>
      <c r="AR472" s="165">
        <f t="shared" si="5460"/>
        <v>0</v>
      </c>
      <c r="AS472" s="161">
        <f t="shared" si="5461"/>
        <v>45870</v>
      </c>
      <c r="AT472" s="161">
        <f t="shared" si="5462"/>
        <v>45900</v>
      </c>
      <c r="AU472" s="165">
        <f t="shared" si="5463"/>
        <v>0</v>
      </c>
      <c r="AV472" s="161">
        <f t="shared" si="5464"/>
        <v>45901</v>
      </c>
      <c r="AW472" s="161">
        <f t="shared" si="5465"/>
        <v>45930</v>
      </c>
      <c r="AX472" s="165">
        <f t="shared" si="5466"/>
        <v>0</v>
      </c>
      <c r="AY472" s="161">
        <f t="shared" si="5467"/>
        <v>45931</v>
      </c>
      <c r="AZ472" s="161">
        <f t="shared" si="5468"/>
        <v>45961</v>
      </c>
      <c r="BA472" s="165">
        <f t="shared" si="5469"/>
        <v>0</v>
      </c>
      <c r="BB472" s="161">
        <f t="shared" si="5470"/>
        <v>45962</v>
      </c>
      <c r="BC472" s="161">
        <f t="shared" si="5471"/>
        <v>45991</v>
      </c>
      <c r="BD472" s="165">
        <f t="shared" si="5472"/>
        <v>0</v>
      </c>
      <c r="BE472" s="161">
        <f t="shared" si="5473"/>
        <v>45992</v>
      </c>
      <c r="BF472" s="161">
        <f t="shared" si="5474"/>
        <v>46022</v>
      </c>
      <c r="BG472" s="165">
        <f t="shared" si="5475"/>
        <v>0</v>
      </c>
      <c r="BH472" s="161">
        <v>46023</v>
      </c>
      <c r="BI472" s="161">
        <f t="shared" si="5476"/>
        <v>46053</v>
      </c>
      <c r="BJ472" s="165">
        <f t="shared" si="5477"/>
        <v>0</v>
      </c>
      <c r="BK472" s="161">
        <f t="shared" si="5478"/>
        <v>46054</v>
      </c>
      <c r="BL472" s="161">
        <f t="shared" si="5479"/>
        <v>46081</v>
      </c>
      <c r="BM472" s="165">
        <f t="shared" si="5480"/>
        <v>0</v>
      </c>
      <c r="BN472" s="161">
        <f t="shared" si="5481"/>
        <v>46082</v>
      </c>
      <c r="BO472" s="161">
        <f t="shared" si="5482"/>
        <v>46112</v>
      </c>
      <c r="BP472" s="165">
        <f t="shared" si="5483"/>
        <v>0</v>
      </c>
      <c r="BQ472" s="161">
        <f t="shared" si="5484"/>
        <v>46113</v>
      </c>
      <c r="BR472" s="161">
        <f t="shared" si="5485"/>
        <v>46142</v>
      </c>
      <c r="BS472" s="165">
        <f t="shared" si="5486"/>
        <v>0</v>
      </c>
      <c r="BT472" s="161">
        <f t="shared" si="5487"/>
        <v>46143</v>
      </c>
      <c r="BU472" s="161">
        <f t="shared" si="5488"/>
        <v>46173</v>
      </c>
      <c r="BV472" s="165">
        <f t="shared" si="5489"/>
        <v>0</v>
      </c>
      <c r="BW472" s="161">
        <f t="shared" si="5490"/>
        <v>46174</v>
      </c>
      <c r="BX472" s="161">
        <f t="shared" si="5491"/>
        <v>46203</v>
      </c>
      <c r="BY472" s="165">
        <f t="shared" si="5492"/>
        <v>0</v>
      </c>
      <c r="BZ472" s="161">
        <f t="shared" si="5493"/>
        <v>46204</v>
      </c>
      <c r="CA472" s="161">
        <f t="shared" si="5494"/>
        <v>46234</v>
      </c>
      <c r="CB472" s="165">
        <f t="shared" si="5495"/>
        <v>0</v>
      </c>
      <c r="CC472" s="161">
        <f t="shared" si="5496"/>
        <v>46235</v>
      </c>
      <c r="CD472" s="161">
        <f t="shared" si="5497"/>
        <v>46265</v>
      </c>
      <c r="CE472" s="165">
        <f t="shared" si="5498"/>
        <v>0</v>
      </c>
      <c r="CF472" s="161">
        <f t="shared" si="5499"/>
        <v>46266</v>
      </c>
      <c r="CG472" s="161">
        <f t="shared" si="5500"/>
        <v>46295</v>
      </c>
      <c r="CH472" s="165">
        <f t="shared" si="5501"/>
        <v>0</v>
      </c>
      <c r="CI472" s="161">
        <f t="shared" si="5502"/>
        <v>46296</v>
      </c>
      <c r="CJ472" s="161">
        <f t="shared" si="5503"/>
        <v>46326</v>
      </c>
      <c r="CK472" s="165">
        <f t="shared" si="5504"/>
        <v>0</v>
      </c>
      <c r="CL472" s="161">
        <f t="shared" si="5505"/>
        <v>46327</v>
      </c>
      <c r="CM472" s="161">
        <f t="shared" si="5506"/>
        <v>46356</v>
      </c>
      <c r="CN472" s="165">
        <f t="shared" si="5507"/>
        <v>0</v>
      </c>
      <c r="CO472" s="161">
        <f t="shared" si="5508"/>
        <v>46357</v>
      </c>
      <c r="CP472" s="161">
        <f t="shared" si="5509"/>
        <v>46387</v>
      </c>
      <c r="CQ472" s="165">
        <f t="shared" si="5510"/>
        <v>0</v>
      </c>
    </row>
    <row r="473" s="78" customFormat="1" ht="24" customHeight="1" outlineLevel="3" spans="1:95">
      <c r="A473" s="119"/>
      <c r="B473" s="120"/>
      <c r="C473" s="121"/>
      <c r="D473" s="119"/>
      <c r="E473" s="120"/>
      <c r="F473" s="120"/>
      <c r="G473" s="120"/>
      <c r="H473" s="122"/>
      <c r="I473" s="122"/>
      <c r="J473" s="122">
        <f t="shared" si="5367"/>
        <v>0</v>
      </c>
      <c r="K473" s="122">
        <f t="shared" si="5511"/>
        <v>4</v>
      </c>
      <c r="L473" s="153"/>
      <c r="M473" s="154">
        <f>IFERROR(VLOOKUP($L473,'2-2 引出数据_合同数据仓库'!$B$2:$BP$1000,3,FALSE),0)</f>
        <v>0</v>
      </c>
      <c r="N473" s="122"/>
      <c r="O473" s="154">
        <f>IFERROR(VLOOKUP((LEFT(VLOOKUP($L473,'2-2 引出数据_合同数据仓库'!$B$2:$BP$1000,64,FALSE),15)&amp;(RIGHT(VLOOKUP($L473,'2-2 引出数据_合同数据仓库'!$B$2:$BP$1000,64,FALSE),4)+1)),'2-2 引出数据_合同数据仓库'!$B$2:$BP$1000,3,FALSE),0)</f>
        <v>0</v>
      </c>
      <c r="P473" s="122"/>
      <c r="Q473" s="122">
        <f>IFERROR(VLOOKUP($L473,'2-2 引出数据_合同数据仓库'!$B$2:$BP$1000,28,FALSE),0)</f>
        <v>0</v>
      </c>
      <c r="R473" s="122">
        <f>IFERROR(VLOOKUP($L473,'2-2 引出数据_合同数据仓库'!$B$2:$BP$1000,29,FALSE),0)</f>
        <v>0</v>
      </c>
      <c r="S473" s="122">
        <f>IFERROR(VLOOKUP($L473,'2-2 引出数据_合同数据仓库'!$B$2:$BP$1000,4,FALSE),0)</f>
        <v>0</v>
      </c>
      <c r="T473" s="122"/>
      <c r="U473" s="122">
        <f>IFERROR(VLOOKUP($L473,'2-2 引出数据_合同数据仓库'!$B$2:$BP$1000,15,FALSE),0)</f>
        <v>0</v>
      </c>
      <c r="V473" s="122">
        <f t="shared" si="5440"/>
        <v>0</v>
      </c>
      <c r="W473" s="122"/>
      <c r="X473" s="161">
        <v>45658</v>
      </c>
      <c r="Y473" s="161">
        <f t="shared" si="5441"/>
        <v>45688</v>
      </c>
      <c r="Z473" s="165">
        <f t="shared" si="5442"/>
        <v>0</v>
      </c>
      <c r="AA473" s="161">
        <f t="shared" si="5443"/>
        <v>45689</v>
      </c>
      <c r="AB473" s="161">
        <f t="shared" si="5444"/>
        <v>45716</v>
      </c>
      <c r="AC473" s="165">
        <f t="shared" si="5445"/>
        <v>0</v>
      </c>
      <c r="AD473" s="161">
        <f t="shared" si="5446"/>
        <v>45717</v>
      </c>
      <c r="AE473" s="161">
        <f t="shared" si="5447"/>
        <v>45747</v>
      </c>
      <c r="AF473" s="165">
        <f t="shared" si="5448"/>
        <v>0</v>
      </c>
      <c r="AG473" s="161">
        <f t="shared" si="5449"/>
        <v>45748</v>
      </c>
      <c r="AH473" s="161">
        <f t="shared" si="5450"/>
        <v>45777</v>
      </c>
      <c r="AI473" s="165">
        <f t="shared" si="5451"/>
        <v>0</v>
      </c>
      <c r="AJ473" s="161">
        <f t="shared" si="5452"/>
        <v>45778</v>
      </c>
      <c r="AK473" s="161">
        <f t="shared" si="5453"/>
        <v>45808</v>
      </c>
      <c r="AL473" s="165">
        <f t="shared" si="5454"/>
        <v>0</v>
      </c>
      <c r="AM473" s="161">
        <f t="shared" si="5455"/>
        <v>45809</v>
      </c>
      <c r="AN473" s="161">
        <f t="shared" si="5456"/>
        <v>45838</v>
      </c>
      <c r="AO473" s="165">
        <f t="shared" si="5457"/>
        <v>0</v>
      </c>
      <c r="AP473" s="161">
        <f t="shared" si="5458"/>
        <v>45839</v>
      </c>
      <c r="AQ473" s="161">
        <f t="shared" si="5459"/>
        <v>45869</v>
      </c>
      <c r="AR473" s="165">
        <f t="shared" si="5460"/>
        <v>0</v>
      </c>
      <c r="AS473" s="161">
        <f t="shared" si="5461"/>
        <v>45870</v>
      </c>
      <c r="AT473" s="161">
        <f t="shared" si="5462"/>
        <v>45900</v>
      </c>
      <c r="AU473" s="165">
        <f t="shared" si="5463"/>
        <v>0</v>
      </c>
      <c r="AV473" s="161">
        <f t="shared" si="5464"/>
        <v>45901</v>
      </c>
      <c r="AW473" s="161">
        <f t="shared" si="5465"/>
        <v>45930</v>
      </c>
      <c r="AX473" s="165">
        <f t="shared" si="5466"/>
        <v>0</v>
      </c>
      <c r="AY473" s="161">
        <f t="shared" si="5467"/>
        <v>45931</v>
      </c>
      <c r="AZ473" s="161">
        <f t="shared" si="5468"/>
        <v>45961</v>
      </c>
      <c r="BA473" s="165">
        <f t="shared" si="5469"/>
        <v>0</v>
      </c>
      <c r="BB473" s="161">
        <f t="shared" si="5470"/>
        <v>45962</v>
      </c>
      <c r="BC473" s="161">
        <f t="shared" si="5471"/>
        <v>45991</v>
      </c>
      <c r="BD473" s="165">
        <f t="shared" si="5472"/>
        <v>0</v>
      </c>
      <c r="BE473" s="161">
        <f t="shared" si="5473"/>
        <v>45992</v>
      </c>
      <c r="BF473" s="161">
        <f t="shared" si="5474"/>
        <v>46022</v>
      </c>
      <c r="BG473" s="165">
        <f t="shared" si="5475"/>
        <v>0</v>
      </c>
      <c r="BH473" s="161">
        <v>46023</v>
      </c>
      <c r="BI473" s="161">
        <f t="shared" si="5476"/>
        <v>46053</v>
      </c>
      <c r="BJ473" s="165">
        <f t="shared" si="5477"/>
        <v>0</v>
      </c>
      <c r="BK473" s="161">
        <f t="shared" si="5478"/>
        <v>46054</v>
      </c>
      <c r="BL473" s="161">
        <f t="shared" si="5479"/>
        <v>46081</v>
      </c>
      <c r="BM473" s="165">
        <f t="shared" si="5480"/>
        <v>0</v>
      </c>
      <c r="BN473" s="161">
        <f t="shared" si="5481"/>
        <v>46082</v>
      </c>
      <c r="BO473" s="161">
        <f t="shared" si="5482"/>
        <v>46112</v>
      </c>
      <c r="BP473" s="165">
        <f t="shared" si="5483"/>
        <v>0</v>
      </c>
      <c r="BQ473" s="161">
        <f t="shared" si="5484"/>
        <v>46113</v>
      </c>
      <c r="BR473" s="161">
        <f t="shared" si="5485"/>
        <v>46142</v>
      </c>
      <c r="BS473" s="165">
        <f t="shared" si="5486"/>
        <v>0</v>
      </c>
      <c r="BT473" s="161">
        <f t="shared" si="5487"/>
        <v>46143</v>
      </c>
      <c r="BU473" s="161">
        <f t="shared" si="5488"/>
        <v>46173</v>
      </c>
      <c r="BV473" s="165">
        <f t="shared" si="5489"/>
        <v>0</v>
      </c>
      <c r="BW473" s="161">
        <f t="shared" si="5490"/>
        <v>46174</v>
      </c>
      <c r="BX473" s="161">
        <f t="shared" si="5491"/>
        <v>46203</v>
      </c>
      <c r="BY473" s="165">
        <f t="shared" si="5492"/>
        <v>0</v>
      </c>
      <c r="BZ473" s="161">
        <f t="shared" si="5493"/>
        <v>46204</v>
      </c>
      <c r="CA473" s="161">
        <f t="shared" si="5494"/>
        <v>46234</v>
      </c>
      <c r="CB473" s="165">
        <f t="shared" si="5495"/>
        <v>0</v>
      </c>
      <c r="CC473" s="161">
        <f t="shared" si="5496"/>
        <v>46235</v>
      </c>
      <c r="CD473" s="161">
        <f t="shared" si="5497"/>
        <v>46265</v>
      </c>
      <c r="CE473" s="165">
        <f t="shared" si="5498"/>
        <v>0</v>
      </c>
      <c r="CF473" s="161">
        <f t="shared" si="5499"/>
        <v>46266</v>
      </c>
      <c r="CG473" s="161">
        <f t="shared" si="5500"/>
        <v>46295</v>
      </c>
      <c r="CH473" s="165">
        <f t="shared" si="5501"/>
        <v>0</v>
      </c>
      <c r="CI473" s="161">
        <f t="shared" si="5502"/>
        <v>46296</v>
      </c>
      <c r="CJ473" s="161">
        <f t="shared" si="5503"/>
        <v>46326</v>
      </c>
      <c r="CK473" s="165">
        <f t="shared" si="5504"/>
        <v>0</v>
      </c>
      <c r="CL473" s="161">
        <f t="shared" si="5505"/>
        <v>46327</v>
      </c>
      <c r="CM473" s="161">
        <f t="shared" si="5506"/>
        <v>46356</v>
      </c>
      <c r="CN473" s="165">
        <f t="shared" si="5507"/>
        <v>0</v>
      </c>
      <c r="CO473" s="161">
        <f t="shared" si="5508"/>
        <v>46357</v>
      </c>
      <c r="CP473" s="161">
        <f t="shared" si="5509"/>
        <v>46387</v>
      </c>
      <c r="CQ473" s="165">
        <f t="shared" si="5510"/>
        <v>0</v>
      </c>
    </row>
    <row r="474" s="78" customFormat="1" ht="24" customHeight="1" outlineLevel="4" spans="1:95">
      <c r="A474" s="123" t="s">
        <v>2826</v>
      </c>
      <c r="B474" s="124"/>
      <c r="C474" s="124"/>
      <c r="D474" s="124"/>
      <c r="E474" s="124"/>
      <c r="F474" s="124"/>
      <c r="G474" s="125"/>
      <c r="H474" s="126"/>
      <c r="I474" s="126"/>
      <c r="J474" s="126"/>
      <c r="K474" s="126"/>
      <c r="L474" s="155"/>
      <c r="M474" s="155"/>
      <c r="N474" s="126"/>
      <c r="O474" s="126"/>
      <c r="P474" s="126"/>
      <c r="Q474" s="126"/>
      <c r="R474" s="126"/>
      <c r="S474" s="126"/>
      <c r="T474" s="126"/>
      <c r="U474" s="126"/>
      <c r="V474" s="126"/>
      <c r="W474" s="126"/>
      <c r="X474" s="126"/>
      <c r="Y474" s="126"/>
      <c r="Z474" s="126"/>
      <c r="AA474" s="126"/>
      <c r="AB474" s="126"/>
      <c r="AC474" s="126"/>
      <c r="AD474" s="126"/>
      <c r="AE474" s="126"/>
      <c r="AF474" s="126"/>
      <c r="AG474" s="126"/>
      <c r="AH474" s="126"/>
      <c r="AI474" s="126"/>
      <c r="AJ474" s="126"/>
      <c r="AK474" s="126"/>
      <c r="AL474" s="126"/>
      <c r="AM474" s="126"/>
      <c r="AN474" s="126"/>
      <c r="AO474" s="126"/>
      <c r="AP474" s="126"/>
      <c r="AQ474" s="126"/>
      <c r="AR474" s="126"/>
      <c r="AS474" s="126"/>
      <c r="AT474" s="126"/>
      <c r="AU474" s="126"/>
      <c r="AV474" s="126"/>
      <c r="AW474" s="126"/>
      <c r="AX474" s="126"/>
      <c r="AY474" s="126"/>
      <c r="AZ474" s="126"/>
      <c r="BA474" s="126"/>
      <c r="BB474" s="126"/>
      <c r="BC474" s="126"/>
      <c r="BD474" s="126"/>
      <c r="BE474" s="126"/>
      <c r="BF474" s="126"/>
      <c r="BG474" s="126"/>
      <c r="BH474" s="126"/>
      <c r="BI474" s="126"/>
      <c r="BJ474" s="126"/>
      <c r="BK474" s="126"/>
      <c r="BL474" s="126"/>
      <c r="BM474" s="126"/>
      <c r="BN474" s="126"/>
      <c r="BO474" s="126"/>
      <c r="BP474" s="126"/>
      <c r="BQ474" s="126"/>
      <c r="BR474" s="126"/>
      <c r="BS474" s="126"/>
      <c r="BT474" s="126"/>
      <c r="BU474" s="126"/>
      <c r="BV474" s="126"/>
      <c r="BW474" s="126"/>
      <c r="BX474" s="126"/>
      <c r="BY474" s="126"/>
      <c r="BZ474" s="126"/>
      <c r="CA474" s="126"/>
      <c r="CB474" s="126"/>
      <c r="CC474" s="126"/>
      <c r="CD474" s="126"/>
      <c r="CE474" s="126"/>
      <c r="CF474" s="126"/>
      <c r="CG474" s="126"/>
      <c r="CH474" s="126"/>
      <c r="CI474" s="126"/>
      <c r="CJ474" s="126"/>
      <c r="CK474" s="126"/>
      <c r="CL474" s="126"/>
      <c r="CM474" s="126"/>
      <c r="CN474" s="126"/>
      <c r="CO474" s="126"/>
      <c r="CP474" s="126"/>
      <c r="CQ474" s="126"/>
    </row>
    <row r="475" ht="24" customHeight="1" outlineLevel="2" spans="1:95">
      <c r="A475" s="111"/>
      <c r="B475" s="112" t="s">
        <v>799</v>
      </c>
      <c r="C475" s="113" t="s">
        <v>1575</v>
      </c>
      <c r="D475" s="111" t="s">
        <v>1576</v>
      </c>
      <c r="E475" s="112" t="s">
        <v>1577</v>
      </c>
      <c r="F475" s="112"/>
      <c r="G475" s="112" t="s">
        <v>943</v>
      </c>
      <c r="H475" s="114">
        <f>X475+AA475+AD475+AG475+AJ475+AM475+AP475+AS475+AV475+AY475+BB475+BE475</f>
        <v>0</v>
      </c>
      <c r="I475" s="114">
        <f>Y475+AB475+AE475+AH475+AK475+AN475+AQ475+AT475+AW475+AZ475+BC475+BF475</f>
        <v>0</v>
      </c>
      <c r="J475" s="114">
        <f t="shared" si="5367"/>
        <v>0</v>
      </c>
      <c r="K475" s="114"/>
      <c r="L475" s="151"/>
      <c r="M475" s="151"/>
      <c r="N475" s="114"/>
      <c r="O475" s="114"/>
      <c r="P475" s="114"/>
      <c r="Q475" s="114"/>
      <c r="R475" s="114"/>
      <c r="S475" s="114"/>
      <c r="T475" s="114"/>
      <c r="U475" s="114"/>
      <c r="V475" s="114"/>
      <c r="W475" s="114"/>
      <c r="X475" s="114">
        <f>VLOOKUP($C475,'1 预算编制表单'!$C:$BJ,27,FALSE)</f>
        <v>0</v>
      </c>
      <c r="Y475" s="114">
        <f>X475-Z475</f>
        <v>0</v>
      </c>
      <c r="Z475" s="114">
        <f>SUM(Z476:Z480)</f>
        <v>0</v>
      </c>
      <c r="AA475" s="114">
        <f>VLOOKUP($C475,'1 预算编制表单'!$C:$BJ,30,FALSE)</f>
        <v>0</v>
      </c>
      <c r="AB475" s="114">
        <f>AA475-AC475</f>
        <v>0</v>
      </c>
      <c r="AC475" s="114">
        <f>SUM(AC476:AC480)</f>
        <v>0</v>
      </c>
      <c r="AD475" s="114">
        <f>VLOOKUP($C475,'1 预算编制表单'!$C:$BJ,33,FALSE)</f>
        <v>0</v>
      </c>
      <c r="AE475" s="114">
        <f>AD475-AF475</f>
        <v>0</v>
      </c>
      <c r="AF475" s="114">
        <f>SUM(AF476:AF480)</f>
        <v>0</v>
      </c>
      <c r="AG475" s="114">
        <f>VLOOKUP($C475,'1 预算编制表单'!$C:$BJ,36,FALSE)</f>
        <v>0</v>
      </c>
      <c r="AH475" s="114">
        <f>AG475-AI475</f>
        <v>0</v>
      </c>
      <c r="AI475" s="114">
        <f>SUM(AI476:AI480)</f>
        <v>0</v>
      </c>
      <c r="AJ475" s="114">
        <f>VLOOKUP($C475,'1 预算编制表单'!$C:$BJ,39,FALSE)</f>
        <v>0</v>
      </c>
      <c r="AK475" s="114">
        <f>AJ475-AL475</f>
        <v>0</v>
      </c>
      <c r="AL475" s="114">
        <f>SUM(AL476:AL480)</f>
        <v>0</v>
      </c>
      <c r="AM475" s="114">
        <f>VLOOKUP($C475,'1 预算编制表单'!$C:$BJ,42,FALSE)</f>
        <v>0</v>
      </c>
      <c r="AN475" s="114">
        <f>AM475-AO475</f>
        <v>0</v>
      </c>
      <c r="AO475" s="114">
        <f>SUM(AO476:AO480)</f>
        <v>0</v>
      </c>
      <c r="AP475" s="114">
        <f>VLOOKUP($C475,'1 预算编制表单'!$C:$BJ,45,FALSE)</f>
        <v>0</v>
      </c>
      <c r="AQ475" s="114">
        <f>AP475-AR475</f>
        <v>0</v>
      </c>
      <c r="AR475" s="114">
        <f>SUM(AR476:AR480)</f>
        <v>0</v>
      </c>
      <c r="AS475" s="114">
        <f>VLOOKUP($C475,'1 预算编制表单'!$C:$BJ,48,FALSE)</f>
        <v>0</v>
      </c>
      <c r="AT475" s="114">
        <f>AS475-AU475</f>
        <v>0</v>
      </c>
      <c r="AU475" s="114">
        <f>SUM(AU476:AU480)</f>
        <v>0</v>
      </c>
      <c r="AV475" s="114">
        <f>VLOOKUP($C475,'1 预算编制表单'!$C:$BJ,51,FALSE)</f>
        <v>0</v>
      </c>
      <c r="AW475" s="114">
        <f>AV475-AX475</f>
        <v>0</v>
      </c>
      <c r="AX475" s="114">
        <f>SUM(AX476:AX480)</f>
        <v>0</v>
      </c>
      <c r="AY475" s="114">
        <f>VLOOKUP($C475,'1 预算编制表单'!$C:$BJ,54,FALSE)</f>
        <v>0</v>
      </c>
      <c r="AZ475" s="114">
        <f>AY475-BA475</f>
        <v>0</v>
      </c>
      <c r="BA475" s="114">
        <f>SUM(BA476:BA480)</f>
        <v>0</v>
      </c>
      <c r="BB475" s="114">
        <f>VLOOKUP($C475,'1 预算编制表单'!$C:$BJ,57,FALSE)</f>
        <v>0</v>
      </c>
      <c r="BC475" s="114">
        <f>BB475-BD475</f>
        <v>0</v>
      </c>
      <c r="BD475" s="114">
        <f>SUM(BD476:BD480)</f>
        <v>0</v>
      </c>
      <c r="BE475" s="114">
        <f>VLOOKUP($C475,'1 预算编制表单'!$C:$BJ,60,FALSE)</f>
        <v>0</v>
      </c>
      <c r="BF475" s="114">
        <f>BE475-BG475</f>
        <v>0</v>
      </c>
      <c r="BG475" s="114">
        <f>SUM(BG476:BG480)</f>
        <v>0</v>
      </c>
      <c r="BH475" s="114">
        <f>VLOOKUP($C475,'1 预算编制表单'!$C:$BJ,27,FALSE)</f>
        <v>0</v>
      </c>
      <c r="BI475" s="114">
        <f>BH475-BJ475</f>
        <v>0</v>
      </c>
      <c r="BJ475" s="114">
        <f>SUM(BJ476:BJ480)</f>
        <v>0</v>
      </c>
      <c r="BK475" s="114">
        <f>VLOOKUP($C475,'1 预算编制表单'!$C:$BJ,30,FALSE)</f>
        <v>0</v>
      </c>
      <c r="BL475" s="114">
        <f>BK475-BM475</f>
        <v>0</v>
      </c>
      <c r="BM475" s="114">
        <f>SUM(BM476:BM480)</f>
        <v>0</v>
      </c>
      <c r="BN475" s="114">
        <f>VLOOKUP($C475,'1 预算编制表单'!$C:$BJ,33,FALSE)</f>
        <v>0</v>
      </c>
      <c r="BO475" s="114">
        <f>BN475-BP475</f>
        <v>0</v>
      </c>
      <c r="BP475" s="114">
        <f>SUM(BP476:BP480)</f>
        <v>0</v>
      </c>
      <c r="BQ475" s="114">
        <f>VLOOKUP($C475,'1 预算编制表单'!$C:$BJ,36,FALSE)</f>
        <v>0</v>
      </c>
      <c r="BR475" s="114">
        <f>BQ475-BS475</f>
        <v>0</v>
      </c>
      <c r="BS475" s="114">
        <f>SUM(BS476:BS480)</f>
        <v>0</v>
      </c>
      <c r="BT475" s="114">
        <f>VLOOKUP($C475,'1 预算编制表单'!$C:$BJ,39,FALSE)</f>
        <v>0</v>
      </c>
      <c r="BU475" s="114">
        <f>BT475-BV475</f>
        <v>0</v>
      </c>
      <c r="BV475" s="114">
        <f>SUM(BV476:BV480)</f>
        <v>0</v>
      </c>
      <c r="BW475" s="114">
        <f>VLOOKUP($C475,'1 预算编制表单'!$C:$BJ,42,FALSE)</f>
        <v>0</v>
      </c>
      <c r="BX475" s="114">
        <f>BW475-BY475</f>
        <v>0</v>
      </c>
      <c r="BY475" s="114">
        <f>SUM(BY476:BY480)</f>
        <v>0</v>
      </c>
      <c r="BZ475" s="114">
        <f>VLOOKUP($C475,'1 预算编制表单'!$C:$BJ,45,FALSE)</f>
        <v>0</v>
      </c>
      <c r="CA475" s="114">
        <f>BZ475-CB475</f>
        <v>0</v>
      </c>
      <c r="CB475" s="114">
        <f>SUM(CB476:CB480)</f>
        <v>0</v>
      </c>
      <c r="CC475" s="114">
        <f>VLOOKUP($C475,'1 预算编制表单'!$C:$BJ,48,FALSE)</f>
        <v>0</v>
      </c>
      <c r="CD475" s="114">
        <f>CC475-CE475</f>
        <v>0</v>
      </c>
      <c r="CE475" s="114">
        <f>SUM(CE476:CE480)</f>
        <v>0</v>
      </c>
      <c r="CF475" s="114">
        <f>VLOOKUP($C475,'1 预算编制表单'!$C:$BJ,51,FALSE)</f>
        <v>0</v>
      </c>
      <c r="CG475" s="114">
        <f>CF475-CH475</f>
        <v>0</v>
      </c>
      <c r="CH475" s="114">
        <f>SUM(CH476:CH480)</f>
        <v>0</v>
      </c>
      <c r="CI475" s="114">
        <f>VLOOKUP($C475,'1 预算编制表单'!$C:$BJ,54,FALSE)</f>
        <v>0</v>
      </c>
      <c r="CJ475" s="114">
        <f>CI475-CK475</f>
        <v>0</v>
      </c>
      <c r="CK475" s="114">
        <f>SUM(CK476:CK480)</f>
        <v>0</v>
      </c>
      <c r="CL475" s="114">
        <f>VLOOKUP($C475,'1 预算编制表单'!$C:$BJ,57,FALSE)</f>
        <v>0</v>
      </c>
      <c r="CM475" s="114">
        <f>CL475-CN475</f>
        <v>0</v>
      </c>
      <c r="CN475" s="114">
        <f>SUM(CN476:CN480)</f>
        <v>0</v>
      </c>
      <c r="CO475" s="114">
        <f>VLOOKUP($C475,'1 预算编制表单'!$C:$BJ,60,FALSE)</f>
        <v>0</v>
      </c>
      <c r="CP475" s="114">
        <f>CO475-CQ475</f>
        <v>0</v>
      </c>
      <c r="CQ475" s="114">
        <f>SUM(CQ476:CQ480)</f>
        <v>0</v>
      </c>
    </row>
    <row r="476" s="78" customFormat="1" ht="24" customHeight="1" outlineLevel="3" spans="1:95">
      <c r="A476" s="119"/>
      <c r="B476" s="120"/>
      <c r="C476" s="121"/>
      <c r="D476" s="119"/>
      <c r="E476" s="120"/>
      <c r="F476" s="120"/>
      <c r="G476" s="120"/>
      <c r="H476" s="122"/>
      <c r="I476" s="122"/>
      <c r="J476" s="122">
        <f t="shared" si="5367"/>
        <v>0</v>
      </c>
      <c r="K476" s="122">
        <v>1</v>
      </c>
      <c r="L476" s="153"/>
      <c r="M476" s="154">
        <f>IFERROR(VLOOKUP($L476,'2-2 引出数据_合同数据仓库'!$B$2:$BP$1000,3,FALSE),0)</f>
        <v>0</v>
      </c>
      <c r="N476" s="122"/>
      <c r="O476" s="154">
        <f>IFERROR(VLOOKUP((LEFT(VLOOKUP($L476,'2-2 引出数据_合同数据仓库'!$B$2:$BP$1000,64,FALSE),15)&amp;(RIGHT(VLOOKUP($L476,'2-2 引出数据_合同数据仓库'!$B$2:$BP$1000,64,FALSE),4)+1)),'2-2 引出数据_合同数据仓库'!$B$2:$BP$1000,3,FALSE),0)</f>
        <v>0</v>
      </c>
      <c r="P476" s="122"/>
      <c r="Q476" s="122">
        <f>IFERROR(VLOOKUP($L476,'2-2 引出数据_合同数据仓库'!$B$2:$BP$1000,28,FALSE),0)</f>
        <v>0</v>
      </c>
      <c r="R476" s="122">
        <f>IFERROR(VLOOKUP($L476,'2-2 引出数据_合同数据仓库'!$B$2:$BP$1000,29,FALSE),0)</f>
        <v>0</v>
      </c>
      <c r="S476" s="122">
        <f>IFERROR(VLOOKUP($L476,'2-2 引出数据_合同数据仓库'!$B$2:$BP$1000,4,FALSE),0)</f>
        <v>0</v>
      </c>
      <c r="T476" s="122"/>
      <c r="U476" s="122">
        <f>IFERROR(VLOOKUP($L476,'2-2 引出数据_合同数据仓库'!$B$2:$BP$1000,15,FALSE),0)</f>
        <v>0</v>
      </c>
      <c r="V476" s="122">
        <f t="shared" ref="V476:V479" si="5512">U476/(S476-R476+1)*365</f>
        <v>0</v>
      </c>
      <c r="W476" s="122"/>
      <c r="X476" s="161">
        <v>45658</v>
      </c>
      <c r="Y476" s="161">
        <f t="shared" ref="Y476:Y479" si="5513">X476+30</f>
        <v>45688</v>
      </c>
      <c r="Z476" s="165">
        <f t="shared" ref="Z476:Z479" si="5514">IFERROR(IF(($R476-Y476)&gt;=0,0,IF(($S476-X476)&lt;0,0,IF(AND(($S476-Y476)&gt;0,(X476-$R476)&gt;0),$V476/365*(Y476-X476+1),IF(AND(($S476-Y476)&lt;=0,(X476-$R476)&gt;0),$V476/365*($S476-X476+1),$V476/365*(Y476-$R476+1))))),0)</f>
        <v>0</v>
      </c>
      <c r="AA476" s="161">
        <f t="shared" ref="AA476:AA479" si="5515">Y476+1</f>
        <v>45689</v>
      </c>
      <c r="AB476" s="161">
        <f t="shared" ref="AB476:AB479" si="5516">AA476+27</f>
        <v>45716</v>
      </c>
      <c r="AC476" s="165">
        <f t="shared" ref="AC476:AC479" si="5517">IFERROR(IF(($R476-AB476)&gt;=0,0,IF(($S476-AA476)&lt;0,0,IF(AND(($S476-AB476)&gt;0,(AA476-$R476)&gt;0),$V476/365*(AB476-AA476+1),IF(AND(($S476-AB476)&lt;=0,(AA476-$R476)&gt;0),$V476/365*($S476-AA476+1),$V476/365*(AB476-$R476+1))))),0)</f>
        <v>0</v>
      </c>
      <c r="AD476" s="161">
        <f t="shared" ref="AD476:AD479" si="5518">AB476+1</f>
        <v>45717</v>
      </c>
      <c r="AE476" s="161">
        <f t="shared" ref="AE476:AE479" si="5519">AD476+30</f>
        <v>45747</v>
      </c>
      <c r="AF476" s="165">
        <f t="shared" ref="AF476:AF479" si="5520">IFERROR(IF(($R476-AE476)&gt;=0,0,IF(($S476-AD476)&lt;0,0,IF(AND(($S476-AE476)&gt;0,(AD476-$R476)&gt;0),$V476/365*(AE476-AD476+1),IF(AND(($S476-AE476)&lt;=0,(AD476-$R476)&gt;0),$V476/365*($S476-AD476+1),$V476/365*(AE476-$R476+1))))),0)</f>
        <v>0</v>
      </c>
      <c r="AG476" s="161">
        <f t="shared" ref="AG476:AG479" si="5521">AE476+1</f>
        <v>45748</v>
      </c>
      <c r="AH476" s="161">
        <f t="shared" ref="AH476:AH479" si="5522">AG476+29</f>
        <v>45777</v>
      </c>
      <c r="AI476" s="165">
        <f t="shared" ref="AI476:AI479" si="5523">IFERROR(IF(($R476-AH476)&gt;=0,0,IF(($S476-AG476)&lt;0,0,IF(AND(($S476-AH476)&gt;0,(AG476-$R476)&gt;0),$V476/365*(AH476-AG476+1),IF(AND(($S476-AH476)&lt;=0,(AG476-$R476)&gt;0),$V476/365*($S476-AG476+1),$V476/365*(AH476-$R476+1))))),0)</f>
        <v>0</v>
      </c>
      <c r="AJ476" s="161">
        <f t="shared" ref="AJ476:AJ479" si="5524">AH476+1</f>
        <v>45778</v>
      </c>
      <c r="AK476" s="161">
        <f t="shared" ref="AK476:AK479" si="5525">AJ476+30</f>
        <v>45808</v>
      </c>
      <c r="AL476" s="165">
        <f t="shared" ref="AL476:AL479" si="5526">IFERROR(IF(($R476-AK476)&gt;=0,0,IF(($S476-AJ476)&lt;0,0,IF(AND(($S476-AK476)&gt;0,(AJ476-$R476)&gt;0),$V476/365*(AK476-AJ476+1),IF(AND(($S476-AK476)&lt;=0,(AJ476-$R476)&gt;0),$V476/365*($S476-AJ476+1),$V476/365*(AK476-$R476+1))))),0)</f>
        <v>0</v>
      </c>
      <c r="AM476" s="161">
        <f t="shared" ref="AM476:AM479" si="5527">AK476+1</f>
        <v>45809</v>
      </c>
      <c r="AN476" s="161">
        <f t="shared" ref="AN476:AN479" si="5528">AM476+29</f>
        <v>45838</v>
      </c>
      <c r="AO476" s="165">
        <f t="shared" ref="AO476:AO479" si="5529">IFERROR(IF(($R476-AN476)&gt;=0,0,IF(($S476-AM476)&lt;0,0,IF(AND(($S476-AN476)&gt;0,(AM476-$R476)&gt;0),$V476/365*(AN476-AM476+1),IF(AND(($S476-AN476)&lt;=0,(AM476-$R476)&gt;0),$V476/365*($S476-AM476+1),$V476/365*(AN476-$R476+1))))),0)</f>
        <v>0</v>
      </c>
      <c r="AP476" s="161">
        <f t="shared" ref="AP476:AP479" si="5530">AN476+1</f>
        <v>45839</v>
      </c>
      <c r="AQ476" s="161">
        <f t="shared" ref="AQ476:AQ479" si="5531">AP476+30</f>
        <v>45869</v>
      </c>
      <c r="AR476" s="165">
        <f t="shared" ref="AR476:AR479" si="5532">IFERROR(IF(($R476-AQ476)&gt;=0,0,IF(($S476-AP476)&lt;0,0,IF(AND(($S476-AQ476)&gt;0,(AP476-$R476)&gt;0),$V476/365*(AQ476-AP476+1),IF(AND(($S476-AQ476)&lt;=0,(AP476-$R476)&gt;0),$V476/365*($S476-AP476+1),$V476/365*(AQ476-$R476+1))))),0)</f>
        <v>0</v>
      </c>
      <c r="AS476" s="161">
        <f t="shared" ref="AS476:AS479" si="5533">AQ476+1</f>
        <v>45870</v>
      </c>
      <c r="AT476" s="161">
        <f t="shared" ref="AT476:AT479" si="5534">AS476+30</f>
        <v>45900</v>
      </c>
      <c r="AU476" s="165">
        <f t="shared" ref="AU476:AU479" si="5535">IFERROR(IF(($R476-AT476)&gt;=0,0,IF(($S476-AS476)&lt;0,0,IF(AND(($S476-AT476)&gt;0,(AS476-$R476)&gt;0),$V476/365*(AT476-AS476+1),IF(AND(($S476-AT476)&lt;=0,(AS476-$R476)&gt;0),$V476/365*($S476-AS476+1),$V476/365*(AT476-$R476+1))))),0)</f>
        <v>0</v>
      </c>
      <c r="AV476" s="161">
        <f t="shared" ref="AV476:AV479" si="5536">AT476+1</f>
        <v>45901</v>
      </c>
      <c r="AW476" s="161">
        <f t="shared" ref="AW476:AW479" si="5537">AV476+29</f>
        <v>45930</v>
      </c>
      <c r="AX476" s="165">
        <f t="shared" ref="AX476:AX479" si="5538">IFERROR(IF(($R476-AW476)&gt;=0,0,IF(($S476-AV476)&lt;0,0,IF(AND(($S476-AW476)&gt;0,(AV476-$R476)&gt;0),$V476/365*(AW476-AV476+1),IF(AND(($S476-AW476)&lt;=0,(AV476-$R476)&gt;0),$V476/365*($S476-AV476+1),$V476/365*(AW476-$R476+1))))),0)</f>
        <v>0</v>
      </c>
      <c r="AY476" s="161">
        <f t="shared" ref="AY476:AY479" si="5539">AW476+1</f>
        <v>45931</v>
      </c>
      <c r="AZ476" s="161">
        <f t="shared" ref="AZ476:AZ479" si="5540">AY476+30</f>
        <v>45961</v>
      </c>
      <c r="BA476" s="165">
        <f t="shared" ref="BA476:BA479" si="5541">IFERROR(IF(($R476-AZ476)&gt;=0,0,IF(($S476-AY476)&lt;0,0,IF(AND(($S476-AZ476)&gt;0,(AY476-$R476)&gt;0),$V476/365*(AZ476-AY476+1),IF(AND(($S476-AZ476)&lt;=0,(AY476-$R476)&gt;0),$V476/365*($S476-AY476+1),$V476/365*(AZ476-$R476+1))))),0)</f>
        <v>0</v>
      </c>
      <c r="BB476" s="161">
        <f t="shared" ref="BB476:BB479" si="5542">AZ476+1</f>
        <v>45962</v>
      </c>
      <c r="BC476" s="161">
        <f t="shared" ref="BC476:BC479" si="5543">BB476+29</f>
        <v>45991</v>
      </c>
      <c r="BD476" s="165">
        <f t="shared" ref="BD476:BD479" si="5544">IFERROR(IF(($R476-BC476)&gt;=0,0,IF(($S476-BB476)&lt;0,0,IF(AND(($S476-BC476)&gt;0,(BB476-$R476)&gt;0),$V476/365*(BC476-BB476+1),IF(AND(($S476-BC476)&lt;=0,(BB476-$R476)&gt;0),$V476/365*($S476-BB476+1),$V476/365*(BC476-$R476+1))))),0)</f>
        <v>0</v>
      </c>
      <c r="BE476" s="161">
        <f t="shared" ref="BE476:BE479" si="5545">BC476+1</f>
        <v>45992</v>
      </c>
      <c r="BF476" s="161">
        <f t="shared" ref="BF476:BF479" si="5546">BE476+30</f>
        <v>46022</v>
      </c>
      <c r="BG476" s="165">
        <f t="shared" ref="BG476:BG479" si="5547">IFERROR(IF(($R476-BF476)&gt;=0,0,IF(($S476-BE476)&lt;0,0,IF(AND(($S476-BF476)&gt;0,(BE476-$R476)&gt;0),$V476/365*(BF476-BE476+1),IF(AND(($S476-BF476)&lt;=0,(BE476-$R476)&gt;0),$V476/365*($S476-BE476+1),$V476/365*(BF476-$R476+1))))),0)</f>
        <v>0</v>
      </c>
      <c r="BH476" s="161">
        <v>46023</v>
      </c>
      <c r="BI476" s="161">
        <f t="shared" ref="BI476:BI479" si="5548">BH476+30</f>
        <v>46053</v>
      </c>
      <c r="BJ476" s="165">
        <f t="shared" ref="BJ476:BJ479" si="5549">IFERROR(IF(($R476-BI476)&gt;=0,0,IF(($S476-BH476)&lt;0,0,IF(AND(($S476-BI476)&gt;0,(BH476-$R476)&gt;0),$V476/365*(BI476-BH476+1),IF(AND(($S476-BI476)&lt;=0,(BH476-$R476)&gt;0),$V476/365*($S476-BH476+1),$V476/365*(BI476-$R476+1))))),0)</f>
        <v>0</v>
      </c>
      <c r="BK476" s="161">
        <f t="shared" ref="BK476:BK479" si="5550">BI476+1</f>
        <v>46054</v>
      </c>
      <c r="BL476" s="161">
        <f t="shared" ref="BL476:BL479" si="5551">BK476+27</f>
        <v>46081</v>
      </c>
      <c r="BM476" s="165">
        <f t="shared" ref="BM476:BM479" si="5552">IFERROR(IF(($R476-BL476)&gt;=0,0,IF(($S476-BK476)&lt;0,0,IF(AND(($S476-BL476)&gt;0,(BK476-$R476)&gt;0),$V476/365*(BL476-BK476+1),IF(AND(($S476-BL476)&lt;=0,(BK476-$R476)&gt;0),$V476/365*($S476-BK476+1),$V476/365*(BL476-$R476+1))))),0)</f>
        <v>0</v>
      </c>
      <c r="BN476" s="161">
        <f t="shared" ref="BN476:BN479" si="5553">BL476+1</f>
        <v>46082</v>
      </c>
      <c r="BO476" s="161">
        <f t="shared" ref="BO476:BO479" si="5554">BN476+30</f>
        <v>46112</v>
      </c>
      <c r="BP476" s="165">
        <f t="shared" ref="BP476:BP479" si="5555">IFERROR(IF(($R476-BO476)&gt;=0,0,IF(($S476-BN476)&lt;0,0,IF(AND(($S476-BO476)&gt;0,(BN476-$R476)&gt;0),$V476/365*(BO476-BN476+1),IF(AND(($S476-BO476)&lt;=0,(BN476-$R476)&gt;0),$V476/365*($S476-BN476+1),$V476/365*(BO476-$R476+1))))),0)</f>
        <v>0</v>
      </c>
      <c r="BQ476" s="161">
        <f t="shared" ref="BQ476:BQ479" si="5556">BO476+1</f>
        <v>46113</v>
      </c>
      <c r="BR476" s="161">
        <f t="shared" ref="BR476:BR479" si="5557">BQ476+29</f>
        <v>46142</v>
      </c>
      <c r="BS476" s="165">
        <f t="shared" ref="BS476:BS479" si="5558">IFERROR(IF(($R476-BR476)&gt;=0,0,IF(($S476-BQ476)&lt;0,0,IF(AND(($S476-BR476)&gt;0,(BQ476-$R476)&gt;0),$V476/365*(BR476-BQ476+1),IF(AND(($S476-BR476)&lt;=0,(BQ476-$R476)&gt;0),$V476/365*($S476-BQ476+1),$V476/365*(BR476-$R476+1))))),0)</f>
        <v>0</v>
      </c>
      <c r="BT476" s="161">
        <f t="shared" ref="BT476:BT479" si="5559">BR476+1</f>
        <v>46143</v>
      </c>
      <c r="BU476" s="161">
        <f t="shared" ref="BU476:BU479" si="5560">BT476+30</f>
        <v>46173</v>
      </c>
      <c r="BV476" s="165">
        <f t="shared" ref="BV476:BV479" si="5561">IFERROR(IF(($R476-BU476)&gt;=0,0,IF(($S476-BT476)&lt;0,0,IF(AND(($S476-BU476)&gt;0,(BT476-$R476)&gt;0),$V476/365*(BU476-BT476+1),IF(AND(($S476-BU476)&lt;=0,(BT476-$R476)&gt;0),$V476/365*($S476-BT476+1),$V476/365*(BU476-$R476+1))))),0)</f>
        <v>0</v>
      </c>
      <c r="BW476" s="161">
        <f t="shared" ref="BW476:BW479" si="5562">BU476+1</f>
        <v>46174</v>
      </c>
      <c r="BX476" s="161">
        <f t="shared" ref="BX476:BX479" si="5563">BW476+29</f>
        <v>46203</v>
      </c>
      <c r="BY476" s="165">
        <f t="shared" ref="BY476:BY479" si="5564">IFERROR(IF(($R476-BX476)&gt;=0,0,IF(($S476-BW476)&lt;0,0,IF(AND(($S476-BX476)&gt;0,(BW476-$R476)&gt;0),$V476/365*(BX476-BW476+1),IF(AND(($S476-BX476)&lt;=0,(BW476-$R476)&gt;0),$V476/365*($S476-BW476+1),$V476/365*(BX476-$R476+1))))),0)</f>
        <v>0</v>
      </c>
      <c r="BZ476" s="161">
        <f t="shared" ref="BZ476:BZ479" si="5565">BX476+1</f>
        <v>46204</v>
      </c>
      <c r="CA476" s="161">
        <f t="shared" ref="CA476:CA479" si="5566">BZ476+30</f>
        <v>46234</v>
      </c>
      <c r="CB476" s="165">
        <f t="shared" ref="CB476:CB479" si="5567">IFERROR(IF(($R476-CA476)&gt;=0,0,IF(($S476-BZ476)&lt;0,0,IF(AND(($S476-CA476)&gt;0,(BZ476-$R476)&gt;0),$V476/365*(CA476-BZ476+1),IF(AND(($S476-CA476)&lt;=0,(BZ476-$R476)&gt;0),$V476/365*($S476-BZ476+1),$V476/365*(CA476-$R476+1))))),0)</f>
        <v>0</v>
      </c>
      <c r="CC476" s="161">
        <f t="shared" ref="CC476:CC479" si="5568">CA476+1</f>
        <v>46235</v>
      </c>
      <c r="CD476" s="161">
        <f t="shared" ref="CD476:CD479" si="5569">CC476+30</f>
        <v>46265</v>
      </c>
      <c r="CE476" s="165">
        <f t="shared" ref="CE476:CE479" si="5570">IFERROR(IF(($R476-CD476)&gt;=0,0,IF(($S476-CC476)&lt;0,0,IF(AND(($S476-CD476)&gt;0,(CC476-$R476)&gt;0),$V476/365*(CD476-CC476+1),IF(AND(($S476-CD476)&lt;=0,(CC476-$R476)&gt;0),$V476/365*($S476-CC476+1),$V476/365*(CD476-$R476+1))))),0)</f>
        <v>0</v>
      </c>
      <c r="CF476" s="161">
        <f t="shared" ref="CF476:CF479" si="5571">CD476+1</f>
        <v>46266</v>
      </c>
      <c r="CG476" s="161">
        <f t="shared" ref="CG476:CG479" si="5572">CF476+29</f>
        <v>46295</v>
      </c>
      <c r="CH476" s="165">
        <f t="shared" ref="CH476:CH479" si="5573">IFERROR(IF(($R476-CG476)&gt;=0,0,IF(($S476-CF476)&lt;0,0,IF(AND(($S476-CG476)&gt;0,(CF476-$R476)&gt;0),$V476/365*(CG476-CF476+1),IF(AND(($S476-CG476)&lt;=0,(CF476-$R476)&gt;0),$V476/365*($S476-CF476+1),$V476/365*(CG476-$R476+1))))),0)</f>
        <v>0</v>
      </c>
      <c r="CI476" s="161">
        <f t="shared" ref="CI476:CI479" si="5574">CG476+1</f>
        <v>46296</v>
      </c>
      <c r="CJ476" s="161">
        <f t="shared" ref="CJ476:CJ479" si="5575">CI476+30</f>
        <v>46326</v>
      </c>
      <c r="CK476" s="165">
        <f t="shared" ref="CK476:CK479" si="5576">IFERROR(IF(($R476-CJ476)&gt;=0,0,IF(($S476-CI476)&lt;0,0,IF(AND(($S476-CJ476)&gt;0,(CI476-$R476)&gt;0),$V476/365*(CJ476-CI476+1),IF(AND(($S476-CJ476)&lt;=0,(CI476-$R476)&gt;0),$V476/365*($S476-CI476+1),$V476/365*(CJ476-$R476+1))))),0)</f>
        <v>0</v>
      </c>
      <c r="CL476" s="161">
        <f t="shared" ref="CL476:CL479" si="5577">CJ476+1</f>
        <v>46327</v>
      </c>
      <c r="CM476" s="161">
        <f t="shared" ref="CM476:CM479" si="5578">CL476+29</f>
        <v>46356</v>
      </c>
      <c r="CN476" s="165">
        <f t="shared" ref="CN476:CN479" si="5579">IFERROR(IF(($R476-CM476)&gt;=0,0,IF(($S476-CL476)&lt;0,0,IF(AND(($S476-CM476)&gt;0,(CL476-$R476)&gt;0),$V476/365*(CM476-CL476+1),IF(AND(($S476-CM476)&lt;=0,(CL476-$R476)&gt;0),$V476/365*($S476-CL476+1),$V476/365*(CM476-$R476+1))))),0)</f>
        <v>0</v>
      </c>
      <c r="CO476" s="161">
        <f t="shared" ref="CO476:CO479" si="5580">CM476+1</f>
        <v>46357</v>
      </c>
      <c r="CP476" s="161">
        <f t="shared" ref="CP476:CP479" si="5581">CO476+30</f>
        <v>46387</v>
      </c>
      <c r="CQ476" s="165">
        <f t="shared" ref="CQ476:CQ479" si="5582">IFERROR(IF(($R476-CP476)&gt;=0,0,IF(($S476-CO476)&lt;0,0,IF(AND(($S476-CP476)&gt;0,(CO476-$R476)&gt;0),$V476/365*(CP476-CO476+1),IF(AND(($S476-CP476)&lt;=0,(CO476-$R476)&gt;0),$V476/365*($S476-CO476+1),$V476/365*(CP476-$R476+1))))),0)</f>
        <v>0</v>
      </c>
    </row>
    <row r="477" s="78" customFormat="1" ht="24" customHeight="1" outlineLevel="3" spans="1:95">
      <c r="A477" s="119"/>
      <c r="B477" s="120"/>
      <c r="C477" s="121"/>
      <c r="D477" s="119"/>
      <c r="E477" s="120"/>
      <c r="F477" s="120"/>
      <c r="G477" s="120"/>
      <c r="H477" s="122"/>
      <c r="I477" s="122"/>
      <c r="J477" s="122">
        <f t="shared" si="5367"/>
        <v>0</v>
      </c>
      <c r="K477" s="122">
        <f t="shared" ref="K477:K479" si="5583">K476+1</f>
        <v>2</v>
      </c>
      <c r="L477" s="153"/>
      <c r="M477" s="154">
        <f>IFERROR(VLOOKUP($L477,'2-2 引出数据_合同数据仓库'!$B$2:$BP$1000,3,FALSE),0)</f>
        <v>0</v>
      </c>
      <c r="N477" s="122"/>
      <c r="O477" s="154">
        <f>IFERROR(VLOOKUP((LEFT(VLOOKUP($L477,'2-2 引出数据_合同数据仓库'!$B$2:$BP$1000,64,FALSE),15)&amp;(RIGHT(VLOOKUP($L477,'2-2 引出数据_合同数据仓库'!$B$2:$BP$1000,64,FALSE),4)+1)),'2-2 引出数据_合同数据仓库'!$B$2:$BP$1000,3,FALSE),0)</f>
        <v>0</v>
      </c>
      <c r="P477" s="122"/>
      <c r="Q477" s="122">
        <f>IFERROR(VLOOKUP($L477,'2-2 引出数据_合同数据仓库'!$B$2:$BP$1000,28,FALSE),0)</f>
        <v>0</v>
      </c>
      <c r="R477" s="122">
        <f>IFERROR(VLOOKUP($L477,'2-2 引出数据_合同数据仓库'!$B$2:$BP$1000,29,FALSE),0)</f>
        <v>0</v>
      </c>
      <c r="S477" s="122">
        <f>IFERROR(VLOOKUP($L477,'2-2 引出数据_合同数据仓库'!$B$2:$BP$1000,4,FALSE),0)</f>
        <v>0</v>
      </c>
      <c r="T477" s="122"/>
      <c r="U477" s="122">
        <f>IFERROR(VLOOKUP($L477,'2-2 引出数据_合同数据仓库'!$B$2:$BP$1000,15,FALSE),0)</f>
        <v>0</v>
      </c>
      <c r="V477" s="122">
        <f t="shared" si="5512"/>
        <v>0</v>
      </c>
      <c r="W477" s="122"/>
      <c r="X477" s="161">
        <v>45658</v>
      </c>
      <c r="Y477" s="161">
        <f t="shared" si="5513"/>
        <v>45688</v>
      </c>
      <c r="Z477" s="165">
        <f t="shared" si="5514"/>
        <v>0</v>
      </c>
      <c r="AA477" s="161">
        <f t="shared" si="5515"/>
        <v>45689</v>
      </c>
      <c r="AB477" s="161">
        <f t="shared" si="5516"/>
        <v>45716</v>
      </c>
      <c r="AC477" s="165">
        <f t="shared" si="5517"/>
        <v>0</v>
      </c>
      <c r="AD477" s="161">
        <f t="shared" si="5518"/>
        <v>45717</v>
      </c>
      <c r="AE477" s="161">
        <f t="shared" si="5519"/>
        <v>45747</v>
      </c>
      <c r="AF477" s="165">
        <f t="shared" si="5520"/>
        <v>0</v>
      </c>
      <c r="AG477" s="161">
        <f t="shared" si="5521"/>
        <v>45748</v>
      </c>
      <c r="AH477" s="161">
        <f t="shared" si="5522"/>
        <v>45777</v>
      </c>
      <c r="AI477" s="165">
        <f t="shared" si="5523"/>
        <v>0</v>
      </c>
      <c r="AJ477" s="161">
        <f t="shared" si="5524"/>
        <v>45778</v>
      </c>
      <c r="AK477" s="161">
        <f t="shared" si="5525"/>
        <v>45808</v>
      </c>
      <c r="AL477" s="165">
        <f t="shared" si="5526"/>
        <v>0</v>
      </c>
      <c r="AM477" s="161">
        <f t="shared" si="5527"/>
        <v>45809</v>
      </c>
      <c r="AN477" s="161">
        <f t="shared" si="5528"/>
        <v>45838</v>
      </c>
      <c r="AO477" s="165">
        <f t="shared" si="5529"/>
        <v>0</v>
      </c>
      <c r="AP477" s="161">
        <f t="shared" si="5530"/>
        <v>45839</v>
      </c>
      <c r="AQ477" s="161">
        <f t="shared" si="5531"/>
        <v>45869</v>
      </c>
      <c r="AR477" s="165">
        <f t="shared" si="5532"/>
        <v>0</v>
      </c>
      <c r="AS477" s="161">
        <f t="shared" si="5533"/>
        <v>45870</v>
      </c>
      <c r="AT477" s="161">
        <f t="shared" si="5534"/>
        <v>45900</v>
      </c>
      <c r="AU477" s="165">
        <f t="shared" si="5535"/>
        <v>0</v>
      </c>
      <c r="AV477" s="161">
        <f t="shared" si="5536"/>
        <v>45901</v>
      </c>
      <c r="AW477" s="161">
        <f t="shared" si="5537"/>
        <v>45930</v>
      </c>
      <c r="AX477" s="165">
        <f t="shared" si="5538"/>
        <v>0</v>
      </c>
      <c r="AY477" s="161">
        <f t="shared" si="5539"/>
        <v>45931</v>
      </c>
      <c r="AZ477" s="161">
        <f t="shared" si="5540"/>
        <v>45961</v>
      </c>
      <c r="BA477" s="165">
        <f t="shared" si="5541"/>
        <v>0</v>
      </c>
      <c r="BB477" s="161">
        <f t="shared" si="5542"/>
        <v>45962</v>
      </c>
      <c r="BC477" s="161">
        <f t="shared" si="5543"/>
        <v>45991</v>
      </c>
      <c r="BD477" s="165">
        <f t="shared" si="5544"/>
        <v>0</v>
      </c>
      <c r="BE477" s="161">
        <f t="shared" si="5545"/>
        <v>45992</v>
      </c>
      <c r="BF477" s="161">
        <f t="shared" si="5546"/>
        <v>46022</v>
      </c>
      <c r="BG477" s="165">
        <f t="shared" si="5547"/>
        <v>0</v>
      </c>
      <c r="BH477" s="161">
        <v>46023</v>
      </c>
      <c r="BI477" s="161">
        <f t="shared" si="5548"/>
        <v>46053</v>
      </c>
      <c r="BJ477" s="165">
        <f t="shared" si="5549"/>
        <v>0</v>
      </c>
      <c r="BK477" s="161">
        <f t="shared" si="5550"/>
        <v>46054</v>
      </c>
      <c r="BL477" s="161">
        <f t="shared" si="5551"/>
        <v>46081</v>
      </c>
      <c r="BM477" s="165">
        <f t="shared" si="5552"/>
        <v>0</v>
      </c>
      <c r="BN477" s="161">
        <f t="shared" si="5553"/>
        <v>46082</v>
      </c>
      <c r="BO477" s="161">
        <f t="shared" si="5554"/>
        <v>46112</v>
      </c>
      <c r="BP477" s="165">
        <f t="shared" si="5555"/>
        <v>0</v>
      </c>
      <c r="BQ477" s="161">
        <f t="shared" si="5556"/>
        <v>46113</v>
      </c>
      <c r="BR477" s="161">
        <f t="shared" si="5557"/>
        <v>46142</v>
      </c>
      <c r="BS477" s="165">
        <f t="shared" si="5558"/>
        <v>0</v>
      </c>
      <c r="BT477" s="161">
        <f t="shared" si="5559"/>
        <v>46143</v>
      </c>
      <c r="BU477" s="161">
        <f t="shared" si="5560"/>
        <v>46173</v>
      </c>
      <c r="BV477" s="165">
        <f t="shared" si="5561"/>
        <v>0</v>
      </c>
      <c r="BW477" s="161">
        <f t="shared" si="5562"/>
        <v>46174</v>
      </c>
      <c r="BX477" s="161">
        <f t="shared" si="5563"/>
        <v>46203</v>
      </c>
      <c r="BY477" s="165">
        <f t="shared" si="5564"/>
        <v>0</v>
      </c>
      <c r="BZ477" s="161">
        <f t="shared" si="5565"/>
        <v>46204</v>
      </c>
      <c r="CA477" s="161">
        <f t="shared" si="5566"/>
        <v>46234</v>
      </c>
      <c r="CB477" s="165">
        <f t="shared" si="5567"/>
        <v>0</v>
      </c>
      <c r="CC477" s="161">
        <f t="shared" si="5568"/>
        <v>46235</v>
      </c>
      <c r="CD477" s="161">
        <f t="shared" si="5569"/>
        <v>46265</v>
      </c>
      <c r="CE477" s="165">
        <f t="shared" si="5570"/>
        <v>0</v>
      </c>
      <c r="CF477" s="161">
        <f t="shared" si="5571"/>
        <v>46266</v>
      </c>
      <c r="CG477" s="161">
        <f t="shared" si="5572"/>
        <v>46295</v>
      </c>
      <c r="CH477" s="165">
        <f t="shared" si="5573"/>
        <v>0</v>
      </c>
      <c r="CI477" s="161">
        <f t="shared" si="5574"/>
        <v>46296</v>
      </c>
      <c r="CJ477" s="161">
        <f t="shared" si="5575"/>
        <v>46326</v>
      </c>
      <c r="CK477" s="165">
        <f t="shared" si="5576"/>
        <v>0</v>
      </c>
      <c r="CL477" s="161">
        <f t="shared" si="5577"/>
        <v>46327</v>
      </c>
      <c r="CM477" s="161">
        <f t="shared" si="5578"/>
        <v>46356</v>
      </c>
      <c r="CN477" s="165">
        <f t="shared" si="5579"/>
        <v>0</v>
      </c>
      <c r="CO477" s="161">
        <f t="shared" si="5580"/>
        <v>46357</v>
      </c>
      <c r="CP477" s="161">
        <f t="shared" si="5581"/>
        <v>46387</v>
      </c>
      <c r="CQ477" s="165">
        <f t="shared" si="5582"/>
        <v>0</v>
      </c>
    </row>
    <row r="478" s="78" customFormat="1" ht="24" customHeight="1" outlineLevel="3" spans="1:95">
      <c r="A478" s="119"/>
      <c r="B478" s="120"/>
      <c r="C478" s="121"/>
      <c r="D478" s="119"/>
      <c r="E478" s="120"/>
      <c r="F478" s="120"/>
      <c r="G478" s="120"/>
      <c r="H478" s="122"/>
      <c r="I478" s="122"/>
      <c r="J478" s="122">
        <f t="shared" si="5367"/>
        <v>0</v>
      </c>
      <c r="K478" s="122">
        <f t="shared" si="5583"/>
        <v>3</v>
      </c>
      <c r="L478" s="153"/>
      <c r="M478" s="154">
        <f>IFERROR(VLOOKUP($L478,'2-2 引出数据_合同数据仓库'!$B$2:$BP$1000,3,FALSE),0)</f>
        <v>0</v>
      </c>
      <c r="N478" s="122"/>
      <c r="O478" s="154">
        <f>IFERROR(VLOOKUP((LEFT(VLOOKUP($L478,'2-2 引出数据_合同数据仓库'!$B$2:$BP$1000,64,FALSE),15)&amp;(RIGHT(VLOOKUP($L478,'2-2 引出数据_合同数据仓库'!$B$2:$BP$1000,64,FALSE),4)+1)),'2-2 引出数据_合同数据仓库'!$B$2:$BP$1000,3,FALSE),0)</f>
        <v>0</v>
      </c>
      <c r="P478" s="122"/>
      <c r="Q478" s="122">
        <f>IFERROR(VLOOKUP($L478,'2-2 引出数据_合同数据仓库'!$B$2:$BP$1000,28,FALSE),0)</f>
        <v>0</v>
      </c>
      <c r="R478" s="122">
        <f>IFERROR(VLOOKUP($L478,'2-2 引出数据_合同数据仓库'!$B$2:$BP$1000,29,FALSE),0)</f>
        <v>0</v>
      </c>
      <c r="S478" s="122">
        <f>IFERROR(VLOOKUP($L478,'2-2 引出数据_合同数据仓库'!$B$2:$BP$1000,4,FALSE),0)</f>
        <v>0</v>
      </c>
      <c r="T478" s="122"/>
      <c r="U478" s="122">
        <f>IFERROR(VLOOKUP($L478,'2-2 引出数据_合同数据仓库'!$B$2:$BP$1000,15,FALSE),0)</f>
        <v>0</v>
      </c>
      <c r="V478" s="122">
        <f t="shared" si="5512"/>
        <v>0</v>
      </c>
      <c r="W478" s="122"/>
      <c r="X478" s="161">
        <v>45658</v>
      </c>
      <c r="Y478" s="161">
        <f t="shared" si="5513"/>
        <v>45688</v>
      </c>
      <c r="Z478" s="165">
        <f t="shared" si="5514"/>
        <v>0</v>
      </c>
      <c r="AA478" s="161">
        <f t="shared" si="5515"/>
        <v>45689</v>
      </c>
      <c r="AB478" s="161">
        <f t="shared" si="5516"/>
        <v>45716</v>
      </c>
      <c r="AC478" s="165">
        <f t="shared" si="5517"/>
        <v>0</v>
      </c>
      <c r="AD478" s="161">
        <f t="shared" si="5518"/>
        <v>45717</v>
      </c>
      <c r="AE478" s="161">
        <f t="shared" si="5519"/>
        <v>45747</v>
      </c>
      <c r="AF478" s="165">
        <f t="shared" si="5520"/>
        <v>0</v>
      </c>
      <c r="AG478" s="161">
        <f t="shared" si="5521"/>
        <v>45748</v>
      </c>
      <c r="AH478" s="161">
        <f t="shared" si="5522"/>
        <v>45777</v>
      </c>
      <c r="AI478" s="165">
        <f t="shared" si="5523"/>
        <v>0</v>
      </c>
      <c r="AJ478" s="161">
        <f t="shared" si="5524"/>
        <v>45778</v>
      </c>
      <c r="AK478" s="161">
        <f t="shared" si="5525"/>
        <v>45808</v>
      </c>
      <c r="AL478" s="165">
        <f t="shared" si="5526"/>
        <v>0</v>
      </c>
      <c r="AM478" s="161">
        <f t="shared" si="5527"/>
        <v>45809</v>
      </c>
      <c r="AN478" s="161">
        <f t="shared" si="5528"/>
        <v>45838</v>
      </c>
      <c r="AO478" s="165">
        <f t="shared" si="5529"/>
        <v>0</v>
      </c>
      <c r="AP478" s="161">
        <f t="shared" si="5530"/>
        <v>45839</v>
      </c>
      <c r="AQ478" s="161">
        <f t="shared" si="5531"/>
        <v>45869</v>
      </c>
      <c r="AR478" s="165">
        <f t="shared" si="5532"/>
        <v>0</v>
      </c>
      <c r="AS478" s="161">
        <f t="shared" si="5533"/>
        <v>45870</v>
      </c>
      <c r="AT478" s="161">
        <f t="shared" si="5534"/>
        <v>45900</v>
      </c>
      <c r="AU478" s="165">
        <f t="shared" si="5535"/>
        <v>0</v>
      </c>
      <c r="AV478" s="161">
        <f t="shared" si="5536"/>
        <v>45901</v>
      </c>
      <c r="AW478" s="161">
        <f t="shared" si="5537"/>
        <v>45930</v>
      </c>
      <c r="AX478" s="165">
        <f t="shared" si="5538"/>
        <v>0</v>
      </c>
      <c r="AY478" s="161">
        <f t="shared" si="5539"/>
        <v>45931</v>
      </c>
      <c r="AZ478" s="161">
        <f t="shared" si="5540"/>
        <v>45961</v>
      </c>
      <c r="BA478" s="165">
        <f t="shared" si="5541"/>
        <v>0</v>
      </c>
      <c r="BB478" s="161">
        <f t="shared" si="5542"/>
        <v>45962</v>
      </c>
      <c r="BC478" s="161">
        <f t="shared" si="5543"/>
        <v>45991</v>
      </c>
      <c r="BD478" s="165">
        <f t="shared" si="5544"/>
        <v>0</v>
      </c>
      <c r="BE478" s="161">
        <f t="shared" si="5545"/>
        <v>45992</v>
      </c>
      <c r="BF478" s="161">
        <f t="shared" si="5546"/>
        <v>46022</v>
      </c>
      <c r="BG478" s="165">
        <f t="shared" si="5547"/>
        <v>0</v>
      </c>
      <c r="BH478" s="161">
        <v>46023</v>
      </c>
      <c r="BI478" s="161">
        <f t="shared" si="5548"/>
        <v>46053</v>
      </c>
      <c r="BJ478" s="165">
        <f t="shared" si="5549"/>
        <v>0</v>
      </c>
      <c r="BK478" s="161">
        <f t="shared" si="5550"/>
        <v>46054</v>
      </c>
      <c r="BL478" s="161">
        <f t="shared" si="5551"/>
        <v>46081</v>
      </c>
      <c r="BM478" s="165">
        <f t="shared" si="5552"/>
        <v>0</v>
      </c>
      <c r="BN478" s="161">
        <f t="shared" si="5553"/>
        <v>46082</v>
      </c>
      <c r="BO478" s="161">
        <f t="shared" si="5554"/>
        <v>46112</v>
      </c>
      <c r="BP478" s="165">
        <f t="shared" si="5555"/>
        <v>0</v>
      </c>
      <c r="BQ478" s="161">
        <f t="shared" si="5556"/>
        <v>46113</v>
      </c>
      <c r="BR478" s="161">
        <f t="shared" si="5557"/>
        <v>46142</v>
      </c>
      <c r="BS478" s="165">
        <f t="shared" si="5558"/>
        <v>0</v>
      </c>
      <c r="BT478" s="161">
        <f t="shared" si="5559"/>
        <v>46143</v>
      </c>
      <c r="BU478" s="161">
        <f t="shared" si="5560"/>
        <v>46173</v>
      </c>
      <c r="BV478" s="165">
        <f t="shared" si="5561"/>
        <v>0</v>
      </c>
      <c r="BW478" s="161">
        <f t="shared" si="5562"/>
        <v>46174</v>
      </c>
      <c r="BX478" s="161">
        <f t="shared" si="5563"/>
        <v>46203</v>
      </c>
      <c r="BY478" s="165">
        <f t="shared" si="5564"/>
        <v>0</v>
      </c>
      <c r="BZ478" s="161">
        <f t="shared" si="5565"/>
        <v>46204</v>
      </c>
      <c r="CA478" s="161">
        <f t="shared" si="5566"/>
        <v>46234</v>
      </c>
      <c r="CB478" s="165">
        <f t="shared" si="5567"/>
        <v>0</v>
      </c>
      <c r="CC478" s="161">
        <f t="shared" si="5568"/>
        <v>46235</v>
      </c>
      <c r="CD478" s="161">
        <f t="shared" si="5569"/>
        <v>46265</v>
      </c>
      <c r="CE478" s="165">
        <f t="shared" si="5570"/>
        <v>0</v>
      </c>
      <c r="CF478" s="161">
        <f t="shared" si="5571"/>
        <v>46266</v>
      </c>
      <c r="CG478" s="161">
        <f t="shared" si="5572"/>
        <v>46295</v>
      </c>
      <c r="CH478" s="165">
        <f t="shared" si="5573"/>
        <v>0</v>
      </c>
      <c r="CI478" s="161">
        <f t="shared" si="5574"/>
        <v>46296</v>
      </c>
      <c r="CJ478" s="161">
        <f t="shared" si="5575"/>
        <v>46326</v>
      </c>
      <c r="CK478" s="165">
        <f t="shared" si="5576"/>
        <v>0</v>
      </c>
      <c r="CL478" s="161">
        <f t="shared" si="5577"/>
        <v>46327</v>
      </c>
      <c r="CM478" s="161">
        <f t="shared" si="5578"/>
        <v>46356</v>
      </c>
      <c r="CN478" s="165">
        <f t="shared" si="5579"/>
        <v>0</v>
      </c>
      <c r="CO478" s="161">
        <f t="shared" si="5580"/>
        <v>46357</v>
      </c>
      <c r="CP478" s="161">
        <f t="shared" si="5581"/>
        <v>46387</v>
      </c>
      <c r="CQ478" s="165">
        <f t="shared" si="5582"/>
        <v>0</v>
      </c>
    </row>
    <row r="479" s="78" customFormat="1" ht="24" customHeight="1" outlineLevel="3" spans="1:95">
      <c r="A479" s="119"/>
      <c r="B479" s="120"/>
      <c r="C479" s="121"/>
      <c r="D479" s="119"/>
      <c r="E479" s="120"/>
      <c r="F479" s="120"/>
      <c r="G479" s="120"/>
      <c r="H479" s="122"/>
      <c r="I479" s="122"/>
      <c r="J479" s="122">
        <f t="shared" si="5367"/>
        <v>0</v>
      </c>
      <c r="K479" s="122">
        <f t="shared" si="5583"/>
        <v>4</v>
      </c>
      <c r="L479" s="153"/>
      <c r="M479" s="154">
        <f>IFERROR(VLOOKUP($L479,'2-2 引出数据_合同数据仓库'!$B$2:$BP$1000,3,FALSE),0)</f>
        <v>0</v>
      </c>
      <c r="N479" s="122"/>
      <c r="O479" s="154">
        <f>IFERROR(VLOOKUP((LEFT(VLOOKUP($L479,'2-2 引出数据_合同数据仓库'!$B$2:$BP$1000,64,FALSE),15)&amp;(RIGHT(VLOOKUP($L479,'2-2 引出数据_合同数据仓库'!$B$2:$BP$1000,64,FALSE),4)+1)),'2-2 引出数据_合同数据仓库'!$B$2:$BP$1000,3,FALSE),0)</f>
        <v>0</v>
      </c>
      <c r="P479" s="122"/>
      <c r="Q479" s="122">
        <f>IFERROR(VLOOKUP($L479,'2-2 引出数据_合同数据仓库'!$B$2:$BP$1000,28,FALSE),0)</f>
        <v>0</v>
      </c>
      <c r="R479" s="122">
        <f>IFERROR(VLOOKUP($L479,'2-2 引出数据_合同数据仓库'!$B$2:$BP$1000,29,FALSE),0)</f>
        <v>0</v>
      </c>
      <c r="S479" s="122">
        <f>IFERROR(VLOOKUP($L479,'2-2 引出数据_合同数据仓库'!$B$2:$BP$1000,4,FALSE),0)</f>
        <v>0</v>
      </c>
      <c r="T479" s="122"/>
      <c r="U479" s="122">
        <f>IFERROR(VLOOKUP($L479,'2-2 引出数据_合同数据仓库'!$B$2:$BP$1000,15,FALSE),0)</f>
        <v>0</v>
      </c>
      <c r="V479" s="122">
        <f t="shared" si="5512"/>
        <v>0</v>
      </c>
      <c r="W479" s="122"/>
      <c r="X479" s="161">
        <v>45658</v>
      </c>
      <c r="Y479" s="161">
        <f t="shared" si="5513"/>
        <v>45688</v>
      </c>
      <c r="Z479" s="165">
        <f t="shared" si="5514"/>
        <v>0</v>
      </c>
      <c r="AA479" s="161">
        <f t="shared" si="5515"/>
        <v>45689</v>
      </c>
      <c r="AB479" s="161">
        <f t="shared" si="5516"/>
        <v>45716</v>
      </c>
      <c r="AC479" s="165">
        <f t="shared" si="5517"/>
        <v>0</v>
      </c>
      <c r="AD479" s="161">
        <f t="shared" si="5518"/>
        <v>45717</v>
      </c>
      <c r="AE479" s="161">
        <f t="shared" si="5519"/>
        <v>45747</v>
      </c>
      <c r="AF479" s="165">
        <f t="shared" si="5520"/>
        <v>0</v>
      </c>
      <c r="AG479" s="161">
        <f t="shared" si="5521"/>
        <v>45748</v>
      </c>
      <c r="AH479" s="161">
        <f t="shared" si="5522"/>
        <v>45777</v>
      </c>
      <c r="AI479" s="165">
        <f t="shared" si="5523"/>
        <v>0</v>
      </c>
      <c r="AJ479" s="161">
        <f t="shared" si="5524"/>
        <v>45778</v>
      </c>
      <c r="AK479" s="161">
        <f t="shared" si="5525"/>
        <v>45808</v>
      </c>
      <c r="AL479" s="165">
        <f t="shared" si="5526"/>
        <v>0</v>
      </c>
      <c r="AM479" s="161">
        <f t="shared" si="5527"/>
        <v>45809</v>
      </c>
      <c r="AN479" s="161">
        <f t="shared" si="5528"/>
        <v>45838</v>
      </c>
      <c r="AO479" s="165">
        <f t="shared" si="5529"/>
        <v>0</v>
      </c>
      <c r="AP479" s="161">
        <f t="shared" si="5530"/>
        <v>45839</v>
      </c>
      <c r="AQ479" s="161">
        <f t="shared" si="5531"/>
        <v>45869</v>
      </c>
      <c r="AR479" s="165">
        <f t="shared" si="5532"/>
        <v>0</v>
      </c>
      <c r="AS479" s="161">
        <f t="shared" si="5533"/>
        <v>45870</v>
      </c>
      <c r="AT479" s="161">
        <f t="shared" si="5534"/>
        <v>45900</v>
      </c>
      <c r="AU479" s="165">
        <f t="shared" si="5535"/>
        <v>0</v>
      </c>
      <c r="AV479" s="161">
        <f t="shared" si="5536"/>
        <v>45901</v>
      </c>
      <c r="AW479" s="161">
        <f t="shared" si="5537"/>
        <v>45930</v>
      </c>
      <c r="AX479" s="165">
        <f t="shared" si="5538"/>
        <v>0</v>
      </c>
      <c r="AY479" s="161">
        <f t="shared" si="5539"/>
        <v>45931</v>
      </c>
      <c r="AZ479" s="161">
        <f t="shared" si="5540"/>
        <v>45961</v>
      </c>
      <c r="BA479" s="165">
        <f t="shared" si="5541"/>
        <v>0</v>
      </c>
      <c r="BB479" s="161">
        <f t="shared" si="5542"/>
        <v>45962</v>
      </c>
      <c r="BC479" s="161">
        <f t="shared" si="5543"/>
        <v>45991</v>
      </c>
      <c r="BD479" s="165">
        <f t="shared" si="5544"/>
        <v>0</v>
      </c>
      <c r="BE479" s="161">
        <f t="shared" si="5545"/>
        <v>45992</v>
      </c>
      <c r="BF479" s="161">
        <f t="shared" si="5546"/>
        <v>46022</v>
      </c>
      <c r="BG479" s="165">
        <f t="shared" si="5547"/>
        <v>0</v>
      </c>
      <c r="BH479" s="161">
        <v>46023</v>
      </c>
      <c r="BI479" s="161">
        <f t="shared" si="5548"/>
        <v>46053</v>
      </c>
      <c r="BJ479" s="165">
        <f t="shared" si="5549"/>
        <v>0</v>
      </c>
      <c r="BK479" s="161">
        <f t="shared" si="5550"/>
        <v>46054</v>
      </c>
      <c r="BL479" s="161">
        <f t="shared" si="5551"/>
        <v>46081</v>
      </c>
      <c r="BM479" s="165">
        <f t="shared" si="5552"/>
        <v>0</v>
      </c>
      <c r="BN479" s="161">
        <f t="shared" si="5553"/>
        <v>46082</v>
      </c>
      <c r="BO479" s="161">
        <f t="shared" si="5554"/>
        <v>46112</v>
      </c>
      <c r="BP479" s="165">
        <f t="shared" si="5555"/>
        <v>0</v>
      </c>
      <c r="BQ479" s="161">
        <f t="shared" si="5556"/>
        <v>46113</v>
      </c>
      <c r="BR479" s="161">
        <f t="shared" si="5557"/>
        <v>46142</v>
      </c>
      <c r="BS479" s="165">
        <f t="shared" si="5558"/>
        <v>0</v>
      </c>
      <c r="BT479" s="161">
        <f t="shared" si="5559"/>
        <v>46143</v>
      </c>
      <c r="BU479" s="161">
        <f t="shared" si="5560"/>
        <v>46173</v>
      </c>
      <c r="BV479" s="165">
        <f t="shared" si="5561"/>
        <v>0</v>
      </c>
      <c r="BW479" s="161">
        <f t="shared" si="5562"/>
        <v>46174</v>
      </c>
      <c r="BX479" s="161">
        <f t="shared" si="5563"/>
        <v>46203</v>
      </c>
      <c r="BY479" s="165">
        <f t="shared" si="5564"/>
        <v>0</v>
      </c>
      <c r="BZ479" s="161">
        <f t="shared" si="5565"/>
        <v>46204</v>
      </c>
      <c r="CA479" s="161">
        <f t="shared" si="5566"/>
        <v>46234</v>
      </c>
      <c r="CB479" s="165">
        <f t="shared" si="5567"/>
        <v>0</v>
      </c>
      <c r="CC479" s="161">
        <f t="shared" si="5568"/>
        <v>46235</v>
      </c>
      <c r="CD479" s="161">
        <f t="shared" si="5569"/>
        <v>46265</v>
      </c>
      <c r="CE479" s="165">
        <f t="shared" si="5570"/>
        <v>0</v>
      </c>
      <c r="CF479" s="161">
        <f t="shared" si="5571"/>
        <v>46266</v>
      </c>
      <c r="CG479" s="161">
        <f t="shared" si="5572"/>
        <v>46295</v>
      </c>
      <c r="CH479" s="165">
        <f t="shared" si="5573"/>
        <v>0</v>
      </c>
      <c r="CI479" s="161">
        <f t="shared" si="5574"/>
        <v>46296</v>
      </c>
      <c r="CJ479" s="161">
        <f t="shared" si="5575"/>
        <v>46326</v>
      </c>
      <c r="CK479" s="165">
        <f t="shared" si="5576"/>
        <v>0</v>
      </c>
      <c r="CL479" s="161">
        <f t="shared" si="5577"/>
        <v>46327</v>
      </c>
      <c r="CM479" s="161">
        <f t="shared" si="5578"/>
        <v>46356</v>
      </c>
      <c r="CN479" s="165">
        <f t="shared" si="5579"/>
        <v>0</v>
      </c>
      <c r="CO479" s="161">
        <f t="shared" si="5580"/>
        <v>46357</v>
      </c>
      <c r="CP479" s="161">
        <f t="shared" si="5581"/>
        <v>46387</v>
      </c>
      <c r="CQ479" s="165">
        <f t="shared" si="5582"/>
        <v>0</v>
      </c>
    </row>
    <row r="480" s="78" customFormat="1" ht="24" customHeight="1" outlineLevel="4" spans="1:95">
      <c r="A480" s="123" t="s">
        <v>2826</v>
      </c>
      <c r="B480" s="124"/>
      <c r="C480" s="124"/>
      <c r="D480" s="124"/>
      <c r="E480" s="124"/>
      <c r="F480" s="124"/>
      <c r="G480" s="125"/>
      <c r="H480" s="126"/>
      <c r="I480" s="126"/>
      <c r="J480" s="126"/>
      <c r="K480" s="126"/>
      <c r="L480" s="155"/>
      <c r="M480" s="155"/>
      <c r="N480" s="126"/>
      <c r="O480" s="126"/>
      <c r="P480" s="126"/>
      <c r="Q480" s="126"/>
      <c r="R480" s="126"/>
      <c r="S480" s="126"/>
      <c r="T480" s="126"/>
      <c r="U480" s="126"/>
      <c r="V480" s="126"/>
      <c r="W480" s="126"/>
      <c r="X480" s="126"/>
      <c r="Y480" s="126"/>
      <c r="Z480" s="126"/>
      <c r="AA480" s="126"/>
      <c r="AB480" s="126"/>
      <c r="AC480" s="126"/>
      <c r="AD480" s="126"/>
      <c r="AE480" s="126"/>
      <c r="AF480" s="126"/>
      <c r="AG480" s="126"/>
      <c r="AH480" s="126"/>
      <c r="AI480" s="126"/>
      <c r="AJ480" s="126"/>
      <c r="AK480" s="126"/>
      <c r="AL480" s="126"/>
      <c r="AM480" s="126"/>
      <c r="AN480" s="126"/>
      <c r="AO480" s="126"/>
      <c r="AP480" s="126"/>
      <c r="AQ480" s="126"/>
      <c r="AR480" s="126"/>
      <c r="AS480" s="126"/>
      <c r="AT480" s="126"/>
      <c r="AU480" s="126"/>
      <c r="AV480" s="126"/>
      <c r="AW480" s="126"/>
      <c r="AX480" s="126"/>
      <c r="AY480" s="126"/>
      <c r="AZ480" s="126"/>
      <c r="BA480" s="126"/>
      <c r="BB480" s="126"/>
      <c r="BC480" s="126"/>
      <c r="BD480" s="126"/>
      <c r="BE480" s="126"/>
      <c r="BF480" s="126"/>
      <c r="BG480" s="126"/>
      <c r="BH480" s="126"/>
      <c r="BI480" s="126"/>
      <c r="BJ480" s="126"/>
      <c r="BK480" s="126"/>
      <c r="BL480" s="126"/>
      <c r="BM480" s="126"/>
      <c r="BN480" s="126"/>
      <c r="BO480" s="126"/>
      <c r="BP480" s="126"/>
      <c r="BQ480" s="126"/>
      <c r="BR480" s="126"/>
      <c r="BS480" s="126"/>
      <c r="BT480" s="126"/>
      <c r="BU480" s="126"/>
      <c r="BV480" s="126"/>
      <c r="BW480" s="126"/>
      <c r="BX480" s="126"/>
      <c r="BY480" s="126"/>
      <c r="BZ480" s="126"/>
      <c r="CA480" s="126"/>
      <c r="CB480" s="126"/>
      <c r="CC480" s="126"/>
      <c r="CD480" s="126"/>
      <c r="CE480" s="126"/>
      <c r="CF480" s="126"/>
      <c r="CG480" s="126"/>
      <c r="CH480" s="126"/>
      <c r="CI480" s="126"/>
      <c r="CJ480" s="126"/>
      <c r="CK480" s="126"/>
      <c r="CL480" s="126"/>
      <c r="CM480" s="126"/>
      <c r="CN480" s="126"/>
      <c r="CO480" s="126"/>
      <c r="CP480" s="126"/>
      <c r="CQ480" s="126"/>
    </row>
    <row r="481" ht="24" customHeight="1" outlineLevel="2" spans="1:95">
      <c r="A481" s="111"/>
      <c r="B481" s="112" t="s">
        <v>799</v>
      </c>
      <c r="C481" s="113" t="s">
        <v>1578</v>
      </c>
      <c r="D481" s="111" t="s">
        <v>1579</v>
      </c>
      <c r="E481" s="112"/>
      <c r="F481" s="112"/>
      <c r="G481" s="112" t="s">
        <v>943</v>
      </c>
      <c r="H481" s="114">
        <f>X481+AA481+AD481+AG481+AJ481+AM481+AP481+AS481+AV481+AY481+BB481+BE481</f>
        <v>0</v>
      </c>
      <c r="I481" s="114">
        <f>Y481+AB481+AE481+AH481+AK481+AN481+AQ481+AT481+AW481+AZ481+BC481+BF481</f>
        <v>0</v>
      </c>
      <c r="J481" s="114">
        <f t="shared" si="5367"/>
        <v>0</v>
      </c>
      <c r="K481" s="114"/>
      <c r="L481" s="151"/>
      <c r="M481" s="151"/>
      <c r="N481" s="114"/>
      <c r="O481" s="114"/>
      <c r="P481" s="114"/>
      <c r="Q481" s="114"/>
      <c r="R481" s="114"/>
      <c r="S481" s="114"/>
      <c r="T481" s="114"/>
      <c r="U481" s="114"/>
      <c r="V481" s="114"/>
      <c r="W481" s="114"/>
      <c r="X481" s="114">
        <f>VLOOKUP($C481,'1 预算编制表单'!$C:$BJ,27,FALSE)</f>
        <v>0</v>
      </c>
      <c r="Y481" s="114">
        <f>X481-Z481</f>
        <v>0</v>
      </c>
      <c r="Z481" s="114">
        <f>SUM(Z482:Z486)</f>
        <v>0</v>
      </c>
      <c r="AA481" s="114">
        <f>VLOOKUP($C481,'1 预算编制表单'!$C:$BJ,30,FALSE)</f>
        <v>0</v>
      </c>
      <c r="AB481" s="114">
        <f>AA481-AC481</f>
        <v>0</v>
      </c>
      <c r="AC481" s="114">
        <f>SUM(AC482:AC486)</f>
        <v>0</v>
      </c>
      <c r="AD481" s="114">
        <f>VLOOKUP($C481,'1 预算编制表单'!$C:$BJ,33,FALSE)</f>
        <v>0</v>
      </c>
      <c r="AE481" s="114">
        <f>AD481-AF481</f>
        <v>0</v>
      </c>
      <c r="AF481" s="114">
        <f>SUM(AF482:AF486)</f>
        <v>0</v>
      </c>
      <c r="AG481" s="114">
        <f>VLOOKUP($C481,'1 预算编制表单'!$C:$BJ,36,FALSE)</f>
        <v>0</v>
      </c>
      <c r="AH481" s="114">
        <f>AG481-AI481</f>
        <v>0</v>
      </c>
      <c r="AI481" s="114">
        <f>SUM(AI482:AI486)</f>
        <v>0</v>
      </c>
      <c r="AJ481" s="114">
        <f>VLOOKUP($C481,'1 预算编制表单'!$C:$BJ,39,FALSE)</f>
        <v>0</v>
      </c>
      <c r="AK481" s="114">
        <f>AJ481-AL481</f>
        <v>0</v>
      </c>
      <c r="AL481" s="114">
        <f>SUM(AL482:AL486)</f>
        <v>0</v>
      </c>
      <c r="AM481" s="114">
        <f>VLOOKUP($C481,'1 预算编制表单'!$C:$BJ,42,FALSE)</f>
        <v>0</v>
      </c>
      <c r="AN481" s="114">
        <f>AM481-AO481</f>
        <v>0</v>
      </c>
      <c r="AO481" s="114">
        <f>SUM(AO482:AO486)</f>
        <v>0</v>
      </c>
      <c r="AP481" s="114">
        <f>VLOOKUP($C481,'1 预算编制表单'!$C:$BJ,45,FALSE)</f>
        <v>0</v>
      </c>
      <c r="AQ481" s="114">
        <f>AP481-AR481</f>
        <v>0</v>
      </c>
      <c r="AR481" s="114">
        <f>SUM(AR482:AR486)</f>
        <v>0</v>
      </c>
      <c r="AS481" s="114">
        <f>VLOOKUP($C481,'1 预算编制表单'!$C:$BJ,48,FALSE)</f>
        <v>0</v>
      </c>
      <c r="AT481" s="114">
        <f>AS481-AU481</f>
        <v>0</v>
      </c>
      <c r="AU481" s="114">
        <f>SUM(AU482:AU486)</f>
        <v>0</v>
      </c>
      <c r="AV481" s="114">
        <f>VLOOKUP($C481,'1 预算编制表单'!$C:$BJ,51,FALSE)</f>
        <v>0</v>
      </c>
      <c r="AW481" s="114">
        <f>AV481-AX481</f>
        <v>0</v>
      </c>
      <c r="AX481" s="114">
        <f>SUM(AX482:AX486)</f>
        <v>0</v>
      </c>
      <c r="AY481" s="114">
        <f>VLOOKUP($C481,'1 预算编制表单'!$C:$BJ,54,FALSE)</f>
        <v>0</v>
      </c>
      <c r="AZ481" s="114">
        <f>AY481-BA481</f>
        <v>0</v>
      </c>
      <c r="BA481" s="114">
        <f>SUM(BA482:BA486)</f>
        <v>0</v>
      </c>
      <c r="BB481" s="114">
        <f>VLOOKUP($C481,'1 预算编制表单'!$C:$BJ,57,FALSE)</f>
        <v>0</v>
      </c>
      <c r="BC481" s="114">
        <f>BB481-BD481</f>
        <v>0</v>
      </c>
      <c r="BD481" s="114">
        <f>SUM(BD482:BD486)</f>
        <v>0</v>
      </c>
      <c r="BE481" s="114">
        <f>VLOOKUP($C481,'1 预算编制表单'!$C:$BJ,60,FALSE)</f>
        <v>0</v>
      </c>
      <c r="BF481" s="114">
        <f>BE481-BG481</f>
        <v>0</v>
      </c>
      <c r="BG481" s="114">
        <f>SUM(BG482:BG486)</f>
        <v>0</v>
      </c>
      <c r="BH481" s="114">
        <f>VLOOKUP($C481,'1 预算编制表单'!$C:$BJ,27,FALSE)</f>
        <v>0</v>
      </c>
      <c r="BI481" s="114">
        <f>BH481-BJ481</f>
        <v>0</v>
      </c>
      <c r="BJ481" s="114">
        <f>SUM(BJ482:BJ486)</f>
        <v>0</v>
      </c>
      <c r="BK481" s="114">
        <f>VLOOKUP($C481,'1 预算编制表单'!$C:$BJ,30,FALSE)</f>
        <v>0</v>
      </c>
      <c r="BL481" s="114">
        <f>BK481-BM481</f>
        <v>0</v>
      </c>
      <c r="BM481" s="114">
        <f>SUM(BM482:BM486)</f>
        <v>0</v>
      </c>
      <c r="BN481" s="114">
        <f>VLOOKUP($C481,'1 预算编制表单'!$C:$BJ,33,FALSE)</f>
        <v>0</v>
      </c>
      <c r="BO481" s="114">
        <f>BN481-BP481</f>
        <v>0</v>
      </c>
      <c r="BP481" s="114">
        <f>SUM(BP482:BP486)</f>
        <v>0</v>
      </c>
      <c r="BQ481" s="114">
        <f>VLOOKUP($C481,'1 预算编制表单'!$C:$BJ,36,FALSE)</f>
        <v>0</v>
      </c>
      <c r="BR481" s="114">
        <f>BQ481-BS481</f>
        <v>0</v>
      </c>
      <c r="BS481" s="114">
        <f>SUM(BS482:BS486)</f>
        <v>0</v>
      </c>
      <c r="BT481" s="114">
        <f>VLOOKUP($C481,'1 预算编制表单'!$C:$BJ,39,FALSE)</f>
        <v>0</v>
      </c>
      <c r="BU481" s="114">
        <f>BT481-BV481</f>
        <v>0</v>
      </c>
      <c r="BV481" s="114">
        <f>SUM(BV482:BV486)</f>
        <v>0</v>
      </c>
      <c r="BW481" s="114">
        <f>VLOOKUP($C481,'1 预算编制表单'!$C:$BJ,42,FALSE)</f>
        <v>0</v>
      </c>
      <c r="BX481" s="114">
        <f>BW481-BY481</f>
        <v>0</v>
      </c>
      <c r="BY481" s="114">
        <f>SUM(BY482:BY486)</f>
        <v>0</v>
      </c>
      <c r="BZ481" s="114">
        <f>VLOOKUP($C481,'1 预算编制表单'!$C:$BJ,45,FALSE)</f>
        <v>0</v>
      </c>
      <c r="CA481" s="114">
        <f>BZ481-CB481</f>
        <v>0</v>
      </c>
      <c r="CB481" s="114">
        <f>SUM(CB482:CB486)</f>
        <v>0</v>
      </c>
      <c r="CC481" s="114">
        <f>VLOOKUP($C481,'1 预算编制表单'!$C:$BJ,48,FALSE)</f>
        <v>0</v>
      </c>
      <c r="CD481" s="114">
        <f>CC481-CE481</f>
        <v>0</v>
      </c>
      <c r="CE481" s="114">
        <f>SUM(CE482:CE486)</f>
        <v>0</v>
      </c>
      <c r="CF481" s="114">
        <f>VLOOKUP($C481,'1 预算编制表单'!$C:$BJ,51,FALSE)</f>
        <v>0</v>
      </c>
      <c r="CG481" s="114">
        <f>CF481-CH481</f>
        <v>0</v>
      </c>
      <c r="CH481" s="114">
        <f>SUM(CH482:CH486)</f>
        <v>0</v>
      </c>
      <c r="CI481" s="114">
        <f>VLOOKUP($C481,'1 预算编制表单'!$C:$BJ,54,FALSE)</f>
        <v>0</v>
      </c>
      <c r="CJ481" s="114">
        <f>CI481-CK481</f>
        <v>0</v>
      </c>
      <c r="CK481" s="114">
        <f>SUM(CK482:CK486)</f>
        <v>0</v>
      </c>
      <c r="CL481" s="114">
        <f>VLOOKUP($C481,'1 预算编制表单'!$C:$BJ,57,FALSE)</f>
        <v>0</v>
      </c>
      <c r="CM481" s="114">
        <f>CL481-CN481</f>
        <v>0</v>
      </c>
      <c r="CN481" s="114">
        <f>SUM(CN482:CN486)</f>
        <v>0</v>
      </c>
      <c r="CO481" s="114">
        <f>VLOOKUP($C481,'1 预算编制表单'!$C:$BJ,60,FALSE)</f>
        <v>0</v>
      </c>
      <c r="CP481" s="114">
        <f>CO481-CQ481</f>
        <v>0</v>
      </c>
      <c r="CQ481" s="114">
        <f>SUM(CQ482:CQ486)</f>
        <v>0</v>
      </c>
    </row>
    <row r="482" s="78" customFormat="1" ht="24" customHeight="1" outlineLevel="3" spans="1:95">
      <c r="A482" s="119"/>
      <c r="B482" s="120"/>
      <c r="C482" s="121" t="s">
        <v>1580</v>
      </c>
      <c r="D482" s="119" t="s">
        <v>2868</v>
      </c>
      <c r="E482" s="120"/>
      <c r="F482" s="120"/>
      <c r="G482" s="120"/>
      <c r="H482" s="122"/>
      <c r="I482" s="122"/>
      <c r="J482" s="122">
        <f t="shared" si="5367"/>
        <v>0</v>
      </c>
      <c r="K482" s="156"/>
      <c r="L482" s="153"/>
      <c r="M482" s="157"/>
      <c r="N482" s="156"/>
      <c r="O482" s="157"/>
      <c r="P482" s="156"/>
      <c r="Q482" s="156"/>
      <c r="R482" s="156"/>
      <c r="S482" s="156"/>
      <c r="T482" s="156"/>
      <c r="U482" s="156"/>
      <c r="V482" s="156"/>
      <c r="W482" s="122"/>
      <c r="X482" s="161"/>
      <c r="Y482" s="161"/>
      <c r="Z482" s="156">
        <f>报销单计算表!B19</f>
        <v>0</v>
      </c>
      <c r="AA482" s="166"/>
      <c r="AB482" s="166"/>
      <c r="AC482" s="156">
        <f>报销单计算表!C19</f>
        <v>0</v>
      </c>
      <c r="AD482" s="166"/>
      <c r="AE482" s="166"/>
      <c r="AF482" s="156">
        <f>报销单计算表!D19</f>
        <v>0</v>
      </c>
      <c r="AG482" s="161"/>
      <c r="AH482" s="161"/>
      <c r="AI482" s="156">
        <f>报销单计算表!E19</f>
        <v>0</v>
      </c>
      <c r="AJ482" s="166"/>
      <c r="AK482" s="166"/>
      <c r="AL482" s="156">
        <f>报销单计算表!F19</f>
        <v>0</v>
      </c>
      <c r="AM482" s="166"/>
      <c r="AN482" s="166"/>
      <c r="AO482" s="156">
        <f>报销单计算表!G19</f>
        <v>0</v>
      </c>
      <c r="AP482" s="161"/>
      <c r="AQ482" s="161"/>
      <c r="AR482" s="156">
        <f>报销单计算表!H19</f>
        <v>0</v>
      </c>
      <c r="AS482" s="166"/>
      <c r="AT482" s="166"/>
      <c r="AU482" s="156">
        <f>报销单计算表!I19</f>
        <v>0</v>
      </c>
      <c r="AV482" s="166"/>
      <c r="AW482" s="166"/>
      <c r="AX482" s="156">
        <f>报销单计算表!J19</f>
        <v>0</v>
      </c>
      <c r="AY482" s="161"/>
      <c r="AZ482" s="166"/>
      <c r="BA482" s="156">
        <f>报销单计算表!K19</f>
        <v>0</v>
      </c>
      <c r="BB482" s="166"/>
      <c r="BC482" s="166"/>
      <c r="BD482" s="156">
        <f>报销单计算表!L19</f>
        <v>0</v>
      </c>
      <c r="BE482" s="166"/>
      <c r="BF482" s="166"/>
      <c r="BG482" s="156">
        <f>报销单计算表!M19</f>
        <v>0</v>
      </c>
      <c r="BH482" s="166">
        <v>46023</v>
      </c>
      <c r="BI482" s="166">
        <f t="shared" ref="BI482" si="5584">BH482+30</f>
        <v>46053</v>
      </c>
      <c r="BJ482" s="156">
        <f t="shared" ref="BJ482" si="5585">IFERROR(IF(($R482-BI482)&gt;=0,0,IF(($S482-BH482)&lt;0,0,IF(AND(($S482-BI482)&gt;0,(BH482-$R482)&gt;0),$V482/365*(BI482-BH482+1),IF(AND(($S482-BI482)&lt;=0,(BH482-$R482)&gt;0),$V482/365*($S482-BH482+1),$V482/365*(BI482-$R482+1))))),0)</f>
        <v>0</v>
      </c>
      <c r="BK482" s="161">
        <f t="shared" ref="BK482" si="5586">BI482+1</f>
        <v>46054</v>
      </c>
      <c r="BL482" s="161">
        <f t="shared" ref="BL482" si="5587">BK482+27</f>
        <v>46081</v>
      </c>
      <c r="BM482" s="170">
        <f t="shared" ref="BM482" si="5588">IFERROR(IF(($R482-BL482)&gt;=0,0,IF(($S482-BK482)&lt;0,0,IF(AND(($S482-BL482)&gt;0,(BK482-$R482)&gt;0),$V482/365*(BL482-BK482+1),IF(AND(($S482-BL482)&lt;=0,(BK482-$R482)&gt;0),$V482/365*($S482-BK482+1),$V482/365*(BL482-$R482+1))))),0)</f>
        <v>0</v>
      </c>
      <c r="BN482" s="161">
        <f t="shared" ref="BN482" si="5589">BL482+1</f>
        <v>46082</v>
      </c>
      <c r="BO482" s="161">
        <f t="shared" ref="BO482" si="5590">BN482+30</f>
        <v>46112</v>
      </c>
      <c r="BP482" s="170">
        <f t="shared" ref="BP482" si="5591">IFERROR(IF(($R482-BO482)&gt;=0,0,IF(($S482-BN482)&lt;0,0,IF(AND(($S482-BO482)&gt;0,(BN482-$R482)&gt;0),$V482/365*(BO482-BN482+1),IF(AND(($S482-BO482)&lt;=0,(BN482-$R482)&gt;0),$V482/365*($S482-BN482+1),$V482/365*(BO482-$R482+1))))),0)</f>
        <v>0</v>
      </c>
      <c r="BQ482" s="161">
        <f t="shared" ref="BQ482" si="5592">BO482+1</f>
        <v>46113</v>
      </c>
      <c r="BR482" s="161">
        <f t="shared" ref="BR482" si="5593">BQ482+29</f>
        <v>46142</v>
      </c>
      <c r="BS482" s="170">
        <f t="shared" ref="BS482" si="5594">IFERROR(IF(($R482-BR482)&gt;=0,0,IF(($S482-BQ482)&lt;0,0,IF(AND(($S482-BR482)&gt;0,(BQ482-$R482)&gt;0),$V482/365*(BR482-BQ482+1),IF(AND(($S482-BR482)&lt;=0,(BQ482-$R482)&gt;0),$V482/365*($S482-BQ482+1),$V482/365*(BR482-$R482+1))))),0)</f>
        <v>0</v>
      </c>
      <c r="BT482" s="161">
        <f t="shared" ref="BT482" si="5595">BR482+1</f>
        <v>46143</v>
      </c>
      <c r="BU482" s="161">
        <f t="shared" ref="BU482" si="5596">BT482+30</f>
        <v>46173</v>
      </c>
      <c r="BV482" s="170">
        <f t="shared" ref="BV482" si="5597">IFERROR(IF(($R482-BU482)&gt;=0,0,IF(($S482-BT482)&lt;0,0,IF(AND(($S482-BU482)&gt;0,(BT482-$R482)&gt;0),$V482/365*(BU482-BT482+1),IF(AND(($S482-BU482)&lt;=0,(BT482-$R482)&gt;0),$V482/365*($S482-BT482+1),$V482/365*(BU482-$R482+1))))),0)</f>
        <v>0</v>
      </c>
      <c r="BW482" s="161">
        <f t="shared" ref="BW482" si="5598">BU482+1</f>
        <v>46174</v>
      </c>
      <c r="BX482" s="161">
        <f t="shared" ref="BX482" si="5599">BW482+29</f>
        <v>46203</v>
      </c>
      <c r="BY482" s="170">
        <f t="shared" ref="BY482" si="5600">IFERROR(IF(($R482-BX482)&gt;=0,0,IF(($S482-BW482)&lt;0,0,IF(AND(($S482-BX482)&gt;0,(BW482-$R482)&gt;0),$V482/365*(BX482-BW482+1),IF(AND(($S482-BX482)&lt;=0,(BW482-$R482)&gt;0),$V482/365*($S482-BW482+1),$V482/365*(BX482-$R482+1))))),0)</f>
        <v>0</v>
      </c>
      <c r="BZ482" s="161">
        <f t="shared" ref="BZ482" si="5601">BX482+1</f>
        <v>46204</v>
      </c>
      <c r="CA482" s="161">
        <f t="shared" ref="CA482" si="5602">BZ482+30</f>
        <v>46234</v>
      </c>
      <c r="CB482" s="170">
        <f t="shared" ref="CB482" si="5603">IFERROR(IF(($R482-CA482)&gt;=0,0,IF(($S482-BZ482)&lt;0,0,IF(AND(($S482-CA482)&gt;0,(BZ482-$R482)&gt;0),$V482/365*(CA482-BZ482+1),IF(AND(($S482-CA482)&lt;=0,(BZ482-$R482)&gt;0),$V482/365*($S482-BZ482+1),$V482/365*(CA482-$R482+1))))),0)</f>
        <v>0</v>
      </c>
      <c r="CC482" s="161">
        <f t="shared" ref="CC482" si="5604">CA482+1</f>
        <v>46235</v>
      </c>
      <c r="CD482" s="161">
        <f t="shared" ref="CD482" si="5605">CC482+30</f>
        <v>46265</v>
      </c>
      <c r="CE482" s="170">
        <f t="shared" ref="CE482" si="5606">IFERROR(IF(($R482-CD482)&gt;=0,0,IF(($S482-CC482)&lt;0,0,IF(AND(($S482-CD482)&gt;0,(CC482-$R482)&gt;0),$V482/365*(CD482-CC482+1),IF(AND(($S482-CD482)&lt;=0,(CC482-$R482)&gt;0),$V482/365*($S482-CC482+1),$V482/365*(CD482-$R482+1))))),0)</f>
        <v>0</v>
      </c>
      <c r="CF482" s="161">
        <f t="shared" ref="CF482" si="5607">CD482+1</f>
        <v>46266</v>
      </c>
      <c r="CG482" s="161">
        <f t="shared" ref="CG482" si="5608">CF482+29</f>
        <v>46295</v>
      </c>
      <c r="CH482" s="170">
        <f t="shared" ref="CH482" si="5609">IFERROR(IF(($R482-CG482)&gt;=0,0,IF(($S482-CF482)&lt;0,0,IF(AND(($S482-CG482)&gt;0,(CF482-$R482)&gt;0),$V482/365*(CG482-CF482+1),IF(AND(($S482-CG482)&lt;=0,(CF482-$R482)&gt;0),$V482/365*($S482-CF482+1),$V482/365*(CG482-$R482+1))))),0)</f>
        <v>0</v>
      </c>
      <c r="CI482" s="161">
        <f t="shared" ref="CI482" si="5610">CG482+1</f>
        <v>46296</v>
      </c>
      <c r="CJ482" s="161">
        <f t="shared" ref="CJ482" si="5611">CI482+30</f>
        <v>46326</v>
      </c>
      <c r="CK482" s="170">
        <f t="shared" ref="CK482" si="5612">IFERROR(IF(($R482-CJ482)&gt;=0,0,IF(($S482-CI482)&lt;0,0,IF(AND(($S482-CJ482)&gt;0,(CI482-$R482)&gt;0),$V482/365*(CJ482-CI482+1),IF(AND(($S482-CJ482)&lt;=0,(CI482-$R482)&gt;0),$V482/365*($S482-CI482+1),$V482/365*(CJ482-$R482+1))))),0)</f>
        <v>0</v>
      </c>
      <c r="CL482" s="161">
        <f t="shared" ref="CL482" si="5613">CJ482+1</f>
        <v>46327</v>
      </c>
      <c r="CM482" s="161">
        <f t="shared" ref="CM482" si="5614">CL482+29</f>
        <v>46356</v>
      </c>
      <c r="CN482" s="170">
        <f t="shared" ref="CN482" si="5615">IFERROR(IF(($R482-CM482)&gt;=0,0,IF(($S482-CL482)&lt;0,0,IF(AND(($S482-CM482)&gt;0,(CL482-$R482)&gt;0),$V482/365*(CM482-CL482+1),IF(AND(($S482-CM482)&lt;=0,(CL482-$R482)&gt;0),$V482/365*($S482-CL482+1),$V482/365*(CM482-$R482+1))))),0)</f>
        <v>0</v>
      </c>
      <c r="CO482" s="161">
        <f t="shared" ref="CO482" si="5616">CM482+1</f>
        <v>46357</v>
      </c>
      <c r="CP482" s="161">
        <f t="shared" ref="CP482" si="5617">CO482+30</f>
        <v>46387</v>
      </c>
      <c r="CQ482" s="170">
        <f t="shared" ref="CQ482" si="5618">IFERROR(IF(($R482-CP482)&gt;=0,0,IF(($S482-CO482)&lt;0,0,IF(AND(($S482-CP482)&gt;0,(CO482-$R482)&gt;0),$V482/365*(CP482-CO482+1),IF(AND(($S482-CP482)&lt;=0,(CO482-$R482)&gt;0),$V482/365*($S482-CO482+1),$V482/365*(CP482-$R482+1))))),0)</f>
        <v>0</v>
      </c>
    </row>
    <row r="483" s="78" customFormat="1" ht="24" customHeight="1" outlineLevel="3" spans="1:95">
      <c r="A483" s="119"/>
      <c r="B483" s="120"/>
      <c r="C483" s="121"/>
      <c r="D483" s="119"/>
      <c r="E483" s="120"/>
      <c r="F483" s="120"/>
      <c r="G483" s="120"/>
      <c r="H483" s="122"/>
      <c r="I483" s="122"/>
      <c r="J483" s="122">
        <f t="shared" si="5367"/>
        <v>0</v>
      </c>
      <c r="K483" s="122">
        <f t="shared" ref="K483:K485" si="5619">K482+1</f>
        <v>1</v>
      </c>
      <c r="L483" s="153"/>
      <c r="M483" s="154">
        <f>IFERROR(VLOOKUP($L483,'2-2 引出数据_合同数据仓库'!$B$2:$BP$1000,3,FALSE),0)</f>
        <v>0</v>
      </c>
      <c r="N483" s="122"/>
      <c r="O483" s="154">
        <f>IFERROR(VLOOKUP((LEFT(VLOOKUP($L483,'2-2 引出数据_合同数据仓库'!$B$2:$BP$1000,64,FALSE),15)&amp;(RIGHT(VLOOKUP($L483,'2-2 引出数据_合同数据仓库'!$B$2:$BP$1000,64,FALSE),4)+1)),'2-2 引出数据_合同数据仓库'!$B$2:$BP$1000,3,FALSE),0)</f>
        <v>0</v>
      </c>
      <c r="P483" s="122"/>
      <c r="Q483" s="122">
        <f>IFERROR(VLOOKUP($L483,'2-2 引出数据_合同数据仓库'!$B$2:$BP$1000,28,FALSE),0)</f>
        <v>0</v>
      </c>
      <c r="R483" s="122">
        <f>IFERROR(VLOOKUP($L483,'2-2 引出数据_合同数据仓库'!$B$2:$BP$1000,29,FALSE),0)</f>
        <v>0</v>
      </c>
      <c r="S483" s="122">
        <f>IFERROR(VLOOKUP($L483,'2-2 引出数据_合同数据仓库'!$B$2:$BP$1000,4,FALSE),0)</f>
        <v>0</v>
      </c>
      <c r="T483" s="122"/>
      <c r="U483" s="122">
        <f>IFERROR(VLOOKUP($L483,'2-2 引出数据_合同数据仓库'!$B$2:$BP$1000,15,FALSE),0)</f>
        <v>0</v>
      </c>
      <c r="V483" s="122">
        <f t="shared" ref="V483:V485" si="5620">U483/(S483-R483+1)*365</f>
        <v>0</v>
      </c>
      <c r="W483" s="122"/>
      <c r="X483" s="161">
        <v>45658</v>
      </c>
      <c r="Y483" s="161">
        <f t="shared" ref="Y483:Y485" si="5621">X483+30</f>
        <v>45688</v>
      </c>
      <c r="Z483" s="165">
        <f t="shared" ref="Z483:Z485" si="5622">IFERROR(IF(($R483-Y483)&gt;=0,0,IF(($S483-X483)&lt;0,0,IF(AND(($S483-Y483)&gt;0,(X483-$R483)&gt;0),$V483/365*(Y483-X483+1),IF(AND(($S483-Y483)&lt;=0,(X483-$R483)&gt;0),$V483/365*($S483-X483+1),$V483/365*(Y483-$R483+1))))),0)</f>
        <v>0</v>
      </c>
      <c r="AA483" s="161">
        <f t="shared" ref="AA483:AA485" si="5623">Y483+1</f>
        <v>45689</v>
      </c>
      <c r="AB483" s="161">
        <f t="shared" ref="AB483:AB485" si="5624">AA483+27</f>
        <v>45716</v>
      </c>
      <c r="AC483" s="165">
        <f t="shared" ref="AC483:AC485" si="5625">IFERROR(IF(($R483-AB483)&gt;=0,0,IF(($S483-AA483)&lt;0,0,IF(AND(($S483-AB483)&gt;0,(AA483-$R483)&gt;0),$V483/365*(AB483-AA483+1),IF(AND(($S483-AB483)&lt;=0,(AA483-$R483)&gt;0),$V483/365*($S483-AA483+1),$V483/365*(AB483-$R483+1))))),0)</f>
        <v>0</v>
      </c>
      <c r="AD483" s="161">
        <f t="shared" ref="AD483:AD485" si="5626">AB483+1</f>
        <v>45717</v>
      </c>
      <c r="AE483" s="161">
        <f t="shared" ref="AE483:AE485" si="5627">AD483+30</f>
        <v>45747</v>
      </c>
      <c r="AF483" s="165">
        <f t="shared" ref="AF483:AF485" si="5628">IFERROR(IF(($R483-AE483)&gt;=0,0,IF(($S483-AD483)&lt;0,0,IF(AND(($S483-AE483)&gt;0,(AD483-$R483)&gt;0),$V483/365*(AE483-AD483+1),IF(AND(($S483-AE483)&lt;=0,(AD483-$R483)&gt;0),$V483/365*($S483-AD483+1),$V483/365*(AE483-$R483+1))))),0)</f>
        <v>0</v>
      </c>
      <c r="AG483" s="161">
        <f t="shared" ref="AG483:AG485" si="5629">AE483+1</f>
        <v>45748</v>
      </c>
      <c r="AH483" s="161">
        <f t="shared" ref="AH483:AH485" si="5630">AG483+29</f>
        <v>45777</v>
      </c>
      <c r="AI483" s="165">
        <f t="shared" ref="AI483:AI485" si="5631">IFERROR(IF(($R483-AH483)&gt;=0,0,IF(($S483-AG483)&lt;0,0,IF(AND(($S483-AH483)&gt;0,(AG483-$R483)&gt;0),$V483/365*(AH483-AG483+1),IF(AND(($S483-AH483)&lt;=0,(AG483-$R483)&gt;0),$V483/365*($S483-AG483+1),$V483/365*(AH483-$R483+1))))),0)</f>
        <v>0</v>
      </c>
      <c r="AJ483" s="161">
        <f t="shared" ref="AJ483:AJ485" si="5632">AH483+1</f>
        <v>45778</v>
      </c>
      <c r="AK483" s="161">
        <f t="shared" ref="AK483:AK485" si="5633">AJ483+30</f>
        <v>45808</v>
      </c>
      <c r="AL483" s="165">
        <f t="shared" ref="AL483:AL485" si="5634">IFERROR(IF(($R483-AK483)&gt;=0,0,IF(($S483-AJ483)&lt;0,0,IF(AND(($S483-AK483)&gt;0,(AJ483-$R483)&gt;0),$V483/365*(AK483-AJ483+1),IF(AND(($S483-AK483)&lt;=0,(AJ483-$R483)&gt;0),$V483/365*($S483-AJ483+1),$V483/365*(AK483-$R483+1))))),0)</f>
        <v>0</v>
      </c>
      <c r="AM483" s="161">
        <f t="shared" ref="AM483:AM485" si="5635">AK483+1</f>
        <v>45809</v>
      </c>
      <c r="AN483" s="161">
        <f t="shared" ref="AN483:AN485" si="5636">AM483+29</f>
        <v>45838</v>
      </c>
      <c r="AO483" s="165">
        <f t="shared" ref="AO483:AO485" si="5637">IFERROR(IF(($R483-AN483)&gt;=0,0,IF(($S483-AM483)&lt;0,0,IF(AND(($S483-AN483)&gt;0,(AM483-$R483)&gt;0),$V483/365*(AN483-AM483+1),IF(AND(($S483-AN483)&lt;=0,(AM483-$R483)&gt;0),$V483/365*($S483-AM483+1),$V483/365*(AN483-$R483+1))))),0)</f>
        <v>0</v>
      </c>
      <c r="AP483" s="161">
        <f t="shared" ref="AP483:AP485" si="5638">AN483+1</f>
        <v>45839</v>
      </c>
      <c r="AQ483" s="161">
        <f t="shared" ref="AQ483:AQ485" si="5639">AP483+30</f>
        <v>45869</v>
      </c>
      <c r="AR483" s="165">
        <f t="shared" ref="AR483:AR485" si="5640">IFERROR(IF(($R483-AQ483)&gt;=0,0,IF(($S483-AP483)&lt;0,0,IF(AND(($S483-AQ483)&gt;0,(AP483-$R483)&gt;0),$V483/365*(AQ483-AP483+1),IF(AND(($S483-AQ483)&lt;=0,(AP483-$R483)&gt;0),$V483/365*($S483-AP483+1),$V483/365*(AQ483-$R483+1))))),0)</f>
        <v>0</v>
      </c>
      <c r="AS483" s="161">
        <f t="shared" ref="AS483:AS485" si="5641">AQ483+1</f>
        <v>45870</v>
      </c>
      <c r="AT483" s="161">
        <f t="shared" ref="AT483:AT485" si="5642">AS483+30</f>
        <v>45900</v>
      </c>
      <c r="AU483" s="165">
        <f t="shared" ref="AU483:AU485" si="5643">IFERROR(IF(($R483-AT483)&gt;=0,0,IF(($S483-AS483)&lt;0,0,IF(AND(($S483-AT483)&gt;0,(AS483-$R483)&gt;0),$V483/365*(AT483-AS483+1),IF(AND(($S483-AT483)&lt;=0,(AS483-$R483)&gt;0),$V483/365*($S483-AS483+1),$V483/365*(AT483-$R483+1))))),0)</f>
        <v>0</v>
      </c>
      <c r="AV483" s="161">
        <f t="shared" ref="AV483:AV485" si="5644">AT483+1</f>
        <v>45901</v>
      </c>
      <c r="AW483" s="161">
        <f t="shared" ref="AW483:AW485" si="5645">AV483+29</f>
        <v>45930</v>
      </c>
      <c r="AX483" s="165">
        <f t="shared" ref="AX483:AX485" si="5646">IFERROR(IF(($R483-AW483)&gt;=0,0,IF(($S483-AV483)&lt;0,0,IF(AND(($S483-AW483)&gt;0,(AV483-$R483)&gt;0),$V483/365*(AW483-AV483+1),IF(AND(($S483-AW483)&lt;=0,(AV483-$R483)&gt;0),$V483/365*($S483-AV483+1),$V483/365*(AW483-$R483+1))))),0)</f>
        <v>0</v>
      </c>
      <c r="AY483" s="161">
        <f t="shared" ref="AY483:AY485" si="5647">AW483+1</f>
        <v>45931</v>
      </c>
      <c r="AZ483" s="161">
        <f t="shared" ref="AZ483:AZ485" si="5648">AY483+30</f>
        <v>45961</v>
      </c>
      <c r="BA483" s="165">
        <f t="shared" ref="BA483:BA485" si="5649">IFERROR(IF(($R483-AZ483)&gt;=0,0,IF(($S483-AY483)&lt;0,0,IF(AND(($S483-AZ483)&gt;0,(AY483-$R483)&gt;0),$V483/365*(AZ483-AY483+1),IF(AND(($S483-AZ483)&lt;=0,(AY483-$R483)&gt;0),$V483/365*($S483-AY483+1),$V483/365*(AZ483-$R483+1))))),0)</f>
        <v>0</v>
      </c>
      <c r="BB483" s="161">
        <f t="shared" ref="BB483:BB485" si="5650">AZ483+1</f>
        <v>45962</v>
      </c>
      <c r="BC483" s="161">
        <f t="shared" ref="BC483:BC485" si="5651">BB483+29</f>
        <v>45991</v>
      </c>
      <c r="BD483" s="165">
        <f t="shared" ref="BD483:BD485" si="5652">IFERROR(IF(($R483-BC483)&gt;=0,0,IF(($S483-BB483)&lt;0,0,IF(AND(($S483-BC483)&gt;0,(BB483-$R483)&gt;0),$V483/365*(BC483-BB483+1),IF(AND(($S483-BC483)&lt;=0,(BB483-$R483)&gt;0),$V483/365*($S483-BB483+1),$V483/365*(BC483-$R483+1))))),0)</f>
        <v>0</v>
      </c>
      <c r="BE483" s="161">
        <f t="shared" ref="BE483:BE485" si="5653">BC483+1</f>
        <v>45992</v>
      </c>
      <c r="BF483" s="161">
        <f t="shared" ref="BF483:BF485" si="5654">BE483+30</f>
        <v>46022</v>
      </c>
      <c r="BG483" s="165">
        <f t="shared" ref="BG483:BG485" si="5655">IFERROR(IF(($R483-BF483)&gt;=0,0,IF(($S483-BE483)&lt;0,0,IF(AND(($S483-BF483)&gt;0,(BE483-$R483)&gt;0),$V483/365*(BF483-BE483+1),IF(AND(($S483-BF483)&lt;=0,(BE483-$R483)&gt;0),$V483/365*($S483-BE483+1),$V483/365*(BF483-$R483+1))))),0)</f>
        <v>0</v>
      </c>
      <c r="BH483" s="161">
        <v>46023</v>
      </c>
      <c r="BI483" s="161">
        <f t="shared" ref="BI483:BI485" si="5656">BH483+30</f>
        <v>46053</v>
      </c>
      <c r="BJ483" s="165">
        <f t="shared" ref="BJ483:BJ485" si="5657">IFERROR(IF(($R483-BI483)&gt;=0,0,IF(($S483-BH483)&lt;0,0,IF(AND(($S483-BI483)&gt;0,(BH483-$R483)&gt;0),$V483/365*(BI483-BH483+1),IF(AND(($S483-BI483)&lt;=0,(BH483-$R483)&gt;0),$V483/365*($S483-BH483+1),$V483/365*(BI483-$R483+1))))),0)</f>
        <v>0</v>
      </c>
      <c r="BK483" s="161">
        <f t="shared" ref="BK483:BK485" si="5658">BI483+1</f>
        <v>46054</v>
      </c>
      <c r="BL483" s="161">
        <f t="shared" ref="BL483:BL485" si="5659">BK483+27</f>
        <v>46081</v>
      </c>
      <c r="BM483" s="165">
        <f t="shared" ref="BM483:BM485" si="5660">IFERROR(IF(($R483-BL483)&gt;=0,0,IF(($S483-BK483)&lt;0,0,IF(AND(($S483-BL483)&gt;0,(BK483-$R483)&gt;0),$V483/365*(BL483-BK483+1),IF(AND(($S483-BL483)&lt;=0,(BK483-$R483)&gt;0),$V483/365*($S483-BK483+1),$V483/365*(BL483-$R483+1))))),0)</f>
        <v>0</v>
      </c>
      <c r="BN483" s="161">
        <f t="shared" ref="BN483:BN485" si="5661">BL483+1</f>
        <v>46082</v>
      </c>
      <c r="BO483" s="161">
        <f t="shared" ref="BO483:BO485" si="5662">BN483+30</f>
        <v>46112</v>
      </c>
      <c r="BP483" s="165">
        <f t="shared" ref="BP483:BP485" si="5663">IFERROR(IF(($R483-BO483)&gt;=0,0,IF(($S483-BN483)&lt;0,0,IF(AND(($S483-BO483)&gt;0,(BN483-$R483)&gt;0),$V483/365*(BO483-BN483+1),IF(AND(($S483-BO483)&lt;=0,(BN483-$R483)&gt;0),$V483/365*($S483-BN483+1),$V483/365*(BO483-$R483+1))))),0)</f>
        <v>0</v>
      </c>
      <c r="BQ483" s="161">
        <f t="shared" ref="BQ483:BQ485" si="5664">BO483+1</f>
        <v>46113</v>
      </c>
      <c r="BR483" s="161">
        <f t="shared" ref="BR483:BR485" si="5665">BQ483+29</f>
        <v>46142</v>
      </c>
      <c r="BS483" s="165">
        <f t="shared" ref="BS483:BS485" si="5666">IFERROR(IF(($R483-BR483)&gt;=0,0,IF(($S483-BQ483)&lt;0,0,IF(AND(($S483-BR483)&gt;0,(BQ483-$R483)&gt;0),$V483/365*(BR483-BQ483+1),IF(AND(($S483-BR483)&lt;=0,(BQ483-$R483)&gt;0),$V483/365*($S483-BQ483+1),$V483/365*(BR483-$R483+1))))),0)</f>
        <v>0</v>
      </c>
      <c r="BT483" s="161">
        <f t="shared" ref="BT483:BT485" si="5667">BR483+1</f>
        <v>46143</v>
      </c>
      <c r="BU483" s="161">
        <f t="shared" ref="BU483:BU485" si="5668">BT483+30</f>
        <v>46173</v>
      </c>
      <c r="BV483" s="165">
        <f t="shared" ref="BV483:BV485" si="5669">IFERROR(IF(($R483-BU483)&gt;=0,0,IF(($S483-BT483)&lt;0,0,IF(AND(($S483-BU483)&gt;0,(BT483-$R483)&gt;0),$V483/365*(BU483-BT483+1),IF(AND(($S483-BU483)&lt;=0,(BT483-$R483)&gt;0),$V483/365*($S483-BT483+1),$V483/365*(BU483-$R483+1))))),0)</f>
        <v>0</v>
      </c>
      <c r="BW483" s="161">
        <f t="shared" ref="BW483:BW485" si="5670">BU483+1</f>
        <v>46174</v>
      </c>
      <c r="BX483" s="161">
        <f t="shared" ref="BX483:BX485" si="5671">BW483+29</f>
        <v>46203</v>
      </c>
      <c r="BY483" s="165">
        <f t="shared" ref="BY483:BY485" si="5672">IFERROR(IF(($R483-BX483)&gt;=0,0,IF(($S483-BW483)&lt;0,0,IF(AND(($S483-BX483)&gt;0,(BW483-$R483)&gt;0),$V483/365*(BX483-BW483+1),IF(AND(($S483-BX483)&lt;=0,(BW483-$R483)&gt;0),$V483/365*($S483-BW483+1),$V483/365*(BX483-$R483+1))))),0)</f>
        <v>0</v>
      </c>
      <c r="BZ483" s="161">
        <f t="shared" ref="BZ483:BZ485" si="5673">BX483+1</f>
        <v>46204</v>
      </c>
      <c r="CA483" s="161">
        <f t="shared" ref="CA483:CA485" si="5674">BZ483+30</f>
        <v>46234</v>
      </c>
      <c r="CB483" s="165">
        <f t="shared" ref="CB483:CB485" si="5675">IFERROR(IF(($R483-CA483)&gt;=0,0,IF(($S483-BZ483)&lt;0,0,IF(AND(($S483-CA483)&gt;0,(BZ483-$R483)&gt;0),$V483/365*(CA483-BZ483+1),IF(AND(($S483-CA483)&lt;=0,(BZ483-$R483)&gt;0),$V483/365*($S483-BZ483+1),$V483/365*(CA483-$R483+1))))),0)</f>
        <v>0</v>
      </c>
      <c r="CC483" s="161">
        <f t="shared" ref="CC483:CC485" si="5676">CA483+1</f>
        <v>46235</v>
      </c>
      <c r="CD483" s="161">
        <f t="shared" ref="CD483:CD485" si="5677">CC483+30</f>
        <v>46265</v>
      </c>
      <c r="CE483" s="165">
        <f t="shared" ref="CE483:CE485" si="5678">IFERROR(IF(($R483-CD483)&gt;=0,0,IF(($S483-CC483)&lt;0,0,IF(AND(($S483-CD483)&gt;0,(CC483-$R483)&gt;0),$V483/365*(CD483-CC483+1),IF(AND(($S483-CD483)&lt;=0,(CC483-$R483)&gt;0),$V483/365*($S483-CC483+1),$V483/365*(CD483-$R483+1))))),0)</f>
        <v>0</v>
      </c>
      <c r="CF483" s="161">
        <f t="shared" ref="CF483:CF485" si="5679">CD483+1</f>
        <v>46266</v>
      </c>
      <c r="CG483" s="161">
        <f t="shared" ref="CG483:CG485" si="5680">CF483+29</f>
        <v>46295</v>
      </c>
      <c r="CH483" s="165">
        <f t="shared" ref="CH483:CH485" si="5681">IFERROR(IF(($R483-CG483)&gt;=0,0,IF(($S483-CF483)&lt;0,0,IF(AND(($S483-CG483)&gt;0,(CF483-$R483)&gt;0),$V483/365*(CG483-CF483+1),IF(AND(($S483-CG483)&lt;=0,(CF483-$R483)&gt;0),$V483/365*($S483-CF483+1),$V483/365*(CG483-$R483+1))))),0)</f>
        <v>0</v>
      </c>
      <c r="CI483" s="161">
        <f t="shared" ref="CI483:CI485" si="5682">CG483+1</f>
        <v>46296</v>
      </c>
      <c r="CJ483" s="161">
        <f t="shared" ref="CJ483:CJ485" si="5683">CI483+30</f>
        <v>46326</v>
      </c>
      <c r="CK483" s="165">
        <f t="shared" ref="CK483:CK485" si="5684">IFERROR(IF(($R483-CJ483)&gt;=0,0,IF(($S483-CI483)&lt;0,0,IF(AND(($S483-CJ483)&gt;0,(CI483-$R483)&gt;0),$V483/365*(CJ483-CI483+1),IF(AND(($S483-CJ483)&lt;=0,(CI483-$R483)&gt;0),$V483/365*($S483-CI483+1),$V483/365*(CJ483-$R483+1))))),0)</f>
        <v>0</v>
      </c>
      <c r="CL483" s="161">
        <f t="shared" ref="CL483:CL485" si="5685">CJ483+1</f>
        <v>46327</v>
      </c>
      <c r="CM483" s="161">
        <f t="shared" ref="CM483:CM485" si="5686">CL483+29</f>
        <v>46356</v>
      </c>
      <c r="CN483" s="165">
        <f t="shared" ref="CN483:CN485" si="5687">IFERROR(IF(($R483-CM483)&gt;=0,0,IF(($S483-CL483)&lt;0,0,IF(AND(($S483-CM483)&gt;0,(CL483-$R483)&gt;0),$V483/365*(CM483-CL483+1),IF(AND(($S483-CM483)&lt;=0,(CL483-$R483)&gt;0),$V483/365*($S483-CL483+1),$V483/365*(CM483-$R483+1))))),0)</f>
        <v>0</v>
      </c>
      <c r="CO483" s="161">
        <f t="shared" ref="CO483:CO485" si="5688">CM483+1</f>
        <v>46357</v>
      </c>
      <c r="CP483" s="161">
        <f t="shared" ref="CP483:CP485" si="5689">CO483+30</f>
        <v>46387</v>
      </c>
      <c r="CQ483" s="165">
        <f t="shared" ref="CQ483:CQ485" si="5690">IFERROR(IF(($R483-CP483)&gt;=0,0,IF(($S483-CO483)&lt;0,0,IF(AND(($S483-CP483)&gt;0,(CO483-$R483)&gt;0),$V483/365*(CP483-CO483+1),IF(AND(($S483-CP483)&lt;=0,(CO483-$R483)&gt;0),$V483/365*($S483-CO483+1),$V483/365*(CP483-$R483+1))))),0)</f>
        <v>0</v>
      </c>
    </row>
    <row r="484" s="78" customFormat="1" ht="24" customHeight="1" outlineLevel="3" spans="1:95">
      <c r="A484" s="119"/>
      <c r="B484" s="120"/>
      <c r="C484" s="121"/>
      <c r="D484" s="119"/>
      <c r="E484" s="120"/>
      <c r="F484" s="120"/>
      <c r="G484" s="120"/>
      <c r="H484" s="122"/>
      <c r="I484" s="122"/>
      <c r="J484" s="122">
        <f t="shared" si="5367"/>
        <v>0</v>
      </c>
      <c r="K484" s="122">
        <f t="shared" si="5619"/>
        <v>2</v>
      </c>
      <c r="L484" s="153"/>
      <c r="M484" s="154">
        <f>IFERROR(VLOOKUP($L484,'2-2 引出数据_合同数据仓库'!$B$2:$BP$1000,3,FALSE),0)</f>
        <v>0</v>
      </c>
      <c r="N484" s="122"/>
      <c r="O484" s="154">
        <f>IFERROR(VLOOKUP((LEFT(VLOOKUP($L484,'2-2 引出数据_合同数据仓库'!$B$2:$BP$1000,64,FALSE),15)&amp;(RIGHT(VLOOKUP($L484,'2-2 引出数据_合同数据仓库'!$B$2:$BP$1000,64,FALSE),4)+1)),'2-2 引出数据_合同数据仓库'!$B$2:$BP$1000,3,FALSE),0)</f>
        <v>0</v>
      </c>
      <c r="P484" s="122"/>
      <c r="Q484" s="122">
        <f>IFERROR(VLOOKUP($L484,'2-2 引出数据_合同数据仓库'!$B$2:$BP$1000,28,FALSE),0)</f>
        <v>0</v>
      </c>
      <c r="R484" s="122">
        <f>IFERROR(VLOOKUP($L484,'2-2 引出数据_合同数据仓库'!$B$2:$BP$1000,29,FALSE),0)</f>
        <v>0</v>
      </c>
      <c r="S484" s="122">
        <f>IFERROR(VLOOKUP($L484,'2-2 引出数据_合同数据仓库'!$B$2:$BP$1000,4,FALSE),0)</f>
        <v>0</v>
      </c>
      <c r="T484" s="122"/>
      <c r="U484" s="122">
        <f>IFERROR(VLOOKUP($L484,'2-2 引出数据_合同数据仓库'!$B$2:$BP$1000,15,FALSE),0)</f>
        <v>0</v>
      </c>
      <c r="V484" s="122">
        <f t="shared" si="5620"/>
        <v>0</v>
      </c>
      <c r="W484" s="122"/>
      <c r="X484" s="161">
        <v>45658</v>
      </c>
      <c r="Y484" s="161">
        <f t="shared" si="5621"/>
        <v>45688</v>
      </c>
      <c r="Z484" s="165">
        <f t="shared" si="5622"/>
        <v>0</v>
      </c>
      <c r="AA484" s="161">
        <f t="shared" si="5623"/>
        <v>45689</v>
      </c>
      <c r="AB484" s="161">
        <f t="shared" si="5624"/>
        <v>45716</v>
      </c>
      <c r="AC484" s="165">
        <f t="shared" si="5625"/>
        <v>0</v>
      </c>
      <c r="AD484" s="161">
        <f t="shared" si="5626"/>
        <v>45717</v>
      </c>
      <c r="AE484" s="161">
        <f t="shared" si="5627"/>
        <v>45747</v>
      </c>
      <c r="AF484" s="165">
        <f t="shared" si="5628"/>
        <v>0</v>
      </c>
      <c r="AG484" s="161">
        <f t="shared" si="5629"/>
        <v>45748</v>
      </c>
      <c r="AH484" s="161">
        <f t="shared" si="5630"/>
        <v>45777</v>
      </c>
      <c r="AI484" s="165">
        <f t="shared" si="5631"/>
        <v>0</v>
      </c>
      <c r="AJ484" s="161">
        <f t="shared" si="5632"/>
        <v>45778</v>
      </c>
      <c r="AK484" s="161">
        <f t="shared" si="5633"/>
        <v>45808</v>
      </c>
      <c r="AL484" s="165">
        <f t="shared" si="5634"/>
        <v>0</v>
      </c>
      <c r="AM484" s="161">
        <f t="shared" si="5635"/>
        <v>45809</v>
      </c>
      <c r="AN484" s="161">
        <f t="shared" si="5636"/>
        <v>45838</v>
      </c>
      <c r="AO484" s="165">
        <f t="shared" si="5637"/>
        <v>0</v>
      </c>
      <c r="AP484" s="161">
        <f t="shared" si="5638"/>
        <v>45839</v>
      </c>
      <c r="AQ484" s="161">
        <f t="shared" si="5639"/>
        <v>45869</v>
      </c>
      <c r="AR484" s="165">
        <f t="shared" si="5640"/>
        <v>0</v>
      </c>
      <c r="AS484" s="161">
        <f t="shared" si="5641"/>
        <v>45870</v>
      </c>
      <c r="AT484" s="161">
        <f t="shared" si="5642"/>
        <v>45900</v>
      </c>
      <c r="AU484" s="165">
        <f t="shared" si="5643"/>
        <v>0</v>
      </c>
      <c r="AV484" s="161">
        <f t="shared" si="5644"/>
        <v>45901</v>
      </c>
      <c r="AW484" s="161">
        <f t="shared" si="5645"/>
        <v>45930</v>
      </c>
      <c r="AX484" s="165">
        <f t="shared" si="5646"/>
        <v>0</v>
      </c>
      <c r="AY484" s="161">
        <f t="shared" si="5647"/>
        <v>45931</v>
      </c>
      <c r="AZ484" s="161">
        <f t="shared" si="5648"/>
        <v>45961</v>
      </c>
      <c r="BA484" s="165">
        <f t="shared" si="5649"/>
        <v>0</v>
      </c>
      <c r="BB484" s="161">
        <f t="shared" si="5650"/>
        <v>45962</v>
      </c>
      <c r="BC484" s="161">
        <f t="shared" si="5651"/>
        <v>45991</v>
      </c>
      <c r="BD484" s="165">
        <f t="shared" si="5652"/>
        <v>0</v>
      </c>
      <c r="BE484" s="161">
        <f t="shared" si="5653"/>
        <v>45992</v>
      </c>
      <c r="BF484" s="161">
        <f t="shared" si="5654"/>
        <v>46022</v>
      </c>
      <c r="BG484" s="165">
        <f t="shared" si="5655"/>
        <v>0</v>
      </c>
      <c r="BH484" s="161">
        <v>46023</v>
      </c>
      <c r="BI484" s="161">
        <f t="shared" si="5656"/>
        <v>46053</v>
      </c>
      <c r="BJ484" s="165">
        <f t="shared" si="5657"/>
        <v>0</v>
      </c>
      <c r="BK484" s="161">
        <f t="shared" si="5658"/>
        <v>46054</v>
      </c>
      <c r="BL484" s="161">
        <f t="shared" si="5659"/>
        <v>46081</v>
      </c>
      <c r="BM484" s="165">
        <f t="shared" si="5660"/>
        <v>0</v>
      </c>
      <c r="BN484" s="161">
        <f t="shared" si="5661"/>
        <v>46082</v>
      </c>
      <c r="BO484" s="161">
        <f t="shared" si="5662"/>
        <v>46112</v>
      </c>
      <c r="BP484" s="165">
        <f t="shared" si="5663"/>
        <v>0</v>
      </c>
      <c r="BQ484" s="161">
        <f t="shared" si="5664"/>
        <v>46113</v>
      </c>
      <c r="BR484" s="161">
        <f t="shared" si="5665"/>
        <v>46142</v>
      </c>
      <c r="BS484" s="165">
        <f t="shared" si="5666"/>
        <v>0</v>
      </c>
      <c r="BT484" s="161">
        <f t="shared" si="5667"/>
        <v>46143</v>
      </c>
      <c r="BU484" s="161">
        <f t="shared" si="5668"/>
        <v>46173</v>
      </c>
      <c r="BV484" s="165">
        <f t="shared" si="5669"/>
        <v>0</v>
      </c>
      <c r="BW484" s="161">
        <f t="shared" si="5670"/>
        <v>46174</v>
      </c>
      <c r="BX484" s="161">
        <f t="shared" si="5671"/>
        <v>46203</v>
      </c>
      <c r="BY484" s="165">
        <f t="shared" si="5672"/>
        <v>0</v>
      </c>
      <c r="BZ484" s="161">
        <f t="shared" si="5673"/>
        <v>46204</v>
      </c>
      <c r="CA484" s="161">
        <f t="shared" si="5674"/>
        <v>46234</v>
      </c>
      <c r="CB484" s="165">
        <f t="shared" si="5675"/>
        <v>0</v>
      </c>
      <c r="CC484" s="161">
        <f t="shared" si="5676"/>
        <v>46235</v>
      </c>
      <c r="CD484" s="161">
        <f t="shared" si="5677"/>
        <v>46265</v>
      </c>
      <c r="CE484" s="165">
        <f t="shared" si="5678"/>
        <v>0</v>
      </c>
      <c r="CF484" s="161">
        <f t="shared" si="5679"/>
        <v>46266</v>
      </c>
      <c r="CG484" s="161">
        <f t="shared" si="5680"/>
        <v>46295</v>
      </c>
      <c r="CH484" s="165">
        <f t="shared" si="5681"/>
        <v>0</v>
      </c>
      <c r="CI484" s="161">
        <f t="shared" si="5682"/>
        <v>46296</v>
      </c>
      <c r="CJ484" s="161">
        <f t="shared" si="5683"/>
        <v>46326</v>
      </c>
      <c r="CK484" s="165">
        <f t="shared" si="5684"/>
        <v>0</v>
      </c>
      <c r="CL484" s="161">
        <f t="shared" si="5685"/>
        <v>46327</v>
      </c>
      <c r="CM484" s="161">
        <f t="shared" si="5686"/>
        <v>46356</v>
      </c>
      <c r="CN484" s="165">
        <f t="shared" si="5687"/>
        <v>0</v>
      </c>
      <c r="CO484" s="161">
        <f t="shared" si="5688"/>
        <v>46357</v>
      </c>
      <c r="CP484" s="161">
        <f t="shared" si="5689"/>
        <v>46387</v>
      </c>
      <c r="CQ484" s="165">
        <f t="shared" si="5690"/>
        <v>0</v>
      </c>
    </row>
    <row r="485" s="78" customFormat="1" ht="24" customHeight="1" outlineLevel="3" spans="1:95">
      <c r="A485" s="119"/>
      <c r="B485" s="120"/>
      <c r="C485" s="121"/>
      <c r="D485" s="119"/>
      <c r="E485" s="120"/>
      <c r="F485" s="120"/>
      <c r="G485" s="120"/>
      <c r="H485" s="122"/>
      <c r="I485" s="122"/>
      <c r="J485" s="122">
        <f t="shared" si="5367"/>
        <v>0</v>
      </c>
      <c r="K485" s="122">
        <f t="shared" si="5619"/>
        <v>3</v>
      </c>
      <c r="L485" s="153"/>
      <c r="M485" s="154">
        <f>IFERROR(VLOOKUP($L485,'2-2 引出数据_合同数据仓库'!$B$2:$BP$1000,3,FALSE),0)</f>
        <v>0</v>
      </c>
      <c r="N485" s="122"/>
      <c r="O485" s="154">
        <f>IFERROR(VLOOKUP((LEFT(VLOOKUP($L485,'2-2 引出数据_合同数据仓库'!$B$2:$BP$1000,64,FALSE),15)&amp;(RIGHT(VLOOKUP($L485,'2-2 引出数据_合同数据仓库'!$B$2:$BP$1000,64,FALSE),4)+1)),'2-2 引出数据_合同数据仓库'!$B$2:$BP$1000,3,FALSE),0)</f>
        <v>0</v>
      </c>
      <c r="P485" s="122"/>
      <c r="Q485" s="122">
        <f>IFERROR(VLOOKUP($L485,'2-2 引出数据_合同数据仓库'!$B$2:$BP$1000,28,FALSE),0)</f>
        <v>0</v>
      </c>
      <c r="R485" s="122">
        <f>IFERROR(VLOOKUP($L485,'2-2 引出数据_合同数据仓库'!$B$2:$BP$1000,29,FALSE),0)</f>
        <v>0</v>
      </c>
      <c r="S485" s="122">
        <f>IFERROR(VLOOKUP($L485,'2-2 引出数据_合同数据仓库'!$B$2:$BP$1000,4,FALSE),0)</f>
        <v>0</v>
      </c>
      <c r="T485" s="122"/>
      <c r="U485" s="122">
        <f>IFERROR(VLOOKUP($L485,'2-2 引出数据_合同数据仓库'!$B$2:$BP$1000,15,FALSE),0)</f>
        <v>0</v>
      </c>
      <c r="V485" s="122">
        <f t="shared" si="5620"/>
        <v>0</v>
      </c>
      <c r="W485" s="122"/>
      <c r="X485" s="161">
        <v>45658</v>
      </c>
      <c r="Y485" s="161">
        <f t="shared" si="5621"/>
        <v>45688</v>
      </c>
      <c r="Z485" s="165">
        <f t="shared" si="5622"/>
        <v>0</v>
      </c>
      <c r="AA485" s="161">
        <f t="shared" si="5623"/>
        <v>45689</v>
      </c>
      <c r="AB485" s="161">
        <f t="shared" si="5624"/>
        <v>45716</v>
      </c>
      <c r="AC485" s="165">
        <f t="shared" si="5625"/>
        <v>0</v>
      </c>
      <c r="AD485" s="161">
        <f t="shared" si="5626"/>
        <v>45717</v>
      </c>
      <c r="AE485" s="161">
        <f t="shared" si="5627"/>
        <v>45747</v>
      </c>
      <c r="AF485" s="165">
        <f t="shared" si="5628"/>
        <v>0</v>
      </c>
      <c r="AG485" s="161">
        <f t="shared" si="5629"/>
        <v>45748</v>
      </c>
      <c r="AH485" s="161">
        <f t="shared" si="5630"/>
        <v>45777</v>
      </c>
      <c r="AI485" s="165">
        <f t="shared" si="5631"/>
        <v>0</v>
      </c>
      <c r="AJ485" s="161">
        <f t="shared" si="5632"/>
        <v>45778</v>
      </c>
      <c r="AK485" s="161">
        <f t="shared" si="5633"/>
        <v>45808</v>
      </c>
      <c r="AL485" s="165">
        <f t="shared" si="5634"/>
        <v>0</v>
      </c>
      <c r="AM485" s="161">
        <f t="shared" si="5635"/>
        <v>45809</v>
      </c>
      <c r="AN485" s="161">
        <f t="shared" si="5636"/>
        <v>45838</v>
      </c>
      <c r="AO485" s="165">
        <f t="shared" si="5637"/>
        <v>0</v>
      </c>
      <c r="AP485" s="161">
        <f t="shared" si="5638"/>
        <v>45839</v>
      </c>
      <c r="AQ485" s="161">
        <f t="shared" si="5639"/>
        <v>45869</v>
      </c>
      <c r="AR485" s="165">
        <f t="shared" si="5640"/>
        <v>0</v>
      </c>
      <c r="AS485" s="161">
        <f t="shared" si="5641"/>
        <v>45870</v>
      </c>
      <c r="AT485" s="161">
        <f t="shared" si="5642"/>
        <v>45900</v>
      </c>
      <c r="AU485" s="165">
        <f t="shared" si="5643"/>
        <v>0</v>
      </c>
      <c r="AV485" s="161">
        <f t="shared" si="5644"/>
        <v>45901</v>
      </c>
      <c r="AW485" s="161">
        <f t="shared" si="5645"/>
        <v>45930</v>
      </c>
      <c r="AX485" s="165">
        <f t="shared" si="5646"/>
        <v>0</v>
      </c>
      <c r="AY485" s="161">
        <f t="shared" si="5647"/>
        <v>45931</v>
      </c>
      <c r="AZ485" s="161">
        <f t="shared" si="5648"/>
        <v>45961</v>
      </c>
      <c r="BA485" s="165">
        <f t="shared" si="5649"/>
        <v>0</v>
      </c>
      <c r="BB485" s="161">
        <f t="shared" si="5650"/>
        <v>45962</v>
      </c>
      <c r="BC485" s="161">
        <f t="shared" si="5651"/>
        <v>45991</v>
      </c>
      <c r="BD485" s="165">
        <f t="shared" si="5652"/>
        <v>0</v>
      </c>
      <c r="BE485" s="161">
        <f t="shared" si="5653"/>
        <v>45992</v>
      </c>
      <c r="BF485" s="161">
        <f t="shared" si="5654"/>
        <v>46022</v>
      </c>
      <c r="BG485" s="165">
        <f t="shared" si="5655"/>
        <v>0</v>
      </c>
      <c r="BH485" s="161">
        <v>46023</v>
      </c>
      <c r="BI485" s="161">
        <f t="shared" si="5656"/>
        <v>46053</v>
      </c>
      <c r="BJ485" s="165">
        <f t="shared" si="5657"/>
        <v>0</v>
      </c>
      <c r="BK485" s="161">
        <f t="shared" si="5658"/>
        <v>46054</v>
      </c>
      <c r="BL485" s="161">
        <f t="shared" si="5659"/>
        <v>46081</v>
      </c>
      <c r="BM485" s="165">
        <f t="shared" si="5660"/>
        <v>0</v>
      </c>
      <c r="BN485" s="161">
        <f t="shared" si="5661"/>
        <v>46082</v>
      </c>
      <c r="BO485" s="161">
        <f t="shared" si="5662"/>
        <v>46112</v>
      </c>
      <c r="BP485" s="165">
        <f t="shared" si="5663"/>
        <v>0</v>
      </c>
      <c r="BQ485" s="161">
        <f t="shared" si="5664"/>
        <v>46113</v>
      </c>
      <c r="BR485" s="161">
        <f t="shared" si="5665"/>
        <v>46142</v>
      </c>
      <c r="BS485" s="165">
        <f t="shared" si="5666"/>
        <v>0</v>
      </c>
      <c r="BT485" s="161">
        <f t="shared" si="5667"/>
        <v>46143</v>
      </c>
      <c r="BU485" s="161">
        <f t="shared" si="5668"/>
        <v>46173</v>
      </c>
      <c r="BV485" s="165">
        <f t="shared" si="5669"/>
        <v>0</v>
      </c>
      <c r="BW485" s="161">
        <f t="shared" si="5670"/>
        <v>46174</v>
      </c>
      <c r="BX485" s="161">
        <f t="shared" si="5671"/>
        <v>46203</v>
      </c>
      <c r="BY485" s="165">
        <f t="shared" si="5672"/>
        <v>0</v>
      </c>
      <c r="BZ485" s="161">
        <f t="shared" si="5673"/>
        <v>46204</v>
      </c>
      <c r="CA485" s="161">
        <f t="shared" si="5674"/>
        <v>46234</v>
      </c>
      <c r="CB485" s="165">
        <f t="shared" si="5675"/>
        <v>0</v>
      </c>
      <c r="CC485" s="161">
        <f t="shared" si="5676"/>
        <v>46235</v>
      </c>
      <c r="CD485" s="161">
        <f t="shared" si="5677"/>
        <v>46265</v>
      </c>
      <c r="CE485" s="165">
        <f t="shared" si="5678"/>
        <v>0</v>
      </c>
      <c r="CF485" s="161">
        <f t="shared" si="5679"/>
        <v>46266</v>
      </c>
      <c r="CG485" s="161">
        <f t="shared" si="5680"/>
        <v>46295</v>
      </c>
      <c r="CH485" s="165">
        <f t="shared" si="5681"/>
        <v>0</v>
      </c>
      <c r="CI485" s="161">
        <f t="shared" si="5682"/>
        <v>46296</v>
      </c>
      <c r="CJ485" s="161">
        <f t="shared" si="5683"/>
        <v>46326</v>
      </c>
      <c r="CK485" s="165">
        <f t="shared" si="5684"/>
        <v>0</v>
      </c>
      <c r="CL485" s="161">
        <f t="shared" si="5685"/>
        <v>46327</v>
      </c>
      <c r="CM485" s="161">
        <f t="shared" si="5686"/>
        <v>46356</v>
      </c>
      <c r="CN485" s="165">
        <f t="shared" si="5687"/>
        <v>0</v>
      </c>
      <c r="CO485" s="161">
        <f t="shared" si="5688"/>
        <v>46357</v>
      </c>
      <c r="CP485" s="161">
        <f t="shared" si="5689"/>
        <v>46387</v>
      </c>
      <c r="CQ485" s="165">
        <f t="shared" si="5690"/>
        <v>0</v>
      </c>
    </row>
    <row r="486" s="78" customFormat="1" ht="24" customHeight="1" outlineLevel="4" spans="1:95">
      <c r="A486" s="123" t="s">
        <v>2826</v>
      </c>
      <c r="B486" s="124"/>
      <c r="C486" s="124"/>
      <c r="D486" s="124"/>
      <c r="E486" s="124"/>
      <c r="F486" s="124"/>
      <c r="G486" s="125"/>
      <c r="H486" s="126"/>
      <c r="I486" s="126"/>
      <c r="J486" s="126"/>
      <c r="K486" s="126"/>
      <c r="L486" s="155"/>
      <c r="M486" s="155"/>
      <c r="N486" s="126"/>
      <c r="O486" s="126"/>
      <c r="P486" s="126"/>
      <c r="Q486" s="126"/>
      <c r="R486" s="126"/>
      <c r="S486" s="126"/>
      <c r="T486" s="126"/>
      <c r="U486" s="126"/>
      <c r="V486" s="126"/>
      <c r="W486" s="126"/>
      <c r="X486" s="126"/>
      <c r="Y486" s="126"/>
      <c r="Z486" s="126"/>
      <c r="AA486" s="126"/>
      <c r="AB486" s="126"/>
      <c r="AC486" s="126"/>
      <c r="AD486" s="126"/>
      <c r="AE486" s="126"/>
      <c r="AF486" s="126"/>
      <c r="AG486" s="126"/>
      <c r="AH486" s="126"/>
      <c r="AI486" s="126"/>
      <c r="AJ486" s="126"/>
      <c r="AK486" s="126"/>
      <c r="AL486" s="126"/>
      <c r="AM486" s="126"/>
      <c r="AN486" s="126"/>
      <c r="AO486" s="126"/>
      <c r="AP486" s="126"/>
      <c r="AQ486" s="126"/>
      <c r="AR486" s="126"/>
      <c r="AS486" s="126"/>
      <c r="AT486" s="126"/>
      <c r="AU486" s="126"/>
      <c r="AV486" s="126"/>
      <c r="AW486" s="126"/>
      <c r="AX486" s="126"/>
      <c r="AY486" s="126"/>
      <c r="AZ486" s="126"/>
      <c r="BA486" s="126"/>
      <c r="BB486" s="126"/>
      <c r="BC486" s="126"/>
      <c r="BD486" s="126"/>
      <c r="BE486" s="126"/>
      <c r="BF486" s="126"/>
      <c r="BG486" s="126"/>
      <c r="BH486" s="126"/>
      <c r="BI486" s="126"/>
      <c r="BJ486" s="126"/>
      <c r="BK486" s="126"/>
      <c r="BL486" s="126"/>
      <c r="BM486" s="126"/>
      <c r="BN486" s="126"/>
      <c r="BO486" s="126"/>
      <c r="BP486" s="126"/>
      <c r="BQ486" s="126"/>
      <c r="BR486" s="126"/>
      <c r="BS486" s="126"/>
      <c r="BT486" s="126"/>
      <c r="BU486" s="126"/>
      <c r="BV486" s="126"/>
      <c r="BW486" s="126"/>
      <c r="BX486" s="126"/>
      <c r="BY486" s="126"/>
      <c r="BZ486" s="126"/>
      <c r="CA486" s="126"/>
      <c r="CB486" s="126"/>
      <c r="CC486" s="126"/>
      <c r="CD486" s="126"/>
      <c r="CE486" s="126"/>
      <c r="CF486" s="126"/>
      <c r="CG486" s="126"/>
      <c r="CH486" s="126"/>
      <c r="CI486" s="126"/>
      <c r="CJ486" s="126"/>
      <c r="CK486" s="126"/>
      <c r="CL486" s="126"/>
      <c r="CM486" s="126"/>
      <c r="CN486" s="126"/>
      <c r="CO486" s="126"/>
      <c r="CP486" s="126"/>
      <c r="CQ486" s="126"/>
    </row>
    <row r="487" ht="24" customHeight="1" outlineLevel="2" spans="1:95">
      <c r="A487" s="111"/>
      <c r="B487" s="112" t="s">
        <v>799</v>
      </c>
      <c r="C487" s="113" t="s">
        <v>1596</v>
      </c>
      <c r="D487" s="111" t="s">
        <v>1597</v>
      </c>
      <c r="E487" s="112" t="s">
        <v>1598</v>
      </c>
      <c r="F487" s="112"/>
      <c r="G487" s="112" t="s">
        <v>943</v>
      </c>
      <c r="H487" s="114">
        <f>X487+AA487+AD487+AG487+AJ487+AM487+AP487+AS487+AV487+AY487+BB487+BE487</f>
        <v>0</v>
      </c>
      <c r="I487" s="114">
        <f>Y487+AB487+AE487+AH487+AK487+AN487+AQ487+AT487+AW487+AZ487+BC487+BF487</f>
        <v>0</v>
      </c>
      <c r="J487" s="114">
        <f t="shared" si="5367"/>
        <v>0</v>
      </c>
      <c r="K487" s="114"/>
      <c r="L487" s="151"/>
      <c r="M487" s="151"/>
      <c r="N487" s="114"/>
      <c r="O487" s="114"/>
      <c r="P487" s="114"/>
      <c r="Q487" s="114"/>
      <c r="R487" s="114"/>
      <c r="S487" s="114"/>
      <c r="T487" s="114"/>
      <c r="U487" s="114"/>
      <c r="V487" s="114"/>
      <c r="W487" s="114"/>
      <c r="X487" s="114">
        <f>VLOOKUP($C487,'1 预算编制表单'!$C:$BJ,27,FALSE)</f>
        <v>0</v>
      </c>
      <c r="Y487" s="114">
        <f>X487-Z487</f>
        <v>0</v>
      </c>
      <c r="Z487" s="114">
        <f>SUM(Z488:Z492)</f>
        <v>0</v>
      </c>
      <c r="AA487" s="114">
        <f>VLOOKUP($C487,'1 预算编制表单'!$C:$BJ,30,FALSE)</f>
        <v>0</v>
      </c>
      <c r="AB487" s="114">
        <f>AA487-AC487</f>
        <v>0</v>
      </c>
      <c r="AC487" s="114">
        <f>SUM(AC488:AC492)</f>
        <v>0</v>
      </c>
      <c r="AD487" s="114">
        <f>VLOOKUP($C487,'1 预算编制表单'!$C:$BJ,33,FALSE)</f>
        <v>0</v>
      </c>
      <c r="AE487" s="114">
        <f>AD487-AF487</f>
        <v>0</v>
      </c>
      <c r="AF487" s="114">
        <f>SUM(AF488:AF492)</f>
        <v>0</v>
      </c>
      <c r="AG487" s="114">
        <f>VLOOKUP($C487,'1 预算编制表单'!$C:$BJ,36,FALSE)</f>
        <v>0</v>
      </c>
      <c r="AH487" s="114">
        <f>AG487-AI487</f>
        <v>0</v>
      </c>
      <c r="AI487" s="114">
        <f>SUM(AI488:AI492)</f>
        <v>0</v>
      </c>
      <c r="AJ487" s="114">
        <f>VLOOKUP($C487,'1 预算编制表单'!$C:$BJ,39,FALSE)</f>
        <v>0</v>
      </c>
      <c r="AK487" s="114">
        <f>AJ487-AL487</f>
        <v>0</v>
      </c>
      <c r="AL487" s="114">
        <f>SUM(AL488:AL492)</f>
        <v>0</v>
      </c>
      <c r="AM487" s="114">
        <f>VLOOKUP($C487,'1 预算编制表单'!$C:$BJ,42,FALSE)</f>
        <v>0</v>
      </c>
      <c r="AN487" s="114">
        <f>AM487-AO487</f>
        <v>0</v>
      </c>
      <c r="AO487" s="114">
        <f>SUM(AO488:AO492)</f>
        <v>0</v>
      </c>
      <c r="AP487" s="114">
        <f>VLOOKUP($C487,'1 预算编制表单'!$C:$BJ,45,FALSE)</f>
        <v>0</v>
      </c>
      <c r="AQ487" s="114">
        <f>AP487-AR487</f>
        <v>0</v>
      </c>
      <c r="AR487" s="114">
        <f>SUM(AR488:AR492)</f>
        <v>0</v>
      </c>
      <c r="AS487" s="114">
        <f>VLOOKUP($C487,'1 预算编制表单'!$C:$BJ,48,FALSE)</f>
        <v>0</v>
      </c>
      <c r="AT487" s="114">
        <f>AS487-AU487</f>
        <v>0</v>
      </c>
      <c r="AU487" s="114">
        <f>SUM(AU488:AU492)</f>
        <v>0</v>
      </c>
      <c r="AV487" s="114">
        <f>VLOOKUP($C487,'1 预算编制表单'!$C:$BJ,51,FALSE)</f>
        <v>0</v>
      </c>
      <c r="AW487" s="114">
        <f>AV487-AX487</f>
        <v>0</v>
      </c>
      <c r="AX487" s="114">
        <f>SUM(AX488:AX492)</f>
        <v>0</v>
      </c>
      <c r="AY487" s="114">
        <f>VLOOKUP($C487,'1 预算编制表单'!$C:$BJ,54,FALSE)</f>
        <v>0</v>
      </c>
      <c r="AZ487" s="114">
        <f>AY487-BA487</f>
        <v>0</v>
      </c>
      <c r="BA487" s="114">
        <f>SUM(BA488:BA492)</f>
        <v>0</v>
      </c>
      <c r="BB487" s="114">
        <f>VLOOKUP($C487,'1 预算编制表单'!$C:$BJ,57,FALSE)</f>
        <v>0</v>
      </c>
      <c r="BC487" s="114">
        <f>BB487-BD487</f>
        <v>0</v>
      </c>
      <c r="BD487" s="114">
        <f>SUM(BD488:BD492)</f>
        <v>0</v>
      </c>
      <c r="BE487" s="114">
        <f>VLOOKUP($C487,'1 预算编制表单'!$C:$BJ,60,FALSE)</f>
        <v>0</v>
      </c>
      <c r="BF487" s="114">
        <f>BE487-BG487</f>
        <v>0</v>
      </c>
      <c r="BG487" s="114">
        <f>SUM(BG488:BG492)</f>
        <v>0</v>
      </c>
      <c r="BH487" s="114">
        <f>VLOOKUP($C487,'1 预算编制表单'!$C:$BJ,27,FALSE)</f>
        <v>0</v>
      </c>
      <c r="BI487" s="114">
        <f>BH487-BJ487</f>
        <v>0</v>
      </c>
      <c r="BJ487" s="114">
        <f>SUM(BJ488:BJ492)</f>
        <v>0</v>
      </c>
      <c r="BK487" s="114">
        <f>VLOOKUP($C487,'1 预算编制表单'!$C:$BJ,30,FALSE)</f>
        <v>0</v>
      </c>
      <c r="BL487" s="114">
        <f>BK487-BM487</f>
        <v>0</v>
      </c>
      <c r="BM487" s="114">
        <f>SUM(BM488:BM492)</f>
        <v>0</v>
      </c>
      <c r="BN487" s="114">
        <f>VLOOKUP($C487,'1 预算编制表单'!$C:$BJ,33,FALSE)</f>
        <v>0</v>
      </c>
      <c r="BO487" s="114">
        <f>BN487-BP487</f>
        <v>0</v>
      </c>
      <c r="BP487" s="114">
        <f>SUM(BP488:BP492)</f>
        <v>0</v>
      </c>
      <c r="BQ487" s="114">
        <f>VLOOKUP($C487,'1 预算编制表单'!$C:$BJ,36,FALSE)</f>
        <v>0</v>
      </c>
      <c r="BR487" s="114">
        <f>BQ487-BS487</f>
        <v>0</v>
      </c>
      <c r="BS487" s="114">
        <f>SUM(BS488:BS492)</f>
        <v>0</v>
      </c>
      <c r="BT487" s="114">
        <f>VLOOKUP($C487,'1 预算编制表单'!$C:$BJ,39,FALSE)</f>
        <v>0</v>
      </c>
      <c r="BU487" s="114">
        <f>BT487-BV487</f>
        <v>0</v>
      </c>
      <c r="BV487" s="114">
        <f>SUM(BV488:BV492)</f>
        <v>0</v>
      </c>
      <c r="BW487" s="114">
        <f>VLOOKUP($C487,'1 预算编制表单'!$C:$BJ,42,FALSE)</f>
        <v>0</v>
      </c>
      <c r="BX487" s="114">
        <f>BW487-BY487</f>
        <v>0</v>
      </c>
      <c r="BY487" s="114">
        <f>SUM(BY488:BY492)</f>
        <v>0</v>
      </c>
      <c r="BZ487" s="114">
        <f>VLOOKUP($C487,'1 预算编制表单'!$C:$BJ,45,FALSE)</f>
        <v>0</v>
      </c>
      <c r="CA487" s="114">
        <f>BZ487-CB487</f>
        <v>0</v>
      </c>
      <c r="CB487" s="114">
        <f>SUM(CB488:CB492)</f>
        <v>0</v>
      </c>
      <c r="CC487" s="114">
        <f>VLOOKUP($C487,'1 预算编制表单'!$C:$BJ,48,FALSE)</f>
        <v>0</v>
      </c>
      <c r="CD487" s="114">
        <f>CC487-CE487</f>
        <v>0</v>
      </c>
      <c r="CE487" s="114">
        <f>SUM(CE488:CE492)</f>
        <v>0</v>
      </c>
      <c r="CF487" s="114">
        <f>VLOOKUP($C487,'1 预算编制表单'!$C:$BJ,51,FALSE)</f>
        <v>0</v>
      </c>
      <c r="CG487" s="114">
        <f>CF487-CH487</f>
        <v>0</v>
      </c>
      <c r="CH487" s="114">
        <f>SUM(CH488:CH492)</f>
        <v>0</v>
      </c>
      <c r="CI487" s="114">
        <f>VLOOKUP($C487,'1 预算编制表单'!$C:$BJ,54,FALSE)</f>
        <v>0</v>
      </c>
      <c r="CJ487" s="114">
        <f>CI487-CK487</f>
        <v>0</v>
      </c>
      <c r="CK487" s="114">
        <f>SUM(CK488:CK492)</f>
        <v>0</v>
      </c>
      <c r="CL487" s="114">
        <f>VLOOKUP($C487,'1 预算编制表单'!$C:$BJ,57,FALSE)</f>
        <v>0</v>
      </c>
      <c r="CM487" s="114">
        <f>CL487-CN487</f>
        <v>0</v>
      </c>
      <c r="CN487" s="114">
        <f>SUM(CN488:CN492)</f>
        <v>0</v>
      </c>
      <c r="CO487" s="114">
        <f>VLOOKUP($C487,'1 预算编制表单'!$C:$BJ,60,FALSE)</f>
        <v>0</v>
      </c>
      <c r="CP487" s="114">
        <f>CO487-CQ487</f>
        <v>0</v>
      </c>
      <c r="CQ487" s="114">
        <f>SUM(CQ488:CQ492)</f>
        <v>0</v>
      </c>
    </row>
    <row r="488" s="78" customFormat="1" ht="24" customHeight="1" outlineLevel="3" spans="1:95">
      <c r="A488" s="119"/>
      <c r="B488" s="120"/>
      <c r="C488" s="121"/>
      <c r="D488" s="119"/>
      <c r="E488" s="120"/>
      <c r="F488" s="120"/>
      <c r="G488" s="120"/>
      <c r="H488" s="122"/>
      <c r="I488" s="122"/>
      <c r="J488" s="122">
        <f t="shared" si="5367"/>
        <v>0</v>
      </c>
      <c r="K488" s="122">
        <v>1</v>
      </c>
      <c r="L488" s="153"/>
      <c r="M488" s="154">
        <f>IFERROR(VLOOKUP($L488,'2-2 引出数据_合同数据仓库'!$B$2:$BP$1000,3,FALSE),0)</f>
        <v>0</v>
      </c>
      <c r="N488" s="122"/>
      <c r="O488" s="154">
        <f>IFERROR(VLOOKUP((LEFT(VLOOKUP($L488,'2-2 引出数据_合同数据仓库'!$B$2:$BP$1000,64,FALSE),15)&amp;(RIGHT(VLOOKUP($L488,'2-2 引出数据_合同数据仓库'!$B$2:$BP$1000,64,FALSE),4)+1)),'2-2 引出数据_合同数据仓库'!$B$2:$BP$1000,3,FALSE),0)</f>
        <v>0</v>
      </c>
      <c r="P488" s="122"/>
      <c r="Q488" s="122">
        <f>IFERROR(VLOOKUP($L488,'2-2 引出数据_合同数据仓库'!$B$2:$BP$1000,28,FALSE),0)</f>
        <v>0</v>
      </c>
      <c r="R488" s="122">
        <f>IFERROR(VLOOKUP($L488,'2-2 引出数据_合同数据仓库'!$B$2:$BP$1000,29,FALSE),0)</f>
        <v>0</v>
      </c>
      <c r="S488" s="122">
        <f>IFERROR(VLOOKUP($L488,'2-2 引出数据_合同数据仓库'!$B$2:$BP$1000,4,FALSE),0)</f>
        <v>0</v>
      </c>
      <c r="T488" s="122"/>
      <c r="U488" s="122">
        <f>IFERROR(VLOOKUP($L488,'2-2 引出数据_合同数据仓库'!$B$2:$BP$1000,15,FALSE),0)</f>
        <v>0</v>
      </c>
      <c r="V488" s="122">
        <f t="shared" ref="V488:V491" si="5691">U488/(S488-R488+1)*365</f>
        <v>0</v>
      </c>
      <c r="W488" s="122"/>
      <c r="X488" s="161">
        <v>45658</v>
      </c>
      <c r="Y488" s="161">
        <f t="shared" ref="Y488:Y491" si="5692">X488+30</f>
        <v>45688</v>
      </c>
      <c r="Z488" s="165">
        <f t="shared" ref="Z488:Z491" si="5693">IFERROR(IF(($R488-Y488)&gt;=0,0,IF(($S488-X488)&lt;0,0,IF(AND(($S488-Y488)&gt;0,(X488-$R488)&gt;0),$V488/365*(Y488-X488+1),IF(AND(($S488-Y488)&lt;=0,(X488-$R488)&gt;0),$V488/365*($S488-X488+1),$V488/365*(Y488-$R488+1))))),0)</f>
        <v>0</v>
      </c>
      <c r="AA488" s="161">
        <f t="shared" ref="AA488:AA491" si="5694">Y488+1</f>
        <v>45689</v>
      </c>
      <c r="AB488" s="161">
        <f t="shared" ref="AB488:AB491" si="5695">AA488+27</f>
        <v>45716</v>
      </c>
      <c r="AC488" s="165">
        <f t="shared" ref="AC488:AC491" si="5696">IFERROR(IF(($R488-AB488)&gt;=0,0,IF(($S488-AA488)&lt;0,0,IF(AND(($S488-AB488)&gt;0,(AA488-$R488)&gt;0),$V488/365*(AB488-AA488+1),IF(AND(($S488-AB488)&lt;=0,(AA488-$R488)&gt;0),$V488/365*($S488-AA488+1),$V488/365*(AB488-$R488+1))))),0)</f>
        <v>0</v>
      </c>
      <c r="AD488" s="161">
        <f t="shared" ref="AD488:AD491" si="5697">AB488+1</f>
        <v>45717</v>
      </c>
      <c r="AE488" s="161">
        <f t="shared" ref="AE488:AE491" si="5698">AD488+30</f>
        <v>45747</v>
      </c>
      <c r="AF488" s="165">
        <f t="shared" ref="AF488:AF491" si="5699">IFERROR(IF(($R488-AE488)&gt;=0,0,IF(($S488-AD488)&lt;0,0,IF(AND(($S488-AE488)&gt;0,(AD488-$R488)&gt;0),$V488/365*(AE488-AD488+1),IF(AND(($S488-AE488)&lt;=0,(AD488-$R488)&gt;0),$V488/365*($S488-AD488+1),$V488/365*(AE488-$R488+1))))),0)</f>
        <v>0</v>
      </c>
      <c r="AG488" s="161">
        <f t="shared" ref="AG488:AG491" si="5700">AE488+1</f>
        <v>45748</v>
      </c>
      <c r="AH488" s="161">
        <f t="shared" ref="AH488:AH491" si="5701">AG488+29</f>
        <v>45777</v>
      </c>
      <c r="AI488" s="165">
        <f t="shared" ref="AI488:AI491" si="5702">IFERROR(IF(($R488-AH488)&gt;=0,0,IF(($S488-AG488)&lt;0,0,IF(AND(($S488-AH488)&gt;0,(AG488-$R488)&gt;0),$V488/365*(AH488-AG488+1),IF(AND(($S488-AH488)&lt;=0,(AG488-$R488)&gt;0),$V488/365*($S488-AG488+1),$V488/365*(AH488-$R488+1))))),0)</f>
        <v>0</v>
      </c>
      <c r="AJ488" s="161">
        <f t="shared" ref="AJ488:AJ491" si="5703">AH488+1</f>
        <v>45778</v>
      </c>
      <c r="AK488" s="161">
        <f t="shared" ref="AK488:AK491" si="5704">AJ488+30</f>
        <v>45808</v>
      </c>
      <c r="AL488" s="165">
        <f t="shared" ref="AL488:AL491" si="5705">IFERROR(IF(($R488-AK488)&gt;=0,0,IF(($S488-AJ488)&lt;0,0,IF(AND(($S488-AK488)&gt;0,(AJ488-$R488)&gt;0),$V488/365*(AK488-AJ488+1),IF(AND(($S488-AK488)&lt;=0,(AJ488-$R488)&gt;0),$V488/365*($S488-AJ488+1),$V488/365*(AK488-$R488+1))))),0)</f>
        <v>0</v>
      </c>
      <c r="AM488" s="161">
        <f t="shared" ref="AM488:AM491" si="5706">AK488+1</f>
        <v>45809</v>
      </c>
      <c r="AN488" s="161">
        <f t="shared" ref="AN488:AN491" si="5707">AM488+29</f>
        <v>45838</v>
      </c>
      <c r="AO488" s="165">
        <f t="shared" ref="AO488:AO491" si="5708">IFERROR(IF(($R488-AN488)&gt;=0,0,IF(($S488-AM488)&lt;0,0,IF(AND(($S488-AN488)&gt;0,(AM488-$R488)&gt;0),$V488/365*(AN488-AM488+1),IF(AND(($S488-AN488)&lt;=0,(AM488-$R488)&gt;0),$V488/365*($S488-AM488+1),$V488/365*(AN488-$R488+1))))),0)</f>
        <v>0</v>
      </c>
      <c r="AP488" s="161">
        <f t="shared" ref="AP488:AP491" si="5709">AN488+1</f>
        <v>45839</v>
      </c>
      <c r="AQ488" s="161">
        <f t="shared" ref="AQ488:AQ491" si="5710">AP488+30</f>
        <v>45869</v>
      </c>
      <c r="AR488" s="165">
        <f t="shared" ref="AR488:AR491" si="5711">IFERROR(IF(($R488-AQ488)&gt;=0,0,IF(($S488-AP488)&lt;0,0,IF(AND(($S488-AQ488)&gt;0,(AP488-$R488)&gt;0),$V488/365*(AQ488-AP488+1),IF(AND(($S488-AQ488)&lt;=0,(AP488-$R488)&gt;0),$V488/365*($S488-AP488+1),$V488/365*(AQ488-$R488+1))))),0)</f>
        <v>0</v>
      </c>
      <c r="AS488" s="161">
        <f t="shared" ref="AS488:AS491" si="5712">AQ488+1</f>
        <v>45870</v>
      </c>
      <c r="AT488" s="161">
        <f t="shared" ref="AT488:AT491" si="5713">AS488+30</f>
        <v>45900</v>
      </c>
      <c r="AU488" s="165">
        <f t="shared" ref="AU488:AU491" si="5714">IFERROR(IF(($R488-AT488)&gt;=0,0,IF(($S488-AS488)&lt;0,0,IF(AND(($S488-AT488)&gt;0,(AS488-$R488)&gt;0),$V488/365*(AT488-AS488+1),IF(AND(($S488-AT488)&lt;=0,(AS488-$R488)&gt;0),$V488/365*($S488-AS488+1),$V488/365*(AT488-$R488+1))))),0)</f>
        <v>0</v>
      </c>
      <c r="AV488" s="161">
        <f t="shared" ref="AV488:AV491" si="5715">AT488+1</f>
        <v>45901</v>
      </c>
      <c r="AW488" s="161">
        <f t="shared" ref="AW488:AW491" si="5716">AV488+29</f>
        <v>45930</v>
      </c>
      <c r="AX488" s="165">
        <f t="shared" ref="AX488:AX491" si="5717">IFERROR(IF(($R488-AW488)&gt;=0,0,IF(($S488-AV488)&lt;0,0,IF(AND(($S488-AW488)&gt;0,(AV488-$R488)&gt;0),$V488/365*(AW488-AV488+1),IF(AND(($S488-AW488)&lt;=0,(AV488-$R488)&gt;0),$V488/365*($S488-AV488+1),$V488/365*(AW488-$R488+1))))),0)</f>
        <v>0</v>
      </c>
      <c r="AY488" s="161">
        <f t="shared" ref="AY488:AY491" si="5718">AW488+1</f>
        <v>45931</v>
      </c>
      <c r="AZ488" s="161">
        <f t="shared" ref="AZ488:AZ491" si="5719">AY488+30</f>
        <v>45961</v>
      </c>
      <c r="BA488" s="165">
        <f t="shared" ref="BA488:BA491" si="5720">IFERROR(IF(($R488-AZ488)&gt;=0,0,IF(($S488-AY488)&lt;0,0,IF(AND(($S488-AZ488)&gt;0,(AY488-$R488)&gt;0),$V488/365*(AZ488-AY488+1),IF(AND(($S488-AZ488)&lt;=0,(AY488-$R488)&gt;0),$V488/365*($S488-AY488+1),$V488/365*(AZ488-$R488+1))))),0)</f>
        <v>0</v>
      </c>
      <c r="BB488" s="161">
        <f t="shared" ref="BB488:BB491" si="5721">AZ488+1</f>
        <v>45962</v>
      </c>
      <c r="BC488" s="161">
        <f t="shared" ref="BC488:BC491" si="5722">BB488+29</f>
        <v>45991</v>
      </c>
      <c r="BD488" s="165">
        <f t="shared" ref="BD488:BD491" si="5723">IFERROR(IF(($R488-BC488)&gt;=0,0,IF(($S488-BB488)&lt;0,0,IF(AND(($S488-BC488)&gt;0,(BB488-$R488)&gt;0),$V488/365*(BC488-BB488+1),IF(AND(($S488-BC488)&lt;=0,(BB488-$R488)&gt;0),$V488/365*($S488-BB488+1),$V488/365*(BC488-$R488+1))))),0)</f>
        <v>0</v>
      </c>
      <c r="BE488" s="161">
        <f t="shared" ref="BE488:BE491" si="5724">BC488+1</f>
        <v>45992</v>
      </c>
      <c r="BF488" s="161">
        <f t="shared" ref="BF488:BF491" si="5725">BE488+30</f>
        <v>46022</v>
      </c>
      <c r="BG488" s="165">
        <f t="shared" ref="BG488:BG491" si="5726">IFERROR(IF(($R488-BF488)&gt;=0,0,IF(($S488-BE488)&lt;0,0,IF(AND(($S488-BF488)&gt;0,(BE488-$R488)&gt;0),$V488/365*(BF488-BE488+1),IF(AND(($S488-BF488)&lt;=0,(BE488-$R488)&gt;0),$V488/365*($S488-BE488+1),$V488/365*(BF488-$R488+1))))),0)</f>
        <v>0</v>
      </c>
      <c r="BH488" s="161">
        <v>46023</v>
      </c>
      <c r="BI488" s="161">
        <f t="shared" ref="BI488:BI491" si="5727">BH488+30</f>
        <v>46053</v>
      </c>
      <c r="BJ488" s="165">
        <f t="shared" ref="BJ488:BJ491" si="5728">IFERROR(IF(($R488-BI488)&gt;=0,0,IF(($S488-BH488)&lt;0,0,IF(AND(($S488-BI488)&gt;0,(BH488-$R488)&gt;0),$V488/365*(BI488-BH488+1),IF(AND(($S488-BI488)&lt;=0,(BH488-$R488)&gt;0),$V488/365*($S488-BH488+1),$V488/365*(BI488-$R488+1))))),0)</f>
        <v>0</v>
      </c>
      <c r="BK488" s="161">
        <f t="shared" ref="BK488:BK491" si="5729">BI488+1</f>
        <v>46054</v>
      </c>
      <c r="BL488" s="161">
        <f t="shared" ref="BL488:BL491" si="5730">BK488+27</f>
        <v>46081</v>
      </c>
      <c r="BM488" s="165">
        <f t="shared" ref="BM488:BM491" si="5731">IFERROR(IF(($R488-BL488)&gt;=0,0,IF(($S488-BK488)&lt;0,0,IF(AND(($S488-BL488)&gt;0,(BK488-$R488)&gt;0),$V488/365*(BL488-BK488+1),IF(AND(($S488-BL488)&lt;=0,(BK488-$R488)&gt;0),$V488/365*($S488-BK488+1),$V488/365*(BL488-$R488+1))))),0)</f>
        <v>0</v>
      </c>
      <c r="BN488" s="161">
        <f t="shared" ref="BN488:BN491" si="5732">BL488+1</f>
        <v>46082</v>
      </c>
      <c r="BO488" s="161">
        <f t="shared" ref="BO488:BO491" si="5733">BN488+30</f>
        <v>46112</v>
      </c>
      <c r="BP488" s="165">
        <f t="shared" ref="BP488:BP491" si="5734">IFERROR(IF(($R488-BO488)&gt;=0,0,IF(($S488-BN488)&lt;0,0,IF(AND(($S488-BO488)&gt;0,(BN488-$R488)&gt;0),$V488/365*(BO488-BN488+1),IF(AND(($S488-BO488)&lt;=0,(BN488-$R488)&gt;0),$V488/365*($S488-BN488+1),$V488/365*(BO488-$R488+1))))),0)</f>
        <v>0</v>
      </c>
      <c r="BQ488" s="161">
        <f t="shared" ref="BQ488:BQ491" si="5735">BO488+1</f>
        <v>46113</v>
      </c>
      <c r="BR488" s="161">
        <f t="shared" ref="BR488:BR491" si="5736">BQ488+29</f>
        <v>46142</v>
      </c>
      <c r="BS488" s="165">
        <f t="shared" ref="BS488:BS491" si="5737">IFERROR(IF(($R488-BR488)&gt;=0,0,IF(($S488-BQ488)&lt;0,0,IF(AND(($S488-BR488)&gt;0,(BQ488-$R488)&gt;0),$V488/365*(BR488-BQ488+1),IF(AND(($S488-BR488)&lt;=0,(BQ488-$R488)&gt;0),$V488/365*($S488-BQ488+1),$V488/365*(BR488-$R488+1))))),0)</f>
        <v>0</v>
      </c>
      <c r="BT488" s="161">
        <f t="shared" ref="BT488:BT491" si="5738">BR488+1</f>
        <v>46143</v>
      </c>
      <c r="BU488" s="161">
        <f t="shared" ref="BU488:BU491" si="5739">BT488+30</f>
        <v>46173</v>
      </c>
      <c r="BV488" s="165">
        <f t="shared" ref="BV488:BV491" si="5740">IFERROR(IF(($R488-BU488)&gt;=0,0,IF(($S488-BT488)&lt;0,0,IF(AND(($S488-BU488)&gt;0,(BT488-$R488)&gt;0),$V488/365*(BU488-BT488+1),IF(AND(($S488-BU488)&lt;=0,(BT488-$R488)&gt;0),$V488/365*($S488-BT488+1),$V488/365*(BU488-$R488+1))))),0)</f>
        <v>0</v>
      </c>
      <c r="BW488" s="161">
        <f t="shared" ref="BW488:BW491" si="5741">BU488+1</f>
        <v>46174</v>
      </c>
      <c r="BX488" s="161">
        <f t="shared" ref="BX488:BX491" si="5742">BW488+29</f>
        <v>46203</v>
      </c>
      <c r="BY488" s="165">
        <f t="shared" ref="BY488:BY491" si="5743">IFERROR(IF(($R488-BX488)&gt;=0,0,IF(($S488-BW488)&lt;0,0,IF(AND(($S488-BX488)&gt;0,(BW488-$R488)&gt;0),$V488/365*(BX488-BW488+1),IF(AND(($S488-BX488)&lt;=0,(BW488-$R488)&gt;0),$V488/365*($S488-BW488+1),$V488/365*(BX488-$R488+1))))),0)</f>
        <v>0</v>
      </c>
      <c r="BZ488" s="161">
        <f t="shared" ref="BZ488:BZ491" si="5744">BX488+1</f>
        <v>46204</v>
      </c>
      <c r="CA488" s="161">
        <f t="shared" ref="CA488:CA491" si="5745">BZ488+30</f>
        <v>46234</v>
      </c>
      <c r="CB488" s="165">
        <f t="shared" ref="CB488:CB491" si="5746">IFERROR(IF(($R488-CA488)&gt;=0,0,IF(($S488-BZ488)&lt;0,0,IF(AND(($S488-CA488)&gt;0,(BZ488-$R488)&gt;0),$V488/365*(CA488-BZ488+1),IF(AND(($S488-CA488)&lt;=0,(BZ488-$R488)&gt;0),$V488/365*($S488-BZ488+1),$V488/365*(CA488-$R488+1))))),0)</f>
        <v>0</v>
      </c>
      <c r="CC488" s="161">
        <f t="shared" ref="CC488:CC491" si="5747">CA488+1</f>
        <v>46235</v>
      </c>
      <c r="CD488" s="161">
        <f t="shared" ref="CD488:CD491" si="5748">CC488+30</f>
        <v>46265</v>
      </c>
      <c r="CE488" s="165">
        <f t="shared" ref="CE488:CE491" si="5749">IFERROR(IF(($R488-CD488)&gt;=0,0,IF(($S488-CC488)&lt;0,0,IF(AND(($S488-CD488)&gt;0,(CC488-$R488)&gt;0),$V488/365*(CD488-CC488+1),IF(AND(($S488-CD488)&lt;=0,(CC488-$R488)&gt;0),$V488/365*($S488-CC488+1),$V488/365*(CD488-$R488+1))))),0)</f>
        <v>0</v>
      </c>
      <c r="CF488" s="161">
        <f t="shared" ref="CF488:CF491" si="5750">CD488+1</f>
        <v>46266</v>
      </c>
      <c r="CG488" s="161">
        <f t="shared" ref="CG488:CG491" si="5751">CF488+29</f>
        <v>46295</v>
      </c>
      <c r="CH488" s="165">
        <f t="shared" ref="CH488:CH491" si="5752">IFERROR(IF(($R488-CG488)&gt;=0,0,IF(($S488-CF488)&lt;0,0,IF(AND(($S488-CG488)&gt;0,(CF488-$R488)&gt;0),$V488/365*(CG488-CF488+1),IF(AND(($S488-CG488)&lt;=0,(CF488-$R488)&gt;0),$V488/365*($S488-CF488+1),$V488/365*(CG488-$R488+1))))),0)</f>
        <v>0</v>
      </c>
      <c r="CI488" s="161">
        <f t="shared" ref="CI488:CI491" si="5753">CG488+1</f>
        <v>46296</v>
      </c>
      <c r="CJ488" s="161">
        <f t="shared" ref="CJ488:CJ491" si="5754">CI488+30</f>
        <v>46326</v>
      </c>
      <c r="CK488" s="165">
        <f t="shared" ref="CK488:CK491" si="5755">IFERROR(IF(($R488-CJ488)&gt;=0,0,IF(($S488-CI488)&lt;0,0,IF(AND(($S488-CJ488)&gt;0,(CI488-$R488)&gt;0),$V488/365*(CJ488-CI488+1),IF(AND(($S488-CJ488)&lt;=0,(CI488-$R488)&gt;0),$V488/365*($S488-CI488+1),$V488/365*(CJ488-$R488+1))))),0)</f>
        <v>0</v>
      </c>
      <c r="CL488" s="161">
        <f t="shared" ref="CL488:CL491" si="5756">CJ488+1</f>
        <v>46327</v>
      </c>
      <c r="CM488" s="161">
        <f t="shared" ref="CM488:CM491" si="5757">CL488+29</f>
        <v>46356</v>
      </c>
      <c r="CN488" s="165">
        <f t="shared" ref="CN488:CN491" si="5758">IFERROR(IF(($R488-CM488)&gt;=0,0,IF(($S488-CL488)&lt;0,0,IF(AND(($S488-CM488)&gt;0,(CL488-$R488)&gt;0),$V488/365*(CM488-CL488+1),IF(AND(($S488-CM488)&lt;=0,(CL488-$R488)&gt;0),$V488/365*($S488-CL488+1),$V488/365*(CM488-$R488+1))))),0)</f>
        <v>0</v>
      </c>
      <c r="CO488" s="161">
        <f t="shared" ref="CO488:CO491" si="5759">CM488+1</f>
        <v>46357</v>
      </c>
      <c r="CP488" s="161">
        <f t="shared" ref="CP488:CP491" si="5760">CO488+30</f>
        <v>46387</v>
      </c>
      <c r="CQ488" s="165">
        <f t="shared" ref="CQ488:CQ491" si="5761">IFERROR(IF(($R488-CP488)&gt;=0,0,IF(($S488-CO488)&lt;0,0,IF(AND(($S488-CP488)&gt;0,(CO488-$R488)&gt;0),$V488/365*(CP488-CO488+1),IF(AND(($S488-CP488)&lt;=0,(CO488-$R488)&gt;0),$V488/365*($S488-CO488+1),$V488/365*(CP488-$R488+1))))),0)</f>
        <v>0</v>
      </c>
    </row>
    <row r="489" s="78" customFormat="1" ht="24" customHeight="1" outlineLevel="3" spans="1:95">
      <c r="A489" s="119"/>
      <c r="B489" s="120"/>
      <c r="C489" s="121"/>
      <c r="D489" s="119"/>
      <c r="E489" s="120"/>
      <c r="F489" s="120"/>
      <c r="G489" s="120"/>
      <c r="H489" s="122"/>
      <c r="I489" s="122"/>
      <c r="J489" s="122">
        <f t="shared" si="5367"/>
        <v>0</v>
      </c>
      <c r="K489" s="122">
        <f t="shared" ref="K489:K491" si="5762">K488+1</f>
        <v>2</v>
      </c>
      <c r="L489" s="153"/>
      <c r="M489" s="154">
        <f>IFERROR(VLOOKUP($L489,'2-2 引出数据_合同数据仓库'!$B$2:$BP$1000,3,FALSE),0)</f>
        <v>0</v>
      </c>
      <c r="N489" s="122"/>
      <c r="O489" s="154">
        <f>IFERROR(VLOOKUP((LEFT(VLOOKUP($L489,'2-2 引出数据_合同数据仓库'!$B$2:$BP$1000,64,FALSE),15)&amp;(RIGHT(VLOOKUP($L489,'2-2 引出数据_合同数据仓库'!$B$2:$BP$1000,64,FALSE),4)+1)),'2-2 引出数据_合同数据仓库'!$B$2:$BP$1000,3,FALSE),0)</f>
        <v>0</v>
      </c>
      <c r="P489" s="122"/>
      <c r="Q489" s="122">
        <f>IFERROR(VLOOKUP($L489,'2-2 引出数据_合同数据仓库'!$B$2:$BP$1000,28,FALSE),0)</f>
        <v>0</v>
      </c>
      <c r="R489" s="122">
        <f>IFERROR(VLOOKUP($L489,'2-2 引出数据_合同数据仓库'!$B$2:$BP$1000,29,FALSE),0)</f>
        <v>0</v>
      </c>
      <c r="S489" s="122">
        <f>IFERROR(VLOOKUP($L489,'2-2 引出数据_合同数据仓库'!$B$2:$BP$1000,4,FALSE),0)</f>
        <v>0</v>
      </c>
      <c r="T489" s="122"/>
      <c r="U489" s="122">
        <f>IFERROR(VLOOKUP($L489,'2-2 引出数据_合同数据仓库'!$B$2:$BP$1000,15,FALSE),0)</f>
        <v>0</v>
      </c>
      <c r="V489" s="122">
        <f t="shared" si="5691"/>
        <v>0</v>
      </c>
      <c r="W489" s="122"/>
      <c r="X489" s="161">
        <v>45658</v>
      </c>
      <c r="Y489" s="161">
        <f t="shared" si="5692"/>
        <v>45688</v>
      </c>
      <c r="Z489" s="165">
        <f t="shared" si="5693"/>
        <v>0</v>
      </c>
      <c r="AA489" s="161">
        <f t="shared" si="5694"/>
        <v>45689</v>
      </c>
      <c r="AB489" s="161">
        <f t="shared" si="5695"/>
        <v>45716</v>
      </c>
      <c r="AC489" s="165">
        <f t="shared" si="5696"/>
        <v>0</v>
      </c>
      <c r="AD489" s="161">
        <f t="shared" si="5697"/>
        <v>45717</v>
      </c>
      <c r="AE489" s="161">
        <f t="shared" si="5698"/>
        <v>45747</v>
      </c>
      <c r="AF489" s="165">
        <f t="shared" si="5699"/>
        <v>0</v>
      </c>
      <c r="AG489" s="161">
        <f t="shared" si="5700"/>
        <v>45748</v>
      </c>
      <c r="AH489" s="161">
        <f t="shared" si="5701"/>
        <v>45777</v>
      </c>
      <c r="AI489" s="165">
        <f t="shared" si="5702"/>
        <v>0</v>
      </c>
      <c r="AJ489" s="161">
        <f t="shared" si="5703"/>
        <v>45778</v>
      </c>
      <c r="AK489" s="161">
        <f t="shared" si="5704"/>
        <v>45808</v>
      </c>
      <c r="AL489" s="165">
        <f t="shared" si="5705"/>
        <v>0</v>
      </c>
      <c r="AM489" s="161">
        <f t="shared" si="5706"/>
        <v>45809</v>
      </c>
      <c r="AN489" s="161">
        <f t="shared" si="5707"/>
        <v>45838</v>
      </c>
      <c r="AO489" s="165">
        <f t="shared" si="5708"/>
        <v>0</v>
      </c>
      <c r="AP489" s="161">
        <f t="shared" si="5709"/>
        <v>45839</v>
      </c>
      <c r="AQ489" s="161">
        <f t="shared" si="5710"/>
        <v>45869</v>
      </c>
      <c r="AR489" s="165">
        <f t="shared" si="5711"/>
        <v>0</v>
      </c>
      <c r="AS489" s="161">
        <f t="shared" si="5712"/>
        <v>45870</v>
      </c>
      <c r="AT489" s="161">
        <f t="shared" si="5713"/>
        <v>45900</v>
      </c>
      <c r="AU489" s="165">
        <f t="shared" si="5714"/>
        <v>0</v>
      </c>
      <c r="AV489" s="161">
        <f t="shared" si="5715"/>
        <v>45901</v>
      </c>
      <c r="AW489" s="161">
        <f t="shared" si="5716"/>
        <v>45930</v>
      </c>
      <c r="AX489" s="165">
        <f t="shared" si="5717"/>
        <v>0</v>
      </c>
      <c r="AY489" s="161">
        <f t="shared" si="5718"/>
        <v>45931</v>
      </c>
      <c r="AZ489" s="161">
        <f t="shared" si="5719"/>
        <v>45961</v>
      </c>
      <c r="BA489" s="165">
        <f t="shared" si="5720"/>
        <v>0</v>
      </c>
      <c r="BB489" s="161">
        <f t="shared" si="5721"/>
        <v>45962</v>
      </c>
      <c r="BC489" s="161">
        <f t="shared" si="5722"/>
        <v>45991</v>
      </c>
      <c r="BD489" s="165">
        <f t="shared" si="5723"/>
        <v>0</v>
      </c>
      <c r="BE489" s="161">
        <f t="shared" si="5724"/>
        <v>45992</v>
      </c>
      <c r="BF489" s="161">
        <f t="shared" si="5725"/>
        <v>46022</v>
      </c>
      <c r="BG489" s="165">
        <f t="shared" si="5726"/>
        <v>0</v>
      </c>
      <c r="BH489" s="161">
        <v>46023</v>
      </c>
      <c r="BI489" s="161">
        <f t="shared" si="5727"/>
        <v>46053</v>
      </c>
      <c r="BJ489" s="165">
        <f t="shared" si="5728"/>
        <v>0</v>
      </c>
      <c r="BK489" s="161">
        <f t="shared" si="5729"/>
        <v>46054</v>
      </c>
      <c r="BL489" s="161">
        <f t="shared" si="5730"/>
        <v>46081</v>
      </c>
      <c r="BM489" s="165">
        <f t="shared" si="5731"/>
        <v>0</v>
      </c>
      <c r="BN489" s="161">
        <f t="shared" si="5732"/>
        <v>46082</v>
      </c>
      <c r="BO489" s="161">
        <f t="shared" si="5733"/>
        <v>46112</v>
      </c>
      <c r="BP489" s="165">
        <f t="shared" si="5734"/>
        <v>0</v>
      </c>
      <c r="BQ489" s="161">
        <f t="shared" si="5735"/>
        <v>46113</v>
      </c>
      <c r="BR489" s="161">
        <f t="shared" si="5736"/>
        <v>46142</v>
      </c>
      <c r="BS489" s="165">
        <f t="shared" si="5737"/>
        <v>0</v>
      </c>
      <c r="BT489" s="161">
        <f t="shared" si="5738"/>
        <v>46143</v>
      </c>
      <c r="BU489" s="161">
        <f t="shared" si="5739"/>
        <v>46173</v>
      </c>
      <c r="BV489" s="165">
        <f t="shared" si="5740"/>
        <v>0</v>
      </c>
      <c r="BW489" s="161">
        <f t="shared" si="5741"/>
        <v>46174</v>
      </c>
      <c r="BX489" s="161">
        <f t="shared" si="5742"/>
        <v>46203</v>
      </c>
      <c r="BY489" s="165">
        <f t="shared" si="5743"/>
        <v>0</v>
      </c>
      <c r="BZ489" s="161">
        <f t="shared" si="5744"/>
        <v>46204</v>
      </c>
      <c r="CA489" s="161">
        <f t="shared" si="5745"/>
        <v>46234</v>
      </c>
      <c r="CB489" s="165">
        <f t="shared" si="5746"/>
        <v>0</v>
      </c>
      <c r="CC489" s="161">
        <f t="shared" si="5747"/>
        <v>46235</v>
      </c>
      <c r="CD489" s="161">
        <f t="shared" si="5748"/>
        <v>46265</v>
      </c>
      <c r="CE489" s="165">
        <f t="shared" si="5749"/>
        <v>0</v>
      </c>
      <c r="CF489" s="161">
        <f t="shared" si="5750"/>
        <v>46266</v>
      </c>
      <c r="CG489" s="161">
        <f t="shared" si="5751"/>
        <v>46295</v>
      </c>
      <c r="CH489" s="165">
        <f t="shared" si="5752"/>
        <v>0</v>
      </c>
      <c r="CI489" s="161">
        <f t="shared" si="5753"/>
        <v>46296</v>
      </c>
      <c r="CJ489" s="161">
        <f t="shared" si="5754"/>
        <v>46326</v>
      </c>
      <c r="CK489" s="165">
        <f t="shared" si="5755"/>
        <v>0</v>
      </c>
      <c r="CL489" s="161">
        <f t="shared" si="5756"/>
        <v>46327</v>
      </c>
      <c r="CM489" s="161">
        <f t="shared" si="5757"/>
        <v>46356</v>
      </c>
      <c r="CN489" s="165">
        <f t="shared" si="5758"/>
        <v>0</v>
      </c>
      <c r="CO489" s="161">
        <f t="shared" si="5759"/>
        <v>46357</v>
      </c>
      <c r="CP489" s="161">
        <f t="shared" si="5760"/>
        <v>46387</v>
      </c>
      <c r="CQ489" s="165">
        <f t="shared" si="5761"/>
        <v>0</v>
      </c>
    </row>
    <row r="490" s="78" customFormat="1" ht="24" customHeight="1" outlineLevel="3" spans="1:95">
      <c r="A490" s="119"/>
      <c r="B490" s="120"/>
      <c r="C490" s="121"/>
      <c r="D490" s="119"/>
      <c r="E490" s="120"/>
      <c r="F490" s="120"/>
      <c r="G490" s="120"/>
      <c r="H490" s="122"/>
      <c r="I490" s="122"/>
      <c r="J490" s="122">
        <f t="shared" si="5367"/>
        <v>0</v>
      </c>
      <c r="K490" s="122">
        <f t="shared" si="5762"/>
        <v>3</v>
      </c>
      <c r="L490" s="153"/>
      <c r="M490" s="154">
        <f>IFERROR(VLOOKUP($L490,'2-2 引出数据_合同数据仓库'!$B$2:$BP$1000,3,FALSE),0)</f>
        <v>0</v>
      </c>
      <c r="N490" s="122"/>
      <c r="O490" s="154">
        <f>IFERROR(VLOOKUP((LEFT(VLOOKUP($L490,'2-2 引出数据_合同数据仓库'!$B$2:$BP$1000,64,FALSE),15)&amp;(RIGHT(VLOOKUP($L490,'2-2 引出数据_合同数据仓库'!$B$2:$BP$1000,64,FALSE),4)+1)),'2-2 引出数据_合同数据仓库'!$B$2:$BP$1000,3,FALSE),0)</f>
        <v>0</v>
      </c>
      <c r="P490" s="122"/>
      <c r="Q490" s="122">
        <f>IFERROR(VLOOKUP($L490,'2-2 引出数据_合同数据仓库'!$B$2:$BP$1000,28,FALSE),0)</f>
        <v>0</v>
      </c>
      <c r="R490" s="122">
        <f>IFERROR(VLOOKUP($L490,'2-2 引出数据_合同数据仓库'!$B$2:$BP$1000,29,FALSE),0)</f>
        <v>0</v>
      </c>
      <c r="S490" s="122">
        <f>IFERROR(VLOOKUP($L490,'2-2 引出数据_合同数据仓库'!$B$2:$BP$1000,4,FALSE),0)</f>
        <v>0</v>
      </c>
      <c r="T490" s="122"/>
      <c r="U490" s="122">
        <f>IFERROR(VLOOKUP($L490,'2-2 引出数据_合同数据仓库'!$B$2:$BP$1000,15,FALSE),0)</f>
        <v>0</v>
      </c>
      <c r="V490" s="122">
        <f t="shared" si="5691"/>
        <v>0</v>
      </c>
      <c r="W490" s="122"/>
      <c r="X490" s="161">
        <v>45658</v>
      </c>
      <c r="Y490" s="161">
        <f t="shared" si="5692"/>
        <v>45688</v>
      </c>
      <c r="Z490" s="165">
        <f t="shared" si="5693"/>
        <v>0</v>
      </c>
      <c r="AA490" s="161">
        <f t="shared" si="5694"/>
        <v>45689</v>
      </c>
      <c r="AB490" s="161">
        <f t="shared" si="5695"/>
        <v>45716</v>
      </c>
      <c r="AC490" s="165">
        <f t="shared" si="5696"/>
        <v>0</v>
      </c>
      <c r="AD490" s="161">
        <f t="shared" si="5697"/>
        <v>45717</v>
      </c>
      <c r="AE490" s="161">
        <f t="shared" si="5698"/>
        <v>45747</v>
      </c>
      <c r="AF490" s="165">
        <f t="shared" si="5699"/>
        <v>0</v>
      </c>
      <c r="AG490" s="161">
        <f t="shared" si="5700"/>
        <v>45748</v>
      </c>
      <c r="AH490" s="161">
        <f t="shared" si="5701"/>
        <v>45777</v>
      </c>
      <c r="AI490" s="165">
        <f t="shared" si="5702"/>
        <v>0</v>
      </c>
      <c r="AJ490" s="161">
        <f t="shared" si="5703"/>
        <v>45778</v>
      </c>
      <c r="AK490" s="161">
        <f t="shared" si="5704"/>
        <v>45808</v>
      </c>
      <c r="AL490" s="165">
        <f t="shared" si="5705"/>
        <v>0</v>
      </c>
      <c r="AM490" s="161">
        <f t="shared" si="5706"/>
        <v>45809</v>
      </c>
      <c r="AN490" s="161">
        <f t="shared" si="5707"/>
        <v>45838</v>
      </c>
      <c r="AO490" s="165">
        <f t="shared" si="5708"/>
        <v>0</v>
      </c>
      <c r="AP490" s="161">
        <f t="shared" si="5709"/>
        <v>45839</v>
      </c>
      <c r="AQ490" s="161">
        <f t="shared" si="5710"/>
        <v>45869</v>
      </c>
      <c r="AR490" s="165">
        <f t="shared" si="5711"/>
        <v>0</v>
      </c>
      <c r="AS490" s="161">
        <f t="shared" si="5712"/>
        <v>45870</v>
      </c>
      <c r="AT490" s="161">
        <f t="shared" si="5713"/>
        <v>45900</v>
      </c>
      <c r="AU490" s="165">
        <f t="shared" si="5714"/>
        <v>0</v>
      </c>
      <c r="AV490" s="161">
        <f t="shared" si="5715"/>
        <v>45901</v>
      </c>
      <c r="AW490" s="161">
        <f t="shared" si="5716"/>
        <v>45930</v>
      </c>
      <c r="AX490" s="165">
        <f t="shared" si="5717"/>
        <v>0</v>
      </c>
      <c r="AY490" s="161">
        <f t="shared" si="5718"/>
        <v>45931</v>
      </c>
      <c r="AZ490" s="161">
        <f t="shared" si="5719"/>
        <v>45961</v>
      </c>
      <c r="BA490" s="165">
        <f t="shared" si="5720"/>
        <v>0</v>
      </c>
      <c r="BB490" s="161">
        <f t="shared" si="5721"/>
        <v>45962</v>
      </c>
      <c r="BC490" s="161">
        <f t="shared" si="5722"/>
        <v>45991</v>
      </c>
      <c r="BD490" s="165">
        <f t="shared" si="5723"/>
        <v>0</v>
      </c>
      <c r="BE490" s="161">
        <f t="shared" si="5724"/>
        <v>45992</v>
      </c>
      <c r="BF490" s="161">
        <f t="shared" si="5725"/>
        <v>46022</v>
      </c>
      <c r="BG490" s="165">
        <f t="shared" si="5726"/>
        <v>0</v>
      </c>
      <c r="BH490" s="161">
        <v>46023</v>
      </c>
      <c r="BI490" s="161">
        <f t="shared" si="5727"/>
        <v>46053</v>
      </c>
      <c r="BJ490" s="165">
        <f t="shared" si="5728"/>
        <v>0</v>
      </c>
      <c r="BK490" s="161">
        <f t="shared" si="5729"/>
        <v>46054</v>
      </c>
      <c r="BL490" s="161">
        <f t="shared" si="5730"/>
        <v>46081</v>
      </c>
      <c r="BM490" s="165">
        <f t="shared" si="5731"/>
        <v>0</v>
      </c>
      <c r="BN490" s="161">
        <f t="shared" si="5732"/>
        <v>46082</v>
      </c>
      <c r="BO490" s="161">
        <f t="shared" si="5733"/>
        <v>46112</v>
      </c>
      <c r="BP490" s="165">
        <f t="shared" si="5734"/>
        <v>0</v>
      </c>
      <c r="BQ490" s="161">
        <f t="shared" si="5735"/>
        <v>46113</v>
      </c>
      <c r="BR490" s="161">
        <f t="shared" si="5736"/>
        <v>46142</v>
      </c>
      <c r="BS490" s="165">
        <f t="shared" si="5737"/>
        <v>0</v>
      </c>
      <c r="BT490" s="161">
        <f t="shared" si="5738"/>
        <v>46143</v>
      </c>
      <c r="BU490" s="161">
        <f t="shared" si="5739"/>
        <v>46173</v>
      </c>
      <c r="BV490" s="165">
        <f t="shared" si="5740"/>
        <v>0</v>
      </c>
      <c r="BW490" s="161">
        <f t="shared" si="5741"/>
        <v>46174</v>
      </c>
      <c r="BX490" s="161">
        <f t="shared" si="5742"/>
        <v>46203</v>
      </c>
      <c r="BY490" s="165">
        <f t="shared" si="5743"/>
        <v>0</v>
      </c>
      <c r="BZ490" s="161">
        <f t="shared" si="5744"/>
        <v>46204</v>
      </c>
      <c r="CA490" s="161">
        <f t="shared" si="5745"/>
        <v>46234</v>
      </c>
      <c r="CB490" s="165">
        <f t="shared" si="5746"/>
        <v>0</v>
      </c>
      <c r="CC490" s="161">
        <f t="shared" si="5747"/>
        <v>46235</v>
      </c>
      <c r="CD490" s="161">
        <f t="shared" si="5748"/>
        <v>46265</v>
      </c>
      <c r="CE490" s="165">
        <f t="shared" si="5749"/>
        <v>0</v>
      </c>
      <c r="CF490" s="161">
        <f t="shared" si="5750"/>
        <v>46266</v>
      </c>
      <c r="CG490" s="161">
        <f t="shared" si="5751"/>
        <v>46295</v>
      </c>
      <c r="CH490" s="165">
        <f t="shared" si="5752"/>
        <v>0</v>
      </c>
      <c r="CI490" s="161">
        <f t="shared" si="5753"/>
        <v>46296</v>
      </c>
      <c r="CJ490" s="161">
        <f t="shared" si="5754"/>
        <v>46326</v>
      </c>
      <c r="CK490" s="165">
        <f t="shared" si="5755"/>
        <v>0</v>
      </c>
      <c r="CL490" s="161">
        <f t="shared" si="5756"/>
        <v>46327</v>
      </c>
      <c r="CM490" s="161">
        <f t="shared" si="5757"/>
        <v>46356</v>
      </c>
      <c r="CN490" s="165">
        <f t="shared" si="5758"/>
        <v>0</v>
      </c>
      <c r="CO490" s="161">
        <f t="shared" si="5759"/>
        <v>46357</v>
      </c>
      <c r="CP490" s="161">
        <f t="shared" si="5760"/>
        <v>46387</v>
      </c>
      <c r="CQ490" s="165">
        <f t="shared" si="5761"/>
        <v>0</v>
      </c>
    </row>
    <row r="491" s="78" customFormat="1" ht="24" customHeight="1" outlineLevel="3" spans="1:95">
      <c r="A491" s="119"/>
      <c r="B491" s="120"/>
      <c r="C491" s="121"/>
      <c r="D491" s="119"/>
      <c r="E491" s="120"/>
      <c r="F491" s="120"/>
      <c r="G491" s="120"/>
      <c r="H491" s="122"/>
      <c r="I491" s="122"/>
      <c r="J491" s="122">
        <f t="shared" si="5367"/>
        <v>0</v>
      </c>
      <c r="K491" s="122">
        <f t="shared" si="5762"/>
        <v>4</v>
      </c>
      <c r="L491" s="153"/>
      <c r="M491" s="154">
        <f>IFERROR(VLOOKUP($L491,'2-2 引出数据_合同数据仓库'!$B$2:$BP$1000,3,FALSE),0)</f>
        <v>0</v>
      </c>
      <c r="N491" s="122"/>
      <c r="O491" s="154">
        <f>IFERROR(VLOOKUP((LEFT(VLOOKUP($L491,'2-2 引出数据_合同数据仓库'!$B$2:$BP$1000,64,FALSE),15)&amp;(RIGHT(VLOOKUP($L491,'2-2 引出数据_合同数据仓库'!$B$2:$BP$1000,64,FALSE),4)+1)),'2-2 引出数据_合同数据仓库'!$B$2:$BP$1000,3,FALSE),0)</f>
        <v>0</v>
      </c>
      <c r="P491" s="122"/>
      <c r="Q491" s="122">
        <f>IFERROR(VLOOKUP($L491,'2-2 引出数据_合同数据仓库'!$B$2:$BP$1000,28,FALSE),0)</f>
        <v>0</v>
      </c>
      <c r="R491" s="122">
        <f>IFERROR(VLOOKUP($L491,'2-2 引出数据_合同数据仓库'!$B$2:$BP$1000,29,FALSE),0)</f>
        <v>0</v>
      </c>
      <c r="S491" s="122">
        <f>IFERROR(VLOOKUP($L491,'2-2 引出数据_合同数据仓库'!$B$2:$BP$1000,4,FALSE),0)</f>
        <v>0</v>
      </c>
      <c r="T491" s="122"/>
      <c r="U491" s="122">
        <f>IFERROR(VLOOKUP($L491,'2-2 引出数据_合同数据仓库'!$B$2:$BP$1000,15,FALSE),0)</f>
        <v>0</v>
      </c>
      <c r="V491" s="122">
        <f t="shared" si="5691"/>
        <v>0</v>
      </c>
      <c r="W491" s="122"/>
      <c r="X491" s="161">
        <v>45658</v>
      </c>
      <c r="Y491" s="161">
        <f t="shared" si="5692"/>
        <v>45688</v>
      </c>
      <c r="Z491" s="165">
        <f t="shared" si="5693"/>
        <v>0</v>
      </c>
      <c r="AA491" s="161">
        <f t="shared" si="5694"/>
        <v>45689</v>
      </c>
      <c r="AB491" s="161">
        <f t="shared" si="5695"/>
        <v>45716</v>
      </c>
      <c r="AC491" s="165">
        <f t="shared" si="5696"/>
        <v>0</v>
      </c>
      <c r="AD491" s="161">
        <f t="shared" si="5697"/>
        <v>45717</v>
      </c>
      <c r="AE491" s="161">
        <f t="shared" si="5698"/>
        <v>45747</v>
      </c>
      <c r="AF491" s="165">
        <f t="shared" si="5699"/>
        <v>0</v>
      </c>
      <c r="AG491" s="161">
        <f t="shared" si="5700"/>
        <v>45748</v>
      </c>
      <c r="AH491" s="161">
        <f t="shared" si="5701"/>
        <v>45777</v>
      </c>
      <c r="AI491" s="165">
        <f t="shared" si="5702"/>
        <v>0</v>
      </c>
      <c r="AJ491" s="161">
        <f t="shared" si="5703"/>
        <v>45778</v>
      </c>
      <c r="AK491" s="161">
        <f t="shared" si="5704"/>
        <v>45808</v>
      </c>
      <c r="AL491" s="165">
        <f t="shared" si="5705"/>
        <v>0</v>
      </c>
      <c r="AM491" s="161">
        <f t="shared" si="5706"/>
        <v>45809</v>
      </c>
      <c r="AN491" s="161">
        <f t="shared" si="5707"/>
        <v>45838</v>
      </c>
      <c r="AO491" s="165">
        <f t="shared" si="5708"/>
        <v>0</v>
      </c>
      <c r="AP491" s="161">
        <f t="shared" si="5709"/>
        <v>45839</v>
      </c>
      <c r="AQ491" s="161">
        <f t="shared" si="5710"/>
        <v>45869</v>
      </c>
      <c r="AR491" s="165">
        <f t="shared" si="5711"/>
        <v>0</v>
      </c>
      <c r="AS491" s="161">
        <f t="shared" si="5712"/>
        <v>45870</v>
      </c>
      <c r="AT491" s="161">
        <f t="shared" si="5713"/>
        <v>45900</v>
      </c>
      <c r="AU491" s="165">
        <f t="shared" si="5714"/>
        <v>0</v>
      </c>
      <c r="AV491" s="161">
        <f t="shared" si="5715"/>
        <v>45901</v>
      </c>
      <c r="AW491" s="161">
        <f t="shared" si="5716"/>
        <v>45930</v>
      </c>
      <c r="AX491" s="165">
        <f t="shared" si="5717"/>
        <v>0</v>
      </c>
      <c r="AY491" s="161">
        <f t="shared" si="5718"/>
        <v>45931</v>
      </c>
      <c r="AZ491" s="161">
        <f t="shared" si="5719"/>
        <v>45961</v>
      </c>
      <c r="BA491" s="165">
        <f t="shared" si="5720"/>
        <v>0</v>
      </c>
      <c r="BB491" s="161">
        <f t="shared" si="5721"/>
        <v>45962</v>
      </c>
      <c r="BC491" s="161">
        <f t="shared" si="5722"/>
        <v>45991</v>
      </c>
      <c r="BD491" s="165">
        <f t="shared" si="5723"/>
        <v>0</v>
      </c>
      <c r="BE491" s="161">
        <f t="shared" si="5724"/>
        <v>45992</v>
      </c>
      <c r="BF491" s="161">
        <f t="shared" si="5725"/>
        <v>46022</v>
      </c>
      <c r="BG491" s="165">
        <f t="shared" si="5726"/>
        <v>0</v>
      </c>
      <c r="BH491" s="161">
        <v>46023</v>
      </c>
      <c r="BI491" s="161">
        <f t="shared" si="5727"/>
        <v>46053</v>
      </c>
      <c r="BJ491" s="165">
        <f t="shared" si="5728"/>
        <v>0</v>
      </c>
      <c r="BK491" s="161">
        <f t="shared" si="5729"/>
        <v>46054</v>
      </c>
      <c r="BL491" s="161">
        <f t="shared" si="5730"/>
        <v>46081</v>
      </c>
      <c r="BM491" s="165">
        <f t="shared" si="5731"/>
        <v>0</v>
      </c>
      <c r="BN491" s="161">
        <f t="shared" si="5732"/>
        <v>46082</v>
      </c>
      <c r="BO491" s="161">
        <f t="shared" si="5733"/>
        <v>46112</v>
      </c>
      <c r="BP491" s="165">
        <f t="shared" si="5734"/>
        <v>0</v>
      </c>
      <c r="BQ491" s="161">
        <f t="shared" si="5735"/>
        <v>46113</v>
      </c>
      <c r="BR491" s="161">
        <f t="shared" si="5736"/>
        <v>46142</v>
      </c>
      <c r="BS491" s="165">
        <f t="shared" si="5737"/>
        <v>0</v>
      </c>
      <c r="BT491" s="161">
        <f t="shared" si="5738"/>
        <v>46143</v>
      </c>
      <c r="BU491" s="161">
        <f t="shared" si="5739"/>
        <v>46173</v>
      </c>
      <c r="BV491" s="165">
        <f t="shared" si="5740"/>
        <v>0</v>
      </c>
      <c r="BW491" s="161">
        <f t="shared" si="5741"/>
        <v>46174</v>
      </c>
      <c r="BX491" s="161">
        <f t="shared" si="5742"/>
        <v>46203</v>
      </c>
      <c r="BY491" s="165">
        <f t="shared" si="5743"/>
        <v>0</v>
      </c>
      <c r="BZ491" s="161">
        <f t="shared" si="5744"/>
        <v>46204</v>
      </c>
      <c r="CA491" s="161">
        <f t="shared" si="5745"/>
        <v>46234</v>
      </c>
      <c r="CB491" s="165">
        <f t="shared" si="5746"/>
        <v>0</v>
      </c>
      <c r="CC491" s="161">
        <f t="shared" si="5747"/>
        <v>46235</v>
      </c>
      <c r="CD491" s="161">
        <f t="shared" si="5748"/>
        <v>46265</v>
      </c>
      <c r="CE491" s="165">
        <f t="shared" si="5749"/>
        <v>0</v>
      </c>
      <c r="CF491" s="161">
        <f t="shared" si="5750"/>
        <v>46266</v>
      </c>
      <c r="CG491" s="161">
        <f t="shared" si="5751"/>
        <v>46295</v>
      </c>
      <c r="CH491" s="165">
        <f t="shared" si="5752"/>
        <v>0</v>
      </c>
      <c r="CI491" s="161">
        <f t="shared" si="5753"/>
        <v>46296</v>
      </c>
      <c r="CJ491" s="161">
        <f t="shared" si="5754"/>
        <v>46326</v>
      </c>
      <c r="CK491" s="165">
        <f t="shared" si="5755"/>
        <v>0</v>
      </c>
      <c r="CL491" s="161">
        <f t="shared" si="5756"/>
        <v>46327</v>
      </c>
      <c r="CM491" s="161">
        <f t="shared" si="5757"/>
        <v>46356</v>
      </c>
      <c r="CN491" s="165">
        <f t="shared" si="5758"/>
        <v>0</v>
      </c>
      <c r="CO491" s="161">
        <f t="shared" si="5759"/>
        <v>46357</v>
      </c>
      <c r="CP491" s="161">
        <f t="shared" si="5760"/>
        <v>46387</v>
      </c>
      <c r="CQ491" s="165">
        <f t="shared" si="5761"/>
        <v>0</v>
      </c>
    </row>
    <row r="492" s="78" customFormat="1" ht="24" customHeight="1" outlineLevel="4" spans="1:95">
      <c r="A492" s="123" t="s">
        <v>2826</v>
      </c>
      <c r="B492" s="124"/>
      <c r="C492" s="124"/>
      <c r="D492" s="124"/>
      <c r="E492" s="124"/>
      <c r="F492" s="124"/>
      <c r="G492" s="125"/>
      <c r="H492" s="126"/>
      <c r="I492" s="126"/>
      <c r="J492" s="126"/>
      <c r="K492" s="126"/>
      <c r="L492" s="155"/>
      <c r="M492" s="155"/>
      <c r="N492" s="126"/>
      <c r="O492" s="126"/>
      <c r="P492" s="126"/>
      <c r="Q492" s="126"/>
      <c r="R492" s="126"/>
      <c r="S492" s="126"/>
      <c r="T492" s="126"/>
      <c r="U492" s="126"/>
      <c r="V492" s="126"/>
      <c r="W492" s="126"/>
      <c r="X492" s="126"/>
      <c r="Y492" s="126"/>
      <c r="Z492" s="126"/>
      <c r="AA492" s="126"/>
      <c r="AB492" s="126"/>
      <c r="AC492" s="126"/>
      <c r="AD492" s="126"/>
      <c r="AE492" s="126"/>
      <c r="AF492" s="126"/>
      <c r="AG492" s="126"/>
      <c r="AH492" s="126"/>
      <c r="AI492" s="126"/>
      <c r="AJ492" s="126"/>
      <c r="AK492" s="126"/>
      <c r="AL492" s="126"/>
      <c r="AM492" s="126"/>
      <c r="AN492" s="126"/>
      <c r="AO492" s="126"/>
      <c r="AP492" s="126"/>
      <c r="AQ492" s="126"/>
      <c r="AR492" s="126"/>
      <c r="AS492" s="126"/>
      <c r="AT492" s="126"/>
      <c r="AU492" s="126"/>
      <c r="AV492" s="126"/>
      <c r="AW492" s="126"/>
      <c r="AX492" s="126"/>
      <c r="AY492" s="126"/>
      <c r="AZ492" s="126"/>
      <c r="BA492" s="126"/>
      <c r="BB492" s="126"/>
      <c r="BC492" s="126"/>
      <c r="BD492" s="126"/>
      <c r="BE492" s="126"/>
      <c r="BF492" s="126"/>
      <c r="BG492" s="126"/>
      <c r="BH492" s="126"/>
      <c r="BI492" s="126"/>
      <c r="BJ492" s="126"/>
      <c r="BK492" s="126"/>
      <c r="BL492" s="126"/>
      <c r="BM492" s="126"/>
      <c r="BN492" s="126"/>
      <c r="BO492" s="126"/>
      <c r="BP492" s="126"/>
      <c r="BQ492" s="126"/>
      <c r="BR492" s="126"/>
      <c r="BS492" s="126"/>
      <c r="BT492" s="126"/>
      <c r="BU492" s="126"/>
      <c r="BV492" s="126"/>
      <c r="BW492" s="126"/>
      <c r="BX492" s="126"/>
      <c r="BY492" s="126"/>
      <c r="BZ492" s="126"/>
      <c r="CA492" s="126"/>
      <c r="CB492" s="126"/>
      <c r="CC492" s="126"/>
      <c r="CD492" s="126"/>
      <c r="CE492" s="126"/>
      <c r="CF492" s="126"/>
      <c r="CG492" s="126"/>
      <c r="CH492" s="126"/>
      <c r="CI492" s="126"/>
      <c r="CJ492" s="126"/>
      <c r="CK492" s="126"/>
      <c r="CL492" s="126"/>
      <c r="CM492" s="126"/>
      <c r="CN492" s="126"/>
      <c r="CO492" s="126"/>
      <c r="CP492" s="126"/>
      <c r="CQ492" s="126"/>
    </row>
    <row r="493" ht="24" customHeight="1" outlineLevel="2" spans="1:95">
      <c r="A493" s="111"/>
      <c r="B493" s="112" t="s">
        <v>799</v>
      </c>
      <c r="C493" s="113" t="s">
        <v>1599</v>
      </c>
      <c r="D493" s="111" t="s">
        <v>1600</v>
      </c>
      <c r="E493" s="112" t="s">
        <v>1601</v>
      </c>
      <c r="F493" s="112"/>
      <c r="G493" s="112" t="s">
        <v>943</v>
      </c>
      <c r="H493" s="114">
        <f>X493+AA493+AD493+AG493+AJ493+AM493+AP493+AS493+AV493+AY493+BB493+BE493</f>
        <v>0</v>
      </c>
      <c r="I493" s="114">
        <f>Y493+AB493+AE493+AH493+AK493+AN493+AQ493+AT493+AW493+AZ493+BC493+BF493</f>
        <v>0</v>
      </c>
      <c r="J493" s="114">
        <f t="shared" si="5367"/>
        <v>0</v>
      </c>
      <c r="K493" s="114"/>
      <c r="L493" s="151"/>
      <c r="M493" s="151"/>
      <c r="N493" s="114"/>
      <c r="O493" s="114"/>
      <c r="P493" s="114"/>
      <c r="Q493" s="114"/>
      <c r="R493" s="114"/>
      <c r="S493" s="114"/>
      <c r="T493" s="114"/>
      <c r="U493" s="114"/>
      <c r="V493" s="114"/>
      <c r="W493" s="114"/>
      <c r="X493" s="114">
        <f>VLOOKUP($C493,'1 预算编制表单'!$C:$BJ,27,FALSE)</f>
        <v>0</v>
      </c>
      <c r="Y493" s="114">
        <f>X493-Z493</f>
        <v>0</v>
      </c>
      <c r="Z493" s="114">
        <f>SUM(Z494:Z498)</f>
        <v>0</v>
      </c>
      <c r="AA493" s="114">
        <f>VLOOKUP($C493,'1 预算编制表单'!$C:$BJ,30,FALSE)</f>
        <v>0</v>
      </c>
      <c r="AB493" s="114">
        <f>AA493-AC493</f>
        <v>0</v>
      </c>
      <c r="AC493" s="114">
        <f>SUM(AC494:AC498)</f>
        <v>0</v>
      </c>
      <c r="AD493" s="114">
        <f>VLOOKUP($C493,'1 预算编制表单'!$C:$BJ,33,FALSE)</f>
        <v>0</v>
      </c>
      <c r="AE493" s="114">
        <f>AD493-AF493</f>
        <v>0</v>
      </c>
      <c r="AF493" s="114">
        <f>SUM(AF494:AF498)</f>
        <v>0</v>
      </c>
      <c r="AG493" s="114">
        <f>VLOOKUP($C493,'1 预算编制表单'!$C:$BJ,36,FALSE)</f>
        <v>0</v>
      </c>
      <c r="AH493" s="114">
        <f>AG493-AI493</f>
        <v>0</v>
      </c>
      <c r="AI493" s="114">
        <f>SUM(AI494:AI498)</f>
        <v>0</v>
      </c>
      <c r="AJ493" s="114">
        <f>VLOOKUP($C493,'1 预算编制表单'!$C:$BJ,39,FALSE)</f>
        <v>0</v>
      </c>
      <c r="AK493" s="114">
        <f>AJ493-AL493</f>
        <v>0</v>
      </c>
      <c r="AL493" s="114">
        <f>SUM(AL494:AL498)</f>
        <v>0</v>
      </c>
      <c r="AM493" s="114">
        <f>VLOOKUP($C493,'1 预算编制表单'!$C:$BJ,42,FALSE)</f>
        <v>0</v>
      </c>
      <c r="AN493" s="114">
        <f>AM493-AO493</f>
        <v>0</v>
      </c>
      <c r="AO493" s="114">
        <f>SUM(AO494:AO498)</f>
        <v>0</v>
      </c>
      <c r="AP493" s="114">
        <f>VLOOKUP($C493,'1 预算编制表单'!$C:$BJ,45,FALSE)</f>
        <v>0</v>
      </c>
      <c r="AQ493" s="114">
        <f>AP493-AR493</f>
        <v>0</v>
      </c>
      <c r="AR493" s="114">
        <f>SUM(AR494:AR498)</f>
        <v>0</v>
      </c>
      <c r="AS493" s="114">
        <f>VLOOKUP($C493,'1 预算编制表单'!$C:$BJ,48,FALSE)</f>
        <v>0</v>
      </c>
      <c r="AT493" s="114">
        <f>AS493-AU493</f>
        <v>0</v>
      </c>
      <c r="AU493" s="114">
        <f>SUM(AU494:AU498)</f>
        <v>0</v>
      </c>
      <c r="AV493" s="114">
        <f>VLOOKUP($C493,'1 预算编制表单'!$C:$BJ,51,FALSE)</f>
        <v>0</v>
      </c>
      <c r="AW493" s="114">
        <f>AV493-AX493</f>
        <v>0</v>
      </c>
      <c r="AX493" s="114">
        <f>SUM(AX494:AX498)</f>
        <v>0</v>
      </c>
      <c r="AY493" s="114">
        <f>VLOOKUP($C493,'1 预算编制表单'!$C:$BJ,54,FALSE)</f>
        <v>0</v>
      </c>
      <c r="AZ493" s="114">
        <f>AY493-BA493</f>
        <v>0</v>
      </c>
      <c r="BA493" s="114">
        <f>SUM(BA494:BA498)</f>
        <v>0</v>
      </c>
      <c r="BB493" s="114">
        <f>VLOOKUP($C493,'1 预算编制表单'!$C:$BJ,57,FALSE)</f>
        <v>0</v>
      </c>
      <c r="BC493" s="114">
        <f>BB493-BD493</f>
        <v>0</v>
      </c>
      <c r="BD493" s="114">
        <f>SUM(BD494:BD498)</f>
        <v>0</v>
      </c>
      <c r="BE493" s="114">
        <f>VLOOKUP($C493,'1 预算编制表单'!$C:$BJ,60,FALSE)</f>
        <v>0</v>
      </c>
      <c r="BF493" s="114">
        <f>BE493-BG493</f>
        <v>0</v>
      </c>
      <c r="BG493" s="114">
        <f>SUM(BG494:BG498)</f>
        <v>0</v>
      </c>
      <c r="BH493" s="114">
        <f>VLOOKUP($C493,'1 预算编制表单'!$C:$BJ,27,FALSE)</f>
        <v>0</v>
      </c>
      <c r="BI493" s="114">
        <f>BH493-BJ493</f>
        <v>0</v>
      </c>
      <c r="BJ493" s="114">
        <f>SUM(BJ494:BJ498)</f>
        <v>0</v>
      </c>
      <c r="BK493" s="114">
        <f>VLOOKUP($C493,'1 预算编制表单'!$C:$BJ,30,FALSE)</f>
        <v>0</v>
      </c>
      <c r="BL493" s="114">
        <f>BK493-BM493</f>
        <v>0</v>
      </c>
      <c r="BM493" s="114">
        <f>SUM(BM494:BM498)</f>
        <v>0</v>
      </c>
      <c r="BN493" s="114">
        <f>VLOOKUP($C493,'1 预算编制表单'!$C:$BJ,33,FALSE)</f>
        <v>0</v>
      </c>
      <c r="BO493" s="114">
        <f>BN493-BP493</f>
        <v>0</v>
      </c>
      <c r="BP493" s="114">
        <f>SUM(BP494:BP498)</f>
        <v>0</v>
      </c>
      <c r="BQ493" s="114">
        <f>VLOOKUP($C493,'1 预算编制表单'!$C:$BJ,36,FALSE)</f>
        <v>0</v>
      </c>
      <c r="BR493" s="114">
        <f>BQ493-BS493</f>
        <v>0</v>
      </c>
      <c r="BS493" s="114">
        <f>SUM(BS494:BS498)</f>
        <v>0</v>
      </c>
      <c r="BT493" s="114">
        <f>VLOOKUP($C493,'1 预算编制表单'!$C:$BJ,39,FALSE)</f>
        <v>0</v>
      </c>
      <c r="BU493" s="114">
        <f>BT493-BV493</f>
        <v>0</v>
      </c>
      <c r="BV493" s="114">
        <f>SUM(BV494:BV498)</f>
        <v>0</v>
      </c>
      <c r="BW493" s="114">
        <f>VLOOKUP($C493,'1 预算编制表单'!$C:$BJ,42,FALSE)</f>
        <v>0</v>
      </c>
      <c r="BX493" s="114">
        <f>BW493-BY493</f>
        <v>0</v>
      </c>
      <c r="BY493" s="114">
        <f>SUM(BY494:BY498)</f>
        <v>0</v>
      </c>
      <c r="BZ493" s="114">
        <f>VLOOKUP($C493,'1 预算编制表单'!$C:$BJ,45,FALSE)</f>
        <v>0</v>
      </c>
      <c r="CA493" s="114">
        <f>BZ493-CB493</f>
        <v>0</v>
      </c>
      <c r="CB493" s="114">
        <f>SUM(CB494:CB498)</f>
        <v>0</v>
      </c>
      <c r="CC493" s="114">
        <f>VLOOKUP($C493,'1 预算编制表单'!$C:$BJ,48,FALSE)</f>
        <v>0</v>
      </c>
      <c r="CD493" s="114">
        <f>CC493-CE493</f>
        <v>0</v>
      </c>
      <c r="CE493" s="114">
        <f>SUM(CE494:CE498)</f>
        <v>0</v>
      </c>
      <c r="CF493" s="114">
        <f>VLOOKUP($C493,'1 预算编制表单'!$C:$BJ,51,FALSE)</f>
        <v>0</v>
      </c>
      <c r="CG493" s="114">
        <f>CF493-CH493</f>
        <v>0</v>
      </c>
      <c r="CH493" s="114">
        <f>SUM(CH494:CH498)</f>
        <v>0</v>
      </c>
      <c r="CI493" s="114">
        <f>VLOOKUP($C493,'1 预算编制表单'!$C:$BJ,54,FALSE)</f>
        <v>0</v>
      </c>
      <c r="CJ493" s="114">
        <f>CI493-CK493</f>
        <v>0</v>
      </c>
      <c r="CK493" s="114">
        <f>SUM(CK494:CK498)</f>
        <v>0</v>
      </c>
      <c r="CL493" s="114">
        <f>VLOOKUP($C493,'1 预算编制表单'!$C:$BJ,57,FALSE)</f>
        <v>0</v>
      </c>
      <c r="CM493" s="114">
        <f>CL493-CN493</f>
        <v>0</v>
      </c>
      <c r="CN493" s="114">
        <f>SUM(CN494:CN498)</f>
        <v>0</v>
      </c>
      <c r="CO493" s="114">
        <f>VLOOKUP($C493,'1 预算编制表单'!$C:$BJ,60,FALSE)</f>
        <v>0</v>
      </c>
      <c r="CP493" s="114">
        <f>CO493-CQ493</f>
        <v>0</v>
      </c>
      <c r="CQ493" s="114">
        <f>SUM(CQ494:CQ498)</f>
        <v>0</v>
      </c>
    </row>
    <row r="494" s="78" customFormat="1" ht="24" customHeight="1" outlineLevel="3" spans="1:95">
      <c r="A494" s="119"/>
      <c r="B494" s="120"/>
      <c r="C494" s="121"/>
      <c r="D494" s="119"/>
      <c r="E494" s="120"/>
      <c r="F494" s="120"/>
      <c r="G494" s="120"/>
      <c r="H494" s="122"/>
      <c r="I494" s="122"/>
      <c r="J494" s="122">
        <f t="shared" si="5367"/>
        <v>0</v>
      </c>
      <c r="K494" s="122">
        <v>1</v>
      </c>
      <c r="L494" s="153"/>
      <c r="M494" s="154">
        <f>IFERROR(VLOOKUP($L494,'2-2 引出数据_合同数据仓库'!$B$2:$BP$1000,3,FALSE),0)</f>
        <v>0</v>
      </c>
      <c r="N494" s="122"/>
      <c r="O494" s="154">
        <f>IFERROR(VLOOKUP((LEFT(VLOOKUP($L494,'2-2 引出数据_合同数据仓库'!$B$2:$BP$1000,64,FALSE),15)&amp;(RIGHT(VLOOKUP($L494,'2-2 引出数据_合同数据仓库'!$B$2:$BP$1000,64,FALSE),4)+1)),'2-2 引出数据_合同数据仓库'!$B$2:$BP$1000,3,FALSE),0)</f>
        <v>0</v>
      </c>
      <c r="P494" s="122"/>
      <c r="Q494" s="122">
        <f>IFERROR(VLOOKUP($L494,'2-2 引出数据_合同数据仓库'!$B$2:$BP$1000,28,FALSE),0)</f>
        <v>0</v>
      </c>
      <c r="R494" s="122">
        <f>IFERROR(VLOOKUP($L494,'2-2 引出数据_合同数据仓库'!$B$2:$BP$1000,29,FALSE),0)</f>
        <v>0</v>
      </c>
      <c r="S494" s="122">
        <f>IFERROR(VLOOKUP($L494,'2-2 引出数据_合同数据仓库'!$B$2:$BP$1000,4,FALSE),0)</f>
        <v>0</v>
      </c>
      <c r="T494" s="122"/>
      <c r="U494" s="122">
        <f>IFERROR(VLOOKUP($L494,'2-2 引出数据_合同数据仓库'!$B$2:$BP$1000,15,FALSE),0)</f>
        <v>0</v>
      </c>
      <c r="V494" s="122">
        <f t="shared" ref="V494:V497" si="5763">U494/(S494-R494+1)*365</f>
        <v>0</v>
      </c>
      <c r="W494" s="122"/>
      <c r="X494" s="161">
        <v>45658</v>
      </c>
      <c r="Y494" s="161">
        <f t="shared" ref="Y494:Y497" si="5764">X494+30</f>
        <v>45688</v>
      </c>
      <c r="Z494" s="165">
        <f t="shared" ref="Z494:Z497" si="5765">IFERROR(IF(($R494-Y494)&gt;=0,0,IF(($S494-X494)&lt;0,0,IF(AND(($S494-Y494)&gt;0,(X494-$R494)&gt;0),$V494/365*(Y494-X494+1),IF(AND(($S494-Y494)&lt;=0,(X494-$R494)&gt;0),$V494/365*($S494-X494+1),$V494/365*(Y494-$R494+1))))),0)</f>
        <v>0</v>
      </c>
      <c r="AA494" s="161">
        <f t="shared" ref="AA494:AA497" si="5766">Y494+1</f>
        <v>45689</v>
      </c>
      <c r="AB494" s="161">
        <f t="shared" ref="AB494:AB497" si="5767">AA494+27</f>
        <v>45716</v>
      </c>
      <c r="AC494" s="165">
        <f t="shared" ref="AC494:AC497" si="5768">IFERROR(IF(($R494-AB494)&gt;=0,0,IF(($S494-AA494)&lt;0,0,IF(AND(($S494-AB494)&gt;0,(AA494-$R494)&gt;0),$V494/365*(AB494-AA494+1),IF(AND(($S494-AB494)&lt;=0,(AA494-$R494)&gt;0),$V494/365*($S494-AA494+1),$V494/365*(AB494-$R494+1))))),0)</f>
        <v>0</v>
      </c>
      <c r="AD494" s="161">
        <f t="shared" ref="AD494:AD497" si="5769">AB494+1</f>
        <v>45717</v>
      </c>
      <c r="AE494" s="161">
        <f t="shared" ref="AE494:AE497" si="5770">AD494+30</f>
        <v>45747</v>
      </c>
      <c r="AF494" s="165">
        <f t="shared" ref="AF494:AF497" si="5771">IFERROR(IF(($R494-AE494)&gt;=0,0,IF(($S494-AD494)&lt;0,0,IF(AND(($S494-AE494)&gt;0,(AD494-$R494)&gt;0),$V494/365*(AE494-AD494+1),IF(AND(($S494-AE494)&lt;=0,(AD494-$R494)&gt;0),$V494/365*($S494-AD494+1),$V494/365*(AE494-$R494+1))))),0)</f>
        <v>0</v>
      </c>
      <c r="AG494" s="161">
        <f t="shared" ref="AG494:AG497" si="5772">AE494+1</f>
        <v>45748</v>
      </c>
      <c r="AH494" s="161">
        <f t="shared" ref="AH494:AH497" si="5773">AG494+29</f>
        <v>45777</v>
      </c>
      <c r="AI494" s="165">
        <f t="shared" ref="AI494:AI497" si="5774">IFERROR(IF(($R494-AH494)&gt;=0,0,IF(($S494-AG494)&lt;0,0,IF(AND(($S494-AH494)&gt;0,(AG494-$R494)&gt;0),$V494/365*(AH494-AG494+1),IF(AND(($S494-AH494)&lt;=0,(AG494-$R494)&gt;0),$V494/365*($S494-AG494+1),$V494/365*(AH494-$R494+1))))),0)</f>
        <v>0</v>
      </c>
      <c r="AJ494" s="161">
        <f t="shared" ref="AJ494:AJ497" si="5775">AH494+1</f>
        <v>45778</v>
      </c>
      <c r="AK494" s="161">
        <f t="shared" ref="AK494:AK497" si="5776">AJ494+30</f>
        <v>45808</v>
      </c>
      <c r="AL494" s="165">
        <f t="shared" ref="AL494:AL497" si="5777">IFERROR(IF(($R494-AK494)&gt;=0,0,IF(($S494-AJ494)&lt;0,0,IF(AND(($S494-AK494)&gt;0,(AJ494-$R494)&gt;0),$V494/365*(AK494-AJ494+1),IF(AND(($S494-AK494)&lt;=0,(AJ494-$R494)&gt;0),$V494/365*($S494-AJ494+1),$V494/365*(AK494-$R494+1))))),0)</f>
        <v>0</v>
      </c>
      <c r="AM494" s="161">
        <f t="shared" ref="AM494:AM497" si="5778">AK494+1</f>
        <v>45809</v>
      </c>
      <c r="AN494" s="161">
        <f t="shared" ref="AN494:AN497" si="5779">AM494+29</f>
        <v>45838</v>
      </c>
      <c r="AO494" s="165">
        <f t="shared" ref="AO494:AO497" si="5780">IFERROR(IF(($R494-AN494)&gt;=0,0,IF(($S494-AM494)&lt;0,0,IF(AND(($S494-AN494)&gt;0,(AM494-$R494)&gt;0),$V494/365*(AN494-AM494+1),IF(AND(($S494-AN494)&lt;=0,(AM494-$R494)&gt;0),$V494/365*($S494-AM494+1),$V494/365*(AN494-$R494+1))))),0)</f>
        <v>0</v>
      </c>
      <c r="AP494" s="161">
        <f t="shared" ref="AP494:AP497" si="5781">AN494+1</f>
        <v>45839</v>
      </c>
      <c r="AQ494" s="161">
        <f t="shared" ref="AQ494:AQ497" si="5782">AP494+30</f>
        <v>45869</v>
      </c>
      <c r="AR494" s="165">
        <f t="shared" ref="AR494:AR497" si="5783">IFERROR(IF(($R494-AQ494)&gt;=0,0,IF(($S494-AP494)&lt;0,0,IF(AND(($S494-AQ494)&gt;0,(AP494-$R494)&gt;0),$V494/365*(AQ494-AP494+1),IF(AND(($S494-AQ494)&lt;=0,(AP494-$R494)&gt;0),$V494/365*($S494-AP494+1),$V494/365*(AQ494-$R494+1))))),0)</f>
        <v>0</v>
      </c>
      <c r="AS494" s="161">
        <f t="shared" ref="AS494:AS497" si="5784">AQ494+1</f>
        <v>45870</v>
      </c>
      <c r="AT494" s="161">
        <f t="shared" ref="AT494:AT497" si="5785">AS494+30</f>
        <v>45900</v>
      </c>
      <c r="AU494" s="165">
        <f t="shared" ref="AU494:AU497" si="5786">IFERROR(IF(($R494-AT494)&gt;=0,0,IF(($S494-AS494)&lt;0,0,IF(AND(($S494-AT494)&gt;0,(AS494-$R494)&gt;0),$V494/365*(AT494-AS494+1),IF(AND(($S494-AT494)&lt;=0,(AS494-$R494)&gt;0),$V494/365*($S494-AS494+1),$V494/365*(AT494-$R494+1))))),0)</f>
        <v>0</v>
      </c>
      <c r="AV494" s="161">
        <f t="shared" ref="AV494:AV497" si="5787">AT494+1</f>
        <v>45901</v>
      </c>
      <c r="AW494" s="161">
        <f t="shared" ref="AW494:AW497" si="5788">AV494+29</f>
        <v>45930</v>
      </c>
      <c r="AX494" s="165">
        <f t="shared" ref="AX494:AX497" si="5789">IFERROR(IF(($R494-AW494)&gt;=0,0,IF(($S494-AV494)&lt;0,0,IF(AND(($S494-AW494)&gt;0,(AV494-$R494)&gt;0),$V494/365*(AW494-AV494+1),IF(AND(($S494-AW494)&lt;=0,(AV494-$R494)&gt;0),$V494/365*($S494-AV494+1),$V494/365*(AW494-$R494+1))))),0)</f>
        <v>0</v>
      </c>
      <c r="AY494" s="161">
        <f t="shared" ref="AY494:AY497" si="5790">AW494+1</f>
        <v>45931</v>
      </c>
      <c r="AZ494" s="161">
        <f t="shared" ref="AZ494:AZ497" si="5791">AY494+30</f>
        <v>45961</v>
      </c>
      <c r="BA494" s="165">
        <f t="shared" ref="BA494:BA497" si="5792">IFERROR(IF(($R494-AZ494)&gt;=0,0,IF(($S494-AY494)&lt;0,0,IF(AND(($S494-AZ494)&gt;0,(AY494-$R494)&gt;0),$V494/365*(AZ494-AY494+1),IF(AND(($S494-AZ494)&lt;=0,(AY494-$R494)&gt;0),$V494/365*($S494-AY494+1),$V494/365*(AZ494-$R494+1))))),0)</f>
        <v>0</v>
      </c>
      <c r="BB494" s="161">
        <f t="shared" ref="BB494:BB497" si="5793">AZ494+1</f>
        <v>45962</v>
      </c>
      <c r="BC494" s="161">
        <f t="shared" ref="BC494:BC497" si="5794">BB494+29</f>
        <v>45991</v>
      </c>
      <c r="BD494" s="165">
        <f t="shared" ref="BD494:BD497" si="5795">IFERROR(IF(($R494-BC494)&gt;=0,0,IF(($S494-BB494)&lt;0,0,IF(AND(($S494-BC494)&gt;0,(BB494-$R494)&gt;0),$V494/365*(BC494-BB494+1),IF(AND(($S494-BC494)&lt;=0,(BB494-$R494)&gt;0),$V494/365*($S494-BB494+1),$V494/365*(BC494-$R494+1))))),0)</f>
        <v>0</v>
      </c>
      <c r="BE494" s="161">
        <f t="shared" ref="BE494:BE497" si="5796">BC494+1</f>
        <v>45992</v>
      </c>
      <c r="BF494" s="161">
        <f t="shared" ref="BF494:BF497" si="5797">BE494+30</f>
        <v>46022</v>
      </c>
      <c r="BG494" s="165">
        <f t="shared" ref="BG494:BG497" si="5798">IFERROR(IF(($R494-BF494)&gt;=0,0,IF(($S494-BE494)&lt;0,0,IF(AND(($S494-BF494)&gt;0,(BE494-$R494)&gt;0),$V494/365*(BF494-BE494+1),IF(AND(($S494-BF494)&lt;=0,(BE494-$R494)&gt;0),$V494/365*($S494-BE494+1),$V494/365*(BF494-$R494+1))))),0)</f>
        <v>0</v>
      </c>
      <c r="BH494" s="161">
        <v>46023</v>
      </c>
      <c r="BI494" s="161">
        <f t="shared" ref="BI494:BI497" si="5799">BH494+30</f>
        <v>46053</v>
      </c>
      <c r="BJ494" s="165">
        <f t="shared" ref="BJ494:BJ497" si="5800">IFERROR(IF(($R494-BI494)&gt;=0,0,IF(($S494-BH494)&lt;0,0,IF(AND(($S494-BI494)&gt;0,(BH494-$R494)&gt;0),$V494/365*(BI494-BH494+1),IF(AND(($S494-BI494)&lt;=0,(BH494-$R494)&gt;0),$V494/365*($S494-BH494+1),$V494/365*(BI494-$R494+1))))),0)</f>
        <v>0</v>
      </c>
      <c r="BK494" s="161">
        <f t="shared" ref="BK494:BK497" si="5801">BI494+1</f>
        <v>46054</v>
      </c>
      <c r="BL494" s="161">
        <f t="shared" ref="BL494:BL497" si="5802">BK494+27</f>
        <v>46081</v>
      </c>
      <c r="BM494" s="165">
        <f t="shared" ref="BM494:BM497" si="5803">IFERROR(IF(($R494-BL494)&gt;=0,0,IF(($S494-BK494)&lt;0,0,IF(AND(($S494-BL494)&gt;0,(BK494-$R494)&gt;0),$V494/365*(BL494-BK494+1),IF(AND(($S494-BL494)&lt;=0,(BK494-$R494)&gt;0),$V494/365*($S494-BK494+1),$V494/365*(BL494-$R494+1))))),0)</f>
        <v>0</v>
      </c>
      <c r="BN494" s="161">
        <f t="shared" ref="BN494:BN497" si="5804">BL494+1</f>
        <v>46082</v>
      </c>
      <c r="BO494" s="161">
        <f t="shared" ref="BO494:BO497" si="5805">BN494+30</f>
        <v>46112</v>
      </c>
      <c r="BP494" s="165">
        <f t="shared" ref="BP494:BP497" si="5806">IFERROR(IF(($R494-BO494)&gt;=0,0,IF(($S494-BN494)&lt;0,0,IF(AND(($S494-BO494)&gt;0,(BN494-$R494)&gt;0),$V494/365*(BO494-BN494+1),IF(AND(($S494-BO494)&lt;=0,(BN494-$R494)&gt;0),$V494/365*($S494-BN494+1),$V494/365*(BO494-$R494+1))))),0)</f>
        <v>0</v>
      </c>
      <c r="BQ494" s="161">
        <f t="shared" ref="BQ494:BQ497" si="5807">BO494+1</f>
        <v>46113</v>
      </c>
      <c r="BR494" s="161">
        <f t="shared" ref="BR494:BR497" si="5808">BQ494+29</f>
        <v>46142</v>
      </c>
      <c r="BS494" s="165">
        <f t="shared" ref="BS494:BS497" si="5809">IFERROR(IF(($R494-BR494)&gt;=0,0,IF(($S494-BQ494)&lt;0,0,IF(AND(($S494-BR494)&gt;0,(BQ494-$R494)&gt;0),$V494/365*(BR494-BQ494+1),IF(AND(($S494-BR494)&lt;=0,(BQ494-$R494)&gt;0),$V494/365*($S494-BQ494+1),$V494/365*(BR494-$R494+1))))),0)</f>
        <v>0</v>
      </c>
      <c r="BT494" s="161">
        <f t="shared" ref="BT494:BT497" si="5810">BR494+1</f>
        <v>46143</v>
      </c>
      <c r="BU494" s="161">
        <f t="shared" ref="BU494:BU497" si="5811">BT494+30</f>
        <v>46173</v>
      </c>
      <c r="BV494" s="165">
        <f t="shared" ref="BV494:BV497" si="5812">IFERROR(IF(($R494-BU494)&gt;=0,0,IF(($S494-BT494)&lt;0,0,IF(AND(($S494-BU494)&gt;0,(BT494-$R494)&gt;0),$V494/365*(BU494-BT494+1),IF(AND(($S494-BU494)&lt;=0,(BT494-$R494)&gt;0),$V494/365*($S494-BT494+1),$V494/365*(BU494-$R494+1))))),0)</f>
        <v>0</v>
      </c>
      <c r="BW494" s="161">
        <f t="shared" ref="BW494:BW497" si="5813">BU494+1</f>
        <v>46174</v>
      </c>
      <c r="BX494" s="161">
        <f t="shared" ref="BX494:BX497" si="5814">BW494+29</f>
        <v>46203</v>
      </c>
      <c r="BY494" s="165">
        <f t="shared" ref="BY494:BY497" si="5815">IFERROR(IF(($R494-BX494)&gt;=0,0,IF(($S494-BW494)&lt;0,0,IF(AND(($S494-BX494)&gt;0,(BW494-$R494)&gt;0),$V494/365*(BX494-BW494+1),IF(AND(($S494-BX494)&lt;=0,(BW494-$R494)&gt;0),$V494/365*($S494-BW494+1),$V494/365*(BX494-$R494+1))))),0)</f>
        <v>0</v>
      </c>
      <c r="BZ494" s="161">
        <f t="shared" ref="BZ494:BZ497" si="5816">BX494+1</f>
        <v>46204</v>
      </c>
      <c r="CA494" s="161">
        <f t="shared" ref="CA494:CA497" si="5817">BZ494+30</f>
        <v>46234</v>
      </c>
      <c r="CB494" s="165">
        <f t="shared" ref="CB494:CB497" si="5818">IFERROR(IF(($R494-CA494)&gt;=0,0,IF(($S494-BZ494)&lt;0,0,IF(AND(($S494-CA494)&gt;0,(BZ494-$R494)&gt;0),$V494/365*(CA494-BZ494+1),IF(AND(($S494-CA494)&lt;=0,(BZ494-$R494)&gt;0),$V494/365*($S494-BZ494+1),$V494/365*(CA494-$R494+1))))),0)</f>
        <v>0</v>
      </c>
      <c r="CC494" s="161">
        <f t="shared" ref="CC494:CC497" si="5819">CA494+1</f>
        <v>46235</v>
      </c>
      <c r="CD494" s="161">
        <f t="shared" ref="CD494:CD497" si="5820">CC494+30</f>
        <v>46265</v>
      </c>
      <c r="CE494" s="165">
        <f t="shared" ref="CE494:CE497" si="5821">IFERROR(IF(($R494-CD494)&gt;=0,0,IF(($S494-CC494)&lt;0,0,IF(AND(($S494-CD494)&gt;0,(CC494-$R494)&gt;0),$V494/365*(CD494-CC494+1),IF(AND(($S494-CD494)&lt;=0,(CC494-$R494)&gt;0),$V494/365*($S494-CC494+1),$V494/365*(CD494-$R494+1))))),0)</f>
        <v>0</v>
      </c>
      <c r="CF494" s="161">
        <f t="shared" ref="CF494:CF497" si="5822">CD494+1</f>
        <v>46266</v>
      </c>
      <c r="CG494" s="161">
        <f t="shared" ref="CG494:CG497" si="5823">CF494+29</f>
        <v>46295</v>
      </c>
      <c r="CH494" s="165">
        <f t="shared" ref="CH494:CH497" si="5824">IFERROR(IF(($R494-CG494)&gt;=0,0,IF(($S494-CF494)&lt;0,0,IF(AND(($S494-CG494)&gt;0,(CF494-$R494)&gt;0),$V494/365*(CG494-CF494+1),IF(AND(($S494-CG494)&lt;=0,(CF494-$R494)&gt;0),$V494/365*($S494-CF494+1),$V494/365*(CG494-$R494+1))))),0)</f>
        <v>0</v>
      </c>
      <c r="CI494" s="161">
        <f t="shared" ref="CI494:CI497" si="5825">CG494+1</f>
        <v>46296</v>
      </c>
      <c r="CJ494" s="161">
        <f t="shared" ref="CJ494:CJ497" si="5826">CI494+30</f>
        <v>46326</v>
      </c>
      <c r="CK494" s="165">
        <f t="shared" ref="CK494:CK497" si="5827">IFERROR(IF(($R494-CJ494)&gt;=0,0,IF(($S494-CI494)&lt;0,0,IF(AND(($S494-CJ494)&gt;0,(CI494-$R494)&gt;0),$V494/365*(CJ494-CI494+1),IF(AND(($S494-CJ494)&lt;=0,(CI494-$R494)&gt;0),$V494/365*($S494-CI494+1),$V494/365*(CJ494-$R494+1))))),0)</f>
        <v>0</v>
      </c>
      <c r="CL494" s="161">
        <f t="shared" ref="CL494:CL497" si="5828">CJ494+1</f>
        <v>46327</v>
      </c>
      <c r="CM494" s="161">
        <f t="shared" ref="CM494:CM497" si="5829">CL494+29</f>
        <v>46356</v>
      </c>
      <c r="CN494" s="165">
        <f t="shared" ref="CN494:CN497" si="5830">IFERROR(IF(($R494-CM494)&gt;=0,0,IF(($S494-CL494)&lt;0,0,IF(AND(($S494-CM494)&gt;0,(CL494-$R494)&gt;0),$V494/365*(CM494-CL494+1),IF(AND(($S494-CM494)&lt;=0,(CL494-$R494)&gt;0),$V494/365*($S494-CL494+1),$V494/365*(CM494-$R494+1))))),0)</f>
        <v>0</v>
      </c>
      <c r="CO494" s="161">
        <f t="shared" ref="CO494:CO497" si="5831">CM494+1</f>
        <v>46357</v>
      </c>
      <c r="CP494" s="161">
        <f t="shared" ref="CP494:CP497" si="5832">CO494+30</f>
        <v>46387</v>
      </c>
      <c r="CQ494" s="165">
        <f t="shared" ref="CQ494:CQ497" si="5833">IFERROR(IF(($R494-CP494)&gt;=0,0,IF(($S494-CO494)&lt;0,0,IF(AND(($S494-CP494)&gt;0,(CO494-$R494)&gt;0),$V494/365*(CP494-CO494+1),IF(AND(($S494-CP494)&lt;=0,(CO494-$R494)&gt;0),$V494/365*($S494-CO494+1),$V494/365*(CP494-$R494+1))))),0)</f>
        <v>0</v>
      </c>
    </row>
    <row r="495" s="78" customFormat="1" ht="24" customHeight="1" outlineLevel="3" spans="1:95">
      <c r="A495" s="119"/>
      <c r="B495" s="120"/>
      <c r="C495" s="121"/>
      <c r="D495" s="119"/>
      <c r="E495" s="120"/>
      <c r="F495" s="120"/>
      <c r="G495" s="120"/>
      <c r="H495" s="122"/>
      <c r="I495" s="122"/>
      <c r="J495" s="122">
        <f t="shared" si="5367"/>
        <v>0</v>
      </c>
      <c r="K495" s="122">
        <f t="shared" ref="K495:K497" si="5834">K494+1</f>
        <v>2</v>
      </c>
      <c r="L495" s="153"/>
      <c r="M495" s="154">
        <f>IFERROR(VLOOKUP($L495,'2-2 引出数据_合同数据仓库'!$B$2:$BP$1000,3,FALSE),0)</f>
        <v>0</v>
      </c>
      <c r="N495" s="122"/>
      <c r="O495" s="154">
        <f>IFERROR(VLOOKUP((LEFT(VLOOKUP($L495,'2-2 引出数据_合同数据仓库'!$B$2:$BP$1000,64,FALSE),15)&amp;(RIGHT(VLOOKUP($L495,'2-2 引出数据_合同数据仓库'!$B$2:$BP$1000,64,FALSE),4)+1)),'2-2 引出数据_合同数据仓库'!$B$2:$BP$1000,3,FALSE),0)</f>
        <v>0</v>
      </c>
      <c r="P495" s="122"/>
      <c r="Q495" s="122">
        <f>IFERROR(VLOOKUP($L495,'2-2 引出数据_合同数据仓库'!$B$2:$BP$1000,28,FALSE),0)</f>
        <v>0</v>
      </c>
      <c r="R495" s="122">
        <f>IFERROR(VLOOKUP($L495,'2-2 引出数据_合同数据仓库'!$B$2:$BP$1000,29,FALSE),0)</f>
        <v>0</v>
      </c>
      <c r="S495" s="122">
        <f>IFERROR(VLOOKUP($L495,'2-2 引出数据_合同数据仓库'!$B$2:$BP$1000,4,FALSE),0)</f>
        <v>0</v>
      </c>
      <c r="T495" s="122"/>
      <c r="U495" s="122">
        <f>IFERROR(VLOOKUP($L495,'2-2 引出数据_合同数据仓库'!$B$2:$BP$1000,15,FALSE),0)</f>
        <v>0</v>
      </c>
      <c r="V495" s="122">
        <f t="shared" si="5763"/>
        <v>0</v>
      </c>
      <c r="W495" s="122"/>
      <c r="X495" s="161">
        <v>45658</v>
      </c>
      <c r="Y495" s="161">
        <f t="shared" si="5764"/>
        <v>45688</v>
      </c>
      <c r="Z495" s="165">
        <f t="shared" si="5765"/>
        <v>0</v>
      </c>
      <c r="AA495" s="161">
        <f t="shared" si="5766"/>
        <v>45689</v>
      </c>
      <c r="AB495" s="161">
        <f t="shared" si="5767"/>
        <v>45716</v>
      </c>
      <c r="AC495" s="165">
        <f t="shared" si="5768"/>
        <v>0</v>
      </c>
      <c r="AD495" s="161">
        <f t="shared" si="5769"/>
        <v>45717</v>
      </c>
      <c r="AE495" s="161">
        <f t="shared" si="5770"/>
        <v>45747</v>
      </c>
      <c r="AF495" s="165">
        <f t="shared" si="5771"/>
        <v>0</v>
      </c>
      <c r="AG495" s="161">
        <f t="shared" si="5772"/>
        <v>45748</v>
      </c>
      <c r="AH495" s="161">
        <f t="shared" si="5773"/>
        <v>45777</v>
      </c>
      <c r="AI495" s="165">
        <f t="shared" si="5774"/>
        <v>0</v>
      </c>
      <c r="AJ495" s="161">
        <f t="shared" si="5775"/>
        <v>45778</v>
      </c>
      <c r="AK495" s="161">
        <f t="shared" si="5776"/>
        <v>45808</v>
      </c>
      <c r="AL495" s="165">
        <f t="shared" si="5777"/>
        <v>0</v>
      </c>
      <c r="AM495" s="161">
        <f t="shared" si="5778"/>
        <v>45809</v>
      </c>
      <c r="AN495" s="161">
        <f t="shared" si="5779"/>
        <v>45838</v>
      </c>
      <c r="AO495" s="165">
        <f t="shared" si="5780"/>
        <v>0</v>
      </c>
      <c r="AP495" s="161">
        <f t="shared" si="5781"/>
        <v>45839</v>
      </c>
      <c r="AQ495" s="161">
        <f t="shared" si="5782"/>
        <v>45869</v>
      </c>
      <c r="AR495" s="165">
        <f t="shared" si="5783"/>
        <v>0</v>
      </c>
      <c r="AS495" s="161">
        <f t="shared" si="5784"/>
        <v>45870</v>
      </c>
      <c r="AT495" s="161">
        <f t="shared" si="5785"/>
        <v>45900</v>
      </c>
      <c r="AU495" s="165">
        <f t="shared" si="5786"/>
        <v>0</v>
      </c>
      <c r="AV495" s="161">
        <f t="shared" si="5787"/>
        <v>45901</v>
      </c>
      <c r="AW495" s="161">
        <f t="shared" si="5788"/>
        <v>45930</v>
      </c>
      <c r="AX495" s="165">
        <f t="shared" si="5789"/>
        <v>0</v>
      </c>
      <c r="AY495" s="161">
        <f t="shared" si="5790"/>
        <v>45931</v>
      </c>
      <c r="AZ495" s="161">
        <f t="shared" si="5791"/>
        <v>45961</v>
      </c>
      <c r="BA495" s="165">
        <f t="shared" si="5792"/>
        <v>0</v>
      </c>
      <c r="BB495" s="161">
        <f t="shared" si="5793"/>
        <v>45962</v>
      </c>
      <c r="BC495" s="161">
        <f t="shared" si="5794"/>
        <v>45991</v>
      </c>
      <c r="BD495" s="165">
        <f t="shared" si="5795"/>
        <v>0</v>
      </c>
      <c r="BE495" s="161">
        <f t="shared" si="5796"/>
        <v>45992</v>
      </c>
      <c r="BF495" s="161">
        <f t="shared" si="5797"/>
        <v>46022</v>
      </c>
      <c r="BG495" s="165">
        <f t="shared" si="5798"/>
        <v>0</v>
      </c>
      <c r="BH495" s="161">
        <v>46023</v>
      </c>
      <c r="BI495" s="161">
        <f t="shared" si="5799"/>
        <v>46053</v>
      </c>
      <c r="BJ495" s="165">
        <f t="shared" si="5800"/>
        <v>0</v>
      </c>
      <c r="BK495" s="161">
        <f t="shared" si="5801"/>
        <v>46054</v>
      </c>
      <c r="BL495" s="161">
        <f t="shared" si="5802"/>
        <v>46081</v>
      </c>
      <c r="BM495" s="165">
        <f t="shared" si="5803"/>
        <v>0</v>
      </c>
      <c r="BN495" s="161">
        <f t="shared" si="5804"/>
        <v>46082</v>
      </c>
      <c r="BO495" s="161">
        <f t="shared" si="5805"/>
        <v>46112</v>
      </c>
      <c r="BP495" s="165">
        <f t="shared" si="5806"/>
        <v>0</v>
      </c>
      <c r="BQ495" s="161">
        <f t="shared" si="5807"/>
        <v>46113</v>
      </c>
      <c r="BR495" s="161">
        <f t="shared" si="5808"/>
        <v>46142</v>
      </c>
      <c r="BS495" s="165">
        <f t="shared" si="5809"/>
        <v>0</v>
      </c>
      <c r="BT495" s="161">
        <f t="shared" si="5810"/>
        <v>46143</v>
      </c>
      <c r="BU495" s="161">
        <f t="shared" si="5811"/>
        <v>46173</v>
      </c>
      <c r="BV495" s="165">
        <f t="shared" si="5812"/>
        <v>0</v>
      </c>
      <c r="BW495" s="161">
        <f t="shared" si="5813"/>
        <v>46174</v>
      </c>
      <c r="BX495" s="161">
        <f t="shared" si="5814"/>
        <v>46203</v>
      </c>
      <c r="BY495" s="165">
        <f t="shared" si="5815"/>
        <v>0</v>
      </c>
      <c r="BZ495" s="161">
        <f t="shared" si="5816"/>
        <v>46204</v>
      </c>
      <c r="CA495" s="161">
        <f t="shared" si="5817"/>
        <v>46234</v>
      </c>
      <c r="CB495" s="165">
        <f t="shared" si="5818"/>
        <v>0</v>
      </c>
      <c r="CC495" s="161">
        <f t="shared" si="5819"/>
        <v>46235</v>
      </c>
      <c r="CD495" s="161">
        <f t="shared" si="5820"/>
        <v>46265</v>
      </c>
      <c r="CE495" s="165">
        <f t="shared" si="5821"/>
        <v>0</v>
      </c>
      <c r="CF495" s="161">
        <f t="shared" si="5822"/>
        <v>46266</v>
      </c>
      <c r="CG495" s="161">
        <f t="shared" si="5823"/>
        <v>46295</v>
      </c>
      <c r="CH495" s="165">
        <f t="shared" si="5824"/>
        <v>0</v>
      </c>
      <c r="CI495" s="161">
        <f t="shared" si="5825"/>
        <v>46296</v>
      </c>
      <c r="CJ495" s="161">
        <f t="shared" si="5826"/>
        <v>46326</v>
      </c>
      <c r="CK495" s="165">
        <f t="shared" si="5827"/>
        <v>0</v>
      </c>
      <c r="CL495" s="161">
        <f t="shared" si="5828"/>
        <v>46327</v>
      </c>
      <c r="CM495" s="161">
        <f t="shared" si="5829"/>
        <v>46356</v>
      </c>
      <c r="CN495" s="165">
        <f t="shared" si="5830"/>
        <v>0</v>
      </c>
      <c r="CO495" s="161">
        <f t="shared" si="5831"/>
        <v>46357</v>
      </c>
      <c r="CP495" s="161">
        <f t="shared" si="5832"/>
        <v>46387</v>
      </c>
      <c r="CQ495" s="165">
        <f t="shared" si="5833"/>
        <v>0</v>
      </c>
    </row>
    <row r="496" s="78" customFormat="1" ht="24" customHeight="1" outlineLevel="3" spans="1:95">
      <c r="A496" s="119"/>
      <c r="B496" s="120"/>
      <c r="C496" s="121"/>
      <c r="D496" s="119"/>
      <c r="E496" s="120"/>
      <c r="F496" s="120"/>
      <c r="G496" s="120"/>
      <c r="H496" s="122"/>
      <c r="I496" s="122"/>
      <c r="J496" s="122">
        <f t="shared" si="5367"/>
        <v>0</v>
      </c>
      <c r="K496" s="122">
        <f t="shared" si="5834"/>
        <v>3</v>
      </c>
      <c r="L496" s="153"/>
      <c r="M496" s="154">
        <f>IFERROR(VLOOKUP($L496,'2-2 引出数据_合同数据仓库'!$B$2:$BP$1000,3,FALSE),0)</f>
        <v>0</v>
      </c>
      <c r="N496" s="122"/>
      <c r="O496" s="154">
        <f>IFERROR(VLOOKUP((LEFT(VLOOKUP($L496,'2-2 引出数据_合同数据仓库'!$B$2:$BP$1000,64,FALSE),15)&amp;(RIGHT(VLOOKUP($L496,'2-2 引出数据_合同数据仓库'!$B$2:$BP$1000,64,FALSE),4)+1)),'2-2 引出数据_合同数据仓库'!$B$2:$BP$1000,3,FALSE),0)</f>
        <v>0</v>
      </c>
      <c r="P496" s="122"/>
      <c r="Q496" s="122">
        <f>IFERROR(VLOOKUP($L496,'2-2 引出数据_合同数据仓库'!$B$2:$BP$1000,28,FALSE),0)</f>
        <v>0</v>
      </c>
      <c r="R496" s="122">
        <f>IFERROR(VLOOKUP($L496,'2-2 引出数据_合同数据仓库'!$B$2:$BP$1000,29,FALSE),0)</f>
        <v>0</v>
      </c>
      <c r="S496" s="122">
        <f>IFERROR(VLOOKUP($L496,'2-2 引出数据_合同数据仓库'!$B$2:$BP$1000,4,FALSE),0)</f>
        <v>0</v>
      </c>
      <c r="T496" s="122"/>
      <c r="U496" s="122">
        <f>IFERROR(VLOOKUP($L496,'2-2 引出数据_合同数据仓库'!$B$2:$BP$1000,15,FALSE),0)</f>
        <v>0</v>
      </c>
      <c r="V496" s="122">
        <f t="shared" si="5763"/>
        <v>0</v>
      </c>
      <c r="W496" s="122"/>
      <c r="X496" s="161">
        <v>45658</v>
      </c>
      <c r="Y496" s="161">
        <f t="shared" si="5764"/>
        <v>45688</v>
      </c>
      <c r="Z496" s="165">
        <f t="shared" si="5765"/>
        <v>0</v>
      </c>
      <c r="AA496" s="161">
        <f t="shared" si="5766"/>
        <v>45689</v>
      </c>
      <c r="AB496" s="161">
        <f t="shared" si="5767"/>
        <v>45716</v>
      </c>
      <c r="AC496" s="165">
        <f t="shared" si="5768"/>
        <v>0</v>
      </c>
      <c r="AD496" s="161">
        <f t="shared" si="5769"/>
        <v>45717</v>
      </c>
      <c r="AE496" s="161">
        <f t="shared" si="5770"/>
        <v>45747</v>
      </c>
      <c r="AF496" s="165">
        <f t="shared" si="5771"/>
        <v>0</v>
      </c>
      <c r="AG496" s="161">
        <f t="shared" si="5772"/>
        <v>45748</v>
      </c>
      <c r="AH496" s="161">
        <f t="shared" si="5773"/>
        <v>45777</v>
      </c>
      <c r="AI496" s="165">
        <f t="shared" si="5774"/>
        <v>0</v>
      </c>
      <c r="AJ496" s="161">
        <f t="shared" si="5775"/>
        <v>45778</v>
      </c>
      <c r="AK496" s="161">
        <f t="shared" si="5776"/>
        <v>45808</v>
      </c>
      <c r="AL496" s="165">
        <f t="shared" si="5777"/>
        <v>0</v>
      </c>
      <c r="AM496" s="161">
        <f t="shared" si="5778"/>
        <v>45809</v>
      </c>
      <c r="AN496" s="161">
        <f t="shared" si="5779"/>
        <v>45838</v>
      </c>
      <c r="AO496" s="165">
        <f t="shared" si="5780"/>
        <v>0</v>
      </c>
      <c r="AP496" s="161">
        <f t="shared" si="5781"/>
        <v>45839</v>
      </c>
      <c r="AQ496" s="161">
        <f t="shared" si="5782"/>
        <v>45869</v>
      </c>
      <c r="AR496" s="165">
        <f t="shared" si="5783"/>
        <v>0</v>
      </c>
      <c r="AS496" s="161">
        <f t="shared" si="5784"/>
        <v>45870</v>
      </c>
      <c r="AT496" s="161">
        <f t="shared" si="5785"/>
        <v>45900</v>
      </c>
      <c r="AU496" s="165">
        <f t="shared" si="5786"/>
        <v>0</v>
      </c>
      <c r="AV496" s="161">
        <f t="shared" si="5787"/>
        <v>45901</v>
      </c>
      <c r="AW496" s="161">
        <f t="shared" si="5788"/>
        <v>45930</v>
      </c>
      <c r="AX496" s="165">
        <f t="shared" si="5789"/>
        <v>0</v>
      </c>
      <c r="AY496" s="161">
        <f t="shared" si="5790"/>
        <v>45931</v>
      </c>
      <c r="AZ496" s="161">
        <f t="shared" si="5791"/>
        <v>45961</v>
      </c>
      <c r="BA496" s="165">
        <f t="shared" si="5792"/>
        <v>0</v>
      </c>
      <c r="BB496" s="161">
        <f t="shared" si="5793"/>
        <v>45962</v>
      </c>
      <c r="BC496" s="161">
        <f t="shared" si="5794"/>
        <v>45991</v>
      </c>
      <c r="BD496" s="165">
        <f t="shared" si="5795"/>
        <v>0</v>
      </c>
      <c r="BE496" s="161">
        <f t="shared" si="5796"/>
        <v>45992</v>
      </c>
      <c r="BF496" s="161">
        <f t="shared" si="5797"/>
        <v>46022</v>
      </c>
      <c r="BG496" s="165">
        <f t="shared" si="5798"/>
        <v>0</v>
      </c>
      <c r="BH496" s="161">
        <v>46023</v>
      </c>
      <c r="BI496" s="161">
        <f t="shared" si="5799"/>
        <v>46053</v>
      </c>
      <c r="BJ496" s="165">
        <f t="shared" si="5800"/>
        <v>0</v>
      </c>
      <c r="BK496" s="161">
        <f t="shared" si="5801"/>
        <v>46054</v>
      </c>
      <c r="BL496" s="161">
        <f t="shared" si="5802"/>
        <v>46081</v>
      </c>
      <c r="BM496" s="165">
        <f t="shared" si="5803"/>
        <v>0</v>
      </c>
      <c r="BN496" s="161">
        <f t="shared" si="5804"/>
        <v>46082</v>
      </c>
      <c r="BO496" s="161">
        <f t="shared" si="5805"/>
        <v>46112</v>
      </c>
      <c r="BP496" s="165">
        <f t="shared" si="5806"/>
        <v>0</v>
      </c>
      <c r="BQ496" s="161">
        <f t="shared" si="5807"/>
        <v>46113</v>
      </c>
      <c r="BR496" s="161">
        <f t="shared" si="5808"/>
        <v>46142</v>
      </c>
      <c r="BS496" s="165">
        <f t="shared" si="5809"/>
        <v>0</v>
      </c>
      <c r="BT496" s="161">
        <f t="shared" si="5810"/>
        <v>46143</v>
      </c>
      <c r="BU496" s="161">
        <f t="shared" si="5811"/>
        <v>46173</v>
      </c>
      <c r="BV496" s="165">
        <f t="shared" si="5812"/>
        <v>0</v>
      </c>
      <c r="BW496" s="161">
        <f t="shared" si="5813"/>
        <v>46174</v>
      </c>
      <c r="BX496" s="161">
        <f t="shared" si="5814"/>
        <v>46203</v>
      </c>
      <c r="BY496" s="165">
        <f t="shared" si="5815"/>
        <v>0</v>
      </c>
      <c r="BZ496" s="161">
        <f t="shared" si="5816"/>
        <v>46204</v>
      </c>
      <c r="CA496" s="161">
        <f t="shared" si="5817"/>
        <v>46234</v>
      </c>
      <c r="CB496" s="165">
        <f t="shared" si="5818"/>
        <v>0</v>
      </c>
      <c r="CC496" s="161">
        <f t="shared" si="5819"/>
        <v>46235</v>
      </c>
      <c r="CD496" s="161">
        <f t="shared" si="5820"/>
        <v>46265</v>
      </c>
      <c r="CE496" s="165">
        <f t="shared" si="5821"/>
        <v>0</v>
      </c>
      <c r="CF496" s="161">
        <f t="shared" si="5822"/>
        <v>46266</v>
      </c>
      <c r="CG496" s="161">
        <f t="shared" si="5823"/>
        <v>46295</v>
      </c>
      <c r="CH496" s="165">
        <f t="shared" si="5824"/>
        <v>0</v>
      </c>
      <c r="CI496" s="161">
        <f t="shared" si="5825"/>
        <v>46296</v>
      </c>
      <c r="CJ496" s="161">
        <f t="shared" si="5826"/>
        <v>46326</v>
      </c>
      <c r="CK496" s="165">
        <f t="shared" si="5827"/>
        <v>0</v>
      </c>
      <c r="CL496" s="161">
        <f t="shared" si="5828"/>
        <v>46327</v>
      </c>
      <c r="CM496" s="161">
        <f t="shared" si="5829"/>
        <v>46356</v>
      </c>
      <c r="CN496" s="165">
        <f t="shared" si="5830"/>
        <v>0</v>
      </c>
      <c r="CO496" s="161">
        <f t="shared" si="5831"/>
        <v>46357</v>
      </c>
      <c r="CP496" s="161">
        <f t="shared" si="5832"/>
        <v>46387</v>
      </c>
      <c r="CQ496" s="165">
        <f t="shared" si="5833"/>
        <v>0</v>
      </c>
    </row>
    <row r="497" s="78" customFormat="1" ht="24" customHeight="1" outlineLevel="3" spans="1:95">
      <c r="A497" s="119"/>
      <c r="B497" s="120"/>
      <c r="C497" s="121"/>
      <c r="D497" s="119"/>
      <c r="E497" s="120"/>
      <c r="F497" s="120"/>
      <c r="G497" s="120"/>
      <c r="H497" s="122"/>
      <c r="I497" s="122"/>
      <c r="J497" s="122">
        <f t="shared" si="5367"/>
        <v>0</v>
      </c>
      <c r="K497" s="122">
        <f t="shared" si="5834"/>
        <v>4</v>
      </c>
      <c r="L497" s="153"/>
      <c r="M497" s="154">
        <f>IFERROR(VLOOKUP($L497,'2-2 引出数据_合同数据仓库'!$B$2:$BP$1000,3,FALSE),0)</f>
        <v>0</v>
      </c>
      <c r="N497" s="122"/>
      <c r="O497" s="154">
        <f>IFERROR(VLOOKUP((LEFT(VLOOKUP($L497,'2-2 引出数据_合同数据仓库'!$B$2:$BP$1000,64,FALSE),15)&amp;(RIGHT(VLOOKUP($L497,'2-2 引出数据_合同数据仓库'!$B$2:$BP$1000,64,FALSE),4)+1)),'2-2 引出数据_合同数据仓库'!$B$2:$BP$1000,3,FALSE),0)</f>
        <v>0</v>
      </c>
      <c r="P497" s="122"/>
      <c r="Q497" s="122">
        <f>IFERROR(VLOOKUP($L497,'2-2 引出数据_合同数据仓库'!$B$2:$BP$1000,28,FALSE),0)</f>
        <v>0</v>
      </c>
      <c r="R497" s="122">
        <f>IFERROR(VLOOKUP($L497,'2-2 引出数据_合同数据仓库'!$B$2:$BP$1000,29,FALSE),0)</f>
        <v>0</v>
      </c>
      <c r="S497" s="122">
        <f>IFERROR(VLOOKUP($L497,'2-2 引出数据_合同数据仓库'!$B$2:$BP$1000,4,FALSE),0)</f>
        <v>0</v>
      </c>
      <c r="T497" s="122"/>
      <c r="U497" s="122">
        <f>IFERROR(VLOOKUP($L497,'2-2 引出数据_合同数据仓库'!$B$2:$BP$1000,15,FALSE),0)</f>
        <v>0</v>
      </c>
      <c r="V497" s="122">
        <f t="shared" si="5763"/>
        <v>0</v>
      </c>
      <c r="W497" s="122"/>
      <c r="X497" s="161">
        <v>45658</v>
      </c>
      <c r="Y497" s="161">
        <f t="shared" si="5764"/>
        <v>45688</v>
      </c>
      <c r="Z497" s="165">
        <f t="shared" si="5765"/>
        <v>0</v>
      </c>
      <c r="AA497" s="161">
        <f t="shared" si="5766"/>
        <v>45689</v>
      </c>
      <c r="AB497" s="161">
        <f t="shared" si="5767"/>
        <v>45716</v>
      </c>
      <c r="AC497" s="165">
        <f t="shared" si="5768"/>
        <v>0</v>
      </c>
      <c r="AD497" s="161">
        <f t="shared" si="5769"/>
        <v>45717</v>
      </c>
      <c r="AE497" s="161">
        <f t="shared" si="5770"/>
        <v>45747</v>
      </c>
      <c r="AF497" s="165">
        <f t="shared" si="5771"/>
        <v>0</v>
      </c>
      <c r="AG497" s="161">
        <f t="shared" si="5772"/>
        <v>45748</v>
      </c>
      <c r="AH497" s="161">
        <f t="shared" si="5773"/>
        <v>45777</v>
      </c>
      <c r="AI497" s="165">
        <f t="shared" si="5774"/>
        <v>0</v>
      </c>
      <c r="AJ497" s="161">
        <f t="shared" si="5775"/>
        <v>45778</v>
      </c>
      <c r="AK497" s="161">
        <f t="shared" si="5776"/>
        <v>45808</v>
      </c>
      <c r="AL497" s="165">
        <f t="shared" si="5777"/>
        <v>0</v>
      </c>
      <c r="AM497" s="161">
        <f t="shared" si="5778"/>
        <v>45809</v>
      </c>
      <c r="AN497" s="161">
        <f t="shared" si="5779"/>
        <v>45838</v>
      </c>
      <c r="AO497" s="165">
        <f t="shared" si="5780"/>
        <v>0</v>
      </c>
      <c r="AP497" s="161">
        <f t="shared" si="5781"/>
        <v>45839</v>
      </c>
      <c r="AQ497" s="161">
        <f t="shared" si="5782"/>
        <v>45869</v>
      </c>
      <c r="AR497" s="165">
        <f t="shared" si="5783"/>
        <v>0</v>
      </c>
      <c r="AS497" s="161">
        <f t="shared" si="5784"/>
        <v>45870</v>
      </c>
      <c r="AT497" s="161">
        <f t="shared" si="5785"/>
        <v>45900</v>
      </c>
      <c r="AU497" s="165">
        <f t="shared" si="5786"/>
        <v>0</v>
      </c>
      <c r="AV497" s="161">
        <f t="shared" si="5787"/>
        <v>45901</v>
      </c>
      <c r="AW497" s="161">
        <f t="shared" si="5788"/>
        <v>45930</v>
      </c>
      <c r="AX497" s="165">
        <f t="shared" si="5789"/>
        <v>0</v>
      </c>
      <c r="AY497" s="161">
        <f t="shared" si="5790"/>
        <v>45931</v>
      </c>
      <c r="AZ497" s="161">
        <f t="shared" si="5791"/>
        <v>45961</v>
      </c>
      <c r="BA497" s="165">
        <f t="shared" si="5792"/>
        <v>0</v>
      </c>
      <c r="BB497" s="161">
        <f t="shared" si="5793"/>
        <v>45962</v>
      </c>
      <c r="BC497" s="161">
        <f t="shared" si="5794"/>
        <v>45991</v>
      </c>
      <c r="BD497" s="165">
        <f t="shared" si="5795"/>
        <v>0</v>
      </c>
      <c r="BE497" s="161">
        <f t="shared" si="5796"/>
        <v>45992</v>
      </c>
      <c r="BF497" s="161">
        <f t="shared" si="5797"/>
        <v>46022</v>
      </c>
      <c r="BG497" s="165">
        <f t="shared" si="5798"/>
        <v>0</v>
      </c>
      <c r="BH497" s="161">
        <v>46023</v>
      </c>
      <c r="BI497" s="161">
        <f t="shared" si="5799"/>
        <v>46053</v>
      </c>
      <c r="BJ497" s="165">
        <f t="shared" si="5800"/>
        <v>0</v>
      </c>
      <c r="BK497" s="161">
        <f t="shared" si="5801"/>
        <v>46054</v>
      </c>
      <c r="BL497" s="161">
        <f t="shared" si="5802"/>
        <v>46081</v>
      </c>
      <c r="BM497" s="165">
        <f t="shared" si="5803"/>
        <v>0</v>
      </c>
      <c r="BN497" s="161">
        <f t="shared" si="5804"/>
        <v>46082</v>
      </c>
      <c r="BO497" s="161">
        <f t="shared" si="5805"/>
        <v>46112</v>
      </c>
      <c r="BP497" s="165">
        <f t="shared" si="5806"/>
        <v>0</v>
      </c>
      <c r="BQ497" s="161">
        <f t="shared" si="5807"/>
        <v>46113</v>
      </c>
      <c r="BR497" s="161">
        <f t="shared" si="5808"/>
        <v>46142</v>
      </c>
      <c r="BS497" s="165">
        <f t="shared" si="5809"/>
        <v>0</v>
      </c>
      <c r="BT497" s="161">
        <f t="shared" si="5810"/>
        <v>46143</v>
      </c>
      <c r="BU497" s="161">
        <f t="shared" si="5811"/>
        <v>46173</v>
      </c>
      <c r="BV497" s="165">
        <f t="shared" si="5812"/>
        <v>0</v>
      </c>
      <c r="BW497" s="161">
        <f t="shared" si="5813"/>
        <v>46174</v>
      </c>
      <c r="BX497" s="161">
        <f t="shared" si="5814"/>
        <v>46203</v>
      </c>
      <c r="BY497" s="165">
        <f t="shared" si="5815"/>
        <v>0</v>
      </c>
      <c r="BZ497" s="161">
        <f t="shared" si="5816"/>
        <v>46204</v>
      </c>
      <c r="CA497" s="161">
        <f t="shared" si="5817"/>
        <v>46234</v>
      </c>
      <c r="CB497" s="165">
        <f t="shared" si="5818"/>
        <v>0</v>
      </c>
      <c r="CC497" s="161">
        <f t="shared" si="5819"/>
        <v>46235</v>
      </c>
      <c r="CD497" s="161">
        <f t="shared" si="5820"/>
        <v>46265</v>
      </c>
      <c r="CE497" s="165">
        <f t="shared" si="5821"/>
        <v>0</v>
      </c>
      <c r="CF497" s="161">
        <f t="shared" si="5822"/>
        <v>46266</v>
      </c>
      <c r="CG497" s="161">
        <f t="shared" si="5823"/>
        <v>46295</v>
      </c>
      <c r="CH497" s="165">
        <f t="shared" si="5824"/>
        <v>0</v>
      </c>
      <c r="CI497" s="161">
        <f t="shared" si="5825"/>
        <v>46296</v>
      </c>
      <c r="CJ497" s="161">
        <f t="shared" si="5826"/>
        <v>46326</v>
      </c>
      <c r="CK497" s="165">
        <f t="shared" si="5827"/>
        <v>0</v>
      </c>
      <c r="CL497" s="161">
        <f t="shared" si="5828"/>
        <v>46327</v>
      </c>
      <c r="CM497" s="161">
        <f t="shared" si="5829"/>
        <v>46356</v>
      </c>
      <c r="CN497" s="165">
        <f t="shared" si="5830"/>
        <v>0</v>
      </c>
      <c r="CO497" s="161">
        <f t="shared" si="5831"/>
        <v>46357</v>
      </c>
      <c r="CP497" s="161">
        <f t="shared" si="5832"/>
        <v>46387</v>
      </c>
      <c r="CQ497" s="165">
        <f t="shared" si="5833"/>
        <v>0</v>
      </c>
    </row>
    <row r="498" s="78" customFormat="1" ht="24" customHeight="1" outlineLevel="4" spans="1:95">
      <c r="A498" s="123" t="s">
        <v>2826</v>
      </c>
      <c r="B498" s="124"/>
      <c r="C498" s="124"/>
      <c r="D498" s="124"/>
      <c r="E498" s="124"/>
      <c r="F498" s="124"/>
      <c r="G498" s="125"/>
      <c r="H498" s="126"/>
      <c r="I498" s="126"/>
      <c r="J498" s="126"/>
      <c r="K498" s="126"/>
      <c r="L498" s="155"/>
      <c r="M498" s="155"/>
      <c r="N498" s="126"/>
      <c r="O498" s="126"/>
      <c r="P498" s="126"/>
      <c r="Q498" s="126"/>
      <c r="R498" s="126"/>
      <c r="S498" s="126"/>
      <c r="T498" s="126"/>
      <c r="U498" s="126"/>
      <c r="V498" s="126"/>
      <c r="W498" s="126"/>
      <c r="X498" s="126"/>
      <c r="Y498" s="126"/>
      <c r="Z498" s="126"/>
      <c r="AA498" s="126"/>
      <c r="AB498" s="126"/>
      <c r="AC498" s="126"/>
      <c r="AD498" s="126"/>
      <c r="AE498" s="126"/>
      <c r="AF498" s="126"/>
      <c r="AG498" s="126"/>
      <c r="AH498" s="126"/>
      <c r="AI498" s="126"/>
      <c r="AJ498" s="126"/>
      <c r="AK498" s="126"/>
      <c r="AL498" s="126"/>
      <c r="AM498" s="126"/>
      <c r="AN498" s="126"/>
      <c r="AO498" s="126"/>
      <c r="AP498" s="126"/>
      <c r="AQ498" s="126"/>
      <c r="AR498" s="126"/>
      <c r="AS498" s="126"/>
      <c r="AT498" s="126"/>
      <c r="AU498" s="126"/>
      <c r="AV498" s="126"/>
      <c r="AW498" s="126"/>
      <c r="AX498" s="126"/>
      <c r="AY498" s="126"/>
      <c r="AZ498" s="126"/>
      <c r="BA498" s="126"/>
      <c r="BB498" s="126"/>
      <c r="BC498" s="126"/>
      <c r="BD498" s="126"/>
      <c r="BE498" s="126"/>
      <c r="BF498" s="126"/>
      <c r="BG498" s="126"/>
      <c r="BH498" s="126"/>
      <c r="BI498" s="126"/>
      <c r="BJ498" s="126"/>
      <c r="BK498" s="126"/>
      <c r="BL498" s="126"/>
      <c r="BM498" s="126"/>
      <c r="BN498" s="126"/>
      <c r="BO498" s="126"/>
      <c r="BP498" s="126"/>
      <c r="BQ498" s="126"/>
      <c r="BR498" s="126"/>
      <c r="BS498" s="126"/>
      <c r="BT498" s="126"/>
      <c r="BU498" s="126"/>
      <c r="BV498" s="126"/>
      <c r="BW498" s="126"/>
      <c r="BX498" s="126"/>
      <c r="BY498" s="126"/>
      <c r="BZ498" s="126"/>
      <c r="CA498" s="126"/>
      <c r="CB498" s="126"/>
      <c r="CC498" s="126"/>
      <c r="CD498" s="126"/>
      <c r="CE498" s="126"/>
      <c r="CF498" s="126"/>
      <c r="CG498" s="126"/>
      <c r="CH498" s="126"/>
      <c r="CI498" s="126"/>
      <c r="CJ498" s="126"/>
      <c r="CK498" s="126"/>
      <c r="CL498" s="126"/>
      <c r="CM498" s="126"/>
      <c r="CN498" s="126"/>
      <c r="CO498" s="126"/>
      <c r="CP498" s="126"/>
      <c r="CQ498" s="126"/>
    </row>
    <row r="499" ht="24" customHeight="1" outlineLevel="2" spans="1:95">
      <c r="A499" s="111"/>
      <c r="B499" s="112" t="s">
        <v>799</v>
      </c>
      <c r="C499" s="113" t="s">
        <v>1602</v>
      </c>
      <c r="D499" s="111" t="s">
        <v>1603</v>
      </c>
      <c r="E499" s="112"/>
      <c r="F499" s="112"/>
      <c r="G499" s="112"/>
      <c r="H499" s="114">
        <f>X499+AA499+AD499+AG499+AJ499+AM499+AP499+AS499+AV499+AY499+BB499+BE499</f>
        <v>0</v>
      </c>
      <c r="I499" s="114">
        <f>Y499+AB499+AE499+AH499+AK499+AN499+AQ499+AT499+AW499+AZ499+BC499+BF499</f>
        <v>0</v>
      </c>
      <c r="J499" s="114">
        <f t="shared" si="5367"/>
        <v>0</v>
      </c>
      <c r="K499" s="114"/>
      <c r="L499" s="151"/>
      <c r="M499" s="151"/>
      <c r="N499" s="114"/>
      <c r="O499" s="114"/>
      <c r="P499" s="114"/>
      <c r="Q499" s="114"/>
      <c r="R499" s="114"/>
      <c r="S499" s="114"/>
      <c r="T499" s="114"/>
      <c r="U499" s="114"/>
      <c r="V499" s="114"/>
      <c r="W499" s="114"/>
      <c r="X499" s="114">
        <f>VLOOKUP($C499,'1 预算编制表单'!$C:$BJ,27,FALSE)</f>
        <v>0</v>
      </c>
      <c r="Y499" s="114">
        <f>X499-Z499</f>
        <v>0</v>
      </c>
      <c r="Z499" s="114">
        <f>SUM(Z500:Z504)</f>
        <v>0</v>
      </c>
      <c r="AA499" s="114">
        <f>VLOOKUP($C499,'1 预算编制表单'!$C:$BJ,30,FALSE)</f>
        <v>0</v>
      </c>
      <c r="AB499" s="114">
        <f>AA499-AC499</f>
        <v>0</v>
      </c>
      <c r="AC499" s="114">
        <f>SUM(AC500:AC504)</f>
        <v>0</v>
      </c>
      <c r="AD499" s="114">
        <f>VLOOKUP($C499,'1 预算编制表单'!$C:$BJ,33,FALSE)</f>
        <v>0</v>
      </c>
      <c r="AE499" s="114">
        <f>AD499-AF499</f>
        <v>0</v>
      </c>
      <c r="AF499" s="114">
        <f>SUM(AF500:AF504)</f>
        <v>0</v>
      </c>
      <c r="AG499" s="114">
        <f>VLOOKUP($C499,'1 预算编制表单'!$C:$BJ,36,FALSE)</f>
        <v>0</v>
      </c>
      <c r="AH499" s="114">
        <f>AG499-AI499</f>
        <v>0</v>
      </c>
      <c r="AI499" s="114">
        <f>SUM(AI500:AI504)</f>
        <v>0</v>
      </c>
      <c r="AJ499" s="114">
        <f>VLOOKUP($C499,'1 预算编制表单'!$C:$BJ,39,FALSE)</f>
        <v>0</v>
      </c>
      <c r="AK499" s="114">
        <f>AJ499-AL499</f>
        <v>0</v>
      </c>
      <c r="AL499" s="114">
        <f>SUM(AL500:AL504)</f>
        <v>0</v>
      </c>
      <c r="AM499" s="114">
        <f>VLOOKUP($C499,'1 预算编制表单'!$C:$BJ,42,FALSE)</f>
        <v>0</v>
      </c>
      <c r="AN499" s="114">
        <f>AM499-AO499</f>
        <v>0</v>
      </c>
      <c r="AO499" s="114">
        <f>SUM(AO500:AO504)</f>
        <v>0</v>
      </c>
      <c r="AP499" s="114">
        <f>VLOOKUP($C499,'1 预算编制表单'!$C:$BJ,45,FALSE)</f>
        <v>0</v>
      </c>
      <c r="AQ499" s="114">
        <f>AP499-AR499</f>
        <v>0</v>
      </c>
      <c r="AR499" s="114">
        <f>SUM(AR500:AR504)</f>
        <v>0</v>
      </c>
      <c r="AS499" s="114">
        <f>VLOOKUP($C499,'1 预算编制表单'!$C:$BJ,48,FALSE)</f>
        <v>0</v>
      </c>
      <c r="AT499" s="114">
        <f>AS499-AU499</f>
        <v>0</v>
      </c>
      <c r="AU499" s="114">
        <f>SUM(AU500:AU504)</f>
        <v>0</v>
      </c>
      <c r="AV499" s="114">
        <f>VLOOKUP($C499,'1 预算编制表单'!$C:$BJ,51,FALSE)</f>
        <v>0</v>
      </c>
      <c r="AW499" s="114">
        <f>AV499-AX499</f>
        <v>0</v>
      </c>
      <c r="AX499" s="114">
        <f>SUM(AX500:AX504)</f>
        <v>0</v>
      </c>
      <c r="AY499" s="114">
        <f>VLOOKUP($C499,'1 预算编制表单'!$C:$BJ,54,FALSE)</f>
        <v>0</v>
      </c>
      <c r="AZ499" s="114">
        <f>AY499-BA499</f>
        <v>0</v>
      </c>
      <c r="BA499" s="114">
        <f>SUM(BA500:BA504)</f>
        <v>0</v>
      </c>
      <c r="BB499" s="114">
        <f>VLOOKUP($C499,'1 预算编制表单'!$C:$BJ,57,FALSE)</f>
        <v>0</v>
      </c>
      <c r="BC499" s="114">
        <f>BB499-BD499</f>
        <v>0</v>
      </c>
      <c r="BD499" s="114">
        <f>SUM(BD500:BD504)</f>
        <v>0</v>
      </c>
      <c r="BE499" s="114">
        <f>VLOOKUP($C499,'1 预算编制表单'!$C:$BJ,60,FALSE)</f>
        <v>0</v>
      </c>
      <c r="BF499" s="114">
        <f>BE499-BG499</f>
        <v>0</v>
      </c>
      <c r="BG499" s="114">
        <f>SUM(BG500:BG504)</f>
        <v>0</v>
      </c>
      <c r="BH499" s="114">
        <f>VLOOKUP($C499,'1 预算编制表单'!$C:$BJ,27,FALSE)</f>
        <v>0</v>
      </c>
      <c r="BI499" s="114">
        <f>BH499-BJ499</f>
        <v>0</v>
      </c>
      <c r="BJ499" s="114">
        <f>SUM(BJ500:BJ504)</f>
        <v>0</v>
      </c>
      <c r="BK499" s="114">
        <f>VLOOKUP($C499,'1 预算编制表单'!$C:$BJ,30,FALSE)</f>
        <v>0</v>
      </c>
      <c r="BL499" s="114">
        <f>BK499-BM499</f>
        <v>0</v>
      </c>
      <c r="BM499" s="114">
        <f>SUM(BM500:BM504)</f>
        <v>0</v>
      </c>
      <c r="BN499" s="114">
        <f>VLOOKUP($C499,'1 预算编制表单'!$C:$BJ,33,FALSE)</f>
        <v>0</v>
      </c>
      <c r="BO499" s="114">
        <f>BN499-BP499</f>
        <v>0</v>
      </c>
      <c r="BP499" s="114">
        <f>SUM(BP500:BP504)</f>
        <v>0</v>
      </c>
      <c r="BQ499" s="114">
        <f>VLOOKUP($C499,'1 预算编制表单'!$C:$BJ,36,FALSE)</f>
        <v>0</v>
      </c>
      <c r="BR499" s="114">
        <f>BQ499-BS499</f>
        <v>0</v>
      </c>
      <c r="BS499" s="114">
        <f>SUM(BS500:BS504)</f>
        <v>0</v>
      </c>
      <c r="BT499" s="114">
        <f>VLOOKUP($C499,'1 预算编制表单'!$C:$BJ,39,FALSE)</f>
        <v>0</v>
      </c>
      <c r="BU499" s="114">
        <f>BT499-BV499</f>
        <v>0</v>
      </c>
      <c r="BV499" s="114">
        <f>SUM(BV500:BV504)</f>
        <v>0</v>
      </c>
      <c r="BW499" s="114">
        <f>VLOOKUP($C499,'1 预算编制表单'!$C:$BJ,42,FALSE)</f>
        <v>0</v>
      </c>
      <c r="BX499" s="114">
        <f>BW499-BY499</f>
        <v>0</v>
      </c>
      <c r="BY499" s="114">
        <f>SUM(BY500:BY504)</f>
        <v>0</v>
      </c>
      <c r="BZ499" s="114">
        <f>VLOOKUP($C499,'1 预算编制表单'!$C:$BJ,45,FALSE)</f>
        <v>0</v>
      </c>
      <c r="CA499" s="114">
        <f>BZ499-CB499</f>
        <v>0</v>
      </c>
      <c r="CB499" s="114">
        <f>SUM(CB500:CB504)</f>
        <v>0</v>
      </c>
      <c r="CC499" s="114">
        <f>VLOOKUP($C499,'1 预算编制表单'!$C:$BJ,48,FALSE)</f>
        <v>0</v>
      </c>
      <c r="CD499" s="114">
        <f>CC499-CE499</f>
        <v>0</v>
      </c>
      <c r="CE499" s="114">
        <f>SUM(CE500:CE504)</f>
        <v>0</v>
      </c>
      <c r="CF499" s="114">
        <f>VLOOKUP($C499,'1 预算编制表单'!$C:$BJ,51,FALSE)</f>
        <v>0</v>
      </c>
      <c r="CG499" s="114">
        <f>CF499-CH499</f>
        <v>0</v>
      </c>
      <c r="CH499" s="114">
        <f>SUM(CH500:CH504)</f>
        <v>0</v>
      </c>
      <c r="CI499" s="114">
        <f>VLOOKUP($C499,'1 预算编制表单'!$C:$BJ,54,FALSE)</f>
        <v>0</v>
      </c>
      <c r="CJ499" s="114">
        <f>CI499-CK499</f>
        <v>0</v>
      </c>
      <c r="CK499" s="114">
        <f>SUM(CK500:CK504)</f>
        <v>0</v>
      </c>
      <c r="CL499" s="114">
        <f>VLOOKUP($C499,'1 预算编制表单'!$C:$BJ,57,FALSE)</f>
        <v>0</v>
      </c>
      <c r="CM499" s="114">
        <f>CL499-CN499</f>
        <v>0</v>
      </c>
      <c r="CN499" s="114">
        <f>SUM(CN500:CN504)</f>
        <v>0</v>
      </c>
      <c r="CO499" s="114">
        <f>VLOOKUP($C499,'1 预算编制表单'!$C:$BJ,60,FALSE)</f>
        <v>0</v>
      </c>
      <c r="CP499" s="114">
        <f>CO499-CQ499</f>
        <v>0</v>
      </c>
      <c r="CQ499" s="114">
        <f>SUM(CQ500:CQ504)</f>
        <v>0</v>
      </c>
    </row>
    <row r="500" s="78" customFormat="1" ht="24" customHeight="1" outlineLevel="3" spans="1:95">
      <c r="A500" s="119"/>
      <c r="B500" s="120"/>
      <c r="C500" s="121"/>
      <c r="D500" s="119"/>
      <c r="E500" s="120"/>
      <c r="F500" s="120"/>
      <c r="G500" s="120"/>
      <c r="H500" s="122"/>
      <c r="I500" s="122"/>
      <c r="J500" s="122">
        <f t="shared" si="5367"/>
        <v>0</v>
      </c>
      <c r="K500" s="122">
        <v>1</v>
      </c>
      <c r="L500" s="153"/>
      <c r="M500" s="154">
        <f>IFERROR(VLOOKUP($L500,'2-2 引出数据_合同数据仓库'!$B$2:$BP$1000,3,FALSE),0)</f>
        <v>0</v>
      </c>
      <c r="N500" s="122"/>
      <c r="O500" s="154">
        <f>IFERROR(VLOOKUP((LEFT(VLOOKUP($L500,'2-2 引出数据_合同数据仓库'!$B$2:$BP$1000,64,FALSE),15)&amp;(RIGHT(VLOOKUP($L500,'2-2 引出数据_合同数据仓库'!$B$2:$BP$1000,64,FALSE),4)+1)),'2-2 引出数据_合同数据仓库'!$B$2:$BP$1000,3,FALSE),0)</f>
        <v>0</v>
      </c>
      <c r="P500" s="122"/>
      <c r="Q500" s="122">
        <f>IFERROR(VLOOKUP($L500,'2-2 引出数据_合同数据仓库'!$B$2:$BP$1000,28,FALSE),0)</f>
        <v>0</v>
      </c>
      <c r="R500" s="122">
        <f>IFERROR(VLOOKUP($L500,'2-2 引出数据_合同数据仓库'!$B$2:$BP$1000,29,FALSE),0)</f>
        <v>0</v>
      </c>
      <c r="S500" s="122">
        <f>IFERROR(VLOOKUP($L500,'2-2 引出数据_合同数据仓库'!$B$2:$BP$1000,4,FALSE),0)</f>
        <v>0</v>
      </c>
      <c r="T500" s="122"/>
      <c r="U500" s="122">
        <f>IFERROR(VLOOKUP($L500,'2-2 引出数据_合同数据仓库'!$B$2:$BP$1000,15,FALSE),0)</f>
        <v>0</v>
      </c>
      <c r="V500" s="122">
        <f t="shared" ref="V500:V503" si="5835">U500/(S500-R500+1)*365</f>
        <v>0</v>
      </c>
      <c r="W500" s="122"/>
      <c r="X500" s="161">
        <v>45658</v>
      </c>
      <c r="Y500" s="161">
        <f t="shared" ref="Y500:Y503" si="5836">X500+30</f>
        <v>45688</v>
      </c>
      <c r="Z500" s="165">
        <f t="shared" ref="Z500:Z503" si="5837">IFERROR(IF(($R500-Y500)&gt;=0,0,IF(($S500-X500)&lt;0,0,IF(AND(($S500-Y500)&gt;0,(X500-$R500)&gt;0),$V500/365*(Y500-X500+1),IF(AND(($S500-Y500)&lt;=0,(X500-$R500)&gt;0),$V500/365*($S500-X500+1),$V500/365*(Y500-$R500+1))))),0)</f>
        <v>0</v>
      </c>
      <c r="AA500" s="161">
        <f t="shared" ref="AA500:AA503" si="5838">Y500+1</f>
        <v>45689</v>
      </c>
      <c r="AB500" s="161">
        <f t="shared" ref="AB500:AB503" si="5839">AA500+27</f>
        <v>45716</v>
      </c>
      <c r="AC500" s="165">
        <f t="shared" ref="AC500:AC503" si="5840">IFERROR(IF(($R500-AB500)&gt;=0,0,IF(($S500-AA500)&lt;0,0,IF(AND(($S500-AB500)&gt;0,(AA500-$R500)&gt;0),$V500/365*(AB500-AA500+1),IF(AND(($S500-AB500)&lt;=0,(AA500-$R500)&gt;0),$V500/365*($S500-AA500+1),$V500/365*(AB500-$R500+1))))),0)</f>
        <v>0</v>
      </c>
      <c r="AD500" s="161">
        <f t="shared" ref="AD500:AD503" si="5841">AB500+1</f>
        <v>45717</v>
      </c>
      <c r="AE500" s="161">
        <f t="shared" ref="AE500:AE503" si="5842">AD500+30</f>
        <v>45747</v>
      </c>
      <c r="AF500" s="165">
        <f t="shared" ref="AF500:AF503" si="5843">IFERROR(IF(($R500-AE500)&gt;=0,0,IF(($S500-AD500)&lt;0,0,IF(AND(($S500-AE500)&gt;0,(AD500-$R500)&gt;0),$V500/365*(AE500-AD500+1),IF(AND(($S500-AE500)&lt;=0,(AD500-$R500)&gt;0),$V500/365*($S500-AD500+1),$V500/365*(AE500-$R500+1))))),0)</f>
        <v>0</v>
      </c>
      <c r="AG500" s="161">
        <f t="shared" ref="AG500:AG503" si="5844">AE500+1</f>
        <v>45748</v>
      </c>
      <c r="AH500" s="161">
        <f t="shared" ref="AH500:AH503" si="5845">AG500+29</f>
        <v>45777</v>
      </c>
      <c r="AI500" s="165">
        <f t="shared" ref="AI500:AI503" si="5846">IFERROR(IF(($R500-AH500)&gt;=0,0,IF(($S500-AG500)&lt;0,0,IF(AND(($S500-AH500)&gt;0,(AG500-$R500)&gt;0),$V500/365*(AH500-AG500+1),IF(AND(($S500-AH500)&lt;=0,(AG500-$R500)&gt;0),$V500/365*($S500-AG500+1),$V500/365*(AH500-$R500+1))))),0)</f>
        <v>0</v>
      </c>
      <c r="AJ500" s="161">
        <f t="shared" ref="AJ500:AJ503" si="5847">AH500+1</f>
        <v>45778</v>
      </c>
      <c r="AK500" s="161">
        <f t="shared" ref="AK500:AK503" si="5848">AJ500+30</f>
        <v>45808</v>
      </c>
      <c r="AL500" s="165">
        <f t="shared" ref="AL500:AL503" si="5849">IFERROR(IF(($R500-AK500)&gt;=0,0,IF(($S500-AJ500)&lt;0,0,IF(AND(($S500-AK500)&gt;0,(AJ500-$R500)&gt;0),$V500/365*(AK500-AJ500+1),IF(AND(($S500-AK500)&lt;=0,(AJ500-$R500)&gt;0),$V500/365*($S500-AJ500+1),$V500/365*(AK500-$R500+1))))),0)</f>
        <v>0</v>
      </c>
      <c r="AM500" s="161">
        <f t="shared" ref="AM500:AM503" si="5850">AK500+1</f>
        <v>45809</v>
      </c>
      <c r="AN500" s="161">
        <f t="shared" ref="AN500:AN503" si="5851">AM500+29</f>
        <v>45838</v>
      </c>
      <c r="AO500" s="165">
        <f t="shared" ref="AO500:AO503" si="5852">IFERROR(IF(($R500-AN500)&gt;=0,0,IF(($S500-AM500)&lt;0,0,IF(AND(($S500-AN500)&gt;0,(AM500-$R500)&gt;0),$V500/365*(AN500-AM500+1),IF(AND(($S500-AN500)&lt;=0,(AM500-$R500)&gt;0),$V500/365*($S500-AM500+1),$V500/365*(AN500-$R500+1))))),0)</f>
        <v>0</v>
      </c>
      <c r="AP500" s="161">
        <f t="shared" ref="AP500:AP503" si="5853">AN500+1</f>
        <v>45839</v>
      </c>
      <c r="AQ500" s="161">
        <f t="shared" ref="AQ500:AQ503" si="5854">AP500+30</f>
        <v>45869</v>
      </c>
      <c r="AR500" s="165">
        <f t="shared" ref="AR500:AR503" si="5855">IFERROR(IF(($R500-AQ500)&gt;=0,0,IF(($S500-AP500)&lt;0,0,IF(AND(($S500-AQ500)&gt;0,(AP500-$R500)&gt;0),$V500/365*(AQ500-AP500+1),IF(AND(($S500-AQ500)&lt;=0,(AP500-$R500)&gt;0),$V500/365*($S500-AP500+1),$V500/365*(AQ500-$R500+1))))),0)</f>
        <v>0</v>
      </c>
      <c r="AS500" s="161">
        <f t="shared" ref="AS500:AS503" si="5856">AQ500+1</f>
        <v>45870</v>
      </c>
      <c r="AT500" s="161">
        <f t="shared" ref="AT500:AT503" si="5857">AS500+30</f>
        <v>45900</v>
      </c>
      <c r="AU500" s="165">
        <f t="shared" ref="AU500:AU503" si="5858">IFERROR(IF(($R500-AT500)&gt;=0,0,IF(($S500-AS500)&lt;0,0,IF(AND(($S500-AT500)&gt;0,(AS500-$R500)&gt;0),$V500/365*(AT500-AS500+1),IF(AND(($S500-AT500)&lt;=0,(AS500-$R500)&gt;0),$V500/365*($S500-AS500+1),$V500/365*(AT500-$R500+1))))),0)</f>
        <v>0</v>
      </c>
      <c r="AV500" s="161">
        <f t="shared" ref="AV500:AV503" si="5859">AT500+1</f>
        <v>45901</v>
      </c>
      <c r="AW500" s="161">
        <f t="shared" ref="AW500:AW503" si="5860">AV500+29</f>
        <v>45930</v>
      </c>
      <c r="AX500" s="165">
        <f t="shared" ref="AX500:AX503" si="5861">IFERROR(IF(($R500-AW500)&gt;=0,0,IF(($S500-AV500)&lt;0,0,IF(AND(($S500-AW500)&gt;0,(AV500-$R500)&gt;0),$V500/365*(AW500-AV500+1),IF(AND(($S500-AW500)&lt;=0,(AV500-$R500)&gt;0),$V500/365*($S500-AV500+1),$V500/365*(AW500-$R500+1))))),0)</f>
        <v>0</v>
      </c>
      <c r="AY500" s="161">
        <f t="shared" ref="AY500:AY503" si="5862">AW500+1</f>
        <v>45931</v>
      </c>
      <c r="AZ500" s="161">
        <f t="shared" ref="AZ500:AZ503" si="5863">AY500+30</f>
        <v>45961</v>
      </c>
      <c r="BA500" s="165">
        <f t="shared" ref="BA500:BA503" si="5864">IFERROR(IF(($R500-AZ500)&gt;=0,0,IF(($S500-AY500)&lt;0,0,IF(AND(($S500-AZ500)&gt;0,(AY500-$R500)&gt;0),$V500/365*(AZ500-AY500+1),IF(AND(($S500-AZ500)&lt;=0,(AY500-$R500)&gt;0),$V500/365*($S500-AY500+1),$V500/365*(AZ500-$R500+1))))),0)</f>
        <v>0</v>
      </c>
      <c r="BB500" s="161">
        <f t="shared" ref="BB500:BB503" si="5865">AZ500+1</f>
        <v>45962</v>
      </c>
      <c r="BC500" s="161">
        <f t="shared" ref="BC500:BC503" si="5866">BB500+29</f>
        <v>45991</v>
      </c>
      <c r="BD500" s="165">
        <f t="shared" ref="BD500:BD503" si="5867">IFERROR(IF(($R500-BC500)&gt;=0,0,IF(($S500-BB500)&lt;0,0,IF(AND(($S500-BC500)&gt;0,(BB500-$R500)&gt;0),$V500/365*(BC500-BB500+1),IF(AND(($S500-BC500)&lt;=0,(BB500-$R500)&gt;0),$V500/365*($S500-BB500+1),$V500/365*(BC500-$R500+1))))),0)</f>
        <v>0</v>
      </c>
      <c r="BE500" s="161">
        <f t="shared" ref="BE500:BE503" si="5868">BC500+1</f>
        <v>45992</v>
      </c>
      <c r="BF500" s="161">
        <f t="shared" ref="BF500:BF503" si="5869">BE500+30</f>
        <v>46022</v>
      </c>
      <c r="BG500" s="165">
        <f t="shared" ref="BG500:BG503" si="5870">IFERROR(IF(($R500-BF500)&gt;=0,0,IF(($S500-BE500)&lt;0,0,IF(AND(($S500-BF500)&gt;0,(BE500-$R500)&gt;0),$V500/365*(BF500-BE500+1),IF(AND(($S500-BF500)&lt;=0,(BE500-$R500)&gt;0),$V500/365*($S500-BE500+1),$V500/365*(BF500-$R500+1))))),0)</f>
        <v>0</v>
      </c>
      <c r="BH500" s="161">
        <v>46023</v>
      </c>
      <c r="BI500" s="161">
        <f t="shared" ref="BI500:BI503" si="5871">BH500+30</f>
        <v>46053</v>
      </c>
      <c r="BJ500" s="165">
        <f t="shared" ref="BJ500:BJ503" si="5872">IFERROR(IF(($R500-BI500)&gt;=0,0,IF(($S500-BH500)&lt;0,0,IF(AND(($S500-BI500)&gt;0,(BH500-$R500)&gt;0),$V500/365*(BI500-BH500+1),IF(AND(($S500-BI500)&lt;=0,(BH500-$R500)&gt;0),$V500/365*($S500-BH500+1),$V500/365*(BI500-$R500+1))))),0)</f>
        <v>0</v>
      </c>
      <c r="BK500" s="161">
        <f t="shared" ref="BK500:BK503" si="5873">BI500+1</f>
        <v>46054</v>
      </c>
      <c r="BL500" s="161">
        <f t="shared" ref="BL500:BL503" si="5874">BK500+27</f>
        <v>46081</v>
      </c>
      <c r="BM500" s="165">
        <f t="shared" ref="BM500:BM503" si="5875">IFERROR(IF(($R500-BL500)&gt;=0,0,IF(($S500-BK500)&lt;0,0,IF(AND(($S500-BL500)&gt;0,(BK500-$R500)&gt;0),$V500/365*(BL500-BK500+1),IF(AND(($S500-BL500)&lt;=0,(BK500-$R500)&gt;0),$V500/365*($S500-BK500+1),$V500/365*(BL500-$R500+1))))),0)</f>
        <v>0</v>
      </c>
      <c r="BN500" s="161">
        <f t="shared" ref="BN500:BN503" si="5876">BL500+1</f>
        <v>46082</v>
      </c>
      <c r="BO500" s="161">
        <f t="shared" ref="BO500:BO503" si="5877">BN500+30</f>
        <v>46112</v>
      </c>
      <c r="BP500" s="165">
        <f t="shared" ref="BP500:BP503" si="5878">IFERROR(IF(($R500-BO500)&gt;=0,0,IF(($S500-BN500)&lt;0,0,IF(AND(($S500-BO500)&gt;0,(BN500-$R500)&gt;0),$V500/365*(BO500-BN500+1),IF(AND(($S500-BO500)&lt;=0,(BN500-$R500)&gt;0),$V500/365*($S500-BN500+1),$V500/365*(BO500-$R500+1))))),0)</f>
        <v>0</v>
      </c>
      <c r="BQ500" s="161">
        <f t="shared" ref="BQ500:BQ503" si="5879">BO500+1</f>
        <v>46113</v>
      </c>
      <c r="BR500" s="161">
        <f t="shared" ref="BR500:BR503" si="5880">BQ500+29</f>
        <v>46142</v>
      </c>
      <c r="BS500" s="165">
        <f t="shared" ref="BS500:BS503" si="5881">IFERROR(IF(($R500-BR500)&gt;=0,0,IF(($S500-BQ500)&lt;0,0,IF(AND(($S500-BR500)&gt;0,(BQ500-$R500)&gt;0),$V500/365*(BR500-BQ500+1),IF(AND(($S500-BR500)&lt;=0,(BQ500-$R500)&gt;0),$V500/365*($S500-BQ500+1),$V500/365*(BR500-$R500+1))))),0)</f>
        <v>0</v>
      </c>
      <c r="BT500" s="161">
        <f t="shared" ref="BT500:BT503" si="5882">BR500+1</f>
        <v>46143</v>
      </c>
      <c r="BU500" s="161">
        <f t="shared" ref="BU500:BU503" si="5883">BT500+30</f>
        <v>46173</v>
      </c>
      <c r="BV500" s="165">
        <f t="shared" ref="BV500:BV503" si="5884">IFERROR(IF(($R500-BU500)&gt;=0,0,IF(($S500-BT500)&lt;0,0,IF(AND(($S500-BU500)&gt;0,(BT500-$R500)&gt;0),$V500/365*(BU500-BT500+1),IF(AND(($S500-BU500)&lt;=0,(BT500-$R500)&gt;0),$V500/365*($S500-BT500+1),$V500/365*(BU500-$R500+1))))),0)</f>
        <v>0</v>
      </c>
      <c r="BW500" s="161">
        <f t="shared" ref="BW500:BW503" si="5885">BU500+1</f>
        <v>46174</v>
      </c>
      <c r="BX500" s="161">
        <f t="shared" ref="BX500:BX503" si="5886">BW500+29</f>
        <v>46203</v>
      </c>
      <c r="BY500" s="165">
        <f t="shared" ref="BY500:BY503" si="5887">IFERROR(IF(($R500-BX500)&gt;=0,0,IF(($S500-BW500)&lt;0,0,IF(AND(($S500-BX500)&gt;0,(BW500-$R500)&gt;0),$V500/365*(BX500-BW500+1),IF(AND(($S500-BX500)&lt;=0,(BW500-$R500)&gt;0),$V500/365*($S500-BW500+1),$V500/365*(BX500-$R500+1))))),0)</f>
        <v>0</v>
      </c>
      <c r="BZ500" s="161">
        <f t="shared" ref="BZ500:BZ503" si="5888">BX500+1</f>
        <v>46204</v>
      </c>
      <c r="CA500" s="161">
        <f t="shared" ref="CA500:CA503" si="5889">BZ500+30</f>
        <v>46234</v>
      </c>
      <c r="CB500" s="165">
        <f t="shared" ref="CB500:CB503" si="5890">IFERROR(IF(($R500-CA500)&gt;=0,0,IF(($S500-BZ500)&lt;0,0,IF(AND(($S500-CA500)&gt;0,(BZ500-$R500)&gt;0),$V500/365*(CA500-BZ500+1),IF(AND(($S500-CA500)&lt;=0,(BZ500-$R500)&gt;0),$V500/365*($S500-BZ500+1),$V500/365*(CA500-$R500+1))))),0)</f>
        <v>0</v>
      </c>
      <c r="CC500" s="161">
        <f t="shared" ref="CC500:CC503" si="5891">CA500+1</f>
        <v>46235</v>
      </c>
      <c r="CD500" s="161">
        <f t="shared" ref="CD500:CD503" si="5892">CC500+30</f>
        <v>46265</v>
      </c>
      <c r="CE500" s="165">
        <f t="shared" ref="CE500:CE503" si="5893">IFERROR(IF(($R500-CD500)&gt;=0,0,IF(($S500-CC500)&lt;0,0,IF(AND(($S500-CD500)&gt;0,(CC500-$R500)&gt;0),$V500/365*(CD500-CC500+1),IF(AND(($S500-CD500)&lt;=0,(CC500-$R500)&gt;0),$V500/365*($S500-CC500+1),$V500/365*(CD500-$R500+1))))),0)</f>
        <v>0</v>
      </c>
      <c r="CF500" s="161">
        <f t="shared" ref="CF500:CF503" si="5894">CD500+1</f>
        <v>46266</v>
      </c>
      <c r="CG500" s="161">
        <f t="shared" ref="CG500:CG503" si="5895">CF500+29</f>
        <v>46295</v>
      </c>
      <c r="CH500" s="165">
        <f t="shared" ref="CH500:CH503" si="5896">IFERROR(IF(($R500-CG500)&gt;=0,0,IF(($S500-CF500)&lt;0,0,IF(AND(($S500-CG500)&gt;0,(CF500-$R500)&gt;0),$V500/365*(CG500-CF500+1),IF(AND(($S500-CG500)&lt;=0,(CF500-$R500)&gt;0),$V500/365*($S500-CF500+1),$V500/365*(CG500-$R500+1))))),0)</f>
        <v>0</v>
      </c>
      <c r="CI500" s="161">
        <f t="shared" ref="CI500:CI503" si="5897">CG500+1</f>
        <v>46296</v>
      </c>
      <c r="CJ500" s="161">
        <f t="shared" ref="CJ500:CJ503" si="5898">CI500+30</f>
        <v>46326</v>
      </c>
      <c r="CK500" s="165">
        <f t="shared" ref="CK500:CK503" si="5899">IFERROR(IF(($R500-CJ500)&gt;=0,0,IF(($S500-CI500)&lt;0,0,IF(AND(($S500-CJ500)&gt;0,(CI500-$R500)&gt;0),$V500/365*(CJ500-CI500+1),IF(AND(($S500-CJ500)&lt;=0,(CI500-$R500)&gt;0),$V500/365*($S500-CI500+1),$V500/365*(CJ500-$R500+1))))),0)</f>
        <v>0</v>
      </c>
      <c r="CL500" s="161">
        <f t="shared" ref="CL500:CL503" si="5900">CJ500+1</f>
        <v>46327</v>
      </c>
      <c r="CM500" s="161">
        <f t="shared" ref="CM500:CM503" si="5901">CL500+29</f>
        <v>46356</v>
      </c>
      <c r="CN500" s="165">
        <f t="shared" ref="CN500:CN503" si="5902">IFERROR(IF(($R500-CM500)&gt;=0,0,IF(($S500-CL500)&lt;0,0,IF(AND(($S500-CM500)&gt;0,(CL500-$R500)&gt;0),$V500/365*(CM500-CL500+1),IF(AND(($S500-CM500)&lt;=0,(CL500-$R500)&gt;0),$V500/365*($S500-CL500+1),$V500/365*(CM500-$R500+1))))),0)</f>
        <v>0</v>
      </c>
      <c r="CO500" s="161">
        <f t="shared" ref="CO500:CO503" si="5903">CM500+1</f>
        <v>46357</v>
      </c>
      <c r="CP500" s="161">
        <f t="shared" ref="CP500:CP503" si="5904">CO500+30</f>
        <v>46387</v>
      </c>
      <c r="CQ500" s="165">
        <f t="shared" ref="CQ500:CQ503" si="5905">IFERROR(IF(($R500-CP500)&gt;=0,0,IF(($S500-CO500)&lt;0,0,IF(AND(($S500-CP500)&gt;0,(CO500-$R500)&gt;0),$V500/365*(CP500-CO500+1),IF(AND(($S500-CP500)&lt;=0,(CO500-$R500)&gt;0),$V500/365*($S500-CO500+1),$V500/365*(CP500-$R500+1))))),0)</f>
        <v>0</v>
      </c>
    </row>
    <row r="501" s="78" customFormat="1" ht="24" customHeight="1" outlineLevel="3" spans="1:95">
      <c r="A501" s="119"/>
      <c r="B501" s="120"/>
      <c r="C501" s="121"/>
      <c r="D501" s="119"/>
      <c r="E501" s="120"/>
      <c r="F501" s="120"/>
      <c r="G501" s="120"/>
      <c r="H501" s="122"/>
      <c r="I501" s="122"/>
      <c r="J501" s="122">
        <f t="shared" si="5367"/>
        <v>0</v>
      </c>
      <c r="K501" s="122">
        <f t="shared" ref="K501:K503" si="5906">K500+1</f>
        <v>2</v>
      </c>
      <c r="L501" s="153"/>
      <c r="M501" s="154">
        <f>IFERROR(VLOOKUP($L501,'2-2 引出数据_合同数据仓库'!$B$2:$BP$1000,3,FALSE),0)</f>
        <v>0</v>
      </c>
      <c r="N501" s="122"/>
      <c r="O501" s="154">
        <f>IFERROR(VLOOKUP((LEFT(VLOOKUP($L501,'2-2 引出数据_合同数据仓库'!$B$2:$BP$1000,64,FALSE),15)&amp;(RIGHT(VLOOKUP($L501,'2-2 引出数据_合同数据仓库'!$B$2:$BP$1000,64,FALSE),4)+1)),'2-2 引出数据_合同数据仓库'!$B$2:$BP$1000,3,FALSE),0)</f>
        <v>0</v>
      </c>
      <c r="P501" s="122"/>
      <c r="Q501" s="122">
        <f>IFERROR(VLOOKUP($L501,'2-2 引出数据_合同数据仓库'!$B$2:$BP$1000,28,FALSE),0)</f>
        <v>0</v>
      </c>
      <c r="R501" s="122">
        <f>IFERROR(VLOOKUP($L501,'2-2 引出数据_合同数据仓库'!$B$2:$BP$1000,29,FALSE),0)</f>
        <v>0</v>
      </c>
      <c r="S501" s="122">
        <f>IFERROR(VLOOKUP($L501,'2-2 引出数据_合同数据仓库'!$B$2:$BP$1000,4,FALSE),0)</f>
        <v>0</v>
      </c>
      <c r="T501" s="122"/>
      <c r="U501" s="122">
        <f>IFERROR(VLOOKUP($L501,'2-2 引出数据_合同数据仓库'!$B$2:$BP$1000,15,FALSE),0)</f>
        <v>0</v>
      </c>
      <c r="V501" s="122">
        <f t="shared" si="5835"/>
        <v>0</v>
      </c>
      <c r="W501" s="122"/>
      <c r="X501" s="161">
        <v>45658</v>
      </c>
      <c r="Y501" s="161">
        <f t="shared" si="5836"/>
        <v>45688</v>
      </c>
      <c r="Z501" s="165">
        <f t="shared" si="5837"/>
        <v>0</v>
      </c>
      <c r="AA501" s="161">
        <f t="shared" si="5838"/>
        <v>45689</v>
      </c>
      <c r="AB501" s="161">
        <f t="shared" si="5839"/>
        <v>45716</v>
      </c>
      <c r="AC501" s="165">
        <f t="shared" si="5840"/>
        <v>0</v>
      </c>
      <c r="AD501" s="161">
        <f t="shared" si="5841"/>
        <v>45717</v>
      </c>
      <c r="AE501" s="161">
        <f t="shared" si="5842"/>
        <v>45747</v>
      </c>
      <c r="AF501" s="165">
        <f t="shared" si="5843"/>
        <v>0</v>
      </c>
      <c r="AG501" s="161">
        <f t="shared" si="5844"/>
        <v>45748</v>
      </c>
      <c r="AH501" s="161">
        <f t="shared" si="5845"/>
        <v>45777</v>
      </c>
      <c r="AI501" s="165">
        <f t="shared" si="5846"/>
        <v>0</v>
      </c>
      <c r="AJ501" s="161">
        <f t="shared" si="5847"/>
        <v>45778</v>
      </c>
      <c r="AK501" s="161">
        <f t="shared" si="5848"/>
        <v>45808</v>
      </c>
      <c r="AL501" s="165">
        <f t="shared" si="5849"/>
        <v>0</v>
      </c>
      <c r="AM501" s="161">
        <f t="shared" si="5850"/>
        <v>45809</v>
      </c>
      <c r="AN501" s="161">
        <f t="shared" si="5851"/>
        <v>45838</v>
      </c>
      <c r="AO501" s="165">
        <f t="shared" si="5852"/>
        <v>0</v>
      </c>
      <c r="AP501" s="161">
        <f t="shared" si="5853"/>
        <v>45839</v>
      </c>
      <c r="AQ501" s="161">
        <f t="shared" si="5854"/>
        <v>45869</v>
      </c>
      <c r="AR501" s="165">
        <f t="shared" si="5855"/>
        <v>0</v>
      </c>
      <c r="AS501" s="161">
        <f t="shared" si="5856"/>
        <v>45870</v>
      </c>
      <c r="AT501" s="161">
        <f t="shared" si="5857"/>
        <v>45900</v>
      </c>
      <c r="AU501" s="165">
        <f t="shared" si="5858"/>
        <v>0</v>
      </c>
      <c r="AV501" s="161">
        <f t="shared" si="5859"/>
        <v>45901</v>
      </c>
      <c r="AW501" s="161">
        <f t="shared" si="5860"/>
        <v>45930</v>
      </c>
      <c r="AX501" s="165">
        <f t="shared" si="5861"/>
        <v>0</v>
      </c>
      <c r="AY501" s="161">
        <f t="shared" si="5862"/>
        <v>45931</v>
      </c>
      <c r="AZ501" s="161">
        <f t="shared" si="5863"/>
        <v>45961</v>
      </c>
      <c r="BA501" s="165">
        <f t="shared" si="5864"/>
        <v>0</v>
      </c>
      <c r="BB501" s="161">
        <f t="shared" si="5865"/>
        <v>45962</v>
      </c>
      <c r="BC501" s="161">
        <f t="shared" si="5866"/>
        <v>45991</v>
      </c>
      <c r="BD501" s="165">
        <f t="shared" si="5867"/>
        <v>0</v>
      </c>
      <c r="BE501" s="161">
        <f t="shared" si="5868"/>
        <v>45992</v>
      </c>
      <c r="BF501" s="161">
        <f t="shared" si="5869"/>
        <v>46022</v>
      </c>
      <c r="BG501" s="165">
        <f t="shared" si="5870"/>
        <v>0</v>
      </c>
      <c r="BH501" s="161">
        <v>46023</v>
      </c>
      <c r="BI501" s="161">
        <f t="shared" si="5871"/>
        <v>46053</v>
      </c>
      <c r="BJ501" s="165">
        <f t="shared" si="5872"/>
        <v>0</v>
      </c>
      <c r="BK501" s="161">
        <f t="shared" si="5873"/>
        <v>46054</v>
      </c>
      <c r="BL501" s="161">
        <f t="shared" si="5874"/>
        <v>46081</v>
      </c>
      <c r="BM501" s="165">
        <f t="shared" si="5875"/>
        <v>0</v>
      </c>
      <c r="BN501" s="161">
        <f t="shared" si="5876"/>
        <v>46082</v>
      </c>
      <c r="BO501" s="161">
        <f t="shared" si="5877"/>
        <v>46112</v>
      </c>
      <c r="BP501" s="165">
        <f t="shared" si="5878"/>
        <v>0</v>
      </c>
      <c r="BQ501" s="161">
        <f t="shared" si="5879"/>
        <v>46113</v>
      </c>
      <c r="BR501" s="161">
        <f t="shared" si="5880"/>
        <v>46142</v>
      </c>
      <c r="BS501" s="165">
        <f t="shared" si="5881"/>
        <v>0</v>
      </c>
      <c r="BT501" s="161">
        <f t="shared" si="5882"/>
        <v>46143</v>
      </c>
      <c r="BU501" s="161">
        <f t="shared" si="5883"/>
        <v>46173</v>
      </c>
      <c r="BV501" s="165">
        <f t="shared" si="5884"/>
        <v>0</v>
      </c>
      <c r="BW501" s="161">
        <f t="shared" si="5885"/>
        <v>46174</v>
      </c>
      <c r="BX501" s="161">
        <f t="shared" si="5886"/>
        <v>46203</v>
      </c>
      <c r="BY501" s="165">
        <f t="shared" si="5887"/>
        <v>0</v>
      </c>
      <c r="BZ501" s="161">
        <f t="shared" si="5888"/>
        <v>46204</v>
      </c>
      <c r="CA501" s="161">
        <f t="shared" si="5889"/>
        <v>46234</v>
      </c>
      <c r="CB501" s="165">
        <f t="shared" si="5890"/>
        <v>0</v>
      </c>
      <c r="CC501" s="161">
        <f t="shared" si="5891"/>
        <v>46235</v>
      </c>
      <c r="CD501" s="161">
        <f t="shared" si="5892"/>
        <v>46265</v>
      </c>
      <c r="CE501" s="165">
        <f t="shared" si="5893"/>
        <v>0</v>
      </c>
      <c r="CF501" s="161">
        <f t="shared" si="5894"/>
        <v>46266</v>
      </c>
      <c r="CG501" s="161">
        <f t="shared" si="5895"/>
        <v>46295</v>
      </c>
      <c r="CH501" s="165">
        <f t="shared" si="5896"/>
        <v>0</v>
      </c>
      <c r="CI501" s="161">
        <f t="shared" si="5897"/>
        <v>46296</v>
      </c>
      <c r="CJ501" s="161">
        <f t="shared" si="5898"/>
        <v>46326</v>
      </c>
      <c r="CK501" s="165">
        <f t="shared" si="5899"/>
        <v>0</v>
      </c>
      <c r="CL501" s="161">
        <f t="shared" si="5900"/>
        <v>46327</v>
      </c>
      <c r="CM501" s="161">
        <f t="shared" si="5901"/>
        <v>46356</v>
      </c>
      <c r="CN501" s="165">
        <f t="shared" si="5902"/>
        <v>0</v>
      </c>
      <c r="CO501" s="161">
        <f t="shared" si="5903"/>
        <v>46357</v>
      </c>
      <c r="CP501" s="161">
        <f t="shared" si="5904"/>
        <v>46387</v>
      </c>
      <c r="CQ501" s="165">
        <f t="shared" si="5905"/>
        <v>0</v>
      </c>
    </row>
    <row r="502" s="78" customFormat="1" ht="24" customHeight="1" outlineLevel="3" spans="1:95">
      <c r="A502" s="119"/>
      <c r="B502" s="120"/>
      <c r="C502" s="121"/>
      <c r="D502" s="119"/>
      <c r="E502" s="120"/>
      <c r="F502" s="120"/>
      <c r="G502" s="120"/>
      <c r="H502" s="122"/>
      <c r="I502" s="122"/>
      <c r="J502" s="122">
        <f t="shared" si="5367"/>
        <v>0</v>
      </c>
      <c r="K502" s="122">
        <f t="shared" si="5906"/>
        <v>3</v>
      </c>
      <c r="L502" s="153"/>
      <c r="M502" s="154">
        <f>IFERROR(VLOOKUP($L502,'2-2 引出数据_合同数据仓库'!$B$2:$BP$1000,3,FALSE),0)</f>
        <v>0</v>
      </c>
      <c r="N502" s="122"/>
      <c r="O502" s="154">
        <f>IFERROR(VLOOKUP((LEFT(VLOOKUP($L502,'2-2 引出数据_合同数据仓库'!$B$2:$BP$1000,64,FALSE),15)&amp;(RIGHT(VLOOKUP($L502,'2-2 引出数据_合同数据仓库'!$B$2:$BP$1000,64,FALSE),4)+1)),'2-2 引出数据_合同数据仓库'!$B$2:$BP$1000,3,FALSE),0)</f>
        <v>0</v>
      </c>
      <c r="P502" s="122"/>
      <c r="Q502" s="122">
        <f>IFERROR(VLOOKUP($L502,'2-2 引出数据_合同数据仓库'!$B$2:$BP$1000,28,FALSE),0)</f>
        <v>0</v>
      </c>
      <c r="R502" s="122">
        <f>IFERROR(VLOOKUP($L502,'2-2 引出数据_合同数据仓库'!$B$2:$BP$1000,29,FALSE),0)</f>
        <v>0</v>
      </c>
      <c r="S502" s="122">
        <f>IFERROR(VLOOKUP($L502,'2-2 引出数据_合同数据仓库'!$B$2:$BP$1000,4,FALSE),0)</f>
        <v>0</v>
      </c>
      <c r="T502" s="122"/>
      <c r="U502" s="122">
        <f>IFERROR(VLOOKUP($L502,'2-2 引出数据_合同数据仓库'!$B$2:$BP$1000,15,FALSE),0)</f>
        <v>0</v>
      </c>
      <c r="V502" s="122">
        <f t="shared" si="5835"/>
        <v>0</v>
      </c>
      <c r="W502" s="122"/>
      <c r="X502" s="161">
        <v>45658</v>
      </c>
      <c r="Y502" s="161">
        <f t="shared" si="5836"/>
        <v>45688</v>
      </c>
      <c r="Z502" s="165">
        <f t="shared" si="5837"/>
        <v>0</v>
      </c>
      <c r="AA502" s="161">
        <f t="shared" si="5838"/>
        <v>45689</v>
      </c>
      <c r="AB502" s="161">
        <f t="shared" si="5839"/>
        <v>45716</v>
      </c>
      <c r="AC502" s="165">
        <f t="shared" si="5840"/>
        <v>0</v>
      </c>
      <c r="AD502" s="161">
        <f t="shared" si="5841"/>
        <v>45717</v>
      </c>
      <c r="AE502" s="161">
        <f t="shared" si="5842"/>
        <v>45747</v>
      </c>
      <c r="AF502" s="165">
        <f t="shared" si="5843"/>
        <v>0</v>
      </c>
      <c r="AG502" s="161">
        <f t="shared" si="5844"/>
        <v>45748</v>
      </c>
      <c r="AH502" s="161">
        <f t="shared" si="5845"/>
        <v>45777</v>
      </c>
      <c r="AI502" s="165">
        <f t="shared" si="5846"/>
        <v>0</v>
      </c>
      <c r="AJ502" s="161">
        <f t="shared" si="5847"/>
        <v>45778</v>
      </c>
      <c r="AK502" s="161">
        <f t="shared" si="5848"/>
        <v>45808</v>
      </c>
      <c r="AL502" s="165">
        <f t="shared" si="5849"/>
        <v>0</v>
      </c>
      <c r="AM502" s="161">
        <f t="shared" si="5850"/>
        <v>45809</v>
      </c>
      <c r="AN502" s="161">
        <f t="shared" si="5851"/>
        <v>45838</v>
      </c>
      <c r="AO502" s="165">
        <f t="shared" si="5852"/>
        <v>0</v>
      </c>
      <c r="AP502" s="161">
        <f t="shared" si="5853"/>
        <v>45839</v>
      </c>
      <c r="AQ502" s="161">
        <f t="shared" si="5854"/>
        <v>45869</v>
      </c>
      <c r="AR502" s="165">
        <f t="shared" si="5855"/>
        <v>0</v>
      </c>
      <c r="AS502" s="161">
        <f t="shared" si="5856"/>
        <v>45870</v>
      </c>
      <c r="AT502" s="161">
        <f t="shared" si="5857"/>
        <v>45900</v>
      </c>
      <c r="AU502" s="165">
        <f t="shared" si="5858"/>
        <v>0</v>
      </c>
      <c r="AV502" s="161">
        <f t="shared" si="5859"/>
        <v>45901</v>
      </c>
      <c r="AW502" s="161">
        <f t="shared" si="5860"/>
        <v>45930</v>
      </c>
      <c r="AX502" s="165">
        <f t="shared" si="5861"/>
        <v>0</v>
      </c>
      <c r="AY502" s="161">
        <f t="shared" si="5862"/>
        <v>45931</v>
      </c>
      <c r="AZ502" s="161">
        <f t="shared" si="5863"/>
        <v>45961</v>
      </c>
      <c r="BA502" s="165">
        <f t="shared" si="5864"/>
        <v>0</v>
      </c>
      <c r="BB502" s="161">
        <f t="shared" si="5865"/>
        <v>45962</v>
      </c>
      <c r="BC502" s="161">
        <f t="shared" si="5866"/>
        <v>45991</v>
      </c>
      <c r="BD502" s="165">
        <f t="shared" si="5867"/>
        <v>0</v>
      </c>
      <c r="BE502" s="161">
        <f t="shared" si="5868"/>
        <v>45992</v>
      </c>
      <c r="BF502" s="161">
        <f t="shared" si="5869"/>
        <v>46022</v>
      </c>
      <c r="BG502" s="165">
        <f t="shared" si="5870"/>
        <v>0</v>
      </c>
      <c r="BH502" s="161">
        <v>46023</v>
      </c>
      <c r="BI502" s="161">
        <f t="shared" si="5871"/>
        <v>46053</v>
      </c>
      <c r="BJ502" s="165">
        <f t="shared" si="5872"/>
        <v>0</v>
      </c>
      <c r="BK502" s="161">
        <f t="shared" si="5873"/>
        <v>46054</v>
      </c>
      <c r="BL502" s="161">
        <f t="shared" si="5874"/>
        <v>46081</v>
      </c>
      <c r="BM502" s="165">
        <f t="shared" si="5875"/>
        <v>0</v>
      </c>
      <c r="BN502" s="161">
        <f t="shared" si="5876"/>
        <v>46082</v>
      </c>
      <c r="BO502" s="161">
        <f t="shared" si="5877"/>
        <v>46112</v>
      </c>
      <c r="BP502" s="165">
        <f t="shared" si="5878"/>
        <v>0</v>
      </c>
      <c r="BQ502" s="161">
        <f t="shared" si="5879"/>
        <v>46113</v>
      </c>
      <c r="BR502" s="161">
        <f t="shared" si="5880"/>
        <v>46142</v>
      </c>
      <c r="BS502" s="165">
        <f t="shared" si="5881"/>
        <v>0</v>
      </c>
      <c r="BT502" s="161">
        <f t="shared" si="5882"/>
        <v>46143</v>
      </c>
      <c r="BU502" s="161">
        <f t="shared" si="5883"/>
        <v>46173</v>
      </c>
      <c r="BV502" s="165">
        <f t="shared" si="5884"/>
        <v>0</v>
      </c>
      <c r="BW502" s="161">
        <f t="shared" si="5885"/>
        <v>46174</v>
      </c>
      <c r="BX502" s="161">
        <f t="shared" si="5886"/>
        <v>46203</v>
      </c>
      <c r="BY502" s="165">
        <f t="shared" si="5887"/>
        <v>0</v>
      </c>
      <c r="BZ502" s="161">
        <f t="shared" si="5888"/>
        <v>46204</v>
      </c>
      <c r="CA502" s="161">
        <f t="shared" si="5889"/>
        <v>46234</v>
      </c>
      <c r="CB502" s="165">
        <f t="shared" si="5890"/>
        <v>0</v>
      </c>
      <c r="CC502" s="161">
        <f t="shared" si="5891"/>
        <v>46235</v>
      </c>
      <c r="CD502" s="161">
        <f t="shared" si="5892"/>
        <v>46265</v>
      </c>
      <c r="CE502" s="165">
        <f t="shared" si="5893"/>
        <v>0</v>
      </c>
      <c r="CF502" s="161">
        <f t="shared" si="5894"/>
        <v>46266</v>
      </c>
      <c r="CG502" s="161">
        <f t="shared" si="5895"/>
        <v>46295</v>
      </c>
      <c r="CH502" s="165">
        <f t="shared" si="5896"/>
        <v>0</v>
      </c>
      <c r="CI502" s="161">
        <f t="shared" si="5897"/>
        <v>46296</v>
      </c>
      <c r="CJ502" s="161">
        <f t="shared" si="5898"/>
        <v>46326</v>
      </c>
      <c r="CK502" s="165">
        <f t="shared" si="5899"/>
        <v>0</v>
      </c>
      <c r="CL502" s="161">
        <f t="shared" si="5900"/>
        <v>46327</v>
      </c>
      <c r="CM502" s="161">
        <f t="shared" si="5901"/>
        <v>46356</v>
      </c>
      <c r="CN502" s="165">
        <f t="shared" si="5902"/>
        <v>0</v>
      </c>
      <c r="CO502" s="161">
        <f t="shared" si="5903"/>
        <v>46357</v>
      </c>
      <c r="CP502" s="161">
        <f t="shared" si="5904"/>
        <v>46387</v>
      </c>
      <c r="CQ502" s="165">
        <f t="shared" si="5905"/>
        <v>0</v>
      </c>
    </row>
    <row r="503" s="78" customFormat="1" ht="24" customHeight="1" outlineLevel="3" spans="1:95">
      <c r="A503" s="119"/>
      <c r="B503" s="120"/>
      <c r="C503" s="121"/>
      <c r="D503" s="119"/>
      <c r="E503" s="120"/>
      <c r="F503" s="120"/>
      <c r="G503" s="120"/>
      <c r="H503" s="122"/>
      <c r="I503" s="122"/>
      <c r="J503" s="122">
        <f t="shared" si="5367"/>
        <v>0</v>
      </c>
      <c r="K503" s="122">
        <f t="shared" si="5906"/>
        <v>4</v>
      </c>
      <c r="L503" s="153"/>
      <c r="M503" s="154">
        <f>IFERROR(VLOOKUP($L503,'2-2 引出数据_合同数据仓库'!$B$2:$BP$1000,3,FALSE),0)</f>
        <v>0</v>
      </c>
      <c r="N503" s="122"/>
      <c r="O503" s="154">
        <f>IFERROR(VLOOKUP((LEFT(VLOOKUP($L503,'2-2 引出数据_合同数据仓库'!$B$2:$BP$1000,64,FALSE),15)&amp;(RIGHT(VLOOKUP($L503,'2-2 引出数据_合同数据仓库'!$B$2:$BP$1000,64,FALSE),4)+1)),'2-2 引出数据_合同数据仓库'!$B$2:$BP$1000,3,FALSE),0)</f>
        <v>0</v>
      </c>
      <c r="P503" s="122"/>
      <c r="Q503" s="122">
        <f>IFERROR(VLOOKUP($L503,'2-2 引出数据_合同数据仓库'!$B$2:$BP$1000,28,FALSE),0)</f>
        <v>0</v>
      </c>
      <c r="R503" s="122">
        <f>IFERROR(VLOOKUP($L503,'2-2 引出数据_合同数据仓库'!$B$2:$BP$1000,29,FALSE),0)</f>
        <v>0</v>
      </c>
      <c r="S503" s="122">
        <f>IFERROR(VLOOKUP($L503,'2-2 引出数据_合同数据仓库'!$B$2:$BP$1000,4,FALSE),0)</f>
        <v>0</v>
      </c>
      <c r="T503" s="122"/>
      <c r="U503" s="122">
        <f>IFERROR(VLOOKUP($L503,'2-2 引出数据_合同数据仓库'!$B$2:$BP$1000,15,FALSE),0)</f>
        <v>0</v>
      </c>
      <c r="V503" s="122">
        <f t="shared" si="5835"/>
        <v>0</v>
      </c>
      <c r="W503" s="122"/>
      <c r="X503" s="161">
        <v>45658</v>
      </c>
      <c r="Y503" s="161">
        <f t="shared" si="5836"/>
        <v>45688</v>
      </c>
      <c r="Z503" s="165">
        <f t="shared" si="5837"/>
        <v>0</v>
      </c>
      <c r="AA503" s="161">
        <f t="shared" si="5838"/>
        <v>45689</v>
      </c>
      <c r="AB503" s="161">
        <f t="shared" si="5839"/>
        <v>45716</v>
      </c>
      <c r="AC503" s="165">
        <f t="shared" si="5840"/>
        <v>0</v>
      </c>
      <c r="AD503" s="161">
        <f t="shared" si="5841"/>
        <v>45717</v>
      </c>
      <c r="AE503" s="161">
        <f t="shared" si="5842"/>
        <v>45747</v>
      </c>
      <c r="AF503" s="165">
        <f t="shared" si="5843"/>
        <v>0</v>
      </c>
      <c r="AG503" s="161">
        <f t="shared" si="5844"/>
        <v>45748</v>
      </c>
      <c r="AH503" s="161">
        <f t="shared" si="5845"/>
        <v>45777</v>
      </c>
      <c r="AI503" s="165">
        <f t="shared" si="5846"/>
        <v>0</v>
      </c>
      <c r="AJ503" s="161">
        <f t="shared" si="5847"/>
        <v>45778</v>
      </c>
      <c r="AK503" s="161">
        <f t="shared" si="5848"/>
        <v>45808</v>
      </c>
      <c r="AL503" s="165">
        <f t="shared" si="5849"/>
        <v>0</v>
      </c>
      <c r="AM503" s="161">
        <f t="shared" si="5850"/>
        <v>45809</v>
      </c>
      <c r="AN503" s="161">
        <f t="shared" si="5851"/>
        <v>45838</v>
      </c>
      <c r="AO503" s="165">
        <f t="shared" si="5852"/>
        <v>0</v>
      </c>
      <c r="AP503" s="161">
        <f t="shared" si="5853"/>
        <v>45839</v>
      </c>
      <c r="AQ503" s="161">
        <f t="shared" si="5854"/>
        <v>45869</v>
      </c>
      <c r="AR503" s="165">
        <f t="shared" si="5855"/>
        <v>0</v>
      </c>
      <c r="AS503" s="161">
        <f t="shared" si="5856"/>
        <v>45870</v>
      </c>
      <c r="AT503" s="161">
        <f t="shared" si="5857"/>
        <v>45900</v>
      </c>
      <c r="AU503" s="165">
        <f t="shared" si="5858"/>
        <v>0</v>
      </c>
      <c r="AV503" s="161">
        <f t="shared" si="5859"/>
        <v>45901</v>
      </c>
      <c r="AW503" s="161">
        <f t="shared" si="5860"/>
        <v>45930</v>
      </c>
      <c r="AX503" s="165">
        <f t="shared" si="5861"/>
        <v>0</v>
      </c>
      <c r="AY503" s="161">
        <f t="shared" si="5862"/>
        <v>45931</v>
      </c>
      <c r="AZ503" s="161">
        <f t="shared" si="5863"/>
        <v>45961</v>
      </c>
      <c r="BA503" s="165">
        <f t="shared" si="5864"/>
        <v>0</v>
      </c>
      <c r="BB503" s="161">
        <f t="shared" si="5865"/>
        <v>45962</v>
      </c>
      <c r="BC503" s="161">
        <f t="shared" si="5866"/>
        <v>45991</v>
      </c>
      <c r="BD503" s="165">
        <f t="shared" si="5867"/>
        <v>0</v>
      </c>
      <c r="BE503" s="161">
        <f t="shared" si="5868"/>
        <v>45992</v>
      </c>
      <c r="BF503" s="161">
        <f t="shared" si="5869"/>
        <v>46022</v>
      </c>
      <c r="BG503" s="165">
        <f t="shared" si="5870"/>
        <v>0</v>
      </c>
      <c r="BH503" s="161">
        <v>46023</v>
      </c>
      <c r="BI503" s="161">
        <f t="shared" si="5871"/>
        <v>46053</v>
      </c>
      <c r="BJ503" s="165">
        <f t="shared" si="5872"/>
        <v>0</v>
      </c>
      <c r="BK503" s="161">
        <f t="shared" si="5873"/>
        <v>46054</v>
      </c>
      <c r="BL503" s="161">
        <f t="shared" si="5874"/>
        <v>46081</v>
      </c>
      <c r="BM503" s="165">
        <f t="shared" si="5875"/>
        <v>0</v>
      </c>
      <c r="BN503" s="161">
        <f t="shared" si="5876"/>
        <v>46082</v>
      </c>
      <c r="BO503" s="161">
        <f t="shared" si="5877"/>
        <v>46112</v>
      </c>
      <c r="BP503" s="165">
        <f t="shared" si="5878"/>
        <v>0</v>
      </c>
      <c r="BQ503" s="161">
        <f t="shared" si="5879"/>
        <v>46113</v>
      </c>
      <c r="BR503" s="161">
        <f t="shared" si="5880"/>
        <v>46142</v>
      </c>
      <c r="BS503" s="165">
        <f t="shared" si="5881"/>
        <v>0</v>
      </c>
      <c r="BT503" s="161">
        <f t="shared" si="5882"/>
        <v>46143</v>
      </c>
      <c r="BU503" s="161">
        <f t="shared" si="5883"/>
        <v>46173</v>
      </c>
      <c r="BV503" s="165">
        <f t="shared" si="5884"/>
        <v>0</v>
      </c>
      <c r="BW503" s="161">
        <f t="shared" si="5885"/>
        <v>46174</v>
      </c>
      <c r="BX503" s="161">
        <f t="shared" si="5886"/>
        <v>46203</v>
      </c>
      <c r="BY503" s="165">
        <f t="shared" si="5887"/>
        <v>0</v>
      </c>
      <c r="BZ503" s="161">
        <f t="shared" si="5888"/>
        <v>46204</v>
      </c>
      <c r="CA503" s="161">
        <f t="shared" si="5889"/>
        <v>46234</v>
      </c>
      <c r="CB503" s="165">
        <f t="shared" si="5890"/>
        <v>0</v>
      </c>
      <c r="CC503" s="161">
        <f t="shared" si="5891"/>
        <v>46235</v>
      </c>
      <c r="CD503" s="161">
        <f t="shared" si="5892"/>
        <v>46265</v>
      </c>
      <c r="CE503" s="165">
        <f t="shared" si="5893"/>
        <v>0</v>
      </c>
      <c r="CF503" s="161">
        <f t="shared" si="5894"/>
        <v>46266</v>
      </c>
      <c r="CG503" s="161">
        <f t="shared" si="5895"/>
        <v>46295</v>
      </c>
      <c r="CH503" s="165">
        <f t="shared" si="5896"/>
        <v>0</v>
      </c>
      <c r="CI503" s="161">
        <f t="shared" si="5897"/>
        <v>46296</v>
      </c>
      <c r="CJ503" s="161">
        <f t="shared" si="5898"/>
        <v>46326</v>
      </c>
      <c r="CK503" s="165">
        <f t="shared" si="5899"/>
        <v>0</v>
      </c>
      <c r="CL503" s="161">
        <f t="shared" si="5900"/>
        <v>46327</v>
      </c>
      <c r="CM503" s="161">
        <f t="shared" si="5901"/>
        <v>46356</v>
      </c>
      <c r="CN503" s="165">
        <f t="shared" si="5902"/>
        <v>0</v>
      </c>
      <c r="CO503" s="161">
        <f t="shared" si="5903"/>
        <v>46357</v>
      </c>
      <c r="CP503" s="161">
        <f t="shared" si="5904"/>
        <v>46387</v>
      </c>
      <c r="CQ503" s="165">
        <f t="shared" si="5905"/>
        <v>0</v>
      </c>
    </row>
    <row r="504" s="78" customFormat="1" ht="24" customHeight="1" outlineLevel="4" spans="1:95">
      <c r="A504" s="123" t="s">
        <v>2826</v>
      </c>
      <c r="B504" s="124"/>
      <c r="C504" s="124"/>
      <c r="D504" s="124"/>
      <c r="E504" s="124"/>
      <c r="F504" s="124"/>
      <c r="G504" s="125"/>
      <c r="H504" s="126"/>
      <c r="I504" s="126"/>
      <c r="J504" s="126"/>
      <c r="K504" s="126"/>
      <c r="L504" s="155"/>
      <c r="M504" s="155"/>
      <c r="N504" s="126"/>
      <c r="O504" s="126"/>
      <c r="P504" s="126"/>
      <c r="Q504" s="126"/>
      <c r="R504" s="126"/>
      <c r="S504" s="126"/>
      <c r="T504" s="126"/>
      <c r="U504" s="126"/>
      <c r="V504" s="126"/>
      <c r="W504" s="126"/>
      <c r="X504" s="126"/>
      <c r="Y504" s="126"/>
      <c r="Z504" s="126"/>
      <c r="AA504" s="126"/>
      <c r="AB504" s="126"/>
      <c r="AC504" s="126"/>
      <c r="AD504" s="126"/>
      <c r="AE504" s="126"/>
      <c r="AF504" s="126"/>
      <c r="AG504" s="126"/>
      <c r="AH504" s="126"/>
      <c r="AI504" s="126"/>
      <c r="AJ504" s="126"/>
      <c r="AK504" s="126"/>
      <c r="AL504" s="126"/>
      <c r="AM504" s="126"/>
      <c r="AN504" s="126"/>
      <c r="AO504" s="126"/>
      <c r="AP504" s="126"/>
      <c r="AQ504" s="126"/>
      <c r="AR504" s="126"/>
      <c r="AS504" s="126"/>
      <c r="AT504" s="126"/>
      <c r="AU504" s="126"/>
      <c r="AV504" s="126"/>
      <c r="AW504" s="126"/>
      <c r="AX504" s="126"/>
      <c r="AY504" s="126"/>
      <c r="AZ504" s="126"/>
      <c r="BA504" s="126"/>
      <c r="BB504" s="126"/>
      <c r="BC504" s="126"/>
      <c r="BD504" s="126"/>
      <c r="BE504" s="126"/>
      <c r="BF504" s="126"/>
      <c r="BG504" s="126"/>
      <c r="BH504" s="126"/>
      <c r="BI504" s="126"/>
      <c r="BJ504" s="126"/>
      <c r="BK504" s="126"/>
      <c r="BL504" s="126"/>
      <c r="BM504" s="126"/>
      <c r="BN504" s="126"/>
      <c r="BO504" s="126"/>
      <c r="BP504" s="126"/>
      <c r="BQ504" s="126"/>
      <c r="BR504" s="126"/>
      <c r="BS504" s="126"/>
      <c r="BT504" s="126"/>
      <c r="BU504" s="126"/>
      <c r="BV504" s="126"/>
      <c r="BW504" s="126"/>
      <c r="BX504" s="126"/>
      <c r="BY504" s="126"/>
      <c r="BZ504" s="126"/>
      <c r="CA504" s="126"/>
      <c r="CB504" s="126"/>
      <c r="CC504" s="126"/>
      <c r="CD504" s="126"/>
      <c r="CE504" s="126"/>
      <c r="CF504" s="126"/>
      <c r="CG504" s="126"/>
      <c r="CH504" s="126"/>
      <c r="CI504" s="126"/>
      <c r="CJ504" s="126"/>
      <c r="CK504" s="126"/>
      <c r="CL504" s="126"/>
      <c r="CM504" s="126"/>
      <c r="CN504" s="126"/>
      <c r="CO504" s="126"/>
      <c r="CP504" s="126"/>
      <c r="CQ504" s="126"/>
    </row>
    <row r="505" ht="24" customHeight="1" outlineLevel="2" spans="1:95">
      <c r="A505" s="111"/>
      <c r="B505" s="112" t="s">
        <v>799</v>
      </c>
      <c r="C505" s="113" t="s">
        <v>1622</v>
      </c>
      <c r="D505" s="111" t="s">
        <v>1623</v>
      </c>
      <c r="E505" s="112" t="s">
        <v>1624</v>
      </c>
      <c r="F505" s="112" t="s">
        <v>1625</v>
      </c>
      <c r="G505" s="112" t="s">
        <v>943</v>
      </c>
      <c r="H505" s="114">
        <f>X505+AA505+AD505+AG505+AJ505+AM505+AP505+AS505+AV505+AY505+BB505+BE505</f>
        <v>0</v>
      </c>
      <c r="I505" s="114">
        <f>Y505+AB505+AE505+AH505+AK505+AN505+AQ505+AT505+AW505+AZ505+BC505+BF505</f>
        <v>0</v>
      </c>
      <c r="J505" s="114">
        <f t="shared" si="5367"/>
        <v>0</v>
      </c>
      <c r="K505" s="114"/>
      <c r="L505" s="151"/>
      <c r="M505" s="151"/>
      <c r="N505" s="114"/>
      <c r="O505" s="114"/>
      <c r="P505" s="114"/>
      <c r="Q505" s="114"/>
      <c r="R505" s="114"/>
      <c r="S505" s="114"/>
      <c r="T505" s="114"/>
      <c r="U505" s="114"/>
      <c r="V505" s="114"/>
      <c r="W505" s="114"/>
      <c r="X505" s="114">
        <f>VLOOKUP($C505,'1 预算编制表单'!$C:$BJ,27,FALSE)</f>
        <v>0</v>
      </c>
      <c r="Y505" s="114">
        <f>X505-Z505</f>
        <v>0</v>
      </c>
      <c r="Z505" s="114">
        <f>SUM(Z506:Z510)</f>
        <v>0</v>
      </c>
      <c r="AA505" s="114">
        <f>VLOOKUP($C505,'1 预算编制表单'!$C:$BJ,30,FALSE)</f>
        <v>0</v>
      </c>
      <c r="AB505" s="114">
        <f>AA505-AC505</f>
        <v>0</v>
      </c>
      <c r="AC505" s="114">
        <f>SUM(AC506:AC510)</f>
        <v>0</v>
      </c>
      <c r="AD505" s="114">
        <f>VLOOKUP($C505,'1 预算编制表单'!$C:$BJ,33,FALSE)</f>
        <v>0</v>
      </c>
      <c r="AE505" s="114">
        <f>AD505-AF505</f>
        <v>0</v>
      </c>
      <c r="AF505" s="114">
        <f>SUM(AF506:AF510)</f>
        <v>0</v>
      </c>
      <c r="AG505" s="114">
        <f>VLOOKUP($C505,'1 预算编制表单'!$C:$BJ,36,FALSE)</f>
        <v>0</v>
      </c>
      <c r="AH505" s="114">
        <f>AG505-AI505</f>
        <v>0</v>
      </c>
      <c r="AI505" s="114">
        <f>SUM(AI506:AI510)</f>
        <v>0</v>
      </c>
      <c r="AJ505" s="114">
        <f>VLOOKUP($C505,'1 预算编制表单'!$C:$BJ,39,FALSE)</f>
        <v>0</v>
      </c>
      <c r="AK505" s="114">
        <f>AJ505-AL505</f>
        <v>0</v>
      </c>
      <c r="AL505" s="114">
        <f>SUM(AL506:AL510)</f>
        <v>0</v>
      </c>
      <c r="AM505" s="114">
        <f>VLOOKUP($C505,'1 预算编制表单'!$C:$BJ,42,FALSE)</f>
        <v>0</v>
      </c>
      <c r="AN505" s="114">
        <f>AM505-AO505</f>
        <v>0</v>
      </c>
      <c r="AO505" s="114">
        <f>SUM(AO506:AO510)</f>
        <v>0</v>
      </c>
      <c r="AP505" s="114">
        <f>VLOOKUP($C505,'1 预算编制表单'!$C:$BJ,45,FALSE)</f>
        <v>0</v>
      </c>
      <c r="AQ505" s="114">
        <f>AP505-AR505</f>
        <v>0</v>
      </c>
      <c r="AR505" s="114">
        <f>SUM(AR506:AR510)</f>
        <v>0</v>
      </c>
      <c r="AS505" s="114">
        <f>VLOOKUP($C505,'1 预算编制表单'!$C:$BJ,48,FALSE)</f>
        <v>0</v>
      </c>
      <c r="AT505" s="114">
        <f>AS505-AU505</f>
        <v>0</v>
      </c>
      <c r="AU505" s="114">
        <f>SUM(AU506:AU510)</f>
        <v>0</v>
      </c>
      <c r="AV505" s="114">
        <f>VLOOKUP($C505,'1 预算编制表单'!$C:$BJ,51,FALSE)</f>
        <v>0</v>
      </c>
      <c r="AW505" s="114">
        <f>AV505-AX505</f>
        <v>0</v>
      </c>
      <c r="AX505" s="114">
        <f>SUM(AX506:AX510)</f>
        <v>0</v>
      </c>
      <c r="AY505" s="114">
        <f>VLOOKUP($C505,'1 预算编制表单'!$C:$BJ,54,FALSE)</f>
        <v>0</v>
      </c>
      <c r="AZ505" s="114">
        <f>AY505-BA505</f>
        <v>0</v>
      </c>
      <c r="BA505" s="114">
        <f>SUM(BA506:BA510)</f>
        <v>0</v>
      </c>
      <c r="BB505" s="114">
        <f>VLOOKUP($C505,'1 预算编制表单'!$C:$BJ,57,FALSE)</f>
        <v>0</v>
      </c>
      <c r="BC505" s="114">
        <f>BB505-BD505</f>
        <v>0</v>
      </c>
      <c r="BD505" s="114">
        <f>SUM(BD506:BD510)</f>
        <v>0</v>
      </c>
      <c r="BE505" s="114">
        <f>VLOOKUP($C505,'1 预算编制表单'!$C:$BJ,60,FALSE)</f>
        <v>0</v>
      </c>
      <c r="BF505" s="114">
        <f>BE505-BG505</f>
        <v>0</v>
      </c>
      <c r="BG505" s="114">
        <f>SUM(BG506:BG510)</f>
        <v>0</v>
      </c>
      <c r="BH505" s="114">
        <f>VLOOKUP($C505,'1 预算编制表单'!$C:$BJ,27,FALSE)</f>
        <v>0</v>
      </c>
      <c r="BI505" s="114">
        <f>BH505-BJ505</f>
        <v>0</v>
      </c>
      <c r="BJ505" s="114">
        <f>SUM(BJ506:BJ510)</f>
        <v>0</v>
      </c>
      <c r="BK505" s="114">
        <f>VLOOKUP($C505,'1 预算编制表单'!$C:$BJ,30,FALSE)</f>
        <v>0</v>
      </c>
      <c r="BL505" s="114">
        <f>BK505-BM505</f>
        <v>0</v>
      </c>
      <c r="BM505" s="114">
        <f>SUM(BM506:BM510)</f>
        <v>0</v>
      </c>
      <c r="BN505" s="114">
        <f>VLOOKUP($C505,'1 预算编制表单'!$C:$BJ,33,FALSE)</f>
        <v>0</v>
      </c>
      <c r="BO505" s="114">
        <f>BN505-BP505</f>
        <v>0</v>
      </c>
      <c r="BP505" s="114">
        <f>SUM(BP506:BP510)</f>
        <v>0</v>
      </c>
      <c r="BQ505" s="114">
        <f>VLOOKUP($C505,'1 预算编制表单'!$C:$BJ,36,FALSE)</f>
        <v>0</v>
      </c>
      <c r="BR505" s="114">
        <f>BQ505-BS505</f>
        <v>0</v>
      </c>
      <c r="BS505" s="114">
        <f>SUM(BS506:BS510)</f>
        <v>0</v>
      </c>
      <c r="BT505" s="114">
        <f>VLOOKUP($C505,'1 预算编制表单'!$C:$BJ,39,FALSE)</f>
        <v>0</v>
      </c>
      <c r="BU505" s="114">
        <f>BT505-BV505</f>
        <v>0</v>
      </c>
      <c r="BV505" s="114">
        <f>SUM(BV506:BV510)</f>
        <v>0</v>
      </c>
      <c r="BW505" s="114">
        <f>VLOOKUP($C505,'1 预算编制表单'!$C:$BJ,42,FALSE)</f>
        <v>0</v>
      </c>
      <c r="BX505" s="114">
        <f>BW505-BY505</f>
        <v>0</v>
      </c>
      <c r="BY505" s="114">
        <f>SUM(BY506:BY510)</f>
        <v>0</v>
      </c>
      <c r="BZ505" s="114">
        <f>VLOOKUP($C505,'1 预算编制表单'!$C:$BJ,45,FALSE)</f>
        <v>0</v>
      </c>
      <c r="CA505" s="114">
        <f>BZ505-CB505</f>
        <v>0</v>
      </c>
      <c r="CB505" s="114">
        <f>SUM(CB506:CB510)</f>
        <v>0</v>
      </c>
      <c r="CC505" s="114">
        <f>VLOOKUP($C505,'1 预算编制表单'!$C:$BJ,48,FALSE)</f>
        <v>0</v>
      </c>
      <c r="CD505" s="114">
        <f>CC505-CE505</f>
        <v>0</v>
      </c>
      <c r="CE505" s="114">
        <f>SUM(CE506:CE510)</f>
        <v>0</v>
      </c>
      <c r="CF505" s="114">
        <f>VLOOKUP($C505,'1 预算编制表单'!$C:$BJ,51,FALSE)</f>
        <v>0</v>
      </c>
      <c r="CG505" s="114">
        <f>CF505-CH505</f>
        <v>0</v>
      </c>
      <c r="CH505" s="114">
        <f>SUM(CH506:CH510)</f>
        <v>0</v>
      </c>
      <c r="CI505" s="114">
        <f>VLOOKUP($C505,'1 预算编制表单'!$C:$BJ,54,FALSE)</f>
        <v>0</v>
      </c>
      <c r="CJ505" s="114">
        <f>CI505-CK505</f>
        <v>0</v>
      </c>
      <c r="CK505" s="114">
        <f>SUM(CK506:CK510)</f>
        <v>0</v>
      </c>
      <c r="CL505" s="114">
        <f>VLOOKUP($C505,'1 预算编制表单'!$C:$BJ,57,FALSE)</f>
        <v>0</v>
      </c>
      <c r="CM505" s="114">
        <f>CL505-CN505</f>
        <v>0</v>
      </c>
      <c r="CN505" s="114">
        <f>SUM(CN506:CN510)</f>
        <v>0</v>
      </c>
      <c r="CO505" s="114">
        <f>VLOOKUP($C505,'1 预算编制表单'!$C:$BJ,60,FALSE)</f>
        <v>0</v>
      </c>
      <c r="CP505" s="114">
        <f>CO505-CQ505</f>
        <v>0</v>
      </c>
      <c r="CQ505" s="114">
        <f>SUM(CQ506:CQ510)</f>
        <v>0</v>
      </c>
    </row>
    <row r="506" s="78" customFormat="1" ht="24" customHeight="1" outlineLevel="3" spans="1:95">
      <c r="A506" s="119"/>
      <c r="B506" s="120"/>
      <c r="C506" s="121"/>
      <c r="D506" s="119"/>
      <c r="E506" s="120"/>
      <c r="F506" s="120"/>
      <c r="G506" s="120"/>
      <c r="H506" s="122"/>
      <c r="I506" s="122"/>
      <c r="J506" s="122">
        <f t="shared" si="5367"/>
        <v>0</v>
      </c>
      <c r="K506" s="122">
        <v>1</v>
      </c>
      <c r="L506" s="71"/>
      <c r="M506" s="154">
        <f>IFERROR(VLOOKUP($L506,'2-2 引出数据_合同数据仓库'!$B$2:$BP$1000,3,FALSE),0)</f>
        <v>0</v>
      </c>
      <c r="N506" s="122"/>
      <c r="O506" s="154">
        <f>IFERROR(VLOOKUP((LEFT(VLOOKUP($L506,'2-2 引出数据_合同数据仓库'!$B$2:$BP$1000,64,FALSE),15)&amp;(RIGHT(VLOOKUP($L506,'2-2 引出数据_合同数据仓库'!$B$2:$BP$1000,64,FALSE),4)+1)),'2-2 引出数据_合同数据仓库'!$B$2:$BP$1000,3,FALSE),0)</f>
        <v>0</v>
      </c>
      <c r="P506" s="122"/>
      <c r="Q506" s="122">
        <f>IFERROR(VLOOKUP($L506,'2-2 引出数据_合同数据仓库'!$B$2:$BP$1000,28,FALSE),0)</f>
        <v>0</v>
      </c>
      <c r="R506" s="122">
        <f>IFERROR(VLOOKUP($L506,'2-2 引出数据_合同数据仓库'!$B$2:$BP$1000,29,FALSE),0)</f>
        <v>0</v>
      </c>
      <c r="S506" s="122">
        <f>IFERROR(VLOOKUP($L506,'2-2 引出数据_合同数据仓库'!$B$2:$BP$1000,4,FALSE),0)</f>
        <v>0</v>
      </c>
      <c r="T506" s="122"/>
      <c r="U506" s="122">
        <f>IFERROR(VLOOKUP($L506,'2-2 引出数据_合同数据仓库'!$B$2:$BP$1000,15,FALSE),0)</f>
        <v>0</v>
      </c>
      <c r="V506" s="122">
        <f t="shared" ref="V506:V509" si="5907">U506/(S506-R506+1)*365</f>
        <v>0</v>
      </c>
      <c r="W506" s="122"/>
      <c r="X506" s="161">
        <v>45658</v>
      </c>
      <c r="Y506" s="161">
        <f t="shared" ref="Y506:Y509" si="5908">X506+30</f>
        <v>45688</v>
      </c>
      <c r="Z506" s="165">
        <f t="shared" ref="Z506:Z509" si="5909">IFERROR(IF(($R506-Y506)&gt;=0,0,IF(($S506-X506)&lt;0,0,IF(AND(($S506-Y506)&gt;0,(X506-$R506)&gt;0),$V506/365*(Y506-X506+1),IF(AND(($S506-Y506)&lt;=0,(X506-$R506)&gt;0),$V506/365*($S506-X506+1),$V506/365*(Y506-$R506+1))))),0)</f>
        <v>0</v>
      </c>
      <c r="AA506" s="161">
        <f t="shared" ref="AA506:AA509" si="5910">Y506+1</f>
        <v>45689</v>
      </c>
      <c r="AB506" s="161">
        <f t="shared" ref="AB506:AB509" si="5911">AA506+27</f>
        <v>45716</v>
      </c>
      <c r="AC506" s="165">
        <f t="shared" ref="AC506:AC509" si="5912">IFERROR(IF(($R506-AB506)&gt;=0,0,IF(($S506-AA506)&lt;0,0,IF(AND(($S506-AB506)&gt;0,(AA506-$R506)&gt;0),$V506/365*(AB506-AA506+1),IF(AND(($S506-AB506)&lt;=0,(AA506-$R506)&gt;0),$V506/365*($S506-AA506+1),$V506/365*(AB506-$R506+1))))),0)</f>
        <v>0</v>
      </c>
      <c r="AD506" s="161">
        <f t="shared" ref="AD506:AD509" si="5913">AB506+1</f>
        <v>45717</v>
      </c>
      <c r="AE506" s="161">
        <f t="shared" ref="AE506:AE509" si="5914">AD506+30</f>
        <v>45747</v>
      </c>
      <c r="AF506" s="165">
        <f t="shared" ref="AF506:AF509" si="5915">IFERROR(IF(($R506-AE506)&gt;=0,0,IF(($S506-AD506)&lt;0,0,IF(AND(($S506-AE506)&gt;0,(AD506-$R506)&gt;0),$V506/365*(AE506-AD506+1),IF(AND(($S506-AE506)&lt;=0,(AD506-$R506)&gt;0),$V506/365*($S506-AD506+1),$V506/365*(AE506-$R506+1))))),0)</f>
        <v>0</v>
      </c>
      <c r="AG506" s="161">
        <f t="shared" ref="AG506:AG509" si="5916">AE506+1</f>
        <v>45748</v>
      </c>
      <c r="AH506" s="161">
        <f t="shared" ref="AH506:AH509" si="5917">AG506+29</f>
        <v>45777</v>
      </c>
      <c r="AI506" s="165">
        <f t="shared" ref="AI506:AI509" si="5918">IFERROR(IF(($R506-AH506)&gt;=0,0,IF(($S506-AG506)&lt;0,0,IF(AND(($S506-AH506)&gt;0,(AG506-$R506)&gt;0),$V506/365*(AH506-AG506+1),IF(AND(($S506-AH506)&lt;=0,(AG506-$R506)&gt;0),$V506/365*($S506-AG506+1),$V506/365*(AH506-$R506+1))))),0)</f>
        <v>0</v>
      </c>
      <c r="AJ506" s="161">
        <f t="shared" ref="AJ506:AJ509" si="5919">AH506+1</f>
        <v>45778</v>
      </c>
      <c r="AK506" s="161">
        <f t="shared" ref="AK506:AK509" si="5920">AJ506+30</f>
        <v>45808</v>
      </c>
      <c r="AL506" s="165">
        <f t="shared" ref="AL506:AL509" si="5921">IFERROR(IF(($R506-AK506)&gt;=0,0,IF(($S506-AJ506)&lt;0,0,IF(AND(($S506-AK506)&gt;0,(AJ506-$R506)&gt;0),$V506/365*(AK506-AJ506+1),IF(AND(($S506-AK506)&lt;=0,(AJ506-$R506)&gt;0),$V506/365*($S506-AJ506+1),$V506/365*(AK506-$R506+1))))),0)</f>
        <v>0</v>
      </c>
      <c r="AM506" s="161">
        <f t="shared" ref="AM506:AM509" si="5922">AK506+1</f>
        <v>45809</v>
      </c>
      <c r="AN506" s="161">
        <f t="shared" ref="AN506:AN509" si="5923">AM506+29</f>
        <v>45838</v>
      </c>
      <c r="AO506" s="165">
        <f t="shared" ref="AO506:AO509" si="5924">IFERROR(IF(($R506-AN506)&gt;=0,0,IF(($S506-AM506)&lt;0,0,IF(AND(($S506-AN506)&gt;0,(AM506-$R506)&gt;0),$V506/365*(AN506-AM506+1),IF(AND(($S506-AN506)&lt;=0,(AM506-$R506)&gt;0),$V506/365*($S506-AM506+1),$V506/365*(AN506-$R506+1))))),0)</f>
        <v>0</v>
      </c>
      <c r="AP506" s="161">
        <f t="shared" ref="AP506:AP509" si="5925">AN506+1</f>
        <v>45839</v>
      </c>
      <c r="AQ506" s="161">
        <f t="shared" ref="AQ506:AQ509" si="5926">AP506+30</f>
        <v>45869</v>
      </c>
      <c r="AR506" s="165">
        <f t="shared" ref="AR506:AR509" si="5927">IFERROR(IF(($R506-AQ506)&gt;=0,0,IF(($S506-AP506)&lt;0,0,IF(AND(($S506-AQ506)&gt;0,(AP506-$R506)&gt;0),$V506/365*(AQ506-AP506+1),IF(AND(($S506-AQ506)&lt;=0,(AP506-$R506)&gt;0),$V506/365*($S506-AP506+1),$V506/365*(AQ506-$R506+1))))),0)</f>
        <v>0</v>
      </c>
      <c r="AS506" s="161">
        <f t="shared" ref="AS506:AS509" si="5928">AQ506+1</f>
        <v>45870</v>
      </c>
      <c r="AT506" s="161">
        <f t="shared" ref="AT506:AT509" si="5929">AS506+30</f>
        <v>45900</v>
      </c>
      <c r="AU506" s="165">
        <f t="shared" ref="AU506:AU509" si="5930">IFERROR(IF(($R506-AT506)&gt;=0,0,IF(($S506-AS506)&lt;0,0,IF(AND(($S506-AT506)&gt;0,(AS506-$R506)&gt;0),$V506/365*(AT506-AS506+1),IF(AND(($S506-AT506)&lt;=0,(AS506-$R506)&gt;0),$V506/365*($S506-AS506+1),$V506/365*(AT506-$R506+1))))),0)</f>
        <v>0</v>
      </c>
      <c r="AV506" s="161">
        <f t="shared" ref="AV506:AV509" si="5931">AT506+1</f>
        <v>45901</v>
      </c>
      <c r="AW506" s="161">
        <f t="shared" ref="AW506:AW509" si="5932">AV506+29</f>
        <v>45930</v>
      </c>
      <c r="AX506" s="165">
        <f t="shared" ref="AX506:AX509" si="5933">IFERROR(IF(($R506-AW506)&gt;=0,0,IF(($S506-AV506)&lt;0,0,IF(AND(($S506-AW506)&gt;0,(AV506-$R506)&gt;0),$V506/365*(AW506-AV506+1),IF(AND(($S506-AW506)&lt;=0,(AV506-$R506)&gt;0),$V506/365*($S506-AV506+1),$V506/365*(AW506-$R506+1))))),0)</f>
        <v>0</v>
      </c>
      <c r="AY506" s="161">
        <f t="shared" ref="AY506:AY509" si="5934">AW506+1</f>
        <v>45931</v>
      </c>
      <c r="AZ506" s="161">
        <f t="shared" ref="AZ506:AZ509" si="5935">AY506+30</f>
        <v>45961</v>
      </c>
      <c r="BA506" s="165">
        <f t="shared" ref="BA506:BA509" si="5936">IFERROR(IF(($R506-AZ506)&gt;=0,0,IF(($S506-AY506)&lt;0,0,IF(AND(($S506-AZ506)&gt;0,(AY506-$R506)&gt;0),$V506/365*(AZ506-AY506+1),IF(AND(($S506-AZ506)&lt;=0,(AY506-$R506)&gt;0),$V506/365*($S506-AY506+1),$V506/365*(AZ506-$R506+1))))),0)</f>
        <v>0</v>
      </c>
      <c r="BB506" s="161">
        <f t="shared" ref="BB506:BB509" si="5937">AZ506+1</f>
        <v>45962</v>
      </c>
      <c r="BC506" s="161">
        <f t="shared" ref="BC506:BC509" si="5938">BB506+29</f>
        <v>45991</v>
      </c>
      <c r="BD506" s="165">
        <f t="shared" ref="BD506:BD509" si="5939">IFERROR(IF(($R506-BC506)&gt;=0,0,IF(($S506-BB506)&lt;0,0,IF(AND(($S506-BC506)&gt;0,(BB506-$R506)&gt;0),$V506/365*(BC506-BB506+1),IF(AND(($S506-BC506)&lt;=0,(BB506-$R506)&gt;0),$V506/365*($S506-BB506+1),$V506/365*(BC506-$R506+1))))),0)</f>
        <v>0</v>
      </c>
      <c r="BE506" s="161">
        <f t="shared" ref="BE506:BE509" si="5940">BC506+1</f>
        <v>45992</v>
      </c>
      <c r="BF506" s="161">
        <f t="shared" ref="BF506:BF509" si="5941">BE506+30</f>
        <v>46022</v>
      </c>
      <c r="BG506" s="165">
        <f t="shared" ref="BG506:BG509" si="5942">IFERROR(IF(($R506-BF506)&gt;=0,0,IF(($S506-BE506)&lt;0,0,IF(AND(($S506-BF506)&gt;0,(BE506-$R506)&gt;0),$V506/365*(BF506-BE506+1),IF(AND(($S506-BF506)&lt;=0,(BE506-$R506)&gt;0),$V506/365*($S506-BE506+1),$V506/365*(BF506-$R506+1))))),0)</f>
        <v>0</v>
      </c>
      <c r="BH506" s="161">
        <v>46023</v>
      </c>
      <c r="BI506" s="161">
        <f t="shared" ref="BI506:BI509" si="5943">BH506+30</f>
        <v>46053</v>
      </c>
      <c r="BJ506" s="165">
        <f t="shared" ref="BJ506:BJ509" si="5944">IFERROR(IF(($R506-BI506)&gt;=0,0,IF(($S506-BH506)&lt;0,0,IF(AND(($S506-BI506)&gt;0,(BH506-$R506)&gt;0),$V506/365*(BI506-BH506+1),IF(AND(($S506-BI506)&lt;=0,(BH506-$R506)&gt;0),$V506/365*($S506-BH506+1),$V506/365*(BI506-$R506+1))))),0)</f>
        <v>0</v>
      </c>
      <c r="BK506" s="161">
        <f t="shared" ref="BK506:BK509" si="5945">BI506+1</f>
        <v>46054</v>
      </c>
      <c r="BL506" s="161">
        <f t="shared" ref="BL506:BL509" si="5946">BK506+27</f>
        <v>46081</v>
      </c>
      <c r="BM506" s="165">
        <f t="shared" ref="BM506:BM509" si="5947">IFERROR(IF(($R506-BL506)&gt;=0,0,IF(($S506-BK506)&lt;0,0,IF(AND(($S506-BL506)&gt;0,(BK506-$R506)&gt;0),$V506/365*(BL506-BK506+1),IF(AND(($S506-BL506)&lt;=0,(BK506-$R506)&gt;0),$V506/365*($S506-BK506+1),$V506/365*(BL506-$R506+1))))),0)</f>
        <v>0</v>
      </c>
      <c r="BN506" s="161">
        <f t="shared" ref="BN506:BN509" si="5948">BL506+1</f>
        <v>46082</v>
      </c>
      <c r="BO506" s="161">
        <f t="shared" ref="BO506:BO509" si="5949">BN506+30</f>
        <v>46112</v>
      </c>
      <c r="BP506" s="165">
        <f t="shared" ref="BP506:BP509" si="5950">IFERROR(IF(($R506-BO506)&gt;=0,0,IF(($S506-BN506)&lt;0,0,IF(AND(($S506-BO506)&gt;0,(BN506-$R506)&gt;0),$V506/365*(BO506-BN506+1),IF(AND(($S506-BO506)&lt;=0,(BN506-$R506)&gt;0),$V506/365*($S506-BN506+1),$V506/365*(BO506-$R506+1))))),0)</f>
        <v>0</v>
      </c>
      <c r="BQ506" s="161">
        <f t="shared" ref="BQ506:BQ509" si="5951">BO506+1</f>
        <v>46113</v>
      </c>
      <c r="BR506" s="161">
        <f t="shared" ref="BR506:BR509" si="5952">BQ506+29</f>
        <v>46142</v>
      </c>
      <c r="BS506" s="165">
        <f t="shared" ref="BS506:BS509" si="5953">IFERROR(IF(($R506-BR506)&gt;=0,0,IF(($S506-BQ506)&lt;0,0,IF(AND(($S506-BR506)&gt;0,(BQ506-$R506)&gt;0),$V506/365*(BR506-BQ506+1),IF(AND(($S506-BR506)&lt;=0,(BQ506-$R506)&gt;0),$V506/365*($S506-BQ506+1),$V506/365*(BR506-$R506+1))))),0)</f>
        <v>0</v>
      </c>
      <c r="BT506" s="161">
        <f t="shared" ref="BT506:BT509" si="5954">BR506+1</f>
        <v>46143</v>
      </c>
      <c r="BU506" s="161">
        <f t="shared" ref="BU506:BU509" si="5955">BT506+30</f>
        <v>46173</v>
      </c>
      <c r="BV506" s="165">
        <f t="shared" ref="BV506:BV509" si="5956">IFERROR(IF(($R506-BU506)&gt;=0,0,IF(($S506-BT506)&lt;0,0,IF(AND(($S506-BU506)&gt;0,(BT506-$R506)&gt;0),$V506/365*(BU506-BT506+1),IF(AND(($S506-BU506)&lt;=0,(BT506-$R506)&gt;0),$V506/365*($S506-BT506+1),$V506/365*(BU506-$R506+1))))),0)</f>
        <v>0</v>
      </c>
      <c r="BW506" s="161">
        <f t="shared" ref="BW506:BW509" si="5957">BU506+1</f>
        <v>46174</v>
      </c>
      <c r="BX506" s="161">
        <f t="shared" ref="BX506:BX509" si="5958">BW506+29</f>
        <v>46203</v>
      </c>
      <c r="BY506" s="165">
        <f t="shared" ref="BY506:BY509" si="5959">IFERROR(IF(($R506-BX506)&gt;=0,0,IF(($S506-BW506)&lt;0,0,IF(AND(($S506-BX506)&gt;0,(BW506-$R506)&gt;0),$V506/365*(BX506-BW506+1),IF(AND(($S506-BX506)&lt;=0,(BW506-$R506)&gt;0),$V506/365*($S506-BW506+1),$V506/365*(BX506-$R506+1))))),0)</f>
        <v>0</v>
      </c>
      <c r="BZ506" s="161">
        <f t="shared" ref="BZ506:BZ509" si="5960">BX506+1</f>
        <v>46204</v>
      </c>
      <c r="CA506" s="161">
        <f t="shared" ref="CA506:CA509" si="5961">BZ506+30</f>
        <v>46234</v>
      </c>
      <c r="CB506" s="165">
        <f t="shared" ref="CB506:CB509" si="5962">IFERROR(IF(($R506-CA506)&gt;=0,0,IF(($S506-BZ506)&lt;0,0,IF(AND(($S506-CA506)&gt;0,(BZ506-$R506)&gt;0),$V506/365*(CA506-BZ506+1),IF(AND(($S506-CA506)&lt;=0,(BZ506-$R506)&gt;0),$V506/365*($S506-BZ506+1),$V506/365*(CA506-$R506+1))))),0)</f>
        <v>0</v>
      </c>
      <c r="CC506" s="161">
        <f t="shared" ref="CC506:CC509" si="5963">CA506+1</f>
        <v>46235</v>
      </c>
      <c r="CD506" s="161">
        <f t="shared" ref="CD506:CD509" si="5964">CC506+30</f>
        <v>46265</v>
      </c>
      <c r="CE506" s="165">
        <f t="shared" ref="CE506:CE509" si="5965">IFERROR(IF(($R506-CD506)&gt;=0,0,IF(($S506-CC506)&lt;0,0,IF(AND(($S506-CD506)&gt;0,(CC506-$R506)&gt;0),$V506/365*(CD506-CC506+1),IF(AND(($S506-CD506)&lt;=0,(CC506-$R506)&gt;0),$V506/365*($S506-CC506+1),$V506/365*(CD506-$R506+1))))),0)</f>
        <v>0</v>
      </c>
      <c r="CF506" s="161">
        <f t="shared" ref="CF506:CF509" si="5966">CD506+1</f>
        <v>46266</v>
      </c>
      <c r="CG506" s="161">
        <f t="shared" ref="CG506:CG509" si="5967">CF506+29</f>
        <v>46295</v>
      </c>
      <c r="CH506" s="165">
        <f t="shared" ref="CH506:CH509" si="5968">IFERROR(IF(($R506-CG506)&gt;=0,0,IF(($S506-CF506)&lt;0,0,IF(AND(($S506-CG506)&gt;0,(CF506-$R506)&gt;0),$V506/365*(CG506-CF506+1),IF(AND(($S506-CG506)&lt;=0,(CF506-$R506)&gt;0),$V506/365*($S506-CF506+1),$V506/365*(CG506-$R506+1))))),0)</f>
        <v>0</v>
      </c>
      <c r="CI506" s="161">
        <f t="shared" ref="CI506:CI509" si="5969">CG506+1</f>
        <v>46296</v>
      </c>
      <c r="CJ506" s="161">
        <f t="shared" ref="CJ506:CJ509" si="5970">CI506+30</f>
        <v>46326</v>
      </c>
      <c r="CK506" s="165">
        <f t="shared" ref="CK506:CK509" si="5971">IFERROR(IF(($R506-CJ506)&gt;=0,0,IF(($S506-CI506)&lt;0,0,IF(AND(($S506-CJ506)&gt;0,(CI506-$R506)&gt;0),$V506/365*(CJ506-CI506+1),IF(AND(($S506-CJ506)&lt;=0,(CI506-$R506)&gt;0),$V506/365*($S506-CI506+1),$V506/365*(CJ506-$R506+1))))),0)</f>
        <v>0</v>
      </c>
      <c r="CL506" s="161">
        <f t="shared" ref="CL506:CL509" si="5972">CJ506+1</f>
        <v>46327</v>
      </c>
      <c r="CM506" s="161">
        <f t="shared" ref="CM506:CM509" si="5973">CL506+29</f>
        <v>46356</v>
      </c>
      <c r="CN506" s="165">
        <f t="shared" ref="CN506:CN509" si="5974">IFERROR(IF(($R506-CM506)&gt;=0,0,IF(($S506-CL506)&lt;0,0,IF(AND(($S506-CM506)&gt;0,(CL506-$R506)&gt;0),$V506/365*(CM506-CL506+1),IF(AND(($S506-CM506)&lt;=0,(CL506-$R506)&gt;0),$V506/365*($S506-CL506+1),$V506/365*(CM506-$R506+1))))),0)</f>
        <v>0</v>
      </c>
      <c r="CO506" s="161">
        <f t="shared" ref="CO506:CO509" si="5975">CM506+1</f>
        <v>46357</v>
      </c>
      <c r="CP506" s="161">
        <f t="shared" ref="CP506:CP509" si="5976">CO506+30</f>
        <v>46387</v>
      </c>
      <c r="CQ506" s="165">
        <f t="shared" ref="CQ506:CQ509" si="5977">IFERROR(IF(($R506-CP506)&gt;=0,0,IF(($S506-CO506)&lt;0,0,IF(AND(($S506-CP506)&gt;0,(CO506-$R506)&gt;0),$V506/365*(CP506-CO506+1),IF(AND(($S506-CP506)&lt;=0,(CO506-$R506)&gt;0),$V506/365*($S506-CO506+1),$V506/365*(CP506-$R506+1))))),0)</f>
        <v>0</v>
      </c>
    </row>
    <row r="507" s="78" customFormat="1" ht="24" customHeight="1" outlineLevel="3" spans="1:95">
      <c r="A507" s="119"/>
      <c r="B507" s="120"/>
      <c r="C507" s="121"/>
      <c r="D507" s="119"/>
      <c r="E507" s="120"/>
      <c r="F507" s="120"/>
      <c r="G507" s="120"/>
      <c r="H507" s="122"/>
      <c r="I507" s="122"/>
      <c r="J507" s="122">
        <f t="shared" si="5367"/>
        <v>0</v>
      </c>
      <c r="K507" s="122">
        <f t="shared" ref="K507:K509" si="5978">K506+1</f>
        <v>2</v>
      </c>
      <c r="L507" s="153"/>
      <c r="M507" s="154">
        <f>IFERROR(VLOOKUP($L507,'2-2 引出数据_合同数据仓库'!$B$2:$BP$1000,3,FALSE),0)</f>
        <v>0</v>
      </c>
      <c r="N507" s="122"/>
      <c r="O507" s="154">
        <f>IFERROR(VLOOKUP((LEFT(VLOOKUP($L507,'2-2 引出数据_合同数据仓库'!$B$2:$BP$1000,64,FALSE),15)&amp;(RIGHT(VLOOKUP($L507,'2-2 引出数据_合同数据仓库'!$B$2:$BP$1000,64,FALSE),4)+1)),'2-2 引出数据_合同数据仓库'!$B$2:$BP$1000,3,FALSE),0)</f>
        <v>0</v>
      </c>
      <c r="P507" s="122"/>
      <c r="Q507" s="122">
        <f>IFERROR(VLOOKUP($L507,'2-2 引出数据_合同数据仓库'!$B$2:$BP$1000,28,FALSE),0)</f>
        <v>0</v>
      </c>
      <c r="R507" s="122">
        <f>IFERROR(VLOOKUP($L507,'2-2 引出数据_合同数据仓库'!$B$2:$BP$1000,29,FALSE),0)</f>
        <v>0</v>
      </c>
      <c r="S507" s="122">
        <f>IFERROR(VLOOKUP($L507,'2-2 引出数据_合同数据仓库'!$B$2:$BP$1000,4,FALSE),0)</f>
        <v>0</v>
      </c>
      <c r="T507" s="122"/>
      <c r="U507" s="122">
        <f>IFERROR(VLOOKUP($L507,'2-2 引出数据_合同数据仓库'!$B$2:$BP$1000,15,FALSE),0)</f>
        <v>0</v>
      </c>
      <c r="V507" s="122">
        <f t="shared" si="5907"/>
        <v>0</v>
      </c>
      <c r="W507" s="122"/>
      <c r="X507" s="161">
        <v>45658</v>
      </c>
      <c r="Y507" s="161">
        <f t="shared" si="5908"/>
        <v>45688</v>
      </c>
      <c r="Z507" s="165">
        <f t="shared" si="5909"/>
        <v>0</v>
      </c>
      <c r="AA507" s="161">
        <f t="shared" si="5910"/>
        <v>45689</v>
      </c>
      <c r="AB507" s="161">
        <f t="shared" si="5911"/>
        <v>45716</v>
      </c>
      <c r="AC507" s="165">
        <f t="shared" si="5912"/>
        <v>0</v>
      </c>
      <c r="AD507" s="161">
        <f t="shared" si="5913"/>
        <v>45717</v>
      </c>
      <c r="AE507" s="161">
        <f t="shared" si="5914"/>
        <v>45747</v>
      </c>
      <c r="AF507" s="165">
        <f t="shared" si="5915"/>
        <v>0</v>
      </c>
      <c r="AG507" s="161">
        <f t="shared" si="5916"/>
        <v>45748</v>
      </c>
      <c r="AH507" s="161">
        <f t="shared" si="5917"/>
        <v>45777</v>
      </c>
      <c r="AI507" s="165">
        <f t="shared" si="5918"/>
        <v>0</v>
      </c>
      <c r="AJ507" s="161">
        <f t="shared" si="5919"/>
        <v>45778</v>
      </c>
      <c r="AK507" s="161">
        <f t="shared" si="5920"/>
        <v>45808</v>
      </c>
      <c r="AL507" s="165">
        <f t="shared" si="5921"/>
        <v>0</v>
      </c>
      <c r="AM507" s="161">
        <f t="shared" si="5922"/>
        <v>45809</v>
      </c>
      <c r="AN507" s="161">
        <f t="shared" si="5923"/>
        <v>45838</v>
      </c>
      <c r="AO507" s="165">
        <f t="shared" si="5924"/>
        <v>0</v>
      </c>
      <c r="AP507" s="161">
        <f t="shared" si="5925"/>
        <v>45839</v>
      </c>
      <c r="AQ507" s="161">
        <f t="shared" si="5926"/>
        <v>45869</v>
      </c>
      <c r="AR507" s="165">
        <f t="shared" si="5927"/>
        <v>0</v>
      </c>
      <c r="AS507" s="161">
        <f t="shared" si="5928"/>
        <v>45870</v>
      </c>
      <c r="AT507" s="161">
        <f t="shared" si="5929"/>
        <v>45900</v>
      </c>
      <c r="AU507" s="165">
        <f t="shared" si="5930"/>
        <v>0</v>
      </c>
      <c r="AV507" s="161">
        <f t="shared" si="5931"/>
        <v>45901</v>
      </c>
      <c r="AW507" s="161">
        <f t="shared" si="5932"/>
        <v>45930</v>
      </c>
      <c r="AX507" s="165">
        <f t="shared" si="5933"/>
        <v>0</v>
      </c>
      <c r="AY507" s="161">
        <f t="shared" si="5934"/>
        <v>45931</v>
      </c>
      <c r="AZ507" s="161">
        <f t="shared" si="5935"/>
        <v>45961</v>
      </c>
      <c r="BA507" s="165">
        <f t="shared" si="5936"/>
        <v>0</v>
      </c>
      <c r="BB507" s="161">
        <f t="shared" si="5937"/>
        <v>45962</v>
      </c>
      <c r="BC507" s="161">
        <f t="shared" si="5938"/>
        <v>45991</v>
      </c>
      <c r="BD507" s="165">
        <f t="shared" si="5939"/>
        <v>0</v>
      </c>
      <c r="BE507" s="161">
        <f t="shared" si="5940"/>
        <v>45992</v>
      </c>
      <c r="BF507" s="161">
        <f t="shared" si="5941"/>
        <v>46022</v>
      </c>
      <c r="BG507" s="165">
        <f t="shared" si="5942"/>
        <v>0</v>
      </c>
      <c r="BH507" s="161">
        <v>46023</v>
      </c>
      <c r="BI507" s="161">
        <f t="shared" si="5943"/>
        <v>46053</v>
      </c>
      <c r="BJ507" s="165">
        <f t="shared" si="5944"/>
        <v>0</v>
      </c>
      <c r="BK507" s="161">
        <f t="shared" si="5945"/>
        <v>46054</v>
      </c>
      <c r="BL507" s="161">
        <f t="shared" si="5946"/>
        <v>46081</v>
      </c>
      <c r="BM507" s="165">
        <f t="shared" si="5947"/>
        <v>0</v>
      </c>
      <c r="BN507" s="161">
        <f t="shared" si="5948"/>
        <v>46082</v>
      </c>
      <c r="BO507" s="161">
        <f t="shared" si="5949"/>
        <v>46112</v>
      </c>
      <c r="BP507" s="165">
        <f t="shared" si="5950"/>
        <v>0</v>
      </c>
      <c r="BQ507" s="161">
        <f t="shared" si="5951"/>
        <v>46113</v>
      </c>
      <c r="BR507" s="161">
        <f t="shared" si="5952"/>
        <v>46142</v>
      </c>
      <c r="BS507" s="165">
        <f t="shared" si="5953"/>
        <v>0</v>
      </c>
      <c r="BT507" s="161">
        <f t="shared" si="5954"/>
        <v>46143</v>
      </c>
      <c r="BU507" s="161">
        <f t="shared" si="5955"/>
        <v>46173</v>
      </c>
      <c r="BV507" s="165">
        <f t="shared" si="5956"/>
        <v>0</v>
      </c>
      <c r="BW507" s="161">
        <f t="shared" si="5957"/>
        <v>46174</v>
      </c>
      <c r="BX507" s="161">
        <f t="shared" si="5958"/>
        <v>46203</v>
      </c>
      <c r="BY507" s="165">
        <f t="shared" si="5959"/>
        <v>0</v>
      </c>
      <c r="BZ507" s="161">
        <f t="shared" si="5960"/>
        <v>46204</v>
      </c>
      <c r="CA507" s="161">
        <f t="shared" si="5961"/>
        <v>46234</v>
      </c>
      <c r="CB507" s="165">
        <f t="shared" si="5962"/>
        <v>0</v>
      </c>
      <c r="CC507" s="161">
        <f t="shared" si="5963"/>
        <v>46235</v>
      </c>
      <c r="CD507" s="161">
        <f t="shared" si="5964"/>
        <v>46265</v>
      </c>
      <c r="CE507" s="165">
        <f t="shared" si="5965"/>
        <v>0</v>
      </c>
      <c r="CF507" s="161">
        <f t="shared" si="5966"/>
        <v>46266</v>
      </c>
      <c r="CG507" s="161">
        <f t="shared" si="5967"/>
        <v>46295</v>
      </c>
      <c r="CH507" s="165">
        <f t="shared" si="5968"/>
        <v>0</v>
      </c>
      <c r="CI507" s="161">
        <f t="shared" si="5969"/>
        <v>46296</v>
      </c>
      <c r="CJ507" s="161">
        <f t="shared" si="5970"/>
        <v>46326</v>
      </c>
      <c r="CK507" s="165">
        <f t="shared" si="5971"/>
        <v>0</v>
      </c>
      <c r="CL507" s="161">
        <f t="shared" si="5972"/>
        <v>46327</v>
      </c>
      <c r="CM507" s="161">
        <f t="shared" si="5973"/>
        <v>46356</v>
      </c>
      <c r="CN507" s="165">
        <f t="shared" si="5974"/>
        <v>0</v>
      </c>
      <c r="CO507" s="161">
        <f t="shared" si="5975"/>
        <v>46357</v>
      </c>
      <c r="CP507" s="161">
        <f t="shared" si="5976"/>
        <v>46387</v>
      </c>
      <c r="CQ507" s="165">
        <f t="shared" si="5977"/>
        <v>0</v>
      </c>
    </row>
    <row r="508" s="78" customFormat="1" ht="24" customHeight="1" outlineLevel="3" spans="1:95">
      <c r="A508" s="119"/>
      <c r="B508" s="120"/>
      <c r="C508" s="121"/>
      <c r="D508" s="119"/>
      <c r="E508" s="120"/>
      <c r="F508" s="120"/>
      <c r="G508" s="120"/>
      <c r="H508" s="122"/>
      <c r="I508" s="122"/>
      <c r="J508" s="122">
        <f t="shared" si="5367"/>
        <v>0</v>
      </c>
      <c r="K508" s="122">
        <f t="shared" si="5978"/>
        <v>3</v>
      </c>
      <c r="L508" s="153"/>
      <c r="M508" s="154">
        <f>IFERROR(VLOOKUP($L508,'2-2 引出数据_合同数据仓库'!$B$2:$BP$1000,3,FALSE),0)</f>
        <v>0</v>
      </c>
      <c r="N508" s="122"/>
      <c r="O508" s="154">
        <f>IFERROR(VLOOKUP((LEFT(VLOOKUP($L508,'2-2 引出数据_合同数据仓库'!$B$2:$BP$1000,64,FALSE),15)&amp;(RIGHT(VLOOKUP($L508,'2-2 引出数据_合同数据仓库'!$B$2:$BP$1000,64,FALSE),4)+1)),'2-2 引出数据_合同数据仓库'!$B$2:$BP$1000,3,FALSE),0)</f>
        <v>0</v>
      </c>
      <c r="P508" s="122"/>
      <c r="Q508" s="122">
        <f>IFERROR(VLOOKUP($L508,'2-2 引出数据_合同数据仓库'!$B$2:$BP$1000,28,FALSE),0)</f>
        <v>0</v>
      </c>
      <c r="R508" s="122">
        <f>IFERROR(VLOOKUP($L508,'2-2 引出数据_合同数据仓库'!$B$2:$BP$1000,29,FALSE),0)</f>
        <v>0</v>
      </c>
      <c r="S508" s="122">
        <f>IFERROR(VLOOKUP($L508,'2-2 引出数据_合同数据仓库'!$B$2:$BP$1000,4,FALSE),0)</f>
        <v>0</v>
      </c>
      <c r="T508" s="122"/>
      <c r="U508" s="122">
        <f>IFERROR(VLOOKUP($L508,'2-2 引出数据_合同数据仓库'!$B$2:$BP$1000,15,FALSE),0)</f>
        <v>0</v>
      </c>
      <c r="V508" s="122">
        <f t="shared" si="5907"/>
        <v>0</v>
      </c>
      <c r="W508" s="122"/>
      <c r="X508" s="161">
        <v>45658</v>
      </c>
      <c r="Y508" s="161">
        <f t="shared" si="5908"/>
        <v>45688</v>
      </c>
      <c r="Z508" s="165">
        <f t="shared" si="5909"/>
        <v>0</v>
      </c>
      <c r="AA508" s="161">
        <f t="shared" si="5910"/>
        <v>45689</v>
      </c>
      <c r="AB508" s="161">
        <f t="shared" si="5911"/>
        <v>45716</v>
      </c>
      <c r="AC508" s="165">
        <f t="shared" si="5912"/>
        <v>0</v>
      </c>
      <c r="AD508" s="161">
        <f t="shared" si="5913"/>
        <v>45717</v>
      </c>
      <c r="AE508" s="161">
        <f t="shared" si="5914"/>
        <v>45747</v>
      </c>
      <c r="AF508" s="165">
        <f t="shared" si="5915"/>
        <v>0</v>
      </c>
      <c r="AG508" s="161">
        <f t="shared" si="5916"/>
        <v>45748</v>
      </c>
      <c r="AH508" s="161">
        <f t="shared" si="5917"/>
        <v>45777</v>
      </c>
      <c r="AI508" s="165">
        <f t="shared" si="5918"/>
        <v>0</v>
      </c>
      <c r="AJ508" s="161">
        <f t="shared" si="5919"/>
        <v>45778</v>
      </c>
      <c r="AK508" s="161">
        <f t="shared" si="5920"/>
        <v>45808</v>
      </c>
      <c r="AL508" s="165">
        <f t="shared" si="5921"/>
        <v>0</v>
      </c>
      <c r="AM508" s="161">
        <f t="shared" si="5922"/>
        <v>45809</v>
      </c>
      <c r="AN508" s="161">
        <f t="shared" si="5923"/>
        <v>45838</v>
      </c>
      <c r="AO508" s="165">
        <f t="shared" si="5924"/>
        <v>0</v>
      </c>
      <c r="AP508" s="161">
        <f t="shared" si="5925"/>
        <v>45839</v>
      </c>
      <c r="AQ508" s="161">
        <f t="shared" si="5926"/>
        <v>45869</v>
      </c>
      <c r="AR508" s="165">
        <f t="shared" si="5927"/>
        <v>0</v>
      </c>
      <c r="AS508" s="161">
        <f t="shared" si="5928"/>
        <v>45870</v>
      </c>
      <c r="AT508" s="161">
        <f t="shared" si="5929"/>
        <v>45900</v>
      </c>
      <c r="AU508" s="165">
        <f t="shared" si="5930"/>
        <v>0</v>
      </c>
      <c r="AV508" s="161">
        <f t="shared" si="5931"/>
        <v>45901</v>
      </c>
      <c r="AW508" s="161">
        <f t="shared" si="5932"/>
        <v>45930</v>
      </c>
      <c r="AX508" s="165">
        <f t="shared" si="5933"/>
        <v>0</v>
      </c>
      <c r="AY508" s="161">
        <f t="shared" si="5934"/>
        <v>45931</v>
      </c>
      <c r="AZ508" s="161">
        <f t="shared" si="5935"/>
        <v>45961</v>
      </c>
      <c r="BA508" s="165">
        <f t="shared" si="5936"/>
        <v>0</v>
      </c>
      <c r="BB508" s="161">
        <f t="shared" si="5937"/>
        <v>45962</v>
      </c>
      <c r="BC508" s="161">
        <f t="shared" si="5938"/>
        <v>45991</v>
      </c>
      <c r="BD508" s="165">
        <f t="shared" si="5939"/>
        <v>0</v>
      </c>
      <c r="BE508" s="161">
        <f t="shared" si="5940"/>
        <v>45992</v>
      </c>
      <c r="BF508" s="161">
        <f t="shared" si="5941"/>
        <v>46022</v>
      </c>
      <c r="BG508" s="165">
        <f t="shared" si="5942"/>
        <v>0</v>
      </c>
      <c r="BH508" s="161">
        <v>46023</v>
      </c>
      <c r="BI508" s="161">
        <f t="shared" si="5943"/>
        <v>46053</v>
      </c>
      <c r="BJ508" s="165">
        <f t="shared" si="5944"/>
        <v>0</v>
      </c>
      <c r="BK508" s="161">
        <f t="shared" si="5945"/>
        <v>46054</v>
      </c>
      <c r="BL508" s="161">
        <f t="shared" si="5946"/>
        <v>46081</v>
      </c>
      <c r="BM508" s="165">
        <f t="shared" si="5947"/>
        <v>0</v>
      </c>
      <c r="BN508" s="161">
        <f t="shared" si="5948"/>
        <v>46082</v>
      </c>
      <c r="BO508" s="161">
        <f t="shared" si="5949"/>
        <v>46112</v>
      </c>
      <c r="BP508" s="165">
        <f t="shared" si="5950"/>
        <v>0</v>
      </c>
      <c r="BQ508" s="161">
        <f t="shared" si="5951"/>
        <v>46113</v>
      </c>
      <c r="BR508" s="161">
        <f t="shared" si="5952"/>
        <v>46142</v>
      </c>
      <c r="BS508" s="165">
        <f t="shared" si="5953"/>
        <v>0</v>
      </c>
      <c r="BT508" s="161">
        <f t="shared" si="5954"/>
        <v>46143</v>
      </c>
      <c r="BU508" s="161">
        <f t="shared" si="5955"/>
        <v>46173</v>
      </c>
      <c r="BV508" s="165">
        <f t="shared" si="5956"/>
        <v>0</v>
      </c>
      <c r="BW508" s="161">
        <f t="shared" si="5957"/>
        <v>46174</v>
      </c>
      <c r="BX508" s="161">
        <f t="shared" si="5958"/>
        <v>46203</v>
      </c>
      <c r="BY508" s="165">
        <f t="shared" si="5959"/>
        <v>0</v>
      </c>
      <c r="BZ508" s="161">
        <f t="shared" si="5960"/>
        <v>46204</v>
      </c>
      <c r="CA508" s="161">
        <f t="shared" si="5961"/>
        <v>46234</v>
      </c>
      <c r="CB508" s="165">
        <f t="shared" si="5962"/>
        <v>0</v>
      </c>
      <c r="CC508" s="161">
        <f t="shared" si="5963"/>
        <v>46235</v>
      </c>
      <c r="CD508" s="161">
        <f t="shared" si="5964"/>
        <v>46265</v>
      </c>
      <c r="CE508" s="165">
        <f t="shared" si="5965"/>
        <v>0</v>
      </c>
      <c r="CF508" s="161">
        <f t="shared" si="5966"/>
        <v>46266</v>
      </c>
      <c r="CG508" s="161">
        <f t="shared" si="5967"/>
        <v>46295</v>
      </c>
      <c r="CH508" s="165">
        <f t="shared" si="5968"/>
        <v>0</v>
      </c>
      <c r="CI508" s="161">
        <f t="shared" si="5969"/>
        <v>46296</v>
      </c>
      <c r="CJ508" s="161">
        <f t="shared" si="5970"/>
        <v>46326</v>
      </c>
      <c r="CK508" s="165">
        <f t="shared" si="5971"/>
        <v>0</v>
      </c>
      <c r="CL508" s="161">
        <f t="shared" si="5972"/>
        <v>46327</v>
      </c>
      <c r="CM508" s="161">
        <f t="shared" si="5973"/>
        <v>46356</v>
      </c>
      <c r="CN508" s="165">
        <f t="shared" si="5974"/>
        <v>0</v>
      </c>
      <c r="CO508" s="161">
        <f t="shared" si="5975"/>
        <v>46357</v>
      </c>
      <c r="CP508" s="161">
        <f t="shared" si="5976"/>
        <v>46387</v>
      </c>
      <c r="CQ508" s="165">
        <f t="shared" si="5977"/>
        <v>0</v>
      </c>
    </row>
    <row r="509" s="78" customFormat="1" ht="24" customHeight="1" outlineLevel="3" spans="1:95">
      <c r="A509" s="119"/>
      <c r="B509" s="120"/>
      <c r="C509" s="121"/>
      <c r="D509" s="119"/>
      <c r="E509" s="120"/>
      <c r="F509" s="120"/>
      <c r="G509" s="120"/>
      <c r="H509" s="122"/>
      <c r="I509" s="122"/>
      <c r="J509" s="122">
        <f t="shared" si="5367"/>
        <v>0</v>
      </c>
      <c r="K509" s="122">
        <f t="shared" si="5978"/>
        <v>4</v>
      </c>
      <c r="L509" s="153"/>
      <c r="M509" s="154">
        <f>IFERROR(VLOOKUP($L509,'2-2 引出数据_合同数据仓库'!$B$2:$BP$1000,3,FALSE),0)</f>
        <v>0</v>
      </c>
      <c r="N509" s="122"/>
      <c r="O509" s="154">
        <f>IFERROR(VLOOKUP((LEFT(VLOOKUP($L509,'2-2 引出数据_合同数据仓库'!$B$2:$BP$1000,64,FALSE),15)&amp;(RIGHT(VLOOKUP($L509,'2-2 引出数据_合同数据仓库'!$B$2:$BP$1000,64,FALSE),4)+1)),'2-2 引出数据_合同数据仓库'!$B$2:$BP$1000,3,FALSE),0)</f>
        <v>0</v>
      </c>
      <c r="P509" s="122"/>
      <c r="Q509" s="122">
        <f>IFERROR(VLOOKUP($L509,'2-2 引出数据_合同数据仓库'!$B$2:$BP$1000,28,FALSE),0)</f>
        <v>0</v>
      </c>
      <c r="R509" s="122">
        <f>IFERROR(VLOOKUP($L509,'2-2 引出数据_合同数据仓库'!$B$2:$BP$1000,29,FALSE),0)</f>
        <v>0</v>
      </c>
      <c r="S509" s="122">
        <f>IFERROR(VLOOKUP($L509,'2-2 引出数据_合同数据仓库'!$B$2:$BP$1000,4,FALSE),0)</f>
        <v>0</v>
      </c>
      <c r="T509" s="122"/>
      <c r="U509" s="122">
        <f>IFERROR(VLOOKUP($L509,'2-2 引出数据_合同数据仓库'!$B$2:$BP$1000,15,FALSE),0)</f>
        <v>0</v>
      </c>
      <c r="V509" s="122">
        <f t="shared" si="5907"/>
        <v>0</v>
      </c>
      <c r="W509" s="122"/>
      <c r="X509" s="161">
        <v>45658</v>
      </c>
      <c r="Y509" s="161">
        <f t="shared" si="5908"/>
        <v>45688</v>
      </c>
      <c r="Z509" s="165">
        <f t="shared" si="5909"/>
        <v>0</v>
      </c>
      <c r="AA509" s="161">
        <f t="shared" si="5910"/>
        <v>45689</v>
      </c>
      <c r="AB509" s="161">
        <f t="shared" si="5911"/>
        <v>45716</v>
      </c>
      <c r="AC509" s="165">
        <f t="shared" si="5912"/>
        <v>0</v>
      </c>
      <c r="AD509" s="161">
        <f t="shared" si="5913"/>
        <v>45717</v>
      </c>
      <c r="AE509" s="161">
        <f t="shared" si="5914"/>
        <v>45747</v>
      </c>
      <c r="AF509" s="165">
        <f t="shared" si="5915"/>
        <v>0</v>
      </c>
      <c r="AG509" s="161">
        <f t="shared" si="5916"/>
        <v>45748</v>
      </c>
      <c r="AH509" s="161">
        <f t="shared" si="5917"/>
        <v>45777</v>
      </c>
      <c r="AI509" s="165">
        <f t="shared" si="5918"/>
        <v>0</v>
      </c>
      <c r="AJ509" s="161">
        <f t="shared" si="5919"/>
        <v>45778</v>
      </c>
      <c r="AK509" s="161">
        <f t="shared" si="5920"/>
        <v>45808</v>
      </c>
      <c r="AL509" s="165">
        <f t="shared" si="5921"/>
        <v>0</v>
      </c>
      <c r="AM509" s="161">
        <f t="shared" si="5922"/>
        <v>45809</v>
      </c>
      <c r="AN509" s="161">
        <f t="shared" si="5923"/>
        <v>45838</v>
      </c>
      <c r="AO509" s="165">
        <f t="shared" si="5924"/>
        <v>0</v>
      </c>
      <c r="AP509" s="161">
        <f t="shared" si="5925"/>
        <v>45839</v>
      </c>
      <c r="AQ509" s="161">
        <f t="shared" si="5926"/>
        <v>45869</v>
      </c>
      <c r="AR509" s="165">
        <f t="shared" si="5927"/>
        <v>0</v>
      </c>
      <c r="AS509" s="161">
        <f t="shared" si="5928"/>
        <v>45870</v>
      </c>
      <c r="AT509" s="161">
        <f t="shared" si="5929"/>
        <v>45900</v>
      </c>
      <c r="AU509" s="165">
        <f t="shared" si="5930"/>
        <v>0</v>
      </c>
      <c r="AV509" s="161">
        <f t="shared" si="5931"/>
        <v>45901</v>
      </c>
      <c r="AW509" s="161">
        <f t="shared" si="5932"/>
        <v>45930</v>
      </c>
      <c r="AX509" s="165">
        <f t="shared" si="5933"/>
        <v>0</v>
      </c>
      <c r="AY509" s="161">
        <f t="shared" si="5934"/>
        <v>45931</v>
      </c>
      <c r="AZ509" s="161">
        <f t="shared" si="5935"/>
        <v>45961</v>
      </c>
      <c r="BA509" s="165">
        <f t="shared" si="5936"/>
        <v>0</v>
      </c>
      <c r="BB509" s="161">
        <f t="shared" si="5937"/>
        <v>45962</v>
      </c>
      <c r="BC509" s="161">
        <f t="shared" si="5938"/>
        <v>45991</v>
      </c>
      <c r="BD509" s="165">
        <f t="shared" si="5939"/>
        <v>0</v>
      </c>
      <c r="BE509" s="161">
        <f t="shared" si="5940"/>
        <v>45992</v>
      </c>
      <c r="BF509" s="161">
        <f t="shared" si="5941"/>
        <v>46022</v>
      </c>
      <c r="BG509" s="165">
        <f t="shared" si="5942"/>
        <v>0</v>
      </c>
      <c r="BH509" s="161">
        <v>46023</v>
      </c>
      <c r="BI509" s="161">
        <f t="shared" si="5943"/>
        <v>46053</v>
      </c>
      <c r="BJ509" s="165">
        <f t="shared" si="5944"/>
        <v>0</v>
      </c>
      <c r="BK509" s="161">
        <f t="shared" si="5945"/>
        <v>46054</v>
      </c>
      <c r="BL509" s="161">
        <f t="shared" si="5946"/>
        <v>46081</v>
      </c>
      <c r="BM509" s="165">
        <f t="shared" si="5947"/>
        <v>0</v>
      </c>
      <c r="BN509" s="161">
        <f t="shared" si="5948"/>
        <v>46082</v>
      </c>
      <c r="BO509" s="161">
        <f t="shared" si="5949"/>
        <v>46112</v>
      </c>
      <c r="BP509" s="165">
        <f t="shared" si="5950"/>
        <v>0</v>
      </c>
      <c r="BQ509" s="161">
        <f t="shared" si="5951"/>
        <v>46113</v>
      </c>
      <c r="BR509" s="161">
        <f t="shared" si="5952"/>
        <v>46142</v>
      </c>
      <c r="BS509" s="165">
        <f t="shared" si="5953"/>
        <v>0</v>
      </c>
      <c r="BT509" s="161">
        <f t="shared" si="5954"/>
        <v>46143</v>
      </c>
      <c r="BU509" s="161">
        <f t="shared" si="5955"/>
        <v>46173</v>
      </c>
      <c r="BV509" s="165">
        <f t="shared" si="5956"/>
        <v>0</v>
      </c>
      <c r="BW509" s="161">
        <f t="shared" si="5957"/>
        <v>46174</v>
      </c>
      <c r="BX509" s="161">
        <f t="shared" si="5958"/>
        <v>46203</v>
      </c>
      <c r="BY509" s="165">
        <f t="shared" si="5959"/>
        <v>0</v>
      </c>
      <c r="BZ509" s="161">
        <f t="shared" si="5960"/>
        <v>46204</v>
      </c>
      <c r="CA509" s="161">
        <f t="shared" si="5961"/>
        <v>46234</v>
      </c>
      <c r="CB509" s="165">
        <f t="shared" si="5962"/>
        <v>0</v>
      </c>
      <c r="CC509" s="161">
        <f t="shared" si="5963"/>
        <v>46235</v>
      </c>
      <c r="CD509" s="161">
        <f t="shared" si="5964"/>
        <v>46265</v>
      </c>
      <c r="CE509" s="165">
        <f t="shared" si="5965"/>
        <v>0</v>
      </c>
      <c r="CF509" s="161">
        <f t="shared" si="5966"/>
        <v>46266</v>
      </c>
      <c r="CG509" s="161">
        <f t="shared" si="5967"/>
        <v>46295</v>
      </c>
      <c r="CH509" s="165">
        <f t="shared" si="5968"/>
        <v>0</v>
      </c>
      <c r="CI509" s="161">
        <f t="shared" si="5969"/>
        <v>46296</v>
      </c>
      <c r="CJ509" s="161">
        <f t="shared" si="5970"/>
        <v>46326</v>
      </c>
      <c r="CK509" s="165">
        <f t="shared" si="5971"/>
        <v>0</v>
      </c>
      <c r="CL509" s="161">
        <f t="shared" si="5972"/>
        <v>46327</v>
      </c>
      <c r="CM509" s="161">
        <f t="shared" si="5973"/>
        <v>46356</v>
      </c>
      <c r="CN509" s="165">
        <f t="shared" si="5974"/>
        <v>0</v>
      </c>
      <c r="CO509" s="161">
        <f t="shared" si="5975"/>
        <v>46357</v>
      </c>
      <c r="CP509" s="161">
        <f t="shared" si="5976"/>
        <v>46387</v>
      </c>
      <c r="CQ509" s="165">
        <f t="shared" si="5977"/>
        <v>0</v>
      </c>
    </row>
    <row r="510" s="78" customFormat="1" ht="24" customHeight="1" outlineLevel="4" spans="1:95">
      <c r="A510" s="123" t="s">
        <v>2826</v>
      </c>
      <c r="B510" s="124"/>
      <c r="C510" s="124"/>
      <c r="D510" s="124"/>
      <c r="E510" s="124"/>
      <c r="F510" s="124"/>
      <c r="G510" s="125"/>
      <c r="H510" s="126"/>
      <c r="I510" s="126"/>
      <c r="J510" s="126"/>
      <c r="K510" s="126"/>
      <c r="L510" s="155"/>
      <c r="M510" s="155"/>
      <c r="N510" s="126"/>
      <c r="O510" s="155"/>
      <c r="P510" s="126"/>
      <c r="Q510" s="126"/>
      <c r="R510" s="126"/>
      <c r="S510" s="126"/>
      <c r="T510" s="126"/>
      <c r="U510" s="126"/>
      <c r="V510" s="126"/>
      <c r="W510" s="126"/>
      <c r="X510" s="126"/>
      <c r="Y510" s="126"/>
      <c r="Z510" s="126"/>
      <c r="AA510" s="126"/>
      <c r="AB510" s="126"/>
      <c r="AC510" s="126"/>
      <c r="AD510" s="126"/>
      <c r="AE510" s="126"/>
      <c r="AF510" s="126"/>
      <c r="AG510" s="126"/>
      <c r="AH510" s="126"/>
      <c r="AI510" s="126"/>
      <c r="AJ510" s="126"/>
      <c r="AK510" s="126"/>
      <c r="AL510" s="126"/>
      <c r="AM510" s="126"/>
      <c r="AN510" s="126"/>
      <c r="AO510" s="126"/>
      <c r="AP510" s="126"/>
      <c r="AQ510" s="126"/>
      <c r="AR510" s="126"/>
      <c r="AS510" s="126"/>
      <c r="AT510" s="126"/>
      <c r="AU510" s="126"/>
      <c r="AV510" s="126"/>
      <c r="AW510" s="126"/>
      <c r="AX510" s="126"/>
      <c r="AY510" s="126"/>
      <c r="AZ510" s="126"/>
      <c r="BA510" s="126"/>
      <c r="BB510" s="126"/>
      <c r="BC510" s="126"/>
      <c r="BD510" s="126"/>
      <c r="BE510" s="126"/>
      <c r="BF510" s="126"/>
      <c r="BG510" s="126"/>
      <c r="BH510" s="126"/>
      <c r="BI510" s="126"/>
      <c r="BJ510" s="126"/>
      <c r="BK510" s="126"/>
      <c r="BL510" s="126"/>
      <c r="BM510" s="126"/>
      <c r="BN510" s="126"/>
      <c r="BO510" s="126"/>
      <c r="BP510" s="126"/>
      <c r="BQ510" s="126"/>
      <c r="BR510" s="126"/>
      <c r="BS510" s="126"/>
      <c r="BT510" s="126"/>
      <c r="BU510" s="126"/>
      <c r="BV510" s="126"/>
      <c r="BW510" s="126"/>
      <c r="BX510" s="126"/>
      <c r="BY510" s="126"/>
      <c r="BZ510" s="126"/>
      <c r="CA510" s="126"/>
      <c r="CB510" s="126"/>
      <c r="CC510" s="126"/>
      <c r="CD510" s="126"/>
      <c r="CE510" s="126"/>
      <c r="CF510" s="126"/>
      <c r="CG510" s="126"/>
      <c r="CH510" s="126"/>
      <c r="CI510" s="126"/>
      <c r="CJ510" s="126"/>
      <c r="CK510" s="126"/>
      <c r="CL510" s="126"/>
      <c r="CM510" s="126"/>
      <c r="CN510" s="126"/>
      <c r="CO510" s="126"/>
      <c r="CP510" s="126"/>
      <c r="CQ510" s="126"/>
    </row>
    <row r="511" ht="24" customHeight="1" spans="1:95">
      <c r="A511" s="104"/>
      <c r="B511" s="105" t="s">
        <v>794</v>
      </c>
      <c r="C511" s="106">
        <v>1.2</v>
      </c>
      <c r="D511" s="104" t="s">
        <v>9</v>
      </c>
      <c r="E511" s="105"/>
      <c r="F511" s="105"/>
      <c r="G511" s="105"/>
      <c r="H511" s="173">
        <f t="shared" ref="H511:H540" si="5979">X511+AA511+AD511+AG511+AJ511+AM511+AP511+AS511+AV511+AY511+BB511+BE511</f>
        <v>143224.49490733</v>
      </c>
      <c r="I511" s="173">
        <f t="shared" ref="I511:I540" si="5980">Y511+AB511+AE511+AH511+AK511+AN511+AQ511+AT511+AW511+AZ511+BC511+BF511</f>
        <v>115679.004907331</v>
      </c>
      <c r="J511" s="173">
        <f t="shared" si="5367"/>
        <v>27545.49</v>
      </c>
      <c r="K511" s="173"/>
      <c r="L511" s="174"/>
      <c r="M511" s="174"/>
      <c r="N511" s="173"/>
      <c r="O511" s="174"/>
      <c r="P511" s="173"/>
      <c r="Q511" s="173"/>
      <c r="R511" s="173"/>
      <c r="S511" s="173"/>
      <c r="T511" s="173"/>
      <c r="U511" s="173"/>
      <c r="V511" s="173"/>
      <c r="W511" s="173"/>
      <c r="X511" s="173">
        <f>VLOOKUP($C511,'1 预算编制表单'!$C:$BJ,27,FALSE)</f>
        <v>11935.3745756109</v>
      </c>
      <c r="Y511" s="173">
        <f>Y512+Y519+Y523+Y527+Y530+Y534</f>
        <v>11935.3745756109</v>
      </c>
      <c r="Z511" s="173">
        <f>Z512+Z519+Z523+Z527+Z530+Z534</f>
        <v>0</v>
      </c>
      <c r="AA511" s="173">
        <f>VLOOKUP($C511,'1 预算编制表单'!$C:$BJ,30,FALSE)</f>
        <v>11935.3745756109</v>
      </c>
      <c r="AB511" s="173">
        <f>AB512+AB519+AB523+AB527+AB530+AB534</f>
        <v>11935.3745756109</v>
      </c>
      <c r="AC511" s="173">
        <f>AC512+AC519+AC523+AC527+AC530+AC534</f>
        <v>0</v>
      </c>
      <c r="AD511" s="173">
        <f>VLOOKUP($C511,'1 预算编制表单'!$C:$BJ,33,FALSE)</f>
        <v>11935.3745756109</v>
      </c>
      <c r="AE511" s="173">
        <f>AE512+AE519+AE523+AE527+AE530+AE534</f>
        <v>11935.3745756109</v>
      </c>
      <c r="AF511" s="173">
        <f>AF512+AF519+AF523+AF527+AF530+AF534</f>
        <v>0</v>
      </c>
      <c r="AG511" s="173">
        <f>VLOOKUP($C511,'1 预算编制表单'!$C:$BJ,36,FALSE)</f>
        <v>11935.3745756109</v>
      </c>
      <c r="AH511" s="173">
        <f>AH512+AH519+AH523+AH527+AH530+AH534</f>
        <v>-1404.6254243891</v>
      </c>
      <c r="AI511" s="173">
        <f>AI512+AI519+AI523+AI527+AI530+AI534</f>
        <v>13340</v>
      </c>
      <c r="AJ511" s="173">
        <f>VLOOKUP($C511,'1 预算编制表单'!$C:$BJ,39,FALSE)</f>
        <v>11935.3745756109</v>
      </c>
      <c r="AK511" s="173">
        <f>AK512+AK519+AK523+AK527+AK530+AK534</f>
        <v>11935.3745756109</v>
      </c>
      <c r="AL511" s="173">
        <f>AL512+AL519+AL523+AL527+AL530+AL534</f>
        <v>0</v>
      </c>
      <c r="AM511" s="173">
        <f>VLOOKUP($C511,'1 预算编制表单'!$C:$BJ,42,FALSE)</f>
        <v>11935.3745756109</v>
      </c>
      <c r="AN511" s="173">
        <f>AN512+AN519+AN523+AN527+AN530+AN534</f>
        <v>8635.8545756109</v>
      </c>
      <c r="AO511" s="173">
        <f>AO512+AO519+AO523+AO527+AO530+AO534</f>
        <v>3299.52</v>
      </c>
      <c r="AP511" s="173">
        <f>VLOOKUP($C511,'1 预算编制表单'!$C:$BJ,45,FALSE)</f>
        <v>11935.3745756109</v>
      </c>
      <c r="AQ511" s="173">
        <f>AQ512+AQ519+AQ523+AQ527+AQ530+AQ534</f>
        <v>7130.3245756109</v>
      </c>
      <c r="AR511" s="173">
        <f>AR512+AR519+AR523+AR527+AR530+AR534</f>
        <v>4805.05</v>
      </c>
      <c r="AS511" s="173">
        <f>VLOOKUP($C511,'1 预算编制表单'!$C:$BJ,48,FALSE)</f>
        <v>11935.3745756109</v>
      </c>
      <c r="AT511" s="173">
        <f>AT512+AT519+AT523+AT527+AT530+AT534</f>
        <v>5834.4545756109</v>
      </c>
      <c r="AU511" s="173">
        <f>AU512+AU519+AU523+AU527+AU530+AU534</f>
        <v>6100.92</v>
      </c>
      <c r="AV511" s="173">
        <f>VLOOKUP($C511,'1 预算编制表单'!$C:$BJ,51,FALSE)</f>
        <v>11935.3745756109</v>
      </c>
      <c r="AW511" s="173">
        <f>AW512+AW519+AW523+AW527+AW530+AW534</f>
        <v>11935.3745756109</v>
      </c>
      <c r="AX511" s="173">
        <f>AX512+AX519+AX523+AX527+AX530+AX534</f>
        <v>0</v>
      </c>
      <c r="AY511" s="173">
        <f>VLOOKUP($C511,'1 预算编制表单'!$C:$BJ,54,FALSE)</f>
        <v>11935.3745756109</v>
      </c>
      <c r="AZ511" s="173">
        <f>AZ512+AZ519+AZ523+AZ527+AZ530+AZ534</f>
        <v>11935.3745756109</v>
      </c>
      <c r="BA511" s="173">
        <f>BA512+BA519+BA523+BA527+BA530+BA534</f>
        <v>0</v>
      </c>
      <c r="BB511" s="173">
        <f>VLOOKUP($C511,'1 预算编制表单'!$C:$BJ,57,FALSE)</f>
        <v>11935.3745756109</v>
      </c>
      <c r="BC511" s="173">
        <f>BC512+BC519+BC523+BC527+BC530+BC534</f>
        <v>11935.3745756109</v>
      </c>
      <c r="BD511" s="173">
        <f>BD512+BD519+BD523+BD527+BD530+BD534</f>
        <v>0</v>
      </c>
      <c r="BE511" s="173">
        <f>VLOOKUP($C511,'1 预算编制表单'!$C:$BJ,60,FALSE)</f>
        <v>11935.3745756109</v>
      </c>
      <c r="BF511" s="173">
        <f>BF512+BF519+BF523+BF527+BF530+BF534</f>
        <v>11935.3745756109</v>
      </c>
      <c r="BG511" s="173">
        <f>BG512+BG519+BG523+BG527+BG530+BG534</f>
        <v>0</v>
      </c>
      <c r="BH511" s="173">
        <f>VLOOKUP($C511,'1 预算编制表单'!$C:$BJ,27,FALSE)</f>
        <v>11935.3745756109</v>
      </c>
      <c r="BI511" s="173">
        <f>BI512+BI519+BI523+BI527+BI530+BI534</f>
        <v>11935.3745756109</v>
      </c>
      <c r="BJ511" s="173">
        <f>BJ512+BJ519+BJ523+BJ527+BJ530+BJ534</f>
        <v>0</v>
      </c>
      <c r="BK511" s="173">
        <f>VLOOKUP($C511,'1 预算编制表单'!$C:$BJ,30,FALSE)</f>
        <v>11935.3745756109</v>
      </c>
      <c r="BL511" s="173">
        <f>BL512+BL519+BL523+BL527+BL530+BL534</f>
        <v>11935.3745756109</v>
      </c>
      <c r="BM511" s="173">
        <f>BM512+BM519+BM523+BM527+BM530+BM534</f>
        <v>0</v>
      </c>
      <c r="BN511" s="173">
        <f>VLOOKUP($C511,'1 预算编制表单'!$C:$BJ,33,FALSE)</f>
        <v>11935.3745756109</v>
      </c>
      <c r="BO511" s="173">
        <f>BO512+BO519+BO523+BO527+BO530+BO534</f>
        <v>11935.3745756109</v>
      </c>
      <c r="BP511" s="173">
        <f>BP512+BP519+BP523+BP527+BP530+BP534</f>
        <v>0</v>
      </c>
      <c r="BQ511" s="173">
        <f>VLOOKUP($C511,'1 预算编制表单'!$C:$BJ,36,FALSE)</f>
        <v>11935.3745756109</v>
      </c>
      <c r="BR511" s="173">
        <f>BR512+BR519+BR523+BR527+BR530+BR534</f>
        <v>11935.3745756109</v>
      </c>
      <c r="BS511" s="173">
        <f>BS512+BS519+BS523+BS527+BS530+BS534</f>
        <v>0</v>
      </c>
      <c r="BT511" s="173">
        <f>VLOOKUP($C511,'1 预算编制表单'!$C:$BJ,39,FALSE)</f>
        <v>11935.3745756109</v>
      </c>
      <c r="BU511" s="173">
        <f>BU512+BU519+BU523+BU527+BU530+BU534</f>
        <v>11935.3745756109</v>
      </c>
      <c r="BV511" s="173">
        <f>BV512+BV519+BV523+BV527+BV530+BV534</f>
        <v>0</v>
      </c>
      <c r="BW511" s="173">
        <f>VLOOKUP($C511,'1 预算编制表单'!$C:$BJ,42,FALSE)</f>
        <v>11935.3745756109</v>
      </c>
      <c r="BX511" s="173">
        <f>BX512+BX519+BX523+BX527+BX530+BX534</f>
        <v>11935.3745756109</v>
      </c>
      <c r="BY511" s="173">
        <f>BY512+BY519+BY523+BY527+BY530+BY534</f>
        <v>0</v>
      </c>
      <c r="BZ511" s="173">
        <f>VLOOKUP($C511,'1 预算编制表单'!$C:$BJ,45,FALSE)</f>
        <v>11935.3745756109</v>
      </c>
      <c r="CA511" s="173">
        <f>CA512+CA519+CA523+CA527+CA530+CA534</f>
        <v>11935.3745756109</v>
      </c>
      <c r="CB511" s="173">
        <f>CB512+CB519+CB523+CB527+CB530+CB534</f>
        <v>0</v>
      </c>
      <c r="CC511" s="173">
        <f>VLOOKUP($C511,'1 预算编制表单'!$C:$BJ,48,FALSE)</f>
        <v>11935.3745756109</v>
      </c>
      <c r="CD511" s="173">
        <f>CD512+CD519+CD523+CD527+CD530+CD534</f>
        <v>11935.3745756109</v>
      </c>
      <c r="CE511" s="173">
        <f>CE512+CE519+CE523+CE527+CE530+CE534</f>
        <v>0</v>
      </c>
      <c r="CF511" s="173">
        <f>VLOOKUP($C511,'1 预算编制表单'!$C:$BJ,51,FALSE)</f>
        <v>11935.3745756109</v>
      </c>
      <c r="CG511" s="173">
        <f>CG512+CG519+CG523+CG527+CG530+CG534</f>
        <v>11935.3745756109</v>
      </c>
      <c r="CH511" s="173">
        <f>CH512+CH519+CH523+CH527+CH530+CH534</f>
        <v>0</v>
      </c>
      <c r="CI511" s="173">
        <f>VLOOKUP($C511,'1 预算编制表单'!$C:$BJ,54,FALSE)</f>
        <v>11935.3745756109</v>
      </c>
      <c r="CJ511" s="173">
        <f>CJ512+CJ519+CJ523+CJ527+CJ530+CJ534</f>
        <v>11935.3745756109</v>
      </c>
      <c r="CK511" s="173">
        <f>CK512+CK519+CK523+CK527+CK530+CK534</f>
        <v>0</v>
      </c>
      <c r="CL511" s="173">
        <f>VLOOKUP($C511,'1 预算编制表单'!$C:$BJ,57,FALSE)</f>
        <v>11935.3745756109</v>
      </c>
      <c r="CM511" s="173">
        <f>CM512+CM519+CM523+CM527+CM530+CM534</f>
        <v>11935.3745756109</v>
      </c>
      <c r="CN511" s="173">
        <f>CN512+CN519+CN523+CN527+CN530+CN534</f>
        <v>0</v>
      </c>
      <c r="CO511" s="173">
        <f>VLOOKUP($C511,'1 预算编制表单'!$C:$BJ,60,FALSE)</f>
        <v>11935.3745756109</v>
      </c>
      <c r="CP511" s="173">
        <f>CP512+CP519+CP523+CP527+CP530+CP534</f>
        <v>11935.3745756109</v>
      </c>
      <c r="CQ511" s="173">
        <f>CQ512+CQ519+CQ523+CQ527+CQ530+CQ534</f>
        <v>0</v>
      </c>
    </row>
    <row r="512" ht="24" customHeight="1" outlineLevel="1" spans="1:95">
      <c r="A512" s="22"/>
      <c r="B512" s="108" t="s">
        <v>794</v>
      </c>
      <c r="C512" s="109" t="s">
        <v>1626</v>
      </c>
      <c r="D512" s="22" t="s">
        <v>1627</v>
      </c>
      <c r="E512" s="108"/>
      <c r="F512" s="108"/>
      <c r="G512" s="108"/>
      <c r="H512" s="110">
        <f t="shared" si="5979"/>
        <v>143224.49490733</v>
      </c>
      <c r="I512" s="110">
        <f t="shared" si="5980"/>
        <v>142668.234907331</v>
      </c>
      <c r="J512" s="110">
        <f t="shared" si="5367"/>
        <v>556.26</v>
      </c>
      <c r="K512" s="110"/>
      <c r="L512" s="150"/>
      <c r="M512" s="150"/>
      <c r="N512" s="110"/>
      <c r="O512" s="150"/>
      <c r="P512" s="110"/>
      <c r="Q512" s="110"/>
      <c r="R512" s="110"/>
      <c r="S512" s="110"/>
      <c r="T512" s="110"/>
      <c r="U512" s="110"/>
      <c r="V512" s="110"/>
      <c r="W512" s="110"/>
      <c r="X512" s="110">
        <f>VLOOKUP($C512,'1 预算编制表单'!$C:$BJ,27,FALSE)</f>
        <v>11935.3745756109</v>
      </c>
      <c r="Y512" s="110">
        <f t="shared" ref="Y512:Y516" si="5981">X512-Z512</f>
        <v>11935.3745756109</v>
      </c>
      <c r="Z512" s="110">
        <f>Z513+Z514+Z515+Z516</f>
        <v>0</v>
      </c>
      <c r="AA512" s="110">
        <f>VLOOKUP($C512,'1 预算编制表单'!$C:$BJ,30,FALSE)</f>
        <v>11935.3745756109</v>
      </c>
      <c r="AB512" s="110">
        <f t="shared" ref="AB512:AB538" si="5982">AA512-AC512</f>
        <v>11935.3745756109</v>
      </c>
      <c r="AC512" s="110">
        <f>AC513+AC514+AC515+AC516</f>
        <v>0</v>
      </c>
      <c r="AD512" s="110">
        <f>VLOOKUP($C512,'1 预算编制表单'!$C:$BJ,33,FALSE)</f>
        <v>11935.3745756109</v>
      </c>
      <c r="AE512" s="110">
        <f t="shared" ref="AE512:AE538" si="5983">AD512-AF512</f>
        <v>11935.3745756109</v>
      </c>
      <c r="AF512" s="110">
        <f>AF513+AF514+AF515+AF516</f>
        <v>0</v>
      </c>
      <c r="AG512" s="110">
        <f>VLOOKUP($C512,'1 预算编制表单'!$C:$BJ,36,FALSE)</f>
        <v>11935.3745756109</v>
      </c>
      <c r="AH512" s="110">
        <f t="shared" ref="AH512:AH538" si="5984">AG512-AI512</f>
        <v>11935.3745756109</v>
      </c>
      <c r="AI512" s="110">
        <f>AI513+AI514+AI515+AI516</f>
        <v>0</v>
      </c>
      <c r="AJ512" s="110">
        <f>VLOOKUP($C512,'1 预算编制表单'!$C:$BJ,39,FALSE)</f>
        <v>11935.3745756109</v>
      </c>
      <c r="AK512" s="110">
        <f t="shared" ref="AK512:AK538" si="5985">AJ512-AL512</f>
        <v>11935.3745756109</v>
      </c>
      <c r="AL512" s="110">
        <f>AL513+AL514+AL515+AL516</f>
        <v>0</v>
      </c>
      <c r="AM512" s="110">
        <f>VLOOKUP($C512,'1 预算编制表单'!$C:$BJ,42,FALSE)</f>
        <v>11935.3745756109</v>
      </c>
      <c r="AN512" s="110">
        <f t="shared" ref="AN512:AN538" si="5986">AM512-AO512</f>
        <v>11685.1145756109</v>
      </c>
      <c r="AO512" s="110">
        <f>AO513+AO514+AO515+AO516</f>
        <v>250.26</v>
      </c>
      <c r="AP512" s="110">
        <f>VLOOKUP($C512,'1 预算编制表单'!$C:$BJ,45,FALSE)</f>
        <v>11935.3745756109</v>
      </c>
      <c r="AQ512" s="110">
        <f t="shared" ref="AQ512:AQ538" si="5987">AP512-AR512</f>
        <v>11629.3745756109</v>
      </c>
      <c r="AR512" s="110">
        <f>AR513+AR514+AR515+AR516</f>
        <v>306</v>
      </c>
      <c r="AS512" s="110">
        <f>VLOOKUP($C512,'1 预算编制表单'!$C:$BJ,48,FALSE)</f>
        <v>11935.3745756109</v>
      </c>
      <c r="AT512" s="110">
        <f t="shared" ref="AT512:AT538" si="5988">AS512-AU512</f>
        <v>11935.3745756109</v>
      </c>
      <c r="AU512" s="110">
        <f>AU513+AU514+AU515+AU516</f>
        <v>0</v>
      </c>
      <c r="AV512" s="110">
        <f>VLOOKUP($C512,'1 预算编制表单'!$C:$BJ,51,FALSE)</f>
        <v>11935.3745756109</v>
      </c>
      <c r="AW512" s="110">
        <f t="shared" ref="AW512:AW538" si="5989">AV512-AX512</f>
        <v>11935.3745756109</v>
      </c>
      <c r="AX512" s="110">
        <f>AX513+AX514+AX515+AX516</f>
        <v>0</v>
      </c>
      <c r="AY512" s="110">
        <f>VLOOKUP($C512,'1 预算编制表单'!$C:$BJ,54,FALSE)</f>
        <v>11935.3745756109</v>
      </c>
      <c r="AZ512" s="110">
        <f t="shared" ref="AZ512:AZ538" si="5990">AY512-BA512</f>
        <v>11935.3745756109</v>
      </c>
      <c r="BA512" s="110">
        <f>BA513+BA514+BA515+BA516</f>
        <v>0</v>
      </c>
      <c r="BB512" s="110">
        <f>VLOOKUP($C512,'1 预算编制表单'!$C:$BJ,57,FALSE)</f>
        <v>11935.3745756109</v>
      </c>
      <c r="BC512" s="110">
        <f t="shared" ref="BC512:BC538" si="5991">BB512-BD512</f>
        <v>11935.3745756109</v>
      </c>
      <c r="BD512" s="110">
        <f>BD513+BD514+BD515+BD516</f>
        <v>0</v>
      </c>
      <c r="BE512" s="110">
        <f>VLOOKUP($C512,'1 预算编制表单'!$C:$BJ,60,FALSE)</f>
        <v>11935.3745756109</v>
      </c>
      <c r="BF512" s="110">
        <f t="shared" ref="BF512:BF538" si="5992">BE512-BG512</f>
        <v>11935.3745756109</v>
      </c>
      <c r="BG512" s="110">
        <f>BG513+BG514+BG515+BG516</f>
        <v>0</v>
      </c>
      <c r="BH512" s="110">
        <f>VLOOKUP($C512,'1 预算编制表单'!$C:$BJ,27,FALSE)</f>
        <v>11935.3745756109</v>
      </c>
      <c r="BI512" s="110">
        <f t="shared" ref="BI512:BI538" si="5993">BH512-BJ512</f>
        <v>11935.3745756109</v>
      </c>
      <c r="BJ512" s="110">
        <f>BJ513+BJ514+BJ515+BJ516</f>
        <v>0</v>
      </c>
      <c r="BK512" s="110">
        <f>VLOOKUP($C512,'1 预算编制表单'!$C:$BJ,30,FALSE)</f>
        <v>11935.3745756109</v>
      </c>
      <c r="BL512" s="110">
        <f t="shared" ref="BL512:BL538" si="5994">BK512-BM512</f>
        <v>11935.3745756109</v>
      </c>
      <c r="BM512" s="110">
        <f>BM513+BM514+BM515+BM516</f>
        <v>0</v>
      </c>
      <c r="BN512" s="110">
        <f>VLOOKUP($C512,'1 预算编制表单'!$C:$BJ,33,FALSE)</f>
        <v>11935.3745756109</v>
      </c>
      <c r="BO512" s="110">
        <f t="shared" ref="BO512:BO538" si="5995">BN512-BP512</f>
        <v>11935.3745756109</v>
      </c>
      <c r="BP512" s="110">
        <f>BP513+BP514+BP515+BP516</f>
        <v>0</v>
      </c>
      <c r="BQ512" s="110">
        <f>VLOOKUP($C512,'1 预算编制表单'!$C:$BJ,36,FALSE)</f>
        <v>11935.3745756109</v>
      </c>
      <c r="BR512" s="110">
        <f t="shared" ref="BR512:BR538" si="5996">BQ512-BS512</f>
        <v>11935.3745756109</v>
      </c>
      <c r="BS512" s="110">
        <f>BS513+BS514+BS515+BS516</f>
        <v>0</v>
      </c>
      <c r="BT512" s="110">
        <f>VLOOKUP($C512,'1 预算编制表单'!$C:$BJ,39,FALSE)</f>
        <v>11935.3745756109</v>
      </c>
      <c r="BU512" s="110">
        <f t="shared" ref="BU512:BU538" si="5997">BT512-BV512</f>
        <v>11935.3745756109</v>
      </c>
      <c r="BV512" s="110">
        <f>BV513+BV514+BV515+BV516</f>
        <v>0</v>
      </c>
      <c r="BW512" s="110">
        <f>VLOOKUP($C512,'1 预算编制表单'!$C:$BJ,42,FALSE)</f>
        <v>11935.3745756109</v>
      </c>
      <c r="BX512" s="110">
        <f t="shared" ref="BX512:BX538" si="5998">BW512-BY512</f>
        <v>11935.3745756109</v>
      </c>
      <c r="BY512" s="110">
        <f>BY513+BY514+BY515+BY516</f>
        <v>0</v>
      </c>
      <c r="BZ512" s="110">
        <f>VLOOKUP($C512,'1 预算编制表单'!$C:$BJ,45,FALSE)</f>
        <v>11935.3745756109</v>
      </c>
      <c r="CA512" s="110">
        <f t="shared" ref="CA512:CA538" si="5999">BZ512-CB512</f>
        <v>11935.3745756109</v>
      </c>
      <c r="CB512" s="110">
        <f>CB513+CB514+CB515+CB516</f>
        <v>0</v>
      </c>
      <c r="CC512" s="110">
        <f>VLOOKUP($C512,'1 预算编制表单'!$C:$BJ,48,FALSE)</f>
        <v>11935.3745756109</v>
      </c>
      <c r="CD512" s="110">
        <f t="shared" ref="CD512:CD538" si="6000">CC512-CE512</f>
        <v>11935.3745756109</v>
      </c>
      <c r="CE512" s="110">
        <f>CE513+CE514+CE515+CE516</f>
        <v>0</v>
      </c>
      <c r="CF512" s="110">
        <f>VLOOKUP($C512,'1 预算编制表单'!$C:$BJ,51,FALSE)</f>
        <v>11935.3745756109</v>
      </c>
      <c r="CG512" s="110">
        <f t="shared" ref="CG512:CG538" si="6001">CF512-CH512</f>
        <v>11935.3745756109</v>
      </c>
      <c r="CH512" s="110">
        <f>CH513+CH514+CH515+CH516</f>
        <v>0</v>
      </c>
      <c r="CI512" s="110">
        <f>VLOOKUP($C512,'1 预算编制表单'!$C:$BJ,54,FALSE)</f>
        <v>11935.3745756109</v>
      </c>
      <c r="CJ512" s="110">
        <f t="shared" ref="CJ512:CJ538" si="6002">CI512-CK512</f>
        <v>11935.3745756109</v>
      </c>
      <c r="CK512" s="110">
        <f>CK513+CK514+CK515+CK516</f>
        <v>0</v>
      </c>
      <c r="CL512" s="110">
        <f>VLOOKUP($C512,'1 预算编制表单'!$C:$BJ,57,FALSE)</f>
        <v>11935.3745756109</v>
      </c>
      <c r="CM512" s="110">
        <f t="shared" ref="CM512:CM538" si="6003">CL512-CN512</f>
        <v>11935.3745756109</v>
      </c>
      <c r="CN512" s="110">
        <f>CN513+CN514+CN515+CN516</f>
        <v>0</v>
      </c>
      <c r="CO512" s="110">
        <f>VLOOKUP($C512,'1 预算编制表单'!$C:$BJ,60,FALSE)</f>
        <v>11935.3745756109</v>
      </c>
      <c r="CP512" s="110">
        <f t="shared" ref="CP512:CP538" si="6004">CO512-CQ512</f>
        <v>11935.3745756109</v>
      </c>
      <c r="CQ512" s="110">
        <f>CQ513+CQ514+CQ515+CQ516</f>
        <v>0</v>
      </c>
    </row>
    <row r="513" ht="24" customHeight="1" outlineLevel="2" spans="1:95">
      <c r="A513" s="111"/>
      <c r="B513" s="112" t="s">
        <v>794</v>
      </c>
      <c r="C513" s="113" t="s">
        <v>1628</v>
      </c>
      <c r="D513" s="111" t="s">
        <v>1629</v>
      </c>
      <c r="E513" s="112"/>
      <c r="F513" s="112"/>
      <c r="G513" s="112"/>
      <c r="H513" s="114">
        <f t="shared" si="5979"/>
        <v>84724.4949073302</v>
      </c>
      <c r="I513" s="114">
        <f t="shared" si="5980"/>
        <v>84724.4949073302</v>
      </c>
      <c r="J513" s="114">
        <f t="shared" si="5367"/>
        <v>0</v>
      </c>
      <c r="K513" s="114"/>
      <c r="L513" s="151"/>
      <c r="M513" s="151"/>
      <c r="N513" s="114"/>
      <c r="O513" s="151"/>
      <c r="P513" s="114"/>
      <c r="Q513" s="114"/>
      <c r="R513" s="114"/>
      <c r="S513" s="114"/>
      <c r="T513" s="114"/>
      <c r="U513" s="114"/>
      <c r="V513" s="114"/>
      <c r="W513" s="114"/>
      <c r="X513" s="114">
        <f>VLOOKUP($C513,'1 预算编制表单'!$C:$BJ,27,FALSE)</f>
        <v>7060.37457561085</v>
      </c>
      <c r="Y513" s="114">
        <f t="shared" si="5981"/>
        <v>7060.37457561085</v>
      </c>
      <c r="Z513" s="114">
        <f>SUMIF(物资过程计算表!$B:$B,$C513,物资过程计算表!$D:$D)</f>
        <v>0</v>
      </c>
      <c r="AA513" s="114">
        <f>VLOOKUP($C513,'1 预算编制表单'!$C:$BJ,30,FALSE)</f>
        <v>7060.37457561085</v>
      </c>
      <c r="AB513" s="114">
        <f t="shared" si="5982"/>
        <v>7060.37457561085</v>
      </c>
      <c r="AC513" s="114">
        <f>SUMIF(物资过程计算表!$B:$B,$C513,物资过程计算表!E:E)</f>
        <v>0</v>
      </c>
      <c r="AD513" s="114">
        <f>VLOOKUP($C513,'1 预算编制表单'!$C:$BJ,33,FALSE)</f>
        <v>7060.37457561085</v>
      </c>
      <c r="AE513" s="114">
        <f t="shared" si="5983"/>
        <v>7060.37457561085</v>
      </c>
      <c r="AF513" s="114">
        <f>SUMIF(物资过程计算表!$B:$B,$C513,物资过程计算表!F:F)</f>
        <v>0</v>
      </c>
      <c r="AG513" s="114">
        <f>VLOOKUP($C513,'1 预算编制表单'!$C:$BJ,36,FALSE)</f>
        <v>7060.37457561085</v>
      </c>
      <c r="AH513" s="114">
        <f t="shared" si="5984"/>
        <v>7060.37457561085</v>
      </c>
      <c r="AI513" s="114">
        <f>SUMIF(物资过程计算表!$B:$B,$C513,物资过程计算表!G:G)</f>
        <v>0</v>
      </c>
      <c r="AJ513" s="114">
        <f>VLOOKUP($C513,'1 预算编制表单'!$C:$BJ,39,FALSE)</f>
        <v>7060.37457561085</v>
      </c>
      <c r="AK513" s="114">
        <f t="shared" si="5985"/>
        <v>7060.37457561085</v>
      </c>
      <c r="AL513" s="114">
        <f>SUMIF(物资过程计算表!$B:$B,$C513,物资过程计算表!H:H)</f>
        <v>0</v>
      </c>
      <c r="AM513" s="114">
        <f>VLOOKUP($C513,'1 预算编制表单'!$C:$BJ,42,FALSE)</f>
        <v>7060.37457561085</v>
      </c>
      <c r="AN513" s="114">
        <f t="shared" si="5986"/>
        <v>7060.37457561085</v>
      </c>
      <c r="AO513" s="114">
        <f>SUMIF(物资过程计算表!$B:$B,$C513,物资过程计算表!I:I)</f>
        <v>0</v>
      </c>
      <c r="AP513" s="114">
        <f>VLOOKUP($C513,'1 预算编制表单'!$C:$BJ,45,FALSE)</f>
        <v>7060.37457561085</v>
      </c>
      <c r="AQ513" s="114">
        <f t="shared" si="5987"/>
        <v>7060.37457561085</v>
      </c>
      <c r="AR513" s="114">
        <f>SUMIF(物资过程计算表!$B:$B,$C513,物资过程计算表!J:J)</f>
        <v>0</v>
      </c>
      <c r="AS513" s="114">
        <f>VLOOKUP($C513,'1 预算编制表单'!$C:$BJ,48,FALSE)</f>
        <v>7060.37457561085</v>
      </c>
      <c r="AT513" s="114">
        <f t="shared" si="5988"/>
        <v>7060.37457561085</v>
      </c>
      <c r="AU513" s="114">
        <f>SUMIF(物资过程计算表!$B:$B,$C513,物资过程计算表!K:K)</f>
        <v>0</v>
      </c>
      <c r="AV513" s="114">
        <f>VLOOKUP($C513,'1 预算编制表单'!$C:$BJ,51,FALSE)</f>
        <v>7060.37457561085</v>
      </c>
      <c r="AW513" s="114">
        <f t="shared" si="5989"/>
        <v>7060.37457561085</v>
      </c>
      <c r="AX513" s="114">
        <f>SUMIF(物资过程计算表!$B:$B,$C513,物资过程计算表!L:L)</f>
        <v>0</v>
      </c>
      <c r="AY513" s="114">
        <f>VLOOKUP($C513,'1 预算编制表单'!$C:$BJ,54,FALSE)</f>
        <v>7060.37457561085</v>
      </c>
      <c r="AZ513" s="114">
        <f t="shared" si="5990"/>
        <v>7060.37457561085</v>
      </c>
      <c r="BA513" s="114">
        <f>SUMIF(物资过程计算表!$B:$B,$C513,物资过程计算表!M:M)</f>
        <v>0</v>
      </c>
      <c r="BB513" s="114">
        <f>VLOOKUP($C513,'1 预算编制表单'!$C:$BJ,57,FALSE)</f>
        <v>7060.37457561085</v>
      </c>
      <c r="BC513" s="114">
        <f t="shared" si="5991"/>
        <v>7060.37457561085</v>
      </c>
      <c r="BD513" s="114">
        <f>SUMIF(物资过程计算表!$B:$B,$C513,物资过程计算表!N:N)</f>
        <v>0</v>
      </c>
      <c r="BE513" s="114">
        <f>VLOOKUP($C513,'1 预算编制表单'!$C:$BJ,60,FALSE)</f>
        <v>7060.37457561085</v>
      </c>
      <c r="BF513" s="114">
        <f t="shared" si="5992"/>
        <v>7060.37457561085</v>
      </c>
      <c r="BG513" s="114">
        <f>SUMIF(物资过程计算表!$B:$B,$C513,物资过程计算表!O:O)</f>
        <v>0</v>
      </c>
      <c r="BH513" s="114">
        <f>VLOOKUP($C513,'1 预算编制表单'!$C:$BJ,27,FALSE)</f>
        <v>7060.37457561085</v>
      </c>
      <c r="BI513" s="114">
        <f t="shared" si="5993"/>
        <v>7060.37457561085</v>
      </c>
      <c r="BJ513" s="114"/>
      <c r="BK513" s="114">
        <f>VLOOKUP($C513,'1 预算编制表单'!$C:$BJ,30,FALSE)</f>
        <v>7060.37457561085</v>
      </c>
      <c r="BL513" s="114">
        <f t="shared" si="5994"/>
        <v>7060.37457561085</v>
      </c>
      <c r="BM513" s="114"/>
      <c r="BN513" s="114">
        <f>VLOOKUP($C513,'1 预算编制表单'!$C:$BJ,33,FALSE)</f>
        <v>7060.37457561085</v>
      </c>
      <c r="BO513" s="114">
        <f t="shared" si="5995"/>
        <v>7060.37457561085</v>
      </c>
      <c r="BP513" s="114"/>
      <c r="BQ513" s="114">
        <f>VLOOKUP($C513,'1 预算编制表单'!$C:$BJ,36,FALSE)</f>
        <v>7060.37457561085</v>
      </c>
      <c r="BR513" s="114">
        <f t="shared" si="5996"/>
        <v>7060.37457561085</v>
      </c>
      <c r="BS513" s="114"/>
      <c r="BT513" s="114">
        <f>VLOOKUP($C513,'1 预算编制表单'!$C:$BJ,39,FALSE)</f>
        <v>7060.37457561085</v>
      </c>
      <c r="BU513" s="114">
        <f t="shared" si="5997"/>
        <v>7060.37457561085</v>
      </c>
      <c r="BV513" s="114"/>
      <c r="BW513" s="114">
        <f>VLOOKUP($C513,'1 预算编制表单'!$C:$BJ,42,FALSE)</f>
        <v>7060.37457561085</v>
      </c>
      <c r="BX513" s="114">
        <f t="shared" si="5998"/>
        <v>7060.37457561085</v>
      </c>
      <c r="BY513" s="114"/>
      <c r="BZ513" s="114">
        <f>VLOOKUP($C513,'1 预算编制表单'!$C:$BJ,45,FALSE)</f>
        <v>7060.37457561085</v>
      </c>
      <c r="CA513" s="114">
        <f t="shared" si="5999"/>
        <v>7060.37457561085</v>
      </c>
      <c r="CB513" s="114"/>
      <c r="CC513" s="114">
        <f>VLOOKUP($C513,'1 预算编制表单'!$C:$BJ,48,FALSE)</f>
        <v>7060.37457561085</v>
      </c>
      <c r="CD513" s="114">
        <f t="shared" si="6000"/>
        <v>7060.37457561085</v>
      </c>
      <c r="CE513" s="114"/>
      <c r="CF513" s="114">
        <f>VLOOKUP($C513,'1 预算编制表单'!$C:$BJ,51,FALSE)</f>
        <v>7060.37457561085</v>
      </c>
      <c r="CG513" s="114">
        <f t="shared" si="6001"/>
        <v>7060.37457561085</v>
      </c>
      <c r="CH513" s="114"/>
      <c r="CI513" s="114">
        <f>VLOOKUP($C513,'1 预算编制表单'!$C:$BJ,54,FALSE)</f>
        <v>7060.37457561085</v>
      </c>
      <c r="CJ513" s="114">
        <f t="shared" si="6002"/>
        <v>7060.37457561085</v>
      </c>
      <c r="CK513" s="114"/>
      <c r="CL513" s="114">
        <f>VLOOKUP($C513,'1 预算编制表单'!$C:$BJ,57,FALSE)</f>
        <v>7060.37457561085</v>
      </c>
      <c r="CM513" s="114">
        <f t="shared" si="6003"/>
        <v>7060.37457561085</v>
      </c>
      <c r="CN513" s="114"/>
      <c r="CO513" s="114">
        <f>VLOOKUP($C513,'1 预算编制表单'!$C:$BJ,60,FALSE)</f>
        <v>7060.37457561085</v>
      </c>
      <c r="CP513" s="114">
        <f t="shared" si="6004"/>
        <v>7060.37457561085</v>
      </c>
      <c r="CQ513" s="114"/>
    </row>
    <row r="514" ht="24" customHeight="1" outlineLevel="2" spans="1:95">
      <c r="A514" s="111"/>
      <c r="B514" s="112" t="s">
        <v>794</v>
      </c>
      <c r="C514" s="113" t="s">
        <v>1670</v>
      </c>
      <c r="D514" s="111" t="s">
        <v>1671</v>
      </c>
      <c r="E514" s="112"/>
      <c r="F514" s="112"/>
      <c r="G514" s="112"/>
      <c r="H514" s="114">
        <f t="shared" si="5979"/>
        <v>0</v>
      </c>
      <c r="I514" s="114">
        <f t="shared" si="5980"/>
        <v>-306</v>
      </c>
      <c r="J514" s="114">
        <f t="shared" si="5367"/>
        <v>306</v>
      </c>
      <c r="K514" s="114"/>
      <c r="L514" s="151"/>
      <c r="M514" s="151"/>
      <c r="N514" s="114"/>
      <c r="O514" s="151"/>
      <c r="P514" s="114"/>
      <c r="Q514" s="114"/>
      <c r="R514" s="114"/>
      <c r="S514" s="114"/>
      <c r="T514" s="114"/>
      <c r="U514" s="114"/>
      <c r="V514" s="114"/>
      <c r="W514" s="114"/>
      <c r="X514" s="114">
        <f>VLOOKUP($C514,'1 预算编制表单'!$C:$BJ,27,FALSE)</f>
        <v>0</v>
      </c>
      <c r="Y514" s="114">
        <f t="shared" si="5981"/>
        <v>0</v>
      </c>
      <c r="Z514" s="114">
        <f>SUMIF(物资过程计算表!$B:$B,$C514,物资过程计算表!$D:$D)</f>
        <v>0</v>
      </c>
      <c r="AA514" s="114">
        <f>VLOOKUP($C514,'1 预算编制表单'!$C:$BJ,30,FALSE)</f>
        <v>0</v>
      </c>
      <c r="AB514" s="114">
        <f t="shared" si="5982"/>
        <v>0</v>
      </c>
      <c r="AC514" s="114">
        <f>SUMIF(物资过程计算表!$B:$B,$C514,物资过程计算表!E:E)</f>
        <v>0</v>
      </c>
      <c r="AD514" s="114">
        <f>VLOOKUP($C514,'1 预算编制表单'!$C:$BJ,33,FALSE)</f>
        <v>0</v>
      </c>
      <c r="AE514" s="114">
        <f t="shared" si="5983"/>
        <v>0</v>
      </c>
      <c r="AF514" s="114">
        <f>SUMIF(物资过程计算表!$B:$B,$C514,物资过程计算表!F:F)</f>
        <v>0</v>
      </c>
      <c r="AG514" s="114">
        <f>VLOOKUP($C514,'1 预算编制表单'!$C:$BJ,36,FALSE)</f>
        <v>0</v>
      </c>
      <c r="AH514" s="114">
        <f t="shared" si="5984"/>
        <v>0</v>
      </c>
      <c r="AI514" s="114">
        <f>SUMIF(物资过程计算表!$B:$B,$C514,物资过程计算表!G:G)</f>
        <v>0</v>
      </c>
      <c r="AJ514" s="114">
        <f>VLOOKUP($C514,'1 预算编制表单'!$C:$BJ,39,FALSE)</f>
        <v>0</v>
      </c>
      <c r="AK514" s="114">
        <f t="shared" si="5985"/>
        <v>0</v>
      </c>
      <c r="AL514" s="114">
        <f>SUMIF(物资过程计算表!$B:$B,$C514,物资过程计算表!H:H)</f>
        <v>0</v>
      </c>
      <c r="AM514" s="114">
        <f>VLOOKUP($C514,'1 预算编制表单'!$C:$BJ,42,FALSE)</f>
        <v>0</v>
      </c>
      <c r="AN514" s="114">
        <f t="shared" si="5986"/>
        <v>0</v>
      </c>
      <c r="AO514" s="114">
        <f>SUMIF(物资过程计算表!$B:$B,$C514,物资过程计算表!I:I)</f>
        <v>0</v>
      </c>
      <c r="AP514" s="114">
        <f>VLOOKUP($C514,'1 预算编制表单'!$C:$BJ,45,FALSE)</f>
        <v>0</v>
      </c>
      <c r="AQ514" s="114">
        <f t="shared" si="5987"/>
        <v>-306</v>
      </c>
      <c r="AR514" s="114">
        <f>SUMIF(物资过程计算表!$B:$B,$C514,物资过程计算表!J:J)</f>
        <v>306</v>
      </c>
      <c r="AS514" s="114">
        <f>VLOOKUP($C514,'1 预算编制表单'!$C:$BJ,48,FALSE)</f>
        <v>0</v>
      </c>
      <c r="AT514" s="114">
        <f t="shared" si="5988"/>
        <v>0</v>
      </c>
      <c r="AU514" s="114">
        <f>SUMIF(物资过程计算表!$B:$B,$C514,物资过程计算表!K:K)</f>
        <v>0</v>
      </c>
      <c r="AV514" s="114">
        <f>VLOOKUP($C514,'1 预算编制表单'!$C:$BJ,51,FALSE)</f>
        <v>0</v>
      </c>
      <c r="AW514" s="114">
        <f t="shared" si="5989"/>
        <v>0</v>
      </c>
      <c r="AX514" s="114">
        <f>SUMIF(物资过程计算表!$B:$B,$C514,物资过程计算表!L:L)</f>
        <v>0</v>
      </c>
      <c r="AY514" s="114">
        <f>VLOOKUP($C514,'1 预算编制表单'!$C:$BJ,54,FALSE)</f>
        <v>0</v>
      </c>
      <c r="AZ514" s="114">
        <f t="shared" si="5990"/>
        <v>0</v>
      </c>
      <c r="BA514" s="114">
        <f>SUMIF(物资过程计算表!$B:$B,$C514,物资过程计算表!M:M)</f>
        <v>0</v>
      </c>
      <c r="BB514" s="114">
        <f>VLOOKUP($C514,'1 预算编制表单'!$C:$BJ,57,FALSE)</f>
        <v>0</v>
      </c>
      <c r="BC514" s="114">
        <f t="shared" si="5991"/>
        <v>0</v>
      </c>
      <c r="BD514" s="114">
        <f>SUMIF(物资过程计算表!$B:$B,$C514,物资过程计算表!N:N)</f>
        <v>0</v>
      </c>
      <c r="BE514" s="114">
        <f>VLOOKUP($C514,'1 预算编制表单'!$C:$BJ,60,FALSE)</f>
        <v>0</v>
      </c>
      <c r="BF514" s="114">
        <f t="shared" si="5992"/>
        <v>0</v>
      </c>
      <c r="BG514" s="114">
        <f>SUMIF(物资过程计算表!$B:$B,$C514,物资过程计算表!O:O)</f>
        <v>0</v>
      </c>
      <c r="BH514" s="114">
        <f>VLOOKUP($C514,'1 预算编制表单'!$C:$BJ,27,FALSE)</f>
        <v>0</v>
      </c>
      <c r="BI514" s="114">
        <f t="shared" si="5993"/>
        <v>0</v>
      </c>
      <c r="BJ514" s="114"/>
      <c r="BK514" s="114">
        <f>VLOOKUP($C514,'1 预算编制表单'!$C:$BJ,30,FALSE)</f>
        <v>0</v>
      </c>
      <c r="BL514" s="114">
        <f t="shared" si="5994"/>
        <v>0</v>
      </c>
      <c r="BM514" s="114"/>
      <c r="BN514" s="114">
        <f>VLOOKUP($C514,'1 预算编制表单'!$C:$BJ,33,FALSE)</f>
        <v>0</v>
      </c>
      <c r="BO514" s="114">
        <f t="shared" si="5995"/>
        <v>0</v>
      </c>
      <c r="BP514" s="114"/>
      <c r="BQ514" s="114">
        <f>VLOOKUP($C514,'1 预算编制表单'!$C:$BJ,36,FALSE)</f>
        <v>0</v>
      </c>
      <c r="BR514" s="114">
        <f t="shared" si="5996"/>
        <v>0</v>
      </c>
      <c r="BS514" s="114"/>
      <c r="BT514" s="114">
        <f>VLOOKUP($C514,'1 预算编制表单'!$C:$BJ,39,FALSE)</f>
        <v>0</v>
      </c>
      <c r="BU514" s="114">
        <f t="shared" si="5997"/>
        <v>0</v>
      </c>
      <c r="BV514" s="114"/>
      <c r="BW514" s="114">
        <f>VLOOKUP($C514,'1 预算编制表单'!$C:$BJ,42,FALSE)</f>
        <v>0</v>
      </c>
      <c r="BX514" s="114">
        <f t="shared" si="5998"/>
        <v>0</v>
      </c>
      <c r="BY514" s="114"/>
      <c r="BZ514" s="114">
        <f>VLOOKUP($C514,'1 预算编制表单'!$C:$BJ,45,FALSE)</f>
        <v>0</v>
      </c>
      <c r="CA514" s="114">
        <f t="shared" si="5999"/>
        <v>0</v>
      </c>
      <c r="CB514" s="114"/>
      <c r="CC514" s="114">
        <f>VLOOKUP($C514,'1 预算编制表单'!$C:$BJ,48,FALSE)</f>
        <v>0</v>
      </c>
      <c r="CD514" s="114">
        <f t="shared" si="6000"/>
        <v>0</v>
      </c>
      <c r="CE514" s="114"/>
      <c r="CF514" s="114">
        <f>VLOOKUP($C514,'1 预算编制表单'!$C:$BJ,51,FALSE)</f>
        <v>0</v>
      </c>
      <c r="CG514" s="114">
        <f t="shared" si="6001"/>
        <v>0</v>
      </c>
      <c r="CH514" s="114"/>
      <c r="CI514" s="114">
        <f>VLOOKUP($C514,'1 预算编制表单'!$C:$BJ,54,FALSE)</f>
        <v>0</v>
      </c>
      <c r="CJ514" s="114">
        <f t="shared" si="6002"/>
        <v>0</v>
      </c>
      <c r="CK514" s="114"/>
      <c r="CL514" s="114">
        <f>VLOOKUP($C514,'1 预算编制表单'!$C:$BJ,57,FALSE)</f>
        <v>0</v>
      </c>
      <c r="CM514" s="114">
        <f t="shared" si="6003"/>
        <v>0</v>
      </c>
      <c r="CN514" s="114"/>
      <c r="CO514" s="114">
        <f>VLOOKUP($C514,'1 预算编制表单'!$C:$BJ,60,FALSE)</f>
        <v>0</v>
      </c>
      <c r="CP514" s="114">
        <f t="shared" si="6004"/>
        <v>0</v>
      </c>
      <c r="CQ514" s="114"/>
    </row>
    <row r="515" ht="24" customHeight="1" outlineLevel="2" spans="1:95">
      <c r="A515" s="111"/>
      <c r="B515" s="112" t="s">
        <v>794</v>
      </c>
      <c r="C515" s="113" t="s">
        <v>1703</v>
      </c>
      <c r="D515" s="111" t="s">
        <v>1704</v>
      </c>
      <c r="E515" s="112"/>
      <c r="F515" s="112"/>
      <c r="G515" s="112"/>
      <c r="H515" s="114">
        <f t="shared" si="5979"/>
        <v>0</v>
      </c>
      <c r="I515" s="114">
        <f t="shared" si="5980"/>
        <v>-250.26</v>
      </c>
      <c r="J515" s="114">
        <f t="shared" si="5367"/>
        <v>250.26</v>
      </c>
      <c r="K515" s="114"/>
      <c r="L515" s="151"/>
      <c r="M515" s="151"/>
      <c r="N515" s="114"/>
      <c r="O515" s="151"/>
      <c r="P515" s="114"/>
      <c r="Q515" s="114"/>
      <c r="R515" s="114"/>
      <c r="S515" s="114"/>
      <c r="T515" s="114"/>
      <c r="U515" s="114"/>
      <c r="V515" s="114"/>
      <c r="W515" s="114"/>
      <c r="X515" s="114">
        <f>VLOOKUP($C515,'1 预算编制表单'!$C:$BJ,27,FALSE)</f>
        <v>0</v>
      </c>
      <c r="Y515" s="114">
        <f t="shared" si="5981"/>
        <v>0</v>
      </c>
      <c r="Z515" s="114">
        <f>SUMIF(物资过程计算表!$B:$B,$C515,物资过程计算表!$D:$D)</f>
        <v>0</v>
      </c>
      <c r="AA515" s="114">
        <f>VLOOKUP($C515,'1 预算编制表单'!$C:$BJ,30,FALSE)</f>
        <v>0</v>
      </c>
      <c r="AB515" s="114">
        <f t="shared" si="5982"/>
        <v>0</v>
      </c>
      <c r="AC515" s="114">
        <f>SUMIF(物资过程计算表!$B:$B,$C515,物资过程计算表!E:E)</f>
        <v>0</v>
      </c>
      <c r="AD515" s="114">
        <f>VLOOKUP($C515,'1 预算编制表单'!$C:$BJ,33,FALSE)</f>
        <v>0</v>
      </c>
      <c r="AE515" s="114">
        <f t="shared" si="5983"/>
        <v>0</v>
      </c>
      <c r="AF515" s="114">
        <f>SUMIF(物资过程计算表!$B:$B,$C515,物资过程计算表!F:F)</f>
        <v>0</v>
      </c>
      <c r="AG515" s="114">
        <f>VLOOKUP($C515,'1 预算编制表单'!$C:$BJ,36,FALSE)</f>
        <v>0</v>
      </c>
      <c r="AH515" s="114">
        <f t="shared" si="5984"/>
        <v>0</v>
      </c>
      <c r="AI515" s="114">
        <f>SUMIF(物资过程计算表!$B:$B,$C515,物资过程计算表!G:G)</f>
        <v>0</v>
      </c>
      <c r="AJ515" s="114">
        <f>VLOOKUP($C515,'1 预算编制表单'!$C:$BJ,39,FALSE)</f>
        <v>0</v>
      </c>
      <c r="AK515" s="114">
        <f t="shared" si="5985"/>
        <v>0</v>
      </c>
      <c r="AL515" s="114">
        <f>SUMIF(物资过程计算表!$B:$B,$C515,物资过程计算表!H:H)</f>
        <v>0</v>
      </c>
      <c r="AM515" s="114">
        <f>VLOOKUP($C515,'1 预算编制表单'!$C:$BJ,42,FALSE)</f>
        <v>0</v>
      </c>
      <c r="AN515" s="114">
        <f t="shared" si="5986"/>
        <v>-250.26</v>
      </c>
      <c r="AO515" s="114">
        <f>SUMIF(物资过程计算表!$B:$B,$C515,物资过程计算表!I:I)</f>
        <v>250.26</v>
      </c>
      <c r="AP515" s="114">
        <f>VLOOKUP($C515,'1 预算编制表单'!$C:$BJ,45,FALSE)</f>
        <v>0</v>
      </c>
      <c r="AQ515" s="114">
        <f t="shared" si="5987"/>
        <v>0</v>
      </c>
      <c r="AR515" s="114">
        <f>SUMIF(物资过程计算表!$B:$B,$C515,物资过程计算表!J:J)</f>
        <v>0</v>
      </c>
      <c r="AS515" s="114">
        <f>VLOOKUP($C515,'1 预算编制表单'!$C:$BJ,48,FALSE)</f>
        <v>0</v>
      </c>
      <c r="AT515" s="114">
        <f t="shared" si="5988"/>
        <v>0</v>
      </c>
      <c r="AU515" s="114">
        <f>SUMIF(物资过程计算表!$B:$B,$C515,物资过程计算表!K:K)</f>
        <v>0</v>
      </c>
      <c r="AV515" s="114">
        <f>VLOOKUP($C515,'1 预算编制表单'!$C:$BJ,51,FALSE)</f>
        <v>0</v>
      </c>
      <c r="AW515" s="114">
        <f t="shared" si="5989"/>
        <v>0</v>
      </c>
      <c r="AX515" s="114">
        <f>SUMIF(物资过程计算表!$B:$B,$C515,物资过程计算表!L:L)</f>
        <v>0</v>
      </c>
      <c r="AY515" s="114">
        <f>VLOOKUP($C515,'1 预算编制表单'!$C:$BJ,54,FALSE)</f>
        <v>0</v>
      </c>
      <c r="AZ515" s="114">
        <f t="shared" si="5990"/>
        <v>0</v>
      </c>
      <c r="BA515" s="114">
        <f>SUMIF(物资过程计算表!$B:$B,$C515,物资过程计算表!M:M)</f>
        <v>0</v>
      </c>
      <c r="BB515" s="114">
        <f>VLOOKUP($C515,'1 预算编制表单'!$C:$BJ,57,FALSE)</f>
        <v>0</v>
      </c>
      <c r="BC515" s="114">
        <f t="shared" si="5991"/>
        <v>0</v>
      </c>
      <c r="BD515" s="114">
        <f>SUMIF(物资过程计算表!$B:$B,$C515,物资过程计算表!N:N)</f>
        <v>0</v>
      </c>
      <c r="BE515" s="114">
        <f>VLOOKUP($C515,'1 预算编制表单'!$C:$BJ,60,FALSE)</f>
        <v>0</v>
      </c>
      <c r="BF515" s="114">
        <f t="shared" si="5992"/>
        <v>0</v>
      </c>
      <c r="BG515" s="114">
        <f>SUMIF(物资过程计算表!$B:$B,$C515,物资过程计算表!O:O)</f>
        <v>0</v>
      </c>
      <c r="BH515" s="114">
        <f>VLOOKUP($C515,'1 预算编制表单'!$C:$BJ,27,FALSE)</f>
        <v>0</v>
      </c>
      <c r="BI515" s="114">
        <f t="shared" si="5993"/>
        <v>0</v>
      </c>
      <c r="BJ515" s="114"/>
      <c r="BK515" s="114">
        <f>VLOOKUP($C515,'1 预算编制表单'!$C:$BJ,30,FALSE)</f>
        <v>0</v>
      </c>
      <c r="BL515" s="114">
        <f t="shared" si="5994"/>
        <v>0</v>
      </c>
      <c r="BM515" s="114"/>
      <c r="BN515" s="114">
        <f>VLOOKUP($C515,'1 预算编制表单'!$C:$BJ,33,FALSE)</f>
        <v>0</v>
      </c>
      <c r="BO515" s="114">
        <f t="shared" si="5995"/>
        <v>0</v>
      </c>
      <c r="BP515" s="114"/>
      <c r="BQ515" s="114">
        <f>VLOOKUP($C515,'1 预算编制表单'!$C:$BJ,36,FALSE)</f>
        <v>0</v>
      </c>
      <c r="BR515" s="114">
        <f t="shared" si="5996"/>
        <v>0</v>
      </c>
      <c r="BS515" s="114"/>
      <c r="BT515" s="114">
        <f>VLOOKUP($C515,'1 预算编制表单'!$C:$BJ,39,FALSE)</f>
        <v>0</v>
      </c>
      <c r="BU515" s="114">
        <f t="shared" si="5997"/>
        <v>0</v>
      </c>
      <c r="BV515" s="114"/>
      <c r="BW515" s="114">
        <f>VLOOKUP($C515,'1 预算编制表单'!$C:$BJ,42,FALSE)</f>
        <v>0</v>
      </c>
      <c r="BX515" s="114">
        <f t="shared" si="5998"/>
        <v>0</v>
      </c>
      <c r="BY515" s="114"/>
      <c r="BZ515" s="114">
        <f>VLOOKUP($C515,'1 预算编制表单'!$C:$BJ,45,FALSE)</f>
        <v>0</v>
      </c>
      <c r="CA515" s="114">
        <f t="shared" si="5999"/>
        <v>0</v>
      </c>
      <c r="CB515" s="114"/>
      <c r="CC515" s="114">
        <f>VLOOKUP($C515,'1 预算编制表单'!$C:$BJ,48,FALSE)</f>
        <v>0</v>
      </c>
      <c r="CD515" s="114">
        <f t="shared" si="6000"/>
        <v>0</v>
      </c>
      <c r="CE515" s="114"/>
      <c r="CF515" s="114">
        <f>VLOOKUP($C515,'1 预算编制表单'!$C:$BJ,51,FALSE)</f>
        <v>0</v>
      </c>
      <c r="CG515" s="114">
        <f t="shared" si="6001"/>
        <v>0</v>
      </c>
      <c r="CH515" s="114"/>
      <c r="CI515" s="114">
        <f>VLOOKUP($C515,'1 预算编制表单'!$C:$BJ,54,FALSE)</f>
        <v>0</v>
      </c>
      <c r="CJ515" s="114">
        <f t="shared" si="6002"/>
        <v>0</v>
      </c>
      <c r="CK515" s="114"/>
      <c r="CL515" s="114">
        <f>VLOOKUP($C515,'1 预算编制表单'!$C:$BJ,57,FALSE)</f>
        <v>0</v>
      </c>
      <c r="CM515" s="114">
        <f t="shared" si="6003"/>
        <v>0</v>
      </c>
      <c r="CN515" s="114"/>
      <c r="CO515" s="114">
        <f>VLOOKUP($C515,'1 预算编制表单'!$C:$BJ,60,FALSE)</f>
        <v>0</v>
      </c>
      <c r="CP515" s="114">
        <f t="shared" si="6004"/>
        <v>0</v>
      </c>
      <c r="CQ515" s="114"/>
    </row>
    <row r="516" ht="24" customHeight="1" outlineLevel="2" spans="1:95">
      <c r="A516" s="111"/>
      <c r="B516" s="112" t="s">
        <v>794</v>
      </c>
      <c r="C516" s="113" t="s">
        <v>1726</v>
      </c>
      <c r="D516" s="111" t="s">
        <v>2869</v>
      </c>
      <c r="E516" s="112"/>
      <c r="F516" s="112"/>
      <c r="G516" s="112" t="s">
        <v>943</v>
      </c>
      <c r="H516" s="114">
        <f t="shared" si="5979"/>
        <v>58500</v>
      </c>
      <c r="I516" s="114">
        <f t="shared" si="5980"/>
        <v>58500</v>
      </c>
      <c r="J516" s="114">
        <f t="shared" si="5367"/>
        <v>0</v>
      </c>
      <c r="K516" s="114"/>
      <c r="L516" s="151"/>
      <c r="M516" s="151"/>
      <c r="N516" s="114"/>
      <c r="O516" s="151"/>
      <c r="P516" s="114"/>
      <c r="Q516" s="114"/>
      <c r="R516" s="114"/>
      <c r="S516" s="114"/>
      <c r="T516" s="114"/>
      <c r="U516" s="114"/>
      <c r="V516" s="114"/>
      <c r="W516" s="114"/>
      <c r="X516" s="114">
        <f>X517</f>
        <v>4875</v>
      </c>
      <c r="Y516" s="114">
        <f t="shared" si="5981"/>
        <v>4875</v>
      </c>
      <c r="Z516" s="114">
        <f>SUM(Z517:Z518)</f>
        <v>0</v>
      </c>
      <c r="AA516" s="114">
        <f>VLOOKUP($C516,'1 预算编制表单'!$C:$BJ,30,FALSE)</f>
        <v>4875</v>
      </c>
      <c r="AB516" s="114">
        <f t="shared" si="5982"/>
        <v>4875</v>
      </c>
      <c r="AC516" s="114">
        <f>SUM(AC517:AC518)</f>
        <v>0</v>
      </c>
      <c r="AD516" s="114">
        <f>VLOOKUP($C516,'1 预算编制表单'!$C:$BJ,33,FALSE)</f>
        <v>4875</v>
      </c>
      <c r="AE516" s="114">
        <f t="shared" si="5983"/>
        <v>4875</v>
      </c>
      <c r="AF516" s="114">
        <f>SUM(AF517:AF518)</f>
        <v>0</v>
      </c>
      <c r="AG516" s="114">
        <f>VLOOKUP($C516,'1 预算编制表单'!$C:$BJ,36,FALSE)</f>
        <v>4875</v>
      </c>
      <c r="AH516" s="114">
        <f t="shared" si="5984"/>
        <v>4875</v>
      </c>
      <c r="AI516" s="114">
        <f>SUM(AI517:AI518)</f>
        <v>0</v>
      </c>
      <c r="AJ516" s="114">
        <f>VLOOKUP($C516,'1 预算编制表单'!$C:$BJ,39,FALSE)</f>
        <v>4875</v>
      </c>
      <c r="AK516" s="114">
        <f t="shared" si="5985"/>
        <v>4875</v>
      </c>
      <c r="AL516" s="114">
        <f>SUM(AL517:AL518)</f>
        <v>0</v>
      </c>
      <c r="AM516" s="114">
        <f>VLOOKUP($C516,'1 预算编制表单'!$C:$BJ,42,FALSE)</f>
        <v>4875</v>
      </c>
      <c r="AN516" s="114">
        <f t="shared" si="5986"/>
        <v>4875</v>
      </c>
      <c r="AO516" s="114">
        <f>SUM(AO517:AO518)</f>
        <v>0</v>
      </c>
      <c r="AP516" s="114">
        <f>VLOOKUP($C516,'1 预算编制表单'!$C:$BJ,45,FALSE)</f>
        <v>4875</v>
      </c>
      <c r="AQ516" s="114">
        <f t="shared" si="5987"/>
        <v>4875</v>
      </c>
      <c r="AR516" s="114">
        <f>SUM(AR517:AR518)</f>
        <v>0</v>
      </c>
      <c r="AS516" s="114">
        <f>VLOOKUP($C516,'1 预算编制表单'!$C:$BJ,48,FALSE)</f>
        <v>4875</v>
      </c>
      <c r="AT516" s="114">
        <f t="shared" si="5988"/>
        <v>4875</v>
      </c>
      <c r="AU516" s="114">
        <f>SUM(AU517:AU518)</f>
        <v>0</v>
      </c>
      <c r="AV516" s="114">
        <f>VLOOKUP($C516,'1 预算编制表单'!$C:$BJ,51,FALSE)</f>
        <v>4875</v>
      </c>
      <c r="AW516" s="114">
        <f t="shared" si="5989"/>
        <v>4875</v>
      </c>
      <c r="AX516" s="114">
        <f>SUM(AX517:AX518)</f>
        <v>0</v>
      </c>
      <c r="AY516" s="114">
        <f>VLOOKUP($C516,'1 预算编制表单'!$C:$BJ,54,FALSE)</f>
        <v>4875</v>
      </c>
      <c r="AZ516" s="114">
        <f t="shared" si="5990"/>
        <v>4875</v>
      </c>
      <c r="BA516" s="114">
        <f>SUM(BA517:BA518)</f>
        <v>0</v>
      </c>
      <c r="BB516" s="114">
        <f>VLOOKUP($C516,'1 预算编制表单'!$C:$BJ,57,FALSE)</f>
        <v>4875</v>
      </c>
      <c r="BC516" s="114">
        <f t="shared" si="5991"/>
        <v>4875</v>
      </c>
      <c r="BD516" s="114">
        <f>SUM(BD517:BD518)</f>
        <v>0</v>
      </c>
      <c r="BE516" s="114">
        <f>VLOOKUP($C516,'1 预算编制表单'!$C:$BJ,60,FALSE)</f>
        <v>4875</v>
      </c>
      <c r="BF516" s="114">
        <f t="shared" si="5992"/>
        <v>4875</v>
      </c>
      <c r="BG516" s="114">
        <f>SUM(BG517:BG518)</f>
        <v>0</v>
      </c>
      <c r="BH516" s="114">
        <f>VLOOKUP($C516,'1 预算编制表单'!$C:$BJ,27,FALSE)</f>
        <v>4875</v>
      </c>
      <c r="BI516" s="114">
        <f t="shared" si="5993"/>
        <v>4875</v>
      </c>
      <c r="BJ516" s="114"/>
      <c r="BK516" s="114">
        <f>VLOOKUP($C516,'1 预算编制表单'!$C:$BJ,30,FALSE)</f>
        <v>4875</v>
      </c>
      <c r="BL516" s="114">
        <f t="shared" si="5994"/>
        <v>4875</v>
      </c>
      <c r="BM516" s="114"/>
      <c r="BN516" s="114">
        <f>VLOOKUP($C516,'1 预算编制表单'!$C:$BJ,33,FALSE)</f>
        <v>4875</v>
      </c>
      <c r="BO516" s="114">
        <f t="shared" si="5995"/>
        <v>4875</v>
      </c>
      <c r="BP516" s="114"/>
      <c r="BQ516" s="114">
        <f>VLOOKUP($C516,'1 预算编制表单'!$C:$BJ,36,FALSE)</f>
        <v>4875</v>
      </c>
      <c r="BR516" s="114">
        <f t="shared" si="5996"/>
        <v>4875</v>
      </c>
      <c r="BS516" s="114"/>
      <c r="BT516" s="114">
        <f>VLOOKUP($C516,'1 预算编制表单'!$C:$BJ,39,FALSE)</f>
        <v>4875</v>
      </c>
      <c r="BU516" s="114">
        <f t="shared" si="5997"/>
        <v>4875</v>
      </c>
      <c r="BV516" s="114"/>
      <c r="BW516" s="114">
        <f>VLOOKUP($C516,'1 预算编制表单'!$C:$BJ,42,FALSE)</f>
        <v>4875</v>
      </c>
      <c r="BX516" s="114">
        <f t="shared" si="5998"/>
        <v>4875</v>
      </c>
      <c r="BY516" s="114"/>
      <c r="BZ516" s="114">
        <f>VLOOKUP($C516,'1 预算编制表单'!$C:$BJ,45,FALSE)</f>
        <v>4875</v>
      </c>
      <c r="CA516" s="114">
        <f t="shared" si="5999"/>
        <v>4875</v>
      </c>
      <c r="CB516" s="114"/>
      <c r="CC516" s="114">
        <f>VLOOKUP($C516,'1 预算编制表单'!$C:$BJ,48,FALSE)</f>
        <v>4875</v>
      </c>
      <c r="CD516" s="114">
        <f t="shared" si="6000"/>
        <v>4875</v>
      </c>
      <c r="CE516" s="114"/>
      <c r="CF516" s="114">
        <f>VLOOKUP($C516,'1 预算编制表单'!$C:$BJ,51,FALSE)</f>
        <v>4875</v>
      </c>
      <c r="CG516" s="114">
        <f t="shared" si="6001"/>
        <v>4875</v>
      </c>
      <c r="CH516" s="114"/>
      <c r="CI516" s="114">
        <f>VLOOKUP($C516,'1 预算编制表单'!$C:$BJ,54,FALSE)</f>
        <v>4875</v>
      </c>
      <c r="CJ516" s="114">
        <f t="shared" si="6002"/>
        <v>4875</v>
      </c>
      <c r="CK516" s="114"/>
      <c r="CL516" s="114">
        <f>VLOOKUP($C516,'1 预算编制表单'!$C:$BJ,57,FALSE)</f>
        <v>4875</v>
      </c>
      <c r="CM516" s="114">
        <f t="shared" si="6003"/>
        <v>4875</v>
      </c>
      <c r="CN516" s="114"/>
      <c r="CO516" s="114">
        <f>VLOOKUP($C516,'1 预算编制表单'!$C:$BJ,60,FALSE)</f>
        <v>4875</v>
      </c>
      <c r="CP516" s="114">
        <f t="shared" si="6004"/>
        <v>4875</v>
      </c>
      <c r="CQ516" s="114"/>
    </row>
    <row r="517" ht="24" customHeight="1" outlineLevel="2" spans="1:95">
      <c r="A517" s="111"/>
      <c r="B517" s="112"/>
      <c r="C517" s="113"/>
      <c r="D517" s="111" t="s">
        <v>1727</v>
      </c>
      <c r="E517" s="112"/>
      <c r="F517" s="112"/>
      <c r="G517" s="112" t="s">
        <v>943</v>
      </c>
      <c r="H517" s="114"/>
      <c r="I517" s="114"/>
      <c r="J517" s="114"/>
      <c r="K517" s="114"/>
      <c r="L517" s="151"/>
      <c r="M517" s="151"/>
      <c r="N517" s="114"/>
      <c r="O517" s="151"/>
      <c r="P517" s="114"/>
      <c r="Q517" s="114"/>
      <c r="R517" s="114"/>
      <c r="S517" s="114"/>
      <c r="T517" s="114"/>
      <c r="U517" s="114"/>
      <c r="V517" s="114"/>
      <c r="W517" s="114"/>
      <c r="X517" s="114">
        <f>VLOOKUP($C516,'1 预算编制表单'!$C:$BJ,27,FALSE)</f>
        <v>4875</v>
      </c>
      <c r="Y517" s="114"/>
      <c r="Z517" s="114">
        <f>SUMIF(物资过程计算表!$B:$B,$C517,物资过程计算表!$D:$D)</f>
        <v>0</v>
      </c>
      <c r="AA517" s="114">
        <f>VLOOKUP($C516,'1 预算编制表单'!$C:$BJ,30,FALSE)</f>
        <v>4875</v>
      </c>
      <c r="AB517" s="114"/>
      <c r="AC517" s="114">
        <f>SUMIF(物资过程计算表!$B:$B,$C517,物资过程计算表!E:E)</f>
        <v>0</v>
      </c>
      <c r="AD517" s="114">
        <f>VLOOKUP($C516,'1 预算编制表单'!$C:$BJ,33,FALSE)</f>
        <v>4875</v>
      </c>
      <c r="AE517" s="114"/>
      <c r="AF517" s="114">
        <f>SUMIF(物资过程计算表!$B:$B,$C517,物资过程计算表!F:F)</f>
        <v>0</v>
      </c>
      <c r="AG517" s="114">
        <f>VLOOKUP($C516,'1 预算编制表单'!$C:$BJ,36,FALSE)</f>
        <v>4875</v>
      </c>
      <c r="AH517" s="114"/>
      <c r="AI517" s="114">
        <f>SUMIF(物资过程计算表!$B:$B,$C517,物资过程计算表!G:G)</f>
        <v>0</v>
      </c>
      <c r="AJ517" s="114">
        <f>VLOOKUP($C516,'1 预算编制表单'!$C:$BJ,39,FALSE)</f>
        <v>4875</v>
      </c>
      <c r="AK517" s="114"/>
      <c r="AL517" s="114">
        <f>SUMIF(物资过程计算表!$B:$B,$C517,物资过程计算表!H:H)</f>
        <v>0</v>
      </c>
      <c r="AM517" s="114">
        <f>VLOOKUP($C516,'1 预算编制表单'!$C:$BJ,42,FALSE)</f>
        <v>4875</v>
      </c>
      <c r="AN517" s="114"/>
      <c r="AO517" s="114">
        <f>SUMIF(物资过程计算表!$B:$B,$C517,物资过程计算表!I:I)</f>
        <v>0</v>
      </c>
      <c r="AP517" s="114">
        <f>VLOOKUP($C516,'1 预算编制表单'!$C:$BJ,45,FALSE)</f>
        <v>4875</v>
      </c>
      <c r="AQ517" s="114"/>
      <c r="AR517" s="114">
        <f>SUMIF(物资过程计算表!$B:$B,$C517,物资过程计算表!J:J)</f>
        <v>0</v>
      </c>
      <c r="AS517" s="114">
        <f>VLOOKUP($C516,'1 预算编制表单'!$C:$BJ,48,FALSE)</f>
        <v>4875</v>
      </c>
      <c r="AT517" s="114"/>
      <c r="AU517" s="114">
        <f>SUMIF(物资过程计算表!$B:$B,$C517,物资过程计算表!K:K)</f>
        <v>0</v>
      </c>
      <c r="AV517" s="114">
        <f>VLOOKUP($C516,'1 预算编制表单'!$C:$BJ,51,FALSE)</f>
        <v>4875</v>
      </c>
      <c r="AW517" s="114"/>
      <c r="AX517" s="114">
        <f>SUMIF(物资过程计算表!$B:$B,$C517,物资过程计算表!L:L)</f>
        <v>0</v>
      </c>
      <c r="AY517" s="114">
        <f>VLOOKUP($C516,'1 预算编制表单'!$C:$BJ,54,FALSE)</f>
        <v>4875</v>
      </c>
      <c r="AZ517" s="114"/>
      <c r="BA517" s="114">
        <f>SUMIF(物资过程计算表!$B:$B,$C517,物资过程计算表!M:M)</f>
        <v>0</v>
      </c>
      <c r="BB517" s="114">
        <f>VLOOKUP($C516,'1 预算编制表单'!$C:$BJ,57,FALSE)</f>
        <v>4875</v>
      </c>
      <c r="BC517" s="114"/>
      <c r="BD517" s="114">
        <f>SUMIF(物资过程计算表!$B:$B,$C517,物资过程计算表!N:N)</f>
        <v>0</v>
      </c>
      <c r="BE517" s="114">
        <f>VLOOKUP($C516,'1 预算编制表单'!$C:$BJ,60,FALSE)</f>
        <v>4875</v>
      </c>
      <c r="BF517" s="114"/>
      <c r="BG517" s="114">
        <f>SUMIF(物资过程计算表!$B:$B,$C517,物资过程计算表!O:O)</f>
        <v>0</v>
      </c>
      <c r="BH517" s="114">
        <f>VLOOKUP($C516,'1 预算编制表单'!$C:$BJ,27,FALSE)</f>
        <v>4875</v>
      </c>
      <c r="BI517" s="114">
        <f t="shared" si="5993"/>
        <v>4875</v>
      </c>
      <c r="BJ517" s="114"/>
      <c r="BK517" s="114">
        <f>VLOOKUP($C516,'1 预算编制表单'!$C:$BJ,30,FALSE)</f>
        <v>4875</v>
      </c>
      <c r="BL517" s="114">
        <f t="shared" si="5994"/>
        <v>4875</v>
      </c>
      <c r="BM517" s="114"/>
      <c r="BN517" s="114">
        <f>VLOOKUP($C516,'1 预算编制表单'!$C:$BJ,33,FALSE)</f>
        <v>4875</v>
      </c>
      <c r="BO517" s="114">
        <f t="shared" si="5995"/>
        <v>4875</v>
      </c>
      <c r="BP517" s="114"/>
      <c r="BQ517" s="114">
        <f>VLOOKUP($C516,'1 预算编制表单'!$C:$BJ,36,FALSE)</f>
        <v>4875</v>
      </c>
      <c r="BR517" s="114">
        <f t="shared" si="5996"/>
        <v>4875</v>
      </c>
      <c r="BS517" s="114"/>
      <c r="BT517" s="114">
        <f>VLOOKUP($C516,'1 预算编制表单'!$C:$BJ,39,FALSE)</f>
        <v>4875</v>
      </c>
      <c r="BU517" s="114">
        <f t="shared" si="5997"/>
        <v>4875</v>
      </c>
      <c r="BV517" s="114"/>
      <c r="BW517" s="114">
        <f>VLOOKUP($C516,'1 预算编制表单'!$C:$BJ,42,FALSE)</f>
        <v>4875</v>
      </c>
      <c r="BX517" s="114">
        <f t="shared" si="5998"/>
        <v>4875</v>
      </c>
      <c r="BY517" s="114"/>
      <c r="BZ517" s="114">
        <f>VLOOKUP($C516,'1 预算编制表单'!$C:$BJ,45,FALSE)</f>
        <v>4875</v>
      </c>
      <c r="CA517" s="114">
        <f t="shared" si="5999"/>
        <v>4875</v>
      </c>
      <c r="CB517" s="114"/>
      <c r="CC517" s="114">
        <f>VLOOKUP($C516,'1 预算编制表单'!$C:$BJ,48,FALSE)</f>
        <v>4875</v>
      </c>
      <c r="CD517" s="114">
        <f t="shared" si="6000"/>
        <v>4875</v>
      </c>
      <c r="CE517" s="114"/>
      <c r="CF517" s="114">
        <f>VLOOKUP($C516,'1 预算编制表单'!$C:$BJ,51,FALSE)</f>
        <v>4875</v>
      </c>
      <c r="CG517" s="114">
        <f t="shared" si="6001"/>
        <v>4875</v>
      </c>
      <c r="CH517" s="114"/>
      <c r="CI517" s="114">
        <f>VLOOKUP($C516,'1 预算编制表单'!$C:$BJ,54,FALSE)</f>
        <v>4875</v>
      </c>
      <c r="CJ517" s="114">
        <f t="shared" si="6002"/>
        <v>4875</v>
      </c>
      <c r="CK517" s="114"/>
      <c r="CL517" s="114">
        <f>VLOOKUP($C516,'1 预算编制表单'!$C:$BJ,57,FALSE)</f>
        <v>4875</v>
      </c>
      <c r="CM517" s="114">
        <f t="shared" si="6003"/>
        <v>4875</v>
      </c>
      <c r="CN517" s="114"/>
      <c r="CO517" s="114">
        <f>VLOOKUP($C516,'1 预算编制表单'!$C:$BJ,60,FALSE)</f>
        <v>4875</v>
      </c>
      <c r="CP517" s="114">
        <f t="shared" si="6004"/>
        <v>4875</v>
      </c>
      <c r="CQ517" s="114"/>
    </row>
    <row r="518" ht="24" customHeight="1" outlineLevel="2" spans="1:95">
      <c r="A518" s="111"/>
      <c r="B518" s="112"/>
      <c r="C518" s="113"/>
      <c r="D518" s="111" t="s">
        <v>2870</v>
      </c>
      <c r="E518" s="112"/>
      <c r="F518" s="112"/>
      <c r="G518" s="112"/>
      <c r="H518" s="114"/>
      <c r="I518" s="114"/>
      <c r="J518" s="114"/>
      <c r="K518" s="114"/>
      <c r="L518" s="151"/>
      <c r="M518" s="151"/>
      <c r="N518" s="114"/>
      <c r="O518" s="151"/>
      <c r="P518" s="114"/>
      <c r="Q518" s="114"/>
      <c r="R518" s="114"/>
      <c r="S518" s="114"/>
      <c r="T518" s="114"/>
      <c r="U518" s="114"/>
      <c r="V518" s="114"/>
      <c r="W518" s="114"/>
      <c r="X518" s="114"/>
      <c r="Y518" s="114"/>
      <c r="Z518" s="114">
        <f>报销单计算表!B14</f>
        <v>0</v>
      </c>
      <c r="AA518" s="114"/>
      <c r="AB518" s="114"/>
      <c r="AC518" s="114">
        <f>报销单计算表!C14</f>
        <v>0</v>
      </c>
      <c r="AD518" s="114"/>
      <c r="AE518" s="114"/>
      <c r="AF518" s="114">
        <f>报销单计算表!D14</f>
        <v>0</v>
      </c>
      <c r="AG518" s="114"/>
      <c r="AH518" s="114"/>
      <c r="AI518" s="114">
        <f>报销单计算表!E14</f>
        <v>0</v>
      </c>
      <c r="AJ518" s="114"/>
      <c r="AK518" s="114"/>
      <c r="AL518" s="114">
        <f>报销单计算表!F14</f>
        <v>0</v>
      </c>
      <c r="AM518" s="114"/>
      <c r="AN518" s="114"/>
      <c r="AO518" s="114">
        <f>报销单计算表!G14</f>
        <v>0</v>
      </c>
      <c r="AP518" s="114"/>
      <c r="AQ518" s="114"/>
      <c r="AR518" s="114">
        <f>报销单计算表!H14</f>
        <v>0</v>
      </c>
      <c r="AS518" s="114"/>
      <c r="AT518" s="114"/>
      <c r="AU518" s="114">
        <f>报销单计算表!I14</f>
        <v>0</v>
      </c>
      <c r="AV518" s="114"/>
      <c r="AW518" s="114"/>
      <c r="AX518" s="114">
        <f>报销单计算表!J14</f>
        <v>0</v>
      </c>
      <c r="AY518" s="114"/>
      <c r="AZ518" s="114"/>
      <c r="BA518" s="114">
        <f>报销单计算表!K14</f>
        <v>0</v>
      </c>
      <c r="BB518" s="114"/>
      <c r="BC518" s="114"/>
      <c r="BD518" s="114">
        <f>报销单计算表!L14</f>
        <v>0</v>
      </c>
      <c r="BE518" s="114"/>
      <c r="BF518" s="114"/>
      <c r="BG518" s="114">
        <f>报销单计算表!M14</f>
        <v>0</v>
      </c>
      <c r="BH518" s="114"/>
      <c r="BI518" s="114"/>
      <c r="BJ518" s="114"/>
      <c r="BK518" s="114"/>
      <c r="BL518" s="114"/>
      <c r="BM518" s="114"/>
      <c r="BN518" s="114"/>
      <c r="BO518" s="114"/>
      <c r="BP518" s="114"/>
      <c r="BQ518" s="114"/>
      <c r="BR518" s="114"/>
      <c r="BS518" s="114"/>
      <c r="BT518" s="114"/>
      <c r="BU518" s="114"/>
      <c r="BV518" s="114"/>
      <c r="BW518" s="114"/>
      <c r="BX518" s="114"/>
      <c r="BY518" s="114"/>
      <c r="BZ518" s="114"/>
      <c r="CA518" s="114"/>
      <c r="CB518" s="114"/>
      <c r="CC518" s="114"/>
      <c r="CD518" s="114"/>
      <c r="CE518" s="114"/>
      <c r="CF518" s="114"/>
      <c r="CG518" s="114"/>
      <c r="CH518" s="114"/>
      <c r="CI518" s="114"/>
      <c r="CJ518" s="114"/>
      <c r="CK518" s="114"/>
      <c r="CL518" s="114"/>
      <c r="CM518" s="114"/>
      <c r="CN518" s="114"/>
      <c r="CO518" s="114"/>
      <c r="CP518" s="114"/>
      <c r="CQ518" s="114"/>
    </row>
    <row r="519" ht="24" customHeight="1" outlineLevel="1" spans="1:95">
      <c r="A519" s="22"/>
      <c r="B519" s="108" t="s">
        <v>794</v>
      </c>
      <c r="C519" s="109" t="s">
        <v>1764</v>
      </c>
      <c r="D519" s="22" t="s">
        <v>1765</v>
      </c>
      <c r="E519" s="108"/>
      <c r="F519" s="108"/>
      <c r="G519" s="108"/>
      <c r="H519" s="110">
        <f t="shared" si="5979"/>
        <v>0</v>
      </c>
      <c r="I519" s="110">
        <f t="shared" si="5980"/>
        <v>-560</v>
      </c>
      <c r="J519" s="110">
        <f t="shared" si="5367"/>
        <v>560</v>
      </c>
      <c r="K519" s="110"/>
      <c r="L519" s="150"/>
      <c r="M519" s="150"/>
      <c r="N519" s="110"/>
      <c r="O519" s="150"/>
      <c r="P519" s="110"/>
      <c r="Q519" s="110"/>
      <c r="R519" s="110"/>
      <c r="S519" s="110"/>
      <c r="T519" s="110"/>
      <c r="U519" s="110"/>
      <c r="V519" s="110"/>
      <c r="W519" s="110"/>
      <c r="X519" s="110">
        <f>VLOOKUP($C519,'1 预算编制表单'!$C:$BJ,27,FALSE)</f>
        <v>0</v>
      </c>
      <c r="Y519" s="110">
        <f t="shared" ref="Y519:Y522" si="6005">X519-Z519</f>
        <v>0</v>
      </c>
      <c r="Z519" s="110">
        <f>Z520+Z521+Z522</f>
        <v>0</v>
      </c>
      <c r="AA519" s="110">
        <f>VLOOKUP($C519,'1 预算编制表单'!$C:$BJ,30,FALSE)</f>
        <v>0</v>
      </c>
      <c r="AB519" s="110">
        <f t="shared" si="5982"/>
        <v>0</v>
      </c>
      <c r="AC519" s="110">
        <f>AC520+AC521+AC522</f>
        <v>0</v>
      </c>
      <c r="AD519" s="110">
        <f>VLOOKUP($C519,'1 预算编制表单'!$C:$BJ,33,FALSE)</f>
        <v>0</v>
      </c>
      <c r="AE519" s="110">
        <f t="shared" si="5983"/>
        <v>0</v>
      </c>
      <c r="AF519" s="110">
        <f>AF520+AF521+AF522</f>
        <v>0</v>
      </c>
      <c r="AG519" s="110">
        <f>VLOOKUP($C519,'1 预算编制表单'!$C:$BJ,36,FALSE)</f>
        <v>0</v>
      </c>
      <c r="AH519" s="110">
        <f t="shared" si="5984"/>
        <v>0</v>
      </c>
      <c r="AI519" s="110">
        <f>AI520+AI521+AI522</f>
        <v>0</v>
      </c>
      <c r="AJ519" s="110">
        <f>VLOOKUP($C519,'1 预算编制表单'!$C:$BJ,39,FALSE)</f>
        <v>0</v>
      </c>
      <c r="AK519" s="110">
        <f t="shared" si="5985"/>
        <v>0</v>
      </c>
      <c r="AL519" s="110">
        <f>AL520+AL521+AL522</f>
        <v>0</v>
      </c>
      <c r="AM519" s="110">
        <f>VLOOKUP($C519,'1 预算编制表单'!$C:$BJ,42,FALSE)</f>
        <v>0</v>
      </c>
      <c r="AN519" s="110">
        <f t="shared" si="5986"/>
        <v>-560</v>
      </c>
      <c r="AO519" s="110">
        <f>AO520+AO521+AO522</f>
        <v>560</v>
      </c>
      <c r="AP519" s="110">
        <f>VLOOKUP($C519,'1 预算编制表单'!$C:$BJ,45,FALSE)</f>
        <v>0</v>
      </c>
      <c r="AQ519" s="110">
        <f t="shared" si="5987"/>
        <v>0</v>
      </c>
      <c r="AR519" s="110">
        <f>AR520+AR521+AR522</f>
        <v>0</v>
      </c>
      <c r="AS519" s="110">
        <f>VLOOKUP($C519,'1 预算编制表单'!$C:$BJ,48,FALSE)</f>
        <v>0</v>
      </c>
      <c r="AT519" s="110">
        <f t="shared" si="5988"/>
        <v>0</v>
      </c>
      <c r="AU519" s="110">
        <f>AU520+AU521+AU522</f>
        <v>0</v>
      </c>
      <c r="AV519" s="110">
        <f>VLOOKUP($C519,'1 预算编制表单'!$C:$BJ,51,FALSE)</f>
        <v>0</v>
      </c>
      <c r="AW519" s="110">
        <f t="shared" si="5989"/>
        <v>0</v>
      </c>
      <c r="AX519" s="110">
        <f>AX520+AX521+AX522</f>
        <v>0</v>
      </c>
      <c r="AY519" s="110">
        <f>VLOOKUP($C519,'1 预算编制表单'!$C:$BJ,54,FALSE)</f>
        <v>0</v>
      </c>
      <c r="AZ519" s="110">
        <f t="shared" si="5990"/>
        <v>0</v>
      </c>
      <c r="BA519" s="110">
        <f>BA520+BA521+BA522</f>
        <v>0</v>
      </c>
      <c r="BB519" s="110">
        <f>VLOOKUP($C519,'1 预算编制表单'!$C:$BJ,57,FALSE)</f>
        <v>0</v>
      </c>
      <c r="BC519" s="110">
        <f t="shared" si="5991"/>
        <v>0</v>
      </c>
      <c r="BD519" s="110">
        <f>BD520+BD521+BD522</f>
        <v>0</v>
      </c>
      <c r="BE519" s="110">
        <f>VLOOKUP($C519,'1 预算编制表单'!$C:$BJ,60,FALSE)</f>
        <v>0</v>
      </c>
      <c r="BF519" s="110">
        <f t="shared" si="5992"/>
        <v>0</v>
      </c>
      <c r="BG519" s="110">
        <f>BG520+BG521+BG522</f>
        <v>0</v>
      </c>
      <c r="BH519" s="110">
        <f>VLOOKUP($C519,'1 预算编制表单'!$C:$BJ,27,FALSE)</f>
        <v>0</v>
      </c>
      <c r="BI519" s="110">
        <f t="shared" si="5993"/>
        <v>0</v>
      </c>
      <c r="BJ519" s="110">
        <f>BJ520+BJ521+BJ522</f>
        <v>0</v>
      </c>
      <c r="BK519" s="110">
        <f>VLOOKUP($C519,'1 预算编制表单'!$C:$BJ,30,FALSE)</f>
        <v>0</v>
      </c>
      <c r="BL519" s="110">
        <f t="shared" si="5994"/>
        <v>0</v>
      </c>
      <c r="BM519" s="110">
        <f>BM520+BM521+BM522</f>
        <v>0</v>
      </c>
      <c r="BN519" s="110">
        <f>VLOOKUP($C519,'1 预算编制表单'!$C:$BJ,33,FALSE)</f>
        <v>0</v>
      </c>
      <c r="BO519" s="110">
        <f t="shared" si="5995"/>
        <v>0</v>
      </c>
      <c r="BP519" s="110">
        <f>BP520+BP521+BP522</f>
        <v>0</v>
      </c>
      <c r="BQ519" s="110">
        <f>VLOOKUP($C519,'1 预算编制表单'!$C:$BJ,36,FALSE)</f>
        <v>0</v>
      </c>
      <c r="BR519" s="110">
        <f t="shared" si="5996"/>
        <v>0</v>
      </c>
      <c r="BS519" s="110">
        <f>BS520+BS521+BS522</f>
        <v>0</v>
      </c>
      <c r="BT519" s="110">
        <f>VLOOKUP($C519,'1 预算编制表单'!$C:$BJ,39,FALSE)</f>
        <v>0</v>
      </c>
      <c r="BU519" s="110">
        <f t="shared" si="5997"/>
        <v>0</v>
      </c>
      <c r="BV519" s="110">
        <f>BV520+BV521+BV522</f>
        <v>0</v>
      </c>
      <c r="BW519" s="110">
        <f>VLOOKUP($C519,'1 预算编制表单'!$C:$BJ,42,FALSE)</f>
        <v>0</v>
      </c>
      <c r="BX519" s="110">
        <f t="shared" si="5998"/>
        <v>0</v>
      </c>
      <c r="BY519" s="110">
        <f>BY520+BY521+BY522</f>
        <v>0</v>
      </c>
      <c r="BZ519" s="110">
        <f>VLOOKUP($C519,'1 预算编制表单'!$C:$BJ,45,FALSE)</f>
        <v>0</v>
      </c>
      <c r="CA519" s="110">
        <f t="shared" si="5999"/>
        <v>0</v>
      </c>
      <c r="CB519" s="110">
        <f>CB520+CB521+CB522</f>
        <v>0</v>
      </c>
      <c r="CC519" s="110">
        <f>VLOOKUP($C519,'1 预算编制表单'!$C:$BJ,48,FALSE)</f>
        <v>0</v>
      </c>
      <c r="CD519" s="110">
        <f t="shared" si="6000"/>
        <v>0</v>
      </c>
      <c r="CE519" s="110">
        <f>CE520+CE521+CE522</f>
        <v>0</v>
      </c>
      <c r="CF519" s="110">
        <f>VLOOKUP($C519,'1 预算编制表单'!$C:$BJ,51,FALSE)</f>
        <v>0</v>
      </c>
      <c r="CG519" s="110">
        <f t="shared" si="6001"/>
        <v>0</v>
      </c>
      <c r="CH519" s="110">
        <f>CH520+CH521+CH522</f>
        <v>0</v>
      </c>
      <c r="CI519" s="110">
        <f>VLOOKUP($C519,'1 预算编制表单'!$C:$BJ,54,FALSE)</f>
        <v>0</v>
      </c>
      <c r="CJ519" s="110">
        <f t="shared" si="6002"/>
        <v>0</v>
      </c>
      <c r="CK519" s="110">
        <f>CK520+CK521+CK522</f>
        <v>0</v>
      </c>
      <c r="CL519" s="110">
        <f>VLOOKUP($C519,'1 预算编制表单'!$C:$BJ,57,FALSE)</f>
        <v>0</v>
      </c>
      <c r="CM519" s="110">
        <f t="shared" si="6003"/>
        <v>0</v>
      </c>
      <c r="CN519" s="110">
        <f>CN520+CN521+CN522</f>
        <v>0</v>
      </c>
      <c r="CO519" s="110">
        <f>VLOOKUP($C519,'1 预算编制表单'!$C:$BJ,60,FALSE)</f>
        <v>0</v>
      </c>
      <c r="CP519" s="110">
        <f t="shared" si="6004"/>
        <v>0</v>
      </c>
      <c r="CQ519" s="110">
        <f>CQ520+CQ521+CQ522</f>
        <v>0</v>
      </c>
    </row>
    <row r="520" ht="24" customHeight="1" outlineLevel="2" spans="1:95">
      <c r="A520" s="111"/>
      <c r="B520" s="112" t="s">
        <v>794</v>
      </c>
      <c r="C520" s="113" t="s">
        <v>1766</v>
      </c>
      <c r="D520" s="111" t="s">
        <v>1767</v>
      </c>
      <c r="E520" s="112"/>
      <c r="F520" s="112"/>
      <c r="G520" s="112"/>
      <c r="H520" s="114">
        <f t="shared" si="5979"/>
        <v>0</v>
      </c>
      <c r="I520" s="114">
        <f t="shared" si="5980"/>
        <v>0</v>
      </c>
      <c r="J520" s="114">
        <f t="shared" si="5367"/>
        <v>0</v>
      </c>
      <c r="K520" s="114"/>
      <c r="L520" s="151"/>
      <c r="M520" s="151"/>
      <c r="N520" s="114"/>
      <c r="O520" s="151"/>
      <c r="P520" s="114"/>
      <c r="Q520" s="114"/>
      <c r="R520" s="114"/>
      <c r="S520" s="114"/>
      <c r="T520" s="114"/>
      <c r="U520" s="114"/>
      <c r="V520" s="114"/>
      <c r="W520" s="114"/>
      <c r="X520" s="114">
        <f>VLOOKUP($C520,'1 预算编制表单'!$C:$BJ,27,FALSE)</f>
        <v>0</v>
      </c>
      <c r="Y520" s="114">
        <f t="shared" si="6005"/>
        <v>0</v>
      </c>
      <c r="Z520" s="114">
        <f>SUMIF(物资过程计算表!$B:$B,$C520,物资过程计算表!$D:$D)</f>
        <v>0</v>
      </c>
      <c r="AA520" s="114">
        <f>VLOOKUP($C520,'1 预算编制表单'!$C:$BJ,30,FALSE)</f>
        <v>0</v>
      </c>
      <c r="AB520" s="114">
        <f t="shared" si="5982"/>
        <v>0</v>
      </c>
      <c r="AC520" s="114">
        <f>SUMIF(物资过程计算表!$B:$B,$C520,物资过程计算表!E:E)</f>
        <v>0</v>
      </c>
      <c r="AD520" s="114">
        <f>VLOOKUP($C520,'1 预算编制表单'!$C:$BJ,33,FALSE)</f>
        <v>0</v>
      </c>
      <c r="AE520" s="114">
        <f t="shared" si="5983"/>
        <v>0</v>
      </c>
      <c r="AF520" s="114">
        <f>SUMIF(物资过程计算表!$B:$B,$C520,物资过程计算表!F:F)</f>
        <v>0</v>
      </c>
      <c r="AG520" s="114">
        <f>VLOOKUP($C520,'1 预算编制表单'!$C:$BJ,36,FALSE)</f>
        <v>0</v>
      </c>
      <c r="AH520" s="114">
        <f t="shared" si="5984"/>
        <v>0</v>
      </c>
      <c r="AI520" s="114">
        <f>SUMIF(物资过程计算表!$B:$B,$C520,物资过程计算表!G:G)</f>
        <v>0</v>
      </c>
      <c r="AJ520" s="114">
        <f>VLOOKUP($C520,'1 预算编制表单'!$C:$BJ,39,FALSE)</f>
        <v>0</v>
      </c>
      <c r="AK520" s="114">
        <f t="shared" si="5985"/>
        <v>0</v>
      </c>
      <c r="AL520" s="114">
        <f>SUMIF(物资过程计算表!$B:$B,$C520,物资过程计算表!H:H)</f>
        <v>0</v>
      </c>
      <c r="AM520" s="114">
        <f>VLOOKUP($C520,'1 预算编制表单'!$C:$BJ,42,FALSE)</f>
        <v>0</v>
      </c>
      <c r="AN520" s="114">
        <f t="shared" si="5986"/>
        <v>0</v>
      </c>
      <c r="AO520" s="114">
        <f>SUMIF(物资过程计算表!$B:$B,$C520,物资过程计算表!I:I)</f>
        <v>0</v>
      </c>
      <c r="AP520" s="114">
        <f>VLOOKUP($C520,'1 预算编制表单'!$C:$BJ,45,FALSE)</f>
        <v>0</v>
      </c>
      <c r="AQ520" s="114">
        <f t="shared" si="5987"/>
        <v>0</v>
      </c>
      <c r="AR520" s="114">
        <f>SUMIF(物资过程计算表!$B:$B,$C520,物资过程计算表!J:J)</f>
        <v>0</v>
      </c>
      <c r="AS520" s="114">
        <f>VLOOKUP($C520,'1 预算编制表单'!$C:$BJ,48,FALSE)</f>
        <v>0</v>
      </c>
      <c r="AT520" s="114">
        <f t="shared" si="5988"/>
        <v>0</v>
      </c>
      <c r="AU520" s="114">
        <f>SUMIF(物资过程计算表!$B:$B,$C520,物资过程计算表!K:K)</f>
        <v>0</v>
      </c>
      <c r="AV520" s="114">
        <f>VLOOKUP($C520,'1 预算编制表单'!$C:$BJ,51,FALSE)</f>
        <v>0</v>
      </c>
      <c r="AW520" s="114">
        <f t="shared" si="5989"/>
        <v>0</v>
      </c>
      <c r="AX520" s="114">
        <f>SUMIF(物资过程计算表!$B:$B,$C520,物资过程计算表!L:L)</f>
        <v>0</v>
      </c>
      <c r="AY520" s="114">
        <f>VLOOKUP($C520,'1 预算编制表单'!$C:$BJ,54,FALSE)</f>
        <v>0</v>
      </c>
      <c r="AZ520" s="114">
        <f t="shared" si="5990"/>
        <v>0</v>
      </c>
      <c r="BA520" s="114">
        <f>SUMIF(物资过程计算表!$B:$B,$C520,物资过程计算表!M:M)</f>
        <v>0</v>
      </c>
      <c r="BB520" s="114">
        <f>VLOOKUP($C520,'1 预算编制表单'!$C:$BJ,57,FALSE)</f>
        <v>0</v>
      </c>
      <c r="BC520" s="114">
        <f t="shared" si="5991"/>
        <v>0</v>
      </c>
      <c r="BD520" s="114">
        <f>SUMIF(物资过程计算表!$B:$B,$C520,物资过程计算表!N:N)</f>
        <v>0</v>
      </c>
      <c r="BE520" s="114">
        <f>VLOOKUP($C520,'1 预算编制表单'!$C:$BJ,60,FALSE)</f>
        <v>0</v>
      </c>
      <c r="BF520" s="114">
        <f t="shared" si="5992"/>
        <v>0</v>
      </c>
      <c r="BG520" s="114">
        <f>SUMIF(物资过程计算表!$B:$B,$C520,物资过程计算表!O:O)</f>
        <v>0</v>
      </c>
      <c r="BH520" s="114">
        <f>VLOOKUP($C520,'1 预算编制表单'!$C:$BJ,27,FALSE)</f>
        <v>0</v>
      </c>
      <c r="BI520" s="114">
        <f t="shared" si="5993"/>
        <v>0</v>
      </c>
      <c r="BJ520" s="114"/>
      <c r="BK520" s="114">
        <f>VLOOKUP($C520,'1 预算编制表单'!$C:$BJ,30,FALSE)</f>
        <v>0</v>
      </c>
      <c r="BL520" s="114">
        <f t="shared" si="5994"/>
        <v>0</v>
      </c>
      <c r="BM520" s="114"/>
      <c r="BN520" s="114">
        <f>VLOOKUP($C520,'1 预算编制表单'!$C:$BJ,33,FALSE)</f>
        <v>0</v>
      </c>
      <c r="BO520" s="114">
        <f t="shared" si="5995"/>
        <v>0</v>
      </c>
      <c r="BP520" s="114"/>
      <c r="BQ520" s="114">
        <f>VLOOKUP($C520,'1 预算编制表单'!$C:$BJ,36,FALSE)</f>
        <v>0</v>
      </c>
      <c r="BR520" s="114">
        <f t="shared" si="5996"/>
        <v>0</v>
      </c>
      <c r="BS520" s="114"/>
      <c r="BT520" s="114">
        <f>VLOOKUP($C520,'1 预算编制表单'!$C:$BJ,39,FALSE)</f>
        <v>0</v>
      </c>
      <c r="BU520" s="114">
        <f t="shared" si="5997"/>
        <v>0</v>
      </c>
      <c r="BV520" s="114"/>
      <c r="BW520" s="114">
        <f>VLOOKUP($C520,'1 预算编制表单'!$C:$BJ,42,FALSE)</f>
        <v>0</v>
      </c>
      <c r="BX520" s="114">
        <f t="shared" si="5998"/>
        <v>0</v>
      </c>
      <c r="BY520" s="114"/>
      <c r="BZ520" s="114">
        <f>VLOOKUP($C520,'1 预算编制表单'!$C:$BJ,45,FALSE)</f>
        <v>0</v>
      </c>
      <c r="CA520" s="114">
        <f t="shared" si="5999"/>
        <v>0</v>
      </c>
      <c r="CB520" s="114"/>
      <c r="CC520" s="114">
        <f>VLOOKUP($C520,'1 预算编制表单'!$C:$BJ,48,FALSE)</f>
        <v>0</v>
      </c>
      <c r="CD520" s="114">
        <f t="shared" si="6000"/>
        <v>0</v>
      </c>
      <c r="CE520" s="114"/>
      <c r="CF520" s="114">
        <f>VLOOKUP($C520,'1 预算编制表单'!$C:$BJ,51,FALSE)</f>
        <v>0</v>
      </c>
      <c r="CG520" s="114">
        <f t="shared" si="6001"/>
        <v>0</v>
      </c>
      <c r="CH520" s="114"/>
      <c r="CI520" s="114">
        <f>VLOOKUP($C520,'1 预算编制表单'!$C:$BJ,54,FALSE)</f>
        <v>0</v>
      </c>
      <c r="CJ520" s="114">
        <f t="shared" si="6002"/>
        <v>0</v>
      </c>
      <c r="CK520" s="114"/>
      <c r="CL520" s="114">
        <f>VLOOKUP($C520,'1 预算编制表单'!$C:$BJ,57,FALSE)</f>
        <v>0</v>
      </c>
      <c r="CM520" s="114">
        <f t="shared" si="6003"/>
        <v>0</v>
      </c>
      <c r="CN520" s="114"/>
      <c r="CO520" s="114">
        <f>VLOOKUP($C520,'1 预算编制表单'!$C:$BJ,60,FALSE)</f>
        <v>0</v>
      </c>
      <c r="CP520" s="114">
        <f t="shared" si="6004"/>
        <v>0</v>
      </c>
      <c r="CQ520" s="114"/>
    </row>
    <row r="521" ht="24" customHeight="1" outlineLevel="2" spans="1:95">
      <c r="A521" s="111"/>
      <c r="B521" s="112" t="s">
        <v>794</v>
      </c>
      <c r="C521" s="113" t="s">
        <v>1786</v>
      </c>
      <c r="D521" s="111" t="s">
        <v>1787</v>
      </c>
      <c r="E521" s="112"/>
      <c r="F521" s="112"/>
      <c r="G521" s="112"/>
      <c r="H521" s="114">
        <f t="shared" si="5979"/>
        <v>0</v>
      </c>
      <c r="I521" s="114">
        <f t="shared" si="5980"/>
        <v>0</v>
      </c>
      <c r="J521" s="114">
        <f t="shared" si="5367"/>
        <v>0</v>
      </c>
      <c r="K521" s="114"/>
      <c r="L521" s="151"/>
      <c r="M521" s="151"/>
      <c r="N521" s="114"/>
      <c r="O521" s="151"/>
      <c r="P521" s="114"/>
      <c r="Q521" s="114"/>
      <c r="R521" s="114"/>
      <c r="S521" s="114"/>
      <c r="T521" s="114"/>
      <c r="U521" s="114"/>
      <c r="V521" s="114"/>
      <c r="W521" s="114"/>
      <c r="X521" s="114">
        <f>VLOOKUP($C521,'1 预算编制表单'!$C:$BJ,27,FALSE)</f>
        <v>0</v>
      </c>
      <c r="Y521" s="114">
        <f t="shared" si="6005"/>
        <v>0</v>
      </c>
      <c r="Z521" s="114">
        <f>SUMIF(物资过程计算表!$B:$B,$C521,物资过程计算表!$D:$D)</f>
        <v>0</v>
      </c>
      <c r="AA521" s="114">
        <f>VLOOKUP($C521,'1 预算编制表单'!$C:$BJ,30,FALSE)</f>
        <v>0</v>
      </c>
      <c r="AB521" s="114">
        <f t="shared" si="5982"/>
        <v>0</v>
      </c>
      <c r="AC521" s="114">
        <f>SUMIF(物资过程计算表!$B:$B,$C521,物资过程计算表!E:E)</f>
        <v>0</v>
      </c>
      <c r="AD521" s="114">
        <f>VLOOKUP($C521,'1 预算编制表单'!$C:$BJ,33,FALSE)</f>
        <v>0</v>
      </c>
      <c r="AE521" s="114">
        <f t="shared" si="5983"/>
        <v>0</v>
      </c>
      <c r="AF521" s="114">
        <f>SUMIF(物资过程计算表!$B:$B,$C521,物资过程计算表!F:F)</f>
        <v>0</v>
      </c>
      <c r="AG521" s="114">
        <f>VLOOKUP($C521,'1 预算编制表单'!$C:$BJ,36,FALSE)</f>
        <v>0</v>
      </c>
      <c r="AH521" s="114">
        <f t="shared" si="5984"/>
        <v>0</v>
      </c>
      <c r="AI521" s="114">
        <f>SUMIF(物资过程计算表!$B:$B,$C521,物资过程计算表!G:G)</f>
        <v>0</v>
      </c>
      <c r="AJ521" s="114">
        <f>VLOOKUP($C521,'1 预算编制表单'!$C:$BJ,39,FALSE)</f>
        <v>0</v>
      </c>
      <c r="AK521" s="114">
        <f t="shared" si="5985"/>
        <v>0</v>
      </c>
      <c r="AL521" s="114">
        <f>SUMIF(物资过程计算表!$B:$B,$C521,物资过程计算表!H:H)</f>
        <v>0</v>
      </c>
      <c r="AM521" s="114">
        <f>VLOOKUP($C521,'1 预算编制表单'!$C:$BJ,42,FALSE)</f>
        <v>0</v>
      </c>
      <c r="AN521" s="114">
        <f t="shared" si="5986"/>
        <v>0</v>
      </c>
      <c r="AO521" s="114">
        <f>SUMIF(物资过程计算表!$B:$B,$C521,物资过程计算表!I:I)</f>
        <v>0</v>
      </c>
      <c r="AP521" s="114">
        <f>VLOOKUP($C521,'1 预算编制表单'!$C:$BJ,45,FALSE)</f>
        <v>0</v>
      </c>
      <c r="AQ521" s="114">
        <f t="shared" si="5987"/>
        <v>0</v>
      </c>
      <c r="AR521" s="114">
        <f>SUMIF(物资过程计算表!$B:$B,$C521,物资过程计算表!J:J)</f>
        <v>0</v>
      </c>
      <c r="AS521" s="114">
        <f>VLOOKUP($C521,'1 预算编制表单'!$C:$BJ,48,FALSE)</f>
        <v>0</v>
      </c>
      <c r="AT521" s="114">
        <f t="shared" si="5988"/>
        <v>0</v>
      </c>
      <c r="AU521" s="114">
        <f>SUMIF(物资过程计算表!$B:$B,$C521,物资过程计算表!K:K)</f>
        <v>0</v>
      </c>
      <c r="AV521" s="114">
        <f>VLOOKUP($C521,'1 预算编制表单'!$C:$BJ,51,FALSE)</f>
        <v>0</v>
      </c>
      <c r="AW521" s="114">
        <f t="shared" si="5989"/>
        <v>0</v>
      </c>
      <c r="AX521" s="114">
        <f>SUMIF(物资过程计算表!$B:$B,$C521,物资过程计算表!L:L)</f>
        <v>0</v>
      </c>
      <c r="AY521" s="114">
        <f>VLOOKUP($C521,'1 预算编制表单'!$C:$BJ,54,FALSE)</f>
        <v>0</v>
      </c>
      <c r="AZ521" s="114">
        <f t="shared" si="5990"/>
        <v>0</v>
      </c>
      <c r="BA521" s="114">
        <f>SUMIF(物资过程计算表!$B:$B,$C521,物资过程计算表!M:M)</f>
        <v>0</v>
      </c>
      <c r="BB521" s="114">
        <f>VLOOKUP($C521,'1 预算编制表单'!$C:$BJ,57,FALSE)</f>
        <v>0</v>
      </c>
      <c r="BC521" s="114">
        <f t="shared" si="5991"/>
        <v>0</v>
      </c>
      <c r="BD521" s="114">
        <f>SUMIF(物资过程计算表!$B:$B,$C521,物资过程计算表!N:N)</f>
        <v>0</v>
      </c>
      <c r="BE521" s="114">
        <f>VLOOKUP($C521,'1 预算编制表单'!$C:$BJ,60,FALSE)</f>
        <v>0</v>
      </c>
      <c r="BF521" s="114">
        <f t="shared" si="5992"/>
        <v>0</v>
      </c>
      <c r="BG521" s="114">
        <f>SUMIF(物资过程计算表!$B:$B,$C521,物资过程计算表!O:O)</f>
        <v>0</v>
      </c>
      <c r="BH521" s="114">
        <f>VLOOKUP($C521,'1 预算编制表单'!$C:$BJ,27,FALSE)</f>
        <v>0</v>
      </c>
      <c r="BI521" s="114">
        <f t="shared" si="5993"/>
        <v>0</v>
      </c>
      <c r="BJ521" s="114"/>
      <c r="BK521" s="114">
        <f>VLOOKUP($C521,'1 预算编制表单'!$C:$BJ,30,FALSE)</f>
        <v>0</v>
      </c>
      <c r="BL521" s="114">
        <f t="shared" si="5994"/>
        <v>0</v>
      </c>
      <c r="BM521" s="114"/>
      <c r="BN521" s="114">
        <f>VLOOKUP($C521,'1 预算编制表单'!$C:$BJ,33,FALSE)</f>
        <v>0</v>
      </c>
      <c r="BO521" s="114">
        <f t="shared" si="5995"/>
        <v>0</v>
      </c>
      <c r="BP521" s="114"/>
      <c r="BQ521" s="114">
        <f>VLOOKUP($C521,'1 预算编制表单'!$C:$BJ,36,FALSE)</f>
        <v>0</v>
      </c>
      <c r="BR521" s="114">
        <f t="shared" si="5996"/>
        <v>0</v>
      </c>
      <c r="BS521" s="114"/>
      <c r="BT521" s="114">
        <f>VLOOKUP($C521,'1 预算编制表单'!$C:$BJ,39,FALSE)</f>
        <v>0</v>
      </c>
      <c r="BU521" s="114">
        <f t="shared" si="5997"/>
        <v>0</v>
      </c>
      <c r="BV521" s="114"/>
      <c r="BW521" s="114">
        <f>VLOOKUP($C521,'1 预算编制表单'!$C:$BJ,42,FALSE)</f>
        <v>0</v>
      </c>
      <c r="BX521" s="114">
        <f t="shared" si="5998"/>
        <v>0</v>
      </c>
      <c r="BY521" s="114"/>
      <c r="BZ521" s="114">
        <f>VLOOKUP($C521,'1 预算编制表单'!$C:$BJ,45,FALSE)</f>
        <v>0</v>
      </c>
      <c r="CA521" s="114">
        <f t="shared" si="5999"/>
        <v>0</v>
      </c>
      <c r="CB521" s="114"/>
      <c r="CC521" s="114">
        <f>VLOOKUP($C521,'1 预算编制表单'!$C:$BJ,48,FALSE)</f>
        <v>0</v>
      </c>
      <c r="CD521" s="114">
        <f t="shared" si="6000"/>
        <v>0</v>
      </c>
      <c r="CE521" s="114"/>
      <c r="CF521" s="114">
        <f>VLOOKUP($C521,'1 预算编制表单'!$C:$BJ,51,FALSE)</f>
        <v>0</v>
      </c>
      <c r="CG521" s="114">
        <f t="shared" si="6001"/>
        <v>0</v>
      </c>
      <c r="CH521" s="114"/>
      <c r="CI521" s="114">
        <f>VLOOKUP($C521,'1 预算编制表单'!$C:$BJ,54,FALSE)</f>
        <v>0</v>
      </c>
      <c r="CJ521" s="114">
        <f t="shared" si="6002"/>
        <v>0</v>
      </c>
      <c r="CK521" s="114"/>
      <c r="CL521" s="114">
        <f>VLOOKUP($C521,'1 预算编制表单'!$C:$BJ,57,FALSE)</f>
        <v>0</v>
      </c>
      <c r="CM521" s="114">
        <f t="shared" si="6003"/>
        <v>0</v>
      </c>
      <c r="CN521" s="114"/>
      <c r="CO521" s="114">
        <f>VLOOKUP($C521,'1 预算编制表单'!$C:$BJ,60,FALSE)</f>
        <v>0</v>
      </c>
      <c r="CP521" s="114">
        <f t="shared" si="6004"/>
        <v>0</v>
      </c>
      <c r="CQ521" s="114"/>
    </row>
    <row r="522" ht="24" customHeight="1" outlineLevel="2" spans="1:95">
      <c r="A522" s="111"/>
      <c r="B522" s="112" t="s">
        <v>794</v>
      </c>
      <c r="C522" s="113" t="s">
        <v>1799</v>
      </c>
      <c r="D522" s="111" t="s">
        <v>1800</v>
      </c>
      <c r="E522" s="112"/>
      <c r="F522" s="112"/>
      <c r="G522" s="112"/>
      <c r="H522" s="114">
        <f t="shared" si="5979"/>
        <v>0</v>
      </c>
      <c r="I522" s="114">
        <f t="shared" si="5980"/>
        <v>-560</v>
      </c>
      <c r="J522" s="114">
        <f t="shared" si="5367"/>
        <v>560</v>
      </c>
      <c r="K522" s="114"/>
      <c r="L522" s="151"/>
      <c r="M522" s="151"/>
      <c r="N522" s="114"/>
      <c r="O522" s="151"/>
      <c r="P522" s="114"/>
      <c r="Q522" s="114"/>
      <c r="R522" s="114"/>
      <c r="S522" s="114"/>
      <c r="T522" s="114"/>
      <c r="U522" s="114"/>
      <c r="V522" s="114"/>
      <c r="W522" s="114"/>
      <c r="X522" s="114">
        <f>VLOOKUP($C522,'1 预算编制表单'!$C:$BJ,27,FALSE)</f>
        <v>0</v>
      </c>
      <c r="Y522" s="114">
        <f t="shared" si="6005"/>
        <v>0</v>
      </c>
      <c r="Z522" s="114">
        <f>SUMIF(物资过程计算表!$B:$B,$C522,物资过程计算表!$D:$D)</f>
        <v>0</v>
      </c>
      <c r="AA522" s="114">
        <f>VLOOKUP($C522,'1 预算编制表单'!$C:$BJ,30,FALSE)</f>
        <v>0</v>
      </c>
      <c r="AB522" s="114">
        <f t="shared" si="5982"/>
        <v>0</v>
      </c>
      <c r="AC522" s="114">
        <f>SUMIF(物资过程计算表!$B:$B,$C522,物资过程计算表!E:E)</f>
        <v>0</v>
      </c>
      <c r="AD522" s="114">
        <f>VLOOKUP($C522,'1 预算编制表单'!$C:$BJ,33,FALSE)</f>
        <v>0</v>
      </c>
      <c r="AE522" s="114">
        <f t="shared" si="5983"/>
        <v>0</v>
      </c>
      <c r="AF522" s="114">
        <f>SUMIF(物资过程计算表!$B:$B,$C522,物资过程计算表!F:F)</f>
        <v>0</v>
      </c>
      <c r="AG522" s="114">
        <f>VLOOKUP($C522,'1 预算编制表单'!$C:$BJ,36,FALSE)</f>
        <v>0</v>
      </c>
      <c r="AH522" s="114">
        <f t="shared" si="5984"/>
        <v>0</v>
      </c>
      <c r="AI522" s="114">
        <f>SUMIF(物资过程计算表!$B:$B,$C522,物资过程计算表!G:G)</f>
        <v>0</v>
      </c>
      <c r="AJ522" s="114">
        <f>VLOOKUP($C522,'1 预算编制表单'!$C:$BJ,39,FALSE)</f>
        <v>0</v>
      </c>
      <c r="AK522" s="114">
        <f t="shared" si="5985"/>
        <v>0</v>
      </c>
      <c r="AL522" s="114">
        <f>SUMIF(物资过程计算表!$B:$B,$C522,物资过程计算表!H:H)</f>
        <v>0</v>
      </c>
      <c r="AM522" s="114">
        <f>VLOOKUP($C522,'1 预算编制表单'!$C:$BJ,42,FALSE)</f>
        <v>0</v>
      </c>
      <c r="AN522" s="114">
        <f t="shared" si="5986"/>
        <v>-560</v>
      </c>
      <c r="AO522" s="114">
        <f>SUMIF(物资过程计算表!$B:$B,$C522,物资过程计算表!I:I)</f>
        <v>560</v>
      </c>
      <c r="AP522" s="114">
        <f>VLOOKUP($C522,'1 预算编制表单'!$C:$BJ,45,FALSE)</f>
        <v>0</v>
      </c>
      <c r="AQ522" s="114">
        <f t="shared" si="5987"/>
        <v>0</v>
      </c>
      <c r="AR522" s="114">
        <f>SUMIF(物资过程计算表!$B:$B,$C522,物资过程计算表!J:J)</f>
        <v>0</v>
      </c>
      <c r="AS522" s="114">
        <f>VLOOKUP($C522,'1 预算编制表单'!$C:$BJ,48,FALSE)</f>
        <v>0</v>
      </c>
      <c r="AT522" s="114">
        <f t="shared" si="5988"/>
        <v>0</v>
      </c>
      <c r="AU522" s="114">
        <f>SUMIF(物资过程计算表!$B:$B,$C522,物资过程计算表!K:K)</f>
        <v>0</v>
      </c>
      <c r="AV522" s="114">
        <f>VLOOKUP($C522,'1 预算编制表单'!$C:$BJ,51,FALSE)</f>
        <v>0</v>
      </c>
      <c r="AW522" s="114">
        <f t="shared" si="5989"/>
        <v>0</v>
      </c>
      <c r="AX522" s="114">
        <f>SUMIF(物资过程计算表!$B:$B,$C522,物资过程计算表!L:L)</f>
        <v>0</v>
      </c>
      <c r="AY522" s="114">
        <f>VLOOKUP($C522,'1 预算编制表单'!$C:$BJ,54,FALSE)</f>
        <v>0</v>
      </c>
      <c r="AZ522" s="114">
        <f t="shared" si="5990"/>
        <v>0</v>
      </c>
      <c r="BA522" s="114">
        <f>SUMIF(物资过程计算表!$B:$B,$C522,物资过程计算表!M:M)</f>
        <v>0</v>
      </c>
      <c r="BB522" s="114">
        <f>VLOOKUP($C522,'1 预算编制表单'!$C:$BJ,57,FALSE)</f>
        <v>0</v>
      </c>
      <c r="BC522" s="114">
        <f t="shared" si="5991"/>
        <v>0</v>
      </c>
      <c r="BD522" s="114">
        <f>SUMIF(物资过程计算表!$B:$B,$C522,物资过程计算表!N:N)</f>
        <v>0</v>
      </c>
      <c r="BE522" s="114">
        <f>VLOOKUP($C522,'1 预算编制表单'!$C:$BJ,60,FALSE)</f>
        <v>0</v>
      </c>
      <c r="BF522" s="114">
        <f t="shared" si="5992"/>
        <v>0</v>
      </c>
      <c r="BG522" s="114">
        <f>SUMIF(物资过程计算表!$B:$B,$C522,物资过程计算表!O:O)</f>
        <v>0</v>
      </c>
      <c r="BH522" s="114">
        <f>VLOOKUP($C522,'1 预算编制表单'!$C:$BJ,27,FALSE)</f>
        <v>0</v>
      </c>
      <c r="BI522" s="114">
        <f t="shared" si="5993"/>
        <v>0</v>
      </c>
      <c r="BJ522" s="114"/>
      <c r="BK522" s="114">
        <f>VLOOKUP($C522,'1 预算编制表单'!$C:$BJ,30,FALSE)</f>
        <v>0</v>
      </c>
      <c r="BL522" s="114">
        <f t="shared" si="5994"/>
        <v>0</v>
      </c>
      <c r="BM522" s="114"/>
      <c r="BN522" s="114">
        <f>VLOOKUP($C522,'1 预算编制表单'!$C:$BJ,33,FALSE)</f>
        <v>0</v>
      </c>
      <c r="BO522" s="114">
        <f t="shared" si="5995"/>
        <v>0</v>
      </c>
      <c r="BP522" s="114"/>
      <c r="BQ522" s="114">
        <f>VLOOKUP($C522,'1 预算编制表单'!$C:$BJ,36,FALSE)</f>
        <v>0</v>
      </c>
      <c r="BR522" s="114">
        <f t="shared" si="5996"/>
        <v>0</v>
      </c>
      <c r="BS522" s="114"/>
      <c r="BT522" s="114">
        <f>VLOOKUP($C522,'1 预算编制表单'!$C:$BJ,39,FALSE)</f>
        <v>0</v>
      </c>
      <c r="BU522" s="114">
        <f t="shared" si="5997"/>
        <v>0</v>
      </c>
      <c r="BV522" s="114"/>
      <c r="BW522" s="114">
        <f>VLOOKUP($C522,'1 预算编制表单'!$C:$BJ,42,FALSE)</f>
        <v>0</v>
      </c>
      <c r="BX522" s="114">
        <f t="shared" si="5998"/>
        <v>0</v>
      </c>
      <c r="BY522" s="114"/>
      <c r="BZ522" s="114">
        <f>VLOOKUP($C522,'1 预算编制表单'!$C:$BJ,45,FALSE)</f>
        <v>0</v>
      </c>
      <c r="CA522" s="114">
        <f t="shared" si="5999"/>
        <v>0</v>
      </c>
      <c r="CB522" s="114"/>
      <c r="CC522" s="114">
        <f>VLOOKUP($C522,'1 预算编制表单'!$C:$BJ,48,FALSE)</f>
        <v>0</v>
      </c>
      <c r="CD522" s="114">
        <f t="shared" si="6000"/>
        <v>0</v>
      </c>
      <c r="CE522" s="114"/>
      <c r="CF522" s="114">
        <f>VLOOKUP($C522,'1 预算编制表单'!$C:$BJ,51,FALSE)</f>
        <v>0</v>
      </c>
      <c r="CG522" s="114">
        <f t="shared" si="6001"/>
        <v>0</v>
      </c>
      <c r="CH522" s="114"/>
      <c r="CI522" s="114">
        <f>VLOOKUP($C522,'1 预算编制表单'!$C:$BJ,54,FALSE)</f>
        <v>0</v>
      </c>
      <c r="CJ522" s="114">
        <f t="shared" si="6002"/>
        <v>0</v>
      </c>
      <c r="CK522" s="114"/>
      <c r="CL522" s="114">
        <f>VLOOKUP($C522,'1 预算编制表单'!$C:$BJ,57,FALSE)</f>
        <v>0</v>
      </c>
      <c r="CM522" s="114">
        <f t="shared" si="6003"/>
        <v>0</v>
      </c>
      <c r="CN522" s="114"/>
      <c r="CO522" s="114">
        <f>VLOOKUP($C522,'1 预算编制表单'!$C:$BJ,60,FALSE)</f>
        <v>0</v>
      </c>
      <c r="CP522" s="114">
        <f t="shared" si="6004"/>
        <v>0</v>
      </c>
      <c r="CQ522" s="114"/>
    </row>
    <row r="523" ht="24" customHeight="1" outlineLevel="1" spans="1:95">
      <c r="A523" s="22"/>
      <c r="B523" s="108" t="s">
        <v>794</v>
      </c>
      <c r="C523" s="109" t="s">
        <v>1852</v>
      </c>
      <c r="D523" s="22" t="s">
        <v>1853</v>
      </c>
      <c r="E523" s="108"/>
      <c r="F523" s="108"/>
      <c r="G523" s="108"/>
      <c r="H523" s="110">
        <f t="shared" si="5979"/>
        <v>0</v>
      </c>
      <c r="I523" s="110">
        <f t="shared" si="5980"/>
        <v>0</v>
      </c>
      <c r="J523" s="110">
        <f t="shared" si="5367"/>
        <v>0</v>
      </c>
      <c r="K523" s="110"/>
      <c r="L523" s="150"/>
      <c r="M523" s="150"/>
      <c r="N523" s="110"/>
      <c r="O523" s="150"/>
      <c r="P523" s="110"/>
      <c r="Q523" s="110"/>
      <c r="R523" s="110"/>
      <c r="S523" s="110"/>
      <c r="T523" s="110"/>
      <c r="U523" s="110"/>
      <c r="V523" s="110"/>
      <c r="W523" s="110"/>
      <c r="X523" s="110">
        <f>VLOOKUP($C523,'1 预算编制表单'!$C:$BJ,27,FALSE)</f>
        <v>0</v>
      </c>
      <c r="Y523" s="110">
        <f t="shared" ref="Y523:Y527" si="6006">X523-Z523</f>
        <v>0</v>
      </c>
      <c r="Z523" s="110">
        <f>Z524+Z525+Z526</f>
        <v>0</v>
      </c>
      <c r="AA523" s="110">
        <f>VLOOKUP($C523,'1 预算编制表单'!$C:$BJ,30,FALSE)</f>
        <v>0</v>
      </c>
      <c r="AB523" s="110">
        <f t="shared" si="5982"/>
        <v>0</v>
      </c>
      <c r="AC523" s="110">
        <f>AC524+AC525+AC526</f>
        <v>0</v>
      </c>
      <c r="AD523" s="110">
        <f>VLOOKUP($C523,'1 预算编制表单'!$C:$BJ,33,FALSE)</f>
        <v>0</v>
      </c>
      <c r="AE523" s="110">
        <f t="shared" si="5983"/>
        <v>0</v>
      </c>
      <c r="AF523" s="110">
        <f>AF524+AF525+AF526</f>
        <v>0</v>
      </c>
      <c r="AG523" s="110">
        <f>VLOOKUP($C523,'1 预算编制表单'!$C:$BJ,36,FALSE)</f>
        <v>0</v>
      </c>
      <c r="AH523" s="110">
        <f t="shared" si="5984"/>
        <v>0</v>
      </c>
      <c r="AI523" s="110">
        <f>AI524+AI525+AI526</f>
        <v>0</v>
      </c>
      <c r="AJ523" s="110">
        <f>VLOOKUP($C523,'1 预算编制表单'!$C:$BJ,39,FALSE)</f>
        <v>0</v>
      </c>
      <c r="AK523" s="110">
        <f t="shared" si="5985"/>
        <v>0</v>
      </c>
      <c r="AL523" s="110">
        <f>AL524+AL525+AL526</f>
        <v>0</v>
      </c>
      <c r="AM523" s="110">
        <f>VLOOKUP($C523,'1 预算编制表单'!$C:$BJ,42,FALSE)</f>
        <v>0</v>
      </c>
      <c r="AN523" s="110">
        <f t="shared" si="5986"/>
        <v>0</v>
      </c>
      <c r="AO523" s="110">
        <f>AO524+AO525+AO526</f>
        <v>0</v>
      </c>
      <c r="AP523" s="110">
        <f>VLOOKUP($C523,'1 预算编制表单'!$C:$BJ,45,FALSE)</f>
        <v>0</v>
      </c>
      <c r="AQ523" s="110">
        <f t="shared" si="5987"/>
        <v>0</v>
      </c>
      <c r="AR523" s="110">
        <f>AR524+AR525+AR526</f>
        <v>0</v>
      </c>
      <c r="AS523" s="110">
        <f>VLOOKUP($C523,'1 预算编制表单'!$C:$BJ,48,FALSE)</f>
        <v>0</v>
      </c>
      <c r="AT523" s="110">
        <f t="shared" si="5988"/>
        <v>0</v>
      </c>
      <c r="AU523" s="110">
        <f>AU524+AU525+AU526</f>
        <v>0</v>
      </c>
      <c r="AV523" s="110">
        <f>VLOOKUP($C523,'1 预算编制表单'!$C:$BJ,51,FALSE)</f>
        <v>0</v>
      </c>
      <c r="AW523" s="110">
        <f t="shared" si="5989"/>
        <v>0</v>
      </c>
      <c r="AX523" s="110">
        <f>AX524+AX525+AX526</f>
        <v>0</v>
      </c>
      <c r="AY523" s="110">
        <f>VLOOKUP($C523,'1 预算编制表单'!$C:$BJ,54,FALSE)</f>
        <v>0</v>
      </c>
      <c r="AZ523" s="110">
        <f t="shared" si="5990"/>
        <v>0</v>
      </c>
      <c r="BA523" s="110">
        <f>BA524+BA525+BA526</f>
        <v>0</v>
      </c>
      <c r="BB523" s="110">
        <f>VLOOKUP($C523,'1 预算编制表单'!$C:$BJ,57,FALSE)</f>
        <v>0</v>
      </c>
      <c r="BC523" s="110">
        <f t="shared" si="5991"/>
        <v>0</v>
      </c>
      <c r="BD523" s="110">
        <f>BD524+BD525+BD526</f>
        <v>0</v>
      </c>
      <c r="BE523" s="110">
        <f>VLOOKUP($C523,'1 预算编制表单'!$C:$BJ,60,FALSE)</f>
        <v>0</v>
      </c>
      <c r="BF523" s="110">
        <f t="shared" si="5992"/>
        <v>0</v>
      </c>
      <c r="BG523" s="110">
        <f>BG524+BG525+BG526</f>
        <v>0</v>
      </c>
      <c r="BH523" s="110">
        <f>VLOOKUP($C523,'1 预算编制表单'!$C:$BJ,27,FALSE)</f>
        <v>0</v>
      </c>
      <c r="BI523" s="110">
        <f t="shared" si="5993"/>
        <v>0</v>
      </c>
      <c r="BJ523" s="110">
        <f>BJ524+BJ525+BJ526</f>
        <v>0</v>
      </c>
      <c r="BK523" s="110">
        <f>VLOOKUP($C523,'1 预算编制表单'!$C:$BJ,30,FALSE)</f>
        <v>0</v>
      </c>
      <c r="BL523" s="110">
        <f t="shared" si="5994"/>
        <v>0</v>
      </c>
      <c r="BM523" s="110">
        <f>BM524+BM525+BM526</f>
        <v>0</v>
      </c>
      <c r="BN523" s="110">
        <f>VLOOKUP($C523,'1 预算编制表单'!$C:$BJ,33,FALSE)</f>
        <v>0</v>
      </c>
      <c r="BO523" s="110">
        <f t="shared" si="5995"/>
        <v>0</v>
      </c>
      <c r="BP523" s="110">
        <f>BP524+BP525+BP526</f>
        <v>0</v>
      </c>
      <c r="BQ523" s="110">
        <f>VLOOKUP($C523,'1 预算编制表单'!$C:$BJ,36,FALSE)</f>
        <v>0</v>
      </c>
      <c r="BR523" s="110">
        <f t="shared" si="5996"/>
        <v>0</v>
      </c>
      <c r="BS523" s="110">
        <f>BS524+BS525+BS526</f>
        <v>0</v>
      </c>
      <c r="BT523" s="110">
        <f>VLOOKUP($C523,'1 预算编制表单'!$C:$BJ,39,FALSE)</f>
        <v>0</v>
      </c>
      <c r="BU523" s="110">
        <f t="shared" si="5997"/>
        <v>0</v>
      </c>
      <c r="BV523" s="110">
        <f>BV524+BV525+BV526</f>
        <v>0</v>
      </c>
      <c r="BW523" s="110">
        <f>VLOOKUP($C523,'1 预算编制表单'!$C:$BJ,42,FALSE)</f>
        <v>0</v>
      </c>
      <c r="BX523" s="110">
        <f t="shared" si="5998"/>
        <v>0</v>
      </c>
      <c r="BY523" s="110">
        <f>BY524+BY525+BY526</f>
        <v>0</v>
      </c>
      <c r="BZ523" s="110">
        <f>VLOOKUP($C523,'1 预算编制表单'!$C:$BJ,45,FALSE)</f>
        <v>0</v>
      </c>
      <c r="CA523" s="110">
        <f t="shared" si="5999"/>
        <v>0</v>
      </c>
      <c r="CB523" s="110">
        <f>CB524+CB525+CB526</f>
        <v>0</v>
      </c>
      <c r="CC523" s="110">
        <f>VLOOKUP($C523,'1 预算编制表单'!$C:$BJ,48,FALSE)</f>
        <v>0</v>
      </c>
      <c r="CD523" s="110">
        <f t="shared" si="6000"/>
        <v>0</v>
      </c>
      <c r="CE523" s="110">
        <f>CE524+CE525+CE526</f>
        <v>0</v>
      </c>
      <c r="CF523" s="110">
        <f>VLOOKUP($C523,'1 预算编制表单'!$C:$BJ,51,FALSE)</f>
        <v>0</v>
      </c>
      <c r="CG523" s="110">
        <f t="shared" si="6001"/>
        <v>0</v>
      </c>
      <c r="CH523" s="110">
        <f>CH524+CH525+CH526</f>
        <v>0</v>
      </c>
      <c r="CI523" s="110">
        <f>VLOOKUP($C523,'1 预算编制表单'!$C:$BJ,54,FALSE)</f>
        <v>0</v>
      </c>
      <c r="CJ523" s="110">
        <f t="shared" si="6002"/>
        <v>0</v>
      </c>
      <c r="CK523" s="110">
        <f>CK524+CK525+CK526</f>
        <v>0</v>
      </c>
      <c r="CL523" s="110">
        <f>VLOOKUP($C523,'1 预算编制表单'!$C:$BJ,57,FALSE)</f>
        <v>0</v>
      </c>
      <c r="CM523" s="110">
        <f t="shared" si="6003"/>
        <v>0</v>
      </c>
      <c r="CN523" s="110">
        <f>CN524+CN525+CN526</f>
        <v>0</v>
      </c>
      <c r="CO523" s="110">
        <f>VLOOKUP($C523,'1 预算编制表单'!$C:$BJ,60,FALSE)</f>
        <v>0</v>
      </c>
      <c r="CP523" s="110">
        <f t="shared" si="6004"/>
        <v>0</v>
      </c>
      <c r="CQ523" s="110">
        <f>CQ524+CQ525+CQ526</f>
        <v>0</v>
      </c>
    </row>
    <row r="524" ht="24" customHeight="1" outlineLevel="2" spans="1:95">
      <c r="A524" s="111"/>
      <c r="B524" s="112" t="s">
        <v>794</v>
      </c>
      <c r="C524" s="113" t="s">
        <v>1854</v>
      </c>
      <c r="D524" s="111" t="s">
        <v>1855</v>
      </c>
      <c r="E524" s="112"/>
      <c r="F524" s="112"/>
      <c r="G524" s="112"/>
      <c r="H524" s="114">
        <f t="shared" si="5979"/>
        <v>0</v>
      </c>
      <c r="I524" s="114">
        <f t="shared" si="5980"/>
        <v>0</v>
      </c>
      <c r="J524" s="114">
        <f t="shared" si="5367"/>
        <v>0</v>
      </c>
      <c r="K524" s="114"/>
      <c r="L524" s="151"/>
      <c r="M524" s="151"/>
      <c r="N524" s="114"/>
      <c r="O524" s="151"/>
      <c r="P524" s="114"/>
      <c r="Q524" s="114"/>
      <c r="R524" s="114"/>
      <c r="S524" s="114"/>
      <c r="T524" s="114"/>
      <c r="U524" s="114"/>
      <c r="V524" s="114"/>
      <c r="W524" s="114"/>
      <c r="X524" s="114">
        <f>VLOOKUP($C524,'1 预算编制表单'!$C:$BJ,27,FALSE)</f>
        <v>0</v>
      </c>
      <c r="Y524" s="114">
        <f t="shared" si="6006"/>
        <v>0</v>
      </c>
      <c r="Z524" s="114">
        <f>SUMIF(物资过程计算表!$B:$B,$C524,物资过程计算表!$D:$D)</f>
        <v>0</v>
      </c>
      <c r="AA524" s="114">
        <f>VLOOKUP($C524,'1 预算编制表单'!$C:$BJ,30,FALSE)</f>
        <v>0</v>
      </c>
      <c r="AB524" s="114">
        <f t="shared" si="5982"/>
        <v>0</v>
      </c>
      <c r="AC524" s="114">
        <f>SUMIF(物资过程计算表!$B:$B,$C524,物资过程计算表!E:E)</f>
        <v>0</v>
      </c>
      <c r="AD524" s="114">
        <f>VLOOKUP($C524,'1 预算编制表单'!$C:$BJ,33,FALSE)</f>
        <v>0</v>
      </c>
      <c r="AE524" s="114">
        <f t="shared" si="5983"/>
        <v>0</v>
      </c>
      <c r="AF524" s="114">
        <f>SUMIF(物资过程计算表!$B:$B,$C524,物资过程计算表!F:F)</f>
        <v>0</v>
      </c>
      <c r="AG524" s="114">
        <f>VLOOKUP($C524,'1 预算编制表单'!$C:$BJ,36,FALSE)</f>
        <v>0</v>
      </c>
      <c r="AH524" s="114">
        <f t="shared" si="5984"/>
        <v>0</v>
      </c>
      <c r="AI524" s="114">
        <f>SUMIF(物资过程计算表!$B:$B,$C524,物资过程计算表!G:G)</f>
        <v>0</v>
      </c>
      <c r="AJ524" s="114">
        <f>VLOOKUP($C524,'1 预算编制表单'!$C:$BJ,39,FALSE)</f>
        <v>0</v>
      </c>
      <c r="AK524" s="114">
        <f t="shared" si="5985"/>
        <v>0</v>
      </c>
      <c r="AL524" s="114">
        <f>SUMIF(物资过程计算表!$B:$B,$C524,物资过程计算表!H:H)</f>
        <v>0</v>
      </c>
      <c r="AM524" s="114">
        <f>VLOOKUP($C524,'1 预算编制表单'!$C:$BJ,42,FALSE)</f>
        <v>0</v>
      </c>
      <c r="AN524" s="114">
        <f t="shared" si="5986"/>
        <v>0</v>
      </c>
      <c r="AO524" s="114">
        <f>SUMIF(物资过程计算表!$B:$B,$C524,物资过程计算表!I:I)</f>
        <v>0</v>
      </c>
      <c r="AP524" s="114">
        <f>VLOOKUP($C524,'1 预算编制表单'!$C:$BJ,45,FALSE)</f>
        <v>0</v>
      </c>
      <c r="AQ524" s="114">
        <f t="shared" si="5987"/>
        <v>0</v>
      </c>
      <c r="AR524" s="114">
        <f>SUMIF(物资过程计算表!$B:$B,$C524,物资过程计算表!J:J)</f>
        <v>0</v>
      </c>
      <c r="AS524" s="114">
        <f>VLOOKUP($C524,'1 预算编制表单'!$C:$BJ,48,FALSE)</f>
        <v>0</v>
      </c>
      <c r="AT524" s="114">
        <f t="shared" si="5988"/>
        <v>0</v>
      </c>
      <c r="AU524" s="114">
        <f>SUMIF(物资过程计算表!$B:$B,$C524,物资过程计算表!K:K)</f>
        <v>0</v>
      </c>
      <c r="AV524" s="114">
        <f>VLOOKUP($C524,'1 预算编制表单'!$C:$BJ,51,FALSE)</f>
        <v>0</v>
      </c>
      <c r="AW524" s="114">
        <f t="shared" si="5989"/>
        <v>0</v>
      </c>
      <c r="AX524" s="114">
        <f>SUMIF(物资过程计算表!$B:$B,$C524,物资过程计算表!L:L)</f>
        <v>0</v>
      </c>
      <c r="AY524" s="114">
        <f>VLOOKUP($C524,'1 预算编制表单'!$C:$BJ,54,FALSE)</f>
        <v>0</v>
      </c>
      <c r="AZ524" s="114">
        <f t="shared" si="5990"/>
        <v>0</v>
      </c>
      <c r="BA524" s="114">
        <f>SUMIF(物资过程计算表!$B:$B,$C524,物资过程计算表!M:M)</f>
        <v>0</v>
      </c>
      <c r="BB524" s="114">
        <f>VLOOKUP($C524,'1 预算编制表单'!$C:$BJ,57,FALSE)</f>
        <v>0</v>
      </c>
      <c r="BC524" s="114">
        <f t="shared" si="5991"/>
        <v>0</v>
      </c>
      <c r="BD524" s="114">
        <f>SUMIF(物资过程计算表!$B:$B,$C524,物资过程计算表!N:N)</f>
        <v>0</v>
      </c>
      <c r="BE524" s="114">
        <f>VLOOKUP($C524,'1 预算编制表单'!$C:$BJ,60,FALSE)</f>
        <v>0</v>
      </c>
      <c r="BF524" s="114">
        <f t="shared" si="5992"/>
        <v>0</v>
      </c>
      <c r="BG524" s="114">
        <f>SUMIF(物资过程计算表!$B:$B,$C524,物资过程计算表!O:O)</f>
        <v>0</v>
      </c>
      <c r="BH524" s="114">
        <f>VLOOKUP($C524,'1 预算编制表单'!$C:$BJ,27,FALSE)</f>
        <v>0</v>
      </c>
      <c r="BI524" s="114">
        <f t="shared" si="5993"/>
        <v>0</v>
      </c>
      <c r="BJ524" s="114"/>
      <c r="BK524" s="114">
        <f>VLOOKUP($C524,'1 预算编制表单'!$C:$BJ,30,FALSE)</f>
        <v>0</v>
      </c>
      <c r="BL524" s="114">
        <f t="shared" si="5994"/>
        <v>0</v>
      </c>
      <c r="BM524" s="114"/>
      <c r="BN524" s="114">
        <f>VLOOKUP($C524,'1 预算编制表单'!$C:$BJ,33,FALSE)</f>
        <v>0</v>
      </c>
      <c r="BO524" s="114">
        <f t="shared" si="5995"/>
        <v>0</v>
      </c>
      <c r="BP524" s="114"/>
      <c r="BQ524" s="114">
        <f>VLOOKUP($C524,'1 预算编制表单'!$C:$BJ,36,FALSE)</f>
        <v>0</v>
      </c>
      <c r="BR524" s="114">
        <f t="shared" si="5996"/>
        <v>0</v>
      </c>
      <c r="BS524" s="114"/>
      <c r="BT524" s="114">
        <f>VLOOKUP($C524,'1 预算编制表单'!$C:$BJ,39,FALSE)</f>
        <v>0</v>
      </c>
      <c r="BU524" s="114">
        <f t="shared" si="5997"/>
        <v>0</v>
      </c>
      <c r="BV524" s="114"/>
      <c r="BW524" s="114">
        <f>VLOOKUP($C524,'1 预算编制表单'!$C:$BJ,42,FALSE)</f>
        <v>0</v>
      </c>
      <c r="BX524" s="114">
        <f t="shared" si="5998"/>
        <v>0</v>
      </c>
      <c r="BY524" s="114"/>
      <c r="BZ524" s="114">
        <f>VLOOKUP($C524,'1 预算编制表单'!$C:$BJ,45,FALSE)</f>
        <v>0</v>
      </c>
      <c r="CA524" s="114">
        <f t="shared" si="5999"/>
        <v>0</v>
      </c>
      <c r="CB524" s="114"/>
      <c r="CC524" s="114">
        <f>VLOOKUP($C524,'1 预算编制表单'!$C:$BJ,48,FALSE)</f>
        <v>0</v>
      </c>
      <c r="CD524" s="114">
        <f t="shared" si="6000"/>
        <v>0</v>
      </c>
      <c r="CE524" s="114"/>
      <c r="CF524" s="114">
        <f>VLOOKUP($C524,'1 预算编制表单'!$C:$BJ,51,FALSE)</f>
        <v>0</v>
      </c>
      <c r="CG524" s="114">
        <f t="shared" si="6001"/>
        <v>0</v>
      </c>
      <c r="CH524" s="114"/>
      <c r="CI524" s="114">
        <f>VLOOKUP($C524,'1 预算编制表单'!$C:$BJ,54,FALSE)</f>
        <v>0</v>
      </c>
      <c r="CJ524" s="114">
        <f t="shared" si="6002"/>
        <v>0</v>
      </c>
      <c r="CK524" s="114"/>
      <c r="CL524" s="114">
        <f>VLOOKUP($C524,'1 预算编制表单'!$C:$BJ,57,FALSE)</f>
        <v>0</v>
      </c>
      <c r="CM524" s="114">
        <f t="shared" si="6003"/>
        <v>0</v>
      </c>
      <c r="CN524" s="114"/>
      <c r="CO524" s="114">
        <f>VLOOKUP($C524,'1 预算编制表单'!$C:$BJ,60,FALSE)</f>
        <v>0</v>
      </c>
      <c r="CP524" s="114">
        <f t="shared" si="6004"/>
        <v>0</v>
      </c>
      <c r="CQ524" s="114"/>
    </row>
    <row r="525" ht="24" customHeight="1" outlineLevel="2" spans="1:95">
      <c r="A525" s="111"/>
      <c r="B525" s="112" t="s">
        <v>794</v>
      </c>
      <c r="C525" s="113" t="s">
        <v>1866</v>
      </c>
      <c r="D525" s="111" t="s">
        <v>1867</v>
      </c>
      <c r="E525" s="112"/>
      <c r="F525" s="112"/>
      <c r="G525" s="112"/>
      <c r="H525" s="114">
        <f t="shared" si="5979"/>
        <v>0</v>
      </c>
      <c r="I525" s="114">
        <f t="shared" si="5980"/>
        <v>0</v>
      </c>
      <c r="J525" s="114">
        <f t="shared" si="5367"/>
        <v>0</v>
      </c>
      <c r="K525" s="114"/>
      <c r="L525" s="151"/>
      <c r="M525" s="151"/>
      <c r="N525" s="114"/>
      <c r="O525" s="151"/>
      <c r="P525" s="114"/>
      <c r="Q525" s="114"/>
      <c r="R525" s="114"/>
      <c r="S525" s="114"/>
      <c r="T525" s="114"/>
      <c r="U525" s="114"/>
      <c r="V525" s="114"/>
      <c r="W525" s="114"/>
      <c r="X525" s="114">
        <f>VLOOKUP($C525,'1 预算编制表单'!$C:$BJ,27,FALSE)</f>
        <v>0</v>
      </c>
      <c r="Y525" s="114">
        <f t="shared" si="6006"/>
        <v>0</v>
      </c>
      <c r="Z525" s="114">
        <f>SUMIF(物资过程计算表!$B:$B,$C525,物资过程计算表!$D:$D)</f>
        <v>0</v>
      </c>
      <c r="AA525" s="114">
        <f>VLOOKUP($C525,'1 预算编制表单'!$C:$BJ,30,FALSE)</f>
        <v>0</v>
      </c>
      <c r="AB525" s="114">
        <f t="shared" si="5982"/>
        <v>0</v>
      </c>
      <c r="AC525" s="114">
        <f>SUMIF(物资过程计算表!$B:$B,$C525,物资过程计算表!E:E)</f>
        <v>0</v>
      </c>
      <c r="AD525" s="114">
        <f>VLOOKUP($C525,'1 预算编制表单'!$C:$BJ,33,FALSE)</f>
        <v>0</v>
      </c>
      <c r="AE525" s="114">
        <f t="shared" si="5983"/>
        <v>0</v>
      </c>
      <c r="AF525" s="114">
        <f>SUMIF(物资过程计算表!$B:$B,$C525,物资过程计算表!F:F)</f>
        <v>0</v>
      </c>
      <c r="AG525" s="114">
        <f>VLOOKUP($C525,'1 预算编制表单'!$C:$BJ,36,FALSE)</f>
        <v>0</v>
      </c>
      <c r="AH525" s="114">
        <f t="shared" si="5984"/>
        <v>0</v>
      </c>
      <c r="AI525" s="114">
        <f>SUMIF(物资过程计算表!$B:$B,$C525,物资过程计算表!G:G)</f>
        <v>0</v>
      </c>
      <c r="AJ525" s="114">
        <f>VLOOKUP($C525,'1 预算编制表单'!$C:$BJ,39,FALSE)</f>
        <v>0</v>
      </c>
      <c r="AK525" s="114">
        <f t="shared" si="5985"/>
        <v>0</v>
      </c>
      <c r="AL525" s="114">
        <f>SUMIF(物资过程计算表!$B:$B,$C525,物资过程计算表!H:H)</f>
        <v>0</v>
      </c>
      <c r="AM525" s="114">
        <f>VLOOKUP($C525,'1 预算编制表单'!$C:$BJ,42,FALSE)</f>
        <v>0</v>
      </c>
      <c r="AN525" s="114">
        <f t="shared" si="5986"/>
        <v>0</v>
      </c>
      <c r="AO525" s="114">
        <f>SUMIF(物资过程计算表!$B:$B,$C525,物资过程计算表!I:I)</f>
        <v>0</v>
      </c>
      <c r="AP525" s="114">
        <f>VLOOKUP($C525,'1 预算编制表单'!$C:$BJ,45,FALSE)</f>
        <v>0</v>
      </c>
      <c r="AQ525" s="114">
        <f t="shared" si="5987"/>
        <v>0</v>
      </c>
      <c r="AR525" s="114">
        <f>SUMIF(物资过程计算表!$B:$B,$C525,物资过程计算表!J:J)</f>
        <v>0</v>
      </c>
      <c r="AS525" s="114">
        <f>VLOOKUP($C525,'1 预算编制表单'!$C:$BJ,48,FALSE)</f>
        <v>0</v>
      </c>
      <c r="AT525" s="114">
        <f t="shared" si="5988"/>
        <v>0</v>
      </c>
      <c r="AU525" s="114">
        <f>SUMIF(物资过程计算表!$B:$B,$C525,物资过程计算表!K:K)</f>
        <v>0</v>
      </c>
      <c r="AV525" s="114">
        <f>VLOOKUP($C525,'1 预算编制表单'!$C:$BJ,51,FALSE)</f>
        <v>0</v>
      </c>
      <c r="AW525" s="114">
        <f t="shared" si="5989"/>
        <v>0</v>
      </c>
      <c r="AX525" s="114">
        <f>SUMIF(物资过程计算表!$B:$B,$C525,物资过程计算表!L:L)</f>
        <v>0</v>
      </c>
      <c r="AY525" s="114">
        <f>VLOOKUP($C525,'1 预算编制表单'!$C:$BJ,54,FALSE)</f>
        <v>0</v>
      </c>
      <c r="AZ525" s="114">
        <f t="shared" si="5990"/>
        <v>0</v>
      </c>
      <c r="BA525" s="114">
        <f>SUMIF(物资过程计算表!$B:$B,$C525,物资过程计算表!M:M)</f>
        <v>0</v>
      </c>
      <c r="BB525" s="114">
        <f>VLOOKUP($C525,'1 预算编制表单'!$C:$BJ,57,FALSE)</f>
        <v>0</v>
      </c>
      <c r="BC525" s="114">
        <f t="shared" si="5991"/>
        <v>0</v>
      </c>
      <c r="BD525" s="114">
        <f>SUMIF(物资过程计算表!$B:$B,$C525,物资过程计算表!N:N)</f>
        <v>0</v>
      </c>
      <c r="BE525" s="114">
        <f>VLOOKUP($C525,'1 预算编制表单'!$C:$BJ,60,FALSE)</f>
        <v>0</v>
      </c>
      <c r="BF525" s="114">
        <f t="shared" si="5992"/>
        <v>0</v>
      </c>
      <c r="BG525" s="114">
        <f>SUMIF(物资过程计算表!$B:$B,$C525,物资过程计算表!O:O)</f>
        <v>0</v>
      </c>
      <c r="BH525" s="114">
        <f>VLOOKUP($C525,'1 预算编制表单'!$C:$BJ,27,FALSE)</f>
        <v>0</v>
      </c>
      <c r="BI525" s="114">
        <f t="shared" si="5993"/>
        <v>0</v>
      </c>
      <c r="BJ525" s="114"/>
      <c r="BK525" s="114">
        <f>VLOOKUP($C525,'1 预算编制表单'!$C:$BJ,30,FALSE)</f>
        <v>0</v>
      </c>
      <c r="BL525" s="114">
        <f t="shared" si="5994"/>
        <v>0</v>
      </c>
      <c r="BM525" s="114"/>
      <c r="BN525" s="114">
        <f>VLOOKUP($C525,'1 预算编制表单'!$C:$BJ,33,FALSE)</f>
        <v>0</v>
      </c>
      <c r="BO525" s="114">
        <f t="shared" si="5995"/>
        <v>0</v>
      </c>
      <c r="BP525" s="114"/>
      <c r="BQ525" s="114">
        <f>VLOOKUP($C525,'1 预算编制表单'!$C:$BJ,36,FALSE)</f>
        <v>0</v>
      </c>
      <c r="BR525" s="114">
        <f t="shared" si="5996"/>
        <v>0</v>
      </c>
      <c r="BS525" s="114"/>
      <c r="BT525" s="114">
        <f>VLOOKUP($C525,'1 预算编制表单'!$C:$BJ,39,FALSE)</f>
        <v>0</v>
      </c>
      <c r="BU525" s="114">
        <f t="shared" si="5997"/>
        <v>0</v>
      </c>
      <c r="BV525" s="114"/>
      <c r="BW525" s="114">
        <f>VLOOKUP($C525,'1 预算编制表单'!$C:$BJ,42,FALSE)</f>
        <v>0</v>
      </c>
      <c r="BX525" s="114">
        <f t="shared" si="5998"/>
        <v>0</v>
      </c>
      <c r="BY525" s="114"/>
      <c r="BZ525" s="114">
        <f>VLOOKUP($C525,'1 预算编制表单'!$C:$BJ,45,FALSE)</f>
        <v>0</v>
      </c>
      <c r="CA525" s="114">
        <f t="shared" si="5999"/>
        <v>0</v>
      </c>
      <c r="CB525" s="114"/>
      <c r="CC525" s="114">
        <f>VLOOKUP($C525,'1 预算编制表单'!$C:$BJ,48,FALSE)</f>
        <v>0</v>
      </c>
      <c r="CD525" s="114">
        <f t="shared" si="6000"/>
        <v>0</v>
      </c>
      <c r="CE525" s="114"/>
      <c r="CF525" s="114">
        <f>VLOOKUP($C525,'1 预算编制表单'!$C:$BJ,51,FALSE)</f>
        <v>0</v>
      </c>
      <c r="CG525" s="114">
        <f t="shared" si="6001"/>
        <v>0</v>
      </c>
      <c r="CH525" s="114"/>
      <c r="CI525" s="114">
        <f>VLOOKUP($C525,'1 预算编制表单'!$C:$BJ,54,FALSE)</f>
        <v>0</v>
      </c>
      <c r="CJ525" s="114">
        <f t="shared" si="6002"/>
        <v>0</v>
      </c>
      <c r="CK525" s="114"/>
      <c r="CL525" s="114">
        <f>VLOOKUP($C525,'1 预算编制表单'!$C:$BJ,57,FALSE)</f>
        <v>0</v>
      </c>
      <c r="CM525" s="114">
        <f t="shared" si="6003"/>
        <v>0</v>
      </c>
      <c r="CN525" s="114"/>
      <c r="CO525" s="114">
        <f>VLOOKUP($C525,'1 预算编制表单'!$C:$BJ,60,FALSE)</f>
        <v>0</v>
      </c>
      <c r="CP525" s="114">
        <f t="shared" si="6004"/>
        <v>0</v>
      </c>
      <c r="CQ525" s="114"/>
    </row>
    <row r="526" ht="24" customHeight="1" outlineLevel="2" spans="1:95">
      <c r="A526" s="111"/>
      <c r="B526" s="112" t="s">
        <v>794</v>
      </c>
      <c r="C526" s="113" t="s">
        <v>1893</v>
      </c>
      <c r="D526" s="111" t="s">
        <v>1894</v>
      </c>
      <c r="E526" s="112"/>
      <c r="F526" s="112"/>
      <c r="G526" s="112"/>
      <c r="H526" s="114">
        <f t="shared" si="5979"/>
        <v>0</v>
      </c>
      <c r="I526" s="114">
        <f t="shared" si="5980"/>
        <v>0</v>
      </c>
      <c r="J526" s="114">
        <f t="shared" si="5367"/>
        <v>0</v>
      </c>
      <c r="K526" s="114"/>
      <c r="L526" s="151"/>
      <c r="M526" s="151"/>
      <c r="N526" s="114"/>
      <c r="O526" s="151"/>
      <c r="P526" s="114"/>
      <c r="Q526" s="114"/>
      <c r="R526" s="114"/>
      <c r="S526" s="114"/>
      <c r="T526" s="114"/>
      <c r="U526" s="114"/>
      <c r="V526" s="114"/>
      <c r="W526" s="114"/>
      <c r="X526" s="114">
        <f>VLOOKUP($C526,'1 预算编制表单'!$C:$BJ,27,FALSE)</f>
        <v>0</v>
      </c>
      <c r="Y526" s="114">
        <f t="shared" si="6006"/>
        <v>0</v>
      </c>
      <c r="Z526" s="114">
        <f>SUMIF(物资过程计算表!$B:$B,$C526,物资过程计算表!$D:$D)</f>
        <v>0</v>
      </c>
      <c r="AA526" s="114">
        <f>VLOOKUP($C526,'1 预算编制表单'!$C:$BJ,30,FALSE)</f>
        <v>0</v>
      </c>
      <c r="AB526" s="114">
        <f t="shared" si="5982"/>
        <v>0</v>
      </c>
      <c r="AC526" s="114">
        <f>SUMIF(物资过程计算表!$B:$B,$C526,物资过程计算表!E:E)</f>
        <v>0</v>
      </c>
      <c r="AD526" s="114">
        <f>VLOOKUP($C526,'1 预算编制表单'!$C:$BJ,33,FALSE)</f>
        <v>0</v>
      </c>
      <c r="AE526" s="114">
        <f t="shared" si="5983"/>
        <v>0</v>
      </c>
      <c r="AF526" s="114">
        <f>SUMIF(物资过程计算表!$B:$B,$C526,物资过程计算表!F:F)</f>
        <v>0</v>
      </c>
      <c r="AG526" s="114">
        <f>VLOOKUP($C526,'1 预算编制表单'!$C:$BJ,36,FALSE)</f>
        <v>0</v>
      </c>
      <c r="AH526" s="114">
        <f t="shared" si="5984"/>
        <v>0</v>
      </c>
      <c r="AI526" s="114">
        <f>SUMIF(物资过程计算表!$B:$B,$C526,物资过程计算表!G:G)</f>
        <v>0</v>
      </c>
      <c r="AJ526" s="114">
        <f>VLOOKUP($C526,'1 预算编制表单'!$C:$BJ,39,FALSE)</f>
        <v>0</v>
      </c>
      <c r="AK526" s="114">
        <f t="shared" si="5985"/>
        <v>0</v>
      </c>
      <c r="AL526" s="114">
        <f>SUMIF(物资过程计算表!$B:$B,$C526,物资过程计算表!H:H)</f>
        <v>0</v>
      </c>
      <c r="AM526" s="114">
        <f>VLOOKUP($C526,'1 预算编制表单'!$C:$BJ,42,FALSE)</f>
        <v>0</v>
      </c>
      <c r="AN526" s="114">
        <f t="shared" si="5986"/>
        <v>0</v>
      </c>
      <c r="AO526" s="114">
        <f>SUMIF(物资过程计算表!$B:$B,$C526,物资过程计算表!I:I)</f>
        <v>0</v>
      </c>
      <c r="AP526" s="114">
        <f>VLOOKUP($C526,'1 预算编制表单'!$C:$BJ,45,FALSE)</f>
        <v>0</v>
      </c>
      <c r="AQ526" s="114">
        <f t="shared" si="5987"/>
        <v>0</v>
      </c>
      <c r="AR526" s="114">
        <f>SUMIF(物资过程计算表!$B:$B,$C526,物资过程计算表!J:J)</f>
        <v>0</v>
      </c>
      <c r="AS526" s="114">
        <f>VLOOKUP($C526,'1 预算编制表单'!$C:$BJ,48,FALSE)</f>
        <v>0</v>
      </c>
      <c r="AT526" s="114">
        <f t="shared" si="5988"/>
        <v>0</v>
      </c>
      <c r="AU526" s="114">
        <f>SUMIF(物资过程计算表!$B:$B,$C526,物资过程计算表!K:K)</f>
        <v>0</v>
      </c>
      <c r="AV526" s="114">
        <f>VLOOKUP($C526,'1 预算编制表单'!$C:$BJ,51,FALSE)</f>
        <v>0</v>
      </c>
      <c r="AW526" s="114">
        <f t="shared" si="5989"/>
        <v>0</v>
      </c>
      <c r="AX526" s="114">
        <f>SUMIF(物资过程计算表!$B:$B,$C526,物资过程计算表!L:L)</f>
        <v>0</v>
      </c>
      <c r="AY526" s="114">
        <f>VLOOKUP($C526,'1 预算编制表单'!$C:$BJ,54,FALSE)</f>
        <v>0</v>
      </c>
      <c r="AZ526" s="114">
        <f t="shared" si="5990"/>
        <v>0</v>
      </c>
      <c r="BA526" s="114">
        <f>SUMIF(物资过程计算表!$B:$B,$C526,物资过程计算表!M:M)</f>
        <v>0</v>
      </c>
      <c r="BB526" s="114">
        <f>VLOOKUP($C526,'1 预算编制表单'!$C:$BJ,57,FALSE)</f>
        <v>0</v>
      </c>
      <c r="BC526" s="114">
        <f t="shared" si="5991"/>
        <v>0</v>
      </c>
      <c r="BD526" s="114">
        <f>SUMIF(物资过程计算表!$B:$B,$C526,物资过程计算表!N:N)</f>
        <v>0</v>
      </c>
      <c r="BE526" s="114">
        <f>VLOOKUP($C526,'1 预算编制表单'!$C:$BJ,60,FALSE)</f>
        <v>0</v>
      </c>
      <c r="BF526" s="114">
        <f t="shared" si="5992"/>
        <v>0</v>
      </c>
      <c r="BG526" s="114">
        <f>SUMIF(物资过程计算表!$B:$B,$C526,物资过程计算表!O:O)</f>
        <v>0</v>
      </c>
      <c r="BH526" s="114">
        <f>VLOOKUP($C526,'1 预算编制表单'!$C:$BJ,27,FALSE)</f>
        <v>0</v>
      </c>
      <c r="BI526" s="114">
        <f t="shared" si="5993"/>
        <v>0</v>
      </c>
      <c r="BJ526" s="114"/>
      <c r="BK526" s="114">
        <f>VLOOKUP($C526,'1 预算编制表单'!$C:$BJ,30,FALSE)</f>
        <v>0</v>
      </c>
      <c r="BL526" s="114">
        <f t="shared" si="5994"/>
        <v>0</v>
      </c>
      <c r="BM526" s="114"/>
      <c r="BN526" s="114">
        <f>VLOOKUP($C526,'1 预算编制表单'!$C:$BJ,33,FALSE)</f>
        <v>0</v>
      </c>
      <c r="BO526" s="114">
        <f t="shared" si="5995"/>
        <v>0</v>
      </c>
      <c r="BP526" s="114"/>
      <c r="BQ526" s="114">
        <f>VLOOKUP($C526,'1 预算编制表单'!$C:$BJ,36,FALSE)</f>
        <v>0</v>
      </c>
      <c r="BR526" s="114">
        <f t="shared" si="5996"/>
        <v>0</v>
      </c>
      <c r="BS526" s="114"/>
      <c r="BT526" s="114">
        <f>VLOOKUP($C526,'1 预算编制表单'!$C:$BJ,39,FALSE)</f>
        <v>0</v>
      </c>
      <c r="BU526" s="114">
        <f t="shared" si="5997"/>
        <v>0</v>
      </c>
      <c r="BV526" s="114"/>
      <c r="BW526" s="114">
        <f>VLOOKUP($C526,'1 预算编制表单'!$C:$BJ,42,FALSE)</f>
        <v>0</v>
      </c>
      <c r="BX526" s="114">
        <f t="shared" si="5998"/>
        <v>0</v>
      </c>
      <c r="BY526" s="114"/>
      <c r="BZ526" s="114">
        <f>VLOOKUP($C526,'1 预算编制表单'!$C:$BJ,45,FALSE)</f>
        <v>0</v>
      </c>
      <c r="CA526" s="114">
        <f t="shared" si="5999"/>
        <v>0</v>
      </c>
      <c r="CB526" s="114"/>
      <c r="CC526" s="114">
        <f>VLOOKUP($C526,'1 预算编制表单'!$C:$BJ,48,FALSE)</f>
        <v>0</v>
      </c>
      <c r="CD526" s="114">
        <f t="shared" si="6000"/>
        <v>0</v>
      </c>
      <c r="CE526" s="114"/>
      <c r="CF526" s="114">
        <f>VLOOKUP($C526,'1 预算编制表单'!$C:$BJ,51,FALSE)</f>
        <v>0</v>
      </c>
      <c r="CG526" s="114">
        <f t="shared" si="6001"/>
        <v>0</v>
      </c>
      <c r="CH526" s="114"/>
      <c r="CI526" s="114">
        <f>VLOOKUP($C526,'1 预算编制表单'!$C:$BJ,54,FALSE)</f>
        <v>0</v>
      </c>
      <c r="CJ526" s="114">
        <f t="shared" si="6002"/>
        <v>0</v>
      </c>
      <c r="CK526" s="114"/>
      <c r="CL526" s="114">
        <f>VLOOKUP($C526,'1 预算编制表单'!$C:$BJ,57,FALSE)</f>
        <v>0</v>
      </c>
      <c r="CM526" s="114">
        <f t="shared" si="6003"/>
        <v>0</v>
      </c>
      <c r="CN526" s="114"/>
      <c r="CO526" s="114">
        <f>VLOOKUP($C526,'1 预算编制表单'!$C:$BJ,60,FALSE)</f>
        <v>0</v>
      </c>
      <c r="CP526" s="114">
        <f t="shared" si="6004"/>
        <v>0</v>
      </c>
      <c r="CQ526" s="114"/>
    </row>
    <row r="527" ht="24" customHeight="1" outlineLevel="1" spans="1:95">
      <c r="A527" s="22"/>
      <c r="B527" s="108" t="s">
        <v>794</v>
      </c>
      <c r="C527" s="109" t="s">
        <v>1918</v>
      </c>
      <c r="D527" s="22" t="s">
        <v>1919</v>
      </c>
      <c r="E527" s="108"/>
      <c r="F527" s="108"/>
      <c r="G527" s="108"/>
      <c r="H527" s="110">
        <f t="shared" si="5979"/>
        <v>0</v>
      </c>
      <c r="I527" s="110">
        <f t="shared" si="5980"/>
        <v>-2496</v>
      </c>
      <c r="J527" s="110">
        <f t="shared" si="5367"/>
        <v>2496</v>
      </c>
      <c r="K527" s="110"/>
      <c r="L527" s="150"/>
      <c r="M527" s="150"/>
      <c r="N527" s="110"/>
      <c r="O527" s="150"/>
      <c r="P527" s="110"/>
      <c r="Q527" s="110"/>
      <c r="R527" s="110"/>
      <c r="S527" s="110"/>
      <c r="T527" s="110"/>
      <c r="U527" s="110"/>
      <c r="V527" s="110"/>
      <c r="W527" s="110"/>
      <c r="X527" s="110">
        <f>VLOOKUP($C527,'1 预算编制表单'!$C:$BJ,27,FALSE)</f>
        <v>0</v>
      </c>
      <c r="Y527" s="110">
        <f t="shared" si="6006"/>
        <v>0</v>
      </c>
      <c r="Z527" s="110">
        <f>Z528+Z529</f>
        <v>0</v>
      </c>
      <c r="AA527" s="110">
        <f>VLOOKUP($C527,'1 预算编制表单'!$C:$BJ,30,FALSE)</f>
        <v>0</v>
      </c>
      <c r="AB527" s="110">
        <f t="shared" si="5982"/>
        <v>0</v>
      </c>
      <c r="AC527" s="110">
        <f>AC528+AC529</f>
        <v>0</v>
      </c>
      <c r="AD527" s="110">
        <f>VLOOKUP($C527,'1 预算编制表单'!$C:$BJ,33,FALSE)</f>
        <v>0</v>
      </c>
      <c r="AE527" s="110">
        <f t="shared" si="5983"/>
        <v>0</v>
      </c>
      <c r="AF527" s="110">
        <f>AF528+AF529</f>
        <v>0</v>
      </c>
      <c r="AG527" s="110">
        <f>VLOOKUP($C527,'1 预算编制表单'!$C:$BJ,36,FALSE)</f>
        <v>0</v>
      </c>
      <c r="AH527" s="110">
        <f t="shared" si="5984"/>
        <v>0</v>
      </c>
      <c r="AI527" s="110">
        <f>AI528+AI529</f>
        <v>0</v>
      </c>
      <c r="AJ527" s="110">
        <f>VLOOKUP($C527,'1 预算编制表单'!$C:$BJ,39,FALSE)</f>
        <v>0</v>
      </c>
      <c r="AK527" s="110">
        <f t="shared" si="5985"/>
        <v>0</v>
      </c>
      <c r="AL527" s="110">
        <f>AL528+AL529</f>
        <v>0</v>
      </c>
      <c r="AM527" s="110">
        <f>VLOOKUP($C527,'1 预算编制表单'!$C:$BJ,42,FALSE)</f>
        <v>0</v>
      </c>
      <c r="AN527" s="110">
        <f t="shared" si="5986"/>
        <v>0</v>
      </c>
      <c r="AO527" s="110">
        <f>AO528+AO529</f>
        <v>0</v>
      </c>
      <c r="AP527" s="110">
        <f>VLOOKUP($C527,'1 预算编制表单'!$C:$BJ,45,FALSE)</f>
        <v>0</v>
      </c>
      <c r="AQ527" s="110">
        <f t="shared" si="5987"/>
        <v>-1240</v>
      </c>
      <c r="AR527" s="110">
        <f>AR528+AR529</f>
        <v>1240</v>
      </c>
      <c r="AS527" s="110">
        <f>VLOOKUP($C527,'1 预算编制表单'!$C:$BJ,48,FALSE)</f>
        <v>0</v>
      </c>
      <c r="AT527" s="110">
        <f t="shared" si="5988"/>
        <v>-1256</v>
      </c>
      <c r="AU527" s="110">
        <f>AU528+AU529</f>
        <v>1256</v>
      </c>
      <c r="AV527" s="110">
        <f>VLOOKUP($C527,'1 预算编制表单'!$C:$BJ,51,FALSE)</f>
        <v>0</v>
      </c>
      <c r="AW527" s="110">
        <f t="shared" si="5989"/>
        <v>0</v>
      </c>
      <c r="AX527" s="110">
        <f>AX528+AX529</f>
        <v>0</v>
      </c>
      <c r="AY527" s="110">
        <f>VLOOKUP($C527,'1 预算编制表单'!$C:$BJ,54,FALSE)</f>
        <v>0</v>
      </c>
      <c r="AZ527" s="110">
        <f t="shared" si="5990"/>
        <v>0</v>
      </c>
      <c r="BA527" s="110">
        <f>BA528+BA529</f>
        <v>0</v>
      </c>
      <c r="BB527" s="110">
        <f>VLOOKUP($C527,'1 预算编制表单'!$C:$BJ,57,FALSE)</f>
        <v>0</v>
      </c>
      <c r="BC527" s="110">
        <f t="shared" si="5991"/>
        <v>0</v>
      </c>
      <c r="BD527" s="110">
        <f>BD528+BD529</f>
        <v>0</v>
      </c>
      <c r="BE527" s="110">
        <f>VLOOKUP($C527,'1 预算编制表单'!$C:$BJ,60,FALSE)</f>
        <v>0</v>
      </c>
      <c r="BF527" s="110">
        <f t="shared" si="5992"/>
        <v>0</v>
      </c>
      <c r="BG527" s="110">
        <f>BG528+BG529</f>
        <v>0</v>
      </c>
      <c r="BH527" s="110">
        <f>VLOOKUP($C527,'1 预算编制表单'!$C:$BJ,27,FALSE)</f>
        <v>0</v>
      </c>
      <c r="BI527" s="110">
        <f t="shared" si="5993"/>
        <v>0</v>
      </c>
      <c r="BJ527" s="110">
        <f>BJ528+BJ529</f>
        <v>0</v>
      </c>
      <c r="BK527" s="110">
        <f>VLOOKUP($C527,'1 预算编制表单'!$C:$BJ,30,FALSE)</f>
        <v>0</v>
      </c>
      <c r="BL527" s="110">
        <f t="shared" si="5994"/>
        <v>0</v>
      </c>
      <c r="BM527" s="110">
        <f>BM528+BM529</f>
        <v>0</v>
      </c>
      <c r="BN527" s="110">
        <f>VLOOKUP($C527,'1 预算编制表单'!$C:$BJ,33,FALSE)</f>
        <v>0</v>
      </c>
      <c r="BO527" s="110">
        <f t="shared" si="5995"/>
        <v>0</v>
      </c>
      <c r="BP527" s="110">
        <f>BP528+BP529</f>
        <v>0</v>
      </c>
      <c r="BQ527" s="110">
        <f>VLOOKUP($C527,'1 预算编制表单'!$C:$BJ,36,FALSE)</f>
        <v>0</v>
      </c>
      <c r="BR527" s="110">
        <f t="shared" si="5996"/>
        <v>0</v>
      </c>
      <c r="BS527" s="110">
        <f>BS528+BS529</f>
        <v>0</v>
      </c>
      <c r="BT527" s="110">
        <f>VLOOKUP($C527,'1 预算编制表单'!$C:$BJ,39,FALSE)</f>
        <v>0</v>
      </c>
      <c r="BU527" s="110">
        <f t="shared" si="5997"/>
        <v>0</v>
      </c>
      <c r="BV527" s="110">
        <f>BV528+BV529</f>
        <v>0</v>
      </c>
      <c r="BW527" s="110">
        <f>VLOOKUP($C527,'1 预算编制表单'!$C:$BJ,42,FALSE)</f>
        <v>0</v>
      </c>
      <c r="BX527" s="110">
        <f t="shared" si="5998"/>
        <v>0</v>
      </c>
      <c r="BY527" s="110">
        <f>BY528+BY529</f>
        <v>0</v>
      </c>
      <c r="BZ527" s="110">
        <f>VLOOKUP($C527,'1 预算编制表单'!$C:$BJ,45,FALSE)</f>
        <v>0</v>
      </c>
      <c r="CA527" s="110">
        <f t="shared" si="5999"/>
        <v>0</v>
      </c>
      <c r="CB527" s="110">
        <f>CB528+CB529</f>
        <v>0</v>
      </c>
      <c r="CC527" s="110">
        <f>VLOOKUP($C527,'1 预算编制表单'!$C:$BJ,48,FALSE)</f>
        <v>0</v>
      </c>
      <c r="CD527" s="110">
        <f t="shared" si="6000"/>
        <v>0</v>
      </c>
      <c r="CE527" s="110">
        <f>CE528+CE529</f>
        <v>0</v>
      </c>
      <c r="CF527" s="110">
        <f>VLOOKUP($C527,'1 预算编制表单'!$C:$BJ,51,FALSE)</f>
        <v>0</v>
      </c>
      <c r="CG527" s="110">
        <f t="shared" si="6001"/>
        <v>0</v>
      </c>
      <c r="CH527" s="110">
        <f>CH528+CH529</f>
        <v>0</v>
      </c>
      <c r="CI527" s="110">
        <f>VLOOKUP($C527,'1 预算编制表单'!$C:$BJ,54,FALSE)</f>
        <v>0</v>
      </c>
      <c r="CJ527" s="110">
        <f t="shared" si="6002"/>
        <v>0</v>
      </c>
      <c r="CK527" s="110">
        <f>CK528+CK529</f>
        <v>0</v>
      </c>
      <c r="CL527" s="110">
        <f>VLOOKUP($C527,'1 预算编制表单'!$C:$BJ,57,FALSE)</f>
        <v>0</v>
      </c>
      <c r="CM527" s="110">
        <f t="shared" si="6003"/>
        <v>0</v>
      </c>
      <c r="CN527" s="110">
        <f>CN528+CN529</f>
        <v>0</v>
      </c>
      <c r="CO527" s="110">
        <f>VLOOKUP($C527,'1 预算编制表单'!$C:$BJ,60,FALSE)</f>
        <v>0</v>
      </c>
      <c r="CP527" s="110">
        <f t="shared" si="6004"/>
        <v>0</v>
      </c>
      <c r="CQ527" s="110">
        <f>CQ528+CQ529</f>
        <v>0</v>
      </c>
    </row>
    <row r="528" ht="24" customHeight="1" outlineLevel="2" spans="1:95">
      <c r="A528" s="111"/>
      <c r="B528" s="112" t="s">
        <v>794</v>
      </c>
      <c r="C528" s="113" t="s">
        <v>1920</v>
      </c>
      <c r="D528" s="111" t="s">
        <v>1921</v>
      </c>
      <c r="E528" s="112"/>
      <c r="F528" s="112"/>
      <c r="G528" s="112"/>
      <c r="H528" s="114">
        <f t="shared" si="5979"/>
        <v>0</v>
      </c>
      <c r="I528" s="114">
        <f t="shared" si="5980"/>
        <v>-1256</v>
      </c>
      <c r="J528" s="114">
        <f t="shared" si="5367"/>
        <v>1256</v>
      </c>
      <c r="K528" s="114"/>
      <c r="L528" s="151"/>
      <c r="M528" s="151"/>
      <c r="N528" s="114"/>
      <c r="O528" s="151"/>
      <c r="P528" s="114"/>
      <c r="Q528" s="114"/>
      <c r="R528" s="114"/>
      <c r="S528" s="114"/>
      <c r="T528" s="114"/>
      <c r="U528" s="114"/>
      <c r="V528" s="114"/>
      <c r="W528" s="114"/>
      <c r="X528" s="114">
        <f>VLOOKUP($C528,'1 预算编制表单'!$C:$BJ,27,FALSE)</f>
        <v>0</v>
      </c>
      <c r="Y528" s="114">
        <f t="shared" ref="Y528:Y534" si="6007">X528-Z528</f>
        <v>0</v>
      </c>
      <c r="Z528" s="114">
        <f>SUMIF(物资过程计算表!$B:$B,$C528,物资过程计算表!$D:$D)</f>
        <v>0</v>
      </c>
      <c r="AA528" s="114">
        <f>VLOOKUP($C528,'1 预算编制表单'!$C:$BJ,30,FALSE)</f>
        <v>0</v>
      </c>
      <c r="AB528" s="114">
        <f t="shared" si="5982"/>
        <v>0</v>
      </c>
      <c r="AC528" s="114">
        <f>SUMIF(物资过程计算表!$B:$B,$C528,物资过程计算表!E:E)</f>
        <v>0</v>
      </c>
      <c r="AD528" s="114">
        <f>VLOOKUP($C528,'1 预算编制表单'!$C:$BJ,33,FALSE)</f>
        <v>0</v>
      </c>
      <c r="AE528" s="114">
        <f t="shared" si="5983"/>
        <v>0</v>
      </c>
      <c r="AF528" s="114">
        <f>SUMIF(物资过程计算表!$B:$B,$C528,物资过程计算表!F:F)</f>
        <v>0</v>
      </c>
      <c r="AG528" s="114">
        <f>VLOOKUP($C528,'1 预算编制表单'!$C:$BJ,36,FALSE)</f>
        <v>0</v>
      </c>
      <c r="AH528" s="114">
        <f t="shared" si="5984"/>
        <v>0</v>
      </c>
      <c r="AI528" s="114">
        <f>SUMIF(物资过程计算表!$B:$B,$C528,物资过程计算表!G:G)</f>
        <v>0</v>
      </c>
      <c r="AJ528" s="114">
        <f>VLOOKUP($C528,'1 预算编制表单'!$C:$BJ,39,FALSE)</f>
        <v>0</v>
      </c>
      <c r="AK528" s="114">
        <f t="shared" si="5985"/>
        <v>0</v>
      </c>
      <c r="AL528" s="114">
        <f>SUMIF(物资过程计算表!$B:$B,$C528,物资过程计算表!H:H)</f>
        <v>0</v>
      </c>
      <c r="AM528" s="114">
        <f>VLOOKUP($C528,'1 预算编制表单'!$C:$BJ,42,FALSE)</f>
        <v>0</v>
      </c>
      <c r="AN528" s="114">
        <f t="shared" si="5986"/>
        <v>0</v>
      </c>
      <c r="AO528" s="114">
        <f>SUMIF(物资过程计算表!$B:$B,$C528,物资过程计算表!I:I)</f>
        <v>0</v>
      </c>
      <c r="AP528" s="114">
        <f>VLOOKUP($C528,'1 预算编制表单'!$C:$BJ,45,FALSE)</f>
        <v>0</v>
      </c>
      <c r="AQ528" s="114">
        <f t="shared" si="5987"/>
        <v>0</v>
      </c>
      <c r="AR528" s="114">
        <f>SUMIF(物资过程计算表!$B:$B,$C528,物资过程计算表!J:J)</f>
        <v>0</v>
      </c>
      <c r="AS528" s="114">
        <f>VLOOKUP($C528,'1 预算编制表单'!$C:$BJ,48,FALSE)</f>
        <v>0</v>
      </c>
      <c r="AT528" s="114">
        <f t="shared" si="5988"/>
        <v>-1256</v>
      </c>
      <c r="AU528" s="114">
        <f>SUMIF(物资过程计算表!$B:$B,$C528,物资过程计算表!K:K)</f>
        <v>1256</v>
      </c>
      <c r="AV528" s="114">
        <f>VLOOKUP($C528,'1 预算编制表单'!$C:$BJ,51,FALSE)</f>
        <v>0</v>
      </c>
      <c r="AW528" s="114">
        <f t="shared" si="5989"/>
        <v>0</v>
      </c>
      <c r="AX528" s="114">
        <f>SUMIF(物资过程计算表!$B:$B,$C528,物资过程计算表!L:L)</f>
        <v>0</v>
      </c>
      <c r="AY528" s="114">
        <f>VLOOKUP($C528,'1 预算编制表单'!$C:$BJ,54,FALSE)</f>
        <v>0</v>
      </c>
      <c r="AZ528" s="114">
        <f t="shared" si="5990"/>
        <v>0</v>
      </c>
      <c r="BA528" s="114">
        <f>SUMIF(物资过程计算表!$B:$B,$C528,物资过程计算表!M:M)</f>
        <v>0</v>
      </c>
      <c r="BB528" s="114">
        <f>VLOOKUP($C528,'1 预算编制表单'!$C:$BJ,57,FALSE)</f>
        <v>0</v>
      </c>
      <c r="BC528" s="114">
        <f t="shared" si="5991"/>
        <v>0</v>
      </c>
      <c r="BD528" s="114">
        <f>SUMIF(物资过程计算表!$B:$B,$C528,物资过程计算表!N:N)</f>
        <v>0</v>
      </c>
      <c r="BE528" s="114">
        <f>VLOOKUP($C528,'1 预算编制表单'!$C:$BJ,60,FALSE)</f>
        <v>0</v>
      </c>
      <c r="BF528" s="114">
        <f t="shared" si="5992"/>
        <v>0</v>
      </c>
      <c r="BG528" s="114">
        <f>SUMIF(物资过程计算表!$B:$B,$C528,物资过程计算表!O:O)</f>
        <v>0</v>
      </c>
      <c r="BH528" s="114">
        <f>VLOOKUP($C528,'1 预算编制表单'!$C:$BJ,27,FALSE)</f>
        <v>0</v>
      </c>
      <c r="BI528" s="114">
        <f t="shared" si="5993"/>
        <v>0</v>
      </c>
      <c r="BJ528" s="114"/>
      <c r="BK528" s="114">
        <f>VLOOKUP($C528,'1 预算编制表单'!$C:$BJ,30,FALSE)</f>
        <v>0</v>
      </c>
      <c r="BL528" s="114">
        <f t="shared" si="5994"/>
        <v>0</v>
      </c>
      <c r="BM528" s="114"/>
      <c r="BN528" s="114">
        <f>VLOOKUP($C528,'1 预算编制表单'!$C:$BJ,33,FALSE)</f>
        <v>0</v>
      </c>
      <c r="BO528" s="114">
        <f t="shared" si="5995"/>
        <v>0</v>
      </c>
      <c r="BP528" s="114"/>
      <c r="BQ528" s="114">
        <f>VLOOKUP($C528,'1 预算编制表单'!$C:$BJ,36,FALSE)</f>
        <v>0</v>
      </c>
      <c r="BR528" s="114">
        <f t="shared" si="5996"/>
        <v>0</v>
      </c>
      <c r="BS528" s="114"/>
      <c r="BT528" s="114">
        <f>VLOOKUP($C528,'1 预算编制表单'!$C:$BJ,39,FALSE)</f>
        <v>0</v>
      </c>
      <c r="BU528" s="114">
        <f t="shared" si="5997"/>
        <v>0</v>
      </c>
      <c r="BV528" s="114"/>
      <c r="BW528" s="114">
        <f>VLOOKUP($C528,'1 预算编制表单'!$C:$BJ,42,FALSE)</f>
        <v>0</v>
      </c>
      <c r="BX528" s="114">
        <f t="shared" si="5998"/>
        <v>0</v>
      </c>
      <c r="BY528" s="114"/>
      <c r="BZ528" s="114">
        <f>VLOOKUP($C528,'1 预算编制表单'!$C:$BJ,45,FALSE)</f>
        <v>0</v>
      </c>
      <c r="CA528" s="114">
        <f t="shared" si="5999"/>
        <v>0</v>
      </c>
      <c r="CB528" s="114"/>
      <c r="CC528" s="114">
        <f>VLOOKUP($C528,'1 预算编制表单'!$C:$BJ,48,FALSE)</f>
        <v>0</v>
      </c>
      <c r="CD528" s="114">
        <f t="shared" si="6000"/>
        <v>0</v>
      </c>
      <c r="CE528" s="114"/>
      <c r="CF528" s="114">
        <f>VLOOKUP($C528,'1 预算编制表单'!$C:$BJ,51,FALSE)</f>
        <v>0</v>
      </c>
      <c r="CG528" s="114">
        <f t="shared" si="6001"/>
        <v>0</v>
      </c>
      <c r="CH528" s="114"/>
      <c r="CI528" s="114">
        <f>VLOOKUP($C528,'1 预算编制表单'!$C:$BJ,54,FALSE)</f>
        <v>0</v>
      </c>
      <c r="CJ528" s="114">
        <f t="shared" si="6002"/>
        <v>0</v>
      </c>
      <c r="CK528" s="114"/>
      <c r="CL528" s="114">
        <f>VLOOKUP($C528,'1 预算编制表单'!$C:$BJ,57,FALSE)</f>
        <v>0</v>
      </c>
      <c r="CM528" s="114">
        <f t="shared" si="6003"/>
        <v>0</v>
      </c>
      <c r="CN528" s="114"/>
      <c r="CO528" s="114">
        <f>VLOOKUP($C528,'1 预算编制表单'!$C:$BJ,60,FALSE)</f>
        <v>0</v>
      </c>
      <c r="CP528" s="114">
        <f t="shared" si="6004"/>
        <v>0</v>
      </c>
      <c r="CQ528" s="114"/>
    </row>
    <row r="529" ht="24" customHeight="1" outlineLevel="2" spans="1:95">
      <c r="A529" s="111"/>
      <c r="B529" s="112" t="s">
        <v>794</v>
      </c>
      <c r="C529" s="113" t="s">
        <v>1936</v>
      </c>
      <c r="D529" s="111" t="s">
        <v>1937</v>
      </c>
      <c r="E529" s="112"/>
      <c r="F529" s="112"/>
      <c r="G529" s="112"/>
      <c r="H529" s="114">
        <f t="shared" si="5979"/>
        <v>0</v>
      </c>
      <c r="I529" s="114">
        <f t="shared" si="5980"/>
        <v>-1240</v>
      </c>
      <c r="J529" s="114">
        <f t="shared" si="5367"/>
        <v>1240</v>
      </c>
      <c r="K529" s="114"/>
      <c r="L529" s="151"/>
      <c r="M529" s="151"/>
      <c r="N529" s="114"/>
      <c r="O529" s="151"/>
      <c r="P529" s="114"/>
      <c r="Q529" s="114"/>
      <c r="R529" s="114"/>
      <c r="S529" s="114"/>
      <c r="T529" s="114"/>
      <c r="U529" s="114"/>
      <c r="V529" s="114"/>
      <c r="W529" s="114"/>
      <c r="X529" s="114">
        <f>VLOOKUP($C529,'1 预算编制表单'!$C:$BJ,27,FALSE)</f>
        <v>0</v>
      </c>
      <c r="Y529" s="114">
        <f t="shared" si="6007"/>
        <v>0</v>
      </c>
      <c r="Z529" s="114">
        <f>SUMIF(物资过程计算表!$B:$B,$C529,物资过程计算表!$D:$D)</f>
        <v>0</v>
      </c>
      <c r="AA529" s="114">
        <f>VLOOKUP($C529,'1 预算编制表单'!$C:$BJ,30,FALSE)</f>
        <v>0</v>
      </c>
      <c r="AB529" s="114">
        <f t="shared" si="5982"/>
        <v>0</v>
      </c>
      <c r="AC529" s="114">
        <f>SUMIF(物资过程计算表!$B:$B,$C529,物资过程计算表!E:E)</f>
        <v>0</v>
      </c>
      <c r="AD529" s="114">
        <f>VLOOKUP($C529,'1 预算编制表单'!$C:$BJ,33,FALSE)</f>
        <v>0</v>
      </c>
      <c r="AE529" s="114">
        <f t="shared" si="5983"/>
        <v>0</v>
      </c>
      <c r="AF529" s="114">
        <f>SUMIF(物资过程计算表!$B:$B,$C529,物资过程计算表!F:F)</f>
        <v>0</v>
      </c>
      <c r="AG529" s="114">
        <f>VLOOKUP($C529,'1 预算编制表单'!$C:$BJ,36,FALSE)</f>
        <v>0</v>
      </c>
      <c r="AH529" s="114">
        <f t="shared" si="5984"/>
        <v>0</v>
      </c>
      <c r="AI529" s="114">
        <f>SUMIF(物资过程计算表!$B:$B,$C529,物资过程计算表!G:G)</f>
        <v>0</v>
      </c>
      <c r="AJ529" s="114">
        <f>VLOOKUP($C529,'1 预算编制表单'!$C:$BJ,39,FALSE)</f>
        <v>0</v>
      </c>
      <c r="AK529" s="114">
        <f t="shared" si="5985"/>
        <v>0</v>
      </c>
      <c r="AL529" s="114">
        <f>SUMIF(物资过程计算表!$B:$B,$C529,物资过程计算表!H:H)</f>
        <v>0</v>
      </c>
      <c r="AM529" s="114">
        <f>VLOOKUP($C529,'1 预算编制表单'!$C:$BJ,42,FALSE)</f>
        <v>0</v>
      </c>
      <c r="AN529" s="114">
        <f t="shared" si="5986"/>
        <v>0</v>
      </c>
      <c r="AO529" s="114">
        <f>SUMIF(物资过程计算表!$B:$B,$C529,物资过程计算表!I:I)</f>
        <v>0</v>
      </c>
      <c r="AP529" s="114">
        <f>VLOOKUP($C529,'1 预算编制表单'!$C:$BJ,45,FALSE)</f>
        <v>0</v>
      </c>
      <c r="AQ529" s="114">
        <f t="shared" si="5987"/>
        <v>-1240</v>
      </c>
      <c r="AR529" s="114">
        <f>SUMIF(物资过程计算表!$B:$B,$C529,物资过程计算表!J:J)</f>
        <v>1240</v>
      </c>
      <c r="AS529" s="114">
        <f>VLOOKUP($C529,'1 预算编制表单'!$C:$BJ,48,FALSE)</f>
        <v>0</v>
      </c>
      <c r="AT529" s="114">
        <f t="shared" si="5988"/>
        <v>0</v>
      </c>
      <c r="AU529" s="114">
        <f>SUMIF(物资过程计算表!$B:$B,$C529,物资过程计算表!K:K)</f>
        <v>0</v>
      </c>
      <c r="AV529" s="114">
        <f>VLOOKUP($C529,'1 预算编制表单'!$C:$BJ,51,FALSE)</f>
        <v>0</v>
      </c>
      <c r="AW529" s="114">
        <f t="shared" si="5989"/>
        <v>0</v>
      </c>
      <c r="AX529" s="114">
        <f>SUMIF(物资过程计算表!$B:$B,$C529,物资过程计算表!L:L)</f>
        <v>0</v>
      </c>
      <c r="AY529" s="114">
        <f>VLOOKUP($C529,'1 预算编制表单'!$C:$BJ,54,FALSE)</f>
        <v>0</v>
      </c>
      <c r="AZ529" s="114">
        <f t="shared" si="5990"/>
        <v>0</v>
      </c>
      <c r="BA529" s="114">
        <f>SUMIF(物资过程计算表!$B:$B,$C529,物资过程计算表!M:M)</f>
        <v>0</v>
      </c>
      <c r="BB529" s="114">
        <f>VLOOKUP($C529,'1 预算编制表单'!$C:$BJ,57,FALSE)</f>
        <v>0</v>
      </c>
      <c r="BC529" s="114">
        <f t="shared" si="5991"/>
        <v>0</v>
      </c>
      <c r="BD529" s="114">
        <f>SUMIF(物资过程计算表!$B:$B,$C529,物资过程计算表!N:N)</f>
        <v>0</v>
      </c>
      <c r="BE529" s="114">
        <f>VLOOKUP($C529,'1 预算编制表单'!$C:$BJ,60,FALSE)</f>
        <v>0</v>
      </c>
      <c r="BF529" s="114">
        <f t="shared" si="5992"/>
        <v>0</v>
      </c>
      <c r="BG529" s="114">
        <f>SUMIF(物资过程计算表!$B:$B,$C529,物资过程计算表!O:O)</f>
        <v>0</v>
      </c>
      <c r="BH529" s="114">
        <f>VLOOKUP($C529,'1 预算编制表单'!$C:$BJ,27,FALSE)</f>
        <v>0</v>
      </c>
      <c r="BI529" s="114">
        <f t="shared" si="5993"/>
        <v>0</v>
      </c>
      <c r="BJ529" s="114"/>
      <c r="BK529" s="114">
        <f>VLOOKUP($C529,'1 预算编制表单'!$C:$BJ,30,FALSE)</f>
        <v>0</v>
      </c>
      <c r="BL529" s="114">
        <f t="shared" si="5994"/>
        <v>0</v>
      </c>
      <c r="BM529" s="114"/>
      <c r="BN529" s="114">
        <f>VLOOKUP($C529,'1 预算编制表单'!$C:$BJ,33,FALSE)</f>
        <v>0</v>
      </c>
      <c r="BO529" s="114">
        <f t="shared" si="5995"/>
        <v>0</v>
      </c>
      <c r="BP529" s="114"/>
      <c r="BQ529" s="114">
        <f>VLOOKUP($C529,'1 预算编制表单'!$C:$BJ,36,FALSE)</f>
        <v>0</v>
      </c>
      <c r="BR529" s="114">
        <f t="shared" si="5996"/>
        <v>0</v>
      </c>
      <c r="BS529" s="114"/>
      <c r="BT529" s="114">
        <f>VLOOKUP($C529,'1 预算编制表单'!$C:$BJ,39,FALSE)</f>
        <v>0</v>
      </c>
      <c r="BU529" s="114">
        <f t="shared" si="5997"/>
        <v>0</v>
      </c>
      <c r="BV529" s="114"/>
      <c r="BW529" s="114">
        <f>VLOOKUP($C529,'1 预算编制表单'!$C:$BJ,42,FALSE)</f>
        <v>0</v>
      </c>
      <c r="BX529" s="114">
        <f t="shared" si="5998"/>
        <v>0</v>
      </c>
      <c r="BY529" s="114"/>
      <c r="BZ529" s="114">
        <f>VLOOKUP($C529,'1 预算编制表单'!$C:$BJ,45,FALSE)</f>
        <v>0</v>
      </c>
      <c r="CA529" s="114">
        <f t="shared" si="5999"/>
        <v>0</v>
      </c>
      <c r="CB529" s="114"/>
      <c r="CC529" s="114">
        <f>VLOOKUP($C529,'1 预算编制表单'!$C:$BJ,48,FALSE)</f>
        <v>0</v>
      </c>
      <c r="CD529" s="114">
        <f t="shared" si="6000"/>
        <v>0</v>
      </c>
      <c r="CE529" s="114"/>
      <c r="CF529" s="114">
        <f>VLOOKUP($C529,'1 预算编制表单'!$C:$BJ,51,FALSE)</f>
        <v>0</v>
      </c>
      <c r="CG529" s="114">
        <f t="shared" si="6001"/>
        <v>0</v>
      </c>
      <c r="CH529" s="114"/>
      <c r="CI529" s="114">
        <f>VLOOKUP($C529,'1 预算编制表单'!$C:$BJ,54,FALSE)</f>
        <v>0</v>
      </c>
      <c r="CJ529" s="114">
        <f t="shared" si="6002"/>
        <v>0</v>
      </c>
      <c r="CK529" s="114"/>
      <c r="CL529" s="114">
        <f>VLOOKUP($C529,'1 预算编制表单'!$C:$BJ,57,FALSE)</f>
        <v>0</v>
      </c>
      <c r="CM529" s="114">
        <f t="shared" si="6003"/>
        <v>0</v>
      </c>
      <c r="CN529" s="114"/>
      <c r="CO529" s="114">
        <f>VLOOKUP($C529,'1 预算编制表单'!$C:$BJ,60,FALSE)</f>
        <v>0</v>
      </c>
      <c r="CP529" s="114">
        <f t="shared" si="6004"/>
        <v>0</v>
      </c>
      <c r="CQ529" s="114"/>
    </row>
    <row r="530" ht="24" customHeight="1" outlineLevel="1" spans="1:95">
      <c r="A530" s="22"/>
      <c r="B530" s="108" t="s">
        <v>794</v>
      </c>
      <c r="C530" s="109" t="s">
        <v>1959</v>
      </c>
      <c r="D530" s="22" t="s">
        <v>1960</v>
      </c>
      <c r="E530" s="108"/>
      <c r="F530" s="108"/>
      <c r="G530" s="108"/>
      <c r="H530" s="110">
        <f t="shared" si="5979"/>
        <v>0</v>
      </c>
      <c r="I530" s="110">
        <f t="shared" si="5980"/>
        <v>-2251.05</v>
      </c>
      <c r="J530" s="110">
        <f t="shared" si="5367"/>
        <v>2251.05</v>
      </c>
      <c r="K530" s="110"/>
      <c r="L530" s="150"/>
      <c r="M530" s="150"/>
      <c r="N530" s="110"/>
      <c r="O530" s="150"/>
      <c r="P530" s="110"/>
      <c r="Q530" s="110"/>
      <c r="R530" s="110"/>
      <c r="S530" s="110"/>
      <c r="T530" s="110"/>
      <c r="U530" s="110"/>
      <c r="V530" s="110"/>
      <c r="W530" s="110"/>
      <c r="X530" s="110">
        <f>VLOOKUP($C530,'1 预算编制表单'!$C:$BJ,27,FALSE)</f>
        <v>0</v>
      </c>
      <c r="Y530" s="110">
        <f t="shared" si="6007"/>
        <v>0</v>
      </c>
      <c r="Z530" s="110">
        <f>Z531+Z532+Z533</f>
        <v>0</v>
      </c>
      <c r="AA530" s="110">
        <f>VLOOKUP($C530,'1 预算编制表单'!$C:$BJ,30,FALSE)</f>
        <v>0</v>
      </c>
      <c r="AB530" s="110">
        <f t="shared" si="5982"/>
        <v>0</v>
      </c>
      <c r="AC530" s="110">
        <f>AC531+AC532+AC533</f>
        <v>0</v>
      </c>
      <c r="AD530" s="110">
        <f>VLOOKUP($C530,'1 预算编制表单'!$C:$BJ,33,FALSE)</f>
        <v>0</v>
      </c>
      <c r="AE530" s="110">
        <f t="shared" si="5983"/>
        <v>0</v>
      </c>
      <c r="AF530" s="110">
        <f>AF531+AF532+AF533</f>
        <v>0</v>
      </c>
      <c r="AG530" s="110">
        <f>VLOOKUP($C530,'1 预算编制表单'!$C:$BJ,36,FALSE)</f>
        <v>0</v>
      </c>
      <c r="AH530" s="110">
        <f t="shared" si="5984"/>
        <v>0</v>
      </c>
      <c r="AI530" s="110">
        <f>AI531+AI532+AI533</f>
        <v>0</v>
      </c>
      <c r="AJ530" s="110">
        <f>VLOOKUP($C530,'1 预算编制表单'!$C:$BJ,39,FALSE)</f>
        <v>0</v>
      </c>
      <c r="AK530" s="110">
        <f t="shared" si="5985"/>
        <v>0</v>
      </c>
      <c r="AL530" s="110">
        <f>AL531+AL532+AL533</f>
        <v>0</v>
      </c>
      <c r="AM530" s="110">
        <f>VLOOKUP($C530,'1 预算编制表单'!$C:$BJ,42,FALSE)</f>
        <v>0</v>
      </c>
      <c r="AN530" s="110">
        <f t="shared" si="5986"/>
        <v>0</v>
      </c>
      <c r="AO530" s="110">
        <f>AO531+AO532+AO533</f>
        <v>0</v>
      </c>
      <c r="AP530" s="110">
        <f>VLOOKUP($C530,'1 预算编制表单'!$C:$BJ,45,FALSE)</f>
        <v>0</v>
      </c>
      <c r="AQ530" s="110">
        <f t="shared" si="5987"/>
        <v>-2251.05</v>
      </c>
      <c r="AR530" s="110">
        <f>AR531+AR532+AR533</f>
        <v>2251.05</v>
      </c>
      <c r="AS530" s="110">
        <f>VLOOKUP($C530,'1 预算编制表单'!$C:$BJ,48,FALSE)</f>
        <v>0</v>
      </c>
      <c r="AT530" s="110">
        <f t="shared" si="5988"/>
        <v>0</v>
      </c>
      <c r="AU530" s="110">
        <f>AU531+AU532+AU533</f>
        <v>0</v>
      </c>
      <c r="AV530" s="110">
        <f>VLOOKUP($C530,'1 预算编制表单'!$C:$BJ,51,FALSE)</f>
        <v>0</v>
      </c>
      <c r="AW530" s="110">
        <f t="shared" si="5989"/>
        <v>0</v>
      </c>
      <c r="AX530" s="110">
        <f>AX531+AX532+AX533</f>
        <v>0</v>
      </c>
      <c r="AY530" s="110">
        <f>VLOOKUP($C530,'1 预算编制表单'!$C:$BJ,54,FALSE)</f>
        <v>0</v>
      </c>
      <c r="AZ530" s="110">
        <f t="shared" si="5990"/>
        <v>0</v>
      </c>
      <c r="BA530" s="110">
        <f>BA531+BA532+BA533</f>
        <v>0</v>
      </c>
      <c r="BB530" s="110">
        <f>VLOOKUP($C530,'1 预算编制表单'!$C:$BJ,57,FALSE)</f>
        <v>0</v>
      </c>
      <c r="BC530" s="110">
        <f t="shared" si="5991"/>
        <v>0</v>
      </c>
      <c r="BD530" s="110">
        <f>BD531+BD532+BD533</f>
        <v>0</v>
      </c>
      <c r="BE530" s="110">
        <f>VLOOKUP($C530,'1 预算编制表单'!$C:$BJ,60,FALSE)</f>
        <v>0</v>
      </c>
      <c r="BF530" s="110">
        <f t="shared" si="5992"/>
        <v>0</v>
      </c>
      <c r="BG530" s="110">
        <f>BG531+BG532+BG533</f>
        <v>0</v>
      </c>
      <c r="BH530" s="110">
        <f>VLOOKUP($C530,'1 预算编制表单'!$C:$BJ,27,FALSE)</f>
        <v>0</v>
      </c>
      <c r="BI530" s="110">
        <f t="shared" si="5993"/>
        <v>0</v>
      </c>
      <c r="BJ530" s="110">
        <f>BJ531+BJ532+BJ533</f>
        <v>0</v>
      </c>
      <c r="BK530" s="110">
        <f>VLOOKUP($C530,'1 预算编制表单'!$C:$BJ,30,FALSE)</f>
        <v>0</v>
      </c>
      <c r="BL530" s="110">
        <f t="shared" si="5994"/>
        <v>0</v>
      </c>
      <c r="BM530" s="110">
        <f>BM531+BM532+BM533</f>
        <v>0</v>
      </c>
      <c r="BN530" s="110">
        <f>VLOOKUP($C530,'1 预算编制表单'!$C:$BJ,33,FALSE)</f>
        <v>0</v>
      </c>
      <c r="BO530" s="110">
        <f t="shared" si="5995"/>
        <v>0</v>
      </c>
      <c r="BP530" s="110">
        <f>BP531+BP532+BP533</f>
        <v>0</v>
      </c>
      <c r="BQ530" s="110">
        <f>VLOOKUP($C530,'1 预算编制表单'!$C:$BJ,36,FALSE)</f>
        <v>0</v>
      </c>
      <c r="BR530" s="110">
        <f t="shared" si="5996"/>
        <v>0</v>
      </c>
      <c r="BS530" s="110">
        <f>BS531+BS532+BS533</f>
        <v>0</v>
      </c>
      <c r="BT530" s="110">
        <f>VLOOKUP($C530,'1 预算编制表单'!$C:$BJ,39,FALSE)</f>
        <v>0</v>
      </c>
      <c r="BU530" s="110">
        <f t="shared" si="5997"/>
        <v>0</v>
      </c>
      <c r="BV530" s="110">
        <f>BV531+BV532+BV533</f>
        <v>0</v>
      </c>
      <c r="BW530" s="110">
        <f>VLOOKUP($C530,'1 预算编制表单'!$C:$BJ,42,FALSE)</f>
        <v>0</v>
      </c>
      <c r="BX530" s="110">
        <f t="shared" si="5998"/>
        <v>0</v>
      </c>
      <c r="BY530" s="110">
        <f>BY531+BY532+BY533</f>
        <v>0</v>
      </c>
      <c r="BZ530" s="110">
        <f>VLOOKUP($C530,'1 预算编制表单'!$C:$BJ,45,FALSE)</f>
        <v>0</v>
      </c>
      <c r="CA530" s="110">
        <f t="shared" si="5999"/>
        <v>0</v>
      </c>
      <c r="CB530" s="110">
        <f>CB531+CB532+CB533</f>
        <v>0</v>
      </c>
      <c r="CC530" s="110">
        <f>VLOOKUP($C530,'1 预算编制表单'!$C:$BJ,48,FALSE)</f>
        <v>0</v>
      </c>
      <c r="CD530" s="110">
        <f t="shared" si="6000"/>
        <v>0</v>
      </c>
      <c r="CE530" s="110">
        <f>CE531+CE532+CE533</f>
        <v>0</v>
      </c>
      <c r="CF530" s="110">
        <f>VLOOKUP($C530,'1 预算编制表单'!$C:$BJ,51,FALSE)</f>
        <v>0</v>
      </c>
      <c r="CG530" s="110">
        <f t="shared" si="6001"/>
        <v>0</v>
      </c>
      <c r="CH530" s="110">
        <f>CH531+CH532+CH533</f>
        <v>0</v>
      </c>
      <c r="CI530" s="110">
        <f>VLOOKUP($C530,'1 预算编制表单'!$C:$BJ,54,FALSE)</f>
        <v>0</v>
      </c>
      <c r="CJ530" s="110">
        <f t="shared" si="6002"/>
        <v>0</v>
      </c>
      <c r="CK530" s="110">
        <f>CK531+CK532+CK533</f>
        <v>0</v>
      </c>
      <c r="CL530" s="110">
        <f>VLOOKUP($C530,'1 预算编制表单'!$C:$BJ,57,FALSE)</f>
        <v>0</v>
      </c>
      <c r="CM530" s="110">
        <f t="shared" si="6003"/>
        <v>0</v>
      </c>
      <c r="CN530" s="110">
        <f>CN531+CN532+CN533</f>
        <v>0</v>
      </c>
      <c r="CO530" s="110">
        <f>VLOOKUP($C530,'1 预算编制表单'!$C:$BJ,60,FALSE)</f>
        <v>0</v>
      </c>
      <c r="CP530" s="110">
        <f t="shared" si="6004"/>
        <v>0</v>
      </c>
      <c r="CQ530" s="110">
        <f>CQ531+CQ532+CQ533</f>
        <v>0</v>
      </c>
    </row>
    <row r="531" ht="24" customHeight="1" outlineLevel="2" spans="1:95">
      <c r="A531" s="111"/>
      <c r="B531" s="112" t="s">
        <v>794</v>
      </c>
      <c r="C531" s="113" t="s">
        <v>1961</v>
      </c>
      <c r="D531" s="111" t="s">
        <v>1962</v>
      </c>
      <c r="E531" s="112"/>
      <c r="F531" s="112"/>
      <c r="G531" s="112"/>
      <c r="H531" s="114">
        <f t="shared" si="5979"/>
        <v>0</v>
      </c>
      <c r="I531" s="114">
        <f t="shared" si="5980"/>
        <v>0</v>
      </c>
      <c r="J531" s="114">
        <f t="shared" si="5367"/>
        <v>0</v>
      </c>
      <c r="K531" s="114"/>
      <c r="L531" s="151"/>
      <c r="M531" s="151"/>
      <c r="N531" s="114"/>
      <c r="O531" s="151"/>
      <c r="P531" s="114"/>
      <c r="Q531" s="114"/>
      <c r="R531" s="114"/>
      <c r="S531" s="114"/>
      <c r="T531" s="114"/>
      <c r="U531" s="114"/>
      <c r="V531" s="114"/>
      <c r="W531" s="114"/>
      <c r="X531" s="114">
        <f>VLOOKUP($C531,'1 预算编制表单'!$C:$BJ,27,FALSE)</f>
        <v>0</v>
      </c>
      <c r="Y531" s="114">
        <f t="shared" si="6007"/>
        <v>0</v>
      </c>
      <c r="Z531" s="114">
        <f>SUMIF(物资过程计算表!$B:$B,$C531,物资过程计算表!$D:$D)</f>
        <v>0</v>
      </c>
      <c r="AA531" s="114">
        <f>VLOOKUP($C531,'1 预算编制表单'!$C:$BJ,30,FALSE)</f>
        <v>0</v>
      </c>
      <c r="AB531" s="114">
        <f t="shared" si="5982"/>
        <v>0</v>
      </c>
      <c r="AC531" s="114">
        <f>SUMIF(物资过程计算表!$B:$B,$C531,物资过程计算表!E:E)</f>
        <v>0</v>
      </c>
      <c r="AD531" s="114">
        <f>VLOOKUP($C531,'1 预算编制表单'!$C:$BJ,33,FALSE)</f>
        <v>0</v>
      </c>
      <c r="AE531" s="114">
        <f t="shared" si="5983"/>
        <v>0</v>
      </c>
      <c r="AF531" s="114">
        <f>SUMIF(物资过程计算表!$B:$B,$C531,物资过程计算表!F:F)</f>
        <v>0</v>
      </c>
      <c r="AG531" s="114">
        <f>VLOOKUP($C531,'1 预算编制表单'!$C:$BJ,36,FALSE)</f>
        <v>0</v>
      </c>
      <c r="AH531" s="114">
        <f t="shared" si="5984"/>
        <v>0</v>
      </c>
      <c r="AI531" s="114">
        <f>SUMIF(物资过程计算表!$B:$B,$C531,物资过程计算表!G:G)</f>
        <v>0</v>
      </c>
      <c r="AJ531" s="114">
        <f>VLOOKUP($C531,'1 预算编制表单'!$C:$BJ,39,FALSE)</f>
        <v>0</v>
      </c>
      <c r="AK531" s="114">
        <f t="shared" si="5985"/>
        <v>0</v>
      </c>
      <c r="AL531" s="114">
        <f>SUMIF(物资过程计算表!$B:$B,$C531,物资过程计算表!H:H)</f>
        <v>0</v>
      </c>
      <c r="AM531" s="114">
        <f>VLOOKUP($C531,'1 预算编制表单'!$C:$BJ,42,FALSE)</f>
        <v>0</v>
      </c>
      <c r="AN531" s="114">
        <f t="shared" si="5986"/>
        <v>0</v>
      </c>
      <c r="AO531" s="114">
        <f>SUMIF(物资过程计算表!$B:$B,$C531,物资过程计算表!I:I)</f>
        <v>0</v>
      </c>
      <c r="AP531" s="114">
        <f>VLOOKUP($C531,'1 预算编制表单'!$C:$BJ,45,FALSE)</f>
        <v>0</v>
      </c>
      <c r="AQ531" s="114">
        <f t="shared" si="5987"/>
        <v>0</v>
      </c>
      <c r="AR531" s="114">
        <f>SUMIF(物资过程计算表!$B:$B,$C531,物资过程计算表!J:J)</f>
        <v>0</v>
      </c>
      <c r="AS531" s="114">
        <f>VLOOKUP($C531,'1 预算编制表单'!$C:$BJ,48,FALSE)</f>
        <v>0</v>
      </c>
      <c r="AT531" s="114">
        <f t="shared" si="5988"/>
        <v>0</v>
      </c>
      <c r="AU531" s="114">
        <f>SUMIF(物资过程计算表!$B:$B,$C531,物资过程计算表!K:K)</f>
        <v>0</v>
      </c>
      <c r="AV531" s="114">
        <f>VLOOKUP($C531,'1 预算编制表单'!$C:$BJ,51,FALSE)</f>
        <v>0</v>
      </c>
      <c r="AW531" s="114">
        <f t="shared" si="5989"/>
        <v>0</v>
      </c>
      <c r="AX531" s="114">
        <f>SUMIF(物资过程计算表!$B:$B,$C531,物资过程计算表!L:L)</f>
        <v>0</v>
      </c>
      <c r="AY531" s="114">
        <f>VLOOKUP($C531,'1 预算编制表单'!$C:$BJ,54,FALSE)</f>
        <v>0</v>
      </c>
      <c r="AZ531" s="114">
        <f t="shared" si="5990"/>
        <v>0</v>
      </c>
      <c r="BA531" s="114">
        <f>SUMIF(物资过程计算表!$B:$B,$C531,物资过程计算表!M:M)</f>
        <v>0</v>
      </c>
      <c r="BB531" s="114">
        <f>VLOOKUP($C531,'1 预算编制表单'!$C:$BJ,57,FALSE)</f>
        <v>0</v>
      </c>
      <c r="BC531" s="114">
        <f t="shared" si="5991"/>
        <v>0</v>
      </c>
      <c r="BD531" s="114">
        <f>SUMIF(物资过程计算表!$B:$B,$C531,物资过程计算表!N:N)</f>
        <v>0</v>
      </c>
      <c r="BE531" s="114">
        <f>VLOOKUP($C531,'1 预算编制表单'!$C:$BJ,60,FALSE)</f>
        <v>0</v>
      </c>
      <c r="BF531" s="114">
        <f t="shared" si="5992"/>
        <v>0</v>
      </c>
      <c r="BG531" s="114">
        <f>SUMIF(物资过程计算表!$B:$B,$C531,物资过程计算表!O:O)</f>
        <v>0</v>
      </c>
      <c r="BH531" s="114">
        <f>VLOOKUP($C531,'1 预算编制表单'!$C:$BJ,27,FALSE)</f>
        <v>0</v>
      </c>
      <c r="BI531" s="114">
        <f t="shared" si="5993"/>
        <v>0</v>
      </c>
      <c r="BJ531" s="114"/>
      <c r="BK531" s="114">
        <f>VLOOKUP($C531,'1 预算编制表单'!$C:$BJ,30,FALSE)</f>
        <v>0</v>
      </c>
      <c r="BL531" s="114">
        <f t="shared" si="5994"/>
        <v>0</v>
      </c>
      <c r="BM531" s="114"/>
      <c r="BN531" s="114">
        <f>VLOOKUP($C531,'1 预算编制表单'!$C:$BJ,33,FALSE)</f>
        <v>0</v>
      </c>
      <c r="BO531" s="114">
        <f t="shared" si="5995"/>
        <v>0</v>
      </c>
      <c r="BP531" s="114"/>
      <c r="BQ531" s="114">
        <f>VLOOKUP($C531,'1 预算编制表单'!$C:$BJ,36,FALSE)</f>
        <v>0</v>
      </c>
      <c r="BR531" s="114">
        <f t="shared" si="5996"/>
        <v>0</v>
      </c>
      <c r="BS531" s="114"/>
      <c r="BT531" s="114">
        <f>VLOOKUP($C531,'1 预算编制表单'!$C:$BJ,39,FALSE)</f>
        <v>0</v>
      </c>
      <c r="BU531" s="114">
        <f t="shared" si="5997"/>
        <v>0</v>
      </c>
      <c r="BV531" s="114"/>
      <c r="BW531" s="114">
        <f>VLOOKUP($C531,'1 预算编制表单'!$C:$BJ,42,FALSE)</f>
        <v>0</v>
      </c>
      <c r="BX531" s="114">
        <f t="shared" si="5998"/>
        <v>0</v>
      </c>
      <c r="BY531" s="114"/>
      <c r="BZ531" s="114">
        <f>VLOOKUP($C531,'1 预算编制表单'!$C:$BJ,45,FALSE)</f>
        <v>0</v>
      </c>
      <c r="CA531" s="114">
        <f t="shared" si="5999"/>
        <v>0</v>
      </c>
      <c r="CB531" s="114"/>
      <c r="CC531" s="114">
        <f>VLOOKUP($C531,'1 预算编制表单'!$C:$BJ,48,FALSE)</f>
        <v>0</v>
      </c>
      <c r="CD531" s="114">
        <f t="shared" si="6000"/>
        <v>0</v>
      </c>
      <c r="CE531" s="114"/>
      <c r="CF531" s="114">
        <f>VLOOKUP($C531,'1 预算编制表单'!$C:$BJ,51,FALSE)</f>
        <v>0</v>
      </c>
      <c r="CG531" s="114">
        <f t="shared" si="6001"/>
        <v>0</v>
      </c>
      <c r="CH531" s="114"/>
      <c r="CI531" s="114">
        <f>VLOOKUP($C531,'1 预算编制表单'!$C:$BJ,54,FALSE)</f>
        <v>0</v>
      </c>
      <c r="CJ531" s="114">
        <f t="shared" si="6002"/>
        <v>0</v>
      </c>
      <c r="CK531" s="114"/>
      <c r="CL531" s="114">
        <f>VLOOKUP($C531,'1 预算编制表单'!$C:$BJ,57,FALSE)</f>
        <v>0</v>
      </c>
      <c r="CM531" s="114">
        <f t="shared" si="6003"/>
        <v>0</v>
      </c>
      <c r="CN531" s="114"/>
      <c r="CO531" s="114">
        <f>VLOOKUP($C531,'1 预算编制表单'!$C:$BJ,60,FALSE)</f>
        <v>0</v>
      </c>
      <c r="CP531" s="114">
        <f t="shared" si="6004"/>
        <v>0</v>
      </c>
      <c r="CQ531" s="114"/>
    </row>
    <row r="532" ht="24" customHeight="1" outlineLevel="2" spans="1:95">
      <c r="A532" s="111"/>
      <c r="B532" s="112" t="s">
        <v>794</v>
      </c>
      <c r="C532" s="113" t="s">
        <v>1987</v>
      </c>
      <c r="D532" s="111" t="s">
        <v>1988</v>
      </c>
      <c r="E532" s="112"/>
      <c r="F532" s="112"/>
      <c r="G532" s="112"/>
      <c r="H532" s="114">
        <f t="shared" si="5979"/>
        <v>0</v>
      </c>
      <c r="I532" s="114">
        <f t="shared" si="5980"/>
        <v>0</v>
      </c>
      <c r="J532" s="114">
        <f t="shared" si="5367"/>
        <v>0</v>
      </c>
      <c r="K532" s="114"/>
      <c r="L532" s="151"/>
      <c r="M532" s="151"/>
      <c r="N532" s="114"/>
      <c r="O532" s="151"/>
      <c r="P532" s="114"/>
      <c r="Q532" s="114"/>
      <c r="R532" s="114"/>
      <c r="S532" s="114"/>
      <c r="T532" s="114"/>
      <c r="U532" s="114"/>
      <c r="V532" s="114"/>
      <c r="W532" s="114"/>
      <c r="X532" s="114">
        <f>VLOOKUP($C532,'1 预算编制表单'!$C:$BJ,27,FALSE)</f>
        <v>0</v>
      </c>
      <c r="Y532" s="114">
        <f t="shared" si="6007"/>
        <v>0</v>
      </c>
      <c r="Z532" s="114">
        <f>SUMIF(物资过程计算表!$B:$B,$C532,物资过程计算表!$D:$D)</f>
        <v>0</v>
      </c>
      <c r="AA532" s="114">
        <f>VLOOKUP($C532,'1 预算编制表单'!$C:$BJ,30,FALSE)</f>
        <v>0</v>
      </c>
      <c r="AB532" s="114">
        <f t="shared" si="5982"/>
        <v>0</v>
      </c>
      <c r="AC532" s="114">
        <f>SUMIF(物资过程计算表!$B:$B,$C532,物资过程计算表!E:E)</f>
        <v>0</v>
      </c>
      <c r="AD532" s="114">
        <f>VLOOKUP($C532,'1 预算编制表单'!$C:$BJ,33,FALSE)</f>
        <v>0</v>
      </c>
      <c r="AE532" s="114">
        <f t="shared" si="5983"/>
        <v>0</v>
      </c>
      <c r="AF532" s="114">
        <f>SUMIF(物资过程计算表!$B:$B,$C532,物资过程计算表!F:F)</f>
        <v>0</v>
      </c>
      <c r="AG532" s="114">
        <f>VLOOKUP($C532,'1 预算编制表单'!$C:$BJ,36,FALSE)</f>
        <v>0</v>
      </c>
      <c r="AH532" s="114">
        <f t="shared" si="5984"/>
        <v>0</v>
      </c>
      <c r="AI532" s="114">
        <f>SUMIF(物资过程计算表!$B:$B,$C532,物资过程计算表!G:G)</f>
        <v>0</v>
      </c>
      <c r="AJ532" s="114">
        <f>VLOOKUP($C532,'1 预算编制表单'!$C:$BJ,39,FALSE)</f>
        <v>0</v>
      </c>
      <c r="AK532" s="114">
        <f t="shared" si="5985"/>
        <v>0</v>
      </c>
      <c r="AL532" s="114">
        <f>SUMIF(物资过程计算表!$B:$B,$C532,物资过程计算表!H:H)</f>
        <v>0</v>
      </c>
      <c r="AM532" s="114">
        <f>VLOOKUP($C532,'1 预算编制表单'!$C:$BJ,42,FALSE)</f>
        <v>0</v>
      </c>
      <c r="AN532" s="114">
        <f t="shared" si="5986"/>
        <v>0</v>
      </c>
      <c r="AO532" s="114">
        <f>SUMIF(物资过程计算表!$B:$B,$C532,物资过程计算表!I:I)</f>
        <v>0</v>
      </c>
      <c r="AP532" s="114">
        <f>VLOOKUP($C532,'1 预算编制表单'!$C:$BJ,45,FALSE)</f>
        <v>0</v>
      </c>
      <c r="AQ532" s="114">
        <f t="shared" si="5987"/>
        <v>0</v>
      </c>
      <c r="AR532" s="114">
        <f>SUMIF(物资过程计算表!$B:$B,$C532,物资过程计算表!J:J)</f>
        <v>0</v>
      </c>
      <c r="AS532" s="114">
        <f>VLOOKUP($C532,'1 预算编制表单'!$C:$BJ,48,FALSE)</f>
        <v>0</v>
      </c>
      <c r="AT532" s="114">
        <f t="shared" si="5988"/>
        <v>0</v>
      </c>
      <c r="AU532" s="114">
        <f>SUMIF(物资过程计算表!$B:$B,$C532,物资过程计算表!K:K)</f>
        <v>0</v>
      </c>
      <c r="AV532" s="114">
        <f>VLOOKUP($C532,'1 预算编制表单'!$C:$BJ,51,FALSE)</f>
        <v>0</v>
      </c>
      <c r="AW532" s="114">
        <f t="shared" si="5989"/>
        <v>0</v>
      </c>
      <c r="AX532" s="114">
        <f>SUMIF(物资过程计算表!$B:$B,$C532,物资过程计算表!L:L)</f>
        <v>0</v>
      </c>
      <c r="AY532" s="114">
        <f>VLOOKUP($C532,'1 预算编制表单'!$C:$BJ,54,FALSE)</f>
        <v>0</v>
      </c>
      <c r="AZ532" s="114">
        <f t="shared" si="5990"/>
        <v>0</v>
      </c>
      <c r="BA532" s="114">
        <f>SUMIF(物资过程计算表!$B:$B,$C532,物资过程计算表!M:M)</f>
        <v>0</v>
      </c>
      <c r="BB532" s="114">
        <f>VLOOKUP($C532,'1 预算编制表单'!$C:$BJ,57,FALSE)</f>
        <v>0</v>
      </c>
      <c r="BC532" s="114">
        <f t="shared" si="5991"/>
        <v>0</v>
      </c>
      <c r="BD532" s="114">
        <f>SUMIF(物资过程计算表!$B:$B,$C532,物资过程计算表!N:N)</f>
        <v>0</v>
      </c>
      <c r="BE532" s="114">
        <f>VLOOKUP($C532,'1 预算编制表单'!$C:$BJ,60,FALSE)</f>
        <v>0</v>
      </c>
      <c r="BF532" s="114">
        <f t="shared" si="5992"/>
        <v>0</v>
      </c>
      <c r="BG532" s="114">
        <f>SUMIF(物资过程计算表!$B:$B,$C532,物资过程计算表!O:O)</f>
        <v>0</v>
      </c>
      <c r="BH532" s="114">
        <f>VLOOKUP($C532,'1 预算编制表单'!$C:$BJ,27,FALSE)</f>
        <v>0</v>
      </c>
      <c r="BI532" s="114">
        <f t="shared" si="5993"/>
        <v>0</v>
      </c>
      <c r="BJ532" s="114"/>
      <c r="BK532" s="114">
        <f>VLOOKUP($C532,'1 预算编制表单'!$C:$BJ,30,FALSE)</f>
        <v>0</v>
      </c>
      <c r="BL532" s="114">
        <f t="shared" si="5994"/>
        <v>0</v>
      </c>
      <c r="BM532" s="114"/>
      <c r="BN532" s="114">
        <f>VLOOKUP($C532,'1 预算编制表单'!$C:$BJ,33,FALSE)</f>
        <v>0</v>
      </c>
      <c r="BO532" s="114">
        <f t="shared" si="5995"/>
        <v>0</v>
      </c>
      <c r="BP532" s="114"/>
      <c r="BQ532" s="114">
        <f>VLOOKUP($C532,'1 预算编制表单'!$C:$BJ,36,FALSE)</f>
        <v>0</v>
      </c>
      <c r="BR532" s="114">
        <f t="shared" si="5996"/>
        <v>0</v>
      </c>
      <c r="BS532" s="114"/>
      <c r="BT532" s="114">
        <f>VLOOKUP($C532,'1 预算编制表单'!$C:$BJ,39,FALSE)</f>
        <v>0</v>
      </c>
      <c r="BU532" s="114">
        <f t="shared" si="5997"/>
        <v>0</v>
      </c>
      <c r="BV532" s="114"/>
      <c r="BW532" s="114">
        <f>VLOOKUP($C532,'1 预算编制表单'!$C:$BJ,42,FALSE)</f>
        <v>0</v>
      </c>
      <c r="BX532" s="114">
        <f t="shared" si="5998"/>
        <v>0</v>
      </c>
      <c r="BY532" s="114"/>
      <c r="BZ532" s="114">
        <f>VLOOKUP($C532,'1 预算编制表单'!$C:$BJ,45,FALSE)</f>
        <v>0</v>
      </c>
      <c r="CA532" s="114">
        <f t="shared" si="5999"/>
        <v>0</v>
      </c>
      <c r="CB532" s="114"/>
      <c r="CC532" s="114">
        <f>VLOOKUP($C532,'1 预算编制表单'!$C:$BJ,48,FALSE)</f>
        <v>0</v>
      </c>
      <c r="CD532" s="114">
        <f t="shared" si="6000"/>
        <v>0</v>
      </c>
      <c r="CE532" s="114"/>
      <c r="CF532" s="114">
        <f>VLOOKUP($C532,'1 预算编制表单'!$C:$BJ,51,FALSE)</f>
        <v>0</v>
      </c>
      <c r="CG532" s="114">
        <f t="shared" si="6001"/>
        <v>0</v>
      </c>
      <c r="CH532" s="114"/>
      <c r="CI532" s="114">
        <f>VLOOKUP($C532,'1 预算编制表单'!$C:$BJ,54,FALSE)</f>
        <v>0</v>
      </c>
      <c r="CJ532" s="114">
        <f t="shared" si="6002"/>
        <v>0</v>
      </c>
      <c r="CK532" s="114"/>
      <c r="CL532" s="114">
        <f>VLOOKUP($C532,'1 预算编制表单'!$C:$BJ,57,FALSE)</f>
        <v>0</v>
      </c>
      <c r="CM532" s="114">
        <f t="shared" si="6003"/>
        <v>0</v>
      </c>
      <c r="CN532" s="114"/>
      <c r="CO532" s="114">
        <f>VLOOKUP($C532,'1 预算编制表单'!$C:$BJ,60,FALSE)</f>
        <v>0</v>
      </c>
      <c r="CP532" s="114">
        <f t="shared" si="6004"/>
        <v>0</v>
      </c>
      <c r="CQ532" s="114"/>
    </row>
    <row r="533" ht="24" customHeight="1" outlineLevel="2" spans="1:95">
      <c r="A533" s="111"/>
      <c r="B533" s="112" t="s">
        <v>794</v>
      </c>
      <c r="C533" s="113" t="s">
        <v>2013</v>
      </c>
      <c r="D533" s="111" t="s">
        <v>2014</v>
      </c>
      <c r="E533" s="112"/>
      <c r="F533" s="112"/>
      <c r="G533" s="112"/>
      <c r="H533" s="114">
        <f t="shared" si="5979"/>
        <v>0</v>
      </c>
      <c r="I533" s="114">
        <f t="shared" si="5980"/>
        <v>-2251.05</v>
      </c>
      <c r="J533" s="114">
        <f t="shared" si="5367"/>
        <v>2251.05</v>
      </c>
      <c r="K533" s="114"/>
      <c r="L533" s="151"/>
      <c r="M533" s="151"/>
      <c r="N533" s="114"/>
      <c r="O533" s="151"/>
      <c r="P533" s="114"/>
      <c r="Q533" s="114"/>
      <c r="R533" s="114"/>
      <c r="S533" s="114"/>
      <c r="T533" s="114"/>
      <c r="U533" s="114"/>
      <c r="V533" s="114"/>
      <c r="W533" s="114"/>
      <c r="X533" s="114">
        <f>VLOOKUP($C533,'1 预算编制表单'!$C:$BJ,27,FALSE)</f>
        <v>0</v>
      </c>
      <c r="Y533" s="114">
        <f t="shared" si="6007"/>
        <v>0</v>
      </c>
      <c r="Z533" s="114">
        <f>SUMIF(物资过程计算表!$B:$B,$C533,物资过程计算表!$D:$D)</f>
        <v>0</v>
      </c>
      <c r="AA533" s="114">
        <f>VLOOKUP($C533,'1 预算编制表单'!$C:$BJ,30,FALSE)</f>
        <v>0</v>
      </c>
      <c r="AB533" s="114">
        <f t="shared" si="5982"/>
        <v>0</v>
      </c>
      <c r="AC533" s="114">
        <f>SUMIF(物资过程计算表!$B:$B,$C533,物资过程计算表!E:E)</f>
        <v>0</v>
      </c>
      <c r="AD533" s="114">
        <f>VLOOKUP($C533,'1 预算编制表单'!$C:$BJ,33,FALSE)</f>
        <v>0</v>
      </c>
      <c r="AE533" s="114">
        <f t="shared" si="5983"/>
        <v>0</v>
      </c>
      <c r="AF533" s="114">
        <f>SUMIF(物资过程计算表!$B:$B,$C533,物资过程计算表!F:F)</f>
        <v>0</v>
      </c>
      <c r="AG533" s="114">
        <f>VLOOKUP($C533,'1 预算编制表单'!$C:$BJ,36,FALSE)</f>
        <v>0</v>
      </c>
      <c r="AH533" s="114">
        <f t="shared" si="5984"/>
        <v>0</v>
      </c>
      <c r="AI533" s="114">
        <f>SUMIF(物资过程计算表!$B:$B,$C533,物资过程计算表!G:G)</f>
        <v>0</v>
      </c>
      <c r="AJ533" s="114">
        <f>VLOOKUP($C533,'1 预算编制表单'!$C:$BJ,39,FALSE)</f>
        <v>0</v>
      </c>
      <c r="AK533" s="114">
        <f t="shared" si="5985"/>
        <v>0</v>
      </c>
      <c r="AL533" s="114">
        <f>SUMIF(物资过程计算表!$B:$B,$C533,物资过程计算表!H:H)</f>
        <v>0</v>
      </c>
      <c r="AM533" s="114">
        <f>VLOOKUP($C533,'1 预算编制表单'!$C:$BJ,42,FALSE)</f>
        <v>0</v>
      </c>
      <c r="AN533" s="114">
        <f t="shared" si="5986"/>
        <v>0</v>
      </c>
      <c r="AO533" s="114">
        <f>SUMIF(物资过程计算表!$B:$B,$C533,物资过程计算表!I:I)</f>
        <v>0</v>
      </c>
      <c r="AP533" s="114">
        <f>VLOOKUP($C533,'1 预算编制表单'!$C:$BJ,45,FALSE)</f>
        <v>0</v>
      </c>
      <c r="AQ533" s="114">
        <f t="shared" si="5987"/>
        <v>-2251.05</v>
      </c>
      <c r="AR533" s="114">
        <f>SUMIF(物资过程计算表!$B:$B,$C533,物资过程计算表!J:J)</f>
        <v>2251.05</v>
      </c>
      <c r="AS533" s="114">
        <f>VLOOKUP($C533,'1 预算编制表单'!$C:$BJ,48,FALSE)</f>
        <v>0</v>
      </c>
      <c r="AT533" s="114">
        <f t="shared" si="5988"/>
        <v>0</v>
      </c>
      <c r="AU533" s="114">
        <f>SUMIF(物资过程计算表!$B:$B,$C533,物资过程计算表!K:K)</f>
        <v>0</v>
      </c>
      <c r="AV533" s="114">
        <f>VLOOKUP($C533,'1 预算编制表单'!$C:$BJ,51,FALSE)</f>
        <v>0</v>
      </c>
      <c r="AW533" s="114">
        <f t="shared" si="5989"/>
        <v>0</v>
      </c>
      <c r="AX533" s="114">
        <f>SUMIF(物资过程计算表!$B:$B,$C533,物资过程计算表!L:L)</f>
        <v>0</v>
      </c>
      <c r="AY533" s="114">
        <f>VLOOKUP($C533,'1 预算编制表单'!$C:$BJ,54,FALSE)</f>
        <v>0</v>
      </c>
      <c r="AZ533" s="114">
        <f t="shared" si="5990"/>
        <v>0</v>
      </c>
      <c r="BA533" s="114">
        <f>SUMIF(物资过程计算表!$B:$B,$C533,物资过程计算表!M:M)</f>
        <v>0</v>
      </c>
      <c r="BB533" s="114">
        <f>VLOOKUP($C533,'1 预算编制表单'!$C:$BJ,57,FALSE)</f>
        <v>0</v>
      </c>
      <c r="BC533" s="114">
        <f t="shared" si="5991"/>
        <v>0</v>
      </c>
      <c r="BD533" s="114">
        <f>SUMIF(物资过程计算表!$B:$B,$C533,物资过程计算表!N:N)</f>
        <v>0</v>
      </c>
      <c r="BE533" s="114">
        <f>VLOOKUP($C533,'1 预算编制表单'!$C:$BJ,60,FALSE)</f>
        <v>0</v>
      </c>
      <c r="BF533" s="114">
        <f t="shared" si="5992"/>
        <v>0</v>
      </c>
      <c r="BG533" s="114">
        <f>SUMIF(物资过程计算表!$B:$B,$C533,物资过程计算表!O:O)</f>
        <v>0</v>
      </c>
      <c r="BH533" s="114">
        <f>VLOOKUP($C533,'1 预算编制表单'!$C:$BJ,27,FALSE)</f>
        <v>0</v>
      </c>
      <c r="BI533" s="114">
        <f t="shared" si="5993"/>
        <v>0</v>
      </c>
      <c r="BJ533" s="114"/>
      <c r="BK533" s="114">
        <f>VLOOKUP($C533,'1 预算编制表单'!$C:$BJ,30,FALSE)</f>
        <v>0</v>
      </c>
      <c r="BL533" s="114">
        <f t="shared" si="5994"/>
        <v>0</v>
      </c>
      <c r="BM533" s="114"/>
      <c r="BN533" s="114">
        <f>VLOOKUP($C533,'1 预算编制表单'!$C:$BJ,33,FALSE)</f>
        <v>0</v>
      </c>
      <c r="BO533" s="114">
        <f t="shared" si="5995"/>
        <v>0</v>
      </c>
      <c r="BP533" s="114"/>
      <c r="BQ533" s="114">
        <f>VLOOKUP($C533,'1 预算编制表单'!$C:$BJ,36,FALSE)</f>
        <v>0</v>
      </c>
      <c r="BR533" s="114">
        <f t="shared" si="5996"/>
        <v>0</v>
      </c>
      <c r="BS533" s="114"/>
      <c r="BT533" s="114">
        <f>VLOOKUP($C533,'1 预算编制表单'!$C:$BJ,39,FALSE)</f>
        <v>0</v>
      </c>
      <c r="BU533" s="114">
        <f t="shared" si="5997"/>
        <v>0</v>
      </c>
      <c r="BV533" s="114"/>
      <c r="BW533" s="114">
        <f>VLOOKUP($C533,'1 预算编制表单'!$C:$BJ,42,FALSE)</f>
        <v>0</v>
      </c>
      <c r="BX533" s="114">
        <f t="shared" si="5998"/>
        <v>0</v>
      </c>
      <c r="BY533" s="114"/>
      <c r="BZ533" s="114">
        <f>VLOOKUP($C533,'1 预算编制表单'!$C:$BJ,45,FALSE)</f>
        <v>0</v>
      </c>
      <c r="CA533" s="114">
        <f t="shared" si="5999"/>
        <v>0</v>
      </c>
      <c r="CB533" s="114"/>
      <c r="CC533" s="114">
        <f>VLOOKUP($C533,'1 预算编制表单'!$C:$BJ,48,FALSE)</f>
        <v>0</v>
      </c>
      <c r="CD533" s="114">
        <f t="shared" si="6000"/>
        <v>0</v>
      </c>
      <c r="CE533" s="114"/>
      <c r="CF533" s="114">
        <f>VLOOKUP($C533,'1 预算编制表单'!$C:$BJ,51,FALSE)</f>
        <v>0</v>
      </c>
      <c r="CG533" s="114">
        <f t="shared" si="6001"/>
        <v>0</v>
      </c>
      <c r="CH533" s="114"/>
      <c r="CI533" s="114">
        <f>VLOOKUP($C533,'1 预算编制表单'!$C:$BJ,54,FALSE)</f>
        <v>0</v>
      </c>
      <c r="CJ533" s="114">
        <f t="shared" si="6002"/>
        <v>0</v>
      </c>
      <c r="CK533" s="114"/>
      <c r="CL533" s="114">
        <f>VLOOKUP($C533,'1 预算编制表单'!$C:$BJ,57,FALSE)</f>
        <v>0</v>
      </c>
      <c r="CM533" s="114">
        <f t="shared" si="6003"/>
        <v>0</v>
      </c>
      <c r="CN533" s="114"/>
      <c r="CO533" s="114">
        <f>VLOOKUP($C533,'1 预算编制表单'!$C:$BJ,60,FALSE)</f>
        <v>0</v>
      </c>
      <c r="CP533" s="114">
        <f t="shared" si="6004"/>
        <v>0</v>
      </c>
      <c r="CQ533" s="114"/>
    </row>
    <row r="534" ht="24" customHeight="1" outlineLevel="1" spans="1:95">
      <c r="A534" s="22"/>
      <c r="B534" s="108" t="s">
        <v>794</v>
      </c>
      <c r="C534" s="109" t="s">
        <v>2070</v>
      </c>
      <c r="D534" s="22" t="s">
        <v>2071</v>
      </c>
      <c r="E534" s="108"/>
      <c r="F534" s="108"/>
      <c r="G534" s="108"/>
      <c r="H534" s="110">
        <f t="shared" si="5979"/>
        <v>0</v>
      </c>
      <c r="I534" s="110">
        <f t="shared" si="5980"/>
        <v>-21682.18</v>
      </c>
      <c r="J534" s="110">
        <f t="shared" si="5367"/>
        <v>21682.18</v>
      </c>
      <c r="K534" s="110"/>
      <c r="L534" s="150"/>
      <c r="M534" s="150"/>
      <c r="N534" s="110"/>
      <c r="O534" s="150"/>
      <c r="P534" s="110"/>
      <c r="Q534" s="110"/>
      <c r="R534" s="110"/>
      <c r="S534" s="110"/>
      <c r="T534" s="110"/>
      <c r="U534" s="110"/>
      <c r="V534" s="110"/>
      <c r="W534" s="110"/>
      <c r="X534" s="110">
        <f>VLOOKUP($C534,'1 预算编制表单'!$C:$BJ,27,FALSE)</f>
        <v>0</v>
      </c>
      <c r="Y534" s="110">
        <f t="shared" si="6007"/>
        <v>0</v>
      </c>
      <c r="Z534" s="110">
        <f>Z535+Z536+Z537+Z538</f>
        <v>0</v>
      </c>
      <c r="AA534" s="110">
        <f>VLOOKUP($C534,'1 预算编制表单'!$C:$BJ,30,FALSE)</f>
        <v>0</v>
      </c>
      <c r="AB534" s="110">
        <f t="shared" si="5982"/>
        <v>0</v>
      </c>
      <c r="AC534" s="110">
        <f>AC535+AC536+AC537+AC538</f>
        <v>0</v>
      </c>
      <c r="AD534" s="110">
        <f>VLOOKUP($C534,'1 预算编制表单'!$C:$BJ,33,FALSE)</f>
        <v>0</v>
      </c>
      <c r="AE534" s="110">
        <f t="shared" si="5983"/>
        <v>0</v>
      </c>
      <c r="AF534" s="110">
        <f>AF535+AF536+AF537+AF538</f>
        <v>0</v>
      </c>
      <c r="AG534" s="110">
        <f>VLOOKUP($C534,'1 预算编制表单'!$C:$BJ,36,FALSE)</f>
        <v>0</v>
      </c>
      <c r="AH534" s="110">
        <f t="shared" si="5984"/>
        <v>-13340</v>
      </c>
      <c r="AI534" s="110">
        <f>AI535+AI536+AI537+AI538</f>
        <v>13340</v>
      </c>
      <c r="AJ534" s="110">
        <f>VLOOKUP($C534,'1 预算编制表单'!$C:$BJ,39,FALSE)</f>
        <v>0</v>
      </c>
      <c r="AK534" s="110">
        <f t="shared" si="5985"/>
        <v>0</v>
      </c>
      <c r="AL534" s="110">
        <f>AL535+AL536+AL537+AL538</f>
        <v>0</v>
      </c>
      <c r="AM534" s="110">
        <f>VLOOKUP($C534,'1 预算编制表单'!$C:$BJ,42,FALSE)</f>
        <v>0</v>
      </c>
      <c r="AN534" s="110">
        <f t="shared" si="5986"/>
        <v>-2489.26</v>
      </c>
      <c r="AO534" s="110">
        <f>AO535+AO536+AO537+AO538</f>
        <v>2489.26</v>
      </c>
      <c r="AP534" s="110">
        <f>VLOOKUP($C534,'1 预算编制表单'!$C:$BJ,45,FALSE)</f>
        <v>0</v>
      </c>
      <c r="AQ534" s="110">
        <f t="shared" si="5987"/>
        <v>-1008</v>
      </c>
      <c r="AR534" s="110">
        <f>AR535+AR536+AR537+AR538</f>
        <v>1008</v>
      </c>
      <c r="AS534" s="110">
        <f>VLOOKUP($C534,'1 预算编制表单'!$C:$BJ,48,FALSE)</f>
        <v>0</v>
      </c>
      <c r="AT534" s="110">
        <f t="shared" si="5988"/>
        <v>-4844.92</v>
      </c>
      <c r="AU534" s="110">
        <f>AU535+AU536+AU537+AU538</f>
        <v>4844.92</v>
      </c>
      <c r="AV534" s="110">
        <f>VLOOKUP($C534,'1 预算编制表单'!$C:$BJ,51,FALSE)</f>
        <v>0</v>
      </c>
      <c r="AW534" s="110">
        <f t="shared" si="5989"/>
        <v>0</v>
      </c>
      <c r="AX534" s="110">
        <f>AX535+AX536+AX537+AX538</f>
        <v>0</v>
      </c>
      <c r="AY534" s="110">
        <f>VLOOKUP($C534,'1 预算编制表单'!$C:$BJ,54,FALSE)</f>
        <v>0</v>
      </c>
      <c r="AZ534" s="110">
        <f t="shared" si="5990"/>
        <v>0</v>
      </c>
      <c r="BA534" s="110">
        <f>BA535+BA536+BA537+BA538</f>
        <v>0</v>
      </c>
      <c r="BB534" s="110">
        <f>VLOOKUP($C534,'1 预算编制表单'!$C:$BJ,57,FALSE)</f>
        <v>0</v>
      </c>
      <c r="BC534" s="110">
        <f t="shared" si="5991"/>
        <v>0</v>
      </c>
      <c r="BD534" s="110">
        <f>BD535+BD536+BD537+BD538</f>
        <v>0</v>
      </c>
      <c r="BE534" s="110">
        <f>VLOOKUP($C534,'1 预算编制表单'!$C:$BJ,60,FALSE)</f>
        <v>0</v>
      </c>
      <c r="BF534" s="110">
        <f t="shared" si="5992"/>
        <v>0</v>
      </c>
      <c r="BG534" s="110">
        <f>BG535+BG536+BG537+BG538</f>
        <v>0</v>
      </c>
      <c r="BH534" s="110">
        <f>VLOOKUP($C534,'1 预算编制表单'!$C:$BJ,27,FALSE)</f>
        <v>0</v>
      </c>
      <c r="BI534" s="110">
        <f t="shared" si="5993"/>
        <v>0</v>
      </c>
      <c r="BJ534" s="110">
        <f>BJ535+BJ536+BJ537+BJ538</f>
        <v>0</v>
      </c>
      <c r="BK534" s="110">
        <f>VLOOKUP($C534,'1 预算编制表单'!$C:$BJ,30,FALSE)</f>
        <v>0</v>
      </c>
      <c r="BL534" s="110">
        <f t="shared" si="5994"/>
        <v>0</v>
      </c>
      <c r="BM534" s="110">
        <f>BM535+BM536+BM537+BM538</f>
        <v>0</v>
      </c>
      <c r="BN534" s="110">
        <f>VLOOKUP($C534,'1 预算编制表单'!$C:$BJ,33,FALSE)</f>
        <v>0</v>
      </c>
      <c r="BO534" s="110">
        <f t="shared" si="5995"/>
        <v>0</v>
      </c>
      <c r="BP534" s="110">
        <f>BP535+BP536+BP537+BP538</f>
        <v>0</v>
      </c>
      <c r="BQ534" s="110">
        <f>VLOOKUP($C534,'1 预算编制表单'!$C:$BJ,36,FALSE)</f>
        <v>0</v>
      </c>
      <c r="BR534" s="110">
        <f t="shared" si="5996"/>
        <v>0</v>
      </c>
      <c r="BS534" s="110">
        <f>BS535+BS536+BS537+BS538</f>
        <v>0</v>
      </c>
      <c r="BT534" s="110">
        <f>VLOOKUP($C534,'1 预算编制表单'!$C:$BJ,39,FALSE)</f>
        <v>0</v>
      </c>
      <c r="BU534" s="110">
        <f t="shared" si="5997"/>
        <v>0</v>
      </c>
      <c r="BV534" s="110">
        <f>BV535+BV536+BV537+BV538</f>
        <v>0</v>
      </c>
      <c r="BW534" s="110">
        <f>VLOOKUP($C534,'1 预算编制表单'!$C:$BJ,42,FALSE)</f>
        <v>0</v>
      </c>
      <c r="BX534" s="110">
        <f t="shared" si="5998"/>
        <v>0</v>
      </c>
      <c r="BY534" s="110">
        <f>BY535+BY536+BY537+BY538</f>
        <v>0</v>
      </c>
      <c r="BZ534" s="110">
        <f>VLOOKUP($C534,'1 预算编制表单'!$C:$BJ,45,FALSE)</f>
        <v>0</v>
      </c>
      <c r="CA534" s="110">
        <f t="shared" si="5999"/>
        <v>0</v>
      </c>
      <c r="CB534" s="110">
        <f>CB535+CB536+CB537+CB538</f>
        <v>0</v>
      </c>
      <c r="CC534" s="110">
        <f>VLOOKUP($C534,'1 预算编制表单'!$C:$BJ,48,FALSE)</f>
        <v>0</v>
      </c>
      <c r="CD534" s="110">
        <f t="shared" si="6000"/>
        <v>0</v>
      </c>
      <c r="CE534" s="110">
        <f>CE535+CE536+CE537+CE538</f>
        <v>0</v>
      </c>
      <c r="CF534" s="110">
        <f>VLOOKUP($C534,'1 预算编制表单'!$C:$BJ,51,FALSE)</f>
        <v>0</v>
      </c>
      <c r="CG534" s="110">
        <f t="shared" si="6001"/>
        <v>0</v>
      </c>
      <c r="CH534" s="110">
        <f>CH535+CH536+CH537+CH538</f>
        <v>0</v>
      </c>
      <c r="CI534" s="110">
        <f>VLOOKUP($C534,'1 预算编制表单'!$C:$BJ,54,FALSE)</f>
        <v>0</v>
      </c>
      <c r="CJ534" s="110">
        <f t="shared" si="6002"/>
        <v>0</v>
      </c>
      <c r="CK534" s="110">
        <f>CK535+CK536+CK537+CK538</f>
        <v>0</v>
      </c>
      <c r="CL534" s="110">
        <f>VLOOKUP($C534,'1 预算编制表单'!$C:$BJ,57,FALSE)</f>
        <v>0</v>
      </c>
      <c r="CM534" s="110">
        <f t="shared" si="6003"/>
        <v>0</v>
      </c>
      <c r="CN534" s="110">
        <f>CN535+CN536+CN537+CN538</f>
        <v>0</v>
      </c>
      <c r="CO534" s="110">
        <f>VLOOKUP($C534,'1 预算编制表单'!$C:$BJ,60,FALSE)</f>
        <v>0</v>
      </c>
      <c r="CP534" s="110">
        <f t="shared" si="6004"/>
        <v>0</v>
      </c>
      <c r="CQ534" s="110">
        <f>CQ535+CQ536+CQ537+CQ538</f>
        <v>0</v>
      </c>
    </row>
    <row r="535" ht="24" customHeight="1" outlineLevel="2" spans="1:95">
      <c r="A535" s="111"/>
      <c r="B535" s="112" t="s">
        <v>794</v>
      </c>
      <c r="C535" s="113" t="s">
        <v>2072</v>
      </c>
      <c r="D535" s="111" t="s">
        <v>2073</v>
      </c>
      <c r="E535" s="112"/>
      <c r="F535" s="112"/>
      <c r="G535" s="112"/>
      <c r="H535" s="114">
        <f t="shared" si="5979"/>
        <v>0</v>
      </c>
      <c r="I535" s="114">
        <f t="shared" si="5980"/>
        <v>-1008</v>
      </c>
      <c r="J535" s="114">
        <f t="shared" ref="J535:J544" si="6008">Z535+AC535+AF535+AI535+AL535+AO535+AR535+AU535+AX535+BA535+BD535+BG535</f>
        <v>1008</v>
      </c>
      <c r="K535" s="114"/>
      <c r="L535" s="151"/>
      <c r="M535" s="151"/>
      <c r="N535" s="114"/>
      <c r="O535" s="151"/>
      <c r="P535" s="114"/>
      <c r="Q535" s="114"/>
      <c r="R535" s="114"/>
      <c r="S535" s="114"/>
      <c r="T535" s="114"/>
      <c r="U535" s="114"/>
      <c r="V535" s="114"/>
      <c r="W535" s="114"/>
      <c r="X535" s="114">
        <f>VLOOKUP($C535,'1 预算编制表单'!$C:$BJ,27,FALSE)</f>
        <v>0</v>
      </c>
      <c r="Y535" s="114">
        <f t="shared" ref="Y535:Y538" si="6009">X535-Z535</f>
        <v>0</v>
      </c>
      <c r="Z535" s="114">
        <f>SUMIF(物资过程计算表!$B:$B,$C535,物资过程计算表!$D:$D)</f>
        <v>0</v>
      </c>
      <c r="AA535" s="114">
        <f>VLOOKUP($C535,'1 预算编制表单'!$C:$BJ,30,FALSE)</f>
        <v>0</v>
      </c>
      <c r="AB535" s="114">
        <f t="shared" si="5982"/>
        <v>0</v>
      </c>
      <c r="AC535" s="114">
        <f>SUMIF(物资过程计算表!$B:$B,$C535,物资过程计算表!E:E)</f>
        <v>0</v>
      </c>
      <c r="AD535" s="114">
        <f>VLOOKUP($C535,'1 预算编制表单'!$C:$BJ,33,FALSE)</f>
        <v>0</v>
      </c>
      <c r="AE535" s="114">
        <f t="shared" si="5983"/>
        <v>0</v>
      </c>
      <c r="AF535" s="114">
        <f>SUMIF(物资过程计算表!$B:$B,$C535,物资过程计算表!F:F)</f>
        <v>0</v>
      </c>
      <c r="AG535" s="114">
        <f>VLOOKUP($C535,'1 预算编制表单'!$C:$BJ,36,FALSE)</f>
        <v>0</v>
      </c>
      <c r="AH535" s="114">
        <f t="shared" si="5984"/>
        <v>0</v>
      </c>
      <c r="AI535" s="114">
        <f>SUMIF(物资过程计算表!$B:$B,$C535,物资过程计算表!G:G)</f>
        <v>0</v>
      </c>
      <c r="AJ535" s="114">
        <f>VLOOKUP($C535,'1 预算编制表单'!$C:$BJ,39,FALSE)</f>
        <v>0</v>
      </c>
      <c r="AK535" s="114">
        <f t="shared" si="5985"/>
        <v>0</v>
      </c>
      <c r="AL535" s="114">
        <f>SUMIF(物资过程计算表!$B:$B,$C535,物资过程计算表!H:H)</f>
        <v>0</v>
      </c>
      <c r="AM535" s="114">
        <f>VLOOKUP($C535,'1 预算编制表单'!$C:$BJ,42,FALSE)</f>
        <v>0</v>
      </c>
      <c r="AN535" s="114">
        <f t="shared" si="5986"/>
        <v>0</v>
      </c>
      <c r="AO535" s="114">
        <f>SUMIF(物资过程计算表!$B:$B,$C535,物资过程计算表!I:I)</f>
        <v>0</v>
      </c>
      <c r="AP535" s="114">
        <f>VLOOKUP($C535,'1 预算编制表单'!$C:$BJ,45,FALSE)</f>
        <v>0</v>
      </c>
      <c r="AQ535" s="114">
        <f t="shared" si="5987"/>
        <v>-1008</v>
      </c>
      <c r="AR535" s="114">
        <f>SUMIF(物资过程计算表!$B:$B,$C535,物资过程计算表!J:J)</f>
        <v>1008</v>
      </c>
      <c r="AS535" s="114">
        <f>VLOOKUP($C535,'1 预算编制表单'!$C:$BJ,48,FALSE)</f>
        <v>0</v>
      </c>
      <c r="AT535" s="114">
        <f t="shared" si="5988"/>
        <v>0</v>
      </c>
      <c r="AU535" s="114">
        <f>SUMIF(物资过程计算表!$B:$B,$C535,物资过程计算表!K:K)</f>
        <v>0</v>
      </c>
      <c r="AV535" s="114">
        <f>VLOOKUP($C535,'1 预算编制表单'!$C:$BJ,51,FALSE)</f>
        <v>0</v>
      </c>
      <c r="AW535" s="114">
        <f t="shared" si="5989"/>
        <v>0</v>
      </c>
      <c r="AX535" s="114">
        <f>SUMIF(物资过程计算表!$B:$B,$C535,物资过程计算表!L:L)</f>
        <v>0</v>
      </c>
      <c r="AY535" s="114">
        <f>VLOOKUP($C535,'1 预算编制表单'!$C:$BJ,54,FALSE)</f>
        <v>0</v>
      </c>
      <c r="AZ535" s="114">
        <f t="shared" si="5990"/>
        <v>0</v>
      </c>
      <c r="BA535" s="114">
        <f>SUMIF(物资过程计算表!$B:$B,$C535,物资过程计算表!M:M)</f>
        <v>0</v>
      </c>
      <c r="BB535" s="114">
        <f>VLOOKUP($C535,'1 预算编制表单'!$C:$BJ,57,FALSE)</f>
        <v>0</v>
      </c>
      <c r="BC535" s="114">
        <f t="shared" si="5991"/>
        <v>0</v>
      </c>
      <c r="BD535" s="114">
        <f>SUMIF(物资过程计算表!$B:$B,$C535,物资过程计算表!N:N)</f>
        <v>0</v>
      </c>
      <c r="BE535" s="114">
        <f>VLOOKUP($C535,'1 预算编制表单'!$C:$BJ,60,FALSE)</f>
        <v>0</v>
      </c>
      <c r="BF535" s="114">
        <f t="shared" si="5992"/>
        <v>0</v>
      </c>
      <c r="BG535" s="114">
        <f>SUMIF(物资过程计算表!$B:$B,$C535,物资过程计算表!O:O)</f>
        <v>0</v>
      </c>
      <c r="BH535" s="114">
        <f>VLOOKUP($C535,'1 预算编制表单'!$C:$BJ,27,FALSE)</f>
        <v>0</v>
      </c>
      <c r="BI535" s="114">
        <f t="shared" si="5993"/>
        <v>0</v>
      </c>
      <c r="BJ535" s="114"/>
      <c r="BK535" s="114">
        <f>VLOOKUP($C535,'1 预算编制表单'!$C:$BJ,30,FALSE)</f>
        <v>0</v>
      </c>
      <c r="BL535" s="114">
        <f t="shared" si="5994"/>
        <v>0</v>
      </c>
      <c r="BM535" s="114"/>
      <c r="BN535" s="114">
        <f>VLOOKUP($C535,'1 预算编制表单'!$C:$BJ,33,FALSE)</f>
        <v>0</v>
      </c>
      <c r="BO535" s="114">
        <f t="shared" si="5995"/>
        <v>0</v>
      </c>
      <c r="BP535" s="114"/>
      <c r="BQ535" s="114">
        <f>VLOOKUP($C535,'1 预算编制表单'!$C:$BJ,36,FALSE)</f>
        <v>0</v>
      </c>
      <c r="BR535" s="114">
        <f t="shared" si="5996"/>
        <v>0</v>
      </c>
      <c r="BS535" s="114"/>
      <c r="BT535" s="114">
        <f>VLOOKUP($C535,'1 预算编制表单'!$C:$BJ,39,FALSE)</f>
        <v>0</v>
      </c>
      <c r="BU535" s="114">
        <f t="shared" si="5997"/>
        <v>0</v>
      </c>
      <c r="BV535" s="114"/>
      <c r="BW535" s="114">
        <f>VLOOKUP($C535,'1 预算编制表单'!$C:$BJ,42,FALSE)</f>
        <v>0</v>
      </c>
      <c r="BX535" s="114">
        <f t="shared" si="5998"/>
        <v>0</v>
      </c>
      <c r="BY535" s="114"/>
      <c r="BZ535" s="114">
        <f>VLOOKUP($C535,'1 预算编制表单'!$C:$BJ,45,FALSE)</f>
        <v>0</v>
      </c>
      <c r="CA535" s="114">
        <f t="shared" si="5999"/>
        <v>0</v>
      </c>
      <c r="CB535" s="114"/>
      <c r="CC535" s="114">
        <f>VLOOKUP($C535,'1 预算编制表单'!$C:$BJ,48,FALSE)</f>
        <v>0</v>
      </c>
      <c r="CD535" s="114">
        <f t="shared" si="6000"/>
        <v>0</v>
      </c>
      <c r="CE535" s="114"/>
      <c r="CF535" s="114">
        <f>VLOOKUP($C535,'1 预算编制表单'!$C:$BJ,51,FALSE)</f>
        <v>0</v>
      </c>
      <c r="CG535" s="114">
        <f t="shared" si="6001"/>
        <v>0</v>
      </c>
      <c r="CH535" s="114"/>
      <c r="CI535" s="114">
        <f>VLOOKUP($C535,'1 预算编制表单'!$C:$BJ,54,FALSE)</f>
        <v>0</v>
      </c>
      <c r="CJ535" s="114">
        <f t="shared" si="6002"/>
        <v>0</v>
      </c>
      <c r="CK535" s="114"/>
      <c r="CL535" s="114">
        <f>VLOOKUP($C535,'1 预算编制表单'!$C:$BJ,57,FALSE)</f>
        <v>0</v>
      </c>
      <c r="CM535" s="114">
        <f t="shared" si="6003"/>
        <v>0</v>
      </c>
      <c r="CN535" s="114"/>
      <c r="CO535" s="114">
        <f>VLOOKUP($C535,'1 预算编制表单'!$C:$BJ,60,FALSE)</f>
        <v>0</v>
      </c>
      <c r="CP535" s="114">
        <f t="shared" si="6004"/>
        <v>0</v>
      </c>
      <c r="CQ535" s="114"/>
    </row>
    <row r="536" ht="24" customHeight="1" outlineLevel="2" spans="1:95">
      <c r="A536" s="111"/>
      <c r="B536" s="112" t="s">
        <v>794</v>
      </c>
      <c r="C536" s="113" t="s">
        <v>2095</v>
      </c>
      <c r="D536" s="111" t="s">
        <v>2096</v>
      </c>
      <c r="E536" s="112"/>
      <c r="F536" s="112"/>
      <c r="G536" s="112"/>
      <c r="H536" s="114">
        <f t="shared" si="5979"/>
        <v>0</v>
      </c>
      <c r="I536" s="114">
        <f t="shared" si="5980"/>
        <v>-2257.02</v>
      </c>
      <c r="J536" s="114">
        <f t="shared" si="6008"/>
        <v>2257.02</v>
      </c>
      <c r="K536" s="114"/>
      <c r="L536" s="151"/>
      <c r="M536" s="151"/>
      <c r="N536" s="114"/>
      <c r="O536" s="151"/>
      <c r="P536" s="114"/>
      <c r="Q536" s="114"/>
      <c r="R536" s="114"/>
      <c r="S536" s="114"/>
      <c r="T536" s="114"/>
      <c r="U536" s="114"/>
      <c r="V536" s="114"/>
      <c r="W536" s="114"/>
      <c r="X536" s="114">
        <f>VLOOKUP($C536,'1 预算编制表单'!$C:$BJ,27,FALSE)</f>
        <v>0</v>
      </c>
      <c r="Y536" s="114">
        <f t="shared" si="6009"/>
        <v>0</v>
      </c>
      <c r="Z536" s="114">
        <f>SUMIF(物资过程计算表!$B:$B,$C536,物资过程计算表!$D:$D)</f>
        <v>0</v>
      </c>
      <c r="AA536" s="114">
        <f>VLOOKUP($C536,'1 预算编制表单'!$C:$BJ,30,FALSE)</f>
        <v>0</v>
      </c>
      <c r="AB536" s="114">
        <f t="shared" si="5982"/>
        <v>0</v>
      </c>
      <c r="AC536" s="114">
        <f>SUMIF(物资过程计算表!$B:$B,$C536,物资过程计算表!E:E)</f>
        <v>0</v>
      </c>
      <c r="AD536" s="114">
        <f>VLOOKUP($C536,'1 预算编制表单'!$C:$BJ,33,FALSE)</f>
        <v>0</v>
      </c>
      <c r="AE536" s="114">
        <f t="shared" si="5983"/>
        <v>0</v>
      </c>
      <c r="AF536" s="114">
        <f>SUMIF(物资过程计算表!$B:$B,$C536,物资过程计算表!F:F)</f>
        <v>0</v>
      </c>
      <c r="AG536" s="114">
        <f>VLOOKUP($C536,'1 预算编制表单'!$C:$BJ,36,FALSE)</f>
        <v>0</v>
      </c>
      <c r="AH536" s="114">
        <f t="shared" si="5984"/>
        <v>0</v>
      </c>
      <c r="AI536" s="114">
        <f>SUMIF(物资过程计算表!$B:$B,$C536,物资过程计算表!G:G)</f>
        <v>0</v>
      </c>
      <c r="AJ536" s="114">
        <f>VLOOKUP($C536,'1 预算编制表单'!$C:$BJ,39,FALSE)</f>
        <v>0</v>
      </c>
      <c r="AK536" s="114">
        <f t="shared" si="5985"/>
        <v>0</v>
      </c>
      <c r="AL536" s="114">
        <f>SUMIF(物资过程计算表!$B:$B,$C536,物资过程计算表!H:H)</f>
        <v>0</v>
      </c>
      <c r="AM536" s="114">
        <f>VLOOKUP($C536,'1 预算编制表单'!$C:$BJ,42,FALSE)</f>
        <v>0</v>
      </c>
      <c r="AN536" s="114">
        <f t="shared" si="5986"/>
        <v>-530.1</v>
      </c>
      <c r="AO536" s="114">
        <f>SUMIF(物资过程计算表!$B:$B,$C536,物资过程计算表!I:I)</f>
        <v>530.1</v>
      </c>
      <c r="AP536" s="114">
        <f>VLOOKUP($C536,'1 预算编制表单'!$C:$BJ,45,FALSE)</f>
        <v>0</v>
      </c>
      <c r="AQ536" s="114">
        <f t="shared" si="5987"/>
        <v>0</v>
      </c>
      <c r="AR536" s="114">
        <f>SUMIF(物资过程计算表!$B:$B,$C536,物资过程计算表!J:J)</f>
        <v>0</v>
      </c>
      <c r="AS536" s="114">
        <f>VLOOKUP($C536,'1 预算编制表单'!$C:$BJ,48,FALSE)</f>
        <v>0</v>
      </c>
      <c r="AT536" s="114">
        <f t="shared" si="5988"/>
        <v>-1726.92</v>
      </c>
      <c r="AU536" s="114">
        <f>SUMIF(物资过程计算表!$B:$B,$C536,物资过程计算表!K:K)</f>
        <v>1726.92</v>
      </c>
      <c r="AV536" s="114">
        <f>VLOOKUP($C536,'1 预算编制表单'!$C:$BJ,51,FALSE)</f>
        <v>0</v>
      </c>
      <c r="AW536" s="114">
        <f t="shared" si="5989"/>
        <v>0</v>
      </c>
      <c r="AX536" s="114">
        <f>SUMIF(物资过程计算表!$B:$B,$C536,物资过程计算表!L:L)</f>
        <v>0</v>
      </c>
      <c r="AY536" s="114">
        <f>VLOOKUP($C536,'1 预算编制表单'!$C:$BJ,54,FALSE)</f>
        <v>0</v>
      </c>
      <c r="AZ536" s="114">
        <f t="shared" si="5990"/>
        <v>0</v>
      </c>
      <c r="BA536" s="114">
        <f>SUMIF(物资过程计算表!$B:$B,$C536,物资过程计算表!M:M)</f>
        <v>0</v>
      </c>
      <c r="BB536" s="114">
        <f>VLOOKUP($C536,'1 预算编制表单'!$C:$BJ,57,FALSE)</f>
        <v>0</v>
      </c>
      <c r="BC536" s="114">
        <f t="shared" si="5991"/>
        <v>0</v>
      </c>
      <c r="BD536" s="114">
        <f>SUMIF(物资过程计算表!$B:$B,$C536,物资过程计算表!N:N)</f>
        <v>0</v>
      </c>
      <c r="BE536" s="114">
        <f>VLOOKUP($C536,'1 预算编制表单'!$C:$BJ,60,FALSE)</f>
        <v>0</v>
      </c>
      <c r="BF536" s="114">
        <f t="shared" si="5992"/>
        <v>0</v>
      </c>
      <c r="BG536" s="114">
        <f>SUMIF(物资过程计算表!$B:$B,$C536,物资过程计算表!O:O)</f>
        <v>0</v>
      </c>
      <c r="BH536" s="114">
        <f>VLOOKUP($C536,'1 预算编制表单'!$C:$BJ,27,FALSE)</f>
        <v>0</v>
      </c>
      <c r="BI536" s="114">
        <f t="shared" si="5993"/>
        <v>0</v>
      </c>
      <c r="BJ536" s="114"/>
      <c r="BK536" s="114">
        <f>VLOOKUP($C536,'1 预算编制表单'!$C:$BJ,30,FALSE)</f>
        <v>0</v>
      </c>
      <c r="BL536" s="114">
        <f t="shared" si="5994"/>
        <v>0</v>
      </c>
      <c r="BM536" s="114"/>
      <c r="BN536" s="114">
        <f>VLOOKUP($C536,'1 预算编制表单'!$C:$BJ,33,FALSE)</f>
        <v>0</v>
      </c>
      <c r="BO536" s="114">
        <f t="shared" si="5995"/>
        <v>0</v>
      </c>
      <c r="BP536" s="114"/>
      <c r="BQ536" s="114">
        <f>VLOOKUP($C536,'1 预算编制表单'!$C:$BJ,36,FALSE)</f>
        <v>0</v>
      </c>
      <c r="BR536" s="114">
        <f t="shared" si="5996"/>
        <v>0</v>
      </c>
      <c r="BS536" s="114"/>
      <c r="BT536" s="114">
        <f>VLOOKUP($C536,'1 预算编制表单'!$C:$BJ,39,FALSE)</f>
        <v>0</v>
      </c>
      <c r="BU536" s="114">
        <f t="shared" si="5997"/>
        <v>0</v>
      </c>
      <c r="BV536" s="114"/>
      <c r="BW536" s="114">
        <f>VLOOKUP($C536,'1 预算编制表单'!$C:$BJ,42,FALSE)</f>
        <v>0</v>
      </c>
      <c r="BX536" s="114">
        <f t="shared" si="5998"/>
        <v>0</v>
      </c>
      <c r="BY536" s="114"/>
      <c r="BZ536" s="114">
        <f>VLOOKUP($C536,'1 预算编制表单'!$C:$BJ,45,FALSE)</f>
        <v>0</v>
      </c>
      <c r="CA536" s="114">
        <f t="shared" si="5999"/>
        <v>0</v>
      </c>
      <c r="CB536" s="114"/>
      <c r="CC536" s="114">
        <f>VLOOKUP($C536,'1 预算编制表单'!$C:$BJ,48,FALSE)</f>
        <v>0</v>
      </c>
      <c r="CD536" s="114">
        <f t="shared" si="6000"/>
        <v>0</v>
      </c>
      <c r="CE536" s="114"/>
      <c r="CF536" s="114">
        <f>VLOOKUP($C536,'1 预算编制表单'!$C:$BJ,51,FALSE)</f>
        <v>0</v>
      </c>
      <c r="CG536" s="114">
        <f t="shared" si="6001"/>
        <v>0</v>
      </c>
      <c r="CH536" s="114"/>
      <c r="CI536" s="114">
        <f>VLOOKUP($C536,'1 预算编制表单'!$C:$BJ,54,FALSE)</f>
        <v>0</v>
      </c>
      <c r="CJ536" s="114">
        <f t="shared" si="6002"/>
        <v>0</v>
      </c>
      <c r="CK536" s="114"/>
      <c r="CL536" s="114">
        <f>VLOOKUP($C536,'1 预算编制表单'!$C:$BJ,57,FALSE)</f>
        <v>0</v>
      </c>
      <c r="CM536" s="114">
        <f t="shared" si="6003"/>
        <v>0</v>
      </c>
      <c r="CN536" s="114"/>
      <c r="CO536" s="114">
        <f>VLOOKUP($C536,'1 预算编制表单'!$C:$BJ,60,FALSE)</f>
        <v>0</v>
      </c>
      <c r="CP536" s="114">
        <f t="shared" si="6004"/>
        <v>0</v>
      </c>
      <c r="CQ536" s="114"/>
    </row>
    <row r="537" ht="24" customHeight="1" outlineLevel="2" spans="1:95">
      <c r="A537" s="111"/>
      <c r="B537" s="112" t="s">
        <v>794</v>
      </c>
      <c r="C537" s="113" t="s">
        <v>2135</v>
      </c>
      <c r="D537" s="111" t="s">
        <v>2136</v>
      </c>
      <c r="E537" s="112"/>
      <c r="F537" s="112"/>
      <c r="G537" s="112"/>
      <c r="H537" s="114">
        <f t="shared" si="5979"/>
        <v>0</v>
      </c>
      <c r="I537" s="114">
        <f t="shared" si="5980"/>
        <v>-18417.16</v>
      </c>
      <c r="J537" s="114">
        <f t="shared" si="6008"/>
        <v>18417.16</v>
      </c>
      <c r="K537" s="114"/>
      <c r="L537" s="151"/>
      <c r="M537" s="151"/>
      <c r="N537" s="114"/>
      <c r="O537" s="151"/>
      <c r="P537" s="114"/>
      <c r="Q537" s="114"/>
      <c r="R537" s="114"/>
      <c r="S537" s="114"/>
      <c r="T537" s="114"/>
      <c r="U537" s="114"/>
      <c r="V537" s="114"/>
      <c r="W537" s="114"/>
      <c r="X537" s="114">
        <f>VLOOKUP($C537,'1 预算编制表单'!$C:$BJ,27,FALSE)</f>
        <v>0</v>
      </c>
      <c r="Y537" s="114">
        <f t="shared" si="6009"/>
        <v>0</v>
      </c>
      <c r="Z537" s="114">
        <f>SUMIF(物资过程计算表!$B:$B,$C537,物资过程计算表!$D:$D)</f>
        <v>0</v>
      </c>
      <c r="AA537" s="114">
        <f>VLOOKUP($C537,'1 预算编制表单'!$C:$BJ,30,FALSE)</f>
        <v>0</v>
      </c>
      <c r="AB537" s="114">
        <f t="shared" si="5982"/>
        <v>0</v>
      </c>
      <c r="AC537" s="114">
        <f>SUMIF(物资过程计算表!$B:$B,$C537,物资过程计算表!E:E)</f>
        <v>0</v>
      </c>
      <c r="AD537" s="114">
        <f>VLOOKUP($C537,'1 预算编制表单'!$C:$BJ,33,FALSE)</f>
        <v>0</v>
      </c>
      <c r="AE537" s="114">
        <f t="shared" si="5983"/>
        <v>0</v>
      </c>
      <c r="AF537" s="114">
        <f>SUMIF(物资过程计算表!$B:$B,$C537,物资过程计算表!F:F)</f>
        <v>0</v>
      </c>
      <c r="AG537" s="114">
        <f>VLOOKUP($C537,'1 预算编制表单'!$C:$BJ,36,FALSE)</f>
        <v>0</v>
      </c>
      <c r="AH537" s="114">
        <f t="shared" si="5984"/>
        <v>-13340</v>
      </c>
      <c r="AI537" s="114">
        <f>SUMIF(物资过程计算表!$B:$B,$C537,物资过程计算表!G:G)</f>
        <v>13340</v>
      </c>
      <c r="AJ537" s="114">
        <f>VLOOKUP($C537,'1 预算编制表单'!$C:$BJ,39,FALSE)</f>
        <v>0</v>
      </c>
      <c r="AK537" s="114">
        <f t="shared" si="5985"/>
        <v>0</v>
      </c>
      <c r="AL537" s="114">
        <f>SUMIF(物资过程计算表!$B:$B,$C537,物资过程计算表!H:H)</f>
        <v>0</v>
      </c>
      <c r="AM537" s="114">
        <f>VLOOKUP($C537,'1 预算编制表单'!$C:$BJ,42,FALSE)</f>
        <v>0</v>
      </c>
      <c r="AN537" s="114">
        <f t="shared" si="5986"/>
        <v>-1959.16</v>
      </c>
      <c r="AO537" s="114">
        <f>SUMIF(物资过程计算表!$B:$B,$C537,物资过程计算表!I:I)</f>
        <v>1959.16</v>
      </c>
      <c r="AP537" s="114">
        <f>VLOOKUP($C537,'1 预算编制表单'!$C:$BJ,45,FALSE)</f>
        <v>0</v>
      </c>
      <c r="AQ537" s="114">
        <f t="shared" si="5987"/>
        <v>0</v>
      </c>
      <c r="AR537" s="114">
        <f>SUMIF(物资过程计算表!$B:$B,$C537,物资过程计算表!J:J)</f>
        <v>0</v>
      </c>
      <c r="AS537" s="114">
        <f>VLOOKUP($C537,'1 预算编制表单'!$C:$BJ,48,FALSE)</f>
        <v>0</v>
      </c>
      <c r="AT537" s="114">
        <f t="shared" si="5988"/>
        <v>-3118</v>
      </c>
      <c r="AU537" s="114">
        <f>SUMIF(物资过程计算表!$B:$B,$C537,物资过程计算表!K:K)</f>
        <v>3118</v>
      </c>
      <c r="AV537" s="114">
        <f>VLOOKUP($C537,'1 预算编制表单'!$C:$BJ,51,FALSE)</f>
        <v>0</v>
      </c>
      <c r="AW537" s="114">
        <f t="shared" si="5989"/>
        <v>0</v>
      </c>
      <c r="AX537" s="114">
        <f>SUMIF(物资过程计算表!$B:$B,$C537,物资过程计算表!L:L)</f>
        <v>0</v>
      </c>
      <c r="AY537" s="114">
        <f>VLOOKUP($C537,'1 预算编制表单'!$C:$BJ,54,FALSE)</f>
        <v>0</v>
      </c>
      <c r="AZ537" s="114">
        <f t="shared" si="5990"/>
        <v>0</v>
      </c>
      <c r="BA537" s="114">
        <f>SUMIF(物资过程计算表!$B:$B,$C537,物资过程计算表!M:M)</f>
        <v>0</v>
      </c>
      <c r="BB537" s="114">
        <f>VLOOKUP($C537,'1 预算编制表单'!$C:$BJ,57,FALSE)</f>
        <v>0</v>
      </c>
      <c r="BC537" s="114">
        <f t="shared" si="5991"/>
        <v>0</v>
      </c>
      <c r="BD537" s="114">
        <f>SUMIF(物资过程计算表!$B:$B,$C537,物资过程计算表!N:N)</f>
        <v>0</v>
      </c>
      <c r="BE537" s="114">
        <f>VLOOKUP($C537,'1 预算编制表单'!$C:$BJ,60,FALSE)</f>
        <v>0</v>
      </c>
      <c r="BF537" s="114">
        <f t="shared" si="5992"/>
        <v>0</v>
      </c>
      <c r="BG537" s="114">
        <f>SUMIF(物资过程计算表!$B:$B,$C537,物资过程计算表!O:O)</f>
        <v>0</v>
      </c>
      <c r="BH537" s="114">
        <f>VLOOKUP($C537,'1 预算编制表单'!$C:$BJ,27,FALSE)</f>
        <v>0</v>
      </c>
      <c r="BI537" s="114">
        <f t="shared" si="5993"/>
        <v>0</v>
      </c>
      <c r="BJ537" s="114"/>
      <c r="BK537" s="114">
        <f>VLOOKUP($C537,'1 预算编制表单'!$C:$BJ,30,FALSE)</f>
        <v>0</v>
      </c>
      <c r="BL537" s="114">
        <f t="shared" si="5994"/>
        <v>0</v>
      </c>
      <c r="BM537" s="114"/>
      <c r="BN537" s="114">
        <f>VLOOKUP($C537,'1 预算编制表单'!$C:$BJ,33,FALSE)</f>
        <v>0</v>
      </c>
      <c r="BO537" s="114">
        <f t="shared" si="5995"/>
        <v>0</v>
      </c>
      <c r="BP537" s="114"/>
      <c r="BQ537" s="114">
        <f>VLOOKUP($C537,'1 预算编制表单'!$C:$BJ,36,FALSE)</f>
        <v>0</v>
      </c>
      <c r="BR537" s="114">
        <f t="shared" si="5996"/>
        <v>0</v>
      </c>
      <c r="BS537" s="114"/>
      <c r="BT537" s="114">
        <f>VLOOKUP($C537,'1 预算编制表单'!$C:$BJ,39,FALSE)</f>
        <v>0</v>
      </c>
      <c r="BU537" s="114">
        <f t="shared" si="5997"/>
        <v>0</v>
      </c>
      <c r="BV537" s="114"/>
      <c r="BW537" s="114">
        <f>VLOOKUP($C537,'1 预算编制表单'!$C:$BJ,42,FALSE)</f>
        <v>0</v>
      </c>
      <c r="BX537" s="114">
        <f t="shared" si="5998"/>
        <v>0</v>
      </c>
      <c r="BY537" s="114"/>
      <c r="BZ537" s="114">
        <f>VLOOKUP($C537,'1 预算编制表单'!$C:$BJ,45,FALSE)</f>
        <v>0</v>
      </c>
      <c r="CA537" s="114">
        <f t="shared" si="5999"/>
        <v>0</v>
      </c>
      <c r="CB537" s="114"/>
      <c r="CC537" s="114">
        <f>VLOOKUP($C537,'1 预算编制表单'!$C:$BJ,48,FALSE)</f>
        <v>0</v>
      </c>
      <c r="CD537" s="114">
        <f t="shared" si="6000"/>
        <v>0</v>
      </c>
      <c r="CE537" s="114"/>
      <c r="CF537" s="114">
        <f>VLOOKUP($C537,'1 预算编制表单'!$C:$BJ,51,FALSE)</f>
        <v>0</v>
      </c>
      <c r="CG537" s="114">
        <f t="shared" si="6001"/>
        <v>0</v>
      </c>
      <c r="CH537" s="114"/>
      <c r="CI537" s="114">
        <f>VLOOKUP($C537,'1 预算编制表单'!$C:$BJ,54,FALSE)</f>
        <v>0</v>
      </c>
      <c r="CJ537" s="114">
        <f t="shared" si="6002"/>
        <v>0</v>
      </c>
      <c r="CK537" s="114"/>
      <c r="CL537" s="114">
        <f>VLOOKUP($C537,'1 预算编制表单'!$C:$BJ,57,FALSE)</f>
        <v>0</v>
      </c>
      <c r="CM537" s="114">
        <f t="shared" si="6003"/>
        <v>0</v>
      </c>
      <c r="CN537" s="114"/>
      <c r="CO537" s="114">
        <f>VLOOKUP($C537,'1 预算编制表单'!$C:$BJ,60,FALSE)</f>
        <v>0</v>
      </c>
      <c r="CP537" s="114">
        <f t="shared" si="6004"/>
        <v>0</v>
      </c>
      <c r="CQ537" s="114"/>
    </row>
    <row r="538" ht="24" customHeight="1" outlineLevel="2" spans="1:95">
      <c r="A538" s="111"/>
      <c r="B538" s="112" t="s">
        <v>794</v>
      </c>
      <c r="C538" s="113" t="s">
        <v>2159</v>
      </c>
      <c r="D538" s="111" t="s">
        <v>2160</v>
      </c>
      <c r="E538" s="112"/>
      <c r="F538" s="112" t="s">
        <v>2139</v>
      </c>
      <c r="G538" s="112" t="s">
        <v>1851</v>
      </c>
      <c r="H538" s="114">
        <f t="shared" si="5979"/>
        <v>0</v>
      </c>
      <c r="I538" s="114">
        <f t="shared" si="5980"/>
        <v>0</v>
      </c>
      <c r="J538" s="114">
        <f t="shared" si="6008"/>
        <v>0</v>
      </c>
      <c r="K538" s="114"/>
      <c r="L538" s="151"/>
      <c r="M538" s="151"/>
      <c r="N538" s="114"/>
      <c r="O538" s="151"/>
      <c r="P538" s="114"/>
      <c r="Q538" s="114"/>
      <c r="R538" s="114"/>
      <c r="S538" s="114"/>
      <c r="T538" s="114"/>
      <c r="U538" s="114"/>
      <c r="V538" s="114"/>
      <c r="W538" s="114"/>
      <c r="X538" s="114">
        <f>VLOOKUP($C538,'1 预算编制表单'!$C:$BJ,27,FALSE)</f>
        <v>0</v>
      </c>
      <c r="Y538" s="114">
        <f t="shared" si="6009"/>
        <v>0</v>
      </c>
      <c r="Z538" s="114">
        <f>SUMIF(物资过程计算表!$B:$B,$C538,物资过程计算表!$D:$D)</f>
        <v>0</v>
      </c>
      <c r="AA538" s="114">
        <f>VLOOKUP($C538,'1 预算编制表单'!$C:$BJ,30,FALSE)</f>
        <v>0</v>
      </c>
      <c r="AB538" s="114">
        <f t="shared" si="5982"/>
        <v>0</v>
      </c>
      <c r="AC538" s="114">
        <f>SUMIF(物资过程计算表!$B:$B,$C538,物资过程计算表!E:E)</f>
        <v>0</v>
      </c>
      <c r="AD538" s="114">
        <f>VLOOKUP($C538,'1 预算编制表单'!$C:$BJ,33,FALSE)</f>
        <v>0</v>
      </c>
      <c r="AE538" s="114">
        <f t="shared" si="5983"/>
        <v>0</v>
      </c>
      <c r="AF538" s="114">
        <f>SUMIF(物资过程计算表!$B:$B,$C538,物资过程计算表!F:F)</f>
        <v>0</v>
      </c>
      <c r="AG538" s="114">
        <f>VLOOKUP($C538,'1 预算编制表单'!$C:$BJ,36,FALSE)</f>
        <v>0</v>
      </c>
      <c r="AH538" s="114">
        <f t="shared" si="5984"/>
        <v>0</v>
      </c>
      <c r="AI538" s="114">
        <f>SUMIF(物资过程计算表!$B:$B,$C538,物资过程计算表!G:G)</f>
        <v>0</v>
      </c>
      <c r="AJ538" s="114">
        <f>VLOOKUP($C538,'1 预算编制表单'!$C:$BJ,39,FALSE)</f>
        <v>0</v>
      </c>
      <c r="AK538" s="114">
        <f t="shared" si="5985"/>
        <v>0</v>
      </c>
      <c r="AL538" s="114">
        <f>SUMIF(物资过程计算表!$B:$B,$C538,物资过程计算表!H:H)</f>
        <v>0</v>
      </c>
      <c r="AM538" s="114">
        <f>VLOOKUP($C538,'1 预算编制表单'!$C:$BJ,42,FALSE)</f>
        <v>0</v>
      </c>
      <c r="AN538" s="114">
        <f t="shared" si="5986"/>
        <v>0</v>
      </c>
      <c r="AO538" s="114">
        <f>SUMIF(物资过程计算表!$B:$B,$C538,物资过程计算表!I:I)</f>
        <v>0</v>
      </c>
      <c r="AP538" s="114">
        <f>VLOOKUP($C538,'1 预算编制表单'!$C:$BJ,45,FALSE)</f>
        <v>0</v>
      </c>
      <c r="AQ538" s="114">
        <f t="shared" si="5987"/>
        <v>0</v>
      </c>
      <c r="AR538" s="114">
        <f>SUMIF(物资过程计算表!$B:$B,$C538,物资过程计算表!J:J)</f>
        <v>0</v>
      </c>
      <c r="AS538" s="114">
        <f>VLOOKUP($C538,'1 预算编制表单'!$C:$BJ,48,FALSE)</f>
        <v>0</v>
      </c>
      <c r="AT538" s="114">
        <f t="shared" si="5988"/>
        <v>0</v>
      </c>
      <c r="AU538" s="114">
        <f>SUMIF(物资过程计算表!$B:$B,$C538,物资过程计算表!K:K)</f>
        <v>0</v>
      </c>
      <c r="AV538" s="114">
        <f>VLOOKUP($C538,'1 预算编制表单'!$C:$BJ,51,FALSE)</f>
        <v>0</v>
      </c>
      <c r="AW538" s="114">
        <f t="shared" si="5989"/>
        <v>0</v>
      </c>
      <c r="AX538" s="114">
        <f>SUMIF(物资过程计算表!$B:$B,$C538,物资过程计算表!L:L)</f>
        <v>0</v>
      </c>
      <c r="AY538" s="114">
        <f>VLOOKUP($C538,'1 预算编制表单'!$C:$BJ,54,FALSE)</f>
        <v>0</v>
      </c>
      <c r="AZ538" s="114">
        <f t="shared" si="5990"/>
        <v>0</v>
      </c>
      <c r="BA538" s="114">
        <f>SUMIF(物资过程计算表!$B:$B,$C538,物资过程计算表!M:M)</f>
        <v>0</v>
      </c>
      <c r="BB538" s="114">
        <f>VLOOKUP($C538,'1 预算编制表单'!$C:$BJ,57,FALSE)</f>
        <v>0</v>
      </c>
      <c r="BC538" s="114">
        <f t="shared" si="5991"/>
        <v>0</v>
      </c>
      <c r="BD538" s="114">
        <f>SUMIF(物资过程计算表!$B:$B,$C538,物资过程计算表!N:N)</f>
        <v>0</v>
      </c>
      <c r="BE538" s="114">
        <f>VLOOKUP($C538,'1 预算编制表单'!$C:$BJ,60,FALSE)</f>
        <v>0</v>
      </c>
      <c r="BF538" s="114">
        <f t="shared" si="5992"/>
        <v>0</v>
      </c>
      <c r="BG538" s="114">
        <f>SUMIF(物资过程计算表!$B:$B,$C538,物资过程计算表!O:O)</f>
        <v>0</v>
      </c>
      <c r="BH538" s="114">
        <f>VLOOKUP($C538,'1 预算编制表单'!$C:$BJ,27,FALSE)</f>
        <v>0</v>
      </c>
      <c r="BI538" s="114">
        <f t="shared" si="5993"/>
        <v>0</v>
      </c>
      <c r="BJ538" s="114"/>
      <c r="BK538" s="114">
        <f>VLOOKUP($C538,'1 预算编制表单'!$C:$BJ,30,FALSE)</f>
        <v>0</v>
      </c>
      <c r="BL538" s="114">
        <f t="shared" si="5994"/>
        <v>0</v>
      </c>
      <c r="BM538" s="114"/>
      <c r="BN538" s="114">
        <f>VLOOKUP($C538,'1 预算编制表单'!$C:$BJ,33,FALSE)</f>
        <v>0</v>
      </c>
      <c r="BO538" s="114">
        <f t="shared" si="5995"/>
        <v>0</v>
      </c>
      <c r="BP538" s="114"/>
      <c r="BQ538" s="114">
        <f>VLOOKUP($C538,'1 预算编制表单'!$C:$BJ,36,FALSE)</f>
        <v>0</v>
      </c>
      <c r="BR538" s="114">
        <f t="shared" si="5996"/>
        <v>0</v>
      </c>
      <c r="BS538" s="114"/>
      <c r="BT538" s="114">
        <f>VLOOKUP($C538,'1 预算编制表单'!$C:$BJ,39,FALSE)</f>
        <v>0</v>
      </c>
      <c r="BU538" s="114">
        <f t="shared" si="5997"/>
        <v>0</v>
      </c>
      <c r="BV538" s="114"/>
      <c r="BW538" s="114">
        <f>VLOOKUP($C538,'1 预算编制表单'!$C:$BJ,42,FALSE)</f>
        <v>0</v>
      </c>
      <c r="BX538" s="114">
        <f t="shared" si="5998"/>
        <v>0</v>
      </c>
      <c r="BY538" s="114"/>
      <c r="BZ538" s="114">
        <f>VLOOKUP($C538,'1 预算编制表单'!$C:$BJ,45,FALSE)</f>
        <v>0</v>
      </c>
      <c r="CA538" s="114">
        <f t="shared" si="5999"/>
        <v>0</v>
      </c>
      <c r="CB538" s="114"/>
      <c r="CC538" s="114">
        <f>VLOOKUP($C538,'1 预算编制表单'!$C:$BJ,48,FALSE)</f>
        <v>0</v>
      </c>
      <c r="CD538" s="114">
        <f t="shared" si="6000"/>
        <v>0</v>
      </c>
      <c r="CE538" s="114"/>
      <c r="CF538" s="114">
        <f>VLOOKUP($C538,'1 预算编制表单'!$C:$BJ,51,FALSE)</f>
        <v>0</v>
      </c>
      <c r="CG538" s="114">
        <f t="shared" si="6001"/>
        <v>0</v>
      </c>
      <c r="CH538" s="114"/>
      <c r="CI538" s="114">
        <f>VLOOKUP($C538,'1 预算编制表单'!$C:$BJ,54,FALSE)</f>
        <v>0</v>
      </c>
      <c r="CJ538" s="114">
        <f t="shared" si="6002"/>
        <v>0</v>
      </c>
      <c r="CK538" s="114"/>
      <c r="CL538" s="114">
        <f>VLOOKUP($C538,'1 预算编制表单'!$C:$BJ,57,FALSE)</f>
        <v>0</v>
      </c>
      <c r="CM538" s="114">
        <f t="shared" si="6003"/>
        <v>0</v>
      </c>
      <c r="CN538" s="114"/>
      <c r="CO538" s="114">
        <f>VLOOKUP($C538,'1 预算编制表单'!$C:$BJ,60,FALSE)</f>
        <v>0</v>
      </c>
      <c r="CP538" s="114">
        <f t="shared" si="6004"/>
        <v>0</v>
      </c>
      <c r="CQ538" s="114"/>
    </row>
    <row r="539" ht="24" customHeight="1" spans="1:95">
      <c r="A539" s="104"/>
      <c r="B539" s="105" t="s">
        <v>794</v>
      </c>
      <c r="C539" s="106">
        <v>1.3</v>
      </c>
      <c r="D539" s="104" t="s">
        <v>64</v>
      </c>
      <c r="E539" s="105"/>
      <c r="F539" s="105"/>
      <c r="G539" s="105"/>
      <c r="H539" s="173">
        <f t="shared" si="5979"/>
        <v>243820.296757648</v>
      </c>
      <c r="I539" s="173">
        <f t="shared" si="5980"/>
        <v>-6973601.20826345</v>
      </c>
      <c r="J539" s="173">
        <f t="shared" si="6008"/>
        <v>7217421.5050211</v>
      </c>
      <c r="K539" s="173"/>
      <c r="L539" s="174"/>
      <c r="M539" s="174"/>
      <c r="N539" s="173"/>
      <c r="O539" s="174"/>
      <c r="P539" s="173"/>
      <c r="Q539" s="173"/>
      <c r="R539" s="173"/>
      <c r="S539" s="173"/>
      <c r="T539" s="173"/>
      <c r="U539" s="173"/>
      <c r="V539" s="173"/>
      <c r="W539" s="173"/>
      <c r="X539" s="173">
        <f>VLOOKUP($C539,'1 预算编制表单'!$C:$BJ,27,FALSE)</f>
        <v>20318.3580631373</v>
      </c>
      <c r="Y539" s="173">
        <f t="shared" ref="Y539:BG539" si="6010">Y540+Y546+Y553+Y559+Y565+Y571+Y577+Y583+Y589+Y595</f>
        <v>-589073.011088898</v>
      </c>
      <c r="Z539" s="173">
        <f t="shared" si="6010"/>
        <v>609391.369152035</v>
      </c>
      <c r="AA539" s="173">
        <f>VLOOKUP($C539,'1 预算编制表单'!$C:$BJ,30,FALSE)</f>
        <v>20318.3580631373</v>
      </c>
      <c r="AB539" s="173">
        <f t="shared" si="6010"/>
        <v>-539745.276634018</v>
      </c>
      <c r="AC539" s="173">
        <f t="shared" si="6010"/>
        <v>560063.634697155</v>
      </c>
      <c r="AD539" s="173">
        <f>VLOOKUP($C539,'1 预算编制表单'!$C:$BJ,33,FALSE)</f>
        <v>20318.3580631373</v>
      </c>
      <c r="AE539" s="173">
        <f t="shared" si="6010"/>
        <v>-599752.094637285</v>
      </c>
      <c r="AF539" s="173">
        <f t="shared" si="6010"/>
        <v>620070.452700422</v>
      </c>
      <c r="AG539" s="173">
        <f>VLOOKUP($C539,'1 预算编制表单'!$C:$BJ,36,FALSE)</f>
        <v>20318.3580631373</v>
      </c>
      <c r="AH539" s="173">
        <f t="shared" si="6010"/>
        <v>-579749.821969529</v>
      </c>
      <c r="AI539" s="173">
        <f t="shared" si="6010"/>
        <v>600068.180032666</v>
      </c>
      <c r="AJ539" s="173">
        <f>VLOOKUP($C539,'1 预算编制表单'!$C:$BJ,39,FALSE)</f>
        <v>20318.3580631373</v>
      </c>
      <c r="AK539" s="173">
        <f t="shared" si="6010"/>
        <v>-599752.094637285</v>
      </c>
      <c r="AL539" s="173">
        <f t="shared" si="6010"/>
        <v>620070.452700422</v>
      </c>
      <c r="AM539" s="173">
        <f>VLOOKUP($C539,'1 预算编制表单'!$C:$BJ,42,FALSE)</f>
        <v>20318.3580631373</v>
      </c>
      <c r="AN539" s="173">
        <f t="shared" si="6010"/>
        <v>-567884.173582432</v>
      </c>
      <c r="AO539" s="173">
        <f t="shared" si="6010"/>
        <v>588202.53164557</v>
      </c>
      <c r="AP539" s="173">
        <f>VLOOKUP($C539,'1 预算编制表单'!$C:$BJ,45,FALSE)</f>
        <v>20318.3580631373</v>
      </c>
      <c r="AQ539" s="173">
        <f t="shared" si="6010"/>
        <v>-587490.924637285</v>
      </c>
      <c r="AR539" s="173">
        <f t="shared" si="6010"/>
        <v>607809.282700422</v>
      </c>
      <c r="AS539" s="173">
        <f>VLOOKUP($C539,'1 预算编制表单'!$C:$BJ,48,FALSE)</f>
        <v>20318.3580631373</v>
      </c>
      <c r="AT539" s="173">
        <f t="shared" si="6010"/>
        <v>-599403.614637285</v>
      </c>
      <c r="AU539" s="173">
        <f t="shared" si="6010"/>
        <v>619721.972700422</v>
      </c>
      <c r="AV539" s="173">
        <f>VLOOKUP($C539,'1 预算编制表单'!$C:$BJ,51,FALSE)</f>
        <v>20318.3580631373</v>
      </c>
      <c r="AW539" s="173">
        <f t="shared" si="6010"/>
        <v>-567884.173582432</v>
      </c>
      <c r="AX539" s="173">
        <f t="shared" si="6010"/>
        <v>588202.53164557</v>
      </c>
      <c r="AY539" s="173">
        <f>VLOOKUP($C539,'1 预算编制表单'!$C:$BJ,54,FALSE)</f>
        <v>20318.3580631373</v>
      </c>
      <c r="AZ539" s="173">
        <f t="shared" si="6010"/>
        <v>-587490.924637285</v>
      </c>
      <c r="BA539" s="173">
        <f t="shared" si="6010"/>
        <v>607809.282700422</v>
      </c>
      <c r="BB539" s="173">
        <f>VLOOKUP($C539,'1 预算编制表单'!$C:$BJ,57,FALSE)</f>
        <v>20318.3580631373</v>
      </c>
      <c r="BC539" s="173">
        <f t="shared" si="6010"/>
        <v>-567884.173582432</v>
      </c>
      <c r="BD539" s="173">
        <f t="shared" si="6010"/>
        <v>588202.53164557</v>
      </c>
      <c r="BE539" s="173">
        <f>VLOOKUP($C539,'1 预算编制表单'!$C:$BJ,60,FALSE)</f>
        <v>20318.3580631373</v>
      </c>
      <c r="BF539" s="173">
        <f t="shared" si="6010"/>
        <v>-587490.924637285</v>
      </c>
      <c r="BG539" s="173">
        <f t="shared" si="6010"/>
        <v>607809.282700422</v>
      </c>
      <c r="BH539" s="173">
        <f>VLOOKUP($C539,'1 预算编制表单'!$C:$BJ,27,FALSE)</f>
        <v>20318.3580631373</v>
      </c>
      <c r="BI539" s="173">
        <f t="shared" ref="BI539:BM539" si="6011">BI540+BI546+BI553+BI559+BI565+BI571+BI577+BI583+BI589+BI595</f>
        <v>-587490.924637285</v>
      </c>
      <c r="BJ539" s="173">
        <f t="shared" si="6011"/>
        <v>607809.282700422</v>
      </c>
      <c r="BK539" s="173">
        <f>VLOOKUP($C539,'1 预算编制表单'!$C:$BJ,30,FALSE)</f>
        <v>20318.3580631373</v>
      </c>
      <c r="BL539" s="173">
        <f t="shared" si="6011"/>
        <v>-528670.671472728</v>
      </c>
      <c r="BM539" s="173">
        <f t="shared" si="6011"/>
        <v>548989.029535865</v>
      </c>
      <c r="BN539" s="173">
        <f>VLOOKUP($C539,'1 预算编制表单'!$C:$BJ,33,FALSE)</f>
        <v>20318.3580631373</v>
      </c>
      <c r="BO539" s="173">
        <f t="shared" ref="BO539:BS539" si="6012">BO540+BO546+BO553+BO559+BO565+BO571+BO577+BO583+BO589+BO595</f>
        <v>-587490.924637285</v>
      </c>
      <c r="BP539" s="173">
        <f t="shared" si="6012"/>
        <v>607809.282700422</v>
      </c>
      <c r="BQ539" s="173">
        <f>VLOOKUP($C539,'1 预算编制表单'!$C:$BJ,36,FALSE)</f>
        <v>20318.3580631373</v>
      </c>
      <c r="BR539" s="173">
        <f t="shared" si="6012"/>
        <v>20318.3580631373</v>
      </c>
      <c r="BS539" s="173">
        <f t="shared" si="6012"/>
        <v>0</v>
      </c>
      <c r="BT539" s="173">
        <f>VLOOKUP($C539,'1 预算编制表单'!$C:$BJ,39,FALSE)</f>
        <v>20318.3580631373</v>
      </c>
      <c r="BU539" s="173">
        <f t="shared" ref="BU539:BY539" si="6013">BU540+BU546+BU553+BU559+BU565+BU571+BU577+BU583+BU589+BU595</f>
        <v>20318.3580631373</v>
      </c>
      <c r="BV539" s="173">
        <f t="shared" si="6013"/>
        <v>0</v>
      </c>
      <c r="BW539" s="173">
        <f>VLOOKUP($C539,'1 预算编制表单'!$C:$BJ,42,FALSE)</f>
        <v>20318.3580631373</v>
      </c>
      <c r="BX539" s="173">
        <f t="shared" si="6013"/>
        <v>20318.3580631373</v>
      </c>
      <c r="BY539" s="173">
        <f t="shared" si="6013"/>
        <v>0</v>
      </c>
      <c r="BZ539" s="173">
        <f>VLOOKUP($C539,'1 预算编制表单'!$C:$BJ,45,FALSE)</f>
        <v>20318.3580631373</v>
      </c>
      <c r="CA539" s="173">
        <f t="shared" ref="CA539:CE539" si="6014">CA540+CA546+CA553+CA559+CA565+CA571+CA577+CA583+CA589+CA595</f>
        <v>20318.3580631373</v>
      </c>
      <c r="CB539" s="173">
        <f t="shared" si="6014"/>
        <v>0</v>
      </c>
      <c r="CC539" s="173">
        <f>VLOOKUP($C539,'1 预算编制表单'!$C:$BJ,48,FALSE)</f>
        <v>20318.3580631373</v>
      </c>
      <c r="CD539" s="173">
        <f t="shared" si="6014"/>
        <v>20318.3580631373</v>
      </c>
      <c r="CE539" s="173">
        <f t="shared" si="6014"/>
        <v>0</v>
      </c>
      <c r="CF539" s="173">
        <f>VLOOKUP($C539,'1 预算编制表单'!$C:$BJ,51,FALSE)</f>
        <v>20318.3580631373</v>
      </c>
      <c r="CG539" s="173">
        <f t="shared" ref="CG539:CK539" si="6015">CG540+CG546+CG553+CG559+CG565+CG571+CG577+CG583+CG589+CG595</f>
        <v>20318.3580631373</v>
      </c>
      <c r="CH539" s="173">
        <f t="shared" si="6015"/>
        <v>0</v>
      </c>
      <c r="CI539" s="173">
        <f>VLOOKUP($C539,'1 预算编制表单'!$C:$BJ,54,FALSE)</f>
        <v>20318.3580631373</v>
      </c>
      <c r="CJ539" s="173">
        <f t="shared" si="6015"/>
        <v>20318.3580631373</v>
      </c>
      <c r="CK539" s="173">
        <f t="shared" si="6015"/>
        <v>0</v>
      </c>
      <c r="CL539" s="173">
        <f>VLOOKUP($C539,'1 预算编制表单'!$C:$BJ,57,FALSE)</f>
        <v>20318.3580631373</v>
      </c>
      <c r="CM539" s="173">
        <f t="shared" ref="CM539:CQ539" si="6016">CM540+CM546+CM553+CM559+CM565+CM571+CM577+CM583+CM589+CM595</f>
        <v>20318.3580631373</v>
      </c>
      <c r="CN539" s="173">
        <f t="shared" si="6016"/>
        <v>0</v>
      </c>
      <c r="CO539" s="173">
        <f>VLOOKUP($C539,'1 预算编制表单'!$C:$BJ,60,FALSE)</f>
        <v>20318.3580631373</v>
      </c>
      <c r="CP539" s="173">
        <f t="shared" si="6016"/>
        <v>20318.3580631373</v>
      </c>
      <c r="CQ539" s="173">
        <f t="shared" si="6016"/>
        <v>0</v>
      </c>
    </row>
    <row r="540" ht="24" customHeight="1" outlineLevel="1" spans="1:95">
      <c r="A540" s="22"/>
      <c r="B540" s="108" t="s">
        <v>799</v>
      </c>
      <c r="C540" s="109" t="s">
        <v>2161</v>
      </c>
      <c r="D540" s="22" t="s">
        <v>2162</v>
      </c>
      <c r="E540" s="108"/>
      <c r="F540" s="108"/>
      <c r="G540" s="108"/>
      <c r="H540" s="110">
        <f t="shared" si="5979"/>
        <v>158914.636380289</v>
      </c>
      <c r="I540" s="110">
        <f t="shared" si="5980"/>
        <v>158914.636380289</v>
      </c>
      <c r="J540" s="110">
        <f t="shared" si="6008"/>
        <v>0</v>
      </c>
      <c r="K540" s="110"/>
      <c r="L540" s="150"/>
      <c r="M540" s="150"/>
      <c r="N540" s="110"/>
      <c r="O540" s="150"/>
      <c r="P540" s="110"/>
      <c r="Q540" s="110"/>
      <c r="R540" s="110"/>
      <c r="S540" s="110"/>
      <c r="T540" s="110"/>
      <c r="U540" s="110"/>
      <c r="V540" s="110"/>
      <c r="W540" s="110"/>
      <c r="X540" s="110">
        <f>VLOOKUP($C540,'1 预算编制表单'!$C:$BJ,27,FALSE)</f>
        <v>13242.8863650241</v>
      </c>
      <c r="Y540" s="110">
        <f>X540-Z540</f>
        <v>13242.8863650241</v>
      </c>
      <c r="Z540" s="110">
        <f>SUM(Z541:Z545)</f>
        <v>0</v>
      </c>
      <c r="AA540" s="110">
        <f>VLOOKUP($C540,'1 预算编制表单'!$C:$BJ,30,FALSE)</f>
        <v>13242.8863650241</v>
      </c>
      <c r="AB540" s="110">
        <f>AA540-AC540</f>
        <v>13242.8863650241</v>
      </c>
      <c r="AC540" s="110">
        <f>SUM(AC541:AC545)</f>
        <v>0</v>
      </c>
      <c r="AD540" s="110">
        <f>VLOOKUP($C540,'1 预算编制表单'!$C:$BJ,33,FALSE)</f>
        <v>13242.8863650241</v>
      </c>
      <c r="AE540" s="110">
        <f>AD540-AF540</f>
        <v>13242.8863650241</v>
      </c>
      <c r="AF540" s="110">
        <f>SUM(AF541:AF545)</f>
        <v>0</v>
      </c>
      <c r="AG540" s="110">
        <f>VLOOKUP($C540,'1 预算编制表单'!$C:$BJ,36,FALSE)</f>
        <v>13242.8863650241</v>
      </c>
      <c r="AH540" s="110">
        <f>AG540-AI540</f>
        <v>13242.8863650241</v>
      </c>
      <c r="AI540" s="110">
        <f>SUM(AI541:AI545)</f>
        <v>0</v>
      </c>
      <c r="AJ540" s="110">
        <f>VLOOKUP($C540,'1 预算编制表单'!$C:$BJ,39,FALSE)</f>
        <v>13242.8863650241</v>
      </c>
      <c r="AK540" s="110">
        <f>AJ540-AL540</f>
        <v>13242.8863650241</v>
      </c>
      <c r="AL540" s="110">
        <f>SUM(AL541:AL545)</f>
        <v>0</v>
      </c>
      <c r="AM540" s="110">
        <f>VLOOKUP($C540,'1 预算编制表单'!$C:$BJ,42,FALSE)</f>
        <v>13242.8863650241</v>
      </c>
      <c r="AN540" s="110">
        <f>AM540-AO540</f>
        <v>13242.8863650241</v>
      </c>
      <c r="AO540" s="110">
        <f>SUM(AO541:AO545)</f>
        <v>0</v>
      </c>
      <c r="AP540" s="110">
        <f>VLOOKUP($C540,'1 预算编制表单'!$C:$BJ,45,FALSE)</f>
        <v>13242.8863650241</v>
      </c>
      <c r="AQ540" s="110">
        <f>AP540-AR540</f>
        <v>13242.8863650241</v>
      </c>
      <c r="AR540" s="110">
        <f>SUM(AR541:AR545)</f>
        <v>0</v>
      </c>
      <c r="AS540" s="110">
        <f>VLOOKUP($C540,'1 预算编制表单'!$C:$BJ,48,FALSE)</f>
        <v>13242.8863650241</v>
      </c>
      <c r="AT540" s="110">
        <f>AS540-AU540</f>
        <v>13242.8863650241</v>
      </c>
      <c r="AU540" s="110">
        <f>SUM(AU541:AU545)</f>
        <v>0</v>
      </c>
      <c r="AV540" s="110">
        <f>VLOOKUP($C540,'1 预算编制表单'!$C:$BJ,51,FALSE)</f>
        <v>13242.8863650241</v>
      </c>
      <c r="AW540" s="110">
        <f>AV540-AX540</f>
        <v>13242.8863650241</v>
      </c>
      <c r="AX540" s="110">
        <f>SUM(AX541:AX545)</f>
        <v>0</v>
      </c>
      <c r="AY540" s="110">
        <f>VLOOKUP($C540,'1 预算编制表单'!$C:$BJ,54,FALSE)</f>
        <v>13242.8863650241</v>
      </c>
      <c r="AZ540" s="110">
        <f>AY540-BA540</f>
        <v>13242.8863650241</v>
      </c>
      <c r="BA540" s="110">
        <f>SUM(BA541:BA545)</f>
        <v>0</v>
      </c>
      <c r="BB540" s="110">
        <f>VLOOKUP($C540,'1 预算编制表单'!$C:$BJ,57,FALSE)</f>
        <v>13242.8863650241</v>
      </c>
      <c r="BC540" s="110">
        <f>BB540-BD540</f>
        <v>13242.8863650241</v>
      </c>
      <c r="BD540" s="110">
        <f>SUM(BD541:BD545)</f>
        <v>0</v>
      </c>
      <c r="BE540" s="110">
        <f>VLOOKUP($C540,'1 预算编制表单'!$C:$BJ,60,FALSE)</f>
        <v>13242.8863650241</v>
      </c>
      <c r="BF540" s="110">
        <f>BE540-BG540</f>
        <v>13242.8863650241</v>
      </c>
      <c r="BG540" s="110">
        <f>SUM(BG541:BG545)</f>
        <v>0</v>
      </c>
      <c r="BH540" s="110">
        <f>VLOOKUP($C540,'1 预算编制表单'!$C:$BJ,27,FALSE)</f>
        <v>13242.8863650241</v>
      </c>
      <c r="BI540" s="110">
        <f>BH540-BJ540</f>
        <v>13242.8863650241</v>
      </c>
      <c r="BJ540" s="110">
        <f>SUM(BJ541:BJ545)</f>
        <v>0</v>
      </c>
      <c r="BK540" s="110">
        <f>VLOOKUP($C540,'1 预算编制表单'!$C:$BJ,30,FALSE)</f>
        <v>13242.8863650241</v>
      </c>
      <c r="BL540" s="110">
        <f>BK540-BM540</f>
        <v>13242.8863650241</v>
      </c>
      <c r="BM540" s="110">
        <f>SUM(BM541:BM545)</f>
        <v>0</v>
      </c>
      <c r="BN540" s="110">
        <f>VLOOKUP($C540,'1 预算编制表单'!$C:$BJ,33,FALSE)</f>
        <v>13242.8863650241</v>
      </c>
      <c r="BO540" s="110">
        <f>BN540-BP540</f>
        <v>13242.8863650241</v>
      </c>
      <c r="BP540" s="110">
        <f>SUM(BP541:BP545)</f>
        <v>0</v>
      </c>
      <c r="BQ540" s="110">
        <f>VLOOKUP($C540,'1 预算编制表单'!$C:$BJ,36,FALSE)</f>
        <v>13242.8863650241</v>
      </c>
      <c r="BR540" s="110">
        <f>BQ540-BS540</f>
        <v>13242.8863650241</v>
      </c>
      <c r="BS540" s="110">
        <f>SUM(BS541:BS545)</f>
        <v>0</v>
      </c>
      <c r="BT540" s="110">
        <f>VLOOKUP($C540,'1 预算编制表单'!$C:$BJ,39,FALSE)</f>
        <v>13242.8863650241</v>
      </c>
      <c r="BU540" s="110">
        <f>BT540-BV540</f>
        <v>13242.8863650241</v>
      </c>
      <c r="BV540" s="110">
        <f>SUM(BV541:BV545)</f>
        <v>0</v>
      </c>
      <c r="BW540" s="110">
        <f>VLOOKUP($C540,'1 预算编制表单'!$C:$BJ,42,FALSE)</f>
        <v>13242.8863650241</v>
      </c>
      <c r="BX540" s="110">
        <f>BW540-BY540</f>
        <v>13242.8863650241</v>
      </c>
      <c r="BY540" s="110">
        <f>SUM(BY541:BY545)</f>
        <v>0</v>
      </c>
      <c r="BZ540" s="110">
        <f>VLOOKUP($C540,'1 预算编制表单'!$C:$BJ,45,FALSE)</f>
        <v>13242.8863650241</v>
      </c>
      <c r="CA540" s="110">
        <f>BZ540-CB540</f>
        <v>13242.8863650241</v>
      </c>
      <c r="CB540" s="110">
        <f>SUM(CB541:CB545)</f>
        <v>0</v>
      </c>
      <c r="CC540" s="110">
        <f>VLOOKUP($C540,'1 预算编制表单'!$C:$BJ,48,FALSE)</f>
        <v>13242.8863650241</v>
      </c>
      <c r="CD540" s="110">
        <f>CC540-CE540</f>
        <v>13242.8863650241</v>
      </c>
      <c r="CE540" s="110">
        <f>SUM(CE541:CE545)</f>
        <v>0</v>
      </c>
      <c r="CF540" s="110">
        <f>VLOOKUP($C540,'1 预算编制表单'!$C:$BJ,51,FALSE)</f>
        <v>13242.8863650241</v>
      </c>
      <c r="CG540" s="110">
        <f>CF540-CH540</f>
        <v>13242.8863650241</v>
      </c>
      <c r="CH540" s="110">
        <f>SUM(CH541:CH545)</f>
        <v>0</v>
      </c>
      <c r="CI540" s="110">
        <f>VLOOKUP($C540,'1 预算编制表单'!$C:$BJ,54,FALSE)</f>
        <v>13242.8863650241</v>
      </c>
      <c r="CJ540" s="110">
        <f>CI540-CK540</f>
        <v>13242.8863650241</v>
      </c>
      <c r="CK540" s="110">
        <f>SUM(CK541:CK545)</f>
        <v>0</v>
      </c>
      <c r="CL540" s="110">
        <f>VLOOKUP($C540,'1 预算编制表单'!$C:$BJ,57,FALSE)</f>
        <v>13242.8863650241</v>
      </c>
      <c r="CM540" s="110">
        <f>CL540-CN540</f>
        <v>13242.8863650241</v>
      </c>
      <c r="CN540" s="110">
        <f>SUM(CN541:CN545)</f>
        <v>0</v>
      </c>
      <c r="CO540" s="110">
        <f>VLOOKUP($C540,'1 预算编制表单'!$C:$BJ,60,FALSE)</f>
        <v>13242.8863650241</v>
      </c>
      <c r="CP540" s="110">
        <f>CO540-CQ540</f>
        <v>13242.8863650241</v>
      </c>
      <c r="CQ540" s="110">
        <f>SUM(CQ541:CQ545)</f>
        <v>0</v>
      </c>
    </row>
    <row r="541" s="78" customFormat="1" ht="24" customHeight="1" outlineLevel="2" spans="1:95">
      <c r="A541" s="119"/>
      <c r="B541" s="120"/>
      <c r="C541" s="121"/>
      <c r="D541" s="119"/>
      <c r="E541" s="120"/>
      <c r="F541" s="120"/>
      <c r="G541" s="120"/>
      <c r="H541" s="122"/>
      <c r="I541" s="122"/>
      <c r="J541" s="122">
        <f t="shared" si="6008"/>
        <v>0</v>
      </c>
      <c r="K541" s="122">
        <v>1</v>
      </c>
      <c r="L541" s="71"/>
      <c r="M541" s="154">
        <f>IFERROR(VLOOKUP($L541,'2-2 引出数据_合同数据仓库'!$B$2:$BP$1000,3,FALSE),0)</f>
        <v>0</v>
      </c>
      <c r="N541" s="122"/>
      <c r="O541" s="154">
        <f>IFERROR(VLOOKUP((LEFT(VLOOKUP($L541,'2-2 引出数据_合同数据仓库'!$B$2:$BP$1000,64,FALSE),15)&amp;(RIGHT(VLOOKUP($L541,'2-2 引出数据_合同数据仓库'!$B$2:$BP$1000,64,FALSE),4)+1)),'2-2 引出数据_合同数据仓库'!$B$2:$BP$1000,3,FALSE),0)</f>
        <v>0</v>
      </c>
      <c r="P541" s="122"/>
      <c r="Q541" s="122">
        <f>IFERROR(VLOOKUP($L541,'2-2 引出数据_合同数据仓库'!$B$2:$BP$1000,28,FALSE),0)</f>
        <v>0</v>
      </c>
      <c r="R541" s="122">
        <f>IFERROR(VLOOKUP($L541,'2-2 引出数据_合同数据仓库'!$B$2:$BP$1000,29,FALSE),0)</f>
        <v>0</v>
      </c>
      <c r="S541" s="122">
        <f>IFERROR(VLOOKUP($L541,'2-2 引出数据_合同数据仓库'!$B$2:$BP$1000,4,FALSE),0)</f>
        <v>0</v>
      </c>
      <c r="T541" s="122"/>
      <c r="U541" s="122">
        <f>IFERROR(VLOOKUP($L541,'2-2 引出数据_合同数据仓库'!$B$2:$BP$1000,15,FALSE),0)</f>
        <v>0</v>
      </c>
      <c r="V541" s="122">
        <f t="shared" ref="V541:V544" si="6017">U541/(S541-R541+1)*365</f>
        <v>0</v>
      </c>
      <c r="W541" s="122"/>
      <c r="X541" s="161">
        <v>45658</v>
      </c>
      <c r="Y541" s="161">
        <f t="shared" ref="Y541:Y544" si="6018">X541+30</f>
        <v>45688</v>
      </c>
      <c r="Z541" s="165">
        <f t="shared" ref="Z541:Z544" si="6019">IFERROR(IF(($R541-Y541)&gt;=0,0,IF(($S541-X541)&lt;0,0,IF(AND(($S541-Y541)&gt;0,(X541-$R541)&gt;0),$V541/365*(Y541-X541+1),IF(AND(($S541-Y541)&lt;=0,(X541-$R541)&gt;0),$V541/365*($S541-X541+1),$V541/365*(Y541-$R541+1))))),0)</f>
        <v>0</v>
      </c>
      <c r="AA541" s="161">
        <f t="shared" ref="AA541:AA544" si="6020">Y541+1</f>
        <v>45689</v>
      </c>
      <c r="AB541" s="161">
        <f t="shared" ref="AB541:AB544" si="6021">AA541+27</f>
        <v>45716</v>
      </c>
      <c r="AC541" s="165">
        <f t="shared" ref="AC541:AC544" si="6022">IFERROR(IF(($R541-AB541)&gt;=0,0,IF(($S541-AA541)&lt;0,0,IF(AND(($S541-AB541)&gt;0,(AA541-$R541)&gt;0),$V541/365*(AB541-AA541+1),IF(AND(($S541-AB541)&lt;=0,(AA541-$R541)&gt;0),$V541/365*($S541-AA541+1),$V541/365*(AB541-$R541+1))))),0)</f>
        <v>0</v>
      </c>
      <c r="AD541" s="161">
        <f t="shared" ref="AD541:AD544" si="6023">AB541+1</f>
        <v>45717</v>
      </c>
      <c r="AE541" s="161">
        <f t="shared" ref="AE541:AE544" si="6024">AD541+30</f>
        <v>45747</v>
      </c>
      <c r="AF541" s="165">
        <f t="shared" ref="AF541:AF544" si="6025">IFERROR(IF(($R541-AE541)&gt;=0,0,IF(($S541-AD541)&lt;0,0,IF(AND(($S541-AE541)&gt;0,(AD541-$R541)&gt;0),$V541/365*(AE541-AD541+1),IF(AND(($S541-AE541)&lt;=0,(AD541-$R541)&gt;0),$V541/365*($S541-AD541+1),$V541/365*(AE541-$R541+1))))),0)</f>
        <v>0</v>
      </c>
      <c r="AG541" s="161">
        <f t="shared" ref="AG541:AG544" si="6026">AE541+1</f>
        <v>45748</v>
      </c>
      <c r="AH541" s="161">
        <f t="shared" ref="AH541:AH544" si="6027">AG541+29</f>
        <v>45777</v>
      </c>
      <c r="AI541" s="165">
        <f t="shared" ref="AI541:AI544" si="6028">IFERROR(IF(($R541-AH541)&gt;=0,0,IF(($S541-AG541)&lt;0,0,IF(AND(($S541-AH541)&gt;0,(AG541-$R541)&gt;0),$V541/365*(AH541-AG541+1),IF(AND(($S541-AH541)&lt;=0,(AG541-$R541)&gt;0),$V541/365*($S541-AG541+1),$V541/365*(AH541-$R541+1))))),0)</f>
        <v>0</v>
      </c>
      <c r="AJ541" s="161">
        <f t="shared" ref="AJ541:AJ544" si="6029">AH541+1</f>
        <v>45778</v>
      </c>
      <c r="AK541" s="161">
        <f t="shared" ref="AK541:AK544" si="6030">AJ541+30</f>
        <v>45808</v>
      </c>
      <c r="AL541" s="165">
        <f t="shared" ref="AL541:AL544" si="6031">IFERROR(IF(($R541-AK541)&gt;=0,0,IF(($S541-AJ541)&lt;0,0,IF(AND(($S541-AK541)&gt;0,(AJ541-$R541)&gt;0),$V541/365*(AK541-AJ541+1),IF(AND(($S541-AK541)&lt;=0,(AJ541-$R541)&gt;0),$V541/365*($S541-AJ541+1),$V541/365*(AK541-$R541+1))))),0)</f>
        <v>0</v>
      </c>
      <c r="AM541" s="161">
        <f t="shared" ref="AM541:AM544" si="6032">AK541+1</f>
        <v>45809</v>
      </c>
      <c r="AN541" s="161">
        <f t="shared" ref="AN541:AN544" si="6033">AM541+29</f>
        <v>45838</v>
      </c>
      <c r="AO541" s="165">
        <f t="shared" ref="AO541:AO544" si="6034">IFERROR(IF(($R541-AN541)&gt;=0,0,IF(($S541-AM541)&lt;0,0,IF(AND(($S541-AN541)&gt;0,(AM541-$R541)&gt;0),$V541/365*(AN541-AM541+1),IF(AND(($S541-AN541)&lt;=0,(AM541-$R541)&gt;0),$V541/365*($S541-AM541+1),$V541/365*(AN541-$R541+1))))),0)</f>
        <v>0</v>
      </c>
      <c r="AP541" s="161">
        <f t="shared" ref="AP541:AP544" si="6035">AN541+1</f>
        <v>45839</v>
      </c>
      <c r="AQ541" s="161">
        <f t="shared" ref="AQ541:AQ544" si="6036">AP541+30</f>
        <v>45869</v>
      </c>
      <c r="AR541" s="165">
        <f t="shared" ref="AR541:AR544" si="6037">IFERROR(IF(($R541-AQ541)&gt;=0,0,IF(($S541-AP541)&lt;0,0,IF(AND(($S541-AQ541)&gt;0,(AP541-$R541)&gt;0),$V541/365*(AQ541-AP541+1),IF(AND(($S541-AQ541)&lt;=0,(AP541-$R541)&gt;0),$V541/365*($S541-AP541+1),$V541/365*(AQ541-$R541+1))))),0)</f>
        <v>0</v>
      </c>
      <c r="AS541" s="161">
        <f t="shared" ref="AS541:AS544" si="6038">AQ541+1</f>
        <v>45870</v>
      </c>
      <c r="AT541" s="161">
        <f t="shared" ref="AT541:AT544" si="6039">AS541+30</f>
        <v>45900</v>
      </c>
      <c r="AU541" s="165">
        <f t="shared" ref="AU541:AU544" si="6040">IFERROR(IF(($R541-AT541)&gt;=0,0,IF(($S541-AS541)&lt;0,0,IF(AND(($S541-AT541)&gt;0,(AS541-$R541)&gt;0),$V541/365*(AT541-AS541+1),IF(AND(($S541-AT541)&lt;=0,(AS541-$R541)&gt;0),$V541/365*($S541-AS541+1),$V541/365*(AT541-$R541+1))))),0)</f>
        <v>0</v>
      </c>
      <c r="AV541" s="161">
        <f t="shared" ref="AV541:AV544" si="6041">AT541+1</f>
        <v>45901</v>
      </c>
      <c r="AW541" s="161">
        <f t="shared" ref="AW541:AW544" si="6042">AV541+29</f>
        <v>45930</v>
      </c>
      <c r="AX541" s="165">
        <f t="shared" ref="AX541:AX544" si="6043">IFERROR(IF(($R541-AW541)&gt;=0,0,IF(($S541-AV541)&lt;0,0,IF(AND(($S541-AW541)&gt;0,(AV541-$R541)&gt;0),$V541/365*(AW541-AV541+1),IF(AND(($S541-AW541)&lt;=0,(AV541-$R541)&gt;0),$V541/365*($S541-AV541+1),$V541/365*(AW541-$R541+1))))),0)</f>
        <v>0</v>
      </c>
      <c r="AY541" s="161">
        <f t="shared" ref="AY541:AY544" si="6044">AW541+1</f>
        <v>45931</v>
      </c>
      <c r="AZ541" s="161">
        <f t="shared" ref="AZ541:AZ544" si="6045">AY541+30</f>
        <v>45961</v>
      </c>
      <c r="BA541" s="165">
        <f t="shared" ref="BA541:BA544" si="6046">IFERROR(IF(($R541-AZ541)&gt;=0,0,IF(($S541-AY541)&lt;0,0,IF(AND(($S541-AZ541)&gt;0,(AY541-$R541)&gt;0),$V541/365*(AZ541-AY541+1),IF(AND(($S541-AZ541)&lt;=0,(AY541-$R541)&gt;0),$V541/365*($S541-AY541+1),$V541/365*(AZ541-$R541+1))))),0)</f>
        <v>0</v>
      </c>
      <c r="BB541" s="161">
        <f t="shared" ref="BB541:BB544" si="6047">AZ541+1</f>
        <v>45962</v>
      </c>
      <c r="BC541" s="161">
        <f t="shared" ref="BC541:BC544" si="6048">BB541+29</f>
        <v>45991</v>
      </c>
      <c r="BD541" s="165">
        <f t="shared" ref="BD541:BD544" si="6049">IFERROR(IF(($R541-BC541)&gt;=0,0,IF(($S541-BB541)&lt;0,0,IF(AND(($S541-BC541)&gt;0,(BB541-$R541)&gt;0),$V541/365*(BC541-BB541+1),IF(AND(($S541-BC541)&lt;=0,(BB541-$R541)&gt;0),$V541/365*($S541-BB541+1),$V541/365*(BC541-$R541+1))))),0)</f>
        <v>0</v>
      </c>
      <c r="BE541" s="161">
        <f t="shared" ref="BE541:BE544" si="6050">BC541+1</f>
        <v>45992</v>
      </c>
      <c r="BF541" s="161">
        <f t="shared" ref="BF541:BF544" si="6051">BE541+30</f>
        <v>46022</v>
      </c>
      <c r="BG541" s="165">
        <f t="shared" ref="BG541:BG544" si="6052">IFERROR(IF(($R541-BF541)&gt;=0,0,IF(($S541-BE541)&lt;0,0,IF(AND(($S541-BF541)&gt;0,(BE541-$R541)&gt;0),$V541/365*(BF541-BE541+1),IF(AND(($S541-BF541)&lt;=0,(BE541-$R541)&gt;0),$V541/365*($S541-BE541+1),$V541/365*(BF541-$R541+1))))),0)</f>
        <v>0</v>
      </c>
      <c r="BH541" s="161">
        <v>46023</v>
      </c>
      <c r="BI541" s="161">
        <f t="shared" ref="BI541:BI544" si="6053">BH541+30</f>
        <v>46053</v>
      </c>
      <c r="BJ541" s="165">
        <f t="shared" ref="BJ541:BJ544" si="6054">IFERROR(IF(($R541-BI541)&gt;=0,0,IF(($S541-BH541)&lt;0,0,IF(AND(($S541-BI541)&gt;0,(BH541-$R541)&gt;0),$V541/365*(BI541-BH541+1),IF(AND(($S541-BI541)&lt;=0,(BH541-$R541)&gt;0),$V541/365*($S541-BH541+1),$V541/365*(BI541-$R541+1))))),0)</f>
        <v>0</v>
      </c>
      <c r="BK541" s="161">
        <f t="shared" ref="BK541:BK544" si="6055">BI541+1</f>
        <v>46054</v>
      </c>
      <c r="BL541" s="161">
        <f t="shared" ref="BL541:BL544" si="6056">BK541+27</f>
        <v>46081</v>
      </c>
      <c r="BM541" s="165">
        <f t="shared" ref="BM541:BM544" si="6057">IFERROR(IF(($R541-BL541)&gt;=0,0,IF(($S541-BK541)&lt;0,0,IF(AND(($S541-BL541)&gt;0,(BK541-$R541)&gt;0),$V541/365*(BL541-BK541+1),IF(AND(($S541-BL541)&lt;=0,(BK541-$R541)&gt;0),$V541/365*($S541-BK541+1),$V541/365*(BL541-$R541+1))))),0)</f>
        <v>0</v>
      </c>
      <c r="BN541" s="161">
        <f t="shared" ref="BN541:BN544" si="6058">BL541+1</f>
        <v>46082</v>
      </c>
      <c r="BO541" s="161">
        <f t="shared" ref="BO541:BO544" si="6059">BN541+30</f>
        <v>46112</v>
      </c>
      <c r="BP541" s="165">
        <f t="shared" ref="BP541:BP544" si="6060">IFERROR(IF(($R541-BO541)&gt;=0,0,IF(($S541-BN541)&lt;0,0,IF(AND(($S541-BO541)&gt;0,(BN541-$R541)&gt;0),$V541/365*(BO541-BN541+1),IF(AND(($S541-BO541)&lt;=0,(BN541-$R541)&gt;0),$V541/365*($S541-BN541+1),$V541/365*(BO541-$R541+1))))),0)</f>
        <v>0</v>
      </c>
      <c r="BQ541" s="161">
        <f t="shared" ref="BQ541:BQ544" si="6061">BO541+1</f>
        <v>46113</v>
      </c>
      <c r="BR541" s="161">
        <f t="shared" ref="BR541:BR544" si="6062">BQ541+29</f>
        <v>46142</v>
      </c>
      <c r="BS541" s="165">
        <f t="shared" ref="BS541:BS544" si="6063">IFERROR(IF(($R541-BR541)&gt;=0,0,IF(($S541-BQ541)&lt;0,0,IF(AND(($S541-BR541)&gt;0,(BQ541-$R541)&gt;0),$V541/365*(BR541-BQ541+1),IF(AND(($S541-BR541)&lt;=0,(BQ541-$R541)&gt;0),$V541/365*($S541-BQ541+1),$V541/365*(BR541-$R541+1))))),0)</f>
        <v>0</v>
      </c>
      <c r="BT541" s="161">
        <f t="shared" ref="BT541:BT544" si="6064">BR541+1</f>
        <v>46143</v>
      </c>
      <c r="BU541" s="161">
        <f t="shared" ref="BU541:BU544" si="6065">BT541+30</f>
        <v>46173</v>
      </c>
      <c r="BV541" s="165">
        <f t="shared" ref="BV541:BV544" si="6066">IFERROR(IF(($R541-BU541)&gt;=0,0,IF(($S541-BT541)&lt;0,0,IF(AND(($S541-BU541)&gt;0,(BT541-$R541)&gt;0),$V541/365*(BU541-BT541+1),IF(AND(($S541-BU541)&lt;=0,(BT541-$R541)&gt;0),$V541/365*($S541-BT541+1),$V541/365*(BU541-$R541+1))))),0)</f>
        <v>0</v>
      </c>
      <c r="BW541" s="161">
        <f t="shared" ref="BW541:BW544" si="6067">BU541+1</f>
        <v>46174</v>
      </c>
      <c r="BX541" s="161">
        <f t="shared" ref="BX541:BX544" si="6068">BW541+29</f>
        <v>46203</v>
      </c>
      <c r="BY541" s="165">
        <f t="shared" ref="BY541:BY544" si="6069">IFERROR(IF(($R541-BX541)&gt;=0,0,IF(($S541-BW541)&lt;0,0,IF(AND(($S541-BX541)&gt;0,(BW541-$R541)&gt;0),$V541/365*(BX541-BW541+1),IF(AND(($S541-BX541)&lt;=0,(BW541-$R541)&gt;0),$V541/365*($S541-BW541+1),$V541/365*(BX541-$R541+1))))),0)</f>
        <v>0</v>
      </c>
      <c r="BZ541" s="161">
        <f t="shared" ref="BZ541:BZ544" si="6070">BX541+1</f>
        <v>46204</v>
      </c>
      <c r="CA541" s="161">
        <f t="shared" ref="CA541:CA544" si="6071">BZ541+30</f>
        <v>46234</v>
      </c>
      <c r="CB541" s="165">
        <f t="shared" ref="CB541:CB544" si="6072">IFERROR(IF(($R541-CA541)&gt;=0,0,IF(($S541-BZ541)&lt;0,0,IF(AND(($S541-CA541)&gt;0,(BZ541-$R541)&gt;0),$V541/365*(CA541-BZ541+1),IF(AND(($S541-CA541)&lt;=0,(BZ541-$R541)&gt;0),$V541/365*($S541-BZ541+1),$V541/365*(CA541-$R541+1))))),0)</f>
        <v>0</v>
      </c>
      <c r="CC541" s="161">
        <f t="shared" ref="CC541:CC544" si="6073">CA541+1</f>
        <v>46235</v>
      </c>
      <c r="CD541" s="161">
        <f t="shared" ref="CD541:CD544" si="6074">CC541+30</f>
        <v>46265</v>
      </c>
      <c r="CE541" s="165">
        <f t="shared" ref="CE541:CE544" si="6075">IFERROR(IF(($R541-CD541)&gt;=0,0,IF(($S541-CC541)&lt;0,0,IF(AND(($S541-CD541)&gt;0,(CC541-$R541)&gt;0),$V541/365*(CD541-CC541+1),IF(AND(($S541-CD541)&lt;=0,(CC541-$R541)&gt;0),$V541/365*($S541-CC541+1),$V541/365*(CD541-$R541+1))))),0)</f>
        <v>0</v>
      </c>
      <c r="CF541" s="161">
        <f t="shared" ref="CF541:CF544" si="6076">CD541+1</f>
        <v>46266</v>
      </c>
      <c r="CG541" s="161">
        <f t="shared" ref="CG541:CG544" si="6077">CF541+29</f>
        <v>46295</v>
      </c>
      <c r="CH541" s="165">
        <f t="shared" ref="CH541:CH544" si="6078">IFERROR(IF(($R541-CG541)&gt;=0,0,IF(($S541-CF541)&lt;0,0,IF(AND(($S541-CG541)&gt;0,(CF541-$R541)&gt;0),$V541/365*(CG541-CF541+1),IF(AND(($S541-CG541)&lt;=0,(CF541-$R541)&gt;0),$V541/365*($S541-CF541+1),$V541/365*(CG541-$R541+1))))),0)</f>
        <v>0</v>
      </c>
      <c r="CI541" s="161">
        <f t="shared" ref="CI541:CI544" si="6079">CG541+1</f>
        <v>46296</v>
      </c>
      <c r="CJ541" s="161">
        <f t="shared" ref="CJ541:CJ544" si="6080">CI541+30</f>
        <v>46326</v>
      </c>
      <c r="CK541" s="165">
        <f t="shared" ref="CK541:CK544" si="6081">IFERROR(IF(($R541-CJ541)&gt;=0,0,IF(($S541-CI541)&lt;0,0,IF(AND(($S541-CJ541)&gt;0,(CI541-$R541)&gt;0),$V541/365*(CJ541-CI541+1),IF(AND(($S541-CJ541)&lt;=0,(CI541-$R541)&gt;0),$V541/365*($S541-CI541+1),$V541/365*(CJ541-$R541+1))))),0)</f>
        <v>0</v>
      </c>
      <c r="CL541" s="161">
        <f t="shared" ref="CL541:CL544" si="6082">CJ541+1</f>
        <v>46327</v>
      </c>
      <c r="CM541" s="161">
        <f t="shared" ref="CM541:CM544" si="6083">CL541+29</f>
        <v>46356</v>
      </c>
      <c r="CN541" s="165">
        <f t="shared" ref="CN541:CN544" si="6084">IFERROR(IF(($R541-CM541)&gt;=0,0,IF(($S541-CL541)&lt;0,0,IF(AND(($S541-CM541)&gt;0,(CL541-$R541)&gt;0),$V541/365*(CM541-CL541+1),IF(AND(($S541-CM541)&lt;=0,(CL541-$R541)&gt;0),$V541/365*($S541-CL541+1),$V541/365*(CM541-$R541+1))))),0)</f>
        <v>0</v>
      </c>
      <c r="CO541" s="161">
        <f t="shared" ref="CO541:CO544" si="6085">CM541+1</f>
        <v>46357</v>
      </c>
      <c r="CP541" s="161">
        <f t="shared" ref="CP541:CP544" si="6086">CO541+30</f>
        <v>46387</v>
      </c>
      <c r="CQ541" s="165">
        <f t="shared" ref="CQ541:CQ544" si="6087">IFERROR(IF(($R541-CP541)&gt;=0,0,IF(($S541-CO541)&lt;0,0,IF(AND(($S541-CP541)&gt;0,(CO541-$R541)&gt;0),$V541/365*(CP541-CO541+1),IF(AND(($S541-CP541)&lt;=0,(CO541-$R541)&gt;0),$V541/365*($S541-CO541+1),$V541/365*(CP541-$R541+1))))),0)</f>
        <v>0</v>
      </c>
    </row>
    <row r="542" s="78" customFormat="1" ht="24" customHeight="1" outlineLevel="2" spans="1:95">
      <c r="A542" s="119"/>
      <c r="B542" s="120"/>
      <c r="C542" s="121"/>
      <c r="D542" s="119"/>
      <c r="E542" s="120"/>
      <c r="F542" s="120"/>
      <c r="G542" s="120"/>
      <c r="H542" s="122"/>
      <c r="I542" s="122"/>
      <c r="J542" s="122">
        <f t="shared" si="6008"/>
        <v>0</v>
      </c>
      <c r="K542" s="122">
        <f t="shared" ref="K542:K544" si="6088">K541+1</f>
        <v>2</v>
      </c>
      <c r="L542" s="153"/>
      <c r="M542" s="154">
        <f>IFERROR(VLOOKUP($L542,'2-2 引出数据_合同数据仓库'!$B$2:$BP$1000,3,FALSE),0)</f>
        <v>0</v>
      </c>
      <c r="N542" s="122"/>
      <c r="O542" s="154">
        <f>IFERROR(VLOOKUP((LEFT(VLOOKUP($L542,'2-2 引出数据_合同数据仓库'!$B$2:$BP$1000,64,FALSE),15)&amp;(RIGHT(VLOOKUP($L542,'2-2 引出数据_合同数据仓库'!$B$2:$BP$1000,64,FALSE),4)+1)),'2-2 引出数据_合同数据仓库'!$B$2:$BP$1000,3,FALSE),0)</f>
        <v>0</v>
      </c>
      <c r="P542" s="122"/>
      <c r="Q542" s="122">
        <f>IFERROR(VLOOKUP($L542,'2-2 引出数据_合同数据仓库'!$B$2:$BP$1000,28,FALSE),0)</f>
        <v>0</v>
      </c>
      <c r="R542" s="122">
        <f>IFERROR(VLOOKUP($L542,'2-2 引出数据_合同数据仓库'!$B$2:$BP$1000,29,FALSE),0)</f>
        <v>0</v>
      </c>
      <c r="S542" s="122">
        <f>IFERROR(VLOOKUP($L542,'2-2 引出数据_合同数据仓库'!$B$2:$BP$1000,4,FALSE),0)</f>
        <v>0</v>
      </c>
      <c r="T542" s="122"/>
      <c r="U542" s="122">
        <f>IFERROR(VLOOKUP($L542,'2-2 引出数据_合同数据仓库'!$B$2:$BP$1000,15,FALSE),0)</f>
        <v>0</v>
      </c>
      <c r="V542" s="122">
        <f t="shared" si="6017"/>
        <v>0</v>
      </c>
      <c r="W542" s="122"/>
      <c r="X542" s="161">
        <v>45658</v>
      </c>
      <c r="Y542" s="161">
        <f t="shared" si="6018"/>
        <v>45688</v>
      </c>
      <c r="Z542" s="165">
        <f t="shared" si="6019"/>
        <v>0</v>
      </c>
      <c r="AA542" s="161">
        <f t="shared" si="6020"/>
        <v>45689</v>
      </c>
      <c r="AB542" s="161">
        <f t="shared" si="6021"/>
        <v>45716</v>
      </c>
      <c r="AC542" s="165">
        <f t="shared" si="6022"/>
        <v>0</v>
      </c>
      <c r="AD542" s="161">
        <f t="shared" si="6023"/>
        <v>45717</v>
      </c>
      <c r="AE542" s="161">
        <f t="shared" si="6024"/>
        <v>45747</v>
      </c>
      <c r="AF542" s="165">
        <f t="shared" si="6025"/>
        <v>0</v>
      </c>
      <c r="AG542" s="161">
        <f t="shared" si="6026"/>
        <v>45748</v>
      </c>
      <c r="AH542" s="161">
        <f t="shared" si="6027"/>
        <v>45777</v>
      </c>
      <c r="AI542" s="165">
        <f t="shared" si="6028"/>
        <v>0</v>
      </c>
      <c r="AJ542" s="161">
        <f t="shared" si="6029"/>
        <v>45778</v>
      </c>
      <c r="AK542" s="161">
        <f t="shared" si="6030"/>
        <v>45808</v>
      </c>
      <c r="AL542" s="165">
        <f t="shared" si="6031"/>
        <v>0</v>
      </c>
      <c r="AM542" s="161">
        <f t="shared" si="6032"/>
        <v>45809</v>
      </c>
      <c r="AN542" s="161">
        <f t="shared" si="6033"/>
        <v>45838</v>
      </c>
      <c r="AO542" s="165">
        <f t="shared" si="6034"/>
        <v>0</v>
      </c>
      <c r="AP542" s="161">
        <f t="shared" si="6035"/>
        <v>45839</v>
      </c>
      <c r="AQ542" s="161">
        <f t="shared" si="6036"/>
        <v>45869</v>
      </c>
      <c r="AR542" s="165">
        <f t="shared" si="6037"/>
        <v>0</v>
      </c>
      <c r="AS542" s="161">
        <f t="shared" si="6038"/>
        <v>45870</v>
      </c>
      <c r="AT542" s="161">
        <f t="shared" si="6039"/>
        <v>45900</v>
      </c>
      <c r="AU542" s="165">
        <f t="shared" si="6040"/>
        <v>0</v>
      </c>
      <c r="AV542" s="161">
        <f t="shared" si="6041"/>
        <v>45901</v>
      </c>
      <c r="AW542" s="161">
        <f t="shared" si="6042"/>
        <v>45930</v>
      </c>
      <c r="AX542" s="165">
        <f t="shared" si="6043"/>
        <v>0</v>
      </c>
      <c r="AY542" s="161">
        <f t="shared" si="6044"/>
        <v>45931</v>
      </c>
      <c r="AZ542" s="161">
        <f t="shared" si="6045"/>
        <v>45961</v>
      </c>
      <c r="BA542" s="165">
        <f t="shared" si="6046"/>
        <v>0</v>
      </c>
      <c r="BB542" s="161">
        <f t="shared" si="6047"/>
        <v>45962</v>
      </c>
      <c r="BC542" s="161">
        <f t="shared" si="6048"/>
        <v>45991</v>
      </c>
      <c r="BD542" s="165">
        <f t="shared" si="6049"/>
        <v>0</v>
      </c>
      <c r="BE542" s="161">
        <f t="shared" si="6050"/>
        <v>45992</v>
      </c>
      <c r="BF542" s="161">
        <f t="shared" si="6051"/>
        <v>46022</v>
      </c>
      <c r="BG542" s="165">
        <f t="shared" si="6052"/>
        <v>0</v>
      </c>
      <c r="BH542" s="161">
        <v>46023</v>
      </c>
      <c r="BI542" s="161">
        <f t="shared" si="6053"/>
        <v>46053</v>
      </c>
      <c r="BJ542" s="165">
        <f t="shared" si="6054"/>
        <v>0</v>
      </c>
      <c r="BK542" s="161">
        <f t="shared" si="6055"/>
        <v>46054</v>
      </c>
      <c r="BL542" s="161">
        <f t="shared" si="6056"/>
        <v>46081</v>
      </c>
      <c r="BM542" s="165">
        <f t="shared" si="6057"/>
        <v>0</v>
      </c>
      <c r="BN542" s="161">
        <f t="shared" si="6058"/>
        <v>46082</v>
      </c>
      <c r="BO542" s="161">
        <f t="shared" si="6059"/>
        <v>46112</v>
      </c>
      <c r="BP542" s="165">
        <f t="shared" si="6060"/>
        <v>0</v>
      </c>
      <c r="BQ542" s="161">
        <f t="shared" si="6061"/>
        <v>46113</v>
      </c>
      <c r="BR542" s="161">
        <f t="shared" si="6062"/>
        <v>46142</v>
      </c>
      <c r="BS542" s="165">
        <f t="shared" si="6063"/>
        <v>0</v>
      </c>
      <c r="BT542" s="161">
        <f t="shared" si="6064"/>
        <v>46143</v>
      </c>
      <c r="BU542" s="161">
        <f t="shared" si="6065"/>
        <v>46173</v>
      </c>
      <c r="BV542" s="165">
        <f t="shared" si="6066"/>
        <v>0</v>
      </c>
      <c r="BW542" s="161">
        <f t="shared" si="6067"/>
        <v>46174</v>
      </c>
      <c r="BX542" s="161">
        <f t="shared" si="6068"/>
        <v>46203</v>
      </c>
      <c r="BY542" s="165">
        <f t="shared" si="6069"/>
        <v>0</v>
      </c>
      <c r="BZ542" s="161">
        <f t="shared" si="6070"/>
        <v>46204</v>
      </c>
      <c r="CA542" s="161">
        <f t="shared" si="6071"/>
        <v>46234</v>
      </c>
      <c r="CB542" s="165">
        <f t="shared" si="6072"/>
        <v>0</v>
      </c>
      <c r="CC542" s="161">
        <f t="shared" si="6073"/>
        <v>46235</v>
      </c>
      <c r="CD542" s="161">
        <f t="shared" si="6074"/>
        <v>46265</v>
      </c>
      <c r="CE542" s="165">
        <f t="shared" si="6075"/>
        <v>0</v>
      </c>
      <c r="CF542" s="161">
        <f t="shared" si="6076"/>
        <v>46266</v>
      </c>
      <c r="CG542" s="161">
        <f t="shared" si="6077"/>
        <v>46295</v>
      </c>
      <c r="CH542" s="165">
        <f t="shared" si="6078"/>
        <v>0</v>
      </c>
      <c r="CI542" s="161">
        <f t="shared" si="6079"/>
        <v>46296</v>
      </c>
      <c r="CJ542" s="161">
        <f t="shared" si="6080"/>
        <v>46326</v>
      </c>
      <c r="CK542" s="165">
        <f t="shared" si="6081"/>
        <v>0</v>
      </c>
      <c r="CL542" s="161">
        <f t="shared" si="6082"/>
        <v>46327</v>
      </c>
      <c r="CM542" s="161">
        <f t="shared" si="6083"/>
        <v>46356</v>
      </c>
      <c r="CN542" s="165">
        <f t="shared" si="6084"/>
        <v>0</v>
      </c>
      <c r="CO542" s="161">
        <f t="shared" si="6085"/>
        <v>46357</v>
      </c>
      <c r="CP542" s="161">
        <f t="shared" si="6086"/>
        <v>46387</v>
      </c>
      <c r="CQ542" s="165">
        <f t="shared" si="6087"/>
        <v>0</v>
      </c>
    </row>
    <row r="543" s="78" customFormat="1" ht="24" customHeight="1" outlineLevel="2" spans="1:95">
      <c r="A543" s="119"/>
      <c r="B543" s="120"/>
      <c r="C543" s="121"/>
      <c r="D543" s="119"/>
      <c r="E543" s="120"/>
      <c r="F543" s="120"/>
      <c r="G543" s="120"/>
      <c r="H543" s="122"/>
      <c r="I543" s="122"/>
      <c r="J543" s="122">
        <f t="shared" si="6008"/>
        <v>0</v>
      </c>
      <c r="K543" s="122">
        <f t="shared" si="6088"/>
        <v>3</v>
      </c>
      <c r="L543" s="153"/>
      <c r="M543" s="154">
        <f>IFERROR(VLOOKUP($L543,'2-2 引出数据_合同数据仓库'!$B$2:$BP$1000,3,FALSE),0)</f>
        <v>0</v>
      </c>
      <c r="N543" s="122"/>
      <c r="O543" s="154">
        <f>IFERROR(VLOOKUP((LEFT(VLOOKUP($L543,'2-2 引出数据_合同数据仓库'!$B$2:$BP$1000,64,FALSE),15)&amp;(RIGHT(VLOOKUP($L543,'2-2 引出数据_合同数据仓库'!$B$2:$BP$1000,64,FALSE),4)+1)),'2-2 引出数据_合同数据仓库'!$B$2:$BP$1000,3,FALSE),0)</f>
        <v>0</v>
      </c>
      <c r="P543" s="122"/>
      <c r="Q543" s="122">
        <f>IFERROR(VLOOKUP($L543,'2-2 引出数据_合同数据仓库'!$B$2:$BP$1000,28,FALSE),0)</f>
        <v>0</v>
      </c>
      <c r="R543" s="122">
        <f>IFERROR(VLOOKUP($L543,'2-2 引出数据_合同数据仓库'!$B$2:$BP$1000,29,FALSE),0)</f>
        <v>0</v>
      </c>
      <c r="S543" s="122">
        <f>IFERROR(VLOOKUP($L543,'2-2 引出数据_合同数据仓库'!$B$2:$BP$1000,4,FALSE),0)</f>
        <v>0</v>
      </c>
      <c r="T543" s="122"/>
      <c r="U543" s="122">
        <f>IFERROR(VLOOKUP($L543,'2-2 引出数据_合同数据仓库'!$B$2:$BP$1000,15,FALSE),0)</f>
        <v>0</v>
      </c>
      <c r="V543" s="122">
        <f t="shared" si="6017"/>
        <v>0</v>
      </c>
      <c r="W543" s="122"/>
      <c r="X543" s="161">
        <v>45658</v>
      </c>
      <c r="Y543" s="161">
        <f t="shared" si="6018"/>
        <v>45688</v>
      </c>
      <c r="Z543" s="165">
        <f t="shared" si="6019"/>
        <v>0</v>
      </c>
      <c r="AA543" s="161">
        <f t="shared" si="6020"/>
        <v>45689</v>
      </c>
      <c r="AB543" s="161">
        <f t="shared" si="6021"/>
        <v>45716</v>
      </c>
      <c r="AC543" s="165">
        <f t="shared" si="6022"/>
        <v>0</v>
      </c>
      <c r="AD543" s="161">
        <f t="shared" si="6023"/>
        <v>45717</v>
      </c>
      <c r="AE543" s="161">
        <f t="shared" si="6024"/>
        <v>45747</v>
      </c>
      <c r="AF543" s="165">
        <f t="shared" si="6025"/>
        <v>0</v>
      </c>
      <c r="AG543" s="161">
        <f t="shared" si="6026"/>
        <v>45748</v>
      </c>
      <c r="AH543" s="161">
        <f t="shared" si="6027"/>
        <v>45777</v>
      </c>
      <c r="AI543" s="165">
        <f t="shared" si="6028"/>
        <v>0</v>
      </c>
      <c r="AJ543" s="161">
        <f t="shared" si="6029"/>
        <v>45778</v>
      </c>
      <c r="AK543" s="161">
        <f t="shared" si="6030"/>
        <v>45808</v>
      </c>
      <c r="AL543" s="165">
        <f t="shared" si="6031"/>
        <v>0</v>
      </c>
      <c r="AM543" s="161">
        <f t="shared" si="6032"/>
        <v>45809</v>
      </c>
      <c r="AN543" s="161">
        <f t="shared" si="6033"/>
        <v>45838</v>
      </c>
      <c r="AO543" s="165">
        <f t="shared" si="6034"/>
        <v>0</v>
      </c>
      <c r="AP543" s="161">
        <f t="shared" si="6035"/>
        <v>45839</v>
      </c>
      <c r="AQ543" s="161">
        <f t="shared" si="6036"/>
        <v>45869</v>
      </c>
      <c r="AR543" s="165">
        <f t="shared" si="6037"/>
        <v>0</v>
      </c>
      <c r="AS543" s="161">
        <f t="shared" si="6038"/>
        <v>45870</v>
      </c>
      <c r="AT543" s="161">
        <f t="shared" si="6039"/>
        <v>45900</v>
      </c>
      <c r="AU543" s="165">
        <f t="shared" si="6040"/>
        <v>0</v>
      </c>
      <c r="AV543" s="161">
        <f t="shared" si="6041"/>
        <v>45901</v>
      </c>
      <c r="AW543" s="161">
        <f t="shared" si="6042"/>
        <v>45930</v>
      </c>
      <c r="AX543" s="165">
        <f t="shared" si="6043"/>
        <v>0</v>
      </c>
      <c r="AY543" s="161">
        <f t="shared" si="6044"/>
        <v>45931</v>
      </c>
      <c r="AZ543" s="161">
        <f t="shared" si="6045"/>
        <v>45961</v>
      </c>
      <c r="BA543" s="165">
        <f t="shared" si="6046"/>
        <v>0</v>
      </c>
      <c r="BB543" s="161">
        <f t="shared" si="6047"/>
        <v>45962</v>
      </c>
      <c r="BC543" s="161">
        <f t="shared" si="6048"/>
        <v>45991</v>
      </c>
      <c r="BD543" s="165">
        <f t="shared" si="6049"/>
        <v>0</v>
      </c>
      <c r="BE543" s="161">
        <f t="shared" si="6050"/>
        <v>45992</v>
      </c>
      <c r="BF543" s="161">
        <f t="shared" si="6051"/>
        <v>46022</v>
      </c>
      <c r="BG543" s="165">
        <f t="shared" si="6052"/>
        <v>0</v>
      </c>
      <c r="BH543" s="161">
        <v>46023</v>
      </c>
      <c r="BI543" s="161">
        <f t="shared" si="6053"/>
        <v>46053</v>
      </c>
      <c r="BJ543" s="165">
        <f t="shared" si="6054"/>
        <v>0</v>
      </c>
      <c r="BK543" s="161">
        <f t="shared" si="6055"/>
        <v>46054</v>
      </c>
      <c r="BL543" s="161">
        <f t="shared" si="6056"/>
        <v>46081</v>
      </c>
      <c r="BM543" s="165">
        <f t="shared" si="6057"/>
        <v>0</v>
      </c>
      <c r="BN543" s="161">
        <f t="shared" si="6058"/>
        <v>46082</v>
      </c>
      <c r="BO543" s="161">
        <f t="shared" si="6059"/>
        <v>46112</v>
      </c>
      <c r="BP543" s="165">
        <f t="shared" si="6060"/>
        <v>0</v>
      </c>
      <c r="BQ543" s="161">
        <f t="shared" si="6061"/>
        <v>46113</v>
      </c>
      <c r="BR543" s="161">
        <f t="shared" si="6062"/>
        <v>46142</v>
      </c>
      <c r="BS543" s="165">
        <f t="shared" si="6063"/>
        <v>0</v>
      </c>
      <c r="BT543" s="161">
        <f t="shared" si="6064"/>
        <v>46143</v>
      </c>
      <c r="BU543" s="161">
        <f t="shared" si="6065"/>
        <v>46173</v>
      </c>
      <c r="BV543" s="165">
        <f t="shared" si="6066"/>
        <v>0</v>
      </c>
      <c r="BW543" s="161">
        <f t="shared" si="6067"/>
        <v>46174</v>
      </c>
      <c r="BX543" s="161">
        <f t="shared" si="6068"/>
        <v>46203</v>
      </c>
      <c r="BY543" s="165">
        <f t="shared" si="6069"/>
        <v>0</v>
      </c>
      <c r="BZ543" s="161">
        <f t="shared" si="6070"/>
        <v>46204</v>
      </c>
      <c r="CA543" s="161">
        <f t="shared" si="6071"/>
        <v>46234</v>
      </c>
      <c r="CB543" s="165">
        <f t="shared" si="6072"/>
        <v>0</v>
      </c>
      <c r="CC543" s="161">
        <f t="shared" si="6073"/>
        <v>46235</v>
      </c>
      <c r="CD543" s="161">
        <f t="shared" si="6074"/>
        <v>46265</v>
      </c>
      <c r="CE543" s="165">
        <f t="shared" si="6075"/>
        <v>0</v>
      </c>
      <c r="CF543" s="161">
        <f t="shared" si="6076"/>
        <v>46266</v>
      </c>
      <c r="CG543" s="161">
        <f t="shared" si="6077"/>
        <v>46295</v>
      </c>
      <c r="CH543" s="165">
        <f t="shared" si="6078"/>
        <v>0</v>
      </c>
      <c r="CI543" s="161">
        <f t="shared" si="6079"/>
        <v>46296</v>
      </c>
      <c r="CJ543" s="161">
        <f t="shared" si="6080"/>
        <v>46326</v>
      </c>
      <c r="CK543" s="165">
        <f t="shared" si="6081"/>
        <v>0</v>
      </c>
      <c r="CL543" s="161">
        <f t="shared" si="6082"/>
        <v>46327</v>
      </c>
      <c r="CM543" s="161">
        <f t="shared" si="6083"/>
        <v>46356</v>
      </c>
      <c r="CN543" s="165">
        <f t="shared" si="6084"/>
        <v>0</v>
      </c>
      <c r="CO543" s="161">
        <f t="shared" si="6085"/>
        <v>46357</v>
      </c>
      <c r="CP543" s="161">
        <f t="shared" si="6086"/>
        <v>46387</v>
      </c>
      <c r="CQ543" s="165">
        <f t="shared" si="6087"/>
        <v>0</v>
      </c>
    </row>
    <row r="544" s="78" customFormat="1" ht="24" customHeight="1" outlineLevel="2" spans="1:95">
      <c r="A544" s="119"/>
      <c r="B544" s="120"/>
      <c r="C544" s="121"/>
      <c r="D544" s="119"/>
      <c r="E544" s="120"/>
      <c r="F544" s="120"/>
      <c r="G544" s="120"/>
      <c r="H544" s="122"/>
      <c r="I544" s="122"/>
      <c r="J544" s="122">
        <f t="shared" si="6008"/>
        <v>0</v>
      </c>
      <c r="K544" s="122">
        <f t="shared" si="6088"/>
        <v>4</v>
      </c>
      <c r="L544" s="153"/>
      <c r="M544" s="154">
        <f>IFERROR(VLOOKUP($L544,'2-2 引出数据_合同数据仓库'!$B$2:$BP$1000,3,FALSE),0)</f>
        <v>0</v>
      </c>
      <c r="N544" s="122"/>
      <c r="O544" s="154">
        <f>IFERROR(VLOOKUP((LEFT(VLOOKUP($L544,'2-2 引出数据_合同数据仓库'!$B$2:$BP$1000,64,FALSE),15)&amp;(RIGHT(VLOOKUP($L544,'2-2 引出数据_合同数据仓库'!$B$2:$BP$1000,64,FALSE),4)+1)),'2-2 引出数据_合同数据仓库'!$B$2:$BP$1000,3,FALSE),0)</f>
        <v>0</v>
      </c>
      <c r="P544" s="122"/>
      <c r="Q544" s="122">
        <f>IFERROR(VLOOKUP($L544,'2-2 引出数据_合同数据仓库'!$B$2:$BP$1000,28,FALSE),0)</f>
        <v>0</v>
      </c>
      <c r="R544" s="122">
        <f>IFERROR(VLOOKUP($L544,'2-2 引出数据_合同数据仓库'!$B$2:$BP$1000,29,FALSE),0)</f>
        <v>0</v>
      </c>
      <c r="S544" s="122">
        <f>IFERROR(VLOOKUP($L544,'2-2 引出数据_合同数据仓库'!$B$2:$BP$1000,4,FALSE),0)</f>
        <v>0</v>
      </c>
      <c r="T544" s="122"/>
      <c r="U544" s="122">
        <f>IFERROR(VLOOKUP($L544,'2-2 引出数据_合同数据仓库'!$B$2:$BP$1000,15,FALSE),0)</f>
        <v>0</v>
      </c>
      <c r="V544" s="122">
        <f t="shared" si="6017"/>
        <v>0</v>
      </c>
      <c r="W544" s="122"/>
      <c r="X544" s="161">
        <v>45658</v>
      </c>
      <c r="Y544" s="161">
        <f t="shared" si="6018"/>
        <v>45688</v>
      </c>
      <c r="Z544" s="165">
        <f t="shared" si="6019"/>
        <v>0</v>
      </c>
      <c r="AA544" s="161">
        <f t="shared" si="6020"/>
        <v>45689</v>
      </c>
      <c r="AB544" s="161">
        <f t="shared" si="6021"/>
        <v>45716</v>
      </c>
      <c r="AC544" s="165">
        <f t="shared" si="6022"/>
        <v>0</v>
      </c>
      <c r="AD544" s="161">
        <f t="shared" si="6023"/>
        <v>45717</v>
      </c>
      <c r="AE544" s="161">
        <f t="shared" si="6024"/>
        <v>45747</v>
      </c>
      <c r="AF544" s="165">
        <f t="shared" si="6025"/>
        <v>0</v>
      </c>
      <c r="AG544" s="161">
        <f t="shared" si="6026"/>
        <v>45748</v>
      </c>
      <c r="AH544" s="161">
        <f t="shared" si="6027"/>
        <v>45777</v>
      </c>
      <c r="AI544" s="165">
        <f t="shared" si="6028"/>
        <v>0</v>
      </c>
      <c r="AJ544" s="161">
        <f t="shared" si="6029"/>
        <v>45778</v>
      </c>
      <c r="AK544" s="161">
        <f t="shared" si="6030"/>
        <v>45808</v>
      </c>
      <c r="AL544" s="165">
        <f t="shared" si="6031"/>
        <v>0</v>
      </c>
      <c r="AM544" s="161">
        <f t="shared" si="6032"/>
        <v>45809</v>
      </c>
      <c r="AN544" s="161">
        <f t="shared" si="6033"/>
        <v>45838</v>
      </c>
      <c r="AO544" s="165">
        <f t="shared" si="6034"/>
        <v>0</v>
      </c>
      <c r="AP544" s="161">
        <f t="shared" si="6035"/>
        <v>45839</v>
      </c>
      <c r="AQ544" s="161">
        <f t="shared" si="6036"/>
        <v>45869</v>
      </c>
      <c r="AR544" s="165">
        <f t="shared" si="6037"/>
        <v>0</v>
      </c>
      <c r="AS544" s="161">
        <f t="shared" si="6038"/>
        <v>45870</v>
      </c>
      <c r="AT544" s="161">
        <f t="shared" si="6039"/>
        <v>45900</v>
      </c>
      <c r="AU544" s="165">
        <f t="shared" si="6040"/>
        <v>0</v>
      </c>
      <c r="AV544" s="161">
        <f t="shared" si="6041"/>
        <v>45901</v>
      </c>
      <c r="AW544" s="161">
        <f t="shared" si="6042"/>
        <v>45930</v>
      </c>
      <c r="AX544" s="165">
        <f t="shared" si="6043"/>
        <v>0</v>
      </c>
      <c r="AY544" s="161">
        <f t="shared" si="6044"/>
        <v>45931</v>
      </c>
      <c r="AZ544" s="161">
        <f t="shared" si="6045"/>
        <v>45961</v>
      </c>
      <c r="BA544" s="165">
        <f t="shared" si="6046"/>
        <v>0</v>
      </c>
      <c r="BB544" s="161">
        <f t="shared" si="6047"/>
        <v>45962</v>
      </c>
      <c r="BC544" s="161">
        <f t="shared" si="6048"/>
        <v>45991</v>
      </c>
      <c r="BD544" s="165">
        <f t="shared" si="6049"/>
        <v>0</v>
      </c>
      <c r="BE544" s="161">
        <f t="shared" si="6050"/>
        <v>45992</v>
      </c>
      <c r="BF544" s="161">
        <f t="shared" si="6051"/>
        <v>46022</v>
      </c>
      <c r="BG544" s="165">
        <f t="shared" si="6052"/>
        <v>0</v>
      </c>
      <c r="BH544" s="161">
        <v>46023</v>
      </c>
      <c r="BI544" s="161">
        <f t="shared" si="6053"/>
        <v>46053</v>
      </c>
      <c r="BJ544" s="165">
        <f t="shared" si="6054"/>
        <v>0</v>
      </c>
      <c r="BK544" s="161">
        <f t="shared" si="6055"/>
        <v>46054</v>
      </c>
      <c r="BL544" s="161">
        <f t="shared" si="6056"/>
        <v>46081</v>
      </c>
      <c r="BM544" s="165">
        <f t="shared" si="6057"/>
        <v>0</v>
      </c>
      <c r="BN544" s="161">
        <f t="shared" si="6058"/>
        <v>46082</v>
      </c>
      <c r="BO544" s="161">
        <f t="shared" si="6059"/>
        <v>46112</v>
      </c>
      <c r="BP544" s="165">
        <f t="shared" si="6060"/>
        <v>0</v>
      </c>
      <c r="BQ544" s="161">
        <f t="shared" si="6061"/>
        <v>46113</v>
      </c>
      <c r="BR544" s="161">
        <f t="shared" si="6062"/>
        <v>46142</v>
      </c>
      <c r="BS544" s="165">
        <f t="shared" si="6063"/>
        <v>0</v>
      </c>
      <c r="BT544" s="161">
        <f t="shared" si="6064"/>
        <v>46143</v>
      </c>
      <c r="BU544" s="161">
        <f t="shared" si="6065"/>
        <v>46173</v>
      </c>
      <c r="BV544" s="165">
        <f t="shared" si="6066"/>
        <v>0</v>
      </c>
      <c r="BW544" s="161">
        <f t="shared" si="6067"/>
        <v>46174</v>
      </c>
      <c r="BX544" s="161">
        <f t="shared" si="6068"/>
        <v>46203</v>
      </c>
      <c r="BY544" s="165">
        <f t="shared" si="6069"/>
        <v>0</v>
      </c>
      <c r="BZ544" s="161">
        <f t="shared" si="6070"/>
        <v>46204</v>
      </c>
      <c r="CA544" s="161">
        <f t="shared" si="6071"/>
        <v>46234</v>
      </c>
      <c r="CB544" s="165">
        <f t="shared" si="6072"/>
        <v>0</v>
      </c>
      <c r="CC544" s="161">
        <f t="shared" si="6073"/>
        <v>46235</v>
      </c>
      <c r="CD544" s="161">
        <f t="shared" si="6074"/>
        <v>46265</v>
      </c>
      <c r="CE544" s="165">
        <f t="shared" si="6075"/>
        <v>0</v>
      </c>
      <c r="CF544" s="161">
        <f t="shared" si="6076"/>
        <v>46266</v>
      </c>
      <c r="CG544" s="161">
        <f t="shared" si="6077"/>
        <v>46295</v>
      </c>
      <c r="CH544" s="165">
        <f t="shared" si="6078"/>
        <v>0</v>
      </c>
      <c r="CI544" s="161">
        <f t="shared" si="6079"/>
        <v>46296</v>
      </c>
      <c r="CJ544" s="161">
        <f t="shared" si="6080"/>
        <v>46326</v>
      </c>
      <c r="CK544" s="165">
        <f t="shared" si="6081"/>
        <v>0</v>
      </c>
      <c r="CL544" s="161">
        <f t="shared" si="6082"/>
        <v>46327</v>
      </c>
      <c r="CM544" s="161">
        <f t="shared" si="6083"/>
        <v>46356</v>
      </c>
      <c r="CN544" s="165">
        <f t="shared" si="6084"/>
        <v>0</v>
      </c>
      <c r="CO544" s="161">
        <f t="shared" si="6085"/>
        <v>46357</v>
      </c>
      <c r="CP544" s="161">
        <f t="shared" si="6086"/>
        <v>46387</v>
      </c>
      <c r="CQ544" s="165">
        <f t="shared" si="6087"/>
        <v>0</v>
      </c>
    </row>
    <row r="545" s="78" customFormat="1" ht="24" customHeight="1" outlineLevel="4" spans="1:95">
      <c r="A545" s="123" t="s">
        <v>2826</v>
      </c>
      <c r="B545" s="124"/>
      <c r="C545" s="124"/>
      <c r="D545" s="124"/>
      <c r="E545" s="124"/>
      <c r="F545" s="124"/>
      <c r="G545" s="125"/>
      <c r="H545" s="126"/>
      <c r="I545" s="126"/>
      <c r="J545" s="126"/>
      <c r="K545" s="126"/>
      <c r="L545" s="155"/>
      <c r="M545" s="155"/>
      <c r="N545" s="155"/>
      <c r="O545" s="155"/>
      <c r="P545" s="126"/>
      <c r="Q545" s="126"/>
      <c r="R545" s="126"/>
      <c r="S545" s="126"/>
      <c r="T545" s="126"/>
      <c r="U545" s="126"/>
      <c r="V545" s="126"/>
      <c r="W545" s="126"/>
      <c r="X545" s="126"/>
      <c r="Y545" s="126"/>
      <c r="Z545" s="126"/>
      <c r="AA545" s="126"/>
      <c r="AB545" s="126"/>
      <c r="AC545" s="126"/>
      <c r="AD545" s="126"/>
      <c r="AE545" s="126"/>
      <c r="AF545" s="126"/>
      <c r="AG545" s="126"/>
      <c r="AH545" s="126"/>
      <c r="AI545" s="126"/>
      <c r="AJ545" s="126"/>
      <c r="AK545" s="126"/>
      <c r="AL545" s="126"/>
      <c r="AM545" s="126"/>
      <c r="AN545" s="126"/>
      <c r="AO545" s="126"/>
      <c r="AP545" s="126"/>
      <c r="AQ545" s="126"/>
      <c r="AR545" s="126"/>
      <c r="AS545" s="126"/>
      <c r="AT545" s="126"/>
      <c r="AU545" s="126"/>
      <c r="AV545" s="126"/>
      <c r="AW545" s="126"/>
      <c r="AX545" s="126"/>
      <c r="AY545" s="126"/>
      <c r="AZ545" s="126"/>
      <c r="BA545" s="126"/>
      <c r="BB545" s="126"/>
      <c r="BC545" s="126"/>
      <c r="BD545" s="126"/>
      <c r="BE545" s="126"/>
      <c r="BF545" s="126"/>
      <c r="BG545" s="126"/>
      <c r="BH545" s="126"/>
      <c r="BI545" s="126"/>
      <c r="BJ545" s="126"/>
      <c r="BK545" s="126"/>
      <c r="BL545" s="126"/>
      <c r="BM545" s="126"/>
      <c r="BN545" s="126"/>
      <c r="BO545" s="126"/>
      <c r="BP545" s="126"/>
      <c r="BQ545" s="126"/>
      <c r="BR545" s="126"/>
      <c r="BS545" s="126"/>
      <c r="BT545" s="126"/>
      <c r="BU545" s="126"/>
      <c r="BV545" s="126"/>
      <c r="BW545" s="126"/>
      <c r="BX545" s="126"/>
      <c r="BY545" s="126"/>
      <c r="BZ545" s="126"/>
      <c r="CA545" s="126"/>
      <c r="CB545" s="126"/>
      <c r="CC545" s="126"/>
      <c r="CD545" s="126"/>
      <c r="CE545" s="126"/>
      <c r="CF545" s="126"/>
      <c r="CG545" s="126"/>
      <c r="CH545" s="126"/>
      <c r="CI545" s="126"/>
      <c r="CJ545" s="126"/>
      <c r="CK545" s="126"/>
      <c r="CL545" s="126"/>
      <c r="CM545" s="126"/>
      <c r="CN545" s="126"/>
      <c r="CO545" s="126"/>
      <c r="CP545" s="126"/>
      <c r="CQ545" s="126"/>
    </row>
    <row r="546" ht="24" customHeight="1" outlineLevel="1" spans="1:95">
      <c r="A546" s="22"/>
      <c r="B546" s="108" t="s">
        <v>799</v>
      </c>
      <c r="C546" s="109" t="s">
        <v>2197</v>
      </c>
      <c r="D546" s="22" t="s">
        <v>2198</v>
      </c>
      <c r="E546" s="108"/>
      <c r="F546" s="108"/>
      <c r="G546" s="108"/>
      <c r="H546" s="110">
        <f>X546+AA546+AD546+AG546+AJ546+AM546+AP546+AS546+AV546+AY546+BB546+BE546</f>
        <v>0</v>
      </c>
      <c r="I546" s="110">
        <f>Y546+AB546+AE546+AH546+AK546+AN546+AQ546+AT546+AW546+AZ546+BC546+BF546</f>
        <v>-7156464.1350211</v>
      </c>
      <c r="J546" s="110">
        <f t="shared" ref="J546:J551" si="6089">Z546+AC546+AF546+AI546+AL546+AO546+AR546+AU546+AX546+BA546+BD546+BG546</f>
        <v>7156464.1350211</v>
      </c>
      <c r="K546" s="110"/>
      <c r="L546" s="150"/>
      <c r="M546" s="150"/>
      <c r="N546" s="150"/>
      <c r="O546" s="150"/>
      <c r="P546" s="110"/>
      <c r="Q546" s="110"/>
      <c r="R546" s="110"/>
      <c r="S546" s="110"/>
      <c r="T546" s="110"/>
      <c r="U546" s="110"/>
      <c r="V546" s="110"/>
      <c r="W546" s="110"/>
      <c r="X546" s="110">
        <f>VLOOKUP($C546,'1 预算编制表单'!$C:$BJ,27,FALSE)</f>
        <v>0</v>
      </c>
      <c r="Y546" s="110">
        <f>X546-Z546</f>
        <v>-607809.282700422</v>
      </c>
      <c r="Z546" s="110">
        <f>SUM(Z547:Z552)</f>
        <v>607809.282700422</v>
      </c>
      <c r="AA546" s="110">
        <f>VLOOKUP($C546,'1 预算编制表单'!$C:$BJ,30,FALSE)</f>
        <v>0</v>
      </c>
      <c r="AB546" s="110">
        <f>AA546-AC546</f>
        <v>-548989.029535865</v>
      </c>
      <c r="AC546" s="110">
        <f>SUM(AC547:AC552)</f>
        <v>548989.029535865</v>
      </c>
      <c r="AD546" s="110">
        <f>VLOOKUP($C546,'1 预算编制表单'!$C:$BJ,33,FALSE)</f>
        <v>0</v>
      </c>
      <c r="AE546" s="110">
        <f>AD546-AF546</f>
        <v>-607809.282700422</v>
      </c>
      <c r="AF546" s="110">
        <f>SUM(AF547:AF552)</f>
        <v>607809.282700422</v>
      </c>
      <c r="AG546" s="110">
        <f>VLOOKUP($C546,'1 预算编制表单'!$C:$BJ,36,FALSE)</f>
        <v>0</v>
      </c>
      <c r="AH546" s="110">
        <f>AG546-AI546</f>
        <v>-588202.53164557</v>
      </c>
      <c r="AI546" s="110">
        <f>SUM(AI547:AI552)</f>
        <v>588202.53164557</v>
      </c>
      <c r="AJ546" s="110">
        <f>VLOOKUP($C546,'1 预算编制表单'!$C:$BJ,39,FALSE)</f>
        <v>0</v>
      </c>
      <c r="AK546" s="110">
        <f>AJ546-AL546</f>
        <v>-607809.282700422</v>
      </c>
      <c r="AL546" s="110">
        <f>SUM(AL547:AL552)</f>
        <v>607809.282700422</v>
      </c>
      <c r="AM546" s="110">
        <f>VLOOKUP($C546,'1 预算编制表单'!$C:$BJ,42,FALSE)</f>
        <v>0</v>
      </c>
      <c r="AN546" s="110">
        <f>AM546-AO546</f>
        <v>-588202.53164557</v>
      </c>
      <c r="AO546" s="110">
        <f>SUM(AO547:AO552)</f>
        <v>588202.53164557</v>
      </c>
      <c r="AP546" s="110">
        <f>VLOOKUP($C546,'1 预算编制表单'!$C:$BJ,45,FALSE)</f>
        <v>0</v>
      </c>
      <c r="AQ546" s="110">
        <f>AP546-AR546</f>
        <v>-607809.282700422</v>
      </c>
      <c r="AR546" s="110">
        <f>SUM(AR547:AR552)</f>
        <v>607809.282700422</v>
      </c>
      <c r="AS546" s="110">
        <f>VLOOKUP($C546,'1 预算编制表单'!$C:$BJ,48,FALSE)</f>
        <v>0</v>
      </c>
      <c r="AT546" s="110">
        <f>AS546-AU546</f>
        <v>-607809.282700422</v>
      </c>
      <c r="AU546" s="110">
        <f>SUM(AU547:AU552)</f>
        <v>607809.282700422</v>
      </c>
      <c r="AV546" s="110">
        <f>VLOOKUP($C546,'1 预算编制表单'!$C:$BJ,51,FALSE)</f>
        <v>0</v>
      </c>
      <c r="AW546" s="110">
        <f>AV546-AX546</f>
        <v>-588202.53164557</v>
      </c>
      <c r="AX546" s="110">
        <f>SUM(AX547:AX552)</f>
        <v>588202.53164557</v>
      </c>
      <c r="AY546" s="110">
        <f>VLOOKUP($C546,'1 预算编制表单'!$C:$BJ,54,FALSE)</f>
        <v>0</v>
      </c>
      <c r="AZ546" s="110">
        <f>AY546-BA546</f>
        <v>-607809.282700422</v>
      </c>
      <c r="BA546" s="110">
        <f>SUM(BA547:BA552)</f>
        <v>607809.282700422</v>
      </c>
      <c r="BB546" s="110">
        <f>VLOOKUP($C546,'1 预算编制表单'!$C:$BJ,57,FALSE)</f>
        <v>0</v>
      </c>
      <c r="BC546" s="110">
        <f>BB546-BD546</f>
        <v>-588202.53164557</v>
      </c>
      <c r="BD546" s="110">
        <f>SUM(BD547:BD552)</f>
        <v>588202.53164557</v>
      </c>
      <c r="BE546" s="110">
        <f>VLOOKUP($C546,'1 预算编制表单'!$C:$BJ,60,FALSE)</f>
        <v>0</v>
      </c>
      <c r="BF546" s="110">
        <f>BE546-BG546</f>
        <v>-607809.282700422</v>
      </c>
      <c r="BG546" s="110">
        <f>SUM(BG547:BG552)</f>
        <v>607809.282700422</v>
      </c>
      <c r="BH546" s="110">
        <f>VLOOKUP($C546,'1 预算编制表单'!$C:$BJ,27,FALSE)</f>
        <v>0</v>
      </c>
      <c r="BI546" s="110">
        <f>BH546-BJ546</f>
        <v>-607809.282700422</v>
      </c>
      <c r="BJ546" s="110">
        <f>SUM(BJ547:BJ552)</f>
        <v>607809.282700422</v>
      </c>
      <c r="BK546" s="110">
        <f>VLOOKUP($C546,'1 预算编制表单'!$C:$BJ,30,FALSE)</f>
        <v>0</v>
      </c>
      <c r="BL546" s="110">
        <f>BK546-BM546</f>
        <v>-548989.029535865</v>
      </c>
      <c r="BM546" s="110">
        <f>SUM(BM547:BM552)</f>
        <v>548989.029535865</v>
      </c>
      <c r="BN546" s="110">
        <f>VLOOKUP($C546,'1 预算编制表单'!$C:$BJ,33,FALSE)</f>
        <v>0</v>
      </c>
      <c r="BO546" s="110">
        <f>BN546-BP546</f>
        <v>-607809.282700422</v>
      </c>
      <c r="BP546" s="110">
        <f>SUM(BP547:BP552)</f>
        <v>607809.282700422</v>
      </c>
      <c r="BQ546" s="110">
        <f>VLOOKUP($C546,'1 预算编制表单'!$C:$BJ,36,FALSE)</f>
        <v>0</v>
      </c>
      <c r="BR546" s="110">
        <f>BQ546-BS546</f>
        <v>0</v>
      </c>
      <c r="BS546" s="110">
        <f>SUM(BS547:BS552)</f>
        <v>0</v>
      </c>
      <c r="BT546" s="110">
        <f>VLOOKUP($C546,'1 预算编制表单'!$C:$BJ,39,FALSE)</f>
        <v>0</v>
      </c>
      <c r="BU546" s="110">
        <f>BT546-BV546</f>
        <v>0</v>
      </c>
      <c r="BV546" s="110">
        <f>SUM(BV547:BV552)</f>
        <v>0</v>
      </c>
      <c r="BW546" s="110">
        <f>VLOOKUP($C546,'1 预算编制表单'!$C:$BJ,42,FALSE)</f>
        <v>0</v>
      </c>
      <c r="BX546" s="110">
        <f>BW546-BY546</f>
        <v>0</v>
      </c>
      <c r="BY546" s="110">
        <f>SUM(BY547:BY552)</f>
        <v>0</v>
      </c>
      <c r="BZ546" s="110">
        <f>VLOOKUP($C546,'1 预算编制表单'!$C:$BJ,45,FALSE)</f>
        <v>0</v>
      </c>
      <c r="CA546" s="110">
        <f>BZ546-CB546</f>
        <v>0</v>
      </c>
      <c r="CB546" s="110">
        <f>SUM(CB547:CB552)</f>
        <v>0</v>
      </c>
      <c r="CC546" s="110">
        <f>VLOOKUP($C546,'1 预算编制表单'!$C:$BJ,48,FALSE)</f>
        <v>0</v>
      </c>
      <c r="CD546" s="110">
        <f>CC546-CE546</f>
        <v>0</v>
      </c>
      <c r="CE546" s="110">
        <f>SUM(CE547:CE552)</f>
        <v>0</v>
      </c>
      <c r="CF546" s="110">
        <f>VLOOKUP($C546,'1 预算编制表单'!$C:$BJ,51,FALSE)</f>
        <v>0</v>
      </c>
      <c r="CG546" s="110">
        <f>CF546-CH546</f>
        <v>0</v>
      </c>
      <c r="CH546" s="110">
        <f>SUM(CH547:CH552)</f>
        <v>0</v>
      </c>
      <c r="CI546" s="110">
        <f>VLOOKUP($C546,'1 预算编制表单'!$C:$BJ,54,FALSE)</f>
        <v>0</v>
      </c>
      <c r="CJ546" s="110">
        <f>CI546-CK546</f>
        <v>0</v>
      </c>
      <c r="CK546" s="110">
        <f>SUM(CK547:CK552)</f>
        <v>0</v>
      </c>
      <c r="CL546" s="110">
        <f>VLOOKUP($C546,'1 预算编制表单'!$C:$BJ,57,FALSE)</f>
        <v>0</v>
      </c>
      <c r="CM546" s="110">
        <f>CL546-CN546</f>
        <v>0</v>
      </c>
      <c r="CN546" s="110">
        <f>SUM(CN547:CN552)</f>
        <v>0</v>
      </c>
      <c r="CO546" s="110">
        <f>VLOOKUP($C546,'1 预算编制表单'!$C:$BJ,60,FALSE)</f>
        <v>0</v>
      </c>
      <c r="CP546" s="110">
        <f>CO546-CQ546</f>
        <v>0</v>
      </c>
      <c r="CQ546" s="110">
        <f>SUM(CQ547:CQ552)</f>
        <v>0</v>
      </c>
    </row>
    <row r="547" s="78" customFormat="1" ht="24" customHeight="1" outlineLevel="2" spans="1:95">
      <c r="A547" s="119"/>
      <c r="B547" s="120"/>
      <c r="C547" s="121"/>
      <c r="D547" s="119"/>
      <c r="E547" s="120"/>
      <c r="F547" s="120"/>
      <c r="G547" s="120"/>
      <c r="H547" s="122"/>
      <c r="I547" s="122"/>
      <c r="J547" s="122">
        <f t="shared" si="6089"/>
        <v>7156464.1350211</v>
      </c>
      <c r="K547" s="122">
        <v>1</v>
      </c>
      <c r="L547" s="87" t="s">
        <v>2871</v>
      </c>
      <c r="M547" s="154" t="str">
        <f>IFERROR(VLOOKUP($L547,'2-2 引出数据_合同数据仓库'!$B$2:$BP$1000,3,FALSE),0)</f>
        <v>翠堤湾花园老旧电梯更新工程合同</v>
      </c>
      <c r="N547" s="122"/>
      <c r="O547" s="154">
        <f>IFERROR(VLOOKUP((LEFT(VLOOKUP($L547,'2-2 引出数据_合同数据仓库'!$B$2:$BP$1000,64,FALSE),15)&amp;(RIGHT(VLOOKUP($L547,'2-2 引出数据_合同数据仓库'!$B$2:$BP$1000,64,FALSE),4)+1)),'2-2 引出数据_合同数据仓库'!$B$2:$BP$1000,3,FALSE),0)</f>
        <v>0</v>
      </c>
      <c r="P547" s="122"/>
      <c r="Q547" s="122" t="str">
        <f>IFERROR(VLOOKUP($L547,'2-2 引出数据_合同数据仓库'!$B$2:$BP$1000,28,FALSE),0)</f>
        <v>2024-12-10</v>
      </c>
      <c r="R547" s="122" t="str">
        <f>IFERROR(VLOOKUP($L547,'2-2 引出数据_合同数据仓库'!$B$2:$BP$1000,29,FALSE),0)</f>
        <v>2024-12-13</v>
      </c>
      <c r="S547" s="122" t="str">
        <f>IFERROR(VLOOKUP($L547,'2-2 引出数据_合同数据仓库'!$B$2:$BP$1000,4,FALSE),0)</f>
        <v>2026-03-31</v>
      </c>
      <c r="T547" s="122"/>
      <c r="U547" s="122">
        <f>IFERROR(VLOOKUP($L547,'2-2 引出数据_合同数据仓库'!$B$2:$BP$1000,15,FALSE),0)</f>
        <v>9293600</v>
      </c>
      <c r="V547" s="122">
        <f t="shared" ref="V547:V551" si="6090">U547/(S547-R547+1)*365</f>
        <v>7156464.1350211</v>
      </c>
      <c r="W547" s="122"/>
      <c r="X547" s="161">
        <v>45658</v>
      </c>
      <c r="Y547" s="161">
        <f t="shared" ref="Y547:Y551" si="6091">X547+30</f>
        <v>45688</v>
      </c>
      <c r="Z547" s="165">
        <f t="shared" ref="Z547:Z551" si="6092">IFERROR(IF(($R547-Y547)&gt;=0,0,IF(($S547-X547)&lt;0,0,IF(AND(($S547-Y547)&gt;0,(X547-$R547)&gt;0),$V547/365*(Y547-X547+1),IF(AND(($S547-Y547)&lt;=0,(X547-$R547)&gt;0),$V547/365*($S547-X547+1),$V547/365*(Y547-$R547+1))))),0)</f>
        <v>607809.282700422</v>
      </c>
      <c r="AA547" s="161">
        <f t="shared" ref="AA547:AA551" si="6093">Y547+1</f>
        <v>45689</v>
      </c>
      <c r="AB547" s="161">
        <f t="shared" ref="AB547:AB551" si="6094">AA547+27</f>
        <v>45716</v>
      </c>
      <c r="AC547" s="165">
        <f t="shared" ref="AC547:AC551" si="6095">IFERROR(IF(($R547-AB547)&gt;=0,0,IF(($S547-AA547)&lt;0,0,IF(AND(($S547-AB547)&gt;0,(AA547-$R547)&gt;0),$V547/365*(AB547-AA547+1),IF(AND(($S547-AB547)&lt;=0,(AA547-$R547)&gt;0),$V547/365*($S547-AA547+1),$V547/365*(AB547-$R547+1))))),0)</f>
        <v>548989.029535865</v>
      </c>
      <c r="AD547" s="161">
        <f t="shared" ref="AD547:AD551" si="6096">AB547+1</f>
        <v>45717</v>
      </c>
      <c r="AE547" s="161">
        <f t="shared" ref="AE547:AE551" si="6097">AD547+30</f>
        <v>45747</v>
      </c>
      <c r="AF547" s="165">
        <f t="shared" ref="AF547:AF551" si="6098">IFERROR(IF(($R547-AE547)&gt;=0,0,IF(($S547-AD547)&lt;0,0,IF(AND(($S547-AE547)&gt;0,(AD547-$R547)&gt;0),$V547/365*(AE547-AD547+1),IF(AND(($S547-AE547)&lt;=0,(AD547-$R547)&gt;0),$V547/365*($S547-AD547+1),$V547/365*(AE547-$R547+1))))),0)</f>
        <v>607809.282700422</v>
      </c>
      <c r="AG547" s="161">
        <f t="shared" ref="AG547:AG551" si="6099">AE547+1</f>
        <v>45748</v>
      </c>
      <c r="AH547" s="161">
        <f t="shared" ref="AH547:AH551" si="6100">AG547+29</f>
        <v>45777</v>
      </c>
      <c r="AI547" s="165">
        <f t="shared" ref="AI547:AI551" si="6101">IFERROR(IF(($R547-AH547)&gt;=0,0,IF(($S547-AG547)&lt;0,0,IF(AND(($S547-AH547)&gt;0,(AG547-$R547)&gt;0),$V547/365*(AH547-AG547+1),IF(AND(($S547-AH547)&lt;=0,(AG547-$R547)&gt;0),$V547/365*($S547-AG547+1),$V547/365*(AH547-$R547+1))))),0)</f>
        <v>588202.53164557</v>
      </c>
      <c r="AJ547" s="161">
        <f t="shared" ref="AJ547:AJ551" si="6102">AH547+1</f>
        <v>45778</v>
      </c>
      <c r="AK547" s="161">
        <f t="shared" ref="AK547:AK551" si="6103">AJ547+30</f>
        <v>45808</v>
      </c>
      <c r="AL547" s="165">
        <f t="shared" ref="AL547:AL551" si="6104">IFERROR(IF(($R547-AK547)&gt;=0,0,IF(($S547-AJ547)&lt;0,0,IF(AND(($S547-AK547)&gt;0,(AJ547-$R547)&gt;0),$V547/365*(AK547-AJ547+1),IF(AND(($S547-AK547)&lt;=0,(AJ547-$R547)&gt;0),$V547/365*($S547-AJ547+1),$V547/365*(AK547-$R547+1))))),0)</f>
        <v>607809.282700422</v>
      </c>
      <c r="AM547" s="161">
        <f t="shared" ref="AM547:AM551" si="6105">AK547+1</f>
        <v>45809</v>
      </c>
      <c r="AN547" s="161">
        <f t="shared" ref="AN547:AN551" si="6106">AM547+29</f>
        <v>45838</v>
      </c>
      <c r="AO547" s="165">
        <f t="shared" ref="AO547:AO551" si="6107">IFERROR(IF(($R547-AN547)&gt;=0,0,IF(($S547-AM547)&lt;0,0,IF(AND(($S547-AN547)&gt;0,(AM547-$R547)&gt;0),$V547/365*(AN547-AM547+1),IF(AND(($S547-AN547)&lt;=0,(AM547-$R547)&gt;0),$V547/365*($S547-AM547+1),$V547/365*(AN547-$R547+1))))),0)</f>
        <v>588202.53164557</v>
      </c>
      <c r="AP547" s="161">
        <f t="shared" ref="AP547:AP551" si="6108">AN547+1</f>
        <v>45839</v>
      </c>
      <c r="AQ547" s="161">
        <f t="shared" ref="AQ547:AQ551" si="6109">AP547+30</f>
        <v>45869</v>
      </c>
      <c r="AR547" s="165">
        <f t="shared" ref="AR547:AR551" si="6110">IFERROR(IF(($R547-AQ547)&gt;=0,0,IF(($S547-AP547)&lt;0,0,IF(AND(($S547-AQ547)&gt;0,(AP547-$R547)&gt;0),$V547/365*(AQ547-AP547+1),IF(AND(($S547-AQ547)&lt;=0,(AP547-$R547)&gt;0),$V547/365*($S547-AP547+1),$V547/365*(AQ547-$R547+1))))),0)</f>
        <v>607809.282700422</v>
      </c>
      <c r="AS547" s="161">
        <f t="shared" ref="AS547:AS551" si="6111">AQ547+1</f>
        <v>45870</v>
      </c>
      <c r="AT547" s="161">
        <f t="shared" ref="AT547:AT551" si="6112">AS547+30</f>
        <v>45900</v>
      </c>
      <c r="AU547" s="165">
        <f t="shared" ref="AU547:AU551" si="6113">IFERROR(IF(($R547-AT547)&gt;=0,0,IF(($S547-AS547)&lt;0,0,IF(AND(($S547-AT547)&gt;0,(AS547-$R547)&gt;0),$V547/365*(AT547-AS547+1),IF(AND(($S547-AT547)&lt;=0,(AS547-$R547)&gt;0),$V547/365*($S547-AS547+1),$V547/365*(AT547-$R547+1))))),0)</f>
        <v>607809.282700422</v>
      </c>
      <c r="AV547" s="161">
        <f t="shared" ref="AV547:AV551" si="6114">AT547+1</f>
        <v>45901</v>
      </c>
      <c r="AW547" s="161">
        <f t="shared" ref="AW547:AW551" si="6115">AV547+29</f>
        <v>45930</v>
      </c>
      <c r="AX547" s="165">
        <f t="shared" ref="AX547:AX551" si="6116">IFERROR(IF(($R547-AW547)&gt;=0,0,IF(($S547-AV547)&lt;0,0,IF(AND(($S547-AW547)&gt;0,(AV547-$R547)&gt;0),$V547/365*(AW547-AV547+1),IF(AND(($S547-AW547)&lt;=0,(AV547-$R547)&gt;0),$V547/365*($S547-AV547+1),$V547/365*(AW547-$R547+1))))),0)</f>
        <v>588202.53164557</v>
      </c>
      <c r="AY547" s="161">
        <f t="shared" ref="AY547:AY551" si="6117">AW547+1</f>
        <v>45931</v>
      </c>
      <c r="AZ547" s="161">
        <f t="shared" ref="AZ547:AZ551" si="6118">AY547+30</f>
        <v>45961</v>
      </c>
      <c r="BA547" s="165">
        <f t="shared" ref="BA547:BA551" si="6119">IFERROR(IF(($R547-AZ547)&gt;=0,0,IF(($S547-AY547)&lt;0,0,IF(AND(($S547-AZ547)&gt;0,(AY547-$R547)&gt;0),$V547/365*(AZ547-AY547+1),IF(AND(($S547-AZ547)&lt;=0,(AY547-$R547)&gt;0),$V547/365*($S547-AY547+1),$V547/365*(AZ547-$R547+1))))),0)</f>
        <v>607809.282700422</v>
      </c>
      <c r="BB547" s="161">
        <f t="shared" ref="BB547:BB551" si="6120">AZ547+1</f>
        <v>45962</v>
      </c>
      <c r="BC547" s="161">
        <f t="shared" ref="BC547:BC551" si="6121">BB547+29</f>
        <v>45991</v>
      </c>
      <c r="BD547" s="165">
        <f t="shared" ref="BD547:BD551" si="6122">IFERROR(IF(($R547-BC547)&gt;=0,0,IF(($S547-BB547)&lt;0,0,IF(AND(($S547-BC547)&gt;0,(BB547-$R547)&gt;0),$V547/365*(BC547-BB547+1),IF(AND(($S547-BC547)&lt;=0,(BB547-$R547)&gt;0),$V547/365*($S547-BB547+1),$V547/365*(BC547-$R547+1))))),0)</f>
        <v>588202.53164557</v>
      </c>
      <c r="BE547" s="161">
        <f t="shared" ref="BE547:BE551" si="6123">BC547+1</f>
        <v>45992</v>
      </c>
      <c r="BF547" s="161">
        <f t="shared" ref="BF547:BF551" si="6124">BE547+30</f>
        <v>46022</v>
      </c>
      <c r="BG547" s="165">
        <f t="shared" ref="BG547:BG551" si="6125">IFERROR(IF(($R547-BF547)&gt;=0,0,IF(($S547-BE547)&lt;0,0,IF(AND(($S547-BF547)&gt;0,(BE547-$R547)&gt;0),$V547/365*(BF547-BE547+1),IF(AND(($S547-BF547)&lt;=0,(BE547-$R547)&gt;0),$V547/365*($S547-BE547+1),$V547/365*(BF547-$R547+1))))),0)</f>
        <v>607809.282700422</v>
      </c>
      <c r="BH547" s="161">
        <v>46023</v>
      </c>
      <c r="BI547" s="161">
        <f t="shared" ref="BI547:BI551" si="6126">BH547+30</f>
        <v>46053</v>
      </c>
      <c r="BJ547" s="165">
        <f t="shared" ref="BJ547:BJ551" si="6127">IFERROR(IF(($R547-BI547)&gt;=0,0,IF(($S547-BH547)&lt;0,0,IF(AND(($S547-BI547)&gt;0,(BH547-$R547)&gt;0),$V547/365*(BI547-BH547+1),IF(AND(($S547-BI547)&lt;=0,(BH547-$R547)&gt;0),$V547/365*($S547-BH547+1),$V547/365*(BI547-$R547+1))))),0)</f>
        <v>607809.282700422</v>
      </c>
      <c r="BK547" s="161">
        <f t="shared" ref="BK547:BK551" si="6128">BI547+1</f>
        <v>46054</v>
      </c>
      <c r="BL547" s="161">
        <f t="shared" ref="BL547:BL551" si="6129">BK547+27</f>
        <v>46081</v>
      </c>
      <c r="BM547" s="165">
        <f t="shared" ref="BM547:BM551" si="6130">IFERROR(IF(($R547-BL547)&gt;=0,0,IF(($S547-BK547)&lt;0,0,IF(AND(($S547-BL547)&gt;0,(BK547-$R547)&gt;0),$V547/365*(BL547-BK547+1),IF(AND(($S547-BL547)&lt;=0,(BK547-$R547)&gt;0),$V547/365*($S547-BK547+1),$V547/365*(BL547-$R547+1))))),0)</f>
        <v>548989.029535865</v>
      </c>
      <c r="BN547" s="161">
        <f t="shared" ref="BN547:BN551" si="6131">BL547+1</f>
        <v>46082</v>
      </c>
      <c r="BO547" s="161">
        <f t="shared" ref="BO547:BO551" si="6132">BN547+30</f>
        <v>46112</v>
      </c>
      <c r="BP547" s="165">
        <f t="shared" ref="BP547:BP551" si="6133">IFERROR(IF(($R547-BO547)&gt;=0,0,IF(($S547-BN547)&lt;0,0,IF(AND(($S547-BO547)&gt;0,(BN547-$R547)&gt;0),$V547/365*(BO547-BN547+1),IF(AND(($S547-BO547)&lt;=0,(BN547-$R547)&gt;0),$V547/365*($S547-BN547+1),$V547/365*(BO547-$R547+1))))),0)</f>
        <v>607809.282700422</v>
      </c>
      <c r="BQ547" s="161">
        <f t="shared" ref="BQ547:BQ551" si="6134">BO547+1</f>
        <v>46113</v>
      </c>
      <c r="BR547" s="161">
        <f t="shared" ref="BR547:BR551" si="6135">BQ547+29</f>
        <v>46142</v>
      </c>
      <c r="BS547" s="165">
        <f t="shared" ref="BS547:BS551" si="6136">IFERROR(IF(($R547-BR547)&gt;=0,0,IF(($S547-BQ547)&lt;0,0,IF(AND(($S547-BR547)&gt;0,(BQ547-$R547)&gt;0),$V547/365*(BR547-BQ547+1),IF(AND(($S547-BR547)&lt;=0,(BQ547-$R547)&gt;0),$V547/365*($S547-BQ547+1),$V547/365*(BR547-$R547+1))))),0)</f>
        <v>0</v>
      </c>
      <c r="BT547" s="161">
        <f t="shared" ref="BT547:BT551" si="6137">BR547+1</f>
        <v>46143</v>
      </c>
      <c r="BU547" s="161">
        <f t="shared" ref="BU547:BU551" si="6138">BT547+30</f>
        <v>46173</v>
      </c>
      <c r="BV547" s="165">
        <f t="shared" ref="BV547:BV551" si="6139">IFERROR(IF(($R547-BU547)&gt;=0,0,IF(($S547-BT547)&lt;0,0,IF(AND(($S547-BU547)&gt;0,(BT547-$R547)&gt;0),$V547/365*(BU547-BT547+1),IF(AND(($S547-BU547)&lt;=0,(BT547-$R547)&gt;0),$V547/365*($S547-BT547+1),$V547/365*(BU547-$R547+1))))),0)</f>
        <v>0</v>
      </c>
      <c r="BW547" s="161">
        <f t="shared" ref="BW547:BW551" si="6140">BU547+1</f>
        <v>46174</v>
      </c>
      <c r="BX547" s="161">
        <f t="shared" ref="BX547:BX551" si="6141">BW547+29</f>
        <v>46203</v>
      </c>
      <c r="BY547" s="165">
        <f t="shared" ref="BY547:BY551" si="6142">IFERROR(IF(($R547-BX547)&gt;=0,0,IF(($S547-BW547)&lt;0,0,IF(AND(($S547-BX547)&gt;0,(BW547-$R547)&gt;0),$V547/365*(BX547-BW547+1),IF(AND(($S547-BX547)&lt;=0,(BW547-$R547)&gt;0),$V547/365*($S547-BW547+1),$V547/365*(BX547-$R547+1))))),0)</f>
        <v>0</v>
      </c>
      <c r="BZ547" s="161">
        <f t="shared" ref="BZ547:BZ551" si="6143">BX547+1</f>
        <v>46204</v>
      </c>
      <c r="CA547" s="161">
        <f t="shared" ref="CA547:CA551" si="6144">BZ547+30</f>
        <v>46234</v>
      </c>
      <c r="CB547" s="165">
        <f t="shared" ref="CB547:CB551" si="6145">IFERROR(IF(($R547-CA547)&gt;=0,0,IF(($S547-BZ547)&lt;0,0,IF(AND(($S547-CA547)&gt;0,(BZ547-$R547)&gt;0),$V547/365*(CA547-BZ547+1),IF(AND(($S547-CA547)&lt;=0,(BZ547-$R547)&gt;0),$V547/365*($S547-BZ547+1),$V547/365*(CA547-$R547+1))))),0)</f>
        <v>0</v>
      </c>
      <c r="CC547" s="161">
        <f t="shared" ref="CC547:CC551" si="6146">CA547+1</f>
        <v>46235</v>
      </c>
      <c r="CD547" s="161">
        <f t="shared" ref="CD547:CD551" si="6147">CC547+30</f>
        <v>46265</v>
      </c>
      <c r="CE547" s="165">
        <f t="shared" ref="CE547:CE551" si="6148">IFERROR(IF(($R547-CD547)&gt;=0,0,IF(($S547-CC547)&lt;0,0,IF(AND(($S547-CD547)&gt;0,(CC547-$R547)&gt;0),$V547/365*(CD547-CC547+1),IF(AND(($S547-CD547)&lt;=0,(CC547-$R547)&gt;0),$V547/365*($S547-CC547+1),$V547/365*(CD547-$R547+1))))),0)</f>
        <v>0</v>
      </c>
      <c r="CF547" s="161">
        <f t="shared" ref="CF547:CF551" si="6149">CD547+1</f>
        <v>46266</v>
      </c>
      <c r="CG547" s="161">
        <f t="shared" ref="CG547:CG551" si="6150">CF547+29</f>
        <v>46295</v>
      </c>
      <c r="CH547" s="165">
        <f t="shared" ref="CH547:CH551" si="6151">IFERROR(IF(($R547-CG547)&gt;=0,0,IF(($S547-CF547)&lt;0,0,IF(AND(($S547-CG547)&gt;0,(CF547-$R547)&gt;0),$V547/365*(CG547-CF547+1),IF(AND(($S547-CG547)&lt;=0,(CF547-$R547)&gt;0),$V547/365*($S547-CF547+1),$V547/365*(CG547-$R547+1))))),0)</f>
        <v>0</v>
      </c>
      <c r="CI547" s="161">
        <f t="shared" ref="CI547:CI551" si="6152">CG547+1</f>
        <v>46296</v>
      </c>
      <c r="CJ547" s="161">
        <f t="shared" ref="CJ547:CJ551" si="6153">CI547+30</f>
        <v>46326</v>
      </c>
      <c r="CK547" s="165">
        <f t="shared" ref="CK547:CK551" si="6154">IFERROR(IF(($R547-CJ547)&gt;=0,0,IF(($S547-CI547)&lt;0,0,IF(AND(($S547-CJ547)&gt;0,(CI547-$R547)&gt;0),$V547/365*(CJ547-CI547+1),IF(AND(($S547-CJ547)&lt;=0,(CI547-$R547)&gt;0),$V547/365*($S547-CI547+1),$V547/365*(CJ547-$R547+1))))),0)</f>
        <v>0</v>
      </c>
      <c r="CL547" s="161">
        <f t="shared" ref="CL547:CL551" si="6155">CJ547+1</f>
        <v>46327</v>
      </c>
      <c r="CM547" s="161">
        <f t="shared" ref="CM547:CM551" si="6156">CL547+29</f>
        <v>46356</v>
      </c>
      <c r="CN547" s="165">
        <f t="shared" ref="CN547:CN551" si="6157">IFERROR(IF(($R547-CM547)&gt;=0,0,IF(($S547-CL547)&lt;0,0,IF(AND(($S547-CM547)&gt;0,(CL547-$R547)&gt;0),$V547/365*(CM547-CL547+1),IF(AND(($S547-CM547)&lt;=0,(CL547-$R547)&gt;0),$V547/365*($S547-CL547+1),$V547/365*(CM547-$R547+1))))),0)</f>
        <v>0</v>
      </c>
      <c r="CO547" s="161">
        <f t="shared" ref="CO547:CO551" si="6158">CM547+1</f>
        <v>46357</v>
      </c>
      <c r="CP547" s="161">
        <f t="shared" ref="CP547:CP551" si="6159">CO547+30</f>
        <v>46387</v>
      </c>
      <c r="CQ547" s="165">
        <f t="shared" ref="CQ547:CQ551" si="6160">IFERROR(IF(($R547-CP547)&gt;=0,0,IF(($S547-CO547)&lt;0,0,IF(AND(($S547-CP547)&gt;0,(CO547-$R547)&gt;0),$V547/365*(CP547-CO547+1),IF(AND(($S547-CP547)&lt;=0,(CO547-$R547)&gt;0),$V547/365*($S547-CO547+1),$V547/365*(CP547-$R547+1))))),0)</f>
        <v>0</v>
      </c>
    </row>
    <row r="548" s="78" customFormat="1" ht="24" customHeight="1" outlineLevel="2" spans="1:95">
      <c r="A548" s="119"/>
      <c r="B548" s="120"/>
      <c r="C548" s="121"/>
      <c r="D548" s="119"/>
      <c r="E548" s="120"/>
      <c r="F548" s="120"/>
      <c r="G548" s="120"/>
      <c r="H548" s="122"/>
      <c r="I548" s="122"/>
      <c r="J548" s="122">
        <f t="shared" si="6089"/>
        <v>0</v>
      </c>
      <c r="K548" s="122">
        <f t="shared" ref="K548:K551" si="6161">K547+1</f>
        <v>2</v>
      </c>
      <c r="L548" s="87"/>
      <c r="M548" s="154">
        <f>IFERROR(VLOOKUP($L548,'2-2 引出数据_合同数据仓库'!$B$2:$BP$1000,3,FALSE),0)</f>
        <v>0</v>
      </c>
      <c r="N548" s="122"/>
      <c r="O548" s="154">
        <f>IFERROR(VLOOKUP((LEFT(VLOOKUP($L548,'2-2 引出数据_合同数据仓库'!$B$2:$BP$1000,64,FALSE),15)&amp;(RIGHT(VLOOKUP($L548,'2-2 引出数据_合同数据仓库'!$B$2:$BP$1000,64,FALSE),4)+1)),'2-2 引出数据_合同数据仓库'!$B$2:$BP$1000,3,FALSE),0)</f>
        <v>0</v>
      </c>
      <c r="P548" s="122"/>
      <c r="Q548" s="122">
        <f>IFERROR(VLOOKUP($L548,'2-2 引出数据_合同数据仓库'!$B$2:$BP$1000,28,FALSE),0)</f>
        <v>0</v>
      </c>
      <c r="R548" s="122">
        <f>IFERROR(VLOOKUP($L548,'2-2 引出数据_合同数据仓库'!$B$2:$BP$1000,29,FALSE),0)</f>
        <v>0</v>
      </c>
      <c r="S548" s="122">
        <f>IFERROR(VLOOKUP($L548,'2-2 引出数据_合同数据仓库'!$B$2:$BP$1000,4,FALSE),0)</f>
        <v>0</v>
      </c>
      <c r="T548" s="122"/>
      <c r="U548" s="122">
        <f>IFERROR(VLOOKUP($L548,'2-2 引出数据_合同数据仓库'!$B$2:$BP$1000,15,FALSE),0)</f>
        <v>0</v>
      </c>
      <c r="V548" s="122">
        <f t="shared" si="6090"/>
        <v>0</v>
      </c>
      <c r="W548" s="122"/>
      <c r="X548" s="161">
        <v>45658</v>
      </c>
      <c r="Y548" s="161">
        <f t="shared" si="6091"/>
        <v>45688</v>
      </c>
      <c r="Z548" s="165">
        <f t="shared" si="6092"/>
        <v>0</v>
      </c>
      <c r="AA548" s="161">
        <f t="shared" si="6093"/>
        <v>45689</v>
      </c>
      <c r="AB548" s="161">
        <f t="shared" si="6094"/>
        <v>45716</v>
      </c>
      <c r="AC548" s="165">
        <f t="shared" si="6095"/>
        <v>0</v>
      </c>
      <c r="AD548" s="161">
        <f t="shared" si="6096"/>
        <v>45717</v>
      </c>
      <c r="AE548" s="161">
        <f t="shared" si="6097"/>
        <v>45747</v>
      </c>
      <c r="AF548" s="165">
        <f t="shared" si="6098"/>
        <v>0</v>
      </c>
      <c r="AG548" s="161">
        <f t="shared" si="6099"/>
        <v>45748</v>
      </c>
      <c r="AH548" s="161">
        <f t="shared" si="6100"/>
        <v>45777</v>
      </c>
      <c r="AI548" s="165">
        <f t="shared" si="6101"/>
        <v>0</v>
      </c>
      <c r="AJ548" s="161">
        <f t="shared" si="6102"/>
        <v>45778</v>
      </c>
      <c r="AK548" s="161">
        <f t="shared" si="6103"/>
        <v>45808</v>
      </c>
      <c r="AL548" s="165">
        <f t="shared" si="6104"/>
        <v>0</v>
      </c>
      <c r="AM548" s="161">
        <f t="shared" si="6105"/>
        <v>45809</v>
      </c>
      <c r="AN548" s="161">
        <f t="shared" si="6106"/>
        <v>45838</v>
      </c>
      <c r="AO548" s="165">
        <f t="shared" si="6107"/>
        <v>0</v>
      </c>
      <c r="AP548" s="161">
        <f t="shared" si="6108"/>
        <v>45839</v>
      </c>
      <c r="AQ548" s="161">
        <f t="shared" si="6109"/>
        <v>45869</v>
      </c>
      <c r="AR548" s="165">
        <f t="shared" si="6110"/>
        <v>0</v>
      </c>
      <c r="AS548" s="161">
        <f t="shared" si="6111"/>
        <v>45870</v>
      </c>
      <c r="AT548" s="161">
        <f t="shared" si="6112"/>
        <v>45900</v>
      </c>
      <c r="AU548" s="165">
        <f t="shared" si="6113"/>
        <v>0</v>
      </c>
      <c r="AV548" s="161">
        <f t="shared" si="6114"/>
        <v>45901</v>
      </c>
      <c r="AW548" s="161">
        <f t="shared" si="6115"/>
        <v>45930</v>
      </c>
      <c r="AX548" s="165">
        <f t="shared" si="6116"/>
        <v>0</v>
      </c>
      <c r="AY548" s="161">
        <f t="shared" si="6117"/>
        <v>45931</v>
      </c>
      <c r="AZ548" s="161">
        <f t="shared" si="6118"/>
        <v>45961</v>
      </c>
      <c r="BA548" s="165">
        <f t="shared" si="6119"/>
        <v>0</v>
      </c>
      <c r="BB548" s="161">
        <f t="shared" si="6120"/>
        <v>45962</v>
      </c>
      <c r="BC548" s="161">
        <f t="shared" si="6121"/>
        <v>45991</v>
      </c>
      <c r="BD548" s="165">
        <f t="shared" si="6122"/>
        <v>0</v>
      </c>
      <c r="BE548" s="161">
        <f t="shared" si="6123"/>
        <v>45992</v>
      </c>
      <c r="BF548" s="161">
        <f t="shared" si="6124"/>
        <v>46022</v>
      </c>
      <c r="BG548" s="165">
        <f t="shared" si="6125"/>
        <v>0</v>
      </c>
      <c r="BH548" s="161">
        <v>46023</v>
      </c>
      <c r="BI548" s="161">
        <f t="shared" si="6126"/>
        <v>46053</v>
      </c>
      <c r="BJ548" s="165">
        <f t="shared" si="6127"/>
        <v>0</v>
      </c>
      <c r="BK548" s="161">
        <f t="shared" si="6128"/>
        <v>46054</v>
      </c>
      <c r="BL548" s="161">
        <f t="shared" si="6129"/>
        <v>46081</v>
      </c>
      <c r="BM548" s="165">
        <f t="shared" si="6130"/>
        <v>0</v>
      </c>
      <c r="BN548" s="161">
        <f t="shared" si="6131"/>
        <v>46082</v>
      </c>
      <c r="BO548" s="161">
        <f t="shared" si="6132"/>
        <v>46112</v>
      </c>
      <c r="BP548" s="165">
        <f t="shared" si="6133"/>
        <v>0</v>
      </c>
      <c r="BQ548" s="161">
        <f t="shared" si="6134"/>
        <v>46113</v>
      </c>
      <c r="BR548" s="161">
        <f t="shared" si="6135"/>
        <v>46142</v>
      </c>
      <c r="BS548" s="165">
        <f t="shared" si="6136"/>
        <v>0</v>
      </c>
      <c r="BT548" s="161">
        <f t="shared" si="6137"/>
        <v>46143</v>
      </c>
      <c r="BU548" s="161">
        <f t="shared" si="6138"/>
        <v>46173</v>
      </c>
      <c r="BV548" s="165">
        <f t="shared" si="6139"/>
        <v>0</v>
      </c>
      <c r="BW548" s="161">
        <f t="shared" si="6140"/>
        <v>46174</v>
      </c>
      <c r="BX548" s="161">
        <f t="shared" si="6141"/>
        <v>46203</v>
      </c>
      <c r="BY548" s="165">
        <f t="shared" si="6142"/>
        <v>0</v>
      </c>
      <c r="BZ548" s="161">
        <f t="shared" si="6143"/>
        <v>46204</v>
      </c>
      <c r="CA548" s="161">
        <f t="shared" si="6144"/>
        <v>46234</v>
      </c>
      <c r="CB548" s="165">
        <f t="shared" si="6145"/>
        <v>0</v>
      </c>
      <c r="CC548" s="161">
        <f t="shared" si="6146"/>
        <v>46235</v>
      </c>
      <c r="CD548" s="161">
        <f t="shared" si="6147"/>
        <v>46265</v>
      </c>
      <c r="CE548" s="165">
        <f t="shared" si="6148"/>
        <v>0</v>
      </c>
      <c r="CF548" s="161">
        <f t="shared" si="6149"/>
        <v>46266</v>
      </c>
      <c r="CG548" s="161">
        <f t="shared" si="6150"/>
        <v>46295</v>
      </c>
      <c r="CH548" s="165">
        <f t="shared" si="6151"/>
        <v>0</v>
      </c>
      <c r="CI548" s="161">
        <f t="shared" si="6152"/>
        <v>46296</v>
      </c>
      <c r="CJ548" s="161">
        <f t="shared" si="6153"/>
        <v>46326</v>
      </c>
      <c r="CK548" s="165">
        <f t="shared" si="6154"/>
        <v>0</v>
      </c>
      <c r="CL548" s="161">
        <f t="shared" si="6155"/>
        <v>46327</v>
      </c>
      <c r="CM548" s="161">
        <f t="shared" si="6156"/>
        <v>46356</v>
      </c>
      <c r="CN548" s="165">
        <f t="shared" si="6157"/>
        <v>0</v>
      </c>
      <c r="CO548" s="161">
        <f t="shared" si="6158"/>
        <v>46357</v>
      </c>
      <c r="CP548" s="161">
        <f t="shared" si="6159"/>
        <v>46387</v>
      </c>
      <c r="CQ548" s="165">
        <f t="shared" si="6160"/>
        <v>0</v>
      </c>
    </row>
    <row r="549" s="78" customFormat="1" ht="24" customHeight="1" outlineLevel="2" spans="1:95">
      <c r="A549" s="119"/>
      <c r="B549" s="120"/>
      <c r="C549" s="121"/>
      <c r="D549" s="119"/>
      <c r="E549" s="120"/>
      <c r="F549" s="120"/>
      <c r="G549" s="120"/>
      <c r="H549" s="122"/>
      <c r="I549" s="122"/>
      <c r="J549" s="122">
        <f t="shared" si="6089"/>
        <v>0</v>
      </c>
      <c r="K549" s="122">
        <f t="shared" si="6161"/>
        <v>3</v>
      </c>
      <c r="L549" s="87"/>
      <c r="M549" s="154">
        <f>IFERROR(VLOOKUP($L549,'2-2 引出数据_合同数据仓库'!$B$2:$BP$1000,3,FALSE),0)</f>
        <v>0</v>
      </c>
      <c r="N549" s="122"/>
      <c r="O549" s="154">
        <f>IFERROR(VLOOKUP((LEFT(VLOOKUP($L549,'2-2 引出数据_合同数据仓库'!$B$2:$BP$1000,64,FALSE),15)&amp;(RIGHT(VLOOKUP($L549,'2-2 引出数据_合同数据仓库'!$B$2:$BP$1000,64,FALSE),4)+1)),'2-2 引出数据_合同数据仓库'!$B$2:$BP$1000,3,FALSE),0)</f>
        <v>0</v>
      </c>
      <c r="P549" s="122"/>
      <c r="Q549" s="122">
        <f>IFERROR(VLOOKUP($L549,'2-2 引出数据_合同数据仓库'!$B$2:$BP$1000,28,FALSE),0)</f>
        <v>0</v>
      </c>
      <c r="R549" s="122">
        <f>IFERROR(VLOOKUP($L549,'2-2 引出数据_合同数据仓库'!$B$2:$BP$1000,29,FALSE),0)</f>
        <v>0</v>
      </c>
      <c r="S549" s="122">
        <f>IFERROR(VLOOKUP($L549,'2-2 引出数据_合同数据仓库'!$B$2:$BP$1000,4,FALSE),0)</f>
        <v>0</v>
      </c>
      <c r="T549" s="122"/>
      <c r="U549" s="122">
        <f>IFERROR(VLOOKUP($L549,'2-2 引出数据_合同数据仓库'!$B$2:$BP$1000,15,FALSE),0)</f>
        <v>0</v>
      </c>
      <c r="V549" s="122">
        <f t="shared" si="6090"/>
        <v>0</v>
      </c>
      <c r="W549" s="122"/>
      <c r="X549" s="161">
        <v>45658</v>
      </c>
      <c r="Y549" s="161">
        <f t="shared" si="6091"/>
        <v>45688</v>
      </c>
      <c r="Z549" s="165">
        <f t="shared" si="6092"/>
        <v>0</v>
      </c>
      <c r="AA549" s="161">
        <f t="shared" si="6093"/>
        <v>45689</v>
      </c>
      <c r="AB549" s="161">
        <f t="shared" si="6094"/>
        <v>45716</v>
      </c>
      <c r="AC549" s="165">
        <f t="shared" si="6095"/>
        <v>0</v>
      </c>
      <c r="AD549" s="161">
        <f t="shared" si="6096"/>
        <v>45717</v>
      </c>
      <c r="AE549" s="161">
        <f t="shared" si="6097"/>
        <v>45747</v>
      </c>
      <c r="AF549" s="165">
        <f t="shared" si="6098"/>
        <v>0</v>
      </c>
      <c r="AG549" s="161">
        <f t="shared" si="6099"/>
        <v>45748</v>
      </c>
      <c r="AH549" s="161">
        <f t="shared" si="6100"/>
        <v>45777</v>
      </c>
      <c r="AI549" s="165">
        <f t="shared" si="6101"/>
        <v>0</v>
      </c>
      <c r="AJ549" s="161">
        <f t="shared" si="6102"/>
        <v>45778</v>
      </c>
      <c r="AK549" s="161">
        <f t="shared" si="6103"/>
        <v>45808</v>
      </c>
      <c r="AL549" s="165">
        <f t="shared" si="6104"/>
        <v>0</v>
      </c>
      <c r="AM549" s="161">
        <f t="shared" si="6105"/>
        <v>45809</v>
      </c>
      <c r="AN549" s="161">
        <f t="shared" si="6106"/>
        <v>45838</v>
      </c>
      <c r="AO549" s="165">
        <f t="shared" si="6107"/>
        <v>0</v>
      </c>
      <c r="AP549" s="161">
        <f t="shared" si="6108"/>
        <v>45839</v>
      </c>
      <c r="AQ549" s="161">
        <f t="shared" si="6109"/>
        <v>45869</v>
      </c>
      <c r="AR549" s="165">
        <f t="shared" si="6110"/>
        <v>0</v>
      </c>
      <c r="AS549" s="161">
        <f t="shared" si="6111"/>
        <v>45870</v>
      </c>
      <c r="AT549" s="161">
        <f t="shared" si="6112"/>
        <v>45900</v>
      </c>
      <c r="AU549" s="165">
        <f t="shared" si="6113"/>
        <v>0</v>
      </c>
      <c r="AV549" s="161">
        <f t="shared" si="6114"/>
        <v>45901</v>
      </c>
      <c r="AW549" s="161">
        <f t="shared" si="6115"/>
        <v>45930</v>
      </c>
      <c r="AX549" s="165">
        <f t="shared" si="6116"/>
        <v>0</v>
      </c>
      <c r="AY549" s="161">
        <f t="shared" si="6117"/>
        <v>45931</v>
      </c>
      <c r="AZ549" s="161">
        <f t="shared" si="6118"/>
        <v>45961</v>
      </c>
      <c r="BA549" s="165">
        <f t="shared" si="6119"/>
        <v>0</v>
      </c>
      <c r="BB549" s="161">
        <f t="shared" si="6120"/>
        <v>45962</v>
      </c>
      <c r="BC549" s="161">
        <f t="shared" si="6121"/>
        <v>45991</v>
      </c>
      <c r="BD549" s="165">
        <f t="shared" si="6122"/>
        <v>0</v>
      </c>
      <c r="BE549" s="161">
        <f t="shared" si="6123"/>
        <v>45992</v>
      </c>
      <c r="BF549" s="161">
        <f t="shared" si="6124"/>
        <v>46022</v>
      </c>
      <c r="BG549" s="165">
        <f t="shared" si="6125"/>
        <v>0</v>
      </c>
      <c r="BH549" s="161">
        <v>46023</v>
      </c>
      <c r="BI549" s="161">
        <f t="shared" si="6126"/>
        <v>46053</v>
      </c>
      <c r="BJ549" s="165">
        <f t="shared" si="6127"/>
        <v>0</v>
      </c>
      <c r="BK549" s="161">
        <f t="shared" si="6128"/>
        <v>46054</v>
      </c>
      <c r="BL549" s="161">
        <f t="shared" si="6129"/>
        <v>46081</v>
      </c>
      <c r="BM549" s="165">
        <f t="shared" si="6130"/>
        <v>0</v>
      </c>
      <c r="BN549" s="161">
        <f t="shared" si="6131"/>
        <v>46082</v>
      </c>
      <c r="BO549" s="161">
        <f t="shared" si="6132"/>
        <v>46112</v>
      </c>
      <c r="BP549" s="165">
        <f t="shared" si="6133"/>
        <v>0</v>
      </c>
      <c r="BQ549" s="161">
        <f t="shared" si="6134"/>
        <v>46113</v>
      </c>
      <c r="BR549" s="161">
        <f t="shared" si="6135"/>
        <v>46142</v>
      </c>
      <c r="BS549" s="165">
        <f t="shared" si="6136"/>
        <v>0</v>
      </c>
      <c r="BT549" s="161">
        <f t="shared" si="6137"/>
        <v>46143</v>
      </c>
      <c r="BU549" s="161">
        <f t="shared" si="6138"/>
        <v>46173</v>
      </c>
      <c r="BV549" s="165">
        <f t="shared" si="6139"/>
        <v>0</v>
      </c>
      <c r="BW549" s="161">
        <f t="shared" si="6140"/>
        <v>46174</v>
      </c>
      <c r="BX549" s="161">
        <f t="shared" si="6141"/>
        <v>46203</v>
      </c>
      <c r="BY549" s="165">
        <f t="shared" si="6142"/>
        <v>0</v>
      </c>
      <c r="BZ549" s="161">
        <f t="shared" si="6143"/>
        <v>46204</v>
      </c>
      <c r="CA549" s="161">
        <f t="shared" si="6144"/>
        <v>46234</v>
      </c>
      <c r="CB549" s="165">
        <f t="shared" si="6145"/>
        <v>0</v>
      </c>
      <c r="CC549" s="161">
        <f t="shared" si="6146"/>
        <v>46235</v>
      </c>
      <c r="CD549" s="161">
        <f t="shared" si="6147"/>
        <v>46265</v>
      </c>
      <c r="CE549" s="165">
        <f t="shared" si="6148"/>
        <v>0</v>
      </c>
      <c r="CF549" s="161">
        <f t="shared" si="6149"/>
        <v>46266</v>
      </c>
      <c r="CG549" s="161">
        <f t="shared" si="6150"/>
        <v>46295</v>
      </c>
      <c r="CH549" s="165">
        <f t="shared" si="6151"/>
        <v>0</v>
      </c>
      <c r="CI549" s="161">
        <f t="shared" si="6152"/>
        <v>46296</v>
      </c>
      <c r="CJ549" s="161">
        <f t="shared" si="6153"/>
        <v>46326</v>
      </c>
      <c r="CK549" s="165">
        <f t="shared" si="6154"/>
        <v>0</v>
      </c>
      <c r="CL549" s="161">
        <f t="shared" si="6155"/>
        <v>46327</v>
      </c>
      <c r="CM549" s="161">
        <f t="shared" si="6156"/>
        <v>46356</v>
      </c>
      <c r="CN549" s="165">
        <f t="shared" si="6157"/>
        <v>0</v>
      </c>
      <c r="CO549" s="161">
        <f t="shared" si="6158"/>
        <v>46357</v>
      </c>
      <c r="CP549" s="161">
        <f t="shared" si="6159"/>
        <v>46387</v>
      </c>
      <c r="CQ549" s="165">
        <f t="shared" si="6160"/>
        <v>0</v>
      </c>
    </row>
    <row r="550" s="78" customFormat="1" ht="24" customHeight="1" outlineLevel="2" spans="1:95">
      <c r="A550" s="119"/>
      <c r="B550" s="120"/>
      <c r="C550" s="121"/>
      <c r="D550" s="119"/>
      <c r="E550" s="120"/>
      <c r="F550" s="120"/>
      <c r="G550" s="120"/>
      <c r="H550" s="122"/>
      <c r="I550" s="122"/>
      <c r="J550" s="122">
        <f t="shared" si="6089"/>
        <v>0</v>
      </c>
      <c r="K550" s="122">
        <f t="shared" si="6161"/>
        <v>4</v>
      </c>
      <c r="L550" s="87"/>
      <c r="M550" s="154">
        <f>IFERROR(VLOOKUP($L550,'2-2 引出数据_合同数据仓库'!$B$2:$BP$1000,3,FALSE),0)</f>
        <v>0</v>
      </c>
      <c r="N550" s="122"/>
      <c r="O550" s="154">
        <f>IFERROR(VLOOKUP((LEFT(VLOOKUP($L550,'2-2 引出数据_合同数据仓库'!$B$2:$BP$1000,64,FALSE),15)&amp;(RIGHT(VLOOKUP($L550,'2-2 引出数据_合同数据仓库'!$B$2:$BP$1000,64,FALSE),4)+1)),'2-2 引出数据_合同数据仓库'!$B$2:$BP$1000,3,FALSE),0)</f>
        <v>0</v>
      </c>
      <c r="P550" s="122"/>
      <c r="Q550" s="122">
        <f>IFERROR(VLOOKUP($L550,'2-2 引出数据_合同数据仓库'!$B$2:$BP$1000,28,FALSE),0)</f>
        <v>0</v>
      </c>
      <c r="R550" s="122">
        <f>IFERROR(VLOOKUP($L550,'2-2 引出数据_合同数据仓库'!$B$2:$BP$1000,29,FALSE),0)</f>
        <v>0</v>
      </c>
      <c r="S550" s="122">
        <f>IFERROR(VLOOKUP($L550,'2-2 引出数据_合同数据仓库'!$B$2:$BP$1000,4,FALSE),0)</f>
        <v>0</v>
      </c>
      <c r="T550" s="122"/>
      <c r="U550" s="122">
        <f>IFERROR(VLOOKUP($L550,'2-2 引出数据_合同数据仓库'!$B$2:$BP$1000,15,FALSE),0)</f>
        <v>0</v>
      </c>
      <c r="V550" s="122">
        <f t="shared" si="6090"/>
        <v>0</v>
      </c>
      <c r="W550" s="122"/>
      <c r="X550" s="161">
        <v>45658</v>
      </c>
      <c r="Y550" s="161">
        <f t="shared" si="6091"/>
        <v>45688</v>
      </c>
      <c r="Z550" s="165">
        <f t="shared" si="6092"/>
        <v>0</v>
      </c>
      <c r="AA550" s="161">
        <f t="shared" si="6093"/>
        <v>45689</v>
      </c>
      <c r="AB550" s="161">
        <f t="shared" si="6094"/>
        <v>45716</v>
      </c>
      <c r="AC550" s="165">
        <f t="shared" si="6095"/>
        <v>0</v>
      </c>
      <c r="AD550" s="161">
        <f t="shared" si="6096"/>
        <v>45717</v>
      </c>
      <c r="AE550" s="161">
        <f t="shared" si="6097"/>
        <v>45747</v>
      </c>
      <c r="AF550" s="165">
        <f t="shared" si="6098"/>
        <v>0</v>
      </c>
      <c r="AG550" s="161">
        <f t="shared" si="6099"/>
        <v>45748</v>
      </c>
      <c r="AH550" s="161">
        <f t="shared" si="6100"/>
        <v>45777</v>
      </c>
      <c r="AI550" s="165">
        <f t="shared" si="6101"/>
        <v>0</v>
      </c>
      <c r="AJ550" s="161">
        <f t="shared" si="6102"/>
        <v>45778</v>
      </c>
      <c r="AK550" s="161">
        <f t="shared" si="6103"/>
        <v>45808</v>
      </c>
      <c r="AL550" s="165">
        <f t="shared" si="6104"/>
        <v>0</v>
      </c>
      <c r="AM550" s="161">
        <f t="shared" si="6105"/>
        <v>45809</v>
      </c>
      <c r="AN550" s="161">
        <f t="shared" si="6106"/>
        <v>45838</v>
      </c>
      <c r="AO550" s="165">
        <f t="shared" si="6107"/>
        <v>0</v>
      </c>
      <c r="AP550" s="161">
        <f t="shared" si="6108"/>
        <v>45839</v>
      </c>
      <c r="AQ550" s="161">
        <f t="shared" si="6109"/>
        <v>45869</v>
      </c>
      <c r="AR550" s="165">
        <f t="shared" si="6110"/>
        <v>0</v>
      </c>
      <c r="AS550" s="161">
        <f t="shared" si="6111"/>
        <v>45870</v>
      </c>
      <c r="AT550" s="161">
        <f t="shared" si="6112"/>
        <v>45900</v>
      </c>
      <c r="AU550" s="165">
        <f t="shared" si="6113"/>
        <v>0</v>
      </c>
      <c r="AV550" s="161">
        <f t="shared" si="6114"/>
        <v>45901</v>
      </c>
      <c r="AW550" s="161">
        <f t="shared" si="6115"/>
        <v>45930</v>
      </c>
      <c r="AX550" s="165">
        <f t="shared" si="6116"/>
        <v>0</v>
      </c>
      <c r="AY550" s="161">
        <f t="shared" si="6117"/>
        <v>45931</v>
      </c>
      <c r="AZ550" s="161">
        <f t="shared" si="6118"/>
        <v>45961</v>
      </c>
      <c r="BA550" s="165">
        <f t="shared" si="6119"/>
        <v>0</v>
      </c>
      <c r="BB550" s="161">
        <f t="shared" si="6120"/>
        <v>45962</v>
      </c>
      <c r="BC550" s="161">
        <f t="shared" si="6121"/>
        <v>45991</v>
      </c>
      <c r="BD550" s="165">
        <f t="shared" si="6122"/>
        <v>0</v>
      </c>
      <c r="BE550" s="161">
        <f t="shared" si="6123"/>
        <v>45992</v>
      </c>
      <c r="BF550" s="161">
        <f t="shared" si="6124"/>
        <v>46022</v>
      </c>
      <c r="BG550" s="165">
        <f t="shared" si="6125"/>
        <v>0</v>
      </c>
      <c r="BH550" s="161">
        <v>46023</v>
      </c>
      <c r="BI550" s="161">
        <f t="shared" si="6126"/>
        <v>46053</v>
      </c>
      <c r="BJ550" s="165">
        <f t="shared" si="6127"/>
        <v>0</v>
      </c>
      <c r="BK550" s="161">
        <f t="shared" si="6128"/>
        <v>46054</v>
      </c>
      <c r="BL550" s="161">
        <f t="shared" si="6129"/>
        <v>46081</v>
      </c>
      <c r="BM550" s="165">
        <f t="shared" si="6130"/>
        <v>0</v>
      </c>
      <c r="BN550" s="161">
        <f t="shared" si="6131"/>
        <v>46082</v>
      </c>
      <c r="BO550" s="161">
        <f t="shared" si="6132"/>
        <v>46112</v>
      </c>
      <c r="BP550" s="165">
        <f t="shared" si="6133"/>
        <v>0</v>
      </c>
      <c r="BQ550" s="161">
        <f t="shared" si="6134"/>
        <v>46113</v>
      </c>
      <c r="BR550" s="161">
        <f t="shared" si="6135"/>
        <v>46142</v>
      </c>
      <c r="BS550" s="165">
        <f t="shared" si="6136"/>
        <v>0</v>
      </c>
      <c r="BT550" s="161">
        <f t="shared" si="6137"/>
        <v>46143</v>
      </c>
      <c r="BU550" s="161">
        <f t="shared" si="6138"/>
        <v>46173</v>
      </c>
      <c r="BV550" s="165">
        <f t="shared" si="6139"/>
        <v>0</v>
      </c>
      <c r="BW550" s="161">
        <f t="shared" si="6140"/>
        <v>46174</v>
      </c>
      <c r="BX550" s="161">
        <f t="shared" si="6141"/>
        <v>46203</v>
      </c>
      <c r="BY550" s="165">
        <f t="shared" si="6142"/>
        <v>0</v>
      </c>
      <c r="BZ550" s="161">
        <f t="shared" si="6143"/>
        <v>46204</v>
      </c>
      <c r="CA550" s="161">
        <f t="shared" si="6144"/>
        <v>46234</v>
      </c>
      <c r="CB550" s="165">
        <f t="shared" si="6145"/>
        <v>0</v>
      </c>
      <c r="CC550" s="161">
        <f t="shared" si="6146"/>
        <v>46235</v>
      </c>
      <c r="CD550" s="161">
        <f t="shared" si="6147"/>
        <v>46265</v>
      </c>
      <c r="CE550" s="165">
        <f t="shared" si="6148"/>
        <v>0</v>
      </c>
      <c r="CF550" s="161">
        <f t="shared" si="6149"/>
        <v>46266</v>
      </c>
      <c r="CG550" s="161">
        <f t="shared" si="6150"/>
        <v>46295</v>
      </c>
      <c r="CH550" s="165">
        <f t="shared" si="6151"/>
        <v>0</v>
      </c>
      <c r="CI550" s="161">
        <f t="shared" si="6152"/>
        <v>46296</v>
      </c>
      <c r="CJ550" s="161">
        <f t="shared" si="6153"/>
        <v>46326</v>
      </c>
      <c r="CK550" s="165">
        <f t="shared" si="6154"/>
        <v>0</v>
      </c>
      <c r="CL550" s="161">
        <f t="shared" si="6155"/>
        <v>46327</v>
      </c>
      <c r="CM550" s="161">
        <f t="shared" si="6156"/>
        <v>46356</v>
      </c>
      <c r="CN550" s="165">
        <f t="shared" si="6157"/>
        <v>0</v>
      </c>
      <c r="CO550" s="161">
        <f t="shared" si="6158"/>
        <v>46357</v>
      </c>
      <c r="CP550" s="161">
        <f t="shared" si="6159"/>
        <v>46387</v>
      </c>
      <c r="CQ550" s="165">
        <f t="shared" si="6160"/>
        <v>0</v>
      </c>
    </row>
    <row r="551" s="78" customFormat="1" ht="24" customHeight="1" outlineLevel="2" spans="1:95">
      <c r="A551" s="119"/>
      <c r="B551" s="120"/>
      <c r="C551" s="121"/>
      <c r="D551" s="119"/>
      <c r="E551" s="120"/>
      <c r="F551" s="120"/>
      <c r="G551" s="120"/>
      <c r="H551" s="122"/>
      <c r="I551" s="122"/>
      <c r="J551" s="122">
        <f t="shared" si="6089"/>
        <v>0</v>
      </c>
      <c r="K551" s="122">
        <f t="shared" si="6161"/>
        <v>5</v>
      </c>
      <c r="L551" s="87"/>
      <c r="M551" s="154">
        <f>IFERROR(VLOOKUP($L551,'2-2 引出数据_合同数据仓库'!$B$2:$BP$1000,3,FALSE),0)</f>
        <v>0</v>
      </c>
      <c r="N551" s="122"/>
      <c r="O551" s="154">
        <f>IFERROR(VLOOKUP((LEFT(VLOOKUP($L551,'2-2 引出数据_合同数据仓库'!$B$2:$BP$1000,64,FALSE),15)&amp;(RIGHT(VLOOKUP($L551,'2-2 引出数据_合同数据仓库'!$B$2:$BP$1000,64,FALSE),4)+1)),'2-2 引出数据_合同数据仓库'!$B$2:$BP$1000,3,FALSE),0)</f>
        <v>0</v>
      </c>
      <c r="P551" s="122"/>
      <c r="Q551" s="122">
        <f>IFERROR(VLOOKUP($L551,'2-2 引出数据_合同数据仓库'!$B$2:$BP$1000,28,FALSE),0)</f>
        <v>0</v>
      </c>
      <c r="R551" s="122">
        <f>IFERROR(VLOOKUP($L551,'2-2 引出数据_合同数据仓库'!$B$2:$BP$1000,29,FALSE),0)</f>
        <v>0</v>
      </c>
      <c r="S551" s="122">
        <f>IFERROR(VLOOKUP($L551,'2-2 引出数据_合同数据仓库'!$B$2:$BP$1000,4,FALSE),0)</f>
        <v>0</v>
      </c>
      <c r="T551" s="122"/>
      <c r="U551" s="122">
        <f>IFERROR(VLOOKUP($L551,'2-2 引出数据_合同数据仓库'!$B$2:$BP$1000,15,FALSE),0)</f>
        <v>0</v>
      </c>
      <c r="V551" s="122">
        <f t="shared" si="6090"/>
        <v>0</v>
      </c>
      <c r="W551" s="122"/>
      <c r="X551" s="161">
        <v>45658</v>
      </c>
      <c r="Y551" s="161">
        <f t="shared" si="6091"/>
        <v>45688</v>
      </c>
      <c r="Z551" s="165">
        <f t="shared" si="6092"/>
        <v>0</v>
      </c>
      <c r="AA551" s="161">
        <f t="shared" si="6093"/>
        <v>45689</v>
      </c>
      <c r="AB551" s="161">
        <f t="shared" si="6094"/>
        <v>45716</v>
      </c>
      <c r="AC551" s="165">
        <f t="shared" si="6095"/>
        <v>0</v>
      </c>
      <c r="AD551" s="161">
        <f t="shared" si="6096"/>
        <v>45717</v>
      </c>
      <c r="AE551" s="161">
        <f t="shared" si="6097"/>
        <v>45747</v>
      </c>
      <c r="AF551" s="165">
        <f t="shared" si="6098"/>
        <v>0</v>
      </c>
      <c r="AG551" s="161">
        <f t="shared" si="6099"/>
        <v>45748</v>
      </c>
      <c r="AH551" s="161">
        <f t="shared" si="6100"/>
        <v>45777</v>
      </c>
      <c r="AI551" s="165">
        <f t="shared" si="6101"/>
        <v>0</v>
      </c>
      <c r="AJ551" s="161">
        <f t="shared" si="6102"/>
        <v>45778</v>
      </c>
      <c r="AK551" s="161">
        <f t="shared" si="6103"/>
        <v>45808</v>
      </c>
      <c r="AL551" s="165">
        <f t="shared" si="6104"/>
        <v>0</v>
      </c>
      <c r="AM551" s="161">
        <f t="shared" si="6105"/>
        <v>45809</v>
      </c>
      <c r="AN551" s="161">
        <f t="shared" si="6106"/>
        <v>45838</v>
      </c>
      <c r="AO551" s="165">
        <f t="shared" si="6107"/>
        <v>0</v>
      </c>
      <c r="AP551" s="161">
        <f t="shared" si="6108"/>
        <v>45839</v>
      </c>
      <c r="AQ551" s="161">
        <f t="shared" si="6109"/>
        <v>45869</v>
      </c>
      <c r="AR551" s="165">
        <f t="shared" si="6110"/>
        <v>0</v>
      </c>
      <c r="AS551" s="161">
        <f t="shared" si="6111"/>
        <v>45870</v>
      </c>
      <c r="AT551" s="161">
        <f t="shared" si="6112"/>
        <v>45900</v>
      </c>
      <c r="AU551" s="165">
        <f t="shared" si="6113"/>
        <v>0</v>
      </c>
      <c r="AV551" s="161">
        <f t="shared" si="6114"/>
        <v>45901</v>
      </c>
      <c r="AW551" s="161">
        <f t="shared" si="6115"/>
        <v>45930</v>
      </c>
      <c r="AX551" s="165">
        <f t="shared" si="6116"/>
        <v>0</v>
      </c>
      <c r="AY551" s="161">
        <f t="shared" si="6117"/>
        <v>45931</v>
      </c>
      <c r="AZ551" s="161">
        <f t="shared" si="6118"/>
        <v>45961</v>
      </c>
      <c r="BA551" s="165">
        <f t="shared" si="6119"/>
        <v>0</v>
      </c>
      <c r="BB551" s="161">
        <f t="shared" si="6120"/>
        <v>45962</v>
      </c>
      <c r="BC551" s="161">
        <f t="shared" si="6121"/>
        <v>45991</v>
      </c>
      <c r="BD551" s="165">
        <f t="shared" si="6122"/>
        <v>0</v>
      </c>
      <c r="BE551" s="161">
        <f t="shared" si="6123"/>
        <v>45992</v>
      </c>
      <c r="BF551" s="161">
        <f t="shared" si="6124"/>
        <v>46022</v>
      </c>
      <c r="BG551" s="165">
        <f t="shared" si="6125"/>
        <v>0</v>
      </c>
      <c r="BH551" s="161">
        <v>46023</v>
      </c>
      <c r="BI551" s="161">
        <f t="shared" si="6126"/>
        <v>46053</v>
      </c>
      <c r="BJ551" s="165">
        <f t="shared" si="6127"/>
        <v>0</v>
      </c>
      <c r="BK551" s="161">
        <f t="shared" si="6128"/>
        <v>46054</v>
      </c>
      <c r="BL551" s="161">
        <f t="shared" si="6129"/>
        <v>46081</v>
      </c>
      <c r="BM551" s="165">
        <f t="shared" si="6130"/>
        <v>0</v>
      </c>
      <c r="BN551" s="161">
        <f t="shared" si="6131"/>
        <v>46082</v>
      </c>
      <c r="BO551" s="161">
        <f t="shared" si="6132"/>
        <v>46112</v>
      </c>
      <c r="BP551" s="165">
        <f t="shared" si="6133"/>
        <v>0</v>
      </c>
      <c r="BQ551" s="161">
        <f t="shared" si="6134"/>
        <v>46113</v>
      </c>
      <c r="BR551" s="161">
        <f t="shared" si="6135"/>
        <v>46142</v>
      </c>
      <c r="BS551" s="165">
        <f t="shared" si="6136"/>
        <v>0</v>
      </c>
      <c r="BT551" s="161">
        <f t="shared" si="6137"/>
        <v>46143</v>
      </c>
      <c r="BU551" s="161">
        <f t="shared" si="6138"/>
        <v>46173</v>
      </c>
      <c r="BV551" s="165">
        <f t="shared" si="6139"/>
        <v>0</v>
      </c>
      <c r="BW551" s="161">
        <f t="shared" si="6140"/>
        <v>46174</v>
      </c>
      <c r="BX551" s="161">
        <f t="shared" si="6141"/>
        <v>46203</v>
      </c>
      <c r="BY551" s="165">
        <f t="shared" si="6142"/>
        <v>0</v>
      </c>
      <c r="BZ551" s="161">
        <f t="shared" si="6143"/>
        <v>46204</v>
      </c>
      <c r="CA551" s="161">
        <f t="shared" si="6144"/>
        <v>46234</v>
      </c>
      <c r="CB551" s="165">
        <f t="shared" si="6145"/>
        <v>0</v>
      </c>
      <c r="CC551" s="161">
        <f t="shared" si="6146"/>
        <v>46235</v>
      </c>
      <c r="CD551" s="161">
        <f t="shared" si="6147"/>
        <v>46265</v>
      </c>
      <c r="CE551" s="165">
        <f t="shared" si="6148"/>
        <v>0</v>
      </c>
      <c r="CF551" s="161">
        <f t="shared" si="6149"/>
        <v>46266</v>
      </c>
      <c r="CG551" s="161">
        <f t="shared" si="6150"/>
        <v>46295</v>
      </c>
      <c r="CH551" s="165">
        <f t="shared" si="6151"/>
        <v>0</v>
      </c>
      <c r="CI551" s="161">
        <f t="shared" si="6152"/>
        <v>46296</v>
      </c>
      <c r="CJ551" s="161">
        <f t="shared" si="6153"/>
        <v>46326</v>
      </c>
      <c r="CK551" s="165">
        <f t="shared" si="6154"/>
        <v>0</v>
      </c>
      <c r="CL551" s="161">
        <f t="shared" si="6155"/>
        <v>46327</v>
      </c>
      <c r="CM551" s="161">
        <f t="shared" si="6156"/>
        <v>46356</v>
      </c>
      <c r="CN551" s="165">
        <f t="shared" si="6157"/>
        <v>0</v>
      </c>
      <c r="CO551" s="161">
        <f t="shared" si="6158"/>
        <v>46357</v>
      </c>
      <c r="CP551" s="161">
        <f t="shared" si="6159"/>
        <v>46387</v>
      </c>
      <c r="CQ551" s="165">
        <f t="shared" si="6160"/>
        <v>0</v>
      </c>
    </row>
    <row r="552" s="78" customFormat="1" ht="24" customHeight="1" outlineLevel="4" spans="1:95">
      <c r="A552" s="123" t="s">
        <v>2826</v>
      </c>
      <c r="B552" s="124"/>
      <c r="C552" s="124"/>
      <c r="D552" s="124"/>
      <c r="E552" s="124"/>
      <c r="F552" s="124"/>
      <c r="G552" s="125"/>
      <c r="H552" s="126"/>
      <c r="I552" s="126"/>
      <c r="J552" s="126"/>
      <c r="K552" s="126"/>
      <c r="L552" s="126"/>
      <c r="M552" s="155"/>
      <c r="N552" s="155"/>
      <c r="O552" s="155"/>
      <c r="P552" s="126"/>
      <c r="Q552" s="126"/>
      <c r="R552" s="126"/>
      <c r="S552" s="126"/>
      <c r="T552" s="126"/>
      <c r="U552" s="126"/>
      <c r="V552" s="126"/>
      <c r="W552" s="126"/>
      <c r="X552" s="126"/>
      <c r="Y552" s="126"/>
      <c r="Z552" s="126"/>
      <c r="AA552" s="126"/>
      <c r="AB552" s="126"/>
      <c r="AC552" s="126"/>
      <c r="AD552" s="126"/>
      <c r="AE552" s="126"/>
      <c r="AF552" s="126"/>
      <c r="AG552" s="126"/>
      <c r="AH552" s="126"/>
      <c r="AI552" s="126"/>
      <c r="AJ552" s="126"/>
      <c r="AK552" s="126"/>
      <c r="AL552" s="126"/>
      <c r="AM552" s="126"/>
      <c r="AN552" s="126"/>
      <c r="AO552" s="126"/>
      <c r="AP552" s="126"/>
      <c r="AQ552" s="126"/>
      <c r="AR552" s="126"/>
      <c r="AS552" s="126"/>
      <c r="AT552" s="126"/>
      <c r="AU552" s="126"/>
      <c r="AV552" s="126"/>
      <c r="AW552" s="126"/>
      <c r="AX552" s="126"/>
      <c r="AY552" s="126"/>
      <c r="AZ552" s="126"/>
      <c r="BA552" s="126"/>
      <c r="BB552" s="126"/>
      <c r="BC552" s="126"/>
      <c r="BD552" s="126"/>
      <c r="BE552" s="126"/>
      <c r="BF552" s="126"/>
      <c r="BG552" s="126"/>
      <c r="BH552" s="126"/>
      <c r="BI552" s="126"/>
      <c r="BJ552" s="126"/>
      <c r="BK552" s="126"/>
      <c r="BL552" s="126"/>
      <c r="BM552" s="126"/>
      <c r="BN552" s="126"/>
      <c r="BO552" s="126"/>
      <c r="BP552" s="126"/>
      <c r="BQ552" s="126"/>
      <c r="BR552" s="126"/>
      <c r="BS552" s="126"/>
      <c r="BT552" s="126"/>
      <c r="BU552" s="126"/>
      <c r="BV552" s="126"/>
      <c r="BW552" s="126"/>
      <c r="BX552" s="126"/>
      <c r="BY552" s="126"/>
      <c r="BZ552" s="126"/>
      <c r="CA552" s="126"/>
      <c r="CB552" s="126"/>
      <c r="CC552" s="126"/>
      <c r="CD552" s="126"/>
      <c r="CE552" s="126"/>
      <c r="CF552" s="126"/>
      <c r="CG552" s="126"/>
      <c r="CH552" s="126"/>
      <c r="CI552" s="126"/>
      <c r="CJ552" s="126"/>
      <c r="CK552" s="126"/>
      <c r="CL552" s="126"/>
      <c r="CM552" s="126"/>
      <c r="CN552" s="126"/>
      <c r="CO552" s="126"/>
      <c r="CP552" s="126"/>
      <c r="CQ552" s="126"/>
    </row>
    <row r="553" ht="24" customHeight="1" outlineLevel="1" spans="1:95">
      <c r="A553" s="22"/>
      <c r="B553" s="108" t="s">
        <v>799</v>
      </c>
      <c r="C553" s="109" t="s">
        <v>2205</v>
      </c>
      <c r="D553" s="22" t="s">
        <v>2206</v>
      </c>
      <c r="E553" s="108"/>
      <c r="F553" s="108"/>
      <c r="G553" s="108"/>
      <c r="H553" s="110">
        <f>X553+AA553+AD553+AG553+AJ553+AM553+AP553+AS553+AV553+AY553+BB553+BE553</f>
        <v>0</v>
      </c>
      <c r="I553" s="110">
        <f>Y553+AB553+AE553+AH553+AK553+AN553+AQ553+AT553+AW553+AZ553+BC553+BF553</f>
        <v>0</v>
      </c>
      <c r="J553" s="110">
        <f t="shared" ref="J553:J590" si="6162">Z553+AC553+AF553+AI553+AL553+AO553+AR553+AU553+AX553+BA553+BD553+BG553</f>
        <v>0</v>
      </c>
      <c r="K553" s="110"/>
      <c r="L553" s="110"/>
      <c r="M553" s="150"/>
      <c r="N553" s="150"/>
      <c r="O553" s="150"/>
      <c r="P553" s="110"/>
      <c r="Q553" s="110"/>
      <c r="R553" s="110"/>
      <c r="S553" s="110"/>
      <c r="T553" s="110"/>
      <c r="U553" s="110"/>
      <c r="V553" s="110"/>
      <c r="W553" s="110"/>
      <c r="X553" s="110">
        <f>VLOOKUP($C553,'1 预算编制表单'!$C:$BJ,27,FALSE)</f>
        <v>0</v>
      </c>
      <c r="Y553" s="110">
        <f>X553-Z553</f>
        <v>0</v>
      </c>
      <c r="Z553" s="110">
        <f>SUM(Z554:Z558)</f>
        <v>0</v>
      </c>
      <c r="AA553" s="110">
        <f>VLOOKUP($C553,'1 预算编制表单'!$C:$BJ,30,FALSE)</f>
        <v>0</v>
      </c>
      <c r="AB553" s="110">
        <f>AA553-AC553</f>
        <v>0</v>
      </c>
      <c r="AC553" s="110">
        <f>SUM(AC554:AC558)</f>
        <v>0</v>
      </c>
      <c r="AD553" s="110">
        <f>VLOOKUP($C553,'1 预算编制表单'!$C:$BJ,33,FALSE)</f>
        <v>0</v>
      </c>
      <c r="AE553" s="110">
        <f>AD553-AF553</f>
        <v>0</v>
      </c>
      <c r="AF553" s="110">
        <f>SUM(AF554:AF558)</f>
        <v>0</v>
      </c>
      <c r="AG553" s="110">
        <f>VLOOKUP($C553,'1 预算编制表单'!$C:$BJ,36,FALSE)</f>
        <v>0</v>
      </c>
      <c r="AH553" s="110">
        <f>AG553-AI553</f>
        <v>0</v>
      </c>
      <c r="AI553" s="110">
        <f>SUM(AI554:AI558)</f>
        <v>0</v>
      </c>
      <c r="AJ553" s="110">
        <f>VLOOKUP($C553,'1 预算编制表单'!$C:$BJ,39,FALSE)</f>
        <v>0</v>
      </c>
      <c r="AK553" s="110">
        <f>AJ553-AL553</f>
        <v>0</v>
      </c>
      <c r="AL553" s="110">
        <f>SUM(AL554:AL558)</f>
        <v>0</v>
      </c>
      <c r="AM553" s="110">
        <f>VLOOKUP($C553,'1 预算编制表单'!$C:$BJ,42,FALSE)</f>
        <v>0</v>
      </c>
      <c r="AN553" s="110">
        <f>AM553-AO553</f>
        <v>0</v>
      </c>
      <c r="AO553" s="110">
        <f>SUM(AO554:AO558)</f>
        <v>0</v>
      </c>
      <c r="AP553" s="110">
        <f>VLOOKUP($C553,'1 预算编制表单'!$C:$BJ,45,FALSE)</f>
        <v>0</v>
      </c>
      <c r="AQ553" s="110">
        <f>AP553-AR553</f>
        <v>0</v>
      </c>
      <c r="AR553" s="110">
        <f>SUM(AR554:AR558)</f>
        <v>0</v>
      </c>
      <c r="AS553" s="110">
        <f>VLOOKUP($C553,'1 预算编制表单'!$C:$BJ,48,FALSE)</f>
        <v>0</v>
      </c>
      <c r="AT553" s="110">
        <f>AS553-AU553</f>
        <v>0</v>
      </c>
      <c r="AU553" s="110">
        <f>SUM(AU554:AU558)</f>
        <v>0</v>
      </c>
      <c r="AV553" s="110">
        <f>VLOOKUP($C553,'1 预算编制表单'!$C:$BJ,51,FALSE)</f>
        <v>0</v>
      </c>
      <c r="AW553" s="110">
        <f>AV553-AX553</f>
        <v>0</v>
      </c>
      <c r="AX553" s="110">
        <f>SUM(AX554:AX558)</f>
        <v>0</v>
      </c>
      <c r="AY553" s="110">
        <f>VLOOKUP($C553,'1 预算编制表单'!$C:$BJ,54,FALSE)</f>
        <v>0</v>
      </c>
      <c r="AZ553" s="110">
        <f>AY553-BA553</f>
        <v>0</v>
      </c>
      <c r="BA553" s="110">
        <f>SUM(BA554:BA558)</f>
        <v>0</v>
      </c>
      <c r="BB553" s="110">
        <f>VLOOKUP($C553,'1 预算编制表单'!$C:$BJ,57,FALSE)</f>
        <v>0</v>
      </c>
      <c r="BC553" s="110">
        <f>BB553-BD553</f>
        <v>0</v>
      </c>
      <c r="BD553" s="110">
        <f>SUM(BD554:BD558)</f>
        <v>0</v>
      </c>
      <c r="BE553" s="110">
        <f>VLOOKUP($C553,'1 预算编制表单'!$C:$BJ,60,FALSE)</f>
        <v>0</v>
      </c>
      <c r="BF553" s="110">
        <f>BE553-BG553</f>
        <v>0</v>
      </c>
      <c r="BG553" s="110">
        <f>SUM(BG554:BG558)</f>
        <v>0</v>
      </c>
      <c r="BH553" s="110">
        <f>VLOOKUP($C553,'1 预算编制表单'!$C:$BJ,27,FALSE)</f>
        <v>0</v>
      </c>
      <c r="BI553" s="110">
        <f>BH553-BJ553</f>
        <v>0</v>
      </c>
      <c r="BJ553" s="110">
        <f>SUM(BJ554:BJ558)</f>
        <v>0</v>
      </c>
      <c r="BK553" s="110">
        <f>VLOOKUP($C553,'1 预算编制表单'!$C:$BJ,30,FALSE)</f>
        <v>0</v>
      </c>
      <c r="BL553" s="110">
        <f>BK553-BM553</f>
        <v>0</v>
      </c>
      <c r="BM553" s="110">
        <f>SUM(BM554:BM558)</f>
        <v>0</v>
      </c>
      <c r="BN553" s="110">
        <f>VLOOKUP($C553,'1 预算编制表单'!$C:$BJ,33,FALSE)</f>
        <v>0</v>
      </c>
      <c r="BO553" s="110">
        <f>BN553-BP553</f>
        <v>0</v>
      </c>
      <c r="BP553" s="110">
        <f>SUM(BP554:BP558)</f>
        <v>0</v>
      </c>
      <c r="BQ553" s="110">
        <f>VLOOKUP($C553,'1 预算编制表单'!$C:$BJ,36,FALSE)</f>
        <v>0</v>
      </c>
      <c r="BR553" s="110">
        <f>BQ553-BS553</f>
        <v>0</v>
      </c>
      <c r="BS553" s="110">
        <f>SUM(BS554:BS558)</f>
        <v>0</v>
      </c>
      <c r="BT553" s="110">
        <f>VLOOKUP($C553,'1 预算编制表单'!$C:$BJ,39,FALSE)</f>
        <v>0</v>
      </c>
      <c r="BU553" s="110">
        <f>BT553-BV553</f>
        <v>0</v>
      </c>
      <c r="BV553" s="110">
        <f>SUM(BV554:BV558)</f>
        <v>0</v>
      </c>
      <c r="BW553" s="110">
        <f>VLOOKUP($C553,'1 预算编制表单'!$C:$BJ,42,FALSE)</f>
        <v>0</v>
      </c>
      <c r="BX553" s="110">
        <f>BW553-BY553</f>
        <v>0</v>
      </c>
      <c r="BY553" s="110">
        <f>SUM(BY554:BY558)</f>
        <v>0</v>
      </c>
      <c r="BZ553" s="110">
        <f>VLOOKUP($C553,'1 预算编制表单'!$C:$BJ,45,FALSE)</f>
        <v>0</v>
      </c>
      <c r="CA553" s="110">
        <f>BZ553-CB553</f>
        <v>0</v>
      </c>
      <c r="CB553" s="110">
        <f>SUM(CB554:CB558)</f>
        <v>0</v>
      </c>
      <c r="CC553" s="110">
        <f>VLOOKUP($C553,'1 预算编制表单'!$C:$BJ,48,FALSE)</f>
        <v>0</v>
      </c>
      <c r="CD553" s="110">
        <f>CC553-CE553</f>
        <v>0</v>
      </c>
      <c r="CE553" s="110">
        <f>SUM(CE554:CE558)</f>
        <v>0</v>
      </c>
      <c r="CF553" s="110">
        <f>VLOOKUP($C553,'1 预算编制表单'!$C:$BJ,51,FALSE)</f>
        <v>0</v>
      </c>
      <c r="CG553" s="110">
        <f>CF553-CH553</f>
        <v>0</v>
      </c>
      <c r="CH553" s="110">
        <f>SUM(CH554:CH558)</f>
        <v>0</v>
      </c>
      <c r="CI553" s="110">
        <f>VLOOKUP($C553,'1 预算编制表单'!$C:$BJ,54,FALSE)</f>
        <v>0</v>
      </c>
      <c r="CJ553" s="110">
        <f>CI553-CK553</f>
        <v>0</v>
      </c>
      <c r="CK553" s="110">
        <f>SUM(CK554:CK558)</f>
        <v>0</v>
      </c>
      <c r="CL553" s="110">
        <f>VLOOKUP($C553,'1 预算编制表单'!$C:$BJ,57,FALSE)</f>
        <v>0</v>
      </c>
      <c r="CM553" s="110">
        <f>CL553-CN553</f>
        <v>0</v>
      </c>
      <c r="CN553" s="110">
        <f>SUM(CN554:CN558)</f>
        <v>0</v>
      </c>
      <c r="CO553" s="110">
        <f>VLOOKUP($C553,'1 预算编制表单'!$C:$BJ,60,FALSE)</f>
        <v>0</v>
      </c>
      <c r="CP553" s="110">
        <f>CO553-CQ553</f>
        <v>0</v>
      </c>
      <c r="CQ553" s="110">
        <f>SUM(CQ554:CQ558)</f>
        <v>0</v>
      </c>
    </row>
    <row r="554" s="78" customFormat="1" ht="24" customHeight="1" outlineLevel="2" spans="1:95">
      <c r="A554" s="119"/>
      <c r="B554" s="120"/>
      <c r="C554" s="121"/>
      <c r="D554" s="119"/>
      <c r="E554" s="120"/>
      <c r="F554" s="120"/>
      <c r="G554" s="120"/>
      <c r="H554" s="122"/>
      <c r="I554" s="122"/>
      <c r="J554" s="122">
        <f t="shared" si="6162"/>
        <v>0</v>
      </c>
      <c r="K554" s="122">
        <v>1</v>
      </c>
      <c r="L554" s="87"/>
      <c r="M554" s="154">
        <f>IFERROR(VLOOKUP($L554,'2-2 引出数据_合同数据仓库'!$B$2:$BP$1000,3,FALSE),0)</f>
        <v>0</v>
      </c>
      <c r="N554" s="122"/>
      <c r="O554" s="154">
        <f>IFERROR(VLOOKUP((LEFT(VLOOKUP($L554,'2-2 引出数据_合同数据仓库'!$B$2:$BP$1000,64,FALSE),15)&amp;(RIGHT(VLOOKUP($L554,'2-2 引出数据_合同数据仓库'!$B$2:$BP$1000,64,FALSE),4)+1)),'2-2 引出数据_合同数据仓库'!$B$2:$BP$1000,3,FALSE),0)</f>
        <v>0</v>
      </c>
      <c r="P554" s="122"/>
      <c r="Q554" s="122">
        <f>IFERROR(VLOOKUP($L554,'2-2 引出数据_合同数据仓库'!$B$2:$BP$1000,28,FALSE),0)</f>
        <v>0</v>
      </c>
      <c r="R554" s="122">
        <f>IFERROR(VLOOKUP($L554,'2-2 引出数据_合同数据仓库'!$B$2:$BP$1000,29,FALSE),0)</f>
        <v>0</v>
      </c>
      <c r="S554" s="122">
        <f>IFERROR(VLOOKUP($L554,'2-2 引出数据_合同数据仓库'!$B$2:$BP$1000,4,FALSE),0)</f>
        <v>0</v>
      </c>
      <c r="T554" s="122"/>
      <c r="U554" s="122">
        <f>IFERROR(VLOOKUP($L554,'2-2 引出数据_合同数据仓库'!$B$2:$BP$1000,15,FALSE),0)</f>
        <v>0</v>
      </c>
      <c r="V554" s="122">
        <f t="shared" ref="V554:V557" si="6163">U554/(S554-R554+1)*365</f>
        <v>0</v>
      </c>
      <c r="W554" s="122"/>
      <c r="X554" s="161">
        <v>45658</v>
      </c>
      <c r="Y554" s="161">
        <f t="shared" ref="Y554:Y557" si="6164">X554+30</f>
        <v>45688</v>
      </c>
      <c r="Z554" s="165">
        <f t="shared" ref="Z554:Z557" si="6165">IFERROR(IF(($R554-Y554)&gt;=0,0,IF(($S554-X554)&lt;0,0,IF(AND(($S554-Y554)&gt;0,(X554-$R554)&gt;0),$V554/365*(Y554-X554+1),IF(AND(($S554-Y554)&lt;=0,(X554-$R554)&gt;0),$V554/365*($S554-X554+1),$V554/365*(Y554-$R554+1))))),0)</f>
        <v>0</v>
      </c>
      <c r="AA554" s="161">
        <f t="shared" ref="AA554:AA557" si="6166">Y554+1</f>
        <v>45689</v>
      </c>
      <c r="AB554" s="161">
        <f t="shared" ref="AB554:AB557" si="6167">AA554+27</f>
        <v>45716</v>
      </c>
      <c r="AC554" s="165">
        <f t="shared" ref="AC554:AC557" si="6168">IFERROR(IF(($R554-AB554)&gt;=0,0,IF(($S554-AA554)&lt;0,0,IF(AND(($S554-AB554)&gt;0,(AA554-$R554)&gt;0),$V554/365*(AB554-AA554+1),IF(AND(($S554-AB554)&lt;=0,(AA554-$R554)&gt;0),$V554/365*($S554-AA554+1),$V554/365*(AB554-$R554+1))))),0)</f>
        <v>0</v>
      </c>
      <c r="AD554" s="161">
        <f t="shared" ref="AD554:AD557" si="6169">AB554+1</f>
        <v>45717</v>
      </c>
      <c r="AE554" s="161">
        <f t="shared" ref="AE554:AE557" si="6170">AD554+30</f>
        <v>45747</v>
      </c>
      <c r="AF554" s="165">
        <f t="shared" ref="AF554:AF557" si="6171">IFERROR(IF(($R554-AE554)&gt;=0,0,IF(($S554-AD554)&lt;0,0,IF(AND(($S554-AE554)&gt;0,(AD554-$R554)&gt;0),$V554/365*(AE554-AD554+1),IF(AND(($S554-AE554)&lt;=0,(AD554-$R554)&gt;0),$V554/365*($S554-AD554+1),$V554/365*(AE554-$R554+1))))),0)</f>
        <v>0</v>
      </c>
      <c r="AG554" s="161">
        <f t="shared" ref="AG554:AG557" si="6172">AE554+1</f>
        <v>45748</v>
      </c>
      <c r="AH554" s="161">
        <f t="shared" ref="AH554:AH557" si="6173">AG554+29</f>
        <v>45777</v>
      </c>
      <c r="AI554" s="165">
        <f t="shared" ref="AI554:AI557" si="6174">IFERROR(IF(($R554-AH554)&gt;=0,0,IF(($S554-AG554)&lt;0,0,IF(AND(($S554-AH554)&gt;0,(AG554-$R554)&gt;0),$V554/365*(AH554-AG554+1),IF(AND(($S554-AH554)&lt;=0,(AG554-$R554)&gt;0),$V554/365*($S554-AG554+1),$V554/365*(AH554-$R554+1))))),0)</f>
        <v>0</v>
      </c>
      <c r="AJ554" s="161">
        <f t="shared" ref="AJ554:AJ557" si="6175">AH554+1</f>
        <v>45778</v>
      </c>
      <c r="AK554" s="161">
        <f t="shared" ref="AK554:AK557" si="6176">AJ554+30</f>
        <v>45808</v>
      </c>
      <c r="AL554" s="165">
        <f t="shared" ref="AL554:AL557" si="6177">IFERROR(IF(($R554-AK554)&gt;=0,0,IF(($S554-AJ554)&lt;0,0,IF(AND(($S554-AK554)&gt;0,(AJ554-$R554)&gt;0),$V554/365*(AK554-AJ554+1),IF(AND(($S554-AK554)&lt;=0,(AJ554-$R554)&gt;0),$V554/365*($S554-AJ554+1),$V554/365*(AK554-$R554+1))))),0)</f>
        <v>0</v>
      </c>
      <c r="AM554" s="161">
        <f t="shared" ref="AM554:AM557" si="6178">AK554+1</f>
        <v>45809</v>
      </c>
      <c r="AN554" s="161">
        <f t="shared" ref="AN554:AN557" si="6179">AM554+29</f>
        <v>45838</v>
      </c>
      <c r="AO554" s="165">
        <f t="shared" ref="AO554:AO557" si="6180">IFERROR(IF(($R554-AN554)&gt;=0,0,IF(($S554-AM554)&lt;0,0,IF(AND(($S554-AN554)&gt;0,(AM554-$R554)&gt;0),$V554/365*(AN554-AM554+1),IF(AND(($S554-AN554)&lt;=0,(AM554-$R554)&gt;0),$V554/365*($S554-AM554+1),$V554/365*(AN554-$R554+1))))),0)</f>
        <v>0</v>
      </c>
      <c r="AP554" s="161">
        <f t="shared" ref="AP554:AP557" si="6181">AN554+1</f>
        <v>45839</v>
      </c>
      <c r="AQ554" s="161">
        <f t="shared" ref="AQ554:AQ557" si="6182">AP554+30</f>
        <v>45869</v>
      </c>
      <c r="AR554" s="165">
        <f t="shared" ref="AR554:AR557" si="6183">IFERROR(IF(($R554-AQ554)&gt;=0,0,IF(($S554-AP554)&lt;0,0,IF(AND(($S554-AQ554)&gt;0,(AP554-$R554)&gt;0),$V554/365*(AQ554-AP554+1),IF(AND(($S554-AQ554)&lt;=0,(AP554-$R554)&gt;0),$V554/365*($S554-AP554+1),$V554/365*(AQ554-$R554+1))))),0)</f>
        <v>0</v>
      </c>
      <c r="AS554" s="161">
        <f t="shared" ref="AS554:AS557" si="6184">AQ554+1</f>
        <v>45870</v>
      </c>
      <c r="AT554" s="161">
        <f t="shared" ref="AT554:AT557" si="6185">AS554+30</f>
        <v>45900</v>
      </c>
      <c r="AU554" s="165">
        <f t="shared" ref="AU554:AU557" si="6186">IFERROR(IF(($R554-AT554)&gt;=0,0,IF(($S554-AS554)&lt;0,0,IF(AND(($S554-AT554)&gt;0,(AS554-$R554)&gt;0),$V554/365*(AT554-AS554+1),IF(AND(($S554-AT554)&lt;=0,(AS554-$R554)&gt;0),$V554/365*($S554-AS554+1),$V554/365*(AT554-$R554+1))))),0)</f>
        <v>0</v>
      </c>
      <c r="AV554" s="161">
        <f t="shared" ref="AV554:AV557" si="6187">AT554+1</f>
        <v>45901</v>
      </c>
      <c r="AW554" s="161">
        <f t="shared" ref="AW554:AW557" si="6188">AV554+29</f>
        <v>45930</v>
      </c>
      <c r="AX554" s="165">
        <f t="shared" ref="AX554:AX557" si="6189">IFERROR(IF(($R554-AW554)&gt;=0,0,IF(($S554-AV554)&lt;0,0,IF(AND(($S554-AW554)&gt;0,(AV554-$R554)&gt;0),$V554/365*(AW554-AV554+1),IF(AND(($S554-AW554)&lt;=0,(AV554-$R554)&gt;0),$V554/365*($S554-AV554+1),$V554/365*(AW554-$R554+1))))),0)</f>
        <v>0</v>
      </c>
      <c r="AY554" s="161">
        <f t="shared" ref="AY554:AY557" si="6190">AW554+1</f>
        <v>45931</v>
      </c>
      <c r="AZ554" s="161">
        <f t="shared" ref="AZ554:AZ557" si="6191">AY554+30</f>
        <v>45961</v>
      </c>
      <c r="BA554" s="165">
        <f t="shared" ref="BA554:BA557" si="6192">IFERROR(IF(($R554-AZ554)&gt;=0,0,IF(($S554-AY554)&lt;0,0,IF(AND(($S554-AZ554)&gt;0,(AY554-$R554)&gt;0),$V554/365*(AZ554-AY554+1),IF(AND(($S554-AZ554)&lt;=0,(AY554-$R554)&gt;0),$V554/365*($S554-AY554+1),$V554/365*(AZ554-$R554+1))))),0)</f>
        <v>0</v>
      </c>
      <c r="BB554" s="161">
        <f t="shared" ref="BB554:BB557" si="6193">AZ554+1</f>
        <v>45962</v>
      </c>
      <c r="BC554" s="161">
        <f t="shared" ref="BC554:BC557" si="6194">BB554+29</f>
        <v>45991</v>
      </c>
      <c r="BD554" s="165">
        <f t="shared" ref="BD554:BD557" si="6195">IFERROR(IF(($R554-BC554)&gt;=0,0,IF(($S554-BB554)&lt;0,0,IF(AND(($S554-BC554)&gt;0,(BB554-$R554)&gt;0),$V554/365*(BC554-BB554+1),IF(AND(($S554-BC554)&lt;=0,(BB554-$R554)&gt;0),$V554/365*($S554-BB554+1),$V554/365*(BC554-$R554+1))))),0)</f>
        <v>0</v>
      </c>
      <c r="BE554" s="161">
        <f t="shared" ref="BE554:BE557" si="6196">BC554+1</f>
        <v>45992</v>
      </c>
      <c r="BF554" s="161">
        <f t="shared" ref="BF554:BF557" si="6197">BE554+30</f>
        <v>46022</v>
      </c>
      <c r="BG554" s="165">
        <f t="shared" ref="BG554:BG557" si="6198">IFERROR(IF(($R554-BF554)&gt;=0,0,IF(($S554-BE554)&lt;0,0,IF(AND(($S554-BF554)&gt;0,(BE554-$R554)&gt;0),$V554/365*(BF554-BE554+1),IF(AND(($S554-BF554)&lt;=0,(BE554-$R554)&gt;0),$V554/365*($S554-BE554+1),$V554/365*(BF554-$R554+1))))),0)</f>
        <v>0</v>
      </c>
      <c r="BH554" s="161">
        <v>46023</v>
      </c>
      <c r="BI554" s="161">
        <f t="shared" ref="BI554:BI557" si="6199">BH554+30</f>
        <v>46053</v>
      </c>
      <c r="BJ554" s="165">
        <f t="shared" ref="BJ554:BJ557" si="6200">IFERROR(IF(($R554-BI554)&gt;=0,0,IF(($S554-BH554)&lt;0,0,IF(AND(($S554-BI554)&gt;0,(BH554-$R554)&gt;0),$V554/365*(BI554-BH554+1),IF(AND(($S554-BI554)&lt;=0,(BH554-$R554)&gt;0),$V554/365*($S554-BH554+1),$V554/365*(BI554-$R554+1))))),0)</f>
        <v>0</v>
      </c>
      <c r="BK554" s="161">
        <f t="shared" ref="BK554:BK557" si="6201">BI554+1</f>
        <v>46054</v>
      </c>
      <c r="BL554" s="161">
        <f t="shared" ref="BL554:BL557" si="6202">BK554+27</f>
        <v>46081</v>
      </c>
      <c r="BM554" s="165">
        <f t="shared" ref="BM554:BM557" si="6203">IFERROR(IF(($R554-BL554)&gt;=0,0,IF(($S554-BK554)&lt;0,0,IF(AND(($S554-BL554)&gt;0,(BK554-$R554)&gt;0),$V554/365*(BL554-BK554+1),IF(AND(($S554-BL554)&lt;=0,(BK554-$R554)&gt;0),$V554/365*($S554-BK554+1),$V554/365*(BL554-$R554+1))))),0)</f>
        <v>0</v>
      </c>
      <c r="BN554" s="161">
        <f t="shared" ref="BN554:BN557" si="6204">BL554+1</f>
        <v>46082</v>
      </c>
      <c r="BO554" s="161">
        <f t="shared" ref="BO554:BO557" si="6205">BN554+30</f>
        <v>46112</v>
      </c>
      <c r="BP554" s="165">
        <f t="shared" ref="BP554:BP557" si="6206">IFERROR(IF(($R554-BO554)&gt;=0,0,IF(($S554-BN554)&lt;0,0,IF(AND(($S554-BO554)&gt;0,(BN554-$R554)&gt;0),$V554/365*(BO554-BN554+1),IF(AND(($S554-BO554)&lt;=0,(BN554-$R554)&gt;0),$V554/365*($S554-BN554+1),$V554/365*(BO554-$R554+1))))),0)</f>
        <v>0</v>
      </c>
      <c r="BQ554" s="161">
        <f t="shared" ref="BQ554:BQ557" si="6207">BO554+1</f>
        <v>46113</v>
      </c>
      <c r="BR554" s="161">
        <f t="shared" ref="BR554:BR557" si="6208">BQ554+29</f>
        <v>46142</v>
      </c>
      <c r="BS554" s="165">
        <f t="shared" ref="BS554:BS557" si="6209">IFERROR(IF(($R554-BR554)&gt;=0,0,IF(($S554-BQ554)&lt;0,0,IF(AND(($S554-BR554)&gt;0,(BQ554-$R554)&gt;0),$V554/365*(BR554-BQ554+1),IF(AND(($S554-BR554)&lt;=0,(BQ554-$R554)&gt;0),$V554/365*($S554-BQ554+1),$V554/365*(BR554-$R554+1))))),0)</f>
        <v>0</v>
      </c>
      <c r="BT554" s="161">
        <f t="shared" ref="BT554:BT557" si="6210">BR554+1</f>
        <v>46143</v>
      </c>
      <c r="BU554" s="161">
        <f t="shared" ref="BU554:BU557" si="6211">BT554+30</f>
        <v>46173</v>
      </c>
      <c r="BV554" s="165">
        <f t="shared" ref="BV554:BV557" si="6212">IFERROR(IF(($R554-BU554)&gt;=0,0,IF(($S554-BT554)&lt;0,0,IF(AND(($S554-BU554)&gt;0,(BT554-$R554)&gt;0),$V554/365*(BU554-BT554+1),IF(AND(($S554-BU554)&lt;=0,(BT554-$R554)&gt;0),$V554/365*($S554-BT554+1),$V554/365*(BU554-$R554+1))))),0)</f>
        <v>0</v>
      </c>
      <c r="BW554" s="161">
        <f t="shared" ref="BW554:BW557" si="6213">BU554+1</f>
        <v>46174</v>
      </c>
      <c r="BX554" s="161">
        <f t="shared" ref="BX554:BX557" si="6214">BW554+29</f>
        <v>46203</v>
      </c>
      <c r="BY554" s="165">
        <f t="shared" ref="BY554:BY557" si="6215">IFERROR(IF(($R554-BX554)&gt;=0,0,IF(($S554-BW554)&lt;0,0,IF(AND(($S554-BX554)&gt;0,(BW554-$R554)&gt;0),$V554/365*(BX554-BW554+1),IF(AND(($S554-BX554)&lt;=0,(BW554-$R554)&gt;0),$V554/365*($S554-BW554+1),$V554/365*(BX554-$R554+1))))),0)</f>
        <v>0</v>
      </c>
      <c r="BZ554" s="161">
        <f t="shared" ref="BZ554:BZ557" si="6216">BX554+1</f>
        <v>46204</v>
      </c>
      <c r="CA554" s="161">
        <f t="shared" ref="CA554:CA557" si="6217">BZ554+30</f>
        <v>46234</v>
      </c>
      <c r="CB554" s="165">
        <f t="shared" ref="CB554:CB557" si="6218">IFERROR(IF(($R554-CA554)&gt;=0,0,IF(($S554-BZ554)&lt;0,0,IF(AND(($S554-CA554)&gt;0,(BZ554-$R554)&gt;0),$V554/365*(CA554-BZ554+1),IF(AND(($S554-CA554)&lt;=0,(BZ554-$R554)&gt;0),$V554/365*($S554-BZ554+1),$V554/365*(CA554-$R554+1))))),0)</f>
        <v>0</v>
      </c>
      <c r="CC554" s="161">
        <f t="shared" ref="CC554:CC557" si="6219">CA554+1</f>
        <v>46235</v>
      </c>
      <c r="CD554" s="161">
        <f t="shared" ref="CD554:CD557" si="6220">CC554+30</f>
        <v>46265</v>
      </c>
      <c r="CE554" s="165">
        <f t="shared" ref="CE554:CE557" si="6221">IFERROR(IF(($R554-CD554)&gt;=0,0,IF(($S554-CC554)&lt;0,0,IF(AND(($S554-CD554)&gt;0,(CC554-$R554)&gt;0),$V554/365*(CD554-CC554+1),IF(AND(($S554-CD554)&lt;=0,(CC554-$R554)&gt;0),$V554/365*($S554-CC554+1),$V554/365*(CD554-$R554+1))))),0)</f>
        <v>0</v>
      </c>
      <c r="CF554" s="161">
        <f t="shared" ref="CF554:CF557" si="6222">CD554+1</f>
        <v>46266</v>
      </c>
      <c r="CG554" s="161">
        <f t="shared" ref="CG554:CG557" si="6223">CF554+29</f>
        <v>46295</v>
      </c>
      <c r="CH554" s="165">
        <f t="shared" ref="CH554:CH557" si="6224">IFERROR(IF(($R554-CG554)&gt;=0,0,IF(($S554-CF554)&lt;0,0,IF(AND(($S554-CG554)&gt;0,(CF554-$R554)&gt;0),$V554/365*(CG554-CF554+1),IF(AND(($S554-CG554)&lt;=0,(CF554-$R554)&gt;0),$V554/365*($S554-CF554+1),$V554/365*(CG554-$R554+1))))),0)</f>
        <v>0</v>
      </c>
      <c r="CI554" s="161">
        <f t="shared" ref="CI554:CI557" si="6225">CG554+1</f>
        <v>46296</v>
      </c>
      <c r="CJ554" s="161">
        <f t="shared" ref="CJ554:CJ557" si="6226">CI554+30</f>
        <v>46326</v>
      </c>
      <c r="CK554" s="165">
        <f t="shared" ref="CK554:CK557" si="6227">IFERROR(IF(($R554-CJ554)&gt;=0,0,IF(($S554-CI554)&lt;0,0,IF(AND(($S554-CJ554)&gt;0,(CI554-$R554)&gt;0),$V554/365*(CJ554-CI554+1),IF(AND(($S554-CJ554)&lt;=0,(CI554-$R554)&gt;0),$V554/365*($S554-CI554+1),$V554/365*(CJ554-$R554+1))))),0)</f>
        <v>0</v>
      </c>
      <c r="CL554" s="161">
        <f t="shared" ref="CL554:CL557" si="6228">CJ554+1</f>
        <v>46327</v>
      </c>
      <c r="CM554" s="161">
        <f t="shared" ref="CM554:CM557" si="6229">CL554+29</f>
        <v>46356</v>
      </c>
      <c r="CN554" s="165">
        <f t="shared" ref="CN554:CN557" si="6230">IFERROR(IF(($R554-CM554)&gt;=0,0,IF(($S554-CL554)&lt;0,0,IF(AND(($S554-CM554)&gt;0,(CL554-$R554)&gt;0),$V554/365*(CM554-CL554+1),IF(AND(($S554-CM554)&lt;=0,(CL554-$R554)&gt;0),$V554/365*($S554-CL554+1),$V554/365*(CM554-$R554+1))))),0)</f>
        <v>0</v>
      </c>
      <c r="CO554" s="161">
        <f t="shared" ref="CO554:CO557" si="6231">CM554+1</f>
        <v>46357</v>
      </c>
      <c r="CP554" s="161">
        <f t="shared" ref="CP554:CP557" si="6232">CO554+30</f>
        <v>46387</v>
      </c>
      <c r="CQ554" s="165">
        <f t="shared" ref="CQ554:CQ557" si="6233">IFERROR(IF(($R554-CP554)&gt;=0,0,IF(($S554-CO554)&lt;0,0,IF(AND(($S554-CP554)&gt;0,(CO554-$R554)&gt;0),$V554/365*(CP554-CO554+1),IF(AND(($S554-CP554)&lt;=0,(CO554-$R554)&gt;0),$V554/365*($S554-CO554+1),$V554/365*(CP554-$R554+1))))),0)</f>
        <v>0</v>
      </c>
    </row>
    <row r="555" s="78" customFormat="1" ht="24" customHeight="1" outlineLevel="2" spans="1:95">
      <c r="A555" s="119"/>
      <c r="B555" s="120"/>
      <c r="C555" s="121"/>
      <c r="D555" s="119"/>
      <c r="E555" s="120"/>
      <c r="F555" s="120"/>
      <c r="G555" s="120"/>
      <c r="H555" s="122"/>
      <c r="I555" s="122"/>
      <c r="J555" s="122">
        <f t="shared" si="6162"/>
        <v>0</v>
      </c>
      <c r="K555" s="122">
        <f t="shared" ref="K555:K557" si="6234">K554+1</f>
        <v>2</v>
      </c>
      <c r="L555" s="87"/>
      <c r="M555" s="154">
        <f>IFERROR(VLOOKUP($L555,'2-2 引出数据_合同数据仓库'!$B$2:$BP$1000,3,FALSE),0)</f>
        <v>0</v>
      </c>
      <c r="N555" s="122"/>
      <c r="O555" s="154">
        <f>IFERROR(VLOOKUP((LEFT(VLOOKUP($L555,'2-2 引出数据_合同数据仓库'!$B$2:$BP$1000,64,FALSE),15)&amp;(RIGHT(VLOOKUP($L555,'2-2 引出数据_合同数据仓库'!$B$2:$BP$1000,64,FALSE),4)+1)),'2-2 引出数据_合同数据仓库'!$B$2:$BP$1000,3,FALSE),0)</f>
        <v>0</v>
      </c>
      <c r="P555" s="122"/>
      <c r="Q555" s="122">
        <f>IFERROR(VLOOKUP($L555,'2-2 引出数据_合同数据仓库'!$B$2:$BP$1000,28,FALSE),0)</f>
        <v>0</v>
      </c>
      <c r="R555" s="122">
        <f>IFERROR(VLOOKUP($L555,'2-2 引出数据_合同数据仓库'!$B$2:$BP$1000,29,FALSE),0)</f>
        <v>0</v>
      </c>
      <c r="S555" s="122">
        <f>IFERROR(VLOOKUP($L555,'2-2 引出数据_合同数据仓库'!$B$2:$BP$1000,4,FALSE),0)</f>
        <v>0</v>
      </c>
      <c r="T555" s="122"/>
      <c r="U555" s="122">
        <f>IFERROR(VLOOKUP($L555,'2-2 引出数据_合同数据仓库'!$B$2:$BP$1000,15,FALSE),0)</f>
        <v>0</v>
      </c>
      <c r="V555" s="122">
        <f t="shared" si="6163"/>
        <v>0</v>
      </c>
      <c r="W555" s="122"/>
      <c r="X555" s="161">
        <v>45658</v>
      </c>
      <c r="Y555" s="161">
        <f t="shared" si="6164"/>
        <v>45688</v>
      </c>
      <c r="Z555" s="165">
        <f t="shared" si="6165"/>
        <v>0</v>
      </c>
      <c r="AA555" s="161">
        <f t="shared" si="6166"/>
        <v>45689</v>
      </c>
      <c r="AB555" s="161">
        <f t="shared" si="6167"/>
        <v>45716</v>
      </c>
      <c r="AC555" s="165">
        <f t="shared" si="6168"/>
        <v>0</v>
      </c>
      <c r="AD555" s="161">
        <f t="shared" si="6169"/>
        <v>45717</v>
      </c>
      <c r="AE555" s="161">
        <f t="shared" si="6170"/>
        <v>45747</v>
      </c>
      <c r="AF555" s="165">
        <f t="shared" si="6171"/>
        <v>0</v>
      </c>
      <c r="AG555" s="161">
        <f t="shared" si="6172"/>
        <v>45748</v>
      </c>
      <c r="AH555" s="161">
        <f t="shared" si="6173"/>
        <v>45777</v>
      </c>
      <c r="AI555" s="165">
        <f t="shared" si="6174"/>
        <v>0</v>
      </c>
      <c r="AJ555" s="161">
        <f t="shared" si="6175"/>
        <v>45778</v>
      </c>
      <c r="AK555" s="161">
        <f t="shared" si="6176"/>
        <v>45808</v>
      </c>
      <c r="AL555" s="165">
        <f t="shared" si="6177"/>
        <v>0</v>
      </c>
      <c r="AM555" s="161">
        <f t="shared" si="6178"/>
        <v>45809</v>
      </c>
      <c r="AN555" s="161">
        <f t="shared" si="6179"/>
        <v>45838</v>
      </c>
      <c r="AO555" s="165">
        <f t="shared" si="6180"/>
        <v>0</v>
      </c>
      <c r="AP555" s="161">
        <f t="shared" si="6181"/>
        <v>45839</v>
      </c>
      <c r="AQ555" s="161">
        <f t="shared" si="6182"/>
        <v>45869</v>
      </c>
      <c r="AR555" s="165">
        <f t="shared" si="6183"/>
        <v>0</v>
      </c>
      <c r="AS555" s="161">
        <f t="shared" si="6184"/>
        <v>45870</v>
      </c>
      <c r="AT555" s="161">
        <f t="shared" si="6185"/>
        <v>45900</v>
      </c>
      <c r="AU555" s="165">
        <f t="shared" si="6186"/>
        <v>0</v>
      </c>
      <c r="AV555" s="161">
        <f t="shared" si="6187"/>
        <v>45901</v>
      </c>
      <c r="AW555" s="161">
        <f t="shared" si="6188"/>
        <v>45930</v>
      </c>
      <c r="AX555" s="165">
        <f t="shared" si="6189"/>
        <v>0</v>
      </c>
      <c r="AY555" s="161">
        <f t="shared" si="6190"/>
        <v>45931</v>
      </c>
      <c r="AZ555" s="161">
        <f t="shared" si="6191"/>
        <v>45961</v>
      </c>
      <c r="BA555" s="165">
        <f t="shared" si="6192"/>
        <v>0</v>
      </c>
      <c r="BB555" s="161">
        <f t="shared" si="6193"/>
        <v>45962</v>
      </c>
      <c r="BC555" s="161">
        <f t="shared" si="6194"/>
        <v>45991</v>
      </c>
      <c r="BD555" s="165">
        <f t="shared" si="6195"/>
        <v>0</v>
      </c>
      <c r="BE555" s="161">
        <f t="shared" si="6196"/>
        <v>45992</v>
      </c>
      <c r="BF555" s="161">
        <f t="shared" si="6197"/>
        <v>46022</v>
      </c>
      <c r="BG555" s="165">
        <f t="shared" si="6198"/>
        <v>0</v>
      </c>
      <c r="BH555" s="161">
        <v>46023</v>
      </c>
      <c r="BI555" s="161">
        <f t="shared" si="6199"/>
        <v>46053</v>
      </c>
      <c r="BJ555" s="165">
        <f t="shared" si="6200"/>
        <v>0</v>
      </c>
      <c r="BK555" s="161">
        <f t="shared" si="6201"/>
        <v>46054</v>
      </c>
      <c r="BL555" s="161">
        <f t="shared" si="6202"/>
        <v>46081</v>
      </c>
      <c r="BM555" s="165">
        <f t="shared" si="6203"/>
        <v>0</v>
      </c>
      <c r="BN555" s="161">
        <f t="shared" si="6204"/>
        <v>46082</v>
      </c>
      <c r="BO555" s="161">
        <f t="shared" si="6205"/>
        <v>46112</v>
      </c>
      <c r="BP555" s="165">
        <f t="shared" si="6206"/>
        <v>0</v>
      </c>
      <c r="BQ555" s="161">
        <f t="shared" si="6207"/>
        <v>46113</v>
      </c>
      <c r="BR555" s="161">
        <f t="shared" si="6208"/>
        <v>46142</v>
      </c>
      <c r="BS555" s="165">
        <f t="shared" si="6209"/>
        <v>0</v>
      </c>
      <c r="BT555" s="161">
        <f t="shared" si="6210"/>
        <v>46143</v>
      </c>
      <c r="BU555" s="161">
        <f t="shared" si="6211"/>
        <v>46173</v>
      </c>
      <c r="BV555" s="165">
        <f t="shared" si="6212"/>
        <v>0</v>
      </c>
      <c r="BW555" s="161">
        <f t="shared" si="6213"/>
        <v>46174</v>
      </c>
      <c r="BX555" s="161">
        <f t="shared" si="6214"/>
        <v>46203</v>
      </c>
      <c r="BY555" s="165">
        <f t="shared" si="6215"/>
        <v>0</v>
      </c>
      <c r="BZ555" s="161">
        <f t="shared" si="6216"/>
        <v>46204</v>
      </c>
      <c r="CA555" s="161">
        <f t="shared" si="6217"/>
        <v>46234</v>
      </c>
      <c r="CB555" s="165">
        <f t="shared" si="6218"/>
        <v>0</v>
      </c>
      <c r="CC555" s="161">
        <f t="shared" si="6219"/>
        <v>46235</v>
      </c>
      <c r="CD555" s="161">
        <f t="shared" si="6220"/>
        <v>46265</v>
      </c>
      <c r="CE555" s="165">
        <f t="shared" si="6221"/>
        <v>0</v>
      </c>
      <c r="CF555" s="161">
        <f t="shared" si="6222"/>
        <v>46266</v>
      </c>
      <c r="CG555" s="161">
        <f t="shared" si="6223"/>
        <v>46295</v>
      </c>
      <c r="CH555" s="165">
        <f t="shared" si="6224"/>
        <v>0</v>
      </c>
      <c r="CI555" s="161">
        <f t="shared" si="6225"/>
        <v>46296</v>
      </c>
      <c r="CJ555" s="161">
        <f t="shared" si="6226"/>
        <v>46326</v>
      </c>
      <c r="CK555" s="165">
        <f t="shared" si="6227"/>
        <v>0</v>
      </c>
      <c r="CL555" s="161">
        <f t="shared" si="6228"/>
        <v>46327</v>
      </c>
      <c r="CM555" s="161">
        <f t="shared" si="6229"/>
        <v>46356</v>
      </c>
      <c r="CN555" s="165">
        <f t="shared" si="6230"/>
        <v>0</v>
      </c>
      <c r="CO555" s="161">
        <f t="shared" si="6231"/>
        <v>46357</v>
      </c>
      <c r="CP555" s="161">
        <f t="shared" si="6232"/>
        <v>46387</v>
      </c>
      <c r="CQ555" s="165">
        <f t="shared" si="6233"/>
        <v>0</v>
      </c>
    </row>
    <row r="556" s="78" customFormat="1" ht="24" customHeight="1" outlineLevel="2" spans="1:95">
      <c r="A556" s="119"/>
      <c r="B556" s="120"/>
      <c r="C556" s="121"/>
      <c r="D556" s="119"/>
      <c r="E556" s="120"/>
      <c r="F556" s="120"/>
      <c r="G556" s="120"/>
      <c r="H556" s="122"/>
      <c r="I556" s="122"/>
      <c r="J556" s="122">
        <f t="shared" si="6162"/>
        <v>0</v>
      </c>
      <c r="K556" s="122">
        <f t="shared" si="6234"/>
        <v>3</v>
      </c>
      <c r="L556" s="87"/>
      <c r="M556" s="154">
        <f>IFERROR(VLOOKUP($L556,'2-2 引出数据_合同数据仓库'!$B$2:$BP$1000,3,FALSE),0)</f>
        <v>0</v>
      </c>
      <c r="N556" s="122"/>
      <c r="O556" s="154">
        <f>IFERROR(VLOOKUP((LEFT(VLOOKUP($L556,'2-2 引出数据_合同数据仓库'!$B$2:$BP$1000,64,FALSE),15)&amp;(RIGHT(VLOOKUP($L556,'2-2 引出数据_合同数据仓库'!$B$2:$BP$1000,64,FALSE),4)+1)),'2-2 引出数据_合同数据仓库'!$B$2:$BP$1000,3,FALSE),0)</f>
        <v>0</v>
      </c>
      <c r="P556" s="122"/>
      <c r="Q556" s="122">
        <f>IFERROR(VLOOKUP($L556,'2-2 引出数据_合同数据仓库'!$B$2:$BP$1000,28,FALSE),0)</f>
        <v>0</v>
      </c>
      <c r="R556" s="122">
        <f>IFERROR(VLOOKUP($L556,'2-2 引出数据_合同数据仓库'!$B$2:$BP$1000,29,FALSE),0)</f>
        <v>0</v>
      </c>
      <c r="S556" s="122">
        <f>IFERROR(VLOOKUP($L556,'2-2 引出数据_合同数据仓库'!$B$2:$BP$1000,4,FALSE),0)</f>
        <v>0</v>
      </c>
      <c r="T556" s="122"/>
      <c r="U556" s="122">
        <f>IFERROR(VLOOKUP($L556,'2-2 引出数据_合同数据仓库'!$B$2:$BP$1000,15,FALSE),0)</f>
        <v>0</v>
      </c>
      <c r="V556" s="122">
        <f t="shared" si="6163"/>
        <v>0</v>
      </c>
      <c r="W556" s="122"/>
      <c r="X556" s="161">
        <v>45658</v>
      </c>
      <c r="Y556" s="161">
        <f t="shared" si="6164"/>
        <v>45688</v>
      </c>
      <c r="Z556" s="165">
        <f t="shared" si="6165"/>
        <v>0</v>
      </c>
      <c r="AA556" s="161">
        <f t="shared" si="6166"/>
        <v>45689</v>
      </c>
      <c r="AB556" s="161">
        <f t="shared" si="6167"/>
        <v>45716</v>
      </c>
      <c r="AC556" s="165">
        <f t="shared" si="6168"/>
        <v>0</v>
      </c>
      <c r="AD556" s="161">
        <f t="shared" si="6169"/>
        <v>45717</v>
      </c>
      <c r="AE556" s="161">
        <f t="shared" si="6170"/>
        <v>45747</v>
      </c>
      <c r="AF556" s="165">
        <f t="shared" si="6171"/>
        <v>0</v>
      </c>
      <c r="AG556" s="161">
        <f t="shared" si="6172"/>
        <v>45748</v>
      </c>
      <c r="AH556" s="161">
        <f t="shared" si="6173"/>
        <v>45777</v>
      </c>
      <c r="AI556" s="165">
        <f t="shared" si="6174"/>
        <v>0</v>
      </c>
      <c r="AJ556" s="161">
        <f t="shared" si="6175"/>
        <v>45778</v>
      </c>
      <c r="AK556" s="161">
        <f t="shared" si="6176"/>
        <v>45808</v>
      </c>
      <c r="AL556" s="165">
        <f t="shared" si="6177"/>
        <v>0</v>
      </c>
      <c r="AM556" s="161">
        <f t="shared" si="6178"/>
        <v>45809</v>
      </c>
      <c r="AN556" s="161">
        <f t="shared" si="6179"/>
        <v>45838</v>
      </c>
      <c r="AO556" s="165">
        <f t="shared" si="6180"/>
        <v>0</v>
      </c>
      <c r="AP556" s="161">
        <f t="shared" si="6181"/>
        <v>45839</v>
      </c>
      <c r="AQ556" s="161">
        <f t="shared" si="6182"/>
        <v>45869</v>
      </c>
      <c r="AR556" s="165">
        <f t="shared" si="6183"/>
        <v>0</v>
      </c>
      <c r="AS556" s="161">
        <f t="shared" si="6184"/>
        <v>45870</v>
      </c>
      <c r="AT556" s="161">
        <f t="shared" si="6185"/>
        <v>45900</v>
      </c>
      <c r="AU556" s="165">
        <f t="shared" si="6186"/>
        <v>0</v>
      </c>
      <c r="AV556" s="161">
        <f t="shared" si="6187"/>
        <v>45901</v>
      </c>
      <c r="AW556" s="161">
        <f t="shared" si="6188"/>
        <v>45930</v>
      </c>
      <c r="AX556" s="165">
        <f t="shared" si="6189"/>
        <v>0</v>
      </c>
      <c r="AY556" s="161">
        <f t="shared" si="6190"/>
        <v>45931</v>
      </c>
      <c r="AZ556" s="161">
        <f t="shared" si="6191"/>
        <v>45961</v>
      </c>
      <c r="BA556" s="165">
        <f t="shared" si="6192"/>
        <v>0</v>
      </c>
      <c r="BB556" s="161">
        <f t="shared" si="6193"/>
        <v>45962</v>
      </c>
      <c r="BC556" s="161">
        <f t="shared" si="6194"/>
        <v>45991</v>
      </c>
      <c r="BD556" s="165">
        <f t="shared" si="6195"/>
        <v>0</v>
      </c>
      <c r="BE556" s="161">
        <f t="shared" si="6196"/>
        <v>45992</v>
      </c>
      <c r="BF556" s="161">
        <f t="shared" si="6197"/>
        <v>46022</v>
      </c>
      <c r="BG556" s="165">
        <f t="shared" si="6198"/>
        <v>0</v>
      </c>
      <c r="BH556" s="161">
        <v>46023</v>
      </c>
      <c r="BI556" s="161">
        <f t="shared" si="6199"/>
        <v>46053</v>
      </c>
      <c r="BJ556" s="165">
        <f t="shared" si="6200"/>
        <v>0</v>
      </c>
      <c r="BK556" s="161">
        <f t="shared" si="6201"/>
        <v>46054</v>
      </c>
      <c r="BL556" s="161">
        <f t="shared" si="6202"/>
        <v>46081</v>
      </c>
      <c r="BM556" s="165">
        <f t="shared" si="6203"/>
        <v>0</v>
      </c>
      <c r="BN556" s="161">
        <f t="shared" si="6204"/>
        <v>46082</v>
      </c>
      <c r="BO556" s="161">
        <f t="shared" si="6205"/>
        <v>46112</v>
      </c>
      <c r="BP556" s="165">
        <f t="shared" si="6206"/>
        <v>0</v>
      </c>
      <c r="BQ556" s="161">
        <f t="shared" si="6207"/>
        <v>46113</v>
      </c>
      <c r="BR556" s="161">
        <f t="shared" si="6208"/>
        <v>46142</v>
      </c>
      <c r="BS556" s="165">
        <f t="shared" si="6209"/>
        <v>0</v>
      </c>
      <c r="BT556" s="161">
        <f t="shared" si="6210"/>
        <v>46143</v>
      </c>
      <c r="BU556" s="161">
        <f t="shared" si="6211"/>
        <v>46173</v>
      </c>
      <c r="BV556" s="165">
        <f t="shared" si="6212"/>
        <v>0</v>
      </c>
      <c r="BW556" s="161">
        <f t="shared" si="6213"/>
        <v>46174</v>
      </c>
      <c r="BX556" s="161">
        <f t="shared" si="6214"/>
        <v>46203</v>
      </c>
      <c r="BY556" s="165">
        <f t="shared" si="6215"/>
        <v>0</v>
      </c>
      <c r="BZ556" s="161">
        <f t="shared" si="6216"/>
        <v>46204</v>
      </c>
      <c r="CA556" s="161">
        <f t="shared" si="6217"/>
        <v>46234</v>
      </c>
      <c r="CB556" s="165">
        <f t="shared" si="6218"/>
        <v>0</v>
      </c>
      <c r="CC556" s="161">
        <f t="shared" si="6219"/>
        <v>46235</v>
      </c>
      <c r="CD556" s="161">
        <f t="shared" si="6220"/>
        <v>46265</v>
      </c>
      <c r="CE556" s="165">
        <f t="shared" si="6221"/>
        <v>0</v>
      </c>
      <c r="CF556" s="161">
        <f t="shared" si="6222"/>
        <v>46266</v>
      </c>
      <c r="CG556" s="161">
        <f t="shared" si="6223"/>
        <v>46295</v>
      </c>
      <c r="CH556" s="165">
        <f t="shared" si="6224"/>
        <v>0</v>
      </c>
      <c r="CI556" s="161">
        <f t="shared" si="6225"/>
        <v>46296</v>
      </c>
      <c r="CJ556" s="161">
        <f t="shared" si="6226"/>
        <v>46326</v>
      </c>
      <c r="CK556" s="165">
        <f t="shared" si="6227"/>
        <v>0</v>
      </c>
      <c r="CL556" s="161">
        <f t="shared" si="6228"/>
        <v>46327</v>
      </c>
      <c r="CM556" s="161">
        <f t="shared" si="6229"/>
        <v>46356</v>
      </c>
      <c r="CN556" s="165">
        <f t="shared" si="6230"/>
        <v>0</v>
      </c>
      <c r="CO556" s="161">
        <f t="shared" si="6231"/>
        <v>46357</v>
      </c>
      <c r="CP556" s="161">
        <f t="shared" si="6232"/>
        <v>46387</v>
      </c>
      <c r="CQ556" s="165">
        <f t="shared" si="6233"/>
        <v>0</v>
      </c>
    </row>
    <row r="557" s="78" customFormat="1" ht="24" customHeight="1" outlineLevel="2" spans="1:95">
      <c r="A557" s="119"/>
      <c r="B557" s="120"/>
      <c r="C557" s="121"/>
      <c r="D557" s="119"/>
      <c r="E557" s="120"/>
      <c r="F557" s="120"/>
      <c r="G557" s="120"/>
      <c r="H557" s="122"/>
      <c r="I557" s="122"/>
      <c r="J557" s="122">
        <f t="shared" si="6162"/>
        <v>0</v>
      </c>
      <c r="K557" s="122">
        <f t="shared" si="6234"/>
        <v>4</v>
      </c>
      <c r="L557" s="87"/>
      <c r="M557" s="154">
        <f>IFERROR(VLOOKUP($L557,'2-2 引出数据_合同数据仓库'!$B$2:$BP$1000,3,FALSE),0)</f>
        <v>0</v>
      </c>
      <c r="N557" s="122"/>
      <c r="O557" s="154">
        <f>IFERROR(VLOOKUP((LEFT(VLOOKUP($L557,'2-2 引出数据_合同数据仓库'!$B$2:$BP$1000,64,FALSE),15)&amp;(RIGHT(VLOOKUP($L557,'2-2 引出数据_合同数据仓库'!$B$2:$BP$1000,64,FALSE),4)+1)),'2-2 引出数据_合同数据仓库'!$B$2:$BP$1000,3,FALSE),0)</f>
        <v>0</v>
      </c>
      <c r="P557" s="122"/>
      <c r="Q557" s="122">
        <f>IFERROR(VLOOKUP($L557,'2-2 引出数据_合同数据仓库'!$B$2:$BP$1000,28,FALSE),0)</f>
        <v>0</v>
      </c>
      <c r="R557" s="122">
        <f>IFERROR(VLOOKUP($L557,'2-2 引出数据_合同数据仓库'!$B$2:$BP$1000,29,FALSE),0)</f>
        <v>0</v>
      </c>
      <c r="S557" s="122">
        <f>IFERROR(VLOOKUP($L557,'2-2 引出数据_合同数据仓库'!$B$2:$BP$1000,4,FALSE),0)</f>
        <v>0</v>
      </c>
      <c r="T557" s="122"/>
      <c r="U557" s="122">
        <f>IFERROR(VLOOKUP($L557,'2-2 引出数据_合同数据仓库'!$B$2:$BP$1000,15,FALSE),0)</f>
        <v>0</v>
      </c>
      <c r="V557" s="122">
        <f t="shared" si="6163"/>
        <v>0</v>
      </c>
      <c r="W557" s="122"/>
      <c r="X557" s="161">
        <v>45658</v>
      </c>
      <c r="Y557" s="161">
        <f t="shared" si="6164"/>
        <v>45688</v>
      </c>
      <c r="Z557" s="165">
        <f t="shared" si="6165"/>
        <v>0</v>
      </c>
      <c r="AA557" s="161">
        <f t="shared" si="6166"/>
        <v>45689</v>
      </c>
      <c r="AB557" s="161">
        <f t="shared" si="6167"/>
        <v>45716</v>
      </c>
      <c r="AC557" s="165">
        <f t="shared" si="6168"/>
        <v>0</v>
      </c>
      <c r="AD557" s="161">
        <f t="shared" si="6169"/>
        <v>45717</v>
      </c>
      <c r="AE557" s="161">
        <f t="shared" si="6170"/>
        <v>45747</v>
      </c>
      <c r="AF557" s="165">
        <f t="shared" si="6171"/>
        <v>0</v>
      </c>
      <c r="AG557" s="161">
        <f t="shared" si="6172"/>
        <v>45748</v>
      </c>
      <c r="AH557" s="161">
        <f t="shared" si="6173"/>
        <v>45777</v>
      </c>
      <c r="AI557" s="165">
        <f t="shared" si="6174"/>
        <v>0</v>
      </c>
      <c r="AJ557" s="161">
        <f t="shared" si="6175"/>
        <v>45778</v>
      </c>
      <c r="AK557" s="161">
        <f t="shared" si="6176"/>
        <v>45808</v>
      </c>
      <c r="AL557" s="165">
        <f t="shared" si="6177"/>
        <v>0</v>
      </c>
      <c r="AM557" s="161">
        <f t="shared" si="6178"/>
        <v>45809</v>
      </c>
      <c r="AN557" s="161">
        <f t="shared" si="6179"/>
        <v>45838</v>
      </c>
      <c r="AO557" s="165">
        <f t="shared" si="6180"/>
        <v>0</v>
      </c>
      <c r="AP557" s="161">
        <f t="shared" si="6181"/>
        <v>45839</v>
      </c>
      <c r="AQ557" s="161">
        <f t="shared" si="6182"/>
        <v>45869</v>
      </c>
      <c r="AR557" s="165">
        <f t="shared" si="6183"/>
        <v>0</v>
      </c>
      <c r="AS557" s="161">
        <f t="shared" si="6184"/>
        <v>45870</v>
      </c>
      <c r="AT557" s="161">
        <f t="shared" si="6185"/>
        <v>45900</v>
      </c>
      <c r="AU557" s="165">
        <f t="shared" si="6186"/>
        <v>0</v>
      </c>
      <c r="AV557" s="161">
        <f t="shared" si="6187"/>
        <v>45901</v>
      </c>
      <c r="AW557" s="161">
        <f t="shared" si="6188"/>
        <v>45930</v>
      </c>
      <c r="AX557" s="165">
        <f t="shared" si="6189"/>
        <v>0</v>
      </c>
      <c r="AY557" s="161">
        <f t="shared" si="6190"/>
        <v>45931</v>
      </c>
      <c r="AZ557" s="161">
        <f t="shared" si="6191"/>
        <v>45961</v>
      </c>
      <c r="BA557" s="165">
        <f t="shared" si="6192"/>
        <v>0</v>
      </c>
      <c r="BB557" s="161">
        <f t="shared" si="6193"/>
        <v>45962</v>
      </c>
      <c r="BC557" s="161">
        <f t="shared" si="6194"/>
        <v>45991</v>
      </c>
      <c r="BD557" s="165">
        <f t="shared" si="6195"/>
        <v>0</v>
      </c>
      <c r="BE557" s="161">
        <f t="shared" si="6196"/>
        <v>45992</v>
      </c>
      <c r="BF557" s="161">
        <f t="shared" si="6197"/>
        <v>46022</v>
      </c>
      <c r="BG557" s="165">
        <f t="shared" si="6198"/>
        <v>0</v>
      </c>
      <c r="BH557" s="161">
        <v>46023</v>
      </c>
      <c r="BI557" s="161">
        <f t="shared" si="6199"/>
        <v>46053</v>
      </c>
      <c r="BJ557" s="165">
        <f t="shared" si="6200"/>
        <v>0</v>
      </c>
      <c r="BK557" s="161">
        <f t="shared" si="6201"/>
        <v>46054</v>
      </c>
      <c r="BL557" s="161">
        <f t="shared" si="6202"/>
        <v>46081</v>
      </c>
      <c r="BM557" s="165">
        <f t="shared" si="6203"/>
        <v>0</v>
      </c>
      <c r="BN557" s="161">
        <f t="shared" si="6204"/>
        <v>46082</v>
      </c>
      <c r="BO557" s="161">
        <f t="shared" si="6205"/>
        <v>46112</v>
      </c>
      <c r="BP557" s="165">
        <f t="shared" si="6206"/>
        <v>0</v>
      </c>
      <c r="BQ557" s="161">
        <f t="shared" si="6207"/>
        <v>46113</v>
      </c>
      <c r="BR557" s="161">
        <f t="shared" si="6208"/>
        <v>46142</v>
      </c>
      <c r="BS557" s="165">
        <f t="shared" si="6209"/>
        <v>0</v>
      </c>
      <c r="BT557" s="161">
        <f t="shared" si="6210"/>
        <v>46143</v>
      </c>
      <c r="BU557" s="161">
        <f t="shared" si="6211"/>
        <v>46173</v>
      </c>
      <c r="BV557" s="165">
        <f t="shared" si="6212"/>
        <v>0</v>
      </c>
      <c r="BW557" s="161">
        <f t="shared" si="6213"/>
        <v>46174</v>
      </c>
      <c r="BX557" s="161">
        <f t="shared" si="6214"/>
        <v>46203</v>
      </c>
      <c r="BY557" s="165">
        <f t="shared" si="6215"/>
        <v>0</v>
      </c>
      <c r="BZ557" s="161">
        <f t="shared" si="6216"/>
        <v>46204</v>
      </c>
      <c r="CA557" s="161">
        <f t="shared" si="6217"/>
        <v>46234</v>
      </c>
      <c r="CB557" s="165">
        <f t="shared" si="6218"/>
        <v>0</v>
      </c>
      <c r="CC557" s="161">
        <f t="shared" si="6219"/>
        <v>46235</v>
      </c>
      <c r="CD557" s="161">
        <f t="shared" si="6220"/>
        <v>46265</v>
      </c>
      <c r="CE557" s="165">
        <f t="shared" si="6221"/>
        <v>0</v>
      </c>
      <c r="CF557" s="161">
        <f t="shared" si="6222"/>
        <v>46266</v>
      </c>
      <c r="CG557" s="161">
        <f t="shared" si="6223"/>
        <v>46295</v>
      </c>
      <c r="CH557" s="165">
        <f t="shared" si="6224"/>
        <v>0</v>
      </c>
      <c r="CI557" s="161">
        <f t="shared" si="6225"/>
        <v>46296</v>
      </c>
      <c r="CJ557" s="161">
        <f t="shared" si="6226"/>
        <v>46326</v>
      </c>
      <c r="CK557" s="165">
        <f t="shared" si="6227"/>
        <v>0</v>
      </c>
      <c r="CL557" s="161">
        <f t="shared" si="6228"/>
        <v>46327</v>
      </c>
      <c r="CM557" s="161">
        <f t="shared" si="6229"/>
        <v>46356</v>
      </c>
      <c r="CN557" s="165">
        <f t="shared" si="6230"/>
        <v>0</v>
      </c>
      <c r="CO557" s="161">
        <f t="shared" si="6231"/>
        <v>46357</v>
      </c>
      <c r="CP557" s="161">
        <f t="shared" si="6232"/>
        <v>46387</v>
      </c>
      <c r="CQ557" s="165">
        <f t="shared" si="6233"/>
        <v>0</v>
      </c>
    </row>
    <row r="558" s="78" customFormat="1" ht="24" customHeight="1" outlineLevel="4" spans="1:95">
      <c r="A558" s="123" t="s">
        <v>2826</v>
      </c>
      <c r="B558" s="124"/>
      <c r="C558" s="124"/>
      <c r="D558" s="124"/>
      <c r="E558" s="124"/>
      <c r="F558" s="124"/>
      <c r="G558" s="125"/>
      <c r="H558" s="126"/>
      <c r="I558" s="126"/>
      <c r="J558" s="126"/>
      <c r="K558" s="126"/>
      <c r="L558" s="126"/>
      <c r="M558" s="155"/>
      <c r="N558" s="155"/>
      <c r="O558" s="155"/>
      <c r="P558" s="126"/>
      <c r="Q558" s="126"/>
      <c r="R558" s="126"/>
      <c r="S558" s="126"/>
      <c r="T558" s="126"/>
      <c r="U558" s="126"/>
      <c r="V558" s="126"/>
      <c r="W558" s="126"/>
      <c r="X558" s="126"/>
      <c r="Y558" s="126"/>
      <c r="Z558" s="126"/>
      <c r="AA558" s="126"/>
      <c r="AB558" s="126"/>
      <c r="AC558" s="126"/>
      <c r="AD558" s="126"/>
      <c r="AE558" s="126"/>
      <c r="AF558" s="126"/>
      <c r="AG558" s="126"/>
      <c r="AH558" s="126"/>
      <c r="AI558" s="126"/>
      <c r="AJ558" s="126"/>
      <c r="AK558" s="126"/>
      <c r="AL558" s="126"/>
      <c r="AM558" s="126"/>
      <c r="AN558" s="126"/>
      <c r="AO558" s="126"/>
      <c r="AP558" s="126"/>
      <c r="AQ558" s="126"/>
      <c r="AR558" s="126"/>
      <c r="AS558" s="126"/>
      <c r="AT558" s="126"/>
      <c r="AU558" s="126"/>
      <c r="AV558" s="126"/>
      <c r="AW558" s="126"/>
      <c r="AX558" s="126"/>
      <c r="AY558" s="126"/>
      <c r="AZ558" s="126"/>
      <c r="BA558" s="126"/>
      <c r="BB558" s="126"/>
      <c r="BC558" s="126"/>
      <c r="BD558" s="126"/>
      <c r="BE558" s="126"/>
      <c r="BF558" s="126"/>
      <c r="BG558" s="126"/>
      <c r="BH558" s="126"/>
      <c r="BI558" s="126"/>
      <c r="BJ558" s="126"/>
      <c r="BK558" s="126"/>
      <c r="BL558" s="126"/>
      <c r="BM558" s="126"/>
      <c r="BN558" s="126"/>
      <c r="BO558" s="126"/>
      <c r="BP558" s="126"/>
      <c r="BQ558" s="126"/>
      <c r="BR558" s="126"/>
      <c r="BS558" s="126"/>
      <c r="BT558" s="126"/>
      <c r="BU558" s="126"/>
      <c r="BV558" s="126"/>
      <c r="BW558" s="126"/>
      <c r="BX558" s="126"/>
      <c r="BY558" s="126"/>
      <c r="BZ558" s="126"/>
      <c r="CA558" s="126"/>
      <c r="CB558" s="126"/>
      <c r="CC558" s="126"/>
      <c r="CD558" s="126"/>
      <c r="CE558" s="126"/>
      <c r="CF558" s="126"/>
      <c r="CG558" s="126"/>
      <c r="CH558" s="126"/>
      <c r="CI558" s="126"/>
      <c r="CJ558" s="126"/>
      <c r="CK558" s="126"/>
      <c r="CL558" s="126"/>
      <c r="CM558" s="126"/>
      <c r="CN558" s="126"/>
      <c r="CO558" s="126"/>
      <c r="CP558" s="126"/>
      <c r="CQ558" s="126"/>
    </row>
    <row r="559" ht="24" customHeight="1" outlineLevel="1" spans="1:95">
      <c r="A559" s="22"/>
      <c r="B559" s="108" t="s">
        <v>799</v>
      </c>
      <c r="C559" s="109" t="s">
        <v>2223</v>
      </c>
      <c r="D559" s="22" t="s">
        <v>2224</v>
      </c>
      <c r="E559" s="108"/>
      <c r="F559" s="108"/>
      <c r="G559" s="108"/>
      <c r="H559" s="110">
        <f>X559+AA559+AD559+AG559+AJ559+AM559+AP559+AS559+AV559+AY559+BB559+BE559</f>
        <v>0</v>
      </c>
      <c r="I559" s="110">
        <f>Y559+AB559+AE559+AH559+AK559+AN559+AQ559+AT559+AW559+AZ559+BC559+BF559</f>
        <v>0</v>
      </c>
      <c r="J559" s="110">
        <f t="shared" si="6162"/>
        <v>0</v>
      </c>
      <c r="K559" s="110"/>
      <c r="L559" s="110"/>
      <c r="M559" s="150"/>
      <c r="N559" s="150"/>
      <c r="O559" s="150"/>
      <c r="P559" s="110"/>
      <c r="Q559" s="110"/>
      <c r="R559" s="110"/>
      <c r="S559" s="110"/>
      <c r="T559" s="110"/>
      <c r="U559" s="110"/>
      <c r="V559" s="110"/>
      <c r="W559" s="110"/>
      <c r="X559" s="110">
        <f>VLOOKUP($C559,'1 预算编制表单'!$C:$BJ,27,FALSE)</f>
        <v>0</v>
      </c>
      <c r="Y559" s="110">
        <f>X559-Z559</f>
        <v>0</v>
      </c>
      <c r="Z559" s="110">
        <f>SUM(Z560:Z564)</f>
        <v>0</v>
      </c>
      <c r="AA559" s="110">
        <f>VLOOKUP($C559,'1 预算编制表单'!$C:$BJ,30,FALSE)</f>
        <v>0</v>
      </c>
      <c r="AB559" s="110">
        <f>AA559-AC559</f>
        <v>0</v>
      </c>
      <c r="AC559" s="110">
        <f>SUM(AC560:AC564)</f>
        <v>0</v>
      </c>
      <c r="AD559" s="110">
        <f>VLOOKUP($C559,'1 预算编制表单'!$C:$BJ,33,FALSE)</f>
        <v>0</v>
      </c>
      <c r="AE559" s="110">
        <f>AD559-AF559</f>
        <v>0</v>
      </c>
      <c r="AF559" s="110">
        <f>SUM(AF560:AF564)</f>
        <v>0</v>
      </c>
      <c r="AG559" s="110">
        <f>VLOOKUP($C559,'1 预算编制表单'!$C:$BJ,36,FALSE)</f>
        <v>0</v>
      </c>
      <c r="AH559" s="110">
        <f>AG559-AI559</f>
        <v>0</v>
      </c>
      <c r="AI559" s="110">
        <f>SUM(AI560:AI564)</f>
        <v>0</v>
      </c>
      <c r="AJ559" s="110">
        <f>VLOOKUP($C559,'1 预算编制表单'!$C:$BJ,39,FALSE)</f>
        <v>0</v>
      </c>
      <c r="AK559" s="110">
        <f>AJ559-AL559</f>
        <v>0</v>
      </c>
      <c r="AL559" s="110">
        <f>SUM(AL560:AL564)</f>
        <v>0</v>
      </c>
      <c r="AM559" s="110">
        <f>VLOOKUP($C559,'1 预算编制表单'!$C:$BJ,42,FALSE)</f>
        <v>0</v>
      </c>
      <c r="AN559" s="110">
        <f>AM559-AO559</f>
        <v>0</v>
      </c>
      <c r="AO559" s="110">
        <f>SUM(AO560:AO564)</f>
        <v>0</v>
      </c>
      <c r="AP559" s="110">
        <f>VLOOKUP($C559,'1 预算编制表单'!$C:$BJ,45,FALSE)</f>
        <v>0</v>
      </c>
      <c r="AQ559" s="110">
        <f>AP559-AR559</f>
        <v>0</v>
      </c>
      <c r="AR559" s="110">
        <f>SUM(AR560:AR564)</f>
        <v>0</v>
      </c>
      <c r="AS559" s="110">
        <f>VLOOKUP($C559,'1 预算编制表单'!$C:$BJ,48,FALSE)</f>
        <v>0</v>
      </c>
      <c r="AT559" s="110">
        <f>AS559-AU559</f>
        <v>0</v>
      </c>
      <c r="AU559" s="110">
        <f>SUM(AU560:AU564)</f>
        <v>0</v>
      </c>
      <c r="AV559" s="110">
        <f>VLOOKUP($C559,'1 预算编制表单'!$C:$BJ,51,FALSE)</f>
        <v>0</v>
      </c>
      <c r="AW559" s="110">
        <f>AV559-AX559</f>
        <v>0</v>
      </c>
      <c r="AX559" s="110">
        <f>SUM(AX560:AX564)</f>
        <v>0</v>
      </c>
      <c r="AY559" s="110">
        <f>VLOOKUP($C559,'1 预算编制表单'!$C:$BJ,54,FALSE)</f>
        <v>0</v>
      </c>
      <c r="AZ559" s="110">
        <f>AY559-BA559</f>
        <v>0</v>
      </c>
      <c r="BA559" s="110">
        <f>SUM(BA560:BA564)</f>
        <v>0</v>
      </c>
      <c r="BB559" s="110">
        <f>VLOOKUP($C559,'1 预算编制表单'!$C:$BJ,57,FALSE)</f>
        <v>0</v>
      </c>
      <c r="BC559" s="110">
        <f>BB559-BD559</f>
        <v>0</v>
      </c>
      <c r="BD559" s="110">
        <f>SUM(BD560:BD564)</f>
        <v>0</v>
      </c>
      <c r="BE559" s="110">
        <f>VLOOKUP($C559,'1 预算编制表单'!$C:$BJ,60,FALSE)</f>
        <v>0</v>
      </c>
      <c r="BF559" s="110">
        <f>BE559-BG559</f>
        <v>0</v>
      </c>
      <c r="BG559" s="110">
        <f>SUM(BG560:BG564)</f>
        <v>0</v>
      </c>
      <c r="BH559" s="110">
        <f>VLOOKUP($C559,'1 预算编制表单'!$C:$BJ,27,FALSE)</f>
        <v>0</v>
      </c>
      <c r="BI559" s="110">
        <f>BH559-BJ559</f>
        <v>0</v>
      </c>
      <c r="BJ559" s="110">
        <f>SUM(BJ560:BJ564)</f>
        <v>0</v>
      </c>
      <c r="BK559" s="110">
        <f>VLOOKUP($C559,'1 预算编制表单'!$C:$BJ,30,FALSE)</f>
        <v>0</v>
      </c>
      <c r="BL559" s="110">
        <f>BK559-BM559</f>
        <v>0</v>
      </c>
      <c r="BM559" s="110">
        <f>SUM(BM560:BM564)</f>
        <v>0</v>
      </c>
      <c r="BN559" s="110">
        <f>VLOOKUP($C559,'1 预算编制表单'!$C:$BJ,33,FALSE)</f>
        <v>0</v>
      </c>
      <c r="BO559" s="110">
        <f>BN559-BP559</f>
        <v>0</v>
      </c>
      <c r="BP559" s="110">
        <f>SUM(BP560:BP564)</f>
        <v>0</v>
      </c>
      <c r="BQ559" s="110">
        <f>VLOOKUP($C559,'1 预算编制表单'!$C:$BJ,36,FALSE)</f>
        <v>0</v>
      </c>
      <c r="BR559" s="110">
        <f>BQ559-BS559</f>
        <v>0</v>
      </c>
      <c r="BS559" s="110">
        <f>SUM(BS560:BS564)</f>
        <v>0</v>
      </c>
      <c r="BT559" s="110">
        <f>VLOOKUP($C559,'1 预算编制表单'!$C:$BJ,39,FALSE)</f>
        <v>0</v>
      </c>
      <c r="BU559" s="110">
        <f>BT559-BV559</f>
        <v>0</v>
      </c>
      <c r="BV559" s="110">
        <f>SUM(BV560:BV564)</f>
        <v>0</v>
      </c>
      <c r="BW559" s="110">
        <f>VLOOKUP($C559,'1 预算编制表单'!$C:$BJ,42,FALSE)</f>
        <v>0</v>
      </c>
      <c r="BX559" s="110">
        <f>BW559-BY559</f>
        <v>0</v>
      </c>
      <c r="BY559" s="110">
        <f>SUM(BY560:BY564)</f>
        <v>0</v>
      </c>
      <c r="BZ559" s="110">
        <f>VLOOKUP($C559,'1 预算编制表单'!$C:$BJ,45,FALSE)</f>
        <v>0</v>
      </c>
      <c r="CA559" s="110">
        <f>BZ559-CB559</f>
        <v>0</v>
      </c>
      <c r="CB559" s="110">
        <f>SUM(CB560:CB564)</f>
        <v>0</v>
      </c>
      <c r="CC559" s="110">
        <f>VLOOKUP($C559,'1 预算编制表单'!$C:$BJ,48,FALSE)</f>
        <v>0</v>
      </c>
      <c r="CD559" s="110">
        <f>CC559-CE559</f>
        <v>0</v>
      </c>
      <c r="CE559" s="110">
        <f>SUM(CE560:CE564)</f>
        <v>0</v>
      </c>
      <c r="CF559" s="110">
        <f>VLOOKUP($C559,'1 预算编制表单'!$C:$BJ,51,FALSE)</f>
        <v>0</v>
      </c>
      <c r="CG559" s="110">
        <f>CF559-CH559</f>
        <v>0</v>
      </c>
      <c r="CH559" s="110">
        <f>SUM(CH560:CH564)</f>
        <v>0</v>
      </c>
      <c r="CI559" s="110">
        <f>VLOOKUP($C559,'1 预算编制表单'!$C:$BJ,54,FALSE)</f>
        <v>0</v>
      </c>
      <c r="CJ559" s="110">
        <f>CI559-CK559</f>
        <v>0</v>
      </c>
      <c r="CK559" s="110">
        <f>SUM(CK560:CK564)</f>
        <v>0</v>
      </c>
      <c r="CL559" s="110">
        <f>VLOOKUP($C559,'1 预算编制表单'!$C:$BJ,57,FALSE)</f>
        <v>0</v>
      </c>
      <c r="CM559" s="110">
        <f>CL559-CN559</f>
        <v>0</v>
      </c>
      <c r="CN559" s="110">
        <f>SUM(CN560:CN564)</f>
        <v>0</v>
      </c>
      <c r="CO559" s="110">
        <f>VLOOKUP($C559,'1 预算编制表单'!$C:$BJ,60,FALSE)</f>
        <v>0</v>
      </c>
      <c r="CP559" s="110">
        <f>CO559-CQ559</f>
        <v>0</v>
      </c>
      <c r="CQ559" s="110">
        <f>SUM(CQ560:CQ564)</f>
        <v>0</v>
      </c>
    </row>
    <row r="560" s="78" customFormat="1" ht="24" customHeight="1" outlineLevel="2" spans="1:95">
      <c r="A560" s="119"/>
      <c r="B560" s="120"/>
      <c r="C560" s="121"/>
      <c r="D560" s="119"/>
      <c r="E560" s="120"/>
      <c r="F560" s="120"/>
      <c r="G560" s="120"/>
      <c r="H560" s="122"/>
      <c r="I560" s="122"/>
      <c r="J560" s="122">
        <f t="shared" si="6162"/>
        <v>0</v>
      </c>
      <c r="K560" s="122">
        <v>1</v>
      </c>
      <c r="L560" s="87"/>
      <c r="M560" s="154">
        <f>IFERROR(VLOOKUP($L560,'2-2 引出数据_合同数据仓库'!$B$2:$BP$1000,3,FALSE),0)</f>
        <v>0</v>
      </c>
      <c r="N560" s="122"/>
      <c r="O560" s="154">
        <f>IFERROR(VLOOKUP((LEFT(VLOOKUP($L560,'2-2 引出数据_合同数据仓库'!$B$2:$BP$1000,64,FALSE),15)&amp;(RIGHT(VLOOKUP($L560,'2-2 引出数据_合同数据仓库'!$B$2:$BP$1000,64,FALSE),4)+1)),'2-2 引出数据_合同数据仓库'!$B$2:$BP$1000,3,FALSE),0)</f>
        <v>0</v>
      </c>
      <c r="P560" s="122"/>
      <c r="Q560" s="122">
        <f>IFERROR(VLOOKUP($L560,'2-2 引出数据_合同数据仓库'!$B$2:$BP$1000,28,FALSE),0)</f>
        <v>0</v>
      </c>
      <c r="R560" s="122">
        <f>IFERROR(VLOOKUP($L560,'2-2 引出数据_合同数据仓库'!$B$2:$BP$1000,29,FALSE),0)</f>
        <v>0</v>
      </c>
      <c r="S560" s="122">
        <f>IFERROR(VLOOKUP($L560,'2-2 引出数据_合同数据仓库'!$B$2:$BP$1000,4,FALSE),0)</f>
        <v>0</v>
      </c>
      <c r="T560" s="122"/>
      <c r="U560" s="122">
        <f>IFERROR(VLOOKUP($L560,'2-2 引出数据_合同数据仓库'!$B$2:$BP$1000,15,FALSE),0)</f>
        <v>0</v>
      </c>
      <c r="V560" s="122">
        <f t="shared" ref="V560:V563" si="6235">U560/(S560-R560+1)*365</f>
        <v>0</v>
      </c>
      <c r="W560" s="122"/>
      <c r="X560" s="161">
        <v>45658</v>
      </c>
      <c r="Y560" s="161">
        <f t="shared" ref="Y560:Y563" si="6236">X560+30</f>
        <v>45688</v>
      </c>
      <c r="Z560" s="165">
        <f t="shared" ref="Z560:Z563" si="6237">IFERROR(IF(($R560-Y560)&gt;=0,0,IF(($S560-X560)&lt;0,0,IF(AND(($S560-Y560)&gt;0,(X560-$R560)&gt;0),$V560/365*(Y560-X560+1),IF(AND(($S560-Y560)&lt;=0,(X560-$R560)&gt;0),$V560/365*($S560-X560+1),$V560/365*(Y560-$R560+1))))),0)</f>
        <v>0</v>
      </c>
      <c r="AA560" s="161">
        <f t="shared" ref="AA560:AA563" si="6238">Y560+1</f>
        <v>45689</v>
      </c>
      <c r="AB560" s="161">
        <f t="shared" ref="AB560:AB563" si="6239">AA560+27</f>
        <v>45716</v>
      </c>
      <c r="AC560" s="165">
        <f t="shared" ref="AC560:AC563" si="6240">IFERROR(IF(($R560-AB560)&gt;=0,0,IF(($S560-AA560)&lt;0,0,IF(AND(($S560-AB560)&gt;0,(AA560-$R560)&gt;0),$V560/365*(AB560-AA560+1),IF(AND(($S560-AB560)&lt;=0,(AA560-$R560)&gt;0),$V560/365*($S560-AA560+1),$V560/365*(AB560-$R560+1))))),0)</f>
        <v>0</v>
      </c>
      <c r="AD560" s="161">
        <f t="shared" ref="AD560:AD563" si="6241">AB560+1</f>
        <v>45717</v>
      </c>
      <c r="AE560" s="161">
        <f t="shared" ref="AE560:AE563" si="6242">AD560+30</f>
        <v>45747</v>
      </c>
      <c r="AF560" s="165">
        <f t="shared" ref="AF560:AF563" si="6243">IFERROR(IF(($R560-AE560)&gt;=0,0,IF(($S560-AD560)&lt;0,0,IF(AND(($S560-AE560)&gt;0,(AD560-$R560)&gt;0),$V560/365*(AE560-AD560+1),IF(AND(($S560-AE560)&lt;=0,(AD560-$R560)&gt;0),$V560/365*($S560-AD560+1),$V560/365*(AE560-$R560+1))))),0)</f>
        <v>0</v>
      </c>
      <c r="AG560" s="161">
        <f t="shared" ref="AG560:AG563" si="6244">AE560+1</f>
        <v>45748</v>
      </c>
      <c r="AH560" s="161">
        <f t="shared" ref="AH560:AH563" si="6245">AG560+29</f>
        <v>45777</v>
      </c>
      <c r="AI560" s="165">
        <f t="shared" ref="AI560:AI563" si="6246">IFERROR(IF(($R560-AH560)&gt;=0,0,IF(($S560-AG560)&lt;0,0,IF(AND(($S560-AH560)&gt;0,(AG560-$R560)&gt;0),$V560/365*(AH560-AG560+1),IF(AND(($S560-AH560)&lt;=0,(AG560-$R560)&gt;0),$V560/365*($S560-AG560+1),$V560/365*(AH560-$R560+1))))),0)</f>
        <v>0</v>
      </c>
      <c r="AJ560" s="161">
        <f t="shared" ref="AJ560:AJ563" si="6247">AH560+1</f>
        <v>45778</v>
      </c>
      <c r="AK560" s="161">
        <f t="shared" ref="AK560:AK563" si="6248">AJ560+30</f>
        <v>45808</v>
      </c>
      <c r="AL560" s="165">
        <f t="shared" ref="AL560:AL563" si="6249">IFERROR(IF(($R560-AK560)&gt;=0,0,IF(($S560-AJ560)&lt;0,0,IF(AND(($S560-AK560)&gt;0,(AJ560-$R560)&gt;0),$V560/365*(AK560-AJ560+1),IF(AND(($S560-AK560)&lt;=0,(AJ560-$R560)&gt;0),$V560/365*($S560-AJ560+1),$V560/365*(AK560-$R560+1))))),0)</f>
        <v>0</v>
      </c>
      <c r="AM560" s="161">
        <f t="shared" ref="AM560:AM563" si="6250">AK560+1</f>
        <v>45809</v>
      </c>
      <c r="AN560" s="161">
        <f t="shared" ref="AN560:AN563" si="6251">AM560+29</f>
        <v>45838</v>
      </c>
      <c r="AO560" s="165">
        <f t="shared" ref="AO560:AO563" si="6252">IFERROR(IF(($R560-AN560)&gt;=0,0,IF(($S560-AM560)&lt;0,0,IF(AND(($S560-AN560)&gt;0,(AM560-$R560)&gt;0),$V560/365*(AN560-AM560+1),IF(AND(($S560-AN560)&lt;=0,(AM560-$R560)&gt;0),$V560/365*($S560-AM560+1),$V560/365*(AN560-$R560+1))))),0)</f>
        <v>0</v>
      </c>
      <c r="AP560" s="161">
        <f t="shared" ref="AP560:AP563" si="6253">AN560+1</f>
        <v>45839</v>
      </c>
      <c r="AQ560" s="161">
        <f t="shared" ref="AQ560:AQ563" si="6254">AP560+30</f>
        <v>45869</v>
      </c>
      <c r="AR560" s="165">
        <f t="shared" ref="AR560:AR563" si="6255">IFERROR(IF(($R560-AQ560)&gt;=0,0,IF(($S560-AP560)&lt;0,0,IF(AND(($S560-AQ560)&gt;0,(AP560-$R560)&gt;0),$V560/365*(AQ560-AP560+1),IF(AND(($S560-AQ560)&lt;=0,(AP560-$R560)&gt;0),$V560/365*($S560-AP560+1),$V560/365*(AQ560-$R560+1))))),0)</f>
        <v>0</v>
      </c>
      <c r="AS560" s="161">
        <f t="shared" ref="AS560:AS563" si="6256">AQ560+1</f>
        <v>45870</v>
      </c>
      <c r="AT560" s="161">
        <f t="shared" ref="AT560:AT563" si="6257">AS560+30</f>
        <v>45900</v>
      </c>
      <c r="AU560" s="165">
        <f t="shared" ref="AU560:AU563" si="6258">IFERROR(IF(($R560-AT560)&gt;=0,0,IF(($S560-AS560)&lt;0,0,IF(AND(($S560-AT560)&gt;0,(AS560-$R560)&gt;0),$V560/365*(AT560-AS560+1),IF(AND(($S560-AT560)&lt;=0,(AS560-$R560)&gt;0),$V560/365*($S560-AS560+1),$V560/365*(AT560-$R560+1))))),0)</f>
        <v>0</v>
      </c>
      <c r="AV560" s="161">
        <f t="shared" ref="AV560:AV563" si="6259">AT560+1</f>
        <v>45901</v>
      </c>
      <c r="AW560" s="161">
        <f t="shared" ref="AW560:AW563" si="6260">AV560+29</f>
        <v>45930</v>
      </c>
      <c r="AX560" s="165">
        <f t="shared" ref="AX560:AX563" si="6261">IFERROR(IF(($R560-AW560)&gt;=0,0,IF(($S560-AV560)&lt;0,0,IF(AND(($S560-AW560)&gt;0,(AV560-$R560)&gt;0),$V560/365*(AW560-AV560+1),IF(AND(($S560-AW560)&lt;=0,(AV560-$R560)&gt;0),$V560/365*($S560-AV560+1),$V560/365*(AW560-$R560+1))))),0)</f>
        <v>0</v>
      </c>
      <c r="AY560" s="161">
        <f t="shared" ref="AY560:AY563" si="6262">AW560+1</f>
        <v>45931</v>
      </c>
      <c r="AZ560" s="161">
        <f t="shared" ref="AZ560:AZ563" si="6263">AY560+30</f>
        <v>45961</v>
      </c>
      <c r="BA560" s="165">
        <f t="shared" ref="BA560:BA563" si="6264">IFERROR(IF(($R560-AZ560)&gt;=0,0,IF(($S560-AY560)&lt;0,0,IF(AND(($S560-AZ560)&gt;0,(AY560-$R560)&gt;0),$V560/365*(AZ560-AY560+1),IF(AND(($S560-AZ560)&lt;=0,(AY560-$R560)&gt;0),$V560/365*($S560-AY560+1),$V560/365*(AZ560-$R560+1))))),0)</f>
        <v>0</v>
      </c>
      <c r="BB560" s="161">
        <f t="shared" ref="BB560:BB563" si="6265">AZ560+1</f>
        <v>45962</v>
      </c>
      <c r="BC560" s="161">
        <f t="shared" ref="BC560:BC563" si="6266">BB560+29</f>
        <v>45991</v>
      </c>
      <c r="BD560" s="165">
        <f t="shared" ref="BD560:BD563" si="6267">IFERROR(IF(($R560-BC560)&gt;=0,0,IF(($S560-BB560)&lt;0,0,IF(AND(($S560-BC560)&gt;0,(BB560-$R560)&gt;0),$V560/365*(BC560-BB560+1),IF(AND(($S560-BC560)&lt;=0,(BB560-$R560)&gt;0),$V560/365*($S560-BB560+1),$V560/365*(BC560-$R560+1))))),0)</f>
        <v>0</v>
      </c>
      <c r="BE560" s="161">
        <f t="shared" ref="BE560:BE563" si="6268">BC560+1</f>
        <v>45992</v>
      </c>
      <c r="BF560" s="161">
        <f t="shared" ref="BF560:BF563" si="6269">BE560+30</f>
        <v>46022</v>
      </c>
      <c r="BG560" s="165">
        <f t="shared" ref="BG560:BG563" si="6270">IFERROR(IF(($R560-BF560)&gt;=0,0,IF(($S560-BE560)&lt;0,0,IF(AND(($S560-BF560)&gt;0,(BE560-$R560)&gt;0),$V560/365*(BF560-BE560+1),IF(AND(($S560-BF560)&lt;=0,(BE560-$R560)&gt;0),$V560/365*($S560-BE560+1),$V560/365*(BF560-$R560+1))))),0)</f>
        <v>0</v>
      </c>
      <c r="BH560" s="161">
        <v>46023</v>
      </c>
      <c r="BI560" s="161">
        <f t="shared" ref="BI560:BI563" si="6271">BH560+30</f>
        <v>46053</v>
      </c>
      <c r="BJ560" s="165">
        <f t="shared" ref="BJ560:BJ563" si="6272">IFERROR(IF(($R560-BI560)&gt;=0,0,IF(($S560-BH560)&lt;0,0,IF(AND(($S560-BI560)&gt;0,(BH560-$R560)&gt;0),$V560/365*(BI560-BH560+1),IF(AND(($S560-BI560)&lt;=0,(BH560-$R560)&gt;0),$V560/365*($S560-BH560+1),$V560/365*(BI560-$R560+1))))),0)</f>
        <v>0</v>
      </c>
      <c r="BK560" s="161">
        <f t="shared" ref="BK560:BK563" si="6273">BI560+1</f>
        <v>46054</v>
      </c>
      <c r="BL560" s="161">
        <f t="shared" ref="BL560:BL563" si="6274">BK560+27</f>
        <v>46081</v>
      </c>
      <c r="BM560" s="165">
        <f t="shared" ref="BM560:BM563" si="6275">IFERROR(IF(($R560-BL560)&gt;=0,0,IF(($S560-BK560)&lt;0,0,IF(AND(($S560-BL560)&gt;0,(BK560-$R560)&gt;0),$V560/365*(BL560-BK560+1),IF(AND(($S560-BL560)&lt;=0,(BK560-$R560)&gt;0),$V560/365*($S560-BK560+1),$V560/365*(BL560-$R560+1))))),0)</f>
        <v>0</v>
      </c>
      <c r="BN560" s="161">
        <f t="shared" ref="BN560:BN563" si="6276">BL560+1</f>
        <v>46082</v>
      </c>
      <c r="BO560" s="161">
        <f t="shared" ref="BO560:BO563" si="6277">BN560+30</f>
        <v>46112</v>
      </c>
      <c r="BP560" s="165">
        <f t="shared" ref="BP560:BP563" si="6278">IFERROR(IF(($R560-BO560)&gt;=0,0,IF(($S560-BN560)&lt;0,0,IF(AND(($S560-BO560)&gt;0,(BN560-$R560)&gt;0),$V560/365*(BO560-BN560+1),IF(AND(($S560-BO560)&lt;=0,(BN560-$R560)&gt;0),$V560/365*($S560-BN560+1),$V560/365*(BO560-$R560+1))))),0)</f>
        <v>0</v>
      </c>
      <c r="BQ560" s="161">
        <f t="shared" ref="BQ560:BQ563" si="6279">BO560+1</f>
        <v>46113</v>
      </c>
      <c r="BR560" s="161">
        <f t="shared" ref="BR560:BR563" si="6280">BQ560+29</f>
        <v>46142</v>
      </c>
      <c r="BS560" s="165">
        <f t="shared" ref="BS560:BS563" si="6281">IFERROR(IF(($R560-BR560)&gt;=0,0,IF(($S560-BQ560)&lt;0,0,IF(AND(($S560-BR560)&gt;0,(BQ560-$R560)&gt;0),$V560/365*(BR560-BQ560+1),IF(AND(($S560-BR560)&lt;=0,(BQ560-$R560)&gt;0),$V560/365*($S560-BQ560+1),$V560/365*(BR560-$R560+1))))),0)</f>
        <v>0</v>
      </c>
      <c r="BT560" s="161">
        <f t="shared" ref="BT560:BT563" si="6282">BR560+1</f>
        <v>46143</v>
      </c>
      <c r="BU560" s="161">
        <f t="shared" ref="BU560:BU563" si="6283">BT560+30</f>
        <v>46173</v>
      </c>
      <c r="BV560" s="165">
        <f t="shared" ref="BV560:BV563" si="6284">IFERROR(IF(($R560-BU560)&gt;=0,0,IF(($S560-BT560)&lt;0,0,IF(AND(($S560-BU560)&gt;0,(BT560-$R560)&gt;0),$V560/365*(BU560-BT560+1),IF(AND(($S560-BU560)&lt;=0,(BT560-$R560)&gt;0),$V560/365*($S560-BT560+1),$V560/365*(BU560-$R560+1))))),0)</f>
        <v>0</v>
      </c>
      <c r="BW560" s="161">
        <f t="shared" ref="BW560:BW563" si="6285">BU560+1</f>
        <v>46174</v>
      </c>
      <c r="BX560" s="161">
        <f t="shared" ref="BX560:BX563" si="6286">BW560+29</f>
        <v>46203</v>
      </c>
      <c r="BY560" s="165">
        <f t="shared" ref="BY560:BY563" si="6287">IFERROR(IF(($R560-BX560)&gt;=0,0,IF(($S560-BW560)&lt;0,0,IF(AND(($S560-BX560)&gt;0,(BW560-$R560)&gt;0),$V560/365*(BX560-BW560+1),IF(AND(($S560-BX560)&lt;=0,(BW560-$R560)&gt;0),$V560/365*($S560-BW560+1),$V560/365*(BX560-$R560+1))))),0)</f>
        <v>0</v>
      </c>
      <c r="BZ560" s="161">
        <f t="shared" ref="BZ560:BZ563" si="6288">BX560+1</f>
        <v>46204</v>
      </c>
      <c r="CA560" s="161">
        <f t="shared" ref="CA560:CA563" si="6289">BZ560+30</f>
        <v>46234</v>
      </c>
      <c r="CB560" s="165">
        <f t="shared" ref="CB560:CB563" si="6290">IFERROR(IF(($R560-CA560)&gt;=0,0,IF(($S560-BZ560)&lt;0,0,IF(AND(($S560-CA560)&gt;0,(BZ560-$R560)&gt;0),$V560/365*(CA560-BZ560+1),IF(AND(($S560-CA560)&lt;=0,(BZ560-$R560)&gt;0),$V560/365*($S560-BZ560+1),$V560/365*(CA560-$R560+1))))),0)</f>
        <v>0</v>
      </c>
      <c r="CC560" s="161">
        <f t="shared" ref="CC560:CC563" si="6291">CA560+1</f>
        <v>46235</v>
      </c>
      <c r="CD560" s="161">
        <f t="shared" ref="CD560:CD563" si="6292">CC560+30</f>
        <v>46265</v>
      </c>
      <c r="CE560" s="165">
        <f t="shared" ref="CE560:CE563" si="6293">IFERROR(IF(($R560-CD560)&gt;=0,0,IF(($S560-CC560)&lt;0,0,IF(AND(($S560-CD560)&gt;0,(CC560-$R560)&gt;0),$V560/365*(CD560-CC560+1),IF(AND(($S560-CD560)&lt;=0,(CC560-$R560)&gt;0),$V560/365*($S560-CC560+1),$V560/365*(CD560-$R560+1))))),0)</f>
        <v>0</v>
      </c>
      <c r="CF560" s="161">
        <f t="shared" ref="CF560:CF563" si="6294">CD560+1</f>
        <v>46266</v>
      </c>
      <c r="CG560" s="161">
        <f t="shared" ref="CG560:CG563" si="6295">CF560+29</f>
        <v>46295</v>
      </c>
      <c r="CH560" s="165">
        <f t="shared" ref="CH560:CH563" si="6296">IFERROR(IF(($R560-CG560)&gt;=0,0,IF(($S560-CF560)&lt;0,0,IF(AND(($S560-CG560)&gt;0,(CF560-$R560)&gt;0),$V560/365*(CG560-CF560+1),IF(AND(($S560-CG560)&lt;=0,(CF560-$R560)&gt;0),$V560/365*($S560-CF560+1),$V560/365*(CG560-$R560+1))))),0)</f>
        <v>0</v>
      </c>
      <c r="CI560" s="161">
        <f t="shared" ref="CI560:CI563" si="6297">CG560+1</f>
        <v>46296</v>
      </c>
      <c r="CJ560" s="161">
        <f t="shared" ref="CJ560:CJ563" si="6298">CI560+30</f>
        <v>46326</v>
      </c>
      <c r="CK560" s="165">
        <f t="shared" ref="CK560:CK563" si="6299">IFERROR(IF(($R560-CJ560)&gt;=0,0,IF(($S560-CI560)&lt;0,0,IF(AND(($S560-CJ560)&gt;0,(CI560-$R560)&gt;0),$V560/365*(CJ560-CI560+1),IF(AND(($S560-CJ560)&lt;=0,(CI560-$R560)&gt;0),$V560/365*($S560-CI560+1),$V560/365*(CJ560-$R560+1))))),0)</f>
        <v>0</v>
      </c>
      <c r="CL560" s="161">
        <f t="shared" ref="CL560:CL563" si="6300">CJ560+1</f>
        <v>46327</v>
      </c>
      <c r="CM560" s="161">
        <f t="shared" ref="CM560:CM563" si="6301">CL560+29</f>
        <v>46356</v>
      </c>
      <c r="CN560" s="165">
        <f t="shared" ref="CN560:CN563" si="6302">IFERROR(IF(($R560-CM560)&gt;=0,0,IF(($S560-CL560)&lt;0,0,IF(AND(($S560-CM560)&gt;0,(CL560-$R560)&gt;0),$V560/365*(CM560-CL560+1),IF(AND(($S560-CM560)&lt;=0,(CL560-$R560)&gt;0),$V560/365*($S560-CL560+1),$V560/365*(CM560-$R560+1))))),0)</f>
        <v>0</v>
      </c>
      <c r="CO560" s="161">
        <f t="shared" ref="CO560:CO563" si="6303">CM560+1</f>
        <v>46357</v>
      </c>
      <c r="CP560" s="161">
        <f t="shared" ref="CP560:CP563" si="6304">CO560+30</f>
        <v>46387</v>
      </c>
      <c r="CQ560" s="165">
        <f t="shared" ref="CQ560:CQ563" si="6305">IFERROR(IF(($R560-CP560)&gt;=0,0,IF(($S560-CO560)&lt;0,0,IF(AND(($S560-CP560)&gt;0,(CO560-$R560)&gt;0),$V560/365*(CP560-CO560+1),IF(AND(($S560-CP560)&lt;=0,(CO560-$R560)&gt;0),$V560/365*($S560-CO560+1),$V560/365*(CP560-$R560+1))))),0)</f>
        <v>0</v>
      </c>
    </row>
    <row r="561" s="78" customFormat="1" ht="24" customHeight="1" outlineLevel="2" spans="1:95">
      <c r="A561" s="119"/>
      <c r="B561" s="120"/>
      <c r="C561" s="121"/>
      <c r="D561" s="119"/>
      <c r="E561" s="120"/>
      <c r="F561" s="120"/>
      <c r="G561" s="120"/>
      <c r="H561" s="122"/>
      <c r="I561" s="122"/>
      <c r="J561" s="122">
        <f t="shared" si="6162"/>
        <v>0</v>
      </c>
      <c r="K561" s="122">
        <f t="shared" ref="K561:K563" si="6306">K560+1</f>
        <v>2</v>
      </c>
      <c r="L561" s="87"/>
      <c r="M561" s="154">
        <f>IFERROR(VLOOKUP($L561,'2-2 引出数据_合同数据仓库'!$B$2:$BP$1000,3,FALSE),0)</f>
        <v>0</v>
      </c>
      <c r="N561" s="122"/>
      <c r="O561" s="154">
        <f>IFERROR(VLOOKUP((LEFT(VLOOKUP($L561,'2-2 引出数据_合同数据仓库'!$B$2:$BP$1000,64,FALSE),15)&amp;(RIGHT(VLOOKUP($L561,'2-2 引出数据_合同数据仓库'!$B$2:$BP$1000,64,FALSE),4)+1)),'2-2 引出数据_合同数据仓库'!$B$2:$BP$1000,3,FALSE),0)</f>
        <v>0</v>
      </c>
      <c r="P561" s="122"/>
      <c r="Q561" s="122">
        <f>IFERROR(VLOOKUP($L561,'2-2 引出数据_合同数据仓库'!$B$2:$BP$1000,28,FALSE),0)</f>
        <v>0</v>
      </c>
      <c r="R561" s="122">
        <f>IFERROR(VLOOKUP($L561,'2-2 引出数据_合同数据仓库'!$B$2:$BP$1000,29,FALSE),0)</f>
        <v>0</v>
      </c>
      <c r="S561" s="122">
        <f>IFERROR(VLOOKUP($L561,'2-2 引出数据_合同数据仓库'!$B$2:$BP$1000,4,FALSE),0)</f>
        <v>0</v>
      </c>
      <c r="T561" s="122"/>
      <c r="U561" s="122">
        <f>IFERROR(VLOOKUP($L561,'2-2 引出数据_合同数据仓库'!$B$2:$BP$1000,15,FALSE),0)</f>
        <v>0</v>
      </c>
      <c r="V561" s="122">
        <f t="shared" si="6235"/>
        <v>0</v>
      </c>
      <c r="W561" s="122"/>
      <c r="X561" s="161">
        <v>45658</v>
      </c>
      <c r="Y561" s="161">
        <f t="shared" si="6236"/>
        <v>45688</v>
      </c>
      <c r="Z561" s="165">
        <f t="shared" si="6237"/>
        <v>0</v>
      </c>
      <c r="AA561" s="161">
        <f t="shared" si="6238"/>
        <v>45689</v>
      </c>
      <c r="AB561" s="161">
        <f t="shared" si="6239"/>
        <v>45716</v>
      </c>
      <c r="AC561" s="165">
        <f t="shared" si="6240"/>
        <v>0</v>
      </c>
      <c r="AD561" s="161">
        <f t="shared" si="6241"/>
        <v>45717</v>
      </c>
      <c r="AE561" s="161">
        <f t="shared" si="6242"/>
        <v>45747</v>
      </c>
      <c r="AF561" s="165">
        <f t="shared" si="6243"/>
        <v>0</v>
      </c>
      <c r="AG561" s="161">
        <f t="shared" si="6244"/>
        <v>45748</v>
      </c>
      <c r="AH561" s="161">
        <f t="shared" si="6245"/>
        <v>45777</v>
      </c>
      <c r="AI561" s="165">
        <f t="shared" si="6246"/>
        <v>0</v>
      </c>
      <c r="AJ561" s="161">
        <f t="shared" si="6247"/>
        <v>45778</v>
      </c>
      <c r="AK561" s="161">
        <f t="shared" si="6248"/>
        <v>45808</v>
      </c>
      <c r="AL561" s="165">
        <f t="shared" si="6249"/>
        <v>0</v>
      </c>
      <c r="AM561" s="161">
        <f t="shared" si="6250"/>
        <v>45809</v>
      </c>
      <c r="AN561" s="161">
        <f t="shared" si="6251"/>
        <v>45838</v>
      </c>
      <c r="AO561" s="165">
        <f t="shared" si="6252"/>
        <v>0</v>
      </c>
      <c r="AP561" s="161">
        <f t="shared" si="6253"/>
        <v>45839</v>
      </c>
      <c r="AQ561" s="161">
        <f t="shared" si="6254"/>
        <v>45869</v>
      </c>
      <c r="AR561" s="165">
        <f t="shared" si="6255"/>
        <v>0</v>
      </c>
      <c r="AS561" s="161">
        <f t="shared" si="6256"/>
        <v>45870</v>
      </c>
      <c r="AT561" s="161">
        <f t="shared" si="6257"/>
        <v>45900</v>
      </c>
      <c r="AU561" s="165">
        <f t="shared" si="6258"/>
        <v>0</v>
      </c>
      <c r="AV561" s="161">
        <f t="shared" si="6259"/>
        <v>45901</v>
      </c>
      <c r="AW561" s="161">
        <f t="shared" si="6260"/>
        <v>45930</v>
      </c>
      <c r="AX561" s="165">
        <f t="shared" si="6261"/>
        <v>0</v>
      </c>
      <c r="AY561" s="161">
        <f t="shared" si="6262"/>
        <v>45931</v>
      </c>
      <c r="AZ561" s="161">
        <f t="shared" si="6263"/>
        <v>45961</v>
      </c>
      <c r="BA561" s="165">
        <f t="shared" si="6264"/>
        <v>0</v>
      </c>
      <c r="BB561" s="161">
        <f t="shared" si="6265"/>
        <v>45962</v>
      </c>
      <c r="BC561" s="161">
        <f t="shared" si="6266"/>
        <v>45991</v>
      </c>
      <c r="BD561" s="165">
        <f t="shared" si="6267"/>
        <v>0</v>
      </c>
      <c r="BE561" s="161">
        <f t="shared" si="6268"/>
        <v>45992</v>
      </c>
      <c r="BF561" s="161">
        <f t="shared" si="6269"/>
        <v>46022</v>
      </c>
      <c r="BG561" s="165">
        <f t="shared" si="6270"/>
        <v>0</v>
      </c>
      <c r="BH561" s="161">
        <v>46023</v>
      </c>
      <c r="BI561" s="161">
        <f t="shared" si="6271"/>
        <v>46053</v>
      </c>
      <c r="BJ561" s="165">
        <f t="shared" si="6272"/>
        <v>0</v>
      </c>
      <c r="BK561" s="161">
        <f t="shared" si="6273"/>
        <v>46054</v>
      </c>
      <c r="BL561" s="161">
        <f t="shared" si="6274"/>
        <v>46081</v>
      </c>
      <c r="BM561" s="165">
        <f t="shared" si="6275"/>
        <v>0</v>
      </c>
      <c r="BN561" s="161">
        <f t="shared" si="6276"/>
        <v>46082</v>
      </c>
      <c r="BO561" s="161">
        <f t="shared" si="6277"/>
        <v>46112</v>
      </c>
      <c r="BP561" s="165">
        <f t="shared" si="6278"/>
        <v>0</v>
      </c>
      <c r="BQ561" s="161">
        <f t="shared" si="6279"/>
        <v>46113</v>
      </c>
      <c r="BR561" s="161">
        <f t="shared" si="6280"/>
        <v>46142</v>
      </c>
      <c r="BS561" s="165">
        <f t="shared" si="6281"/>
        <v>0</v>
      </c>
      <c r="BT561" s="161">
        <f t="shared" si="6282"/>
        <v>46143</v>
      </c>
      <c r="BU561" s="161">
        <f t="shared" si="6283"/>
        <v>46173</v>
      </c>
      <c r="BV561" s="165">
        <f t="shared" si="6284"/>
        <v>0</v>
      </c>
      <c r="BW561" s="161">
        <f t="shared" si="6285"/>
        <v>46174</v>
      </c>
      <c r="BX561" s="161">
        <f t="shared" si="6286"/>
        <v>46203</v>
      </c>
      <c r="BY561" s="165">
        <f t="shared" si="6287"/>
        <v>0</v>
      </c>
      <c r="BZ561" s="161">
        <f t="shared" si="6288"/>
        <v>46204</v>
      </c>
      <c r="CA561" s="161">
        <f t="shared" si="6289"/>
        <v>46234</v>
      </c>
      <c r="CB561" s="165">
        <f t="shared" si="6290"/>
        <v>0</v>
      </c>
      <c r="CC561" s="161">
        <f t="shared" si="6291"/>
        <v>46235</v>
      </c>
      <c r="CD561" s="161">
        <f t="shared" si="6292"/>
        <v>46265</v>
      </c>
      <c r="CE561" s="165">
        <f t="shared" si="6293"/>
        <v>0</v>
      </c>
      <c r="CF561" s="161">
        <f t="shared" si="6294"/>
        <v>46266</v>
      </c>
      <c r="CG561" s="161">
        <f t="shared" si="6295"/>
        <v>46295</v>
      </c>
      <c r="CH561" s="165">
        <f t="shared" si="6296"/>
        <v>0</v>
      </c>
      <c r="CI561" s="161">
        <f t="shared" si="6297"/>
        <v>46296</v>
      </c>
      <c r="CJ561" s="161">
        <f t="shared" si="6298"/>
        <v>46326</v>
      </c>
      <c r="CK561" s="165">
        <f t="shared" si="6299"/>
        <v>0</v>
      </c>
      <c r="CL561" s="161">
        <f t="shared" si="6300"/>
        <v>46327</v>
      </c>
      <c r="CM561" s="161">
        <f t="shared" si="6301"/>
        <v>46356</v>
      </c>
      <c r="CN561" s="165">
        <f t="shared" si="6302"/>
        <v>0</v>
      </c>
      <c r="CO561" s="161">
        <f t="shared" si="6303"/>
        <v>46357</v>
      </c>
      <c r="CP561" s="161">
        <f t="shared" si="6304"/>
        <v>46387</v>
      </c>
      <c r="CQ561" s="165">
        <f t="shared" si="6305"/>
        <v>0</v>
      </c>
    </row>
    <row r="562" s="78" customFormat="1" ht="24" customHeight="1" outlineLevel="2" spans="1:95">
      <c r="A562" s="119"/>
      <c r="B562" s="120"/>
      <c r="C562" s="121"/>
      <c r="D562" s="119"/>
      <c r="E562" s="120"/>
      <c r="F562" s="120"/>
      <c r="G562" s="120"/>
      <c r="H562" s="122"/>
      <c r="I562" s="122"/>
      <c r="J562" s="122">
        <f t="shared" si="6162"/>
        <v>0</v>
      </c>
      <c r="K562" s="122">
        <f t="shared" si="6306"/>
        <v>3</v>
      </c>
      <c r="L562" s="87"/>
      <c r="M562" s="154">
        <f>IFERROR(VLOOKUP($L562,'2-2 引出数据_合同数据仓库'!$B$2:$BP$1000,3,FALSE),0)</f>
        <v>0</v>
      </c>
      <c r="N562" s="122"/>
      <c r="O562" s="154">
        <f>IFERROR(VLOOKUP((LEFT(VLOOKUP($L562,'2-2 引出数据_合同数据仓库'!$B$2:$BP$1000,64,FALSE),15)&amp;(RIGHT(VLOOKUP($L562,'2-2 引出数据_合同数据仓库'!$B$2:$BP$1000,64,FALSE),4)+1)),'2-2 引出数据_合同数据仓库'!$B$2:$BP$1000,3,FALSE),0)</f>
        <v>0</v>
      </c>
      <c r="P562" s="122"/>
      <c r="Q562" s="122">
        <f>IFERROR(VLOOKUP($L562,'2-2 引出数据_合同数据仓库'!$B$2:$BP$1000,28,FALSE),0)</f>
        <v>0</v>
      </c>
      <c r="R562" s="122">
        <f>IFERROR(VLOOKUP($L562,'2-2 引出数据_合同数据仓库'!$B$2:$BP$1000,29,FALSE),0)</f>
        <v>0</v>
      </c>
      <c r="S562" s="122">
        <f>IFERROR(VLOOKUP($L562,'2-2 引出数据_合同数据仓库'!$B$2:$BP$1000,4,FALSE),0)</f>
        <v>0</v>
      </c>
      <c r="T562" s="122"/>
      <c r="U562" s="122">
        <f>IFERROR(VLOOKUP($L562,'2-2 引出数据_合同数据仓库'!$B$2:$BP$1000,15,FALSE),0)</f>
        <v>0</v>
      </c>
      <c r="V562" s="122">
        <f t="shared" si="6235"/>
        <v>0</v>
      </c>
      <c r="W562" s="122"/>
      <c r="X562" s="161">
        <v>45658</v>
      </c>
      <c r="Y562" s="161">
        <f t="shared" si="6236"/>
        <v>45688</v>
      </c>
      <c r="Z562" s="165">
        <f t="shared" si="6237"/>
        <v>0</v>
      </c>
      <c r="AA562" s="161">
        <f t="shared" si="6238"/>
        <v>45689</v>
      </c>
      <c r="AB562" s="161">
        <f t="shared" si="6239"/>
        <v>45716</v>
      </c>
      <c r="AC562" s="165">
        <f t="shared" si="6240"/>
        <v>0</v>
      </c>
      <c r="AD562" s="161">
        <f t="shared" si="6241"/>
        <v>45717</v>
      </c>
      <c r="AE562" s="161">
        <f t="shared" si="6242"/>
        <v>45747</v>
      </c>
      <c r="AF562" s="165">
        <f t="shared" si="6243"/>
        <v>0</v>
      </c>
      <c r="AG562" s="161">
        <f t="shared" si="6244"/>
        <v>45748</v>
      </c>
      <c r="AH562" s="161">
        <f t="shared" si="6245"/>
        <v>45777</v>
      </c>
      <c r="AI562" s="165">
        <f t="shared" si="6246"/>
        <v>0</v>
      </c>
      <c r="AJ562" s="161">
        <f t="shared" si="6247"/>
        <v>45778</v>
      </c>
      <c r="AK562" s="161">
        <f t="shared" si="6248"/>
        <v>45808</v>
      </c>
      <c r="AL562" s="165">
        <f t="shared" si="6249"/>
        <v>0</v>
      </c>
      <c r="AM562" s="161">
        <f t="shared" si="6250"/>
        <v>45809</v>
      </c>
      <c r="AN562" s="161">
        <f t="shared" si="6251"/>
        <v>45838</v>
      </c>
      <c r="AO562" s="165">
        <f t="shared" si="6252"/>
        <v>0</v>
      </c>
      <c r="AP562" s="161">
        <f t="shared" si="6253"/>
        <v>45839</v>
      </c>
      <c r="AQ562" s="161">
        <f t="shared" si="6254"/>
        <v>45869</v>
      </c>
      <c r="AR562" s="165">
        <f t="shared" si="6255"/>
        <v>0</v>
      </c>
      <c r="AS562" s="161">
        <f t="shared" si="6256"/>
        <v>45870</v>
      </c>
      <c r="AT562" s="161">
        <f t="shared" si="6257"/>
        <v>45900</v>
      </c>
      <c r="AU562" s="165">
        <f t="shared" si="6258"/>
        <v>0</v>
      </c>
      <c r="AV562" s="161">
        <f t="shared" si="6259"/>
        <v>45901</v>
      </c>
      <c r="AW562" s="161">
        <f t="shared" si="6260"/>
        <v>45930</v>
      </c>
      <c r="AX562" s="165">
        <f t="shared" si="6261"/>
        <v>0</v>
      </c>
      <c r="AY562" s="161">
        <f t="shared" si="6262"/>
        <v>45931</v>
      </c>
      <c r="AZ562" s="161">
        <f t="shared" si="6263"/>
        <v>45961</v>
      </c>
      <c r="BA562" s="165">
        <f t="shared" si="6264"/>
        <v>0</v>
      </c>
      <c r="BB562" s="161">
        <f t="shared" si="6265"/>
        <v>45962</v>
      </c>
      <c r="BC562" s="161">
        <f t="shared" si="6266"/>
        <v>45991</v>
      </c>
      <c r="BD562" s="165">
        <f t="shared" si="6267"/>
        <v>0</v>
      </c>
      <c r="BE562" s="161">
        <f t="shared" si="6268"/>
        <v>45992</v>
      </c>
      <c r="BF562" s="161">
        <f t="shared" si="6269"/>
        <v>46022</v>
      </c>
      <c r="BG562" s="165">
        <f t="shared" si="6270"/>
        <v>0</v>
      </c>
      <c r="BH562" s="161">
        <v>46023</v>
      </c>
      <c r="BI562" s="161">
        <f t="shared" si="6271"/>
        <v>46053</v>
      </c>
      <c r="BJ562" s="165">
        <f t="shared" si="6272"/>
        <v>0</v>
      </c>
      <c r="BK562" s="161">
        <f t="shared" si="6273"/>
        <v>46054</v>
      </c>
      <c r="BL562" s="161">
        <f t="shared" si="6274"/>
        <v>46081</v>
      </c>
      <c r="BM562" s="165">
        <f t="shared" si="6275"/>
        <v>0</v>
      </c>
      <c r="BN562" s="161">
        <f t="shared" si="6276"/>
        <v>46082</v>
      </c>
      <c r="BO562" s="161">
        <f t="shared" si="6277"/>
        <v>46112</v>
      </c>
      <c r="BP562" s="165">
        <f t="shared" si="6278"/>
        <v>0</v>
      </c>
      <c r="BQ562" s="161">
        <f t="shared" si="6279"/>
        <v>46113</v>
      </c>
      <c r="BR562" s="161">
        <f t="shared" si="6280"/>
        <v>46142</v>
      </c>
      <c r="BS562" s="165">
        <f t="shared" si="6281"/>
        <v>0</v>
      </c>
      <c r="BT562" s="161">
        <f t="shared" si="6282"/>
        <v>46143</v>
      </c>
      <c r="BU562" s="161">
        <f t="shared" si="6283"/>
        <v>46173</v>
      </c>
      <c r="BV562" s="165">
        <f t="shared" si="6284"/>
        <v>0</v>
      </c>
      <c r="BW562" s="161">
        <f t="shared" si="6285"/>
        <v>46174</v>
      </c>
      <c r="BX562" s="161">
        <f t="shared" si="6286"/>
        <v>46203</v>
      </c>
      <c r="BY562" s="165">
        <f t="shared" si="6287"/>
        <v>0</v>
      </c>
      <c r="BZ562" s="161">
        <f t="shared" si="6288"/>
        <v>46204</v>
      </c>
      <c r="CA562" s="161">
        <f t="shared" si="6289"/>
        <v>46234</v>
      </c>
      <c r="CB562" s="165">
        <f t="shared" si="6290"/>
        <v>0</v>
      </c>
      <c r="CC562" s="161">
        <f t="shared" si="6291"/>
        <v>46235</v>
      </c>
      <c r="CD562" s="161">
        <f t="shared" si="6292"/>
        <v>46265</v>
      </c>
      <c r="CE562" s="165">
        <f t="shared" si="6293"/>
        <v>0</v>
      </c>
      <c r="CF562" s="161">
        <f t="shared" si="6294"/>
        <v>46266</v>
      </c>
      <c r="CG562" s="161">
        <f t="shared" si="6295"/>
        <v>46295</v>
      </c>
      <c r="CH562" s="165">
        <f t="shared" si="6296"/>
        <v>0</v>
      </c>
      <c r="CI562" s="161">
        <f t="shared" si="6297"/>
        <v>46296</v>
      </c>
      <c r="CJ562" s="161">
        <f t="shared" si="6298"/>
        <v>46326</v>
      </c>
      <c r="CK562" s="165">
        <f t="shared" si="6299"/>
        <v>0</v>
      </c>
      <c r="CL562" s="161">
        <f t="shared" si="6300"/>
        <v>46327</v>
      </c>
      <c r="CM562" s="161">
        <f t="shared" si="6301"/>
        <v>46356</v>
      </c>
      <c r="CN562" s="165">
        <f t="shared" si="6302"/>
        <v>0</v>
      </c>
      <c r="CO562" s="161">
        <f t="shared" si="6303"/>
        <v>46357</v>
      </c>
      <c r="CP562" s="161">
        <f t="shared" si="6304"/>
        <v>46387</v>
      </c>
      <c r="CQ562" s="165">
        <f t="shared" si="6305"/>
        <v>0</v>
      </c>
    </row>
    <row r="563" s="78" customFormat="1" ht="24" customHeight="1" outlineLevel="2" spans="1:95">
      <c r="A563" s="119"/>
      <c r="B563" s="120"/>
      <c r="C563" s="121"/>
      <c r="D563" s="119"/>
      <c r="E563" s="120"/>
      <c r="F563" s="120"/>
      <c r="G563" s="120"/>
      <c r="H563" s="122"/>
      <c r="I563" s="122"/>
      <c r="J563" s="122">
        <f t="shared" si="6162"/>
        <v>0</v>
      </c>
      <c r="K563" s="122">
        <f t="shared" si="6306"/>
        <v>4</v>
      </c>
      <c r="L563" s="87"/>
      <c r="M563" s="154">
        <f>IFERROR(VLOOKUP($L563,'2-2 引出数据_合同数据仓库'!$B$2:$BP$1000,3,FALSE),0)</f>
        <v>0</v>
      </c>
      <c r="N563" s="122"/>
      <c r="O563" s="154">
        <f>IFERROR(VLOOKUP((LEFT(VLOOKUP($L563,'2-2 引出数据_合同数据仓库'!$B$2:$BP$1000,64,FALSE),15)&amp;(RIGHT(VLOOKUP($L563,'2-2 引出数据_合同数据仓库'!$B$2:$BP$1000,64,FALSE),4)+1)),'2-2 引出数据_合同数据仓库'!$B$2:$BP$1000,3,FALSE),0)</f>
        <v>0</v>
      </c>
      <c r="P563" s="122"/>
      <c r="Q563" s="122">
        <f>IFERROR(VLOOKUP($L563,'2-2 引出数据_合同数据仓库'!$B$2:$BP$1000,28,FALSE),0)</f>
        <v>0</v>
      </c>
      <c r="R563" s="122">
        <f>IFERROR(VLOOKUP($L563,'2-2 引出数据_合同数据仓库'!$B$2:$BP$1000,29,FALSE),0)</f>
        <v>0</v>
      </c>
      <c r="S563" s="122">
        <f>IFERROR(VLOOKUP($L563,'2-2 引出数据_合同数据仓库'!$B$2:$BP$1000,4,FALSE),0)</f>
        <v>0</v>
      </c>
      <c r="T563" s="122"/>
      <c r="U563" s="122">
        <f>IFERROR(VLOOKUP($L563,'2-2 引出数据_合同数据仓库'!$B$2:$BP$1000,15,FALSE),0)</f>
        <v>0</v>
      </c>
      <c r="V563" s="122">
        <f t="shared" si="6235"/>
        <v>0</v>
      </c>
      <c r="W563" s="122"/>
      <c r="X563" s="161">
        <v>45658</v>
      </c>
      <c r="Y563" s="161">
        <f t="shared" si="6236"/>
        <v>45688</v>
      </c>
      <c r="Z563" s="165">
        <f t="shared" si="6237"/>
        <v>0</v>
      </c>
      <c r="AA563" s="161">
        <f t="shared" si="6238"/>
        <v>45689</v>
      </c>
      <c r="AB563" s="161">
        <f t="shared" si="6239"/>
        <v>45716</v>
      </c>
      <c r="AC563" s="165">
        <f t="shared" si="6240"/>
        <v>0</v>
      </c>
      <c r="AD563" s="161">
        <f t="shared" si="6241"/>
        <v>45717</v>
      </c>
      <c r="AE563" s="161">
        <f t="shared" si="6242"/>
        <v>45747</v>
      </c>
      <c r="AF563" s="165">
        <f t="shared" si="6243"/>
        <v>0</v>
      </c>
      <c r="AG563" s="161">
        <f t="shared" si="6244"/>
        <v>45748</v>
      </c>
      <c r="AH563" s="161">
        <f t="shared" si="6245"/>
        <v>45777</v>
      </c>
      <c r="AI563" s="165">
        <f t="shared" si="6246"/>
        <v>0</v>
      </c>
      <c r="AJ563" s="161">
        <f t="shared" si="6247"/>
        <v>45778</v>
      </c>
      <c r="AK563" s="161">
        <f t="shared" si="6248"/>
        <v>45808</v>
      </c>
      <c r="AL563" s="165">
        <f t="shared" si="6249"/>
        <v>0</v>
      </c>
      <c r="AM563" s="161">
        <f t="shared" si="6250"/>
        <v>45809</v>
      </c>
      <c r="AN563" s="161">
        <f t="shared" si="6251"/>
        <v>45838</v>
      </c>
      <c r="AO563" s="165">
        <f t="shared" si="6252"/>
        <v>0</v>
      </c>
      <c r="AP563" s="161">
        <f t="shared" si="6253"/>
        <v>45839</v>
      </c>
      <c r="AQ563" s="161">
        <f t="shared" si="6254"/>
        <v>45869</v>
      </c>
      <c r="AR563" s="165">
        <f t="shared" si="6255"/>
        <v>0</v>
      </c>
      <c r="AS563" s="161">
        <f t="shared" si="6256"/>
        <v>45870</v>
      </c>
      <c r="AT563" s="161">
        <f t="shared" si="6257"/>
        <v>45900</v>
      </c>
      <c r="AU563" s="165">
        <f t="shared" si="6258"/>
        <v>0</v>
      </c>
      <c r="AV563" s="161">
        <f t="shared" si="6259"/>
        <v>45901</v>
      </c>
      <c r="AW563" s="161">
        <f t="shared" si="6260"/>
        <v>45930</v>
      </c>
      <c r="AX563" s="165">
        <f t="shared" si="6261"/>
        <v>0</v>
      </c>
      <c r="AY563" s="161">
        <f t="shared" si="6262"/>
        <v>45931</v>
      </c>
      <c r="AZ563" s="161">
        <f t="shared" si="6263"/>
        <v>45961</v>
      </c>
      <c r="BA563" s="165">
        <f t="shared" si="6264"/>
        <v>0</v>
      </c>
      <c r="BB563" s="161">
        <f t="shared" si="6265"/>
        <v>45962</v>
      </c>
      <c r="BC563" s="161">
        <f t="shared" si="6266"/>
        <v>45991</v>
      </c>
      <c r="BD563" s="165">
        <f t="shared" si="6267"/>
        <v>0</v>
      </c>
      <c r="BE563" s="161">
        <f t="shared" si="6268"/>
        <v>45992</v>
      </c>
      <c r="BF563" s="161">
        <f t="shared" si="6269"/>
        <v>46022</v>
      </c>
      <c r="BG563" s="165">
        <f t="shared" si="6270"/>
        <v>0</v>
      </c>
      <c r="BH563" s="161">
        <v>46023</v>
      </c>
      <c r="BI563" s="161">
        <f t="shared" si="6271"/>
        <v>46053</v>
      </c>
      <c r="BJ563" s="165">
        <f t="shared" si="6272"/>
        <v>0</v>
      </c>
      <c r="BK563" s="161">
        <f t="shared" si="6273"/>
        <v>46054</v>
      </c>
      <c r="BL563" s="161">
        <f t="shared" si="6274"/>
        <v>46081</v>
      </c>
      <c r="BM563" s="165">
        <f t="shared" si="6275"/>
        <v>0</v>
      </c>
      <c r="BN563" s="161">
        <f t="shared" si="6276"/>
        <v>46082</v>
      </c>
      <c r="BO563" s="161">
        <f t="shared" si="6277"/>
        <v>46112</v>
      </c>
      <c r="BP563" s="165">
        <f t="shared" si="6278"/>
        <v>0</v>
      </c>
      <c r="BQ563" s="161">
        <f t="shared" si="6279"/>
        <v>46113</v>
      </c>
      <c r="BR563" s="161">
        <f t="shared" si="6280"/>
        <v>46142</v>
      </c>
      <c r="BS563" s="165">
        <f t="shared" si="6281"/>
        <v>0</v>
      </c>
      <c r="BT563" s="161">
        <f t="shared" si="6282"/>
        <v>46143</v>
      </c>
      <c r="BU563" s="161">
        <f t="shared" si="6283"/>
        <v>46173</v>
      </c>
      <c r="BV563" s="165">
        <f t="shared" si="6284"/>
        <v>0</v>
      </c>
      <c r="BW563" s="161">
        <f t="shared" si="6285"/>
        <v>46174</v>
      </c>
      <c r="BX563" s="161">
        <f t="shared" si="6286"/>
        <v>46203</v>
      </c>
      <c r="BY563" s="165">
        <f t="shared" si="6287"/>
        <v>0</v>
      </c>
      <c r="BZ563" s="161">
        <f t="shared" si="6288"/>
        <v>46204</v>
      </c>
      <c r="CA563" s="161">
        <f t="shared" si="6289"/>
        <v>46234</v>
      </c>
      <c r="CB563" s="165">
        <f t="shared" si="6290"/>
        <v>0</v>
      </c>
      <c r="CC563" s="161">
        <f t="shared" si="6291"/>
        <v>46235</v>
      </c>
      <c r="CD563" s="161">
        <f t="shared" si="6292"/>
        <v>46265</v>
      </c>
      <c r="CE563" s="165">
        <f t="shared" si="6293"/>
        <v>0</v>
      </c>
      <c r="CF563" s="161">
        <f t="shared" si="6294"/>
        <v>46266</v>
      </c>
      <c r="CG563" s="161">
        <f t="shared" si="6295"/>
        <v>46295</v>
      </c>
      <c r="CH563" s="165">
        <f t="shared" si="6296"/>
        <v>0</v>
      </c>
      <c r="CI563" s="161">
        <f t="shared" si="6297"/>
        <v>46296</v>
      </c>
      <c r="CJ563" s="161">
        <f t="shared" si="6298"/>
        <v>46326</v>
      </c>
      <c r="CK563" s="165">
        <f t="shared" si="6299"/>
        <v>0</v>
      </c>
      <c r="CL563" s="161">
        <f t="shared" si="6300"/>
        <v>46327</v>
      </c>
      <c r="CM563" s="161">
        <f t="shared" si="6301"/>
        <v>46356</v>
      </c>
      <c r="CN563" s="165">
        <f t="shared" si="6302"/>
        <v>0</v>
      </c>
      <c r="CO563" s="161">
        <f t="shared" si="6303"/>
        <v>46357</v>
      </c>
      <c r="CP563" s="161">
        <f t="shared" si="6304"/>
        <v>46387</v>
      </c>
      <c r="CQ563" s="165">
        <f t="shared" si="6305"/>
        <v>0</v>
      </c>
    </row>
    <row r="564" s="78" customFormat="1" ht="24" customHeight="1" outlineLevel="4" spans="1:95">
      <c r="A564" s="123" t="s">
        <v>2826</v>
      </c>
      <c r="B564" s="124"/>
      <c r="C564" s="124"/>
      <c r="D564" s="124"/>
      <c r="E564" s="124"/>
      <c r="F564" s="124"/>
      <c r="G564" s="125"/>
      <c r="H564" s="126"/>
      <c r="I564" s="126"/>
      <c r="J564" s="126"/>
      <c r="K564" s="126"/>
      <c r="L564" s="126"/>
      <c r="M564" s="155"/>
      <c r="N564" s="155"/>
      <c r="O564" s="155"/>
      <c r="P564" s="126"/>
      <c r="Q564" s="126"/>
      <c r="R564" s="126"/>
      <c r="S564" s="126"/>
      <c r="T564" s="126"/>
      <c r="U564" s="126"/>
      <c r="V564" s="126"/>
      <c r="W564" s="126"/>
      <c r="X564" s="126"/>
      <c r="Y564" s="126"/>
      <c r="Z564" s="126"/>
      <c r="AA564" s="126"/>
      <c r="AB564" s="126"/>
      <c r="AC564" s="126"/>
      <c r="AD564" s="126"/>
      <c r="AE564" s="126"/>
      <c r="AF564" s="126"/>
      <c r="AG564" s="126"/>
      <c r="AH564" s="126"/>
      <c r="AI564" s="126"/>
      <c r="AJ564" s="126"/>
      <c r="AK564" s="126"/>
      <c r="AL564" s="126"/>
      <c r="AM564" s="126"/>
      <c r="AN564" s="126"/>
      <c r="AO564" s="126"/>
      <c r="AP564" s="126"/>
      <c r="AQ564" s="126"/>
      <c r="AR564" s="126"/>
      <c r="AS564" s="126"/>
      <c r="AT564" s="126"/>
      <c r="AU564" s="126"/>
      <c r="AV564" s="126"/>
      <c r="AW564" s="126"/>
      <c r="AX564" s="126"/>
      <c r="AY564" s="126"/>
      <c r="AZ564" s="126"/>
      <c r="BA564" s="126"/>
      <c r="BB564" s="126"/>
      <c r="BC564" s="126"/>
      <c r="BD564" s="126"/>
      <c r="BE564" s="126"/>
      <c r="BF564" s="126"/>
      <c r="BG564" s="126"/>
      <c r="BH564" s="126"/>
      <c r="BI564" s="126"/>
      <c r="BJ564" s="126"/>
      <c r="BK564" s="126"/>
      <c r="BL564" s="126"/>
      <c r="BM564" s="126"/>
      <c r="BN564" s="126"/>
      <c r="BO564" s="126"/>
      <c r="BP564" s="126"/>
      <c r="BQ564" s="126"/>
      <c r="BR564" s="126"/>
      <c r="BS564" s="126"/>
      <c r="BT564" s="126"/>
      <c r="BU564" s="126"/>
      <c r="BV564" s="126"/>
      <c r="BW564" s="126"/>
      <c r="BX564" s="126"/>
      <c r="BY564" s="126"/>
      <c r="BZ564" s="126"/>
      <c r="CA564" s="126"/>
      <c r="CB564" s="126"/>
      <c r="CC564" s="126"/>
      <c r="CD564" s="126"/>
      <c r="CE564" s="126"/>
      <c r="CF564" s="126"/>
      <c r="CG564" s="126"/>
      <c r="CH564" s="126"/>
      <c r="CI564" s="126"/>
      <c r="CJ564" s="126"/>
      <c r="CK564" s="126"/>
      <c r="CL564" s="126"/>
      <c r="CM564" s="126"/>
      <c r="CN564" s="126"/>
      <c r="CO564" s="126"/>
      <c r="CP564" s="126"/>
      <c r="CQ564" s="126"/>
    </row>
    <row r="565" ht="24" customHeight="1" outlineLevel="1" spans="1:95">
      <c r="A565" s="22"/>
      <c r="B565" s="108" t="s">
        <v>799</v>
      </c>
      <c r="C565" s="109" t="s">
        <v>2243</v>
      </c>
      <c r="D565" s="22" t="s">
        <v>2244</v>
      </c>
      <c r="E565" s="108"/>
      <c r="F565" s="108"/>
      <c r="G565" s="108"/>
      <c r="H565" s="110">
        <f>X565+AA565+AD565+AG565+AJ565+AM565+AP565+AS565+AV565+AY565+BB565+BE565</f>
        <v>0</v>
      </c>
      <c r="I565" s="110">
        <f>Y565+AB565+AE565+AH565+AK565+AN565+AQ565+AT565+AW565+AZ565+BC565+BF565</f>
        <v>0</v>
      </c>
      <c r="J565" s="110">
        <f t="shared" si="6162"/>
        <v>0</v>
      </c>
      <c r="K565" s="110"/>
      <c r="L565" s="110"/>
      <c r="M565" s="150"/>
      <c r="N565" s="150"/>
      <c r="O565" s="150"/>
      <c r="P565" s="110"/>
      <c r="Q565" s="110"/>
      <c r="R565" s="110"/>
      <c r="S565" s="110"/>
      <c r="T565" s="110"/>
      <c r="U565" s="110"/>
      <c r="V565" s="110"/>
      <c r="W565" s="110"/>
      <c r="X565" s="110">
        <f>VLOOKUP($C565,'1 预算编制表单'!$C:$BJ,27,FALSE)</f>
        <v>0</v>
      </c>
      <c r="Y565" s="110">
        <f>X565-Z565</f>
        <v>0</v>
      </c>
      <c r="Z565" s="110">
        <f>SUM(Z566:Z570)</f>
        <v>0</v>
      </c>
      <c r="AA565" s="110">
        <f>VLOOKUP($C565,'1 预算编制表单'!$C:$BJ,30,FALSE)</f>
        <v>0</v>
      </c>
      <c r="AB565" s="110">
        <f>AA565-AC565</f>
        <v>0</v>
      </c>
      <c r="AC565" s="110">
        <f>SUM(AC566:AC570)</f>
        <v>0</v>
      </c>
      <c r="AD565" s="110">
        <f>VLOOKUP($C565,'1 预算编制表单'!$C:$BJ,33,FALSE)</f>
        <v>0</v>
      </c>
      <c r="AE565" s="110">
        <f>AD565-AF565</f>
        <v>0</v>
      </c>
      <c r="AF565" s="110">
        <f>SUM(AF566:AF570)</f>
        <v>0</v>
      </c>
      <c r="AG565" s="110">
        <f>VLOOKUP($C565,'1 预算编制表单'!$C:$BJ,36,FALSE)</f>
        <v>0</v>
      </c>
      <c r="AH565" s="110">
        <f>AG565-AI565</f>
        <v>0</v>
      </c>
      <c r="AI565" s="110">
        <f>SUM(AI566:AI570)</f>
        <v>0</v>
      </c>
      <c r="AJ565" s="110">
        <f>VLOOKUP($C565,'1 预算编制表单'!$C:$BJ,39,FALSE)</f>
        <v>0</v>
      </c>
      <c r="AK565" s="110">
        <f>AJ565-AL565</f>
        <v>0</v>
      </c>
      <c r="AL565" s="110">
        <f>SUM(AL566:AL570)</f>
        <v>0</v>
      </c>
      <c r="AM565" s="110">
        <f>VLOOKUP($C565,'1 预算编制表单'!$C:$BJ,42,FALSE)</f>
        <v>0</v>
      </c>
      <c r="AN565" s="110">
        <f>AM565-AO565</f>
        <v>0</v>
      </c>
      <c r="AO565" s="110">
        <f>SUM(AO566:AO570)</f>
        <v>0</v>
      </c>
      <c r="AP565" s="110">
        <f>VLOOKUP($C565,'1 预算编制表单'!$C:$BJ,45,FALSE)</f>
        <v>0</v>
      </c>
      <c r="AQ565" s="110">
        <f>AP565-AR565</f>
        <v>0</v>
      </c>
      <c r="AR565" s="110">
        <f>SUM(AR566:AR570)</f>
        <v>0</v>
      </c>
      <c r="AS565" s="110">
        <f>VLOOKUP($C565,'1 预算编制表单'!$C:$BJ,48,FALSE)</f>
        <v>0</v>
      </c>
      <c r="AT565" s="110">
        <f>AS565-AU565</f>
        <v>0</v>
      </c>
      <c r="AU565" s="110">
        <f>SUM(AU566:AU570)</f>
        <v>0</v>
      </c>
      <c r="AV565" s="110">
        <f>VLOOKUP($C565,'1 预算编制表单'!$C:$BJ,51,FALSE)</f>
        <v>0</v>
      </c>
      <c r="AW565" s="110">
        <f>AV565-AX565</f>
        <v>0</v>
      </c>
      <c r="AX565" s="110">
        <f>SUM(AX566:AX570)</f>
        <v>0</v>
      </c>
      <c r="AY565" s="110">
        <f>VLOOKUP($C565,'1 预算编制表单'!$C:$BJ,54,FALSE)</f>
        <v>0</v>
      </c>
      <c r="AZ565" s="110">
        <f>AY565-BA565</f>
        <v>0</v>
      </c>
      <c r="BA565" s="110">
        <f>SUM(BA566:BA570)</f>
        <v>0</v>
      </c>
      <c r="BB565" s="110">
        <f>VLOOKUP($C565,'1 预算编制表单'!$C:$BJ,57,FALSE)</f>
        <v>0</v>
      </c>
      <c r="BC565" s="110">
        <f>BB565-BD565</f>
        <v>0</v>
      </c>
      <c r="BD565" s="110">
        <f>SUM(BD566:BD570)</f>
        <v>0</v>
      </c>
      <c r="BE565" s="110">
        <f>VLOOKUP($C565,'1 预算编制表单'!$C:$BJ,60,FALSE)</f>
        <v>0</v>
      </c>
      <c r="BF565" s="110">
        <f>BE565-BG565</f>
        <v>0</v>
      </c>
      <c r="BG565" s="110">
        <f>SUM(BG566:BG570)</f>
        <v>0</v>
      </c>
      <c r="BH565" s="110">
        <f>VLOOKUP($C565,'1 预算编制表单'!$C:$BJ,27,FALSE)</f>
        <v>0</v>
      </c>
      <c r="BI565" s="110">
        <f>BH565-BJ565</f>
        <v>0</v>
      </c>
      <c r="BJ565" s="110">
        <f>SUM(BJ566:BJ570)</f>
        <v>0</v>
      </c>
      <c r="BK565" s="110">
        <f>VLOOKUP($C565,'1 预算编制表单'!$C:$BJ,30,FALSE)</f>
        <v>0</v>
      </c>
      <c r="BL565" s="110">
        <f>BK565-BM565</f>
        <v>0</v>
      </c>
      <c r="BM565" s="110">
        <f>SUM(BM566:BM570)</f>
        <v>0</v>
      </c>
      <c r="BN565" s="110">
        <f>VLOOKUP($C565,'1 预算编制表单'!$C:$BJ,33,FALSE)</f>
        <v>0</v>
      </c>
      <c r="BO565" s="110">
        <f>BN565-BP565</f>
        <v>0</v>
      </c>
      <c r="BP565" s="110">
        <f>SUM(BP566:BP570)</f>
        <v>0</v>
      </c>
      <c r="BQ565" s="110">
        <f>VLOOKUP($C565,'1 预算编制表单'!$C:$BJ,36,FALSE)</f>
        <v>0</v>
      </c>
      <c r="BR565" s="110">
        <f>BQ565-BS565</f>
        <v>0</v>
      </c>
      <c r="BS565" s="110">
        <f>SUM(BS566:BS570)</f>
        <v>0</v>
      </c>
      <c r="BT565" s="110">
        <f>VLOOKUP($C565,'1 预算编制表单'!$C:$BJ,39,FALSE)</f>
        <v>0</v>
      </c>
      <c r="BU565" s="110">
        <f>BT565-BV565</f>
        <v>0</v>
      </c>
      <c r="BV565" s="110">
        <f>SUM(BV566:BV570)</f>
        <v>0</v>
      </c>
      <c r="BW565" s="110">
        <f>VLOOKUP($C565,'1 预算编制表单'!$C:$BJ,42,FALSE)</f>
        <v>0</v>
      </c>
      <c r="BX565" s="110">
        <f>BW565-BY565</f>
        <v>0</v>
      </c>
      <c r="BY565" s="110">
        <f>SUM(BY566:BY570)</f>
        <v>0</v>
      </c>
      <c r="BZ565" s="110">
        <f>VLOOKUP($C565,'1 预算编制表单'!$C:$BJ,45,FALSE)</f>
        <v>0</v>
      </c>
      <c r="CA565" s="110">
        <f>BZ565-CB565</f>
        <v>0</v>
      </c>
      <c r="CB565" s="110">
        <f>SUM(CB566:CB570)</f>
        <v>0</v>
      </c>
      <c r="CC565" s="110">
        <f>VLOOKUP($C565,'1 预算编制表单'!$C:$BJ,48,FALSE)</f>
        <v>0</v>
      </c>
      <c r="CD565" s="110">
        <f>CC565-CE565</f>
        <v>0</v>
      </c>
      <c r="CE565" s="110">
        <f>SUM(CE566:CE570)</f>
        <v>0</v>
      </c>
      <c r="CF565" s="110">
        <f>VLOOKUP($C565,'1 预算编制表单'!$C:$BJ,51,FALSE)</f>
        <v>0</v>
      </c>
      <c r="CG565" s="110">
        <f>CF565-CH565</f>
        <v>0</v>
      </c>
      <c r="CH565" s="110">
        <f>SUM(CH566:CH570)</f>
        <v>0</v>
      </c>
      <c r="CI565" s="110">
        <f>VLOOKUP($C565,'1 预算编制表单'!$C:$BJ,54,FALSE)</f>
        <v>0</v>
      </c>
      <c r="CJ565" s="110">
        <f>CI565-CK565</f>
        <v>0</v>
      </c>
      <c r="CK565" s="110">
        <f>SUM(CK566:CK570)</f>
        <v>0</v>
      </c>
      <c r="CL565" s="110">
        <f>VLOOKUP($C565,'1 预算编制表单'!$C:$BJ,57,FALSE)</f>
        <v>0</v>
      </c>
      <c r="CM565" s="110">
        <f>CL565-CN565</f>
        <v>0</v>
      </c>
      <c r="CN565" s="110">
        <f>SUM(CN566:CN570)</f>
        <v>0</v>
      </c>
      <c r="CO565" s="110">
        <f>VLOOKUP($C565,'1 预算编制表单'!$C:$BJ,60,FALSE)</f>
        <v>0</v>
      </c>
      <c r="CP565" s="110">
        <f>CO565-CQ565</f>
        <v>0</v>
      </c>
      <c r="CQ565" s="110">
        <f>SUM(CQ566:CQ570)</f>
        <v>0</v>
      </c>
    </row>
    <row r="566" s="78" customFormat="1" ht="24" customHeight="1" outlineLevel="2" spans="1:95">
      <c r="A566" s="119"/>
      <c r="B566" s="120"/>
      <c r="C566" s="121"/>
      <c r="D566" s="119"/>
      <c r="E566" s="120"/>
      <c r="F566" s="120"/>
      <c r="G566" s="120"/>
      <c r="H566" s="122"/>
      <c r="I566" s="122"/>
      <c r="J566" s="122">
        <f t="shared" si="6162"/>
        <v>0</v>
      </c>
      <c r="K566" s="122">
        <v>1</v>
      </c>
      <c r="L566" s="87"/>
      <c r="M566" s="154">
        <f>IFERROR(VLOOKUP($L566,'2-2 引出数据_合同数据仓库'!$B$2:$BP$1000,3,FALSE),0)</f>
        <v>0</v>
      </c>
      <c r="N566" s="122"/>
      <c r="O566" s="154">
        <f>IFERROR(VLOOKUP((LEFT(VLOOKUP($L566,'2-2 引出数据_合同数据仓库'!$B$2:$BP$1000,64,FALSE),15)&amp;(RIGHT(VLOOKUP($L566,'2-2 引出数据_合同数据仓库'!$B$2:$BP$1000,64,FALSE),4)+1)),'2-2 引出数据_合同数据仓库'!$B$2:$BP$1000,3,FALSE),0)</f>
        <v>0</v>
      </c>
      <c r="P566" s="122"/>
      <c r="Q566" s="122">
        <f>IFERROR(VLOOKUP($L566,'2-2 引出数据_合同数据仓库'!$B$2:$BP$1000,28,FALSE),0)</f>
        <v>0</v>
      </c>
      <c r="R566" s="122">
        <f>IFERROR(VLOOKUP($L566,'2-2 引出数据_合同数据仓库'!$B$2:$BP$1000,29,FALSE),0)</f>
        <v>0</v>
      </c>
      <c r="S566" s="122">
        <f>IFERROR(VLOOKUP($L566,'2-2 引出数据_合同数据仓库'!$B$2:$BP$1000,4,FALSE),0)</f>
        <v>0</v>
      </c>
      <c r="T566" s="122"/>
      <c r="U566" s="122">
        <f>IFERROR(VLOOKUP($L566,'2-2 引出数据_合同数据仓库'!$B$2:$BP$1000,15,FALSE),0)</f>
        <v>0</v>
      </c>
      <c r="V566" s="122">
        <f t="shared" ref="V566:V569" si="6307">U566/(S566-R566+1)*365</f>
        <v>0</v>
      </c>
      <c r="W566" s="122"/>
      <c r="X566" s="161">
        <v>45658</v>
      </c>
      <c r="Y566" s="161">
        <f t="shared" ref="Y566:Y569" si="6308">X566+30</f>
        <v>45688</v>
      </c>
      <c r="Z566" s="165">
        <f t="shared" ref="Z566:Z569" si="6309">IFERROR(IF(($R566-Y566)&gt;=0,0,IF(($S566-X566)&lt;0,0,IF(AND(($S566-Y566)&gt;0,(X566-$R566)&gt;0),$V566/365*(Y566-X566+1),IF(AND(($S566-Y566)&lt;=0,(X566-$R566)&gt;0),$V566/365*($S566-X566+1),$V566/365*(Y566-$R566+1))))),0)</f>
        <v>0</v>
      </c>
      <c r="AA566" s="161">
        <f t="shared" ref="AA566:AA569" si="6310">Y566+1</f>
        <v>45689</v>
      </c>
      <c r="AB566" s="161">
        <f t="shared" ref="AB566:AB569" si="6311">AA566+27</f>
        <v>45716</v>
      </c>
      <c r="AC566" s="165">
        <f t="shared" ref="AC566:AC569" si="6312">IFERROR(IF(($R566-AB566)&gt;=0,0,IF(($S566-AA566)&lt;0,0,IF(AND(($S566-AB566)&gt;0,(AA566-$R566)&gt;0),$V566/365*(AB566-AA566+1),IF(AND(($S566-AB566)&lt;=0,(AA566-$R566)&gt;0),$V566/365*($S566-AA566+1),$V566/365*(AB566-$R566+1))))),0)</f>
        <v>0</v>
      </c>
      <c r="AD566" s="161">
        <f t="shared" ref="AD566:AD569" si="6313">AB566+1</f>
        <v>45717</v>
      </c>
      <c r="AE566" s="161">
        <f t="shared" ref="AE566:AE569" si="6314">AD566+30</f>
        <v>45747</v>
      </c>
      <c r="AF566" s="165">
        <f t="shared" ref="AF566:AF569" si="6315">IFERROR(IF(($R566-AE566)&gt;=0,0,IF(($S566-AD566)&lt;0,0,IF(AND(($S566-AE566)&gt;0,(AD566-$R566)&gt;0),$V566/365*(AE566-AD566+1),IF(AND(($S566-AE566)&lt;=0,(AD566-$R566)&gt;0),$V566/365*($S566-AD566+1),$V566/365*(AE566-$R566+1))))),0)</f>
        <v>0</v>
      </c>
      <c r="AG566" s="161">
        <f t="shared" ref="AG566:AG569" si="6316">AE566+1</f>
        <v>45748</v>
      </c>
      <c r="AH566" s="161">
        <f t="shared" ref="AH566:AH569" si="6317">AG566+29</f>
        <v>45777</v>
      </c>
      <c r="AI566" s="165">
        <f t="shared" ref="AI566:AI569" si="6318">IFERROR(IF(($R566-AH566)&gt;=0,0,IF(($S566-AG566)&lt;0,0,IF(AND(($S566-AH566)&gt;0,(AG566-$R566)&gt;0),$V566/365*(AH566-AG566+1),IF(AND(($S566-AH566)&lt;=0,(AG566-$R566)&gt;0),$V566/365*($S566-AG566+1),$V566/365*(AH566-$R566+1))))),0)</f>
        <v>0</v>
      </c>
      <c r="AJ566" s="161">
        <f t="shared" ref="AJ566:AJ569" si="6319">AH566+1</f>
        <v>45778</v>
      </c>
      <c r="AK566" s="161">
        <f t="shared" ref="AK566:AK569" si="6320">AJ566+30</f>
        <v>45808</v>
      </c>
      <c r="AL566" s="165">
        <f t="shared" ref="AL566:AL569" si="6321">IFERROR(IF(($R566-AK566)&gt;=0,0,IF(($S566-AJ566)&lt;0,0,IF(AND(($S566-AK566)&gt;0,(AJ566-$R566)&gt;0),$V566/365*(AK566-AJ566+1),IF(AND(($S566-AK566)&lt;=0,(AJ566-$R566)&gt;0),$V566/365*($S566-AJ566+1),$V566/365*(AK566-$R566+1))))),0)</f>
        <v>0</v>
      </c>
      <c r="AM566" s="161">
        <f t="shared" ref="AM566:AM569" si="6322">AK566+1</f>
        <v>45809</v>
      </c>
      <c r="AN566" s="161">
        <f t="shared" ref="AN566:AN569" si="6323">AM566+29</f>
        <v>45838</v>
      </c>
      <c r="AO566" s="165">
        <f t="shared" ref="AO566:AO569" si="6324">IFERROR(IF(($R566-AN566)&gt;=0,0,IF(($S566-AM566)&lt;0,0,IF(AND(($S566-AN566)&gt;0,(AM566-$R566)&gt;0),$V566/365*(AN566-AM566+1),IF(AND(($S566-AN566)&lt;=0,(AM566-$R566)&gt;0),$V566/365*($S566-AM566+1),$V566/365*(AN566-$R566+1))))),0)</f>
        <v>0</v>
      </c>
      <c r="AP566" s="161">
        <f t="shared" ref="AP566:AP569" si="6325">AN566+1</f>
        <v>45839</v>
      </c>
      <c r="AQ566" s="161">
        <f t="shared" ref="AQ566:AQ569" si="6326">AP566+30</f>
        <v>45869</v>
      </c>
      <c r="AR566" s="165">
        <f t="shared" ref="AR566:AR569" si="6327">IFERROR(IF(($R566-AQ566)&gt;=0,0,IF(($S566-AP566)&lt;0,0,IF(AND(($S566-AQ566)&gt;0,(AP566-$R566)&gt;0),$V566/365*(AQ566-AP566+1),IF(AND(($S566-AQ566)&lt;=0,(AP566-$R566)&gt;0),$V566/365*($S566-AP566+1),$V566/365*(AQ566-$R566+1))))),0)</f>
        <v>0</v>
      </c>
      <c r="AS566" s="161">
        <f t="shared" ref="AS566:AS569" si="6328">AQ566+1</f>
        <v>45870</v>
      </c>
      <c r="AT566" s="161">
        <f t="shared" ref="AT566:AT569" si="6329">AS566+30</f>
        <v>45900</v>
      </c>
      <c r="AU566" s="165">
        <f t="shared" ref="AU566:AU569" si="6330">IFERROR(IF(($R566-AT566)&gt;=0,0,IF(($S566-AS566)&lt;0,0,IF(AND(($S566-AT566)&gt;0,(AS566-$R566)&gt;0),$V566/365*(AT566-AS566+1),IF(AND(($S566-AT566)&lt;=0,(AS566-$R566)&gt;0),$V566/365*($S566-AS566+1),$V566/365*(AT566-$R566+1))))),0)</f>
        <v>0</v>
      </c>
      <c r="AV566" s="161">
        <f t="shared" ref="AV566:AV569" si="6331">AT566+1</f>
        <v>45901</v>
      </c>
      <c r="AW566" s="161">
        <f t="shared" ref="AW566:AW569" si="6332">AV566+29</f>
        <v>45930</v>
      </c>
      <c r="AX566" s="165">
        <f t="shared" ref="AX566:AX569" si="6333">IFERROR(IF(($R566-AW566)&gt;=0,0,IF(($S566-AV566)&lt;0,0,IF(AND(($S566-AW566)&gt;0,(AV566-$R566)&gt;0),$V566/365*(AW566-AV566+1),IF(AND(($S566-AW566)&lt;=0,(AV566-$R566)&gt;0),$V566/365*($S566-AV566+1),$V566/365*(AW566-$R566+1))))),0)</f>
        <v>0</v>
      </c>
      <c r="AY566" s="161">
        <f t="shared" ref="AY566:AY569" si="6334">AW566+1</f>
        <v>45931</v>
      </c>
      <c r="AZ566" s="161">
        <f t="shared" ref="AZ566:AZ569" si="6335">AY566+30</f>
        <v>45961</v>
      </c>
      <c r="BA566" s="165">
        <f t="shared" ref="BA566:BA569" si="6336">IFERROR(IF(($R566-AZ566)&gt;=0,0,IF(($S566-AY566)&lt;0,0,IF(AND(($S566-AZ566)&gt;0,(AY566-$R566)&gt;0),$V566/365*(AZ566-AY566+1),IF(AND(($S566-AZ566)&lt;=0,(AY566-$R566)&gt;0),$V566/365*($S566-AY566+1),$V566/365*(AZ566-$R566+1))))),0)</f>
        <v>0</v>
      </c>
      <c r="BB566" s="161">
        <f t="shared" ref="BB566:BB569" si="6337">AZ566+1</f>
        <v>45962</v>
      </c>
      <c r="BC566" s="161">
        <f t="shared" ref="BC566:BC569" si="6338">BB566+29</f>
        <v>45991</v>
      </c>
      <c r="BD566" s="165">
        <f t="shared" ref="BD566:BD569" si="6339">IFERROR(IF(($R566-BC566)&gt;=0,0,IF(($S566-BB566)&lt;0,0,IF(AND(($S566-BC566)&gt;0,(BB566-$R566)&gt;0),$V566/365*(BC566-BB566+1),IF(AND(($S566-BC566)&lt;=0,(BB566-$R566)&gt;0),$V566/365*($S566-BB566+1),$V566/365*(BC566-$R566+1))))),0)</f>
        <v>0</v>
      </c>
      <c r="BE566" s="161">
        <f t="shared" ref="BE566:BE569" si="6340">BC566+1</f>
        <v>45992</v>
      </c>
      <c r="BF566" s="161">
        <f t="shared" ref="BF566:BF569" si="6341">BE566+30</f>
        <v>46022</v>
      </c>
      <c r="BG566" s="165">
        <f t="shared" ref="BG566:BG569" si="6342">IFERROR(IF(($R566-BF566)&gt;=0,0,IF(($S566-BE566)&lt;0,0,IF(AND(($S566-BF566)&gt;0,(BE566-$R566)&gt;0),$V566/365*(BF566-BE566+1),IF(AND(($S566-BF566)&lt;=0,(BE566-$R566)&gt;0),$V566/365*($S566-BE566+1),$V566/365*(BF566-$R566+1))))),0)</f>
        <v>0</v>
      </c>
      <c r="BH566" s="161">
        <v>46023</v>
      </c>
      <c r="BI566" s="161">
        <f t="shared" ref="BI566:BI569" si="6343">BH566+30</f>
        <v>46053</v>
      </c>
      <c r="BJ566" s="165">
        <f t="shared" ref="BJ566:BJ569" si="6344">IFERROR(IF(($R566-BI566)&gt;=0,0,IF(($S566-BH566)&lt;0,0,IF(AND(($S566-BI566)&gt;0,(BH566-$R566)&gt;0),$V566/365*(BI566-BH566+1),IF(AND(($S566-BI566)&lt;=0,(BH566-$R566)&gt;0),$V566/365*($S566-BH566+1),$V566/365*(BI566-$R566+1))))),0)</f>
        <v>0</v>
      </c>
      <c r="BK566" s="161">
        <f t="shared" ref="BK566:BK569" si="6345">BI566+1</f>
        <v>46054</v>
      </c>
      <c r="BL566" s="161">
        <f t="shared" ref="BL566:BL569" si="6346">BK566+27</f>
        <v>46081</v>
      </c>
      <c r="BM566" s="165">
        <f t="shared" ref="BM566:BM569" si="6347">IFERROR(IF(($R566-BL566)&gt;=0,0,IF(($S566-BK566)&lt;0,0,IF(AND(($S566-BL566)&gt;0,(BK566-$R566)&gt;0),$V566/365*(BL566-BK566+1),IF(AND(($S566-BL566)&lt;=0,(BK566-$R566)&gt;0),$V566/365*($S566-BK566+1),$V566/365*(BL566-$R566+1))))),0)</f>
        <v>0</v>
      </c>
      <c r="BN566" s="161">
        <f t="shared" ref="BN566:BN569" si="6348">BL566+1</f>
        <v>46082</v>
      </c>
      <c r="BO566" s="161">
        <f t="shared" ref="BO566:BO569" si="6349">BN566+30</f>
        <v>46112</v>
      </c>
      <c r="BP566" s="165">
        <f t="shared" ref="BP566:BP569" si="6350">IFERROR(IF(($R566-BO566)&gt;=0,0,IF(($S566-BN566)&lt;0,0,IF(AND(($S566-BO566)&gt;0,(BN566-$R566)&gt;0),$V566/365*(BO566-BN566+1),IF(AND(($S566-BO566)&lt;=0,(BN566-$R566)&gt;0),$V566/365*($S566-BN566+1),$V566/365*(BO566-$R566+1))))),0)</f>
        <v>0</v>
      </c>
      <c r="BQ566" s="161">
        <f t="shared" ref="BQ566:BQ569" si="6351">BO566+1</f>
        <v>46113</v>
      </c>
      <c r="BR566" s="161">
        <f t="shared" ref="BR566:BR569" si="6352">BQ566+29</f>
        <v>46142</v>
      </c>
      <c r="BS566" s="165">
        <f t="shared" ref="BS566:BS569" si="6353">IFERROR(IF(($R566-BR566)&gt;=0,0,IF(($S566-BQ566)&lt;0,0,IF(AND(($S566-BR566)&gt;0,(BQ566-$R566)&gt;0),$V566/365*(BR566-BQ566+1),IF(AND(($S566-BR566)&lt;=0,(BQ566-$R566)&gt;0),$V566/365*($S566-BQ566+1),$V566/365*(BR566-$R566+1))))),0)</f>
        <v>0</v>
      </c>
      <c r="BT566" s="161">
        <f t="shared" ref="BT566:BT569" si="6354">BR566+1</f>
        <v>46143</v>
      </c>
      <c r="BU566" s="161">
        <f t="shared" ref="BU566:BU569" si="6355">BT566+30</f>
        <v>46173</v>
      </c>
      <c r="BV566" s="165">
        <f t="shared" ref="BV566:BV569" si="6356">IFERROR(IF(($R566-BU566)&gt;=0,0,IF(($S566-BT566)&lt;0,0,IF(AND(($S566-BU566)&gt;0,(BT566-$R566)&gt;0),$V566/365*(BU566-BT566+1),IF(AND(($S566-BU566)&lt;=0,(BT566-$R566)&gt;0),$V566/365*($S566-BT566+1),$V566/365*(BU566-$R566+1))))),0)</f>
        <v>0</v>
      </c>
      <c r="BW566" s="161">
        <f t="shared" ref="BW566:BW569" si="6357">BU566+1</f>
        <v>46174</v>
      </c>
      <c r="BX566" s="161">
        <f t="shared" ref="BX566:BX569" si="6358">BW566+29</f>
        <v>46203</v>
      </c>
      <c r="BY566" s="165">
        <f t="shared" ref="BY566:BY569" si="6359">IFERROR(IF(($R566-BX566)&gt;=0,0,IF(($S566-BW566)&lt;0,0,IF(AND(($S566-BX566)&gt;0,(BW566-$R566)&gt;0),$V566/365*(BX566-BW566+1),IF(AND(($S566-BX566)&lt;=0,(BW566-$R566)&gt;0),$V566/365*($S566-BW566+1),$V566/365*(BX566-$R566+1))))),0)</f>
        <v>0</v>
      </c>
      <c r="BZ566" s="161">
        <f t="shared" ref="BZ566:BZ569" si="6360">BX566+1</f>
        <v>46204</v>
      </c>
      <c r="CA566" s="161">
        <f t="shared" ref="CA566:CA569" si="6361">BZ566+30</f>
        <v>46234</v>
      </c>
      <c r="CB566" s="165">
        <f t="shared" ref="CB566:CB569" si="6362">IFERROR(IF(($R566-CA566)&gt;=0,0,IF(($S566-BZ566)&lt;0,0,IF(AND(($S566-CA566)&gt;0,(BZ566-$R566)&gt;0),$V566/365*(CA566-BZ566+1),IF(AND(($S566-CA566)&lt;=0,(BZ566-$R566)&gt;0),$V566/365*($S566-BZ566+1),$V566/365*(CA566-$R566+1))))),0)</f>
        <v>0</v>
      </c>
      <c r="CC566" s="161">
        <f t="shared" ref="CC566:CC569" si="6363">CA566+1</f>
        <v>46235</v>
      </c>
      <c r="CD566" s="161">
        <f t="shared" ref="CD566:CD569" si="6364">CC566+30</f>
        <v>46265</v>
      </c>
      <c r="CE566" s="165">
        <f t="shared" ref="CE566:CE569" si="6365">IFERROR(IF(($R566-CD566)&gt;=0,0,IF(($S566-CC566)&lt;0,0,IF(AND(($S566-CD566)&gt;0,(CC566-$R566)&gt;0),$V566/365*(CD566-CC566+1),IF(AND(($S566-CD566)&lt;=0,(CC566-$R566)&gt;0),$V566/365*($S566-CC566+1),$V566/365*(CD566-$R566+1))))),0)</f>
        <v>0</v>
      </c>
      <c r="CF566" s="161">
        <f t="shared" ref="CF566:CF569" si="6366">CD566+1</f>
        <v>46266</v>
      </c>
      <c r="CG566" s="161">
        <f t="shared" ref="CG566:CG569" si="6367">CF566+29</f>
        <v>46295</v>
      </c>
      <c r="CH566" s="165">
        <f t="shared" ref="CH566:CH569" si="6368">IFERROR(IF(($R566-CG566)&gt;=0,0,IF(($S566-CF566)&lt;0,0,IF(AND(($S566-CG566)&gt;0,(CF566-$R566)&gt;0),$V566/365*(CG566-CF566+1),IF(AND(($S566-CG566)&lt;=0,(CF566-$R566)&gt;0),$V566/365*($S566-CF566+1),$V566/365*(CG566-$R566+1))))),0)</f>
        <v>0</v>
      </c>
      <c r="CI566" s="161">
        <f t="shared" ref="CI566:CI569" si="6369">CG566+1</f>
        <v>46296</v>
      </c>
      <c r="CJ566" s="161">
        <f t="shared" ref="CJ566:CJ569" si="6370">CI566+30</f>
        <v>46326</v>
      </c>
      <c r="CK566" s="165">
        <f t="shared" ref="CK566:CK569" si="6371">IFERROR(IF(($R566-CJ566)&gt;=0,0,IF(($S566-CI566)&lt;0,0,IF(AND(($S566-CJ566)&gt;0,(CI566-$R566)&gt;0),$V566/365*(CJ566-CI566+1),IF(AND(($S566-CJ566)&lt;=0,(CI566-$R566)&gt;0),$V566/365*($S566-CI566+1),$V566/365*(CJ566-$R566+1))))),0)</f>
        <v>0</v>
      </c>
      <c r="CL566" s="161">
        <f t="shared" ref="CL566:CL569" si="6372">CJ566+1</f>
        <v>46327</v>
      </c>
      <c r="CM566" s="161">
        <f t="shared" ref="CM566:CM569" si="6373">CL566+29</f>
        <v>46356</v>
      </c>
      <c r="CN566" s="165">
        <f t="shared" ref="CN566:CN569" si="6374">IFERROR(IF(($R566-CM566)&gt;=0,0,IF(($S566-CL566)&lt;0,0,IF(AND(($S566-CM566)&gt;0,(CL566-$R566)&gt;0),$V566/365*(CM566-CL566+1),IF(AND(($S566-CM566)&lt;=0,(CL566-$R566)&gt;0),$V566/365*($S566-CL566+1),$V566/365*(CM566-$R566+1))))),0)</f>
        <v>0</v>
      </c>
      <c r="CO566" s="161">
        <f t="shared" ref="CO566:CO569" si="6375">CM566+1</f>
        <v>46357</v>
      </c>
      <c r="CP566" s="161">
        <f t="shared" ref="CP566:CP569" si="6376">CO566+30</f>
        <v>46387</v>
      </c>
      <c r="CQ566" s="165">
        <f t="shared" ref="CQ566:CQ569" si="6377">IFERROR(IF(($R566-CP566)&gt;=0,0,IF(($S566-CO566)&lt;0,0,IF(AND(($S566-CP566)&gt;0,(CO566-$R566)&gt;0),$V566/365*(CP566-CO566+1),IF(AND(($S566-CP566)&lt;=0,(CO566-$R566)&gt;0),$V566/365*($S566-CO566+1),$V566/365*(CP566-$R566+1))))),0)</f>
        <v>0</v>
      </c>
    </row>
    <row r="567" s="78" customFormat="1" ht="24" customHeight="1" outlineLevel="2" spans="1:95">
      <c r="A567" s="119"/>
      <c r="B567" s="120"/>
      <c r="C567" s="121"/>
      <c r="D567" s="119"/>
      <c r="E567" s="120"/>
      <c r="F567" s="120"/>
      <c r="G567" s="120"/>
      <c r="H567" s="122"/>
      <c r="I567" s="122"/>
      <c r="J567" s="122">
        <f t="shared" si="6162"/>
        <v>0</v>
      </c>
      <c r="K567" s="122">
        <f t="shared" ref="K567:K569" si="6378">K566+1</f>
        <v>2</v>
      </c>
      <c r="L567" s="87"/>
      <c r="M567" s="154">
        <f>IFERROR(VLOOKUP($L567,'2-2 引出数据_合同数据仓库'!$B$2:$BP$1000,3,FALSE),0)</f>
        <v>0</v>
      </c>
      <c r="N567" s="122"/>
      <c r="O567" s="154">
        <f>IFERROR(VLOOKUP((LEFT(VLOOKUP($L567,'2-2 引出数据_合同数据仓库'!$B$2:$BP$1000,64,FALSE),15)&amp;(RIGHT(VLOOKUP($L567,'2-2 引出数据_合同数据仓库'!$B$2:$BP$1000,64,FALSE),4)+1)),'2-2 引出数据_合同数据仓库'!$B$2:$BP$1000,3,FALSE),0)</f>
        <v>0</v>
      </c>
      <c r="P567" s="122"/>
      <c r="Q567" s="122">
        <f>IFERROR(VLOOKUP($L567,'2-2 引出数据_合同数据仓库'!$B$2:$BP$1000,28,FALSE),0)</f>
        <v>0</v>
      </c>
      <c r="R567" s="122">
        <f>IFERROR(VLOOKUP($L567,'2-2 引出数据_合同数据仓库'!$B$2:$BP$1000,29,FALSE),0)</f>
        <v>0</v>
      </c>
      <c r="S567" s="122">
        <f>IFERROR(VLOOKUP($L567,'2-2 引出数据_合同数据仓库'!$B$2:$BP$1000,4,FALSE),0)</f>
        <v>0</v>
      </c>
      <c r="T567" s="122"/>
      <c r="U567" s="122">
        <f>IFERROR(VLOOKUP($L567,'2-2 引出数据_合同数据仓库'!$B$2:$BP$1000,15,FALSE),0)</f>
        <v>0</v>
      </c>
      <c r="V567" s="122">
        <f t="shared" si="6307"/>
        <v>0</v>
      </c>
      <c r="W567" s="122"/>
      <c r="X567" s="161">
        <v>45658</v>
      </c>
      <c r="Y567" s="161">
        <f t="shared" si="6308"/>
        <v>45688</v>
      </c>
      <c r="Z567" s="165">
        <f t="shared" si="6309"/>
        <v>0</v>
      </c>
      <c r="AA567" s="161">
        <f t="shared" si="6310"/>
        <v>45689</v>
      </c>
      <c r="AB567" s="161">
        <f t="shared" si="6311"/>
        <v>45716</v>
      </c>
      <c r="AC567" s="165">
        <f t="shared" si="6312"/>
        <v>0</v>
      </c>
      <c r="AD567" s="161">
        <f t="shared" si="6313"/>
        <v>45717</v>
      </c>
      <c r="AE567" s="161">
        <f t="shared" si="6314"/>
        <v>45747</v>
      </c>
      <c r="AF567" s="165">
        <f t="shared" si="6315"/>
        <v>0</v>
      </c>
      <c r="AG567" s="161">
        <f t="shared" si="6316"/>
        <v>45748</v>
      </c>
      <c r="AH567" s="161">
        <f t="shared" si="6317"/>
        <v>45777</v>
      </c>
      <c r="AI567" s="165">
        <f t="shared" si="6318"/>
        <v>0</v>
      </c>
      <c r="AJ567" s="161">
        <f t="shared" si="6319"/>
        <v>45778</v>
      </c>
      <c r="AK567" s="161">
        <f t="shared" si="6320"/>
        <v>45808</v>
      </c>
      <c r="AL567" s="165">
        <f t="shared" si="6321"/>
        <v>0</v>
      </c>
      <c r="AM567" s="161">
        <f t="shared" si="6322"/>
        <v>45809</v>
      </c>
      <c r="AN567" s="161">
        <f t="shared" si="6323"/>
        <v>45838</v>
      </c>
      <c r="AO567" s="165">
        <f t="shared" si="6324"/>
        <v>0</v>
      </c>
      <c r="AP567" s="161">
        <f t="shared" si="6325"/>
        <v>45839</v>
      </c>
      <c r="AQ567" s="161">
        <f t="shared" si="6326"/>
        <v>45869</v>
      </c>
      <c r="AR567" s="165">
        <f t="shared" si="6327"/>
        <v>0</v>
      </c>
      <c r="AS567" s="161">
        <f t="shared" si="6328"/>
        <v>45870</v>
      </c>
      <c r="AT567" s="161">
        <f t="shared" si="6329"/>
        <v>45900</v>
      </c>
      <c r="AU567" s="165">
        <f t="shared" si="6330"/>
        <v>0</v>
      </c>
      <c r="AV567" s="161">
        <f t="shared" si="6331"/>
        <v>45901</v>
      </c>
      <c r="AW567" s="161">
        <f t="shared" si="6332"/>
        <v>45930</v>
      </c>
      <c r="AX567" s="165">
        <f t="shared" si="6333"/>
        <v>0</v>
      </c>
      <c r="AY567" s="161">
        <f t="shared" si="6334"/>
        <v>45931</v>
      </c>
      <c r="AZ567" s="161">
        <f t="shared" si="6335"/>
        <v>45961</v>
      </c>
      <c r="BA567" s="165">
        <f t="shared" si="6336"/>
        <v>0</v>
      </c>
      <c r="BB567" s="161">
        <f t="shared" si="6337"/>
        <v>45962</v>
      </c>
      <c r="BC567" s="161">
        <f t="shared" si="6338"/>
        <v>45991</v>
      </c>
      <c r="BD567" s="165">
        <f t="shared" si="6339"/>
        <v>0</v>
      </c>
      <c r="BE567" s="161">
        <f t="shared" si="6340"/>
        <v>45992</v>
      </c>
      <c r="BF567" s="161">
        <f t="shared" si="6341"/>
        <v>46022</v>
      </c>
      <c r="BG567" s="165">
        <f t="shared" si="6342"/>
        <v>0</v>
      </c>
      <c r="BH567" s="161">
        <v>46023</v>
      </c>
      <c r="BI567" s="161">
        <f t="shared" si="6343"/>
        <v>46053</v>
      </c>
      <c r="BJ567" s="165">
        <f t="shared" si="6344"/>
        <v>0</v>
      </c>
      <c r="BK567" s="161">
        <f t="shared" si="6345"/>
        <v>46054</v>
      </c>
      <c r="BL567" s="161">
        <f t="shared" si="6346"/>
        <v>46081</v>
      </c>
      <c r="BM567" s="165">
        <f t="shared" si="6347"/>
        <v>0</v>
      </c>
      <c r="BN567" s="161">
        <f t="shared" si="6348"/>
        <v>46082</v>
      </c>
      <c r="BO567" s="161">
        <f t="shared" si="6349"/>
        <v>46112</v>
      </c>
      <c r="BP567" s="165">
        <f t="shared" si="6350"/>
        <v>0</v>
      </c>
      <c r="BQ567" s="161">
        <f t="shared" si="6351"/>
        <v>46113</v>
      </c>
      <c r="BR567" s="161">
        <f t="shared" si="6352"/>
        <v>46142</v>
      </c>
      <c r="BS567" s="165">
        <f t="shared" si="6353"/>
        <v>0</v>
      </c>
      <c r="BT567" s="161">
        <f t="shared" si="6354"/>
        <v>46143</v>
      </c>
      <c r="BU567" s="161">
        <f t="shared" si="6355"/>
        <v>46173</v>
      </c>
      <c r="BV567" s="165">
        <f t="shared" si="6356"/>
        <v>0</v>
      </c>
      <c r="BW567" s="161">
        <f t="shared" si="6357"/>
        <v>46174</v>
      </c>
      <c r="BX567" s="161">
        <f t="shared" si="6358"/>
        <v>46203</v>
      </c>
      <c r="BY567" s="165">
        <f t="shared" si="6359"/>
        <v>0</v>
      </c>
      <c r="BZ567" s="161">
        <f t="shared" si="6360"/>
        <v>46204</v>
      </c>
      <c r="CA567" s="161">
        <f t="shared" si="6361"/>
        <v>46234</v>
      </c>
      <c r="CB567" s="165">
        <f t="shared" si="6362"/>
        <v>0</v>
      </c>
      <c r="CC567" s="161">
        <f t="shared" si="6363"/>
        <v>46235</v>
      </c>
      <c r="CD567" s="161">
        <f t="shared" si="6364"/>
        <v>46265</v>
      </c>
      <c r="CE567" s="165">
        <f t="shared" si="6365"/>
        <v>0</v>
      </c>
      <c r="CF567" s="161">
        <f t="shared" si="6366"/>
        <v>46266</v>
      </c>
      <c r="CG567" s="161">
        <f t="shared" si="6367"/>
        <v>46295</v>
      </c>
      <c r="CH567" s="165">
        <f t="shared" si="6368"/>
        <v>0</v>
      </c>
      <c r="CI567" s="161">
        <f t="shared" si="6369"/>
        <v>46296</v>
      </c>
      <c r="CJ567" s="161">
        <f t="shared" si="6370"/>
        <v>46326</v>
      </c>
      <c r="CK567" s="165">
        <f t="shared" si="6371"/>
        <v>0</v>
      </c>
      <c r="CL567" s="161">
        <f t="shared" si="6372"/>
        <v>46327</v>
      </c>
      <c r="CM567" s="161">
        <f t="shared" si="6373"/>
        <v>46356</v>
      </c>
      <c r="CN567" s="165">
        <f t="shared" si="6374"/>
        <v>0</v>
      </c>
      <c r="CO567" s="161">
        <f t="shared" si="6375"/>
        <v>46357</v>
      </c>
      <c r="CP567" s="161">
        <f t="shared" si="6376"/>
        <v>46387</v>
      </c>
      <c r="CQ567" s="165">
        <f t="shared" si="6377"/>
        <v>0</v>
      </c>
    </row>
    <row r="568" s="78" customFormat="1" ht="24" customHeight="1" outlineLevel="2" spans="1:95">
      <c r="A568" s="119"/>
      <c r="B568" s="120"/>
      <c r="C568" s="121"/>
      <c r="D568" s="119"/>
      <c r="E568" s="120"/>
      <c r="F568" s="120"/>
      <c r="G568" s="120"/>
      <c r="H568" s="122"/>
      <c r="I568" s="122"/>
      <c r="J568" s="122">
        <f t="shared" si="6162"/>
        <v>0</v>
      </c>
      <c r="K568" s="122">
        <f t="shared" si="6378"/>
        <v>3</v>
      </c>
      <c r="L568" s="87"/>
      <c r="M568" s="154">
        <f>IFERROR(VLOOKUP($L568,'2-2 引出数据_合同数据仓库'!$B$2:$BP$1000,3,FALSE),0)</f>
        <v>0</v>
      </c>
      <c r="N568" s="122"/>
      <c r="O568" s="154">
        <f>IFERROR(VLOOKUP((LEFT(VLOOKUP($L568,'2-2 引出数据_合同数据仓库'!$B$2:$BP$1000,64,FALSE),15)&amp;(RIGHT(VLOOKUP($L568,'2-2 引出数据_合同数据仓库'!$B$2:$BP$1000,64,FALSE),4)+1)),'2-2 引出数据_合同数据仓库'!$B$2:$BP$1000,3,FALSE),0)</f>
        <v>0</v>
      </c>
      <c r="P568" s="122"/>
      <c r="Q568" s="122">
        <f>IFERROR(VLOOKUP($L568,'2-2 引出数据_合同数据仓库'!$B$2:$BP$1000,28,FALSE),0)</f>
        <v>0</v>
      </c>
      <c r="R568" s="122">
        <f>IFERROR(VLOOKUP($L568,'2-2 引出数据_合同数据仓库'!$B$2:$BP$1000,29,FALSE),0)</f>
        <v>0</v>
      </c>
      <c r="S568" s="122">
        <f>IFERROR(VLOOKUP($L568,'2-2 引出数据_合同数据仓库'!$B$2:$BP$1000,4,FALSE),0)</f>
        <v>0</v>
      </c>
      <c r="T568" s="122"/>
      <c r="U568" s="122">
        <f>IFERROR(VLOOKUP($L568,'2-2 引出数据_合同数据仓库'!$B$2:$BP$1000,15,FALSE),0)</f>
        <v>0</v>
      </c>
      <c r="V568" s="122">
        <f t="shared" si="6307"/>
        <v>0</v>
      </c>
      <c r="W568" s="122"/>
      <c r="X568" s="161">
        <v>45658</v>
      </c>
      <c r="Y568" s="161">
        <f t="shared" si="6308"/>
        <v>45688</v>
      </c>
      <c r="Z568" s="165">
        <f t="shared" si="6309"/>
        <v>0</v>
      </c>
      <c r="AA568" s="161">
        <f t="shared" si="6310"/>
        <v>45689</v>
      </c>
      <c r="AB568" s="161">
        <f t="shared" si="6311"/>
        <v>45716</v>
      </c>
      <c r="AC568" s="165">
        <f t="shared" si="6312"/>
        <v>0</v>
      </c>
      <c r="AD568" s="161">
        <f t="shared" si="6313"/>
        <v>45717</v>
      </c>
      <c r="AE568" s="161">
        <f t="shared" si="6314"/>
        <v>45747</v>
      </c>
      <c r="AF568" s="165">
        <f t="shared" si="6315"/>
        <v>0</v>
      </c>
      <c r="AG568" s="161">
        <f t="shared" si="6316"/>
        <v>45748</v>
      </c>
      <c r="AH568" s="161">
        <f t="shared" si="6317"/>
        <v>45777</v>
      </c>
      <c r="AI568" s="165">
        <f t="shared" si="6318"/>
        <v>0</v>
      </c>
      <c r="AJ568" s="161">
        <f t="shared" si="6319"/>
        <v>45778</v>
      </c>
      <c r="AK568" s="161">
        <f t="shared" si="6320"/>
        <v>45808</v>
      </c>
      <c r="AL568" s="165">
        <f t="shared" si="6321"/>
        <v>0</v>
      </c>
      <c r="AM568" s="161">
        <f t="shared" si="6322"/>
        <v>45809</v>
      </c>
      <c r="AN568" s="161">
        <f t="shared" si="6323"/>
        <v>45838</v>
      </c>
      <c r="AO568" s="165">
        <f t="shared" si="6324"/>
        <v>0</v>
      </c>
      <c r="AP568" s="161">
        <f t="shared" si="6325"/>
        <v>45839</v>
      </c>
      <c r="AQ568" s="161">
        <f t="shared" si="6326"/>
        <v>45869</v>
      </c>
      <c r="AR568" s="165">
        <f t="shared" si="6327"/>
        <v>0</v>
      </c>
      <c r="AS568" s="161">
        <f t="shared" si="6328"/>
        <v>45870</v>
      </c>
      <c r="AT568" s="161">
        <f t="shared" si="6329"/>
        <v>45900</v>
      </c>
      <c r="AU568" s="165">
        <f t="shared" si="6330"/>
        <v>0</v>
      </c>
      <c r="AV568" s="161">
        <f t="shared" si="6331"/>
        <v>45901</v>
      </c>
      <c r="AW568" s="161">
        <f t="shared" si="6332"/>
        <v>45930</v>
      </c>
      <c r="AX568" s="165">
        <f t="shared" si="6333"/>
        <v>0</v>
      </c>
      <c r="AY568" s="161">
        <f t="shared" si="6334"/>
        <v>45931</v>
      </c>
      <c r="AZ568" s="161">
        <f t="shared" si="6335"/>
        <v>45961</v>
      </c>
      <c r="BA568" s="165">
        <f t="shared" si="6336"/>
        <v>0</v>
      </c>
      <c r="BB568" s="161">
        <f t="shared" si="6337"/>
        <v>45962</v>
      </c>
      <c r="BC568" s="161">
        <f t="shared" si="6338"/>
        <v>45991</v>
      </c>
      <c r="BD568" s="165">
        <f t="shared" si="6339"/>
        <v>0</v>
      </c>
      <c r="BE568" s="161">
        <f t="shared" si="6340"/>
        <v>45992</v>
      </c>
      <c r="BF568" s="161">
        <f t="shared" si="6341"/>
        <v>46022</v>
      </c>
      <c r="BG568" s="165">
        <f t="shared" si="6342"/>
        <v>0</v>
      </c>
      <c r="BH568" s="161">
        <v>46023</v>
      </c>
      <c r="BI568" s="161">
        <f t="shared" si="6343"/>
        <v>46053</v>
      </c>
      <c r="BJ568" s="165">
        <f t="shared" si="6344"/>
        <v>0</v>
      </c>
      <c r="BK568" s="161">
        <f t="shared" si="6345"/>
        <v>46054</v>
      </c>
      <c r="BL568" s="161">
        <f t="shared" si="6346"/>
        <v>46081</v>
      </c>
      <c r="BM568" s="165">
        <f t="shared" si="6347"/>
        <v>0</v>
      </c>
      <c r="BN568" s="161">
        <f t="shared" si="6348"/>
        <v>46082</v>
      </c>
      <c r="BO568" s="161">
        <f t="shared" si="6349"/>
        <v>46112</v>
      </c>
      <c r="BP568" s="165">
        <f t="shared" si="6350"/>
        <v>0</v>
      </c>
      <c r="BQ568" s="161">
        <f t="shared" si="6351"/>
        <v>46113</v>
      </c>
      <c r="BR568" s="161">
        <f t="shared" si="6352"/>
        <v>46142</v>
      </c>
      <c r="BS568" s="165">
        <f t="shared" si="6353"/>
        <v>0</v>
      </c>
      <c r="BT568" s="161">
        <f t="shared" si="6354"/>
        <v>46143</v>
      </c>
      <c r="BU568" s="161">
        <f t="shared" si="6355"/>
        <v>46173</v>
      </c>
      <c r="BV568" s="165">
        <f t="shared" si="6356"/>
        <v>0</v>
      </c>
      <c r="BW568" s="161">
        <f t="shared" si="6357"/>
        <v>46174</v>
      </c>
      <c r="BX568" s="161">
        <f t="shared" si="6358"/>
        <v>46203</v>
      </c>
      <c r="BY568" s="165">
        <f t="shared" si="6359"/>
        <v>0</v>
      </c>
      <c r="BZ568" s="161">
        <f t="shared" si="6360"/>
        <v>46204</v>
      </c>
      <c r="CA568" s="161">
        <f t="shared" si="6361"/>
        <v>46234</v>
      </c>
      <c r="CB568" s="165">
        <f t="shared" si="6362"/>
        <v>0</v>
      </c>
      <c r="CC568" s="161">
        <f t="shared" si="6363"/>
        <v>46235</v>
      </c>
      <c r="CD568" s="161">
        <f t="shared" si="6364"/>
        <v>46265</v>
      </c>
      <c r="CE568" s="165">
        <f t="shared" si="6365"/>
        <v>0</v>
      </c>
      <c r="CF568" s="161">
        <f t="shared" si="6366"/>
        <v>46266</v>
      </c>
      <c r="CG568" s="161">
        <f t="shared" si="6367"/>
        <v>46295</v>
      </c>
      <c r="CH568" s="165">
        <f t="shared" si="6368"/>
        <v>0</v>
      </c>
      <c r="CI568" s="161">
        <f t="shared" si="6369"/>
        <v>46296</v>
      </c>
      <c r="CJ568" s="161">
        <f t="shared" si="6370"/>
        <v>46326</v>
      </c>
      <c r="CK568" s="165">
        <f t="shared" si="6371"/>
        <v>0</v>
      </c>
      <c r="CL568" s="161">
        <f t="shared" si="6372"/>
        <v>46327</v>
      </c>
      <c r="CM568" s="161">
        <f t="shared" si="6373"/>
        <v>46356</v>
      </c>
      <c r="CN568" s="165">
        <f t="shared" si="6374"/>
        <v>0</v>
      </c>
      <c r="CO568" s="161">
        <f t="shared" si="6375"/>
        <v>46357</v>
      </c>
      <c r="CP568" s="161">
        <f t="shared" si="6376"/>
        <v>46387</v>
      </c>
      <c r="CQ568" s="165">
        <f t="shared" si="6377"/>
        <v>0</v>
      </c>
    </row>
    <row r="569" s="78" customFormat="1" ht="24" customHeight="1" outlineLevel="2" spans="1:95">
      <c r="A569" s="119"/>
      <c r="B569" s="120"/>
      <c r="C569" s="121"/>
      <c r="D569" s="119"/>
      <c r="E569" s="120"/>
      <c r="F569" s="120"/>
      <c r="G569" s="120"/>
      <c r="H569" s="122"/>
      <c r="I569" s="122"/>
      <c r="J569" s="122">
        <f t="shared" si="6162"/>
        <v>0</v>
      </c>
      <c r="K569" s="122">
        <f t="shared" si="6378"/>
        <v>4</v>
      </c>
      <c r="L569" s="87"/>
      <c r="M569" s="154">
        <f>IFERROR(VLOOKUP($L569,'2-2 引出数据_合同数据仓库'!$B$2:$BP$1000,3,FALSE),0)</f>
        <v>0</v>
      </c>
      <c r="N569" s="122"/>
      <c r="O569" s="154">
        <f>IFERROR(VLOOKUP((LEFT(VLOOKUP($L569,'2-2 引出数据_合同数据仓库'!$B$2:$BP$1000,64,FALSE),15)&amp;(RIGHT(VLOOKUP($L569,'2-2 引出数据_合同数据仓库'!$B$2:$BP$1000,64,FALSE),4)+1)),'2-2 引出数据_合同数据仓库'!$B$2:$BP$1000,3,FALSE),0)</f>
        <v>0</v>
      </c>
      <c r="P569" s="122"/>
      <c r="Q569" s="122">
        <f>IFERROR(VLOOKUP($L569,'2-2 引出数据_合同数据仓库'!$B$2:$BP$1000,28,FALSE),0)</f>
        <v>0</v>
      </c>
      <c r="R569" s="122">
        <f>IFERROR(VLOOKUP($L569,'2-2 引出数据_合同数据仓库'!$B$2:$BP$1000,29,FALSE),0)</f>
        <v>0</v>
      </c>
      <c r="S569" s="122">
        <f>IFERROR(VLOOKUP($L569,'2-2 引出数据_合同数据仓库'!$B$2:$BP$1000,4,FALSE),0)</f>
        <v>0</v>
      </c>
      <c r="T569" s="122"/>
      <c r="U569" s="122">
        <f>IFERROR(VLOOKUP($L569,'2-2 引出数据_合同数据仓库'!$B$2:$BP$1000,15,FALSE),0)</f>
        <v>0</v>
      </c>
      <c r="V569" s="122">
        <f t="shared" si="6307"/>
        <v>0</v>
      </c>
      <c r="W569" s="122"/>
      <c r="X569" s="161">
        <v>45658</v>
      </c>
      <c r="Y569" s="161">
        <f t="shared" si="6308"/>
        <v>45688</v>
      </c>
      <c r="Z569" s="165">
        <f t="shared" si="6309"/>
        <v>0</v>
      </c>
      <c r="AA569" s="161">
        <f t="shared" si="6310"/>
        <v>45689</v>
      </c>
      <c r="AB569" s="161">
        <f t="shared" si="6311"/>
        <v>45716</v>
      </c>
      <c r="AC569" s="165">
        <f t="shared" si="6312"/>
        <v>0</v>
      </c>
      <c r="AD569" s="161">
        <f t="shared" si="6313"/>
        <v>45717</v>
      </c>
      <c r="AE569" s="161">
        <f t="shared" si="6314"/>
        <v>45747</v>
      </c>
      <c r="AF569" s="165">
        <f t="shared" si="6315"/>
        <v>0</v>
      </c>
      <c r="AG569" s="161">
        <f t="shared" si="6316"/>
        <v>45748</v>
      </c>
      <c r="AH569" s="161">
        <f t="shared" si="6317"/>
        <v>45777</v>
      </c>
      <c r="AI569" s="165">
        <f t="shared" si="6318"/>
        <v>0</v>
      </c>
      <c r="AJ569" s="161">
        <f t="shared" si="6319"/>
        <v>45778</v>
      </c>
      <c r="AK569" s="161">
        <f t="shared" si="6320"/>
        <v>45808</v>
      </c>
      <c r="AL569" s="165">
        <f t="shared" si="6321"/>
        <v>0</v>
      </c>
      <c r="AM569" s="161">
        <f t="shared" si="6322"/>
        <v>45809</v>
      </c>
      <c r="AN569" s="161">
        <f t="shared" si="6323"/>
        <v>45838</v>
      </c>
      <c r="AO569" s="165">
        <f t="shared" si="6324"/>
        <v>0</v>
      </c>
      <c r="AP569" s="161">
        <f t="shared" si="6325"/>
        <v>45839</v>
      </c>
      <c r="AQ569" s="161">
        <f t="shared" si="6326"/>
        <v>45869</v>
      </c>
      <c r="AR569" s="165">
        <f t="shared" si="6327"/>
        <v>0</v>
      </c>
      <c r="AS569" s="161">
        <f t="shared" si="6328"/>
        <v>45870</v>
      </c>
      <c r="AT569" s="161">
        <f t="shared" si="6329"/>
        <v>45900</v>
      </c>
      <c r="AU569" s="165">
        <f t="shared" si="6330"/>
        <v>0</v>
      </c>
      <c r="AV569" s="161">
        <f t="shared" si="6331"/>
        <v>45901</v>
      </c>
      <c r="AW569" s="161">
        <f t="shared" si="6332"/>
        <v>45930</v>
      </c>
      <c r="AX569" s="165">
        <f t="shared" si="6333"/>
        <v>0</v>
      </c>
      <c r="AY569" s="161">
        <f t="shared" si="6334"/>
        <v>45931</v>
      </c>
      <c r="AZ569" s="161">
        <f t="shared" si="6335"/>
        <v>45961</v>
      </c>
      <c r="BA569" s="165">
        <f t="shared" si="6336"/>
        <v>0</v>
      </c>
      <c r="BB569" s="161">
        <f t="shared" si="6337"/>
        <v>45962</v>
      </c>
      <c r="BC569" s="161">
        <f t="shared" si="6338"/>
        <v>45991</v>
      </c>
      <c r="BD569" s="165">
        <f t="shared" si="6339"/>
        <v>0</v>
      </c>
      <c r="BE569" s="161">
        <f t="shared" si="6340"/>
        <v>45992</v>
      </c>
      <c r="BF569" s="161">
        <f t="shared" si="6341"/>
        <v>46022</v>
      </c>
      <c r="BG569" s="165">
        <f t="shared" si="6342"/>
        <v>0</v>
      </c>
      <c r="BH569" s="161">
        <v>46023</v>
      </c>
      <c r="BI569" s="161">
        <f t="shared" si="6343"/>
        <v>46053</v>
      </c>
      <c r="BJ569" s="165">
        <f t="shared" si="6344"/>
        <v>0</v>
      </c>
      <c r="BK569" s="161">
        <f t="shared" si="6345"/>
        <v>46054</v>
      </c>
      <c r="BL569" s="161">
        <f t="shared" si="6346"/>
        <v>46081</v>
      </c>
      <c r="BM569" s="165">
        <f t="shared" si="6347"/>
        <v>0</v>
      </c>
      <c r="BN569" s="161">
        <f t="shared" si="6348"/>
        <v>46082</v>
      </c>
      <c r="BO569" s="161">
        <f t="shared" si="6349"/>
        <v>46112</v>
      </c>
      <c r="BP569" s="165">
        <f t="shared" si="6350"/>
        <v>0</v>
      </c>
      <c r="BQ569" s="161">
        <f t="shared" si="6351"/>
        <v>46113</v>
      </c>
      <c r="BR569" s="161">
        <f t="shared" si="6352"/>
        <v>46142</v>
      </c>
      <c r="BS569" s="165">
        <f t="shared" si="6353"/>
        <v>0</v>
      </c>
      <c r="BT569" s="161">
        <f t="shared" si="6354"/>
        <v>46143</v>
      </c>
      <c r="BU569" s="161">
        <f t="shared" si="6355"/>
        <v>46173</v>
      </c>
      <c r="BV569" s="165">
        <f t="shared" si="6356"/>
        <v>0</v>
      </c>
      <c r="BW569" s="161">
        <f t="shared" si="6357"/>
        <v>46174</v>
      </c>
      <c r="BX569" s="161">
        <f t="shared" si="6358"/>
        <v>46203</v>
      </c>
      <c r="BY569" s="165">
        <f t="shared" si="6359"/>
        <v>0</v>
      </c>
      <c r="BZ569" s="161">
        <f t="shared" si="6360"/>
        <v>46204</v>
      </c>
      <c r="CA569" s="161">
        <f t="shared" si="6361"/>
        <v>46234</v>
      </c>
      <c r="CB569" s="165">
        <f t="shared" si="6362"/>
        <v>0</v>
      </c>
      <c r="CC569" s="161">
        <f t="shared" si="6363"/>
        <v>46235</v>
      </c>
      <c r="CD569" s="161">
        <f t="shared" si="6364"/>
        <v>46265</v>
      </c>
      <c r="CE569" s="165">
        <f t="shared" si="6365"/>
        <v>0</v>
      </c>
      <c r="CF569" s="161">
        <f t="shared" si="6366"/>
        <v>46266</v>
      </c>
      <c r="CG569" s="161">
        <f t="shared" si="6367"/>
        <v>46295</v>
      </c>
      <c r="CH569" s="165">
        <f t="shared" si="6368"/>
        <v>0</v>
      </c>
      <c r="CI569" s="161">
        <f t="shared" si="6369"/>
        <v>46296</v>
      </c>
      <c r="CJ569" s="161">
        <f t="shared" si="6370"/>
        <v>46326</v>
      </c>
      <c r="CK569" s="165">
        <f t="shared" si="6371"/>
        <v>0</v>
      </c>
      <c r="CL569" s="161">
        <f t="shared" si="6372"/>
        <v>46327</v>
      </c>
      <c r="CM569" s="161">
        <f t="shared" si="6373"/>
        <v>46356</v>
      </c>
      <c r="CN569" s="165">
        <f t="shared" si="6374"/>
        <v>0</v>
      </c>
      <c r="CO569" s="161">
        <f t="shared" si="6375"/>
        <v>46357</v>
      </c>
      <c r="CP569" s="161">
        <f t="shared" si="6376"/>
        <v>46387</v>
      </c>
      <c r="CQ569" s="165">
        <f t="shared" si="6377"/>
        <v>0</v>
      </c>
    </row>
    <row r="570" s="78" customFormat="1" ht="24" customHeight="1" outlineLevel="4" spans="1:95">
      <c r="A570" s="123" t="s">
        <v>2826</v>
      </c>
      <c r="B570" s="124"/>
      <c r="C570" s="124"/>
      <c r="D570" s="124"/>
      <c r="E570" s="124"/>
      <c r="F570" s="124"/>
      <c r="G570" s="125"/>
      <c r="H570" s="126"/>
      <c r="I570" s="126"/>
      <c r="J570" s="126"/>
      <c r="K570" s="126"/>
      <c r="L570" s="126"/>
      <c r="M570" s="155"/>
      <c r="N570" s="155"/>
      <c r="O570" s="155"/>
      <c r="P570" s="126"/>
      <c r="Q570" s="126"/>
      <c r="R570" s="126"/>
      <c r="S570" s="126"/>
      <c r="T570" s="126"/>
      <c r="U570" s="126"/>
      <c r="V570" s="126"/>
      <c r="W570" s="126"/>
      <c r="X570" s="126"/>
      <c r="Y570" s="126"/>
      <c r="Z570" s="126"/>
      <c r="AA570" s="126"/>
      <c r="AB570" s="126"/>
      <c r="AC570" s="126"/>
      <c r="AD570" s="126"/>
      <c r="AE570" s="126"/>
      <c r="AF570" s="126"/>
      <c r="AG570" s="126"/>
      <c r="AH570" s="126"/>
      <c r="AI570" s="126"/>
      <c r="AJ570" s="126"/>
      <c r="AK570" s="126"/>
      <c r="AL570" s="126"/>
      <c r="AM570" s="126"/>
      <c r="AN570" s="126"/>
      <c r="AO570" s="126"/>
      <c r="AP570" s="126"/>
      <c r="AQ570" s="126"/>
      <c r="AR570" s="126"/>
      <c r="AS570" s="126"/>
      <c r="AT570" s="126"/>
      <c r="AU570" s="126"/>
      <c r="AV570" s="126"/>
      <c r="AW570" s="126"/>
      <c r="AX570" s="126"/>
      <c r="AY570" s="126"/>
      <c r="AZ570" s="126"/>
      <c r="BA570" s="126"/>
      <c r="BB570" s="126"/>
      <c r="BC570" s="126"/>
      <c r="BD570" s="126"/>
      <c r="BE570" s="126"/>
      <c r="BF570" s="126"/>
      <c r="BG570" s="126"/>
      <c r="BH570" s="126"/>
      <c r="BI570" s="126"/>
      <c r="BJ570" s="126"/>
      <c r="BK570" s="126"/>
      <c r="BL570" s="126"/>
      <c r="BM570" s="126"/>
      <c r="BN570" s="126"/>
      <c r="BO570" s="126"/>
      <c r="BP570" s="126"/>
      <c r="BQ570" s="126"/>
      <c r="BR570" s="126"/>
      <c r="BS570" s="126"/>
      <c r="BT570" s="126"/>
      <c r="BU570" s="126"/>
      <c r="BV570" s="126"/>
      <c r="BW570" s="126"/>
      <c r="BX570" s="126"/>
      <c r="BY570" s="126"/>
      <c r="BZ570" s="126"/>
      <c r="CA570" s="126"/>
      <c r="CB570" s="126"/>
      <c r="CC570" s="126"/>
      <c r="CD570" s="126"/>
      <c r="CE570" s="126"/>
      <c r="CF570" s="126"/>
      <c r="CG570" s="126"/>
      <c r="CH570" s="126"/>
      <c r="CI570" s="126"/>
      <c r="CJ570" s="126"/>
      <c r="CK570" s="126"/>
      <c r="CL570" s="126"/>
      <c r="CM570" s="126"/>
      <c r="CN570" s="126"/>
      <c r="CO570" s="126"/>
      <c r="CP570" s="126"/>
      <c r="CQ570" s="126"/>
    </row>
    <row r="571" ht="24" customHeight="1" outlineLevel="1" spans="1:95">
      <c r="A571" s="22"/>
      <c r="B571" s="108" t="s">
        <v>799</v>
      </c>
      <c r="C571" s="109" t="s">
        <v>2249</v>
      </c>
      <c r="D571" s="22" t="s">
        <v>2250</v>
      </c>
      <c r="E571" s="108"/>
      <c r="F571" s="108"/>
      <c r="G571" s="108"/>
      <c r="H571" s="110">
        <f>X571+AA571+AD571+AG571+AJ571+AM571+AP571+AS571+AV571+AY571+BB571+BE571</f>
        <v>0</v>
      </c>
      <c r="I571" s="110">
        <f>Y571+AB571+AE571+AH571+AK571+AN571+AQ571+AT571+AW571+AZ571+BC571+BF571</f>
        <v>0</v>
      </c>
      <c r="J571" s="110">
        <f t="shared" si="6162"/>
        <v>0</v>
      </c>
      <c r="K571" s="110"/>
      <c r="L571" s="110"/>
      <c r="M571" s="150"/>
      <c r="N571" s="150"/>
      <c r="O571" s="150"/>
      <c r="P571" s="110"/>
      <c r="Q571" s="110"/>
      <c r="R571" s="110"/>
      <c r="S571" s="110"/>
      <c r="T571" s="110"/>
      <c r="U571" s="110"/>
      <c r="V571" s="110"/>
      <c r="W571" s="110"/>
      <c r="X571" s="110">
        <f>VLOOKUP($C571,'1 预算编制表单'!$C:$BJ,27,FALSE)</f>
        <v>0</v>
      </c>
      <c r="Y571" s="110">
        <f>X571-Z571</f>
        <v>0</v>
      </c>
      <c r="Z571" s="110">
        <f>SUM(Z572:Z576)</f>
        <v>0</v>
      </c>
      <c r="AA571" s="110">
        <f>VLOOKUP($C571,'1 预算编制表单'!$C:$BJ,30,FALSE)</f>
        <v>0</v>
      </c>
      <c r="AB571" s="110">
        <f>AA571-AC571</f>
        <v>0</v>
      </c>
      <c r="AC571" s="110">
        <f>SUM(AC572:AC576)</f>
        <v>0</v>
      </c>
      <c r="AD571" s="110">
        <f>VLOOKUP($C571,'1 预算编制表单'!$C:$BJ,33,FALSE)</f>
        <v>0</v>
      </c>
      <c r="AE571" s="110">
        <f>AD571-AF571</f>
        <v>0</v>
      </c>
      <c r="AF571" s="110">
        <f>SUM(AF572:AF576)</f>
        <v>0</v>
      </c>
      <c r="AG571" s="110">
        <f>VLOOKUP($C571,'1 预算编制表单'!$C:$BJ,36,FALSE)</f>
        <v>0</v>
      </c>
      <c r="AH571" s="110">
        <f>AG571-AI571</f>
        <v>0</v>
      </c>
      <c r="AI571" s="110">
        <f>SUM(AI572:AI576)</f>
        <v>0</v>
      </c>
      <c r="AJ571" s="110">
        <f>VLOOKUP($C571,'1 预算编制表单'!$C:$BJ,39,FALSE)</f>
        <v>0</v>
      </c>
      <c r="AK571" s="110">
        <f>AJ571-AL571</f>
        <v>0</v>
      </c>
      <c r="AL571" s="110">
        <f>SUM(AL572:AL576)</f>
        <v>0</v>
      </c>
      <c r="AM571" s="110">
        <f>VLOOKUP($C571,'1 预算编制表单'!$C:$BJ,42,FALSE)</f>
        <v>0</v>
      </c>
      <c r="AN571" s="110">
        <f>AM571-AO571</f>
        <v>0</v>
      </c>
      <c r="AO571" s="110">
        <f>SUM(AO572:AO576)</f>
        <v>0</v>
      </c>
      <c r="AP571" s="110">
        <f>VLOOKUP($C571,'1 预算编制表单'!$C:$BJ,45,FALSE)</f>
        <v>0</v>
      </c>
      <c r="AQ571" s="110">
        <f>AP571-AR571</f>
        <v>0</v>
      </c>
      <c r="AR571" s="110">
        <f>SUM(AR572:AR576)</f>
        <v>0</v>
      </c>
      <c r="AS571" s="110">
        <f>VLOOKUP($C571,'1 预算编制表单'!$C:$BJ,48,FALSE)</f>
        <v>0</v>
      </c>
      <c r="AT571" s="110">
        <f>AS571-AU571</f>
        <v>0</v>
      </c>
      <c r="AU571" s="110">
        <f>SUM(AU572:AU576)</f>
        <v>0</v>
      </c>
      <c r="AV571" s="110">
        <f>VLOOKUP($C571,'1 预算编制表单'!$C:$BJ,51,FALSE)</f>
        <v>0</v>
      </c>
      <c r="AW571" s="110">
        <f>AV571-AX571</f>
        <v>0</v>
      </c>
      <c r="AX571" s="110">
        <f>SUM(AX572:AX576)</f>
        <v>0</v>
      </c>
      <c r="AY571" s="110">
        <f>VLOOKUP($C571,'1 预算编制表单'!$C:$BJ,54,FALSE)</f>
        <v>0</v>
      </c>
      <c r="AZ571" s="110">
        <f>AY571-BA571</f>
        <v>0</v>
      </c>
      <c r="BA571" s="110">
        <f>SUM(BA572:BA576)</f>
        <v>0</v>
      </c>
      <c r="BB571" s="110">
        <f>VLOOKUP($C571,'1 预算编制表单'!$C:$BJ,57,FALSE)</f>
        <v>0</v>
      </c>
      <c r="BC571" s="110">
        <f>BB571-BD571</f>
        <v>0</v>
      </c>
      <c r="BD571" s="110">
        <f>SUM(BD572:BD576)</f>
        <v>0</v>
      </c>
      <c r="BE571" s="110">
        <f>VLOOKUP($C571,'1 预算编制表单'!$C:$BJ,60,FALSE)</f>
        <v>0</v>
      </c>
      <c r="BF571" s="110">
        <f>BE571-BG571</f>
        <v>0</v>
      </c>
      <c r="BG571" s="110">
        <f>SUM(BG572:BG576)</f>
        <v>0</v>
      </c>
      <c r="BH571" s="110">
        <f>VLOOKUP($C571,'1 预算编制表单'!$C:$BJ,27,FALSE)</f>
        <v>0</v>
      </c>
      <c r="BI571" s="110">
        <f>BH571-BJ571</f>
        <v>0</v>
      </c>
      <c r="BJ571" s="110">
        <f>SUM(BJ572:BJ576)</f>
        <v>0</v>
      </c>
      <c r="BK571" s="110">
        <f>VLOOKUP($C571,'1 预算编制表单'!$C:$BJ,30,FALSE)</f>
        <v>0</v>
      </c>
      <c r="BL571" s="110">
        <f>BK571-BM571</f>
        <v>0</v>
      </c>
      <c r="BM571" s="110">
        <f>SUM(BM572:BM576)</f>
        <v>0</v>
      </c>
      <c r="BN571" s="110">
        <f>VLOOKUP($C571,'1 预算编制表单'!$C:$BJ,33,FALSE)</f>
        <v>0</v>
      </c>
      <c r="BO571" s="110">
        <f>BN571-BP571</f>
        <v>0</v>
      </c>
      <c r="BP571" s="110">
        <f>SUM(BP572:BP576)</f>
        <v>0</v>
      </c>
      <c r="BQ571" s="110">
        <f>VLOOKUP($C571,'1 预算编制表单'!$C:$BJ,36,FALSE)</f>
        <v>0</v>
      </c>
      <c r="BR571" s="110">
        <f>BQ571-BS571</f>
        <v>0</v>
      </c>
      <c r="BS571" s="110">
        <f>SUM(BS572:BS576)</f>
        <v>0</v>
      </c>
      <c r="BT571" s="110">
        <f>VLOOKUP($C571,'1 预算编制表单'!$C:$BJ,39,FALSE)</f>
        <v>0</v>
      </c>
      <c r="BU571" s="110">
        <f>BT571-BV571</f>
        <v>0</v>
      </c>
      <c r="BV571" s="110">
        <f>SUM(BV572:BV576)</f>
        <v>0</v>
      </c>
      <c r="BW571" s="110">
        <f>VLOOKUP($C571,'1 预算编制表单'!$C:$BJ,42,FALSE)</f>
        <v>0</v>
      </c>
      <c r="BX571" s="110">
        <f>BW571-BY571</f>
        <v>0</v>
      </c>
      <c r="BY571" s="110">
        <f>SUM(BY572:BY576)</f>
        <v>0</v>
      </c>
      <c r="BZ571" s="110">
        <f>VLOOKUP($C571,'1 预算编制表单'!$C:$BJ,45,FALSE)</f>
        <v>0</v>
      </c>
      <c r="CA571" s="110">
        <f>BZ571-CB571</f>
        <v>0</v>
      </c>
      <c r="CB571" s="110">
        <f>SUM(CB572:CB576)</f>
        <v>0</v>
      </c>
      <c r="CC571" s="110">
        <f>VLOOKUP($C571,'1 预算编制表单'!$C:$BJ,48,FALSE)</f>
        <v>0</v>
      </c>
      <c r="CD571" s="110">
        <f>CC571-CE571</f>
        <v>0</v>
      </c>
      <c r="CE571" s="110">
        <f>SUM(CE572:CE576)</f>
        <v>0</v>
      </c>
      <c r="CF571" s="110">
        <f>VLOOKUP($C571,'1 预算编制表单'!$C:$BJ,51,FALSE)</f>
        <v>0</v>
      </c>
      <c r="CG571" s="110">
        <f>CF571-CH571</f>
        <v>0</v>
      </c>
      <c r="CH571" s="110">
        <f>SUM(CH572:CH576)</f>
        <v>0</v>
      </c>
      <c r="CI571" s="110">
        <f>VLOOKUP($C571,'1 预算编制表单'!$C:$BJ,54,FALSE)</f>
        <v>0</v>
      </c>
      <c r="CJ571" s="110">
        <f>CI571-CK571</f>
        <v>0</v>
      </c>
      <c r="CK571" s="110">
        <f>SUM(CK572:CK576)</f>
        <v>0</v>
      </c>
      <c r="CL571" s="110">
        <f>VLOOKUP($C571,'1 预算编制表单'!$C:$BJ,57,FALSE)</f>
        <v>0</v>
      </c>
      <c r="CM571" s="110">
        <f>CL571-CN571</f>
        <v>0</v>
      </c>
      <c r="CN571" s="110">
        <f>SUM(CN572:CN576)</f>
        <v>0</v>
      </c>
      <c r="CO571" s="110">
        <f>VLOOKUP($C571,'1 预算编制表单'!$C:$BJ,60,FALSE)</f>
        <v>0</v>
      </c>
      <c r="CP571" s="110">
        <f>CO571-CQ571</f>
        <v>0</v>
      </c>
      <c r="CQ571" s="110">
        <f>SUM(CQ572:CQ576)</f>
        <v>0</v>
      </c>
    </row>
    <row r="572" s="78" customFormat="1" ht="24" customHeight="1" outlineLevel="2" spans="1:95">
      <c r="A572" s="119"/>
      <c r="B572" s="120"/>
      <c r="C572" s="121"/>
      <c r="D572" s="119"/>
      <c r="E572" s="120"/>
      <c r="F572" s="120"/>
      <c r="G572" s="120"/>
      <c r="H572" s="122"/>
      <c r="I572" s="122"/>
      <c r="J572" s="122">
        <f t="shared" si="6162"/>
        <v>0</v>
      </c>
      <c r="K572" s="122">
        <v>1</v>
      </c>
      <c r="L572" s="87"/>
      <c r="M572" s="154">
        <f>IFERROR(VLOOKUP($L572,'2-2 引出数据_合同数据仓库'!$B$2:$BP$1000,3,FALSE),0)</f>
        <v>0</v>
      </c>
      <c r="N572" s="122"/>
      <c r="O572" s="154">
        <f>IFERROR(VLOOKUP((LEFT(VLOOKUP($L572,'2-2 引出数据_合同数据仓库'!$B$2:$BP$1000,64,FALSE),15)&amp;(RIGHT(VLOOKUP($L572,'2-2 引出数据_合同数据仓库'!$B$2:$BP$1000,64,FALSE),4)+1)),'2-2 引出数据_合同数据仓库'!$B$2:$BP$1000,3,FALSE),0)</f>
        <v>0</v>
      </c>
      <c r="P572" s="122"/>
      <c r="Q572" s="122">
        <f>IFERROR(VLOOKUP($L572,'2-2 引出数据_合同数据仓库'!$B$2:$BP$1000,28,FALSE),0)</f>
        <v>0</v>
      </c>
      <c r="R572" s="122">
        <f>IFERROR(VLOOKUP($L572,'2-2 引出数据_合同数据仓库'!$B$2:$BP$1000,29,FALSE),0)</f>
        <v>0</v>
      </c>
      <c r="S572" s="122">
        <f>IFERROR(VLOOKUP($L572,'2-2 引出数据_合同数据仓库'!$B$2:$BP$1000,4,FALSE),0)</f>
        <v>0</v>
      </c>
      <c r="T572" s="122"/>
      <c r="U572" s="122">
        <f>IFERROR(VLOOKUP($L572,'2-2 引出数据_合同数据仓库'!$B$2:$BP$1000,15,FALSE),0)</f>
        <v>0</v>
      </c>
      <c r="V572" s="122">
        <f t="shared" ref="V572:V575" si="6379">U572/(S572-R572+1)*365</f>
        <v>0</v>
      </c>
      <c r="W572" s="122"/>
      <c r="X572" s="161">
        <v>45658</v>
      </c>
      <c r="Y572" s="161">
        <f t="shared" ref="Y572:Y575" si="6380">X572+30</f>
        <v>45688</v>
      </c>
      <c r="Z572" s="165">
        <f t="shared" ref="Z572:Z575" si="6381">IFERROR(IF(($R572-Y572)&gt;=0,0,IF(($S572-X572)&lt;0,0,IF(AND(($S572-Y572)&gt;0,(X572-$R572)&gt;0),$V572/365*(Y572-X572+1),IF(AND(($S572-Y572)&lt;=0,(X572-$R572)&gt;0),$V572/365*($S572-X572+1),$V572/365*(Y572-$R572+1))))),0)</f>
        <v>0</v>
      </c>
      <c r="AA572" s="161">
        <f t="shared" ref="AA572:AA575" si="6382">Y572+1</f>
        <v>45689</v>
      </c>
      <c r="AB572" s="161">
        <f t="shared" ref="AB572:AB575" si="6383">AA572+27</f>
        <v>45716</v>
      </c>
      <c r="AC572" s="165">
        <f t="shared" ref="AC572:AC575" si="6384">IFERROR(IF(($R572-AB572)&gt;=0,0,IF(($S572-AA572)&lt;0,0,IF(AND(($S572-AB572)&gt;0,(AA572-$R572)&gt;0),$V572/365*(AB572-AA572+1),IF(AND(($S572-AB572)&lt;=0,(AA572-$R572)&gt;0),$V572/365*($S572-AA572+1),$V572/365*(AB572-$R572+1))))),0)</f>
        <v>0</v>
      </c>
      <c r="AD572" s="161">
        <f t="shared" ref="AD572:AD575" si="6385">AB572+1</f>
        <v>45717</v>
      </c>
      <c r="AE572" s="161">
        <f t="shared" ref="AE572:AE575" si="6386">AD572+30</f>
        <v>45747</v>
      </c>
      <c r="AF572" s="165">
        <f t="shared" ref="AF572:AF575" si="6387">IFERROR(IF(($R572-AE572)&gt;=0,0,IF(($S572-AD572)&lt;0,0,IF(AND(($S572-AE572)&gt;0,(AD572-$R572)&gt;0),$V572/365*(AE572-AD572+1),IF(AND(($S572-AE572)&lt;=0,(AD572-$R572)&gt;0),$V572/365*($S572-AD572+1),$V572/365*(AE572-$R572+1))))),0)</f>
        <v>0</v>
      </c>
      <c r="AG572" s="161">
        <f t="shared" ref="AG572:AG575" si="6388">AE572+1</f>
        <v>45748</v>
      </c>
      <c r="AH572" s="161">
        <f t="shared" ref="AH572:AH575" si="6389">AG572+29</f>
        <v>45777</v>
      </c>
      <c r="AI572" s="165">
        <f t="shared" ref="AI572:AI575" si="6390">IFERROR(IF(($R572-AH572)&gt;=0,0,IF(($S572-AG572)&lt;0,0,IF(AND(($S572-AH572)&gt;0,(AG572-$R572)&gt;0),$V572/365*(AH572-AG572+1),IF(AND(($S572-AH572)&lt;=0,(AG572-$R572)&gt;0),$V572/365*($S572-AG572+1),$V572/365*(AH572-$R572+1))))),0)</f>
        <v>0</v>
      </c>
      <c r="AJ572" s="161">
        <f t="shared" ref="AJ572:AJ575" si="6391">AH572+1</f>
        <v>45778</v>
      </c>
      <c r="AK572" s="161">
        <f t="shared" ref="AK572:AK575" si="6392">AJ572+30</f>
        <v>45808</v>
      </c>
      <c r="AL572" s="165">
        <f t="shared" ref="AL572:AL575" si="6393">IFERROR(IF(($R572-AK572)&gt;=0,0,IF(($S572-AJ572)&lt;0,0,IF(AND(($S572-AK572)&gt;0,(AJ572-$R572)&gt;0),$V572/365*(AK572-AJ572+1),IF(AND(($S572-AK572)&lt;=0,(AJ572-$R572)&gt;0),$V572/365*($S572-AJ572+1),$V572/365*(AK572-$R572+1))))),0)</f>
        <v>0</v>
      </c>
      <c r="AM572" s="161">
        <f t="shared" ref="AM572:AM575" si="6394">AK572+1</f>
        <v>45809</v>
      </c>
      <c r="AN572" s="161">
        <f t="shared" ref="AN572:AN575" si="6395">AM572+29</f>
        <v>45838</v>
      </c>
      <c r="AO572" s="165">
        <f t="shared" ref="AO572:AO575" si="6396">IFERROR(IF(($R572-AN572)&gt;=0,0,IF(($S572-AM572)&lt;0,0,IF(AND(($S572-AN572)&gt;0,(AM572-$R572)&gt;0),$V572/365*(AN572-AM572+1),IF(AND(($S572-AN572)&lt;=0,(AM572-$R572)&gt;0),$V572/365*($S572-AM572+1),$V572/365*(AN572-$R572+1))))),0)</f>
        <v>0</v>
      </c>
      <c r="AP572" s="161">
        <f t="shared" ref="AP572:AP575" si="6397">AN572+1</f>
        <v>45839</v>
      </c>
      <c r="AQ572" s="161">
        <f t="shared" ref="AQ572:AQ575" si="6398">AP572+30</f>
        <v>45869</v>
      </c>
      <c r="AR572" s="165">
        <f t="shared" ref="AR572:AR575" si="6399">IFERROR(IF(($R572-AQ572)&gt;=0,0,IF(($S572-AP572)&lt;0,0,IF(AND(($S572-AQ572)&gt;0,(AP572-$R572)&gt;0),$V572/365*(AQ572-AP572+1),IF(AND(($S572-AQ572)&lt;=0,(AP572-$R572)&gt;0),$V572/365*($S572-AP572+1),$V572/365*(AQ572-$R572+1))))),0)</f>
        <v>0</v>
      </c>
      <c r="AS572" s="161">
        <f t="shared" ref="AS572:AS575" si="6400">AQ572+1</f>
        <v>45870</v>
      </c>
      <c r="AT572" s="161">
        <f t="shared" ref="AT572:AT575" si="6401">AS572+30</f>
        <v>45900</v>
      </c>
      <c r="AU572" s="165">
        <f t="shared" ref="AU572:AU575" si="6402">IFERROR(IF(($R572-AT572)&gt;=0,0,IF(($S572-AS572)&lt;0,0,IF(AND(($S572-AT572)&gt;0,(AS572-$R572)&gt;0),$V572/365*(AT572-AS572+1),IF(AND(($S572-AT572)&lt;=0,(AS572-$R572)&gt;0),$V572/365*($S572-AS572+1),$V572/365*(AT572-$R572+1))))),0)</f>
        <v>0</v>
      </c>
      <c r="AV572" s="161">
        <f t="shared" ref="AV572:AV575" si="6403">AT572+1</f>
        <v>45901</v>
      </c>
      <c r="AW572" s="161">
        <f t="shared" ref="AW572:AW575" si="6404">AV572+29</f>
        <v>45930</v>
      </c>
      <c r="AX572" s="165">
        <f t="shared" ref="AX572:AX575" si="6405">IFERROR(IF(($R572-AW572)&gt;=0,0,IF(($S572-AV572)&lt;0,0,IF(AND(($S572-AW572)&gt;0,(AV572-$R572)&gt;0),$V572/365*(AW572-AV572+1),IF(AND(($S572-AW572)&lt;=0,(AV572-$R572)&gt;0),$V572/365*($S572-AV572+1),$V572/365*(AW572-$R572+1))))),0)</f>
        <v>0</v>
      </c>
      <c r="AY572" s="161">
        <f t="shared" ref="AY572:AY575" si="6406">AW572+1</f>
        <v>45931</v>
      </c>
      <c r="AZ572" s="161">
        <f t="shared" ref="AZ572:AZ575" si="6407">AY572+30</f>
        <v>45961</v>
      </c>
      <c r="BA572" s="165">
        <f t="shared" ref="BA572:BA575" si="6408">IFERROR(IF(($R572-AZ572)&gt;=0,0,IF(($S572-AY572)&lt;0,0,IF(AND(($S572-AZ572)&gt;0,(AY572-$R572)&gt;0),$V572/365*(AZ572-AY572+1),IF(AND(($S572-AZ572)&lt;=0,(AY572-$R572)&gt;0),$V572/365*($S572-AY572+1),$V572/365*(AZ572-$R572+1))))),0)</f>
        <v>0</v>
      </c>
      <c r="BB572" s="161">
        <f t="shared" ref="BB572:BB575" si="6409">AZ572+1</f>
        <v>45962</v>
      </c>
      <c r="BC572" s="161">
        <f t="shared" ref="BC572:BC575" si="6410">BB572+29</f>
        <v>45991</v>
      </c>
      <c r="BD572" s="165">
        <f t="shared" ref="BD572:BD575" si="6411">IFERROR(IF(($R572-BC572)&gt;=0,0,IF(($S572-BB572)&lt;0,0,IF(AND(($S572-BC572)&gt;0,(BB572-$R572)&gt;0),$V572/365*(BC572-BB572+1),IF(AND(($S572-BC572)&lt;=0,(BB572-$R572)&gt;0),$V572/365*($S572-BB572+1),$V572/365*(BC572-$R572+1))))),0)</f>
        <v>0</v>
      </c>
      <c r="BE572" s="161">
        <f t="shared" ref="BE572:BE575" si="6412">BC572+1</f>
        <v>45992</v>
      </c>
      <c r="BF572" s="161">
        <f t="shared" ref="BF572:BF575" si="6413">BE572+30</f>
        <v>46022</v>
      </c>
      <c r="BG572" s="165">
        <f t="shared" ref="BG572:BG575" si="6414">IFERROR(IF(($R572-BF572)&gt;=0,0,IF(($S572-BE572)&lt;0,0,IF(AND(($S572-BF572)&gt;0,(BE572-$R572)&gt;0),$V572/365*(BF572-BE572+1),IF(AND(($S572-BF572)&lt;=0,(BE572-$R572)&gt;0),$V572/365*($S572-BE572+1),$V572/365*(BF572-$R572+1))))),0)</f>
        <v>0</v>
      </c>
      <c r="BH572" s="161">
        <v>46023</v>
      </c>
      <c r="BI572" s="161">
        <f t="shared" ref="BI572:BI575" si="6415">BH572+30</f>
        <v>46053</v>
      </c>
      <c r="BJ572" s="165">
        <f t="shared" ref="BJ572:BJ575" si="6416">IFERROR(IF(($R572-BI572)&gt;=0,0,IF(($S572-BH572)&lt;0,0,IF(AND(($S572-BI572)&gt;0,(BH572-$R572)&gt;0),$V572/365*(BI572-BH572+1),IF(AND(($S572-BI572)&lt;=0,(BH572-$R572)&gt;0),$V572/365*($S572-BH572+1),$V572/365*(BI572-$R572+1))))),0)</f>
        <v>0</v>
      </c>
      <c r="BK572" s="161">
        <f t="shared" ref="BK572:BK575" si="6417">BI572+1</f>
        <v>46054</v>
      </c>
      <c r="BL572" s="161">
        <f t="shared" ref="BL572:BL575" si="6418">BK572+27</f>
        <v>46081</v>
      </c>
      <c r="BM572" s="165">
        <f t="shared" ref="BM572:BM575" si="6419">IFERROR(IF(($R572-BL572)&gt;=0,0,IF(($S572-BK572)&lt;0,0,IF(AND(($S572-BL572)&gt;0,(BK572-$R572)&gt;0),$V572/365*(BL572-BK572+1),IF(AND(($S572-BL572)&lt;=0,(BK572-$R572)&gt;0),$V572/365*($S572-BK572+1),$V572/365*(BL572-$R572+1))))),0)</f>
        <v>0</v>
      </c>
      <c r="BN572" s="161">
        <f t="shared" ref="BN572:BN575" si="6420">BL572+1</f>
        <v>46082</v>
      </c>
      <c r="BO572" s="161">
        <f t="shared" ref="BO572:BO575" si="6421">BN572+30</f>
        <v>46112</v>
      </c>
      <c r="BP572" s="165">
        <f t="shared" ref="BP572:BP575" si="6422">IFERROR(IF(($R572-BO572)&gt;=0,0,IF(($S572-BN572)&lt;0,0,IF(AND(($S572-BO572)&gt;0,(BN572-$R572)&gt;0),$V572/365*(BO572-BN572+1),IF(AND(($S572-BO572)&lt;=0,(BN572-$R572)&gt;0),$V572/365*($S572-BN572+1),$V572/365*(BO572-$R572+1))))),0)</f>
        <v>0</v>
      </c>
      <c r="BQ572" s="161">
        <f t="shared" ref="BQ572:BQ575" si="6423">BO572+1</f>
        <v>46113</v>
      </c>
      <c r="BR572" s="161">
        <f t="shared" ref="BR572:BR575" si="6424">BQ572+29</f>
        <v>46142</v>
      </c>
      <c r="BS572" s="165">
        <f t="shared" ref="BS572:BS575" si="6425">IFERROR(IF(($R572-BR572)&gt;=0,0,IF(($S572-BQ572)&lt;0,0,IF(AND(($S572-BR572)&gt;0,(BQ572-$R572)&gt;0),$V572/365*(BR572-BQ572+1),IF(AND(($S572-BR572)&lt;=0,(BQ572-$R572)&gt;0),$V572/365*($S572-BQ572+1),$V572/365*(BR572-$R572+1))))),0)</f>
        <v>0</v>
      </c>
      <c r="BT572" s="161">
        <f t="shared" ref="BT572:BT575" si="6426">BR572+1</f>
        <v>46143</v>
      </c>
      <c r="BU572" s="161">
        <f t="shared" ref="BU572:BU575" si="6427">BT572+30</f>
        <v>46173</v>
      </c>
      <c r="BV572" s="165">
        <f t="shared" ref="BV572:BV575" si="6428">IFERROR(IF(($R572-BU572)&gt;=0,0,IF(($S572-BT572)&lt;0,0,IF(AND(($S572-BU572)&gt;0,(BT572-$R572)&gt;0),$V572/365*(BU572-BT572+1),IF(AND(($S572-BU572)&lt;=0,(BT572-$R572)&gt;0),$V572/365*($S572-BT572+1),$V572/365*(BU572-$R572+1))))),0)</f>
        <v>0</v>
      </c>
      <c r="BW572" s="161">
        <f t="shared" ref="BW572:BW575" si="6429">BU572+1</f>
        <v>46174</v>
      </c>
      <c r="BX572" s="161">
        <f t="shared" ref="BX572:BX575" si="6430">BW572+29</f>
        <v>46203</v>
      </c>
      <c r="BY572" s="165">
        <f t="shared" ref="BY572:BY575" si="6431">IFERROR(IF(($R572-BX572)&gt;=0,0,IF(($S572-BW572)&lt;0,0,IF(AND(($S572-BX572)&gt;0,(BW572-$R572)&gt;0),$V572/365*(BX572-BW572+1),IF(AND(($S572-BX572)&lt;=0,(BW572-$R572)&gt;0),$V572/365*($S572-BW572+1),$V572/365*(BX572-$R572+1))))),0)</f>
        <v>0</v>
      </c>
      <c r="BZ572" s="161">
        <f t="shared" ref="BZ572:BZ575" si="6432">BX572+1</f>
        <v>46204</v>
      </c>
      <c r="CA572" s="161">
        <f t="shared" ref="CA572:CA575" si="6433">BZ572+30</f>
        <v>46234</v>
      </c>
      <c r="CB572" s="165">
        <f t="shared" ref="CB572:CB575" si="6434">IFERROR(IF(($R572-CA572)&gt;=0,0,IF(($S572-BZ572)&lt;0,0,IF(AND(($S572-CA572)&gt;0,(BZ572-$R572)&gt;0),$V572/365*(CA572-BZ572+1),IF(AND(($S572-CA572)&lt;=0,(BZ572-$R572)&gt;0),$V572/365*($S572-BZ572+1),$V572/365*(CA572-$R572+1))))),0)</f>
        <v>0</v>
      </c>
      <c r="CC572" s="161">
        <f t="shared" ref="CC572:CC575" si="6435">CA572+1</f>
        <v>46235</v>
      </c>
      <c r="CD572" s="161">
        <f t="shared" ref="CD572:CD575" si="6436">CC572+30</f>
        <v>46265</v>
      </c>
      <c r="CE572" s="165">
        <f t="shared" ref="CE572:CE575" si="6437">IFERROR(IF(($R572-CD572)&gt;=0,0,IF(($S572-CC572)&lt;0,0,IF(AND(($S572-CD572)&gt;0,(CC572-$R572)&gt;0),$V572/365*(CD572-CC572+1),IF(AND(($S572-CD572)&lt;=0,(CC572-$R572)&gt;0),$V572/365*($S572-CC572+1),$V572/365*(CD572-$R572+1))))),0)</f>
        <v>0</v>
      </c>
      <c r="CF572" s="161">
        <f t="shared" ref="CF572:CF575" si="6438">CD572+1</f>
        <v>46266</v>
      </c>
      <c r="CG572" s="161">
        <f t="shared" ref="CG572:CG575" si="6439">CF572+29</f>
        <v>46295</v>
      </c>
      <c r="CH572" s="165">
        <f t="shared" ref="CH572:CH575" si="6440">IFERROR(IF(($R572-CG572)&gt;=0,0,IF(($S572-CF572)&lt;0,0,IF(AND(($S572-CG572)&gt;0,(CF572-$R572)&gt;0),$V572/365*(CG572-CF572+1),IF(AND(($S572-CG572)&lt;=0,(CF572-$R572)&gt;0),$V572/365*($S572-CF572+1),$V572/365*(CG572-$R572+1))))),0)</f>
        <v>0</v>
      </c>
      <c r="CI572" s="161">
        <f t="shared" ref="CI572:CI575" si="6441">CG572+1</f>
        <v>46296</v>
      </c>
      <c r="CJ572" s="161">
        <f t="shared" ref="CJ572:CJ575" si="6442">CI572+30</f>
        <v>46326</v>
      </c>
      <c r="CK572" s="165">
        <f t="shared" ref="CK572:CK575" si="6443">IFERROR(IF(($R572-CJ572)&gt;=0,0,IF(($S572-CI572)&lt;0,0,IF(AND(($S572-CJ572)&gt;0,(CI572-$R572)&gt;0),$V572/365*(CJ572-CI572+1),IF(AND(($S572-CJ572)&lt;=0,(CI572-$R572)&gt;0),$V572/365*($S572-CI572+1),$V572/365*(CJ572-$R572+1))))),0)</f>
        <v>0</v>
      </c>
      <c r="CL572" s="161">
        <f t="shared" ref="CL572:CL575" si="6444">CJ572+1</f>
        <v>46327</v>
      </c>
      <c r="CM572" s="161">
        <f t="shared" ref="CM572:CM575" si="6445">CL572+29</f>
        <v>46356</v>
      </c>
      <c r="CN572" s="165">
        <f t="shared" ref="CN572:CN575" si="6446">IFERROR(IF(($R572-CM572)&gt;=0,0,IF(($S572-CL572)&lt;0,0,IF(AND(($S572-CM572)&gt;0,(CL572-$R572)&gt;0),$V572/365*(CM572-CL572+1),IF(AND(($S572-CM572)&lt;=0,(CL572-$R572)&gt;0),$V572/365*($S572-CL572+1),$V572/365*(CM572-$R572+1))))),0)</f>
        <v>0</v>
      </c>
      <c r="CO572" s="161">
        <f t="shared" ref="CO572:CO575" si="6447">CM572+1</f>
        <v>46357</v>
      </c>
      <c r="CP572" s="161">
        <f t="shared" ref="CP572:CP575" si="6448">CO572+30</f>
        <v>46387</v>
      </c>
      <c r="CQ572" s="165">
        <f t="shared" ref="CQ572:CQ575" si="6449">IFERROR(IF(($R572-CP572)&gt;=0,0,IF(($S572-CO572)&lt;0,0,IF(AND(($S572-CP572)&gt;0,(CO572-$R572)&gt;0),$V572/365*(CP572-CO572+1),IF(AND(($S572-CP572)&lt;=0,(CO572-$R572)&gt;0),$V572/365*($S572-CO572+1),$V572/365*(CP572-$R572+1))))),0)</f>
        <v>0</v>
      </c>
    </row>
    <row r="573" s="78" customFormat="1" ht="24" customHeight="1" outlineLevel="2" spans="1:95">
      <c r="A573" s="119"/>
      <c r="B573" s="120"/>
      <c r="C573" s="121"/>
      <c r="D573" s="119"/>
      <c r="E573" s="120"/>
      <c r="F573" s="120"/>
      <c r="G573" s="120"/>
      <c r="H573" s="122"/>
      <c r="I573" s="122"/>
      <c r="J573" s="122">
        <f t="shared" si="6162"/>
        <v>0</v>
      </c>
      <c r="K573" s="122">
        <f t="shared" ref="K573:K575" si="6450">K572+1</f>
        <v>2</v>
      </c>
      <c r="L573" s="87"/>
      <c r="M573" s="154">
        <f>IFERROR(VLOOKUP($L573,'2-2 引出数据_合同数据仓库'!$B$2:$BP$1000,3,FALSE),0)</f>
        <v>0</v>
      </c>
      <c r="N573" s="122"/>
      <c r="O573" s="154">
        <f>IFERROR(VLOOKUP((LEFT(VLOOKUP($L573,'2-2 引出数据_合同数据仓库'!$B$2:$BP$1000,64,FALSE),15)&amp;(RIGHT(VLOOKUP($L573,'2-2 引出数据_合同数据仓库'!$B$2:$BP$1000,64,FALSE),4)+1)),'2-2 引出数据_合同数据仓库'!$B$2:$BP$1000,3,FALSE),0)</f>
        <v>0</v>
      </c>
      <c r="P573" s="122"/>
      <c r="Q573" s="122">
        <f>IFERROR(VLOOKUP($L573,'2-2 引出数据_合同数据仓库'!$B$2:$BP$1000,28,FALSE),0)</f>
        <v>0</v>
      </c>
      <c r="R573" s="122">
        <f>IFERROR(VLOOKUP($L573,'2-2 引出数据_合同数据仓库'!$B$2:$BP$1000,29,FALSE),0)</f>
        <v>0</v>
      </c>
      <c r="S573" s="122">
        <f>IFERROR(VLOOKUP($L573,'2-2 引出数据_合同数据仓库'!$B$2:$BP$1000,4,FALSE),0)</f>
        <v>0</v>
      </c>
      <c r="T573" s="122"/>
      <c r="U573" s="122">
        <f>IFERROR(VLOOKUP($L573,'2-2 引出数据_合同数据仓库'!$B$2:$BP$1000,15,FALSE),0)</f>
        <v>0</v>
      </c>
      <c r="V573" s="122">
        <f t="shared" si="6379"/>
        <v>0</v>
      </c>
      <c r="W573" s="122"/>
      <c r="X573" s="161">
        <v>45658</v>
      </c>
      <c r="Y573" s="161">
        <f t="shared" si="6380"/>
        <v>45688</v>
      </c>
      <c r="Z573" s="165">
        <f t="shared" si="6381"/>
        <v>0</v>
      </c>
      <c r="AA573" s="161">
        <f t="shared" si="6382"/>
        <v>45689</v>
      </c>
      <c r="AB573" s="161">
        <f t="shared" si="6383"/>
        <v>45716</v>
      </c>
      <c r="AC573" s="165">
        <f t="shared" si="6384"/>
        <v>0</v>
      </c>
      <c r="AD573" s="161">
        <f t="shared" si="6385"/>
        <v>45717</v>
      </c>
      <c r="AE573" s="161">
        <f t="shared" si="6386"/>
        <v>45747</v>
      </c>
      <c r="AF573" s="165">
        <f t="shared" si="6387"/>
        <v>0</v>
      </c>
      <c r="AG573" s="161">
        <f t="shared" si="6388"/>
        <v>45748</v>
      </c>
      <c r="AH573" s="161">
        <f t="shared" si="6389"/>
        <v>45777</v>
      </c>
      <c r="AI573" s="165">
        <f t="shared" si="6390"/>
        <v>0</v>
      </c>
      <c r="AJ573" s="161">
        <f t="shared" si="6391"/>
        <v>45778</v>
      </c>
      <c r="AK573" s="161">
        <f t="shared" si="6392"/>
        <v>45808</v>
      </c>
      <c r="AL573" s="165">
        <f t="shared" si="6393"/>
        <v>0</v>
      </c>
      <c r="AM573" s="161">
        <f t="shared" si="6394"/>
        <v>45809</v>
      </c>
      <c r="AN573" s="161">
        <f t="shared" si="6395"/>
        <v>45838</v>
      </c>
      <c r="AO573" s="165">
        <f t="shared" si="6396"/>
        <v>0</v>
      </c>
      <c r="AP573" s="161">
        <f t="shared" si="6397"/>
        <v>45839</v>
      </c>
      <c r="AQ573" s="161">
        <f t="shared" si="6398"/>
        <v>45869</v>
      </c>
      <c r="AR573" s="165">
        <f t="shared" si="6399"/>
        <v>0</v>
      </c>
      <c r="AS573" s="161">
        <f t="shared" si="6400"/>
        <v>45870</v>
      </c>
      <c r="AT573" s="161">
        <f t="shared" si="6401"/>
        <v>45900</v>
      </c>
      <c r="AU573" s="165">
        <f t="shared" si="6402"/>
        <v>0</v>
      </c>
      <c r="AV573" s="161">
        <f t="shared" si="6403"/>
        <v>45901</v>
      </c>
      <c r="AW573" s="161">
        <f t="shared" si="6404"/>
        <v>45930</v>
      </c>
      <c r="AX573" s="165">
        <f t="shared" si="6405"/>
        <v>0</v>
      </c>
      <c r="AY573" s="161">
        <f t="shared" si="6406"/>
        <v>45931</v>
      </c>
      <c r="AZ573" s="161">
        <f t="shared" si="6407"/>
        <v>45961</v>
      </c>
      <c r="BA573" s="165">
        <f t="shared" si="6408"/>
        <v>0</v>
      </c>
      <c r="BB573" s="161">
        <f t="shared" si="6409"/>
        <v>45962</v>
      </c>
      <c r="BC573" s="161">
        <f t="shared" si="6410"/>
        <v>45991</v>
      </c>
      <c r="BD573" s="165">
        <f t="shared" si="6411"/>
        <v>0</v>
      </c>
      <c r="BE573" s="161">
        <f t="shared" si="6412"/>
        <v>45992</v>
      </c>
      <c r="BF573" s="161">
        <f t="shared" si="6413"/>
        <v>46022</v>
      </c>
      <c r="BG573" s="165">
        <f t="shared" si="6414"/>
        <v>0</v>
      </c>
      <c r="BH573" s="161">
        <v>46023</v>
      </c>
      <c r="BI573" s="161">
        <f t="shared" si="6415"/>
        <v>46053</v>
      </c>
      <c r="BJ573" s="165">
        <f t="shared" si="6416"/>
        <v>0</v>
      </c>
      <c r="BK573" s="161">
        <f t="shared" si="6417"/>
        <v>46054</v>
      </c>
      <c r="BL573" s="161">
        <f t="shared" si="6418"/>
        <v>46081</v>
      </c>
      <c r="BM573" s="165">
        <f t="shared" si="6419"/>
        <v>0</v>
      </c>
      <c r="BN573" s="161">
        <f t="shared" si="6420"/>
        <v>46082</v>
      </c>
      <c r="BO573" s="161">
        <f t="shared" si="6421"/>
        <v>46112</v>
      </c>
      <c r="BP573" s="165">
        <f t="shared" si="6422"/>
        <v>0</v>
      </c>
      <c r="BQ573" s="161">
        <f t="shared" si="6423"/>
        <v>46113</v>
      </c>
      <c r="BR573" s="161">
        <f t="shared" si="6424"/>
        <v>46142</v>
      </c>
      <c r="BS573" s="165">
        <f t="shared" si="6425"/>
        <v>0</v>
      </c>
      <c r="BT573" s="161">
        <f t="shared" si="6426"/>
        <v>46143</v>
      </c>
      <c r="BU573" s="161">
        <f t="shared" si="6427"/>
        <v>46173</v>
      </c>
      <c r="BV573" s="165">
        <f t="shared" si="6428"/>
        <v>0</v>
      </c>
      <c r="BW573" s="161">
        <f t="shared" si="6429"/>
        <v>46174</v>
      </c>
      <c r="BX573" s="161">
        <f t="shared" si="6430"/>
        <v>46203</v>
      </c>
      <c r="BY573" s="165">
        <f t="shared" si="6431"/>
        <v>0</v>
      </c>
      <c r="BZ573" s="161">
        <f t="shared" si="6432"/>
        <v>46204</v>
      </c>
      <c r="CA573" s="161">
        <f t="shared" si="6433"/>
        <v>46234</v>
      </c>
      <c r="CB573" s="165">
        <f t="shared" si="6434"/>
        <v>0</v>
      </c>
      <c r="CC573" s="161">
        <f t="shared" si="6435"/>
        <v>46235</v>
      </c>
      <c r="CD573" s="161">
        <f t="shared" si="6436"/>
        <v>46265</v>
      </c>
      <c r="CE573" s="165">
        <f t="shared" si="6437"/>
        <v>0</v>
      </c>
      <c r="CF573" s="161">
        <f t="shared" si="6438"/>
        <v>46266</v>
      </c>
      <c r="CG573" s="161">
        <f t="shared" si="6439"/>
        <v>46295</v>
      </c>
      <c r="CH573" s="165">
        <f t="shared" si="6440"/>
        <v>0</v>
      </c>
      <c r="CI573" s="161">
        <f t="shared" si="6441"/>
        <v>46296</v>
      </c>
      <c r="CJ573" s="161">
        <f t="shared" si="6442"/>
        <v>46326</v>
      </c>
      <c r="CK573" s="165">
        <f t="shared" si="6443"/>
        <v>0</v>
      </c>
      <c r="CL573" s="161">
        <f t="shared" si="6444"/>
        <v>46327</v>
      </c>
      <c r="CM573" s="161">
        <f t="shared" si="6445"/>
        <v>46356</v>
      </c>
      <c r="CN573" s="165">
        <f t="shared" si="6446"/>
        <v>0</v>
      </c>
      <c r="CO573" s="161">
        <f t="shared" si="6447"/>
        <v>46357</v>
      </c>
      <c r="CP573" s="161">
        <f t="shared" si="6448"/>
        <v>46387</v>
      </c>
      <c r="CQ573" s="165">
        <f t="shared" si="6449"/>
        <v>0</v>
      </c>
    </row>
    <row r="574" s="78" customFormat="1" ht="24" customHeight="1" outlineLevel="2" spans="1:95">
      <c r="A574" s="119"/>
      <c r="B574" s="120"/>
      <c r="C574" s="121"/>
      <c r="D574" s="119"/>
      <c r="E574" s="120"/>
      <c r="F574" s="120"/>
      <c r="G574" s="120"/>
      <c r="H574" s="122"/>
      <c r="I574" s="122"/>
      <c r="J574" s="122">
        <f t="shared" si="6162"/>
        <v>0</v>
      </c>
      <c r="K574" s="122">
        <f t="shared" si="6450"/>
        <v>3</v>
      </c>
      <c r="L574" s="87"/>
      <c r="M574" s="154">
        <f>IFERROR(VLOOKUP($L574,'2-2 引出数据_合同数据仓库'!$B$2:$BP$1000,3,FALSE),0)</f>
        <v>0</v>
      </c>
      <c r="N574" s="122"/>
      <c r="O574" s="154">
        <f>IFERROR(VLOOKUP((LEFT(VLOOKUP($L574,'2-2 引出数据_合同数据仓库'!$B$2:$BP$1000,64,FALSE),15)&amp;(RIGHT(VLOOKUP($L574,'2-2 引出数据_合同数据仓库'!$B$2:$BP$1000,64,FALSE),4)+1)),'2-2 引出数据_合同数据仓库'!$B$2:$BP$1000,3,FALSE),0)</f>
        <v>0</v>
      </c>
      <c r="P574" s="122"/>
      <c r="Q574" s="122">
        <f>IFERROR(VLOOKUP($L574,'2-2 引出数据_合同数据仓库'!$B$2:$BP$1000,28,FALSE),0)</f>
        <v>0</v>
      </c>
      <c r="R574" s="122">
        <f>IFERROR(VLOOKUP($L574,'2-2 引出数据_合同数据仓库'!$B$2:$BP$1000,29,FALSE),0)</f>
        <v>0</v>
      </c>
      <c r="S574" s="122">
        <f>IFERROR(VLOOKUP($L574,'2-2 引出数据_合同数据仓库'!$B$2:$BP$1000,4,FALSE),0)</f>
        <v>0</v>
      </c>
      <c r="T574" s="122"/>
      <c r="U574" s="122">
        <f>IFERROR(VLOOKUP($L574,'2-2 引出数据_合同数据仓库'!$B$2:$BP$1000,15,FALSE),0)</f>
        <v>0</v>
      </c>
      <c r="V574" s="122">
        <f t="shared" si="6379"/>
        <v>0</v>
      </c>
      <c r="W574" s="122"/>
      <c r="X574" s="161">
        <v>45658</v>
      </c>
      <c r="Y574" s="161">
        <f t="shared" si="6380"/>
        <v>45688</v>
      </c>
      <c r="Z574" s="165">
        <f t="shared" si="6381"/>
        <v>0</v>
      </c>
      <c r="AA574" s="161">
        <f t="shared" si="6382"/>
        <v>45689</v>
      </c>
      <c r="AB574" s="161">
        <f t="shared" si="6383"/>
        <v>45716</v>
      </c>
      <c r="AC574" s="165">
        <f t="shared" si="6384"/>
        <v>0</v>
      </c>
      <c r="AD574" s="161">
        <f t="shared" si="6385"/>
        <v>45717</v>
      </c>
      <c r="AE574" s="161">
        <f t="shared" si="6386"/>
        <v>45747</v>
      </c>
      <c r="AF574" s="165">
        <f t="shared" si="6387"/>
        <v>0</v>
      </c>
      <c r="AG574" s="161">
        <f t="shared" si="6388"/>
        <v>45748</v>
      </c>
      <c r="AH574" s="161">
        <f t="shared" si="6389"/>
        <v>45777</v>
      </c>
      <c r="AI574" s="165">
        <f t="shared" si="6390"/>
        <v>0</v>
      </c>
      <c r="AJ574" s="161">
        <f t="shared" si="6391"/>
        <v>45778</v>
      </c>
      <c r="AK574" s="161">
        <f t="shared" si="6392"/>
        <v>45808</v>
      </c>
      <c r="AL574" s="165">
        <f t="shared" si="6393"/>
        <v>0</v>
      </c>
      <c r="AM574" s="161">
        <f t="shared" si="6394"/>
        <v>45809</v>
      </c>
      <c r="AN574" s="161">
        <f t="shared" si="6395"/>
        <v>45838</v>
      </c>
      <c r="AO574" s="165">
        <f t="shared" si="6396"/>
        <v>0</v>
      </c>
      <c r="AP574" s="161">
        <f t="shared" si="6397"/>
        <v>45839</v>
      </c>
      <c r="AQ574" s="161">
        <f t="shared" si="6398"/>
        <v>45869</v>
      </c>
      <c r="AR574" s="165">
        <f t="shared" si="6399"/>
        <v>0</v>
      </c>
      <c r="AS574" s="161">
        <f t="shared" si="6400"/>
        <v>45870</v>
      </c>
      <c r="AT574" s="161">
        <f t="shared" si="6401"/>
        <v>45900</v>
      </c>
      <c r="AU574" s="165">
        <f t="shared" si="6402"/>
        <v>0</v>
      </c>
      <c r="AV574" s="161">
        <f t="shared" si="6403"/>
        <v>45901</v>
      </c>
      <c r="AW574" s="161">
        <f t="shared" si="6404"/>
        <v>45930</v>
      </c>
      <c r="AX574" s="165">
        <f t="shared" si="6405"/>
        <v>0</v>
      </c>
      <c r="AY574" s="161">
        <f t="shared" si="6406"/>
        <v>45931</v>
      </c>
      <c r="AZ574" s="161">
        <f t="shared" si="6407"/>
        <v>45961</v>
      </c>
      <c r="BA574" s="165">
        <f t="shared" si="6408"/>
        <v>0</v>
      </c>
      <c r="BB574" s="161">
        <f t="shared" si="6409"/>
        <v>45962</v>
      </c>
      <c r="BC574" s="161">
        <f t="shared" si="6410"/>
        <v>45991</v>
      </c>
      <c r="BD574" s="165">
        <f t="shared" si="6411"/>
        <v>0</v>
      </c>
      <c r="BE574" s="161">
        <f t="shared" si="6412"/>
        <v>45992</v>
      </c>
      <c r="BF574" s="161">
        <f t="shared" si="6413"/>
        <v>46022</v>
      </c>
      <c r="BG574" s="165">
        <f t="shared" si="6414"/>
        <v>0</v>
      </c>
      <c r="BH574" s="161">
        <v>46023</v>
      </c>
      <c r="BI574" s="161">
        <f t="shared" si="6415"/>
        <v>46053</v>
      </c>
      <c r="BJ574" s="165">
        <f t="shared" si="6416"/>
        <v>0</v>
      </c>
      <c r="BK574" s="161">
        <f t="shared" si="6417"/>
        <v>46054</v>
      </c>
      <c r="BL574" s="161">
        <f t="shared" si="6418"/>
        <v>46081</v>
      </c>
      <c r="BM574" s="165">
        <f t="shared" si="6419"/>
        <v>0</v>
      </c>
      <c r="BN574" s="161">
        <f t="shared" si="6420"/>
        <v>46082</v>
      </c>
      <c r="BO574" s="161">
        <f t="shared" si="6421"/>
        <v>46112</v>
      </c>
      <c r="BP574" s="165">
        <f t="shared" si="6422"/>
        <v>0</v>
      </c>
      <c r="BQ574" s="161">
        <f t="shared" si="6423"/>
        <v>46113</v>
      </c>
      <c r="BR574" s="161">
        <f t="shared" si="6424"/>
        <v>46142</v>
      </c>
      <c r="BS574" s="165">
        <f t="shared" si="6425"/>
        <v>0</v>
      </c>
      <c r="BT574" s="161">
        <f t="shared" si="6426"/>
        <v>46143</v>
      </c>
      <c r="BU574" s="161">
        <f t="shared" si="6427"/>
        <v>46173</v>
      </c>
      <c r="BV574" s="165">
        <f t="shared" si="6428"/>
        <v>0</v>
      </c>
      <c r="BW574" s="161">
        <f t="shared" si="6429"/>
        <v>46174</v>
      </c>
      <c r="BX574" s="161">
        <f t="shared" si="6430"/>
        <v>46203</v>
      </c>
      <c r="BY574" s="165">
        <f t="shared" si="6431"/>
        <v>0</v>
      </c>
      <c r="BZ574" s="161">
        <f t="shared" si="6432"/>
        <v>46204</v>
      </c>
      <c r="CA574" s="161">
        <f t="shared" si="6433"/>
        <v>46234</v>
      </c>
      <c r="CB574" s="165">
        <f t="shared" si="6434"/>
        <v>0</v>
      </c>
      <c r="CC574" s="161">
        <f t="shared" si="6435"/>
        <v>46235</v>
      </c>
      <c r="CD574" s="161">
        <f t="shared" si="6436"/>
        <v>46265</v>
      </c>
      <c r="CE574" s="165">
        <f t="shared" si="6437"/>
        <v>0</v>
      </c>
      <c r="CF574" s="161">
        <f t="shared" si="6438"/>
        <v>46266</v>
      </c>
      <c r="CG574" s="161">
        <f t="shared" si="6439"/>
        <v>46295</v>
      </c>
      <c r="CH574" s="165">
        <f t="shared" si="6440"/>
        <v>0</v>
      </c>
      <c r="CI574" s="161">
        <f t="shared" si="6441"/>
        <v>46296</v>
      </c>
      <c r="CJ574" s="161">
        <f t="shared" si="6442"/>
        <v>46326</v>
      </c>
      <c r="CK574" s="165">
        <f t="shared" si="6443"/>
        <v>0</v>
      </c>
      <c r="CL574" s="161">
        <f t="shared" si="6444"/>
        <v>46327</v>
      </c>
      <c r="CM574" s="161">
        <f t="shared" si="6445"/>
        <v>46356</v>
      </c>
      <c r="CN574" s="165">
        <f t="shared" si="6446"/>
        <v>0</v>
      </c>
      <c r="CO574" s="161">
        <f t="shared" si="6447"/>
        <v>46357</v>
      </c>
      <c r="CP574" s="161">
        <f t="shared" si="6448"/>
        <v>46387</v>
      </c>
      <c r="CQ574" s="165">
        <f t="shared" si="6449"/>
        <v>0</v>
      </c>
    </row>
    <row r="575" s="78" customFormat="1" ht="24" customHeight="1" outlineLevel="2" spans="1:95">
      <c r="A575" s="119"/>
      <c r="B575" s="120"/>
      <c r="C575" s="121"/>
      <c r="D575" s="119"/>
      <c r="E575" s="120"/>
      <c r="F575" s="120"/>
      <c r="G575" s="120"/>
      <c r="H575" s="122"/>
      <c r="I575" s="122"/>
      <c r="J575" s="122">
        <f t="shared" si="6162"/>
        <v>0</v>
      </c>
      <c r="K575" s="122">
        <f t="shared" si="6450"/>
        <v>4</v>
      </c>
      <c r="L575" s="87"/>
      <c r="M575" s="154">
        <f>IFERROR(VLOOKUP($L575,'2-2 引出数据_合同数据仓库'!$B$2:$BP$1000,3,FALSE),0)</f>
        <v>0</v>
      </c>
      <c r="N575" s="122"/>
      <c r="O575" s="154">
        <f>IFERROR(VLOOKUP((LEFT(VLOOKUP($L575,'2-2 引出数据_合同数据仓库'!$B$2:$BP$1000,64,FALSE),15)&amp;(RIGHT(VLOOKUP($L575,'2-2 引出数据_合同数据仓库'!$B$2:$BP$1000,64,FALSE),4)+1)),'2-2 引出数据_合同数据仓库'!$B$2:$BP$1000,3,FALSE),0)</f>
        <v>0</v>
      </c>
      <c r="P575" s="122"/>
      <c r="Q575" s="122">
        <f>IFERROR(VLOOKUP($L575,'2-2 引出数据_合同数据仓库'!$B$2:$BP$1000,28,FALSE),0)</f>
        <v>0</v>
      </c>
      <c r="R575" s="122">
        <f>IFERROR(VLOOKUP($L575,'2-2 引出数据_合同数据仓库'!$B$2:$BP$1000,29,FALSE),0)</f>
        <v>0</v>
      </c>
      <c r="S575" s="122">
        <f>IFERROR(VLOOKUP($L575,'2-2 引出数据_合同数据仓库'!$B$2:$BP$1000,4,FALSE),0)</f>
        <v>0</v>
      </c>
      <c r="T575" s="122"/>
      <c r="U575" s="122">
        <f>IFERROR(VLOOKUP($L575,'2-2 引出数据_合同数据仓库'!$B$2:$BP$1000,15,FALSE),0)</f>
        <v>0</v>
      </c>
      <c r="V575" s="122">
        <f t="shared" si="6379"/>
        <v>0</v>
      </c>
      <c r="W575" s="122"/>
      <c r="X575" s="161">
        <v>45658</v>
      </c>
      <c r="Y575" s="161">
        <f t="shared" si="6380"/>
        <v>45688</v>
      </c>
      <c r="Z575" s="165">
        <f t="shared" si="6381"/>
        <v>0</v>
      </c>
      <c r="AA575" s="161">
        <f t="shared" si="6382"/>
        <v>45689</v>
      </c>
      <c r="AB575" s="161">
        <f t="shared" si="6383"/>
        <v>45716</v>
      </c>
      <c r="AC575" s="165">
        <f t="shared" si="6384"/>
        <v>0</v>
      </c>
      <c r="AD575" s="161">
        <f t="shared" si="6385"/>
        <v>45717</v>
      </c>
      <c r="AE575" s="161">
        <f t="shared" si="6386"/>
        <v>45747</v>
      </c>
      <c r="AF575" s="165">
        <f t="shared" si="6387"/>
        <v>0</v>
      </c>
      <c r="AG575" s="161">
        <f t="shared" si="6388"/>
        <v>45748</v>
      </c>
      <c r="AH575" s="161">
        <f t="shared" si="6389"/>
        <v>45777</v>
      </c>
      <c r="AI575" s="165">
        <f t="shared" si="6390"/>
        <v>0</v>
      </c>
      <c r="AJ575" s="161">
        <f t="shared" si="6391"/>
        <v>45778</v>
      </c>
      <c r="AK575" s="161">
        <f t="shared" si="6392"/>
        <v>45808</v>
      </c>
      <c r="AL575" s="165">
        <f t="shared" si="6393"/>
        <v>0</v>
      </c>
      <c r="AM575" s="161">
        <f t="shared" si="6394"/>
        <v>45809</v>
      </c>
      <c r="AN575" s="161">
        <f t="shared" si="6395"/>
        <v>45838</v>
      </c>
      <c r="AO575" s="165">
        <f t="shared" si="6396"/>
        <v>0</v>
      </c>
      <c r="AP575" s="161">
        <f t="shared" si="6397"/>
        <v>45839</v>
      </c>
      <c r="AQ575" s="161">
        <f t="shared" si="6398"/>
        <v>45869</v>
      </c>
      <c r="AR575" s="165">
        <f t="shared" si="6399"/>
        <v>0</v>
      </c>
      <c r="AS575" s="161">
        <f t="shared" si="6400"/>
        <v>45870</v>
      </c>
      <c r="AT575" s="161">
        <f t="shared" si="6401"/>
        <v>45900</v>
      </c>
      <c r="AU575" s="165">
        <f t="shared" si="6402"/>
        <v>0</v>
      </c>
      <c r="AV575" s="161">
        <f t="shared" si="6403"/>
        <v>45901</v>
      </c>
      <c r="AW575" s="161">
        <f t="shared" si="6404"/>
        <v>45930</v>
      </c>
      <c r="AX575" s="165">
        <f t="shared" si="6405"/>
        <v>0</v>
      </c>
      <c r="AY575" s="161">
        <f t="shared" si="6406"/>
        <v>45931</v>
      </c>
      <c r="AZ575" s="161">
        <f t="shared" si="6407"/>
        <v>45961</v>
      </c>
      <c r="BA575" s="165">
        <f t="shared" si="6408"/>
        <v>0</v>
      </c>
      <c r="BB575" s="161">
        <f t="shared" si="6409"/>
        <v>45962</v>
      </c>
      <c r="BC575" s="161">
        <f t="shared" si="6410"/>
        <v>45991</v>
      </c>
      <c r="BD575" s="165">
        <f t="shared" si="6411"/>
        <v>0</v>
      </c>
      <c r="BE575" s="161">
        <f t="shared" si="6412"/>
        <v>45992</v>
      </c>
      <c r="BF575" s="161">
        <f t="shared" si="6413"/>
        <v>46022</v>
      </c>
      <c r="BG575" s="165">
        <f t="shared" si="6414"/>
        <v>0</v>
      </c>
      <c r="BH575" s="161">
        <v>46023</v>
      </c>
      <c r="BI575" s="161">
        <f t="shared" si="6415"/>
        <v>46053</v>
      </c>
      <c r="BJ575" s="165">
        <f t="shared" si="6416"/>
        <v>0</v>
      </c>
      <c r="BK575" s="161">
        <f t="shared" si="6417"/>
        <v>46054</v>
      </c>
      <c r="BL575" s="161">
        <f t="shared" si="6418"/>
        <v>46081</v>
      </c>
      <c r="BM575" s="165">
        <f t="shared" si="6419"/>
        <v>0</v>
      </c>
      <c r="BN575" s="161">
        <f t="shared" si="6420"/>
        <v>46082</v>
      </c>
      <c r="BO575" s="161">
        <f t="shared" si="6421"/>
        <v>46112</v>
      </c>
      <c r="BP575" s="165">
        <f t="shared" si="6422"/>
        <v>0</v>
      </c>
      <c r="BQ575" s="161">
        <f t="shared" si="6423"/>
        <v>46113</v>
      </c>
      <c r="BR575" s="161">
        <f t="shared" si="6424"/>
        <v>46142</v>
      </c>
      <c r="BS575" s="165">
        <f t="shared" si="6425"/>
        <v>0</v>
      </c>
      <c r="BT575" s="161">
        <f t="shared" si="6426"/>
        <v>46143</v>
      </c>
      <c r="BU575" s="161">
        <f t="shared" si="6427"/>
        <v>46173</v>
      </c>
      <c r="BV575" s="165">
        <f t="shared" si="6428"/>
        <v>0</v>
      </c>
      <c r="BW575" s="161">
        <f t="shared" si="6429"/>
        <v>46174</v>
      </c>
      <c r="BX575" s="161">
        <f t="shared" si="6430"/>
        <v>46203</v>
      </c>
      <c r="BY575" s="165">
        <f t="shared" si="6431"/>
        <v>0</v>
      </c>
      <c r="BZ575" s="161">
        <f t="shared" si="6432"/>
        <v>46204</v>
      </c>
      <c r="CA575" s="161">
        <f t="shared" si="6433"/>
        <v>46234</v>
      </c>
      <c r="CB575" s="165">
        <f t="shared" si="6434"/>
        <v>0</v>
      </c>
      <c r="CC575" s="161">
        <f t="shared" si="6435"/>
        <v>46235</v>
      </c>
      <c r="CD575" s="161">
        <f t="shared" si="6436"/>
        <v>46265</v>
      </c>
      <c r="CE575" s="165">
        <f t="shared" si="6437"/>
        <v>0</v>
      </c>
      <c r="CF575" s="161">
        <f t="shared" si="6438"/>
        <v>46266</v>
      </c>
      <c r="CG575" s="161">
        <f t="shared" si="6439"/>
        <v>46295</v>
      </c>
      <c r="CH575" s="165">
        <f t="shared" si="6440"/>
        <v>0</v>
      </c>
      <c r="CI575" s="161">
        <f t="shared" si="6441"/>
        <v>46296</v>
      </c>
      <c r="CJ575" s="161">
        <f t="shared" si="6442"/>
        <v>46326</v>
      </c>
      <c r="CK575" s="165">
        <f t="shared" si="6443"/>
        <v>0</v>
      </c>
      <c r="CL575" s="161">
        <f t="shared" si="6444"/>
        <v>46327</v>
      </c>
      <c r="CM575" s="161">
        <f t="shared" si="6445"/>
        <v>46356</v>
      </c>
      <c r="CN575" s="165">
        <f t="shared" si="6446"/>
        <v>0</v>
      </c>
      <c r="CO575" s="161">
        <f t="shared" si="6447"/>
        <v>46357</v>
      </c>
      <c r="CP575" s="161">
        <f t="shared" si="6448"/>
        <v>46387</v>
      </c>
      <c r="CQ575" s="165">
        <f t="shared" si="6449"/>
        <v>0</v>
      </c>
    </row>
    <row r="576" s="78" customFormat="1" ht="24" customHeight="1" outlineLevel="4" spans="1:95">
      <c r="A576" s="123" t="s">
        <v>2826</v>
      </c>
      <c r="B576" s="124"/>
      <c r="C576" s="124"/>
      <c r="D576" s="124"/>
      <c r="E576" s="124"/>
      <c r="F576" s="124"/>
      <c r="G576" s="125"/>
      <c r="H576" s="126"/>
      <c r="I576" s="126"/>
      <c r="J576" s="126"/>
      <c r="K576" s="126"/>
      <c r="L576" s="126"/>
      <c r="M576" s="155"/>
      <c r="N576" s="155"/>
      <c r="O576" s="155"/>
      <c r="P576" s="126"/>
      <c r="Q576" s="126"/>
      <c r="R576" s="126"/>
      <c r="S576" s="126"/>
      <c r="T576" s="126"/>
      <c r="U576" s="126"/>
      <c r="V576" s="126"/>
      <c r="W576" s="126"/>
      <c r="X576" s="126"/>
      <c r="Y576" s="126"/>
      <c r="Z576" s="126"/>
      <c r="AA576" s="126"/>
      <c r="AB576" s="126"/>
      <c r="AC576" s="126"/>
      <c r="AD576" s="126"/>
      <c r="AE576" s="126"/>
      <c r="AF576" s="126"/>
      <c r="AG576" s="126"/>
      <c r="AH576" s="126"/>
      <c r="AI576" s="126"/>
      <c r="AJ576" s="126"/>
      <c r="AK576" s="126"/>
      <c r="AL576" s="126"/>
      <c r="AM576" s="126"/>
      <c r="AN576" s="126"/>
      <c r="AO576" s="126"/>
      <c r="AP576" s="126"/>
      <c r="AQ576" s="126"/>
      <c r="AR576" s="126"/>
      <c r="AS576" s="126"/>
      <c r="AT576" s="126"/>
      <c r="AU576" s="126"/>
      <c r="AV576" s="126"/>
      <c r="AW576" s="126"/>
      <c r="AX576" s="126"/>
      <c r="AY576" s="126"/>
      <c r="AZ576" s="126"/>
      <c r="BA576" s="126"/>
      <c r="BB576" s="126"/>
      <c r="BC576" s="126"/>
      <c r="BD576" s="126"/>
      <c r="BE576" s="126"/>
      <c r="BF576" s="126"/>
      <c r="BG576" s="126"/>
      <c r="BH576" s="126"/>
      <c r="BI576" s="126"/>
      <c r="BJ576" s="126"/>
      <c r="BK576" s="126"/>
      <c r="BL576" s="126"/>
      <c r="BM576" s="126"/>
      <c r="BN576" s="126"/>
      <c r="BO576" s="126"/>
      <c r="BP576" s="126"/>
      <c r="BQ576" s="126"/>
      <c r="BR576" s="126"/>
      <c r="BS576" s="126"/>
      <c r="BT576" s="126"/>
      <c r="BU576" s="126"/>
      <c r="BV576" s="126"/>
      <c r="BW576" s="126"/>
      <c r="BX576" s="126"/>
      <c r="BY576" s="126"/>
      <c r="BZ576" s="126"/>
      <c r="CA576" s="126"/>
      <c r="CB576" s="126"/>
      <c r="CC576" s="126"/>
      <c r="CD576" s="126"/>
      <c r="CE576" s="126"/>
      <c r="CF576" s="126"/>
      <c r="CG576" s="126"/>
      <c r="CH576" s="126"/>
      <c r="CI576" s="126"/>
      <c r="CJ576" s="126"/>
      <c r="CK576" s="126"/>
      <c r="CL576" s="126"/>
      <c r="CM576" s="126"/>
      <c r="CN576" s="126"/>
      <c r="CO576" s="126"/>
      <c r="CP576" s="126"/>
      <c r="CQ576" s="126"/>
    </row>
    <row r="577" ht="24" customHeight="1" outlineLevel="1" spans="1:95">
      <c r="A577" s="22"/>
      <c r="B577" s="108" t="s">
        <v>799</v>
      </c>
      <c r="C577" s="109" t="s">
        <v>2263</v>
      </c>
      <c r="D577" s="22" t="s">
        <v>2264</v>
      </c>
      <c r="E577" s="108"/>
      <c r="F577" s="108"/>
      <c r="G577" s="108"/>
      <c r="H577" s="110">
        <f>X577+AA577+AD577+AG577+AJ577+AM577+AP577+AS577+AV577+AY577+BB577+BE577</f>
        <v>0</v>
      </c>
      <c r="I577" s="110">
        <f>Y577+AB577+AE577+AH577+AK577+AN577+AQ577+AT577+AW577+AZ577+BC577+BF577</f>
        <v>0</v>
      </c>
      <c r="J577" s="110">
        <f t="shared" si="6162"/>
        <v>0</v>
      </c>
      <c r="K577" s="110"/>
      <c r="L577" s="110"/>
      <c r="M577" s="150"/>
      <c r="N577" s="150"/>
      <c r="O577" s="150"/>
      <c r="P577" s="110"/>
      <c r="Q577" s="110"/>
      <c r="R577" s="110"/>
      <c r="S577" s="110"/>
      <c r="T577" s="110"/>
      <c r="U577" s="110"/>
      <c r="V577" s="110"/>
      <c r="W577" s="110"/>
      <c r="X577" s="110">
        <f>VLOOKUP($C577,'1 预算编制表单'!$C:$BJ,27,FALSE)</f>
        <v>0</v>
      </c>
      <c r="Y577" s="110">
        <f>X577-Z577</f>
        <v>0</v>
      </c>
      <c r="Z577" s="110">
        <f>SUM(Z578:Z582)</f>
        <v>0</v>
      </c>
      <c r="AA577" s="110">
        <f>VLOOKUP($C577,'1 预算编制表单'!$C:$BJ,30,FALSE)</f>
        <v>0</v>
      </c>
      <c r="AB577" s="110">
        <f>AA577-AC577</f>
        <v>0</v>
      </c>
      <c r="AC577" s="110">
        <f>SUM(AC578:AC582)</f>
        <v>0</v>
      </c>
      <c r="AD577" s="110">
        <f>VLOOKUP($C577,'1 预算编制表单'!$C:$BJ,33,FALSE)</f>
        <v>0</v>
      </c>
      <c r="AE577" s="110">
        <f>AD577-AF577</f>
        <v>0</v>
      </c>
      <c r="AF577" s="110">
        <f>SUM(AF578:AF582)</f>
        <v>0</v>
      </c>
      <c r="AG577" s="110">
        <f>VLOOKUP($C577,'1 预算编制表单'!$C:$BJ,36,FALSE)</f>
        <v>0</v>
      </c>
      <c r="AH577" s="110">
        <f>AG577-AI577</f>
        <v>0</v>
      </c>
      <c r="AI577" s="110">
        <f>SUM(AI578:AI582)</f>
        <v>0</v>
      </c>
      <c r="AJ577" s="110">
        <f>VLOOKUP($C577,'1 预算编制表单'!$C:$BJ,39,FALSE)</f>
        <v>0</v>
      </c>
      <c r="AK577" s="110">
        <f>AJ577-AL577</f>
        <v>0</v>
      </c>
      <c r="AL577" s="110">
        <f>SUM(AL578:AL582)</f>
        <v>0</v>
      </c>
      <c r="AM577" s="110">
        <f>VLOOKUP($C577,'1 预算编制表单'!$C:$BJ,42,FALSE)</f>
        <v>0</v>
      </c>
      <c r="AN577" s="110">
        <f>AM577-AO577</f>
        <v>0</v>
      </c>
      <c r="AO577" s="110">
        <f>SUM(AO578:AO582)</f>
        <v>0</v>
      </c>
      <c r="AP577" s="110">
        <f>VLOOKUP($C577,'1 预算编制表单'!$C:$BJ,45,FALSE)</f>
        <v>0</v>
      </c>
      <c r="AQ577" s="110">
        <f>AP577-AR577</f>
        <v>0</v>
      </c>
      <c r="AR577" s="110">
        <f>SUM(AR578:AR582)</f>
        <v>0</v>
      </c>
      <c r="AS577" s="110">
        <f>VLOOKUP($C577,'1 预算编制表单'!$C:$BJ,48,FALSE)</f>
        <v>0</v>
      </c>
      <c r="AT577" s="110">
        <f>AS577-AU577</f>
        <v>0</v>
      </c>
      <c r="AU577" s="110">
        <f>SUM(AU578:AU582)</f>
        <v>0</v>
      </c>
      <c r="AV577" s="110">
        <f>VLOOKUP($C577,'1 预算编制表单'!$C:$BJ,51,FALSE)</f>
        <v>0</v>
      </c>
      <c r="AW577" s="110">
        <f>AV577-AX577</f>
        <v>0</v>
      </c>
      <c r="AX577" s="110">
        <f>SUM(AX578:AX582)</f>
        <v>0</v>
      </c>
      <c r="AY577" s="110">
        <f>VLOOKUP($C577,'1 预算编制表单'!$C:$BJ,54,FALSE)</f>
        <v>0</v>
      </c>
      <c r="AZ577" s="110">
        <f>AY577-BA577</f>
        <v>0</v>
      </c>
      <c r="BA577" s="110">
        <f>SUM(BA578:BA582)</f>
        <v>0</v>
      </c>
      <c r="BB577" s="110">
        <f>VLOOKUP($C577,'1 预算编制表单'!$C:$BJ,57,FALSE)</f>
        <v>0</v>
      </c>
      <c r="BC577" s="110">
        <f>BB577-BD577</f>
        <v>0</v>
      </c>
      <c r="BD577" s="110">
        <f>SUM(BD578:BD582)</f>
        <v>0</v>
      </c>
      <c r="BE577" s="110">
        <f>VLOOKUP($C577,'1 预算编制表单'!$C:$BJ,60,FALSE)</f>
        <v>0</v>
      </c>
      <c r="BF577" s="110">
        <f>BE577-BG577</f>
        <v>0</v>
      </c>
      <c r="BG577" s="110">
        <f>SUM(BG578:BG582)</f>
        <v>0</v>
      </c>
      <c r="BH577" s="110">
        <f>VLOOKUP($C577,'1 预算编制表单'!$C:$BJ,27,FALSE)</f>
        <v>0</v>
      </c>
      <c r="BI577" s="110">
        <f>BH577-BJ577</f>
        <v>0</v>
      </c>
      <c r="BJ577" s="110">
        <f>SUM(BJ578:BJ582)</f>
        <v>0</v>
      </c>
      <c r="BK577" s="110">
        <f>VLOOKUP($C577,'1 预算编制表单'!$C:$BJ,30,FALSE)</f>
        <v>0</v>
      </c>
      <c r="BL577" s="110">
        <f>BK577-BM577</f>
        <v>0</v>
      </c>
      <c r="BM577" s="110">
        <f>SUM(BM578:BM582)</f>
        <v>0</v>
      </c>
      <c r="BN577" s="110">
        <f>VLOOKUP($C577,'1 预算编制表单'!$C:$BJ,33,FALSE)</f>
        <v>0</v>
      </c>
      <c r="BO577" s="110">
        <f>BN577-BP577</f>
        <v>0</v>
      </c>
      <c r="BP577" s="110">
        <f>SUM(BP578:BP582)</f>
        <v>0</v>
      </c>
      <c r="BQ577" s="110">
        <f>VLOOKUP($C577,'1 预算编制表单'!$C:$BJ,36,FALSE)</f>
        <v>0</v>
      </c>
      <c r="BR577" s="110">
        <f>BQ577-BS577</f>
        <v>0</v>
      </c>
      <c r="BS577" s="110">
        <f>SUM(BS578:BS582)</f>
        <v>0</v>
      </c>
      <c r="BT577" s="110">
        <f>VLOOKUP($C577,'1 预算编制表单'!$C:$BJ,39,FALSE)</f>
        <v>0</v>
      </c>
      <c r="BU577" s="110">
        <f>BT577-BV577</f>
        <v>0</v>
      </c>
      <c r="BV577" s="110">
        <f>SUM(BV578:BV582)</f>
        <v>0</v>
      </c>
      <c r="BW577" s="110">
        <f>VLOOKUP($C577,'1 预算编制表单'!$C:$BJ,42,FALSE)</f>
        <v>0</v>
      </c>
      <c r="BX577" s="110">
        <f>BW577-BY577</f>
        <v>0</v>
      </c>
      <c r="BY577" s="110">
        <f>SUM(BY578:BY582)</f>
        <v>0</v>
      </c>
      <c r="BZ577" s="110">
        <f>VLOOKUP($C577,'1 预算编制表单'!$C:$BJ,45,FALSE)</f>
        <v>0</v>
      </c>
      <c r="CA577" s="110">
        <f>BZ577-CB577</f>
        <v>0</v>
      </c>
      <c r="CB577" s="110">
        <f>SUM(CB578:CB582)</f>
        <v>0</v>
      </c>
      <c r="CC577" s="110">
        <f>VLOOKUP($C577,'1 预算编制表单'!$C:$BJ,48,FALSE)</f>
        <v>0</v>
      </c>
      <c r="CD577" s="110">
        <f>CC577-CE577</f>
        <v>0</v>
      </c>
      <c r="CE577" s="110">
        <f>SUM(CE578:CE582)</f>
        <v>0</v>
      </c>
      <c r="CF577" s="110">
        <f>VLOOKUP($C577,'1 预算编制表单'!$C:$BJ,51,FALSE)</f>
        <v>0</v>
      </c>
      <c r="CG577" s="110">
        <f>CF577-CH577</f>
        <v>0</v>
      </c>
      <c r="CH577" s="110">
        <f>SUM(CH578:CH582)</f>
        <v>0</v>
      </c>
      <c r="CI577" s="110">
        <f>VLOOKUP($C577,'1 预算编制表单'!$C:$BJ,54,FALSE)</f>
        <v>0</v>
      </c>
      <c r="CJ577" s="110">
        <f>CI577-CK577</f>
        <v>0</v>
      </c>
      <c r="CK577" s="110">
        <f>SUM(CK578:CK582)</f>
        <v>0</v>
      </c>
      <c r="CL577" s="110">
        <f>VLOOKUP($C577,'1 预算编制表单'!$C:$BJ,57,FALSE)</f>
        <v>0</v>
      </c>
      <c r="CM577" s="110">
        <f>CL577-CN577</f>
        <v>0</v>
      </c>
      <c r="CN577" s="110">
        <f>SUM(CN578:CN582)</f>
        <v>0</v>
      </c>
      <c r="CO577" s="110">
        <f>VLOOKUP($C577,'1 预算编制表单'!$C:$BJ,60,FALSE)</f>
        <v>0</v>
      </c>
      <c r="CP577" s="110">
        <f>CO577-CQ577</f>
        <v>0</v>
      </c>
      <c r="CQ577" s="110">
        <f>SUM(CQ578:CQ582)</f>
        <v>0</v>
      </c>
    </row>
    <row r="578" s="78" customFormat="1" ht="24" customHeight="1" outlineLevel="2" spans="1:95">
      <c r="A578" s="119"/>
      <c r="B578" s="120"/>
      <c r="C578" s="121"/>
      <c r="D578" s="119"/>
      <c r="E578" s="120"/>
      <c r="F578" s="120"/>
      <c r="G578" s="120"/>
      <c r="H578" s="122"/>
      <c r="I578" s="122"/>
      <c r="J578" s="122">
        <f t="shared" si="6162"/>
        <v>0</v>
      </c>
      <c r="K578" s="122">
        <v>1</v>
      </c>
      <c r="L578" s="87"/>
      <c r="M578" s="154">
        <f>IFERROR(VLOOKUP($L578,'2-2 引出数据_合同数据仓库'!$B$2:$BP$1000,3,FALSE),0)</f>
        <v>0</v>
      </c>
      <c r="N578" s="122"/>
      <c r="O578" s="154">
        <f>IFERROR(VLOOKUP((LEFT(VLOOKUP($L578,'2-2 引出数据_合同数据仓库'!$B$2:$BP$1000,64,FALSE),15)&amp;(RIGHT(VLOOKUP($L578,'2-2 引出数据_合同数据仓库'!$B$2:$BP$1000,64,FALSE),4)+1)),'2-2 引出数据_合同数据仓库'!$B$2:$BP$1000,3,FALSE),0)</f>
        <v>0</v>
      </c>
      <c r="P578" s="122"/>
      <c r="Q578" s="122">
        <f>IFERROR(VLOOKUP($L578,'2-2 引出数据_合同数据仓库'!$B$2:$BP$1000,28,FALSE),0)</f>
        <v>0</v>
      </c>
      <c r="R578" s="122">
        <f>IFERROR(VLOOKUP($L578,'2-2 引出数据_合同数据仓库'!$B$2:$BP$1000,29,FALSE),0)</f>
        <v>0</v>
      </c>
      <c r="S578" s="122">
        <f>IFERROR(VLOOKUP($L578,'2-2 引出数据_合同数据仓库'!$B$2:$BP$1000,4,FALSE),0)</f>
        <v>0</v>
      </c>
      <c r="T578" s="122"/>
      <c r="U578" s="122">
        <f>IFERROR(VLOOKUP($L578,'2-2 引出数据_合同数据仓库'!$B$2:$BP$1000,15,FALSE),0)</f>
        <v>0</v>
      </c>
      <c r="V578" s="122">
        <f t="shared" ref="V578:V581" si="6451">U578/(S578-R578+1)*365</f>
        <v>0</v>
      </c>
      <c r="W578" s="122"/>
      <c r="X578" s="161">
        <v>45658</v>
      </c>
      <c r="Y578" s="161">
        <f t="shared" ref="Y578:Y581" si="6452">X578+30</f>
        <v>45688</v>
      </c>
      <c r="Z578" s="165">
        <f t="shared" ref="Z578:Z581" si="6453">IFERROR(IF(($R578-Y578)&gt;=0,0,IF(($S578-X578)&lt;0,0,IF(AND(($S578-Y578)&gt;0,(X578-$R578)&gt;0),$V578/365*(Y578-X578+1),IF(AND(($S578-Y578)&lt;=0,(X578-$R578)&gt;0),$V578/365*($S578-X578+1),$V578/365*(Y578-$R578+1))))),0)</f>
        <v>0</v>
      </c>
      <c r="AA578" s="161">
        <f t="shared" ref="AA578:AA581" si="6454">Y578+1</f>
        <v>45689</v>
      </c>
      <c r="AB578" s="161">
        <f t="shared" ref="AB578:AB581" si="6455">AA578+27</f>
        <v>45716</v>
      </c>
      <c r="AC578" s="165">
        <f t="shared" ref="AC578:AC581" si="6456">IFERROR(IF(($R578-AB578)&gt;=0,0,IF(($S578-AA578)&lt;0,0,IF(AND(($S578-AB578)&gt;0,(AA578-$R578)&gt;0),$V578/365*(AB578-AA578+1),IF(AND(($S578-AB578)&lt;=0,(AA578-$R578)&gt;0),$V578/365*($S578-AA578+1),$V578/365*(AB578-$R578+1))))),0)</f>
        <v>0</v>
      </c>
      <c r="AD578" s="161">
        <f t="shared" ref="AD578:AD581" si="6457">AB578+1</f>
        <v>45717</v>
      </c>
      <c r="AE578" s="161">
        <f t="shared" ref="AE578:AE581" si="6458">AD578+30</f>
        <v>45747</v>
      </c>
      <c r="AF578" s="165">
        <f t="shared" ref="AF578:AF581" si="6459">IFERROR(IF(($R578-AE578)&gt;=0,0,IF(($S578-AD578)&lt;0,0,IF(AND(($S578-AE578)&gt;0,(AD578-$R578)&gt;0),$V578/365*(AE578-AD578+1),IF(AND(($S578-AE578)&lt;=0,(AD578-$R578)&gt;0),$V578/365*($S578-AD578+1),$V578/365*(AE578-$R578+1))))),0)</f>
        <v>0</v>
      </c>
      <c r="AG578" s="161">
        <f t="shared" ref="AG578:AG581" si="6460">AE578+1</f>
        <v>45748</v>
      </c>
      <c r="AH578" s="161">
        <f t="shared" ref="AH578:AH581" si="6461">AG578+29</f>
        <v>45777</v>
      </c>
      <c r="AI578" s="165">
        <f t="shared" ref="AI578:AI581" si="6462">IFERROR(IF(($R578-AH578)&gt;=0,0,IF(($S578-AG578)&lt;0,0,IF(AND(($S578-AH578)&gt;0,(AG578-$R578)&gt;0),$V578/365*(AH578-AG578+1),IF(AND(($S578-AH578)&lt;=0,(AG578-$R578)&gt;0),$V578/365*($S578-AG578+1),$V578/365*(AH578-$R578+1))))),0)</f>
        <v>0</v>
      </c>
      <c r="AJ578" s="161">
        <f t="shared" ref="AJ578:AJ581" si="6463">AH578+1</f>
        <v>45778</v>
      </c>
      <c r="AK578" s="161">
        <f t="shared" ref="AK578:AK581" si="6464">AJ578+30</f>
        <v>45808</v>
      </c>
      <c r="AL578" s="165">
        <f t="shared" ref="AL578:AL581" si="6465">IFERROR(IF(($R578-AK578)&gt;=0,0,IF(($S578-AJ578)&lt;0,0,IF(AND(($S578-AK578)&gt;0,(AJ578-$R578)&gt;0),$V578/365*(AK578-AJ578+1),IF(AND(($S578-AK578)&lt;=0,(AJ578-$R578)&gt;0),$V578/365*($S578-AJ578+1),$V578/365*(AK578-$R578+1))))),0)</f>
        <v>0</v>
      </c>
      <c r="AM578" s="161">
        <f t="shared" ref="AM578:AM581" si="6466">AK578+1</f>
        <v>45809</v>
      </c>
      <c r="AN578" s="161">
        <f t="shared" ref="AN578:AN581" si="6467">AM578+29</f>
        <v>45838</v>
      </c>
      <c r="AO578" s="165">
        <f t="shared" ref="AO578:AO581" si="6468">IFERROR(IF(($R578-AN578)&gt;=0,0,IF(($S578-AM578)&lt;0,0,IF(AND(($S578-AN578)&gt;0,(AM578-$R578)&gt;0),$V578/365*(AN578-AM578+1),IF(AND(($S578-AN578)&lt;=0,(AM578-$R578)&gt;0),$V578/365*($S578-AM578+1),$V578/365*(AN578-$R578+1))))),0)</f>
        <v>0</v>
      </c>
      <c r="AP578" s="161">
        <f t="shared" ref="AP578:AP581" si="6469">AN578+1</f>
        <v>45839</v>
      </c>
      <c r="AQ578" s="161">
        <f t="shared" ref="AQ578:AQ581" si="6470">AP578+30</f>
        <v>45869</v>
      </c>
      <c r="AR578" s="165">
        <f t="shared" ref="AR578:AR581" si="6471">IFERROR(IF(($R578-AQ578)&gt;=0,0,IF(($S578-AP578)&lt;0,0,IF(AND(($S578-AQ578)&gt;0,(AP578-$R578)&gt;0),$V578/365*(AQ578-AP578+1),IF(AND(($S578-AQ578)&lt;=0,(AP578-$R578)&gt;0),$V578/365*($S578-AP578+1),$V578/365*(AQ578-$R578+1))))),0)</f>
        <v>0</v>
      </c>
      <c r="AS578" s="161">
        <f t="shared" ref="AS578:AS581" si="6472">AQ578+1</f>
        <v>45870</v>
      </c>
      <c r="AT578" s="161">
        <f t="shared" ref="AT578:AT581" si="6473">AS578+30</f>
        <v>45900</v>
      </c>
      <c r="AU578" s="165">
        <f t="shared" ref="AU578:AU581" si="6474">IFERROR(IF(($R578-AT578)&gt;=0,0,IF(($S578-AS578)&lt;0,0,IF(AND(($S578-AT578)&gt;0,(AS578-$R578)&gt;0),$V578/365*(AT578-AS578+1),IF(AND(($S578-AT578)&lt;=0,(AS578-$R578)&gt;0),$V578/365*($S578-AS578+1),$V578/365*(AT578-$R578+1))))),0)</f>
        <v>0</v>
      </c>
      <c r="AV578" s="161">
        <f t="shared" ref="AV578:AV581" si="6475">AT578+1</f>
        <v>45901</v>
      </c>
      <c r="AW578" s="161">
        <f t="shared" ref="AW578:AW581" si="6476">AV578+29</f>
        <v>45930</v>
      </c>
      <c r="AX578" s="165">
        <f t="shared" ref="AX578:AX581" si="6477">IFERROR(IF(($R578-AW578)&gt;=0,0,IF(($S578-AV578)&lt;0,0,IF(AND(($S578-AW578)&gt;0,(AV578-$R578)&gt;0),$V578/365*(AW578-AV578+1),IF(AND(($S578-AW578)&lt;=0,(AV578-$R578)&gt;0),$V578/365*($S578-AV578+1),$V578/365*(AW578-$R578+1))))),0)</f>
        <v>0</v>
      </c>
      <c r="AY578" s="161">
        <f t="shared" ref="AY578:AY581" si="6478">AW578+1</f>
        <v>45931</v>
      </c>
      <c r="AZ578" s="161">
        <f t="shared" ref="AZ578:AZ581" si="6479">AY578+30</f>
        <v>45961</v>
      </c>
      <c r="BA578" s="165">
        <f t="shared" ref="BA578:BA581" si="6480">IFERROR(IF(($R578-AZ578)&gt;=0,0,IF(($S578-AY578)&lt;0,0,IF(AND(($S578-AZ578)&gt;0,(AY578-$R578)&gt;0),$V578/365*(AZ578-AY578+1),IF(AND(($S578-AZ578)&lt;=0,(AY578-$R578)&gt;0),$V578/365*($S578-AY578+1),$V578/365*(AZ578-$R578+1))))),0)</f>
        <v>0</v>
      </c>
      <c r="BB578" s="161">
        <f t="shared" ref="BB578:BB581" si="6481">AZ578+1</f>
        <v>45962</v>
      </c>
      <c r="BC578" s="161">
        <f t="shared" ref="BC578:BC581" si="6482">BB578+29</f>
        <v>45991</v>
      </c>
      <c r="BD578" s="165">
        <f t="shared" ref="BD578:BD581" si="6483">IFERROR(IF(($R578-BC578)&gt;=0,0,IF(($S578-BB578)&lt;0,0,IF(AND(($S578-BC578)&gt;0,(BB578-$R578)&gt;0),$V578/365*(BC578-BB578+1),IF(AND(($S578-BC578)&lt;=0,(BB578-$R578)&gt;0),$V578/365*($S578-BB578+1),$V578/365*(BC578-$R578+1))))),0)</f>
        <v>0</v>
      </c>
      <c r="BE578" s="161">
        <f t="shared" ref="BE578:BE581" si="6484">BC578+1</f>
        <v>45992</v>
      </c>
      <c r="BF578" s="161">
        <f t="shared" ref="BF578:BF581" si="6485">BE578+30</f>
        <v>46022</v>
      </c>
      <c r="BG578" s="165">
        <f t="shared" ref="BG578:BG581" si="6486">IFERROR(IF(($R578-BF578)&gt;=0,0,IF(($S578-BE578)&lt;0,0,IF(AND(($S578-BF578)&gt;0,(BE578-$R578)&gt;0),$V578/365*(BF578-BE578+1),IF(AND(($S578-BF578)&lt;=0,(BE578-$R578)&gt;0),$V578/365*($S578-BE578+1),$V578/365*(BF578-$R578+1))))),0)</f>
        <v>0</v>
      </c>
      <c r="BH578" s="161">
        <v>46023</v>
      </c>
      <c r="BI578" s="161">
        <f t="shared" ref="BI578:BI581" si="6487">BH578+30</f>
        <v>46053</v>
      </c>
      <c r="BJ578" s="165">
        <f t="shared" ref="BJ578:BJ581" si="6488">IFERROR(IF(($R578-BI578)&gt;=0,0,IF(($S578-BH578)&lt;0,0,IF(AND(($S578-BI578)&gt;0,(BH578-$R578)&gt;0),$V578/365*(BI578-BH578+1),IF(AND(($S578-BI578)&lt;=0,(BH578-$R578)&gt;0),$V578/365*($S578-BH578+1),$V578/365*(BI578-$R578+1))))),0)</f>
        <v>0</v>
      </c>
      <c r="BK578" s="161">
        <f t="shared" ref="BK578:BK581" si="6489">BI578+1</f>
        <v>46054</v>
      </c>
      <c r="BL578" s="161">
        <f t="shared" ref="BL578:BL581" si="6490">BK578+27</f>
        <v>46081</v>
      </c>
      <c r="BM578" s="165">
        <f t="shared" ref="BM578:BM581" si="6491">IFERROR(IF(($R578-BL578)&gt;=0,0,IF(($S578-BK578)&lt;0,0,IF(AND(($S578-BL578)&gt;0,(BK578-$R578)&gt;0),$V578/365*(BL578-BK578+1),IF(AND(($S578-BL578)&lt;=0,(BK578-$R578)&gt;0),$V578/365*($S578-BK578+1),$V578/365*(BL578-$R578+1))))),0)</f>
        <v>0</v>
      </c>
      <c r="BN578" s="161">
        <f t="shared" ref="BN578:BN581" si="6492">BL578+1</f>
        <v>46082</v>
      </c>
      <c r="BO578" s="161">
        <f t="shared" ref="BO578:BO581" si="6493">BN578+30</f>
        <v>46112</v>
      </c>
      <c r="BP578" s="165">
        <f t="shared" ref="BP578:BP581" si="6494">IFERROR(IF(($R578-BO578)&gt;=0,0,IF(($S578-BN578)&lt;0,0,IF(AND(($S578-BO578)&gt;0,(BN578-$R578)&gt;0),$V578/365*(BO578-BN578+1),IF(AND(($S578-BO578)&lt;=0,(BN578-$R578)&gt;0),$V578/365*($S578-BN578+1),$V578/365*(BO578-$R578+1))))),0)</f>
        <v>0</v>
      </c>
      <c r="BQ578" s="161">
        <f t="shared" ref="BQ578:BQ581" si="6495">BO578+1</f>
        <v>46113</v>
      </c>
      <c r="BR578" s="161">
        <f t="shared" ref="BR578:BR581" si="6496">BQ578+29</f>
        <v>46142</v>
      </c>
      <c r="BS578" s="165">
        <f t="shared" ref="BS578:BS581" si="6497">IFERROR(IF(($R578-BR578)&gt;=0,0,IF(($S578-BQ578)&lt;0,0,IF(AND(($S578-BR578)&gt;0,(BQ578-$R578)&gt;0),$V578/365*(BR578-BQ578+1),IF(AND(($S578-BR578)&lt;=0,(BQ578-$R578)&gt;0),$V578/365*($S578-BQ578+1),$V578/365*(BR578-$R578+1))))),0)</f>
        <v>0</v>
      </c>
      <c r="BT578" s="161">
        <f t="shared" ref="BT578:BT581" si="6498">BR578+1</f>
        <v>46143</v>
      </c>
      <c r="BU578" s="161">
        <f t="shared" ref="BU578:BU581" si="6499">BT578+30</f>
        <v>46173</v>
      </c>
      <c r="BV578" s="165">
        <f t="shared" ref="BV578:BV581" si="6500">IFERROR(IF(($R578-BU578)&gt;=0,0,IF(($S578-BT578)&lt;0,0,IF(AND(($S578-BU578)&gt;0,(BT578-$R578)&gt;0),$V578/365*(BU578-BT578+1),IF(AND(($S578-BU578)&lt;=0,(BT578-$R578)&gt;0),$V578/365*($S578-BT578+1),$V578/365*(BU578-$R578+1))))),0)</f>
        <v>0</v>
      </c>
      <c r="BW578" s="161">
        <f t="shared" ref="BW578:BW581" si="6501">BU578+1</f>
        <v>46174</v>
      </c>
      <c r="BX578" s="161">
        <f t="shared" ref="BX578:BX581" si="6502">BW578+29</f>
        <v>46203</v>
      </c>
      <c r="BY578" s="165">
        <f t="shared" ref="BY578:BY581" si="6503">IFERROR(IF(($R578-BX578)&gt;=0,0,IF(($S578-BW578)&lt;0,0,IF(AND(($S578-BX578)&gt;0,(BW578-$R578)&gt;0),$V578/365*(BX578-BW578+1),IF(AND(($S578-BX578)&lt;=0,(BW578-$R578)&gt;0),$V578/365*($S578-BW578+1),$V578/365*(BX578-$R578+1))))),0)</f>
        <v>0</v>
      </c>
      <c r="BZ578" s="161">
        <f t="shared" ref="BZ578:BZ581" si="6504">BX578+1</f>
        <v>46204</v>
      </c>
      <c r="CA578" s="161">
        <f t="shared" ref="CA578:CA581" si="6505">BZ578+30</f>
        <v>46234</v>
      </c>
      <c r="CB578" s="165">
        <f t="shared" ref="CB578:CB581" si="6506">IFERROR(IF(($R578-CA578)&gt;=0,0,IF(($S578-BZ578)&lt;0,0,IF(AND(($S578-CA578)&gt;0,(BZ578-$R578)&gt;0),$V578/365*(CA578-BZ578+1),IF(AND(($S578-CA578)&lt;=0,(BZ578-$R578)&gt;0),$V578/365*($S578-BZ578+1),$V578/365*(CA578-$R578+1))))),0)</f>
        <v>0</v>
      </c>
      <c r="CC578" s="161">
        <f t="shared" ref="CC578:CC581" si="6507">CA578+1</f>
        <v>46235</v>
      </c>
      <c r="CD578" s="161">
        <f t="shared" ref="CD578:CD581" si="6508">CC578+30</f>
        <v>46265</v>
      </c>
      <c r="CE578" s="165">
        <f t="shared" ref="CE578:CE581" si="6509">IFERROR(IF(($R578-CD578)&gt;=0,0,IF(($S578-CC578)&lt;0,0,IF(AND(($S578-CD578)&gt;0,(CC578-$R578)&gt;0),$V578/365*(CD578-CC578+1),IF(AND(($S578-CD578)&lt;=0,(CC578-$R578)&gt;0),$V578/365*($S578-CC578+1),$V578/365*(CD578-$R578+1))))),0)</f>
        <v>0</v>
      </c>
      <c r="CF578" s="161">
        <f t="shared" ref="CF578:CF581" si="6510">CD578+1</f>
        <v>46266</v>
      </c>
      <c r="CG578" s="161">
        <f t="shared" ref="CG578:CG581" si="6511">CF578+29</f>
        <v>46295</v>
      </c>
      <c r="CH578" s="165">
        <f t="shared" ref="CH578:CH581" si="6512">IFERROR(IF(($R578-CG578)&gt;=0,0,IF(($S578-CF578)&lt;0,0,IF(AND(($S578-CG578)&gt;0,(CF578-$R578)&gt;0),$V578/365*(CG578-CF578+1),IF(AND(($S578-CG578)&lt;=0,(CF578-$R578)&gt;0),$V578/365*($S578-CF578+1),$V578/365*(CG578-$R578+1))))),0)</f>
        <v>0</v>
      </c>
      <c r="CI578" s="161">
        <f t="shared" ref="CI578:CI581" si="6513">CG578+1</f>
        <v>46296</v>
      </c>
      <c r="CJ578" s="161">
        <f t="shared" ref="CJ578:CJ581" si="6514">CI578+30</f>
        <v>46326</v>
      </c>
      <c r="CK578" s="165">
        <f t="shared" ref="CK578:CK581" si="6515">IFERROR(IF(($R578-CJ578)&gt;=0,0,IF(($S578-CI578)&lt;0,0,IF(AND(($S578-CJ578)&gt;0,(CI578-$R578)&gt;0),$V578/365*(CJ578-CI578+1),IF(AND(($S578-CJ578)&lt;=0,(CI578-$R578)&gt;0),$V578/365*($S578-CI578+1),$V578/365*(CJ578-$R578+1))))),0)</f>
        <v>0</v>
      </c>
      <c r="CL578" s="161">
        <f t="shared" ref="CL578:CL581" si="6516">CJ578+1</f>
        <v>46327</v>
      </c>
      <c r="CM578" s="161">
        <f t="shared" ref="CM578:CM581" si="6517">CL578+29</f>
        <v>46356</v>
      </c>
      <c r="CN578" s="165">
        <f t="shared" ref="CN578:CN581" si="6518">IFERROR(IF(($R578-CM578)&gt;=0,0,IF(($S578-CL578)&lt;0,0,IF(AND(($S578-CM578)&gt;0,(CL578-$R578)&gt;0),$V578/365*(CM578-CL578+1),IF(AND(($S578-CM578)&lt;=0,(CL578-$R578)&gt;0),$V578/365*($S578-CL578+1),$V578/365*(CM578-$R578+1))))),0)</f>
        <v>0</v>
      </c>
      <c r="CO578" s="161">
        <f t="shared" ref="CO578:CO581" si="6519">CM578+1</f>
        <v>46357</v>
      </c>
      <c r="CP578" s="161">
        <f t="shared" ref="CP578:CP581" si="6520">CO578+30</f>
        <v>46387</v>
      </c>
      <c r="CQ578" s="165">
        <f t="shared" ref="CQ578:CQ581" si="6521">IFERROR(IF(($R578-CP578)&gt;=0,0,IF(($S578-CO578)&lt;0,0,IF(AND(($S578-CP578)&gt;0,(CO578-$R578)&gt;0),$V578/365*(CP578-CO578+1),IF(AND(($S578-CP578)&lt;=0,(CO578-$R578)&gt;0),$V578/365*($S578-CO578+1),$V578/365*(CP578-$R578+1))))),0)</f>
        <v>0</v>
      </c>
    </row>
    <row r="579" s="78" customFormat="1" ht="24" customHeight="1" outlineLevel="2" spans="1:95">
      <c r="A579" s="119"/>
      <c r="B579" s="120"/>
      <c r="C579" s="121"/>
      <c r="D579" s="119"/>
      <c r="E579" s="120"/>
      <c r="F579" s="120"/>
      <c r="G579" s="120"/>
      <c r="H579" s="122"/>
      <c r="I579" s="122"/>
      <c r="J579" s="122">
        <f t="shared" si="6162"/>
        <v>0</v>
      </c>
      <c r="K579" s="122">
        <f t="shared" ref="K579:K581" si="6522">K578+1</f>
        <v>2</v>
      </c>
      <c r="L579" s="87"/>
      <c r="M579" s="154">
        <f>IFERROR(VLOOKUP($L579,'2-2 引出数据_合同数据仓库'!$B$2:$BP$1000,3,FALSE),0)</f>
        <v>0</v>
      </c>
      <c r="N579" s="122"/>
      <c r="O579" s="154">
        <f>IFERROR(VLOOKUP((LEFT(VLOOKUP($L579,'2-2 引出数据_合同数据仓库'!$B$2:$BP$1000,64,FALSE),15)&amp;(RIGHT(VLOOKUP($L579,'2-2 引出数据_合同数据仓库'!$B$2:$BP$1000,64,FALSE),4)+1)),'2-2 引出数据_合同数据仓库'!$B$2:$BP$1000,3,FALSE),0)</f>
        <v>0</v>
      </c>
      <c r="P579" s="122"/>
      <c r="Q579" s="122">
        <f>IFERROR(VLOOKUP($L579,'2-2 引出数据_合同数据仓库'!$B$2:$BP$1000,28,FALSE),0)</f>
        <v>0</v>
      </c>
      <c r="R579" s="122">
        <f>IFERROR(VLOOKUP($L579,'2-2 引出数据_合同数据仓库'!$B$2:$BP$1000,29,FALSE),0)</f>
        <v>0</v>
      </c>
      <c r="S579" s="122">
        <f>IFERROR(VLOOKUP($L579,'2-2 引出数据_合同数据仓库'!$B$2:$BP$1000,4,FALSE),0)</f>
        <v>0</v>
      </c>
      <c r="T579" s="122"/>
      <c r="U579" s="122">
        <f>IFERROR(VLOOKUP($L579,'2-2 引出数据_合同数据仓库'!$B$2:$BP$1000,15,FALSE),0)</f>
        <v>0</v>
      </c>
      <c r="V579" s="122">
        <f t="shared" si="6451"/>
        <v>0</v>
      </c>
      <c r="W579" s="122"/>
      <c r="X579" s="161">
        <v>45658</v>
      </c>
      <c r="Y579" s="161">
        <f t="shared" si="6452"/>
        <v>45688</v>
      </c>
      <c r="Z579" s="165">
        <f t="shared" si="6453"/>
        <v>0</v>
      </c>
      <c r="AA579" s="161">
        <f t="shared" si="6454"/>
        <v>45689</v>
      </c>
      <c r="AB579" s="161">
        <f t="shared" si="6455"/>
        <v>45716</v>
      </c>
      <c r="AC579" s="165">
        <f t="shared" si="6456"/>
        <v>0</v>
      </c>
      <c r="AD579" s="161">
        <f t="shared" si="6457"/>
        <v>45717</v>
      </c>
      <c r="AE579" s="161">
        <f t="shared" si="6458"/>
        <v>45747</v>
      </c>
      <c r="AF579" s="165">
        <f t="shared" si="6459"/>
        <v>0</v>
      </c>
      <c r="AG579" s="161">
        <f t="shared" si="6460"/>
        <v>45748</v>
      </c>
      <c r="AH579" s="161">
        <f t="shared" si="6461"/>
        <v>45777</v>
      </c>
      <c r="AI579" s="165">
        <f t="shared" si="6462"/>
        <v>0</v>
      </c>
      <c r="AJ579" s="161">
        <f t="shared" si="6463"/>
        <v>45778</v>
      </c>
      <c r="AK579" s="161">
        <f t="shared" si="6464"/>
        <v>45808</v>
      </c>
      <c r="AL579" s="165">
        <f t="shared" si="6465"/>
        <v>0</v>
      </c>
      <c r="AM579" s="161">
        <f t="shared" si="6466"/>
        <v>45809</v>
      </c>
      <c r="AN579" s="161">
        <f t="shared" si="6467"/>
        <v>45838</v>
      </c>
      <c r="AO579" s="165">
        <f t="shared" si="6468"/>
        <v>0</v>
      </c>
      <c r="AP579" s="161">
        <f t="shared" si="6469"/>
        <v>45839</v>
      </c>
      <c r="AQ579" s="161">
        <f t="shared" si="6470"/>
        <v>45869</v>
      </c>
      <c r="AR579" s="165">
        <f t="shared" si="6471"/>
        <v>0</v>
      </c>
      <c r="AS579" s="161">
        <f t="shared" si="6472"/>
        <v>45870</v>
      </c>
      <c r="AT579" s="161">
        <f t="shared" si="6473"/>
        <v>45900</v>
      </c>
      <c r="AU579" s="165">
        <f t="shared" si="6474"/>
        <v>0</v>
      </c>
      <c r="AV579" s="161">
        <f t="shared" si="6475"/>
        <v>45901</v>
      </c>
      <c r="AW579" s="161">
        <f t="shared" si="6476"/>
        <v>45930</v>
      </c>
      <c r="AX579" s="165">
        <f t="shared" si="6477"/>
        <v>0</v>
      </c>
      <c r="AY579" s="161">
        <f t="shared" si="6478"/>
        <v>45931</v>
      </c>
      <c r="AZ579" s="161">
        <f t="shared" si="6479"/>
        <v>45961</v>
      </c>
      <c r="BA579" s="165">
        <f t="shared" si="6480"/>
        <v>0</v>
      </c>
      <c r="BB579" s="161">
        <f t="shared" si="6481"/>
        <v>45962</v>
      </c>
      <c r="BC579" s="161">
        <f t="shared" si="6482"/>
        <v>45991</v>
      </c>
      <c r="BD579" s="165">
        <f t="shared" si="6483"/>
        <v>0</v>
      </c>
      <c r="BE579" s="161">
        <f t="shared" si="6484"/>
        <v>45992</v>
      </c>
      <c r="BF579" s="161">
        <f t="shared" si="6485"/>
        <v>46022</v>
      </c>
      <c r="BG579" s="165">
        <f t="shared" si="6486"/>
        <v>0</v>
      </c>
      <c r="BH579" s="161">
        <v>46023</v>
      </c>
      <c r="BI579" s="161">
        <f t="shared" si="6487"/>
        <v>46053</v>
      </c>
      <c r="BJ579" s="165">
        <f t="shared" si="6488"/>
        <v>0</v>
      </c>
      <c r="BK579" s="161">
        <f t="shared" si="6489"/>
        <v>46054</v>
      </c>
      <c r="BL579" s="161">
        <f t="shared" si="6490"/>
        <v>46081</v>
      </c>
      <c r="BM579" s="165">
        <f t="shared" si="6491"/>
        <v>0</v>
      </c>
      <c r="BN579" s="161">
        <f t="shared" si="6492"/>
        <v>46082</v>
      </c>
      <c r="BO579" s="161">
        <f t="shared" si="6493"/>
        <v>46112</v>
      </c>
      <c r="BP579" s="165">
        <f t="shared" si="6494"/>
        <v>0</v>
      </c>
      <c r="BQ579" s="161">
        <f t="shared" si="6495"/>
        <v>46113</v>
      </c>
      <c r="BR579" s="161">
        <f t="shared" si="6496"/>
        <v>46142</v>
      </c>
      <c r="BS579" s="165">
        <f t="shared" si="6497"/>
        <v>0</v>
      </c>
      <c r="BT579" s="161">
        <f t="shared" si="6498"/>
        <v>46143</v>
      </c>
      <c r="BU579" s="161">
        <f t="shared" si="6499"/>
        <v>46173</v>
      </c>
      <c r="BV579" s="165">
        <f t="shared" si="6500"/>
        <v>0</v>
      </c>
      <c r="BW579" s="161">
        <f t="shared" si="6501"/>
        <v>46174</v>
      </c>
      <c r="BX579" s="161">
        <f t="shared" si="6502"/>
        <v>46203</v>
      </c>
      <c r="BY579" s="165">
        <f t="shared" si="6503"/>
        <v>0</v>
      </c>
      <c r="BZ579" s="161">
        <f t="shared" si="6504"/>
        <v>46204</v>
      </c>
      <c r="CA579" s="161">
        <f t="shared" si="6505"/>
        <v>46234</v>
      </c>
      <c r="CB579" s="165">
        <f t="shared" si="6506"/>
        <v>0</v>
      </c>
      <c r="CC579" s="161">
        <f t="shared" si="6507"/>
        <v>46235</v>
      </c>
      <c r="CD579" s="161">
        <f t="shared" si="6508"/>
        <v>46265</v>
      </c>
      <c r="CE579" s="165">
        <f t="shared" si="6509"/>
        <v>0</v>
      </c>
      <c r="CF579" s="161">
        <f t="shared" si="6510"/>
        <v>46266</v>
      </c>
      <c r="CG579" s="161">
        <f t="shared" si="6511"/>
        <v>46295</v>
      </c>
      <c r="CH579" s="165">
        <f t="shared" si="6512"/>
        <v>0</v>
      </c>
      <c r="CI579" s="161">
        <f t="shared" si="6513"/>
        <v>46296</v>
      </c>
      <c r="CJ579" s="161">
        <f t="shared" si="6514"/>
        <v>46326</v>
      </c>
      <c r="CK579" s="165">
        <f t="shared" si="6515"/>
        <v>0</v>
      </c>
      <c r="CL579" s="161">
        <f t="shared" si="6516"/>
        <v>46327</v>
      </c>
      <c r="CM579" s="161">
        <f t="shared" si="6517"/>
        <v>46356</v>
      </c>
      <c r="CN579" s="165">
        <f t="shared" si="6518"/>
        <v>0</v>
      </c>
      <c r="CO579" s="161">
        <f t="shared" si="6519"/>
        <v>46357</v>
      </c>
      <c r="CP579" s="161">
        <f t="shared" si="6520"/>
        <v>46387</v>
      </c>
      <c r="CQ579" s="165">
        <f t="shared" si="6521"/>
        <v>0</v>
      </c>
    </row>
    <row r="580" s="78" customFormat="1" ht="24" customHeight="1" outlineLevel="2" spans="1:95">
      <c r="A580" s="119"/>
      <c r="B580" s="120"/>
      <c r="C580" s="121"/>
      <c r="D580" s="119"/>
      <c r="E580" s="120"/>
      <c r="F580" s="120"/>
      <c r="G580" s="120"/>
      <c r="H580" s="122"/>
      <c r="I580" s="122"/>
      <c r="J580" s="122">
        <f t="shared" si="6162"/>
        <v>0</v>
      </c>
      <c r="K580" s="122">
        <f t="shared" si="6522"/>
        <v>3</v>
      </c>
      <c r="L580" s="87"/>
      <c r="M580" s="154">
        <f>IFERROR(VLOOKUP($L580,'2-2 引出数据_合同数据仓库'!$B$2:$BP$1000,3,FALSE),0)</f>
        <v>0</v>
      </c>
      <c r="N580" s="122"/>
      <c r="O580" s="154">
        <f>IFERROR(VLOOKUP((LEFT(VLOOKUP($L580,'2-2 引出数据_合同数据仓库'!$B$2:$BP$1000,64,FALSE),15)&amp;(RIGHT(VLOOKUP($L580,'2-2 引出数据_合同数据仓库'!$B$2:$BP$1000,64,FALSE),4)+1)),'2-2 引出数据_合同数据仓库'!$B$2:$BP$1000,3,FALSE),0)</f>
        <v>0</v>
      </c>
      <c r="P580" s="122"/>
      <c r="Q580" s="122">
        <f>IFERROR(VLOOKUP($L580,'2-2 引出数据_合同数据仓库'!$B$2:$BP$1000,28,FALSE),0)</f>
        <v>0</v>
      </c>
      <c r="R580" s="122">
        <f>IFERROR(VLOOKUP($L580,'2-2 引出数据_合同数据仓库'!$B$2:$BP$1000,29,FALSE),0)</f>
        <v>0</v>
      </c>
      <c r="S580" s="122">
        <f>IFERROR(VLOOKUP($L580,'2-2 引出数据_合同数据仓库'!$B$2:$BP$1000,4,FALSE),0)</f>
        <v>0</v>
      </c>
      <c r="T580" s="122"/>
      <c r="U580" s="122">
        <f>IFERROR(VLOOKUP($L580,'2-2 引出数据_合同数据仓库'!$B$2:$BP$1000,15,FALSE),0)</f>
        <v>0</v>
      </c>
      <c r="V580" s="122">
        <f t="shared" si="6451"/>
        <v>0</v>
      </c>
      <c r="W580" s="122"/>
      <c r="X580" s="161">
        <v>45658</v>
      </c>
      <c r="Y580" s="161">
        <f t="shared" si="6452"/>
        <v>45688</v>
      </c>
      <c r="Z580" s="165">
        <f t="shared" si="6453"/>
        <v>0</v>
      </c>
      <c r="AA580" s="161">
        <f t="shared" si="6454"/>
        <v>45689</v>
      </c>
      <c r="AB580" s="161">
        <f t="shared" si="6455"/>
        <v>45716</v>
      </c>
      <c r="AC580" s="165">
        <f t="shared" si="6456"/>
        <v>0</v>
      </c>
      <c r="AD580" s="161">
        <f t="shared" si="6457"/>
        <v>45717</v>
      </c>
      <c r="AE580" s="161">
        <f t="shared" si="6458"/>
        <v>45747</v>
      </c>
      <c r="AF580" s="165">
        <f t="shared" si="6459"/>
        <v>0</v>
      </c>
      <c r="AG580" s="161">
        <f t="shared" si="6460"/>
        <v>45748</v>
      </c>
      <c r="AH580" s="161">
        <f t="shared" si="6461"/>
        <v>45777</v>
      </c>
      <c r="AI580" s="165">
        <f t="shared" si="6462"/>
        <v>0</v>
      </c>
      <c r="AJ580" s="161">
        <f t="shared" si="6463"/>
        <v>45778</v>
      </c>
      <c r="AK580" s="161">
        <f t="shared" si="6464"/>
        <v>45808</v>
      </c>
      <c r="AL580" s="165">
        <f t="shared" si="6465"/>
        <v>0</v>
      </c>
      <c r="AM580" s="161">
        <f t="shared" si="6466"/>
        <v>45809</v>
      </c>
      <c r="AN580" s="161">
        <f t="shared" si="6467"/>
        <v>45838</v>
      </c>
      <c r="AO580" s="165">
        <f t="shared" si="6468"/>
        <v>0</v>
      </c>
      <c r="AP580" s="161">
        <f t="shared" si="6469"/>
        <v>45839</v>
      </c>
      <c r="AQ580" s="161">
        <f t="shared" si="6470"/>
        <v>45869</v>
      </c>
      <c r="AR580" s="165">
        <f t="shared" si="6471"/>
        <v>0</v>
      </c>
      <c r="AS580" s="161">
        <f t="shared" si="6472"/>
        <v>45870</v>
      </c>
      <c r="AT580" s="161">
        <f t="shared" si="6473"/>
        <v>45900</v>
      </c>
      <c r="AU580" s="165">
        <f t="shared" si="6474"/>
        <v>0</v>
      </c>
      <c r="AV580" s="161">
        <f t="shared" si="6475"/>
        <v>45901</v>
      </c>
      <c r="AW580" s="161">
        <f t="shared" si="6476"/>
        <v>45930</v>
      </c>
      <c r="AX580" s="165">
        <f t="shared" si="6477"/>
        <v>0</v>
      </c>
      <c r="AY580" s="161">
        <f t="shared" si="6478"/>
        <v>45931</v>
      </c>
      <c r="AZ580" s="161">
        <f t="shared" si="6479"/>
        <v>45961</v>
      </c>
      <c r="BA580" s="165">
        <f t="shared" si="6480"/>
        <v>0</v>
      </c>
      <c r="BB580" s="161">
        <f t="shared" si="6481"/>
        <v>45962</v>
      </c>
      <c r="BC580" s="161">
        <f t="shared" si="6482"/>
        <v>45991</v>
      </c>
      <c r="BD580" s="165">
        <f t="shared" si="6483"/>
        <v>0</v>
      </c>
      <c r="BE580" s="161">
        <f t="shared" si="6484"/>
        <v>45992</v>
      </c>
      <c r="BF580" s="161">
        <f t="shared" si="6485"/>
        <v>46022</v>
      </c>
      <c r="BG580" s="165">
        <f t="shared" si="6486"/>
        <v>0</v>
      </c>
      <c r="BH580" s="161">
        <v>46023</v>
      </c>
      <c r="BI580" s="161">
        <f t="shared" si="6487"/>
        <v>46053</v>
      </c>
      <c r="BJ580" s="165">
        <f t="shared" si="6488"/>
        <v>0</v>
      </c>
      <c r="BK580" s="161">
        <f t="shared" si="6489"/>
        <v>46054</v>
      </c>
      <c r="BL580" s="161">
        <f t="shared" si="6490"/>
        <v>46081</v>
      </c>
      <c r="BM580" s="165">
        <f t="shared" si="6491"/>
        <v>0</v>
      </c>
      <c r="BN580" s="161">
        <f t="shared" si="6492"/>
        <v>46082</v>
      </c>
      <c r="BO580" s="161">
        <f t="shared" si="6493"/>
        <v>46112</v>
      </c>
      <c r="BP580" s="165">
        <f t="shared" si="6494"/>
        <v>0</v>
      </c>
      <c r="BQ580" s="161">
        <f t="shared" si="6495"/>
        <v>46113</v>
      </c>
      <c r="BR580" s="161">
        <f t="shared" si="6496"/>
        <v>46142</v>
      </c>
      <c r="BS580" s="165">
        <f t="shared" si="6497"/>
        <v>0</v>
      </c>
      <c r="BT580" s="161">
        <f t="shared" si="6498"/>
        <v>46143</v>
      </c>
      <c r="BU580" s="161">
        <f t="shared" si="6499"/>
        <v>46173</v>
      </c>
      <c r="BV580" s="165">
        <f t="shared" si="6500"/>
        <v>0</v>
      </c>
      <c r="BW580" s="161">
        <f t="shared" si="6501"/>
        <v>46174</v>
      </c>
      <c r="BX580" s="161">
        <f t="shared" si="6502"/>
        <v>46203</v>
      </c>
      <c r="BY580" s="165">
        <f t="shared" si="6503"/>
        <v>0</v>
      </c>
      <c r="BZ580" s="161">
        <f t="shared" si="6504"/>
        <v>46204</v>
      </c>
      <c r="CA580" s="161">
        <f t="shared" si="6505"/>
        <v>46234</v>
      </c>
      <c r="CB580" s="165">
        <f t="shared" si="6506"/>
        <v>0</v>
      </c>
      <c r="CC580" s="161">
        <f t="shared" si="6507"/>
        <v>46235</v>
      </c>
      <c r="CD580" s="161">
        <f t="shared" si="6508"/>
        <v>46265</v>
      </c>
      <c r="CE580" s="165">
        <f t="shared" si="6509"/>
        <v>0</v>
      </c>
      <c r="CF580" s="161">
        <f t="shared" si="6510"/>
        <v>46266</v>
      </c>
      <c r="CG580" s="161">
        <f t="shared" si="6511"/>
        <v>46295</v>
      </c>
      <c r="CH580" s="165">
        <f t="shared" si="6512"/>
        <v>0</v>
      </c>
      <c r="CI580" s="161">
        <f t="shared" si="6513"/>
        <v>46296</v>
      </c>
      <c r="CJ580" s="161">
        <f t="shared" si="6514"/>
        <v>46326</v>
      </c>
      <c r="CK580" s="165">
        <f t="shared" si="6515"/>
        <v>0</v>
      </c>
      <c r="CL580" s="161">
        <f t="shared" si="6516"/>
        <v>46327</v>
      </c>
      <c r="CM580" s="161">
        <f t="shared" si="6517"/>
        <v>46356</v>
      </c>
      <c r="CN580" s="165">
        <f t="shared" si="6518"/>
        <v>0</v>
      </c>
      <c r="CO580" s="161">
        <f t="shared" si="6519"/>
        <v>46357</v>
      </c>
      <c r="CP580" s="161">
        <f t="shared" si="6520"/>
        <v>46387</v>
      </c>
      <c r="CQ580" s="165">
        <f t="shared" si="6521"/>
        <v>0</v>
      </c>
    </row>
    <row r="581" s="78" customFormat="1" ht="24" customHeight="1" outlineLevel="2" spans="1:95">
      <c r="A581" s="119"/>
      <c r="B581" s="120"/>
      <c r="C581" s="121"/>
      <c r="D581" s="119"/>
      <c r="E581" s="120"/>
      <c r="F581" s="120"/>
      <c r="G581" s="120"/>
      <c r="H581" s="122"/>
      <c r="I581" s="122"/>
      <c r="J581" s="122">
        <f t="shared" si="6162"/>
        <v>0</v>
      </c>
      <c r="K581" s="122">
        <f t="shared" si="6522"/>
        <v>4</v>
      </c>
      <c r="L581" s="87"/>
      <c r="M581" s="154">
        <f>IFERROR(VLOOKUP($L581,'2-2 引出数据_合同数据仓库'!$B$2:$BP$1000,3,FALSE),0)</f>
        <v>0</v>
      </c>
      <c r="N581" s="122"/>
      <c r="O581" s="154">
        <f>IFERROR(VLOOKUP((LEFT(VLOOKUP($L581,'2-2 引出数据_合同数据仓库'!$B$2:$BP$1000,64,FALSE),15)&amp;(RIGHT(VLOOKUP($L581,'2-2 引出数据_合同数据仓库'!$B$2:$BP$1000,64,FALSE),4)+1)),'2-2 引出数据_合同数据仓库'!$B$2:$BP$1000,3,FALSE),0)</f>
        <v>0</v>
      </c>
      <c r="P581" s="122"/>
      <c r="Q581" s="122">
        <f>IFERROR(VLOOKUP($L581,'2-2 引出数据_合同数据仓库'!$B$2:$BP$1000,28,FALSE),0)</f>
        <v>0</v>
      </c>
      <c r="R581" s="122">
        <f>IFERROR(VLOOKUP($L581,'2-2 引出数据_合同数据仓库'!$B$2:$BP$1000,29,FALSE),0)</f>
        <v>0</v>
      </c>
      <c r="S581" s="122">
        <f>IFERROR(VLOOKUP($L581,'2-2 引出数据_合同数据仓库'!$B$2:$BP$1000,4,FALSE),0)</f>
        <v>0</v>
      </c>
      <c r="T581" s="122"/>
      <c r="U581" s="122">
        <f>IFERROR(VLOOKUP($L581,'2-2 引出数据_合同数据仓库'!$B$2:$BP$1000,15,FALSE),0)</f>
        <v>0</v>
      </c>
      <c r="V581" s="122">
        <f t="shared" si="6451"/>
        <v>0</v>
      </c>
      <c r="W581" s="122"/>
      <c r="X581" s="161">
        <v>45658</v>
      </c>
      <c r="Y581" s="161">
        <f t="shared" si="6452"/>
        <v>45688</v>
      </c>
      <c r="Z581" s="165">
        <f t="shared" si="6453"/>
        <v>0</v>
      </c>
      <c r="AA581" s="161">
        <f t="shared" si="6454"/>
        <v>45689</v>
      </c>
      <c r="AB581" s="161">
        <f t="shared" si="6455"/>
        <v>45716</v>
      </c>
      <c r="AC581" s="165">
        <f t="shared" si="6456"/>
        <v>0</v>
      </c>
      <c r="AD581" s="161">
        <f t="shared" si="6457"/>
        <v>45717</v>
      </c>
      <c r="AE581" s="161">
        <f t="shared" si="6458"/>
        <v>45747</v>
      </c>
      <c r="AF581" s="165">
        <f t="shared" si="6459"/>
        <v>0</v>
      </c>
      <c r="AG581" s="161">
        <f t="shared" si="6460"/>
        <v>45748</v>
      </c>
      <c r="AH581" s="161">
        <f t="shared" si="6461"/>
        <v>45777</v>
      </c>
      <c r="AI581" s="165">
        <f t="shared" si="6462"/>
        <v>0</v>
      </c>
      <c r="AJ581" s="161">
        <f t="shared" si="6463"/>
        <v>45778</v>
      </c>
      <c r="AK581" s="161">
        <f t="shared" si="6464"/>
        <v>45808</v>
      </c>
      <c r="AL581" s="165">
        <f t="shared" si="6465"/>
        <v>0</v>
      </c>
      <c r="AM581" s="161">
        <f t="shared" si="6466"/>
        <v>45809</v>
      </c>
      <c r="AN581" s="161">
        <f t="shared" si="6467"/>
        <v>45838</v>
      </c>
      <c r="AO581" s="165">
        <f t="shared" si="6468"/>
        <v>0</v>
      </c>
      <c r="AP581" s="161">
        <f t="shared" si="6469"/>
        <v>45839</v>
      </c>
      <c r="AQ581" s="161">
        <f t="shared" si="6470"/>
        <v>45869</v>
      </c>
      <c r="AR581" s="165">
        <f t="shared" si="6471"/>
        <v>0</v>
      </c>
      <c r="AS581" s="161">
        <f t="shared" si="6472"/>
        <v>45870</v>
      </c>
      <c r="AT581" s="161">
        <f t="shared" si="6473"/>
        <v>45900</v>
      </c>
      <c r="AU581" s="165">
        <f t="shared" si="6474"/>
        <v>0</v>
      </c>
      <c r="AV581" s="161">
        <f t="shared" si="6475"/>
        <v>45901</v>
      </c>
      <c r="AW581" s="161">
        <f t="shared" si="6476"/>
        <v>45930</v>
      </c>
      <c r="AX581" s="165">
        <f t="shared" si="6477"/>
        <v>0</v>
      </c>
      <c r="AY581" s="161">
        <f t="shared" si="6478"/>
        <v>45931</v>
      </c>
      <c r="AZ581" s="161">
        <f t="shared" si="6479"/>
        <v>45961</v>
      </c>
      <c r="BA581" s="165">
        <f t="shared" si="6480"/>
        <v>0</v>
      </c>
      <c r="BB581" s="161">
        <f t="shared" si="6481"/>
        <v>45962</v>
      </c>
      <c r="BC581" s="161">
        <f t="shared" si="6482"/>
        <v>45991</v>
      </c>
      <c r="BD581" s="165">
        <f t="shared" si="6483"/>
        <v>0</v>
      </c>
      <c r="BE581" s="161">
        <f t="shared" si="6484"/>
        <v>45992</v>
      </c>
      <c r="BF581" s="161">
        <f t="shared" si="6485"/>
        <v>46022</v>
      </c>
      <c r="BG581" s="165">
        <f t="shared" si="6486"/>
        <v>0</v>
      </c>
      <c r="BH581" s="161">
        <v>46023</v>
      </c>
      <c r="BI581" s="161">
        <f t="shared" si="6487"/>
        <v>46053</v>
      </c>
      <c r="BJ581" s="165">
        <f t="shared" si="6488"/>
        <v>0</v>
      </c>
      <c r="BK581" s="161">
        <f t="shared" si="6489"/>
        <v>46054</v>
      </c>
      <c r="BL581" s="161">
        <f t="shared" si="6490"/>
        <v>46081</v>
      </c>
      <c r="BM581" s="165">
        <f t="shared" si="6491"/>
        <v>0</v>
      </c>
      <c r="BN581" s="161">
        <f t="shared" si="6492"/>
        <v>46082</v>
      </c>
      <c r="BO581" s="161">
        <f t="shared" si="6493"/>
        <v>46112</v>
      </c>
      <c r="BP581" s="165">
        <f t="shared" si="6494"/>
        <v>0</v>
      </c>
      <c r="BQ581" s="161">
        <f t="shared" si="6495"/>
        <v>46113</v>
      </c>
      <c r="BR581" s="161">
        <f t="shared" si="6496"/>
        <v>46142</v>
      </c>
      <c r="BS581" s="165">
        <f t="shared" si="6497"/>
        <v>0</v>
      </c>
      <c r="BT581" s="161">
        <f t="shared" si="6498"/>
        <v>46143</v>
      </c>
      <c r="BU581" s="161">
        <f t="shared" si="6499"/>
        <v>46173</v>
      </c>
      <c r="BV581" s="165">
        <f t="shared" si="6500"/>
        <v>0</v>
      </c>
      <c r="BW581" s="161">
        <f t="shared" si="6501"/>
        <v>46174</v>
      </c>
      <c r="BX581" s="161">
        <f t="shared" si="6502"/>
        <v>46203</v>
      </c>
      <c r="BY581" s="165">
        <f t="shared" si="6503"/>
        <v>0</v>
      </c>
      <c r="BZ581" s="161">
        <f t="shared" si="6504"/>
        <v>46204</v>
      </c>
      <c r="CA581" s="161">
        <f t="shared" si="6505"/>
        <v>46234</v>
      </c>
      <c r="CB581" s="165">
        <f t="shared" si="6506"/>
        <v>0</v>
      </c>
      <c r="CC581" s="161">
        <f t="shared" si="6507"/>
        <v>46235</v>
      </c>
      <c r="CD581" s="161">
        <f t="shared" si="6508"/>
        <v>46265</v>
      </c>
      <c r="CE581" s="165">
        <f t="shared" si="6509"/>
        <v>0</v>
      </c>
      <c r="CF581" s="161">
        <f t="shared" si="6510"/>
        <v>46266</v>
      </c>
      <c r="CG581" s="161">
        <f t="shared" si="6511"/>
        <v>46295</v>
      </c>
      <c r="CH581" s="165">
        <f t="shared" si="6512"/>
        <v>0</v>
      </c>
      <c r="CI581" s="161">
        <f t="shared" si="6513"/>
        <v>46296</v>
      </c>
      <c r="CJ581" s="161">
        <f t="shared" si="6514"/>
        <v>46326</v>
      </c>
      <c r="CK581" s="165">
        <f t="shared" si="6515"/>
        <v>0</v>
      </c>
      <c r="CL581" s="161">
        <f t="shared" si="6516"/>
        <v>46327</v>
      </c>
      <c r="CM581" s="161">
        <f t="shared" si="6517"/>
        <v>46356</v>
      </c>
      <c r="CN581" s="165">
        <f t="shared" si="6518"/>
        <v>0</v>
      </c>
      <c r="CO581" s="161">
        <f t="shared" si="6519"/>
        <v>46357</v>
      </c>
      <c r="CP581" s="161">
        <f t="shared" si="6520"/>
        <v>46387</v>
      </c>
      <c r="CQ581" s="165">
        <f t="shared" si="6521"/>
        <v>0</v>
      </c>
    </row>
    <row r="582" s="78" customFormat="1" ht="24" customHeight="1" outlineLevel="4" spans="1:95">
      <c r="A582" s="123" t="s">
        <v>2826</v>
      </c>
      <c r="B582" s="124"/>
      <c r="C582" s="124"/>
      <c r="D582" s="124"/>
      <c r="E582" s="124"/>
      <c r="F582" s="124"/>
      <c r="G582" s="125"/>
      <c r="H582" s="126"/>
      <c r="I582" s="126"/>
      <c r="J582" s="126"/>
      <c r="K582" s="126"/>
      <c r="L582" s="126"/>
      <c r="M582" s="155"/>
      <c r="N582" s="155"/>
      <c r="O582" s="155"/>
      <c r="P582" s="126"/>
      <c r="Q582" s="126"/>
      <c r="R582" s="126"/>
      <c r="S582" s="126"/>
      <c r="T582" s="126"/>
      <c r="U582" s="126"/>
      <c r="V582" s="126"/>
      <c r="W582" s="126"/>
      <c r="X582" s="126"/>
      <c r="Y582" s="126"/>
      <c r="Z582" s="126"/>
      <c r="AA582" s="126"/>
      <c r="AB582" s="126"/>
      <c r="AC582" s="126"/>
      <c r="AD582" s="126"/>
      <c r="AE582" s="126"/>
      <c r="AF582" s="126"/>
      <c r="AG582" s="126"/>
      <c r="AH582" s="126"/>
      <c r="AI582" s="126"/>
      <c r="AJ582" s="126"/>
      <c r="AK582" s="126"/>
      <c r="AL582" s="126"/>
      <c r="AM582" s="126"/>
      <c r="AN582" s="126"/>
      <c r="AO582" s="126"/>
      <c r="AP582" s="126"/>
      <c r="AQ582" s="126"/>
      <c r="AR582" s="126"/>
      <c r="AS582" s="126"/>
      <c r="AT582" s="126"/>
      <c r="AU582" s="126"/>
      <c r="AV582" s="126"/>
      <c r="AW582" s="126"/>
      <c r="AX582" s="126"/>
      <c r="AY582" s="126"/>
      <c r="AZ582" s="126"/>
      <c r="BA582" s="126"/>
      <c r="BB582" s="126"/>
      <c r="BC582" s="126"/>
      <c r="BD582" s="126"/>
      <c r="BE582" s="126"/>
      <c r="BF582" s="126"/>
      <c r="BG582" s="126"/>
      <c r="BH582" s="126"/>
      <c r="BI582" s="126"/>
      <c r="BJ582" s="126"/>
      <c r="BK582" s="126"/>
      <c r="BL582" s="126"/>
      <c r="BM582" s="126"/>
      <c r="BN582" s="126"/>
      <c r="BO582" s="126"/>
      <c r="BP582" s="126"/>
      <c r="BQ582" s="126"/>
      <c r="BR582" s="126"/>
      <c r="BS582" s="126"/>
      <c r="BT582" s="126"/>
      <c r="BU582" s="126"/>
      <c r="BV582" s="126"/>
      <c r="BW582" s="126"/>
      <c r="BX582" s="126"/>
      <c r="BY582" s="126"/>
      <c r="BZ582" s="126"/>
      <c r="CA582" s="126"/>
      <c r="CB582" s="126"/>
      <c r="CC582" s="126"/>
      <c r="CD582" s="126"/>
      <c r="CE582" s="126"/>
      <c r="CF582" s="126"/>
      <c r="CG582" s="126"/>
      <c r="CH582" s="126"/>
      <c r="CI582" s="126"/>
      <c r="CJ582" s="126"/>
      <c r="CK582" s="126"/>
      <c r="CL582" s="126"/>
      <c r="CM582" s="126"/>
      <c r="CN582" s="126"/>
      <c r="CO582" s="126"/>
      <c r="CP582" s="126"/>
      <c r="CQ582" s="126"/>
    </row>
    <row r="583" ht="24" customHeight="1" outlineLevel="1" spans="1:95">
      <c r="A583" s="22"/>
      <c r="B583" s="108" t="s">
        <v>799</v>
      </c>
      <c r="C583" s="109" t="s">
        <v>2281</v>
      </c>
      <c r="D583" s="22" t="s">
        <v>2282</v>
      </c>
      <c r="E583" s="108"/>
      <c r="F583" s="108"/>
      <c r="G583" s="108"/>
      <c r="H583" s="110">
        <f>X583+AA583+AD583+AG583+AJ583+AM583+AP583+AS583+AV583+AY583+BB583+BE583</f>
        <v>0</v>
      </c>
      <c r="I583" s="110">
        <f>Y583+AB583+AE583+AH583+AK583+AN583+AQ583+AT583+AW583+AZ583+BC583+BF583</f>
        <v>0</v>
      </c>
      <c r="J583" s="110">
        <f t="shared" si="6162"/>
        <v>0</v>
      </c>
      <c r="K583" s="110"/>
      <c r="L583" s="110"/>
      <c r="M583" s="150"/>
      <c r="N583" s="150"/>
      <c r="O583" s="150"/>
      <c r="P583" s="110"/>
      <c r="Q583" s="110"/>
      <c r="R583" s="110"/>
      <c r="S583" s="110"/>
      <c r="T583" s="110"/>
      <c r="U583" s="110"/>
      <c r="V583" s="110"/>
      <c r="W583" s="110"/>
      <c r="X583" s="110">
        <f>VLOOKUP($C583,'1 预算编制表单'!$C:$BJ,27,FALSE)</f>
        <v>0</v>
      </c>
      <c r="Y583" s="110">
        <f>X583-Z583</f>
        <v>0</v>
      </c>
      <c r="Z583" s="110">
        <f>SUM(Z584:Z588)</f>
        <v>0</v>
      </c>
      <c r="AA583" s="110">
        <f>VLOOKUP($C583,'1 预算编制表单'!$C:$BJ,30,FALSE)</f>
        <v>0</v>
      </c>
      <c r="AB583" s="110">
        <f>AA583-AC583</f>
        <v>0</v>
      </c>
      <c r="AC583" s="110">
        <f>SUM(AC584:AC588)</f>
        <v>0</v>
      </c>
      <c r="AD583" s="110">
        <f>VLOOKUP($C583,'1 预算编制表单'!$C:$BJ,33,FALSE)</f>
        <v>0</v>
      </c>
      <c r="AE583" s="110">
        <f>AD583-AF583</f>
        <v>0</v>
      </c>
      <c r="AF583" s="110">
        <f>SUM(AF584:AF588)</f>
        <v>0</v>
      </c>
      <c r="AG583" s="110">
        <f>VLOOKUP($C583,'1 预算编制表单'!$C:$BJ,36,FALSE)</f>
        <v>0</v>
      </c>
      <c r="AH583" s="110">
        <f>AG583-AI583</f>
        <v>0</v>
      </c>
      <c r="AI583" s="110">
        <f>SUM(AI584:AI588)</f>
        <v>0</v>
      </c>
      <c r="AJ583" s="110">
        <f>VLOOKUP($C583,'1 预算编制表单'!$C:$BJ,39,FALSE)</f>
        <v>0</v>
      </c>
      <c r="AK583" s="110">
        <f>AJ583-AL583</f>
        <v>0</v>
      </c>
      <c r="AL583" s="110">
        <f>SUM(AL584:AL588)</f>
        <v>0</v>
      </c>
      <c r="AM583" s="110">
        <f>VLOOKUP($C583,'1 预算编制表单'!$C:$BJ,42,FALSE)</f>
        <v>0</v>
      </c>
      <c r="AN583" s="110">
        <f>AM583-AO583</f>
        <v>0</v>
      </c>
      <c r="AO583" s="110">
        <f>SUM(AO584:AO588)</f>
        <v>0</v>
      </c>
      <c r="AP583" s="110">
        <f>VLOOKUP($C583,'1 预算编制表单'!$C:$BJ,45,FALSE)</f>
        <v>0</v>
      </c>
      <c r="AQ583" s="110">
        <f>AP583-AR583</f>
        <v>0</v>
      </c>
      <c r="AR583" s="110">
        <f>SUM(AR584:AR588)</f>
        <v>0</v>
      </c>
      <c r="AS583" s="110">
        <f>VLOOKUP($C583,'1 预算编制表单'!$C:$BJ,48,FALSE)</f>
        <v>0</v>
      </c>
      <c r="AT583" s="110">
        <f>AS583-AU583</f>
        <v>0</v>
      </c>
      <c r="AU583" s="110">
        <f>SUM(AU584:AU588)</f>
        <v>0</v>
      </c>
      <c r="AV583" s="110">
        <f>VLOOKUP($C583,'1 预算编制表单'!$C:$BJ,51,FALSE)</f>
        <v>0</v>
      </c>
      <c r="AW583" s="110">
        <f>AV583-AX583</f>
        <v>0</v>
      </c>
      <c r="AX583" s="110">
        <f>SUM(AX584:AX588)</f>
        <v>0</v>
      </c>
      <c r="AY583" s="110">
        <f>VLOOKUP($C583,'1 预算编制表单'!$C:$BJ,54,FALSE)</f>
        <v>0</v>
      </c>
      <c r="AZ583" s="110">
        <f>AY583-BA583</f>
        <v>0</v>
      </c>
      <c r="BA583" s="110">
        <f>SUM(BA584:BA588)</f>
        <v>0</v>
      </c>
      <c r="BB583" s="110">
        <f>VLOOKUP($C583,'1 预算编制表单'!$C:$BJ,57,FALSE)</f>
        <v>0</v>
      </c>
      <c r="BC583" s="110">
        <f>BB583-BD583</f>
        <v>0</v>
      </c>
      <c r="BD583" s="110">
        <f>SUM(BD584:BD588)</f>
        <v>0</v>
      </c>
      <c r="BE583" s="110">
        <f>VLOOKUP($C583,'1 预算编制表单'!$C:$BJ,60,FALSE)</f>
        <v>0</v>
      </c>
      <c r="BF583" s="110">
        <f>BE583-BG583</f>
        <v>0</v>
      </c>
      <c r="BG583" s="110">
        <f>SUM(BG584:BG588)</f>
        <v>0</v>
      </c>
      <c r="BH583" s="110">
        <f>VLOOKUP($C583,'1 预算编制表单'!$C:$BJ,27,FALSE)</f>
        <v>0</v>
      </c>
      <c r="BI583" s="110">
        <f>BH583-BJ583</f>
        <v>0</v>
      </c>
      <c r="BJ583" s="110">
        <f>SUM(BJ584:BJ588)</f>
        <v>0</v>
      </c>
      <c r="BK583" s="110">
        <f>VLOOKUP($C583,'1 预算编制表单'!$C:$BJ,30,FALSE)</f>
        <v>0</v>
      </c>
      <c r="BL583" s="110">
        <f>BK583-BM583</f>
        <v>0</v>
      </c>
      <c r="BM583" s="110">
        <f>SUM(BM584:BM588)</f>
        <v>0</v>
      </c>
      <c r="BN583" s="110">
        <f>VLOOKUP($C583,'1 预算编制表单'!$C:$BJ,33,FALSE)</f>
        <v>0</v>
      </c>
      <c r="BO583" s="110">
        <f>BN583-BP583</f>
        <v>0</v>
      </c>
      <c r="BP583" s="110">
        <f>SUM(BP584:BP588)</f>
        <v>0</v>
      </c>
      <c r="BQ583" s="110">
        <f>VLOOKUP($C583,'1 预算编制表单'!$C:$BJ,36,FALSE)</f>
        <v>0</v>
      </c>
      <c r="BR583" s="110">
        <f>BQ583-BS583</f>
        <v>0</v>
      </c>
      <c r="BS583" s="110">
        <f>SUM(BS584:BS588)</f>
        <v>0</v>
      </c>
      <c r="BT583" s="110">
        <f>VLOOKUP($C583,'1 预算编制表单'!$C:$BJ,39,FALSE)</f>
        <v>0</v>
      </c>
      <c r="BU583" s="110">
        <f>BT583-BV583</f>
        <v>0</v>
      </c>
      <c r="BV583" s="110">
        <f>SUM(BV584:BV588)</f>
        <v>0</v>
      </c>
      <c r="BW583" s="110">
        <f>VLOOKUP($C583,'1 预算编制表单'!$C:$BJ,42,FALSE)</f>
        <v>0</v>
      </c>
      <c r="BX583" s="110">
        <f>BW583-BY583</f>
        <v>0</v>
      </c>
      <c r="BY583" s="110">
        <f>SUM(BY584:BY588)</f>
        <v>0</v>
      </c>
      <c r="BZ583" s="110">
        <f>VLOOKUP($C583,'1 预算编制表单'!$C:$BJ,45,FALSE)</f>
        <v>0</v>
      </c>
      <c r="CA583" s="110">
        <f>BZ583-CB583</f>
        <v>0</v>
      </c>
      <c r="CB583" s="110">
        <f>SUM(CB584:CB588)</f>
        <v>0</v>
      </c>
      <c r="CC583" s="110">
        <f>VLOOKUP($C583,'1 预算编制表单'!$C:$BJ,48,FALSE)</f>
        <v>0</v>
      </c>
      <c r="CD583" s="110">
        <f>CC583-CE583</f>
        <v>0</v>
      </c>
      <c r="CE583" s="110">
        <f>SUM(CE584:CE588)</f>
        <v>0</v>
      </c>
      <c r="CF583" s="110">
        <f>VLOOKUP($C583,'1 预算编制表单'!$C:$BJ,51,FALSE)</f>
        <v>0</v>
      </c>
      <c r="CG583" s="110">
        <f>CF583-CH583</f>
        <v>0</v>
      </c>
      <c r="CH583" s="110">
        <f>SUM(CH584:CH588)</f>
        <v>0</v>
      </c>
      <c r="CI583" s="110">
        <f>VLOOKUP($C583,'1 预算编制表单'!$C:$BJ,54,FALSE)</f>
        <v>0</v>
      </c>
      <c r="CJ583" s="110">
        <f>CI583-CK583</f>
        <v>0</v>
      </c>
      <c r="CK583" s="110">
        <f>SUM(CK584:CK588)</f>
        <v>0</v>
      </c>
      <c r="CL583" s="110">
        <f>VLOOKUP($C583,'1 预算编制表单'!$C:$BJ,57,FALSE)</f>
        <v>0</v>
      </c>
      <c r="CM583" s="110">
        <f>CL583-CN583</f>
        <v>0</v>
      </c>
      <c r="CN583" s="110">
        <f>SUM(CN584:CN588)</f>
        <v>0</v>
      </c>
      <c r="CO583" s="110">
        <f>VLOOKUP($C583,'1 预算编制表单'!$C:$BJ,60,FALSE)</f>
        <v>0</v>
      </c>
      <c r="CP583" s="110">
        <f>CO583-CQ583</f>
        <v>0</v>
      </c>
      <c r="CQ583" s="110">
        <f>SUM(CQ584:CQ588)</f>
        <v>0</v>
      </c>
    </row>
    <row r="584" s="78" customFormat="1" ht="24" customHeight="1" outlineLevel="2" spans="1:95">
      <c r="A584" s="119"/>
      <c r="B584" s="120"/>
      <c r="C584" s="121"/>
      <c r="D584" s="119"/>
      <c r="E584" s="120"/>
      <c r="F584" s="120"/>
      <c r="G584" s="120"/>
      <c r="H584" s="122"/>
      <c r="I584" s="122"/>
      <c r="J584" s="122">
        <f t="shared" si="6162"/>
        <v>0</v>
      </c>
      <c r="K584" s="122">
        <v>1</v>
      </c>
      <c r="L584" s="87" t="s">
        <v>2872</v>
      </c>
      <c r="M584" s="154" t="str">
        <f>IFERROR(VLOOKUP($L584,'2-2 引出数据_合同数据仓库'!$B$2:$BP$1000,3,FALSE),0)</f>
        <v>翠堤湾花园高位树枝修剪清理合同</v>
      </c>
      <c r="N584" s="122"/>
      <c r="O584" s="154">
        <f>IFERROR(VLOOKUP((LEFT(VLOOKUP($L584,'2-2 引出数据_合同数据仓库'!$B$2:$BP$1000,64,FALSE),15)&amp;(RIGHT(VLOOKUP($L584,'2-2 引出数据_合同数据仓库'!$B$2:$BP$1000,64,FALSE),4)+1)),'2-2 引出数据_合同数据仓库'!$B$2:$BP$1000,3,FALSE),0)</f>
        <v>0</v>
      </c>
      <c r="P584" s="122"/>
      <c r="Q584" s="122" t="str">
        <f>IFERROR(VLOOKUP($L584,'2-2 引出数据_合同数据仓库'!$B$2:$BP$1000,28,FALSE),0)</f>
        <v>2024-04-29</v>
      </c>
      <c r="R584" s="122" t="str">
        <f>IFERROR(VLOOKUP($L584,'2-2 引出数据_合同数据仓库'!$B$2:$BP$1000,29,FALSE),0)</f>
        <v>2024-05-06</v>
      </c>
      <c r="S584" s="122" t="str">
        <f>IFERROR(VLOOKUP($L584,'2-2 引出数据_合同数据仓库'!$B$2:$BP$1000,4,FALSE),0)</f>
        <v>2024-05-31</v>
      </c>
      <c r="T584" s="122"/>
      <c r="U584" s="122">
        <f>IFERROR(VLOOKUP($L584,'2-2 引出数据_合同数据仓库'!$B$2:$BP$1000,15,FALSE),0)</f>
        <v>70850.4</v>
      </c>
      <c r="V584" s="122">
        <f t="shared" ref="V584:V587" si="6523">U584/(S584-R584+1)*365</f>
        <v>994630.615384615</v>
      </c>
      <c r="W584" s="122"/>
      <c r="X584" s="161">
        <v>45658</v>
      </c>
      <c r="Y584" s="161">
        <f t="shared" ref="Y584:Y587" si="6524">X584+30</f>
        <v>45688</v>
      </c>
      <c r="Z584" s="165">
        <f t="shared" ref="Z584:Z587" si="6525">IFERROR(IF(($R584-Y584)&gt;=0,0,IF(($S584-X584)&lt;0,0,IF(AND(($S584-Y584)&gt;0,(X584-$R584)&gt;0),$V584/365*(Y584-X584+1),IF(AND(($S584-Y584)&lt;=0,(X584-$R584)&gt;0),$V584/365*($S584-X584+1),$V584/365*(Y584-$R584+1))))),0)</f>
        <v>0</v>
      </c>
      <c r="AA584" s="161">
        <f t="shared" ref="AA584:AA587" si="6526">Y584+1</f>
        <v>45689</v>
      </c>
      <c r="AB584" s="161">
        <f t="shared" ref="AB584:AB587" si="6527">AA584+27</f>
        <v>45716</v>
      </c>
      <c r="AC584" s="165">
        <f t="shared" ref="AC584:AC587" si="6528">IFERROR(IF(($R584-AB584)&gt;=0,0,IF(($S584-AA584)&lt;0,0,IF(AND(($S584-AB584)&gt;0,(AA584-$R584)&gt;0),$V584/365*(AB584-AA584+1),IF(AND(($S584-AB584)&lt;=0,(AA584-$R584)&gt;0),$V584/365*($S584-AA584+1),$V584/365*(AB584-$R584+1))))),0)</f>
        <v>0</v>
      </c>
      <c r="AD584" s="161">
        <f t="shared" ref="AD584:AD587" si="6529">AB584+1</f>
        <v>45717</v>
      </c>
      <c r="AE584" s="161">
        <f t="shared" ref="AE584:AE587" si="6530">AD584+30</f>
        <v>45747</v>
      </c>
      <c r="AF584" s="165">
        <f t="shared" ref="AF584:AF587" si="6531">IFERROR(IF(($R584-AE584)&gt;=0,0,IF(($S584-AD584)&lt;0,0,IF(AND(($S584-AE584)&gt;0,(AD584-$R584)&gt;0),$V584/365*(AE584-AD584+1),IF(AND(($S584-AE584)&lt;=0,(AD584-$R584)&gt;0),$V584/365*($S584-AD584+1),$V584/365*(AE584-$R584+1))))),0)</f>
        <v>0</v>
      </c>
      <c r="AG584" s="161">
        <f t="shared" ref="AG584:AG587" si="6532">AE584+1</f>
        <v>45748</v>
      </c>
      <c r="AH584" s="161">
        <f t="shared" ref="AH584:AH587" si="6533">AG584+29</f>
        <v>45777</v>
      </c>
      <c r="AI584" s="165">
        <f t="shared" ref="AI584:AI587" si="6534">IFERROR(IF(($R584-AH584)&gt;=0,0,IF(($S584-AG584)&lt;0,0,IF(AND(($S584-AH584)&gt;0,(AG584-$R584)&gt;0),$V584/365*(AH584-AG584+1),IF(AND(($S584-AH584)&lt;=0,(AG584-$R584)&gt;0),$V584/365*($S584-AG584+1),$V584/365*(AH584-$R584+1))))),0)</f>
        <v>0</v>
      </c>
      <c r="AJ584" s="161">
        <f t="shared" ref="AJ584:AJ587" si="6535">AH584+1</f>
        <v>45778</v>
      </c>
      <c r="AK584" s="161">
        <f t="shared" ref="AK584:AK587" si="6536">AJ584+30</f>
        <v>45808</v>
      </c>
      <c r="AL584" s="165">
        <f t="shared" ref="AL584:AL587" si="6537">IFERROR(IF(($R584-AK584)&gt;=0,0,IF(($S584-AJ584)&lt;0,0,IF(AND(($S584-AK584)&gt;0,(AJ584-$R584)&gt;0),$V584/365*(AK584-AJ584+1),IF(AND(($S584-AK584)&lt;=0,(AJ584-$R584)&gt;0),$V584/365*($S584-AJ584+1),$V584/365*(AK584-$R584+1))))),0)</f>
        <v>0</v>
      </c>
      <c r="AM584" s="161">
        <f t="shared" ref="AM584:AM587" si="6538">AK584+1</f>
        <v>45809</v>
      </c>
      <c r="AN584" s="161">
        <f t="shared" ref="AN584:AN587" si="6539">AM584+29</f>
        <v>45838</v>
      </c>
      <c r="AO584" s="165">
        <f t="shared" ref="AO584:AO587" si="6540">IFERROR(IF(($R584-AN584)&gt;=0,0,IF(($S584-AM584)&lt;0,0,IF(AND(($S584-AN584)&gt;0,(AM584-$R584)&gt;0),$V584/365*(AN584-AM584+1),IF(AND(($S584-AN584)&lt;=0,(AM584-$R584)&gt;0),$V584/365*($S584-AM584+1),$V584/365*(AN584-$R584+1))))),0)</f>
        <v>0</v>
      </c>
      <c r="AP584" s="161">
        <f t="shared" ref="AP584:AP587" si="6541">AN584+1</f>
        <v>45839</v>
      </c>
      <c r="AQ584" s="161">
        <f t="shared" ref="AQ584:AQ587" si="6542">AP584+30</f>
        <v>45869</v>
      </c>
      <c r="AR584" s="165">
        <f t="shared" ref="AR584:AR587" si="6543">IFERROR(IF(($R584-AQ584)&gt;=0,0,IF(($S584-AP584)&lt;0,0,IF(AND(($S584-AQ584)&gt;0,(AP584-$R584)&gt;0),$V584/365*(AQ584-AP584+1),IF(AND(($S584-AQ584)&lt;=0,(AP584-$R584)&gt;0),$V584/365*($S584-AP584+1),$V584/365*(AQ584-$R584+1))))),0)</f>
        <v>0</v>
      </c>
      <c r="AS584" s="161">
        <f t="shared" ref="AS584:AS587" si="6544">AQ584+1</f>
        <v>45870</v>
      </c>
      <c r="AT584" s="161">
        <f t="shared" ref="AT584:AT587" si="6545">AS584+30</f>
        <v>45900</v>
      </c>
      <c r="AU584" s="165">
        <f t="shared" ref="AU584:AU587" si="6546">IFERROR(IF(($R584-AT584)&gt;=0,0,IF(($S584-AS584)&lt;0,0,IF(AND(($S584-AT584)&gt;0,(AS584-$R584)&gt;0),$V584/365*(AT584-AS584+1),IF(AND(($S584-AT584)&lt;=0,(AS584-$R584)&gt;0),$V584/365*($S584-AS584+1),$V584/365*(AT584-$R584+1))))),0)</f>
        <v>0</v>
      </c>
      <c r="AV584" s="161">
        <f t="shared" ref="AV584:AV587" si="6547">AT584+1</f>
        <v>45901</v>
      </c>
      <c r="AW584" s="161">
        <f t="shared" ref="AW584:AW587" si="6548">AV584+29</f>
        <v>45930</v>
      </c>
      <c r="AX584" s="165">
        <f t="shared" ref="AX584:AX587" si="6549">IFERROR(IF(($R584-AW584)&gt;=0,0,IF(($S584-AV584)&lt;0,0,IF(AND(($S584-AW584)&gt;0,(AV584-$R584)&gt;0),$V584/365*(AW584-AV584+1),IF(AND(($S584-AW584)&lt;=0,(AV584-$R584)&gt;0),$V584/365*($S584-AV584+1),$V584/365*(AW584-$R584+1))))),0)</f>
        <v>0</v>
      </c>
      <c r="AY584" s="161">
        <f t="shared" ref="AY584:AY587" si="6550">AW584+1</f>
        <v>45931</v>
      </c>
      <c r="AZ584" s="161">
        <f t="shared" ref="AZ584:AZ587" si="6551">AY584+30</f>
        <v>45961</v>
      </c>
      <c r="BA584" s="165">
        <f t="shared" ref="BA584:BA587" si="6552">IFERROR(IF(($R584-AZ584)&gt;=0,0,IF(($S584-AY584)&lt;0,0,IF(AND(($S584-AZ584)&gt;0,(AY584-$R584)&gt;0),$V584/365*(AZ584-AY584+1),IF(AND(($S584-AZ584)&lt;=0,(AY584-$R584)&gt;0),$V584/365*($S584-AY584+1),$V584/365*(AZ584-$R584+1))))),0)</f>
        <v>0</v>
      </c>
      <c r="BB584" s="161">
        <f t="shared" ref="BB584:BB587" si="6553">AZ584+1</f>
        <v>45962</v>
      </c>
      <c r="BC584" s="161">
        <f t="shared" ref="BC584:BC587" si="6554">BB584+29</f>
        <v>45991</v>
      </c>
      <c r="BD584" s="165">
        <f t="shared" ref="BD584:BD587" si="6555">IFERROR(IF(($R584-BC584)&gt;=0,0,IF(($S584-BB584)&lt;0,0,IF(AND(($S584-BC584)&gt;0,(BB584-$R584)&gt;0),$V584/365*(BC584-BB584+1),IF(AND(($S584-BC584)&lt;=0,(BB584-$R584)&gt;0),$V584/365*($S584-BB584+1),$V584/365*(BC584-$R584+1))))),0)</f>
        <v>0</v>
      </c>
      <c r="BE584" s="161">
        <f t="shared" ref="BE584:BE587" si="6556">BC584+1</f>
        <v>45992</v>
      </c>
      <c r="BF584" s="161">
        <f t="shared" ref="BF584:BF587" si="6557">BE584+30</f>
        <v>46022</v>
      </c>
      <c r="BG584" s="165">
        <f t="shared" ref="BG584:BG587" si="6558">IFERROR(IF(($R584-BF584)&gt;=0,0,IF(($S584-BE584)&lt;0,0,IF(AND(($S584-BF584)&gt;0,(BE584-$R584)&gt;0),$V584/365*(BF584-BE584+1),IF(AND(($S584-BF584)&lt;=0,(BE584-$R584)&gt;0),$V584/365*($S584-BE584+1),$V584/365*(BF584-$R584+1))))),0)</f>
        <v>0</v>
      </c>
      <c r="BH584" s="161">
        <v>46023</v>
      </c>
      <c r="BI584" s="161">
        <f t="shared" ref="BI584:BI587" si="6559">BH584+30</f>
        <v>46053</v>
      </c>
      <c r="BJ584" s="165">
        <f t="shared" ref="BJ584:BJ587" si="6560">IFERROR(IF(($R584-BI584)&gt;=0,0,IF(($S584-BH584)&lt;0,0,IF(AND(($S584-BI584)&gt;0,(BH584-$R584)&gt;0),$V584/365*(BI584-BH584+1),IF(AND(($S584-BI584)&lt;=0,(BH584-$R584)&gt;0),$V584/365*($S584-BH584+1),$V584/365*(BI584-$R584+1))))),0)</f>
        <v>0</v>
      </c>
      <c r="BK584" s="161">
        <f t="shared" ref="BK584:BK587" si="6561">BI584+1</f>
        <v>46054</v>
      </c>
      <c r="BL584" s="161">
        <f t="shared" ref="BL584:BL587" si="6562">BK584+27</f>
        <v>46081</v>
      </c>
      <c r="BM584" s="165">
        <f t="shared" ref="BM584:BM587" si="6563">IFERROR(IF(($R584-BL584)&gt;=0,0,IF(($S584-BK584)&lt;0,0,IF(AND(($S584-BL584)&gt;0,(BK584-$R584)&gt;0),$V584/365*(BL584-BK584+1),IF(AND(($S584-BL584)&lt;=0,(BK584-$R584)&gt;0),$V584/365*($S584-BK584+1),$V584/365*(BL584-$R584+1))))),0)</f>
        <v>0</v>
      </c>
      <c r="BN584" s="161">
        <f t="shared" ref="BN584:BN587" si="6564">BL584+1</f>
        <v>46082</v>
      </c>
      <c r="BO584" s="161">
        <f t="shared" ref="BO584:BO587" si="6565">BN584+30</f>
        <v>46112</v>
      </c>
      <c r="BP584" s="165">
        <f t="shared" ref="BP584:BP587" si="6566">IFERROR(IF(($R584-BO584)&gt;=0,0,IF(($S584-BN584)&lt;0,0,IF(AND(($S584-BO584)&gt;0,(BN584-$R584)&gt;0),$V584/365*(BO584-BN584+1),IF(AND(($S584-BO584)&lt;=0,(BN584-$R584)&gt;0),$V584/365*($S584-BN584+1),$V584/365*(BO584-$R584+1))))),0)</f>
        <v>0</v>
      </c>
      <c r="BQ584" s="161">
        <f t="shared" ref="BQ584:BQ587" si="6567">BO584+1</f>
        <v>46113</v>
      </c>
      <c r="BR584" s="161">
        <f t="shared" ref="BR584:BR587" si="6568">BQ584+29</f>
        <v>46142</v>
      </c>
      <c r="BS584" s="165">
        <f t="shared" ref="BS584:BS587" si="6569">IFERROR(IF(($R584-BR584)&gt;=0,0,IF(($S584-BQ584)&lt;0,0,IF(AND(($S584-BR584)&gt;0,(BQ584-$R584)&gt;0),$V584/365*(BR584-BQ584+1),IF(AND(($S584-BR584)&lt;=0,(BQ584-$R584)&gt;0),$V584/365*($S584-BQ584+1),$V584/365*(BR584-$R584+1))))),0)</f>
        <v>0</v>
      </c>
      <c r="BT584" s="161">
        <f t="shared" ref="BT584:BT587" si="6570">BR584+1</f>
        <v>46143</v>
      </c>
      <c r="BU584" s="161">
        <f t="shared" ref="BU584:BU587" si="6571">BT584+30</f>
        <v>46173</v>
      </c>
      <c r="BV584" s="165">
        <f t="shared" ref="BV584:BV587" si="6572">IFERROR(IF(($R584-BU584)&gt;=0,0,IF(($S584-BT584)&lt;0,0,IF(AND(($S584-BU584)&gt;0,(BT584-$R584)&gt;0),$V584/365*(BU584-BT584+1),IF(AND(($S584-BU584)&lt;=0,(BT584-$R584)&gt;0),$V584/365*($S584-BT584+1),$V584/365*(BU584-$R584+1))))),0)</f>
        <v>0</v>
      </c>
      <c r="BW584" s="161">
        <f t="shared" ref="BW584:BW587" si="6573">BU584+1</f>
        <v>46174</v>
      </c>
      <c r="BX584" s="161">
        <f t="shared" ref="BX584:BX587" si="6574">BW584+29</f>
        <v>46203</v>
      </c>
      <c r="BY584" s="165">
        <f t="shared" ref="BY584:BY587" si="6575">IFERROR(IF(($R584-BX584)&gt;=0,0,IF(($S584-BW584)&lt;0,0,IF(AND(($S584-BX584)&gt;0,(BW584-$R584)&gt;0),$V584/365*(BX584-BW584+1),IF(AND(($S584-BX584)&lt;=0,(BW584-$R584)&gt;0),$V584/365*($S584-BW584+1),$V584/365*(BX584-$R584+1))))),0)</f>
        <v>0</v>
      </c>
      <c r="BZ584" s="161">
        <f t="shared" ref="BZ584:BZ587" si="6576">BX584+1</f>
        <v>46204</v>
      </c>
      <c r="CA584" s="161">
        <f t="shared" ref="CA584:CA587" si="6577">BZ584+30</f>
        <v>46234</v>
      </c>
      <c r="CB584" s="165">
        <f t="shared" ref="CB584:CB587" si="6578">IFERROR(IF(($R584-CA584)&gt;=0,0,IF(($S584-BZ584)&lt;0,0,IF(AND(($S584-CA584)&gt;0,(BZ584-$R584)&gt;0),$V584/365*(CA584-BZ584+1),IF(AND(($S584-CA584)&lt;=0,(BZ584-$R584)&gt;0),$V584/365*($S584-BZ584+1),$V584/365*(CA584-$R584+1))))),0)</f>
        <v>0</v>
      </c>
      <c r="CC584" s="161">
        <f t="shared" ref="CC584:CC587" si="6579">CA584+1</f>
        <v>46235</v>
      </c>
      <c r="CD584" s="161">
        <f t="shared" ref="CD584:CD587" si="6580">CC584+30</f>
        <v>46265</v>
      </c>
      <c r="CE584" s="165">
        <f t="shared" ref="CE584:CE587" si="6581">IFERROR(IF(($R584-CD584)&gt;=0,0,IF(($S584-CC584)&lt;0,0,IF(AND(($S584-CD584)&gt;0,(CC584-$R584)&gt;0),$V584/365*(CD584-CC584+1),IF(AND(($S584-CD584)&lt;=0,(CC584-$R584)&gt;0),$V584/365*($S584-CC584+1),$V584/365*(CD584-$R584+1))))),0)</f>
        <v>0</v>
      </c>
      <c r="CF584" s="161">
        <f t="shared" ref="CF584:CF587" si="6582">CD584+1</f>
        <v>46266</v>
      </c>
      <c r="CG584" s="161">
        <f t="shared" ref="CG584:CG587" si="6583">CF584+29</f>
        <v>46295</v>
      </c>
      <c r="CH584" s="165">
        <f t="shared" ref="CH584:CH587" si="6584">IFERROR(IF(($R584-CG584)&gt;=0,0,IF(($S584-CF584)&lt;0,0,IF(AND(($S584-CG584)&gt;0,(CF584-$R584)&gt;0),$V584/365*(CG584-CF584+1),IF(AND(($S584-CG584)&lt;=0,(CF584-$R584)&gt;0),$V584/365*($S584-CF584+1),$V584/365*(CG584-$R584+1))))),0)</f>
        <v>0</v>
      </c>
      <c r="CI584" s="161">
        <f t="shared" ref="CI584:CI587" si="6585">CG584+1</f>
        <v>46296</v>
      </c>
      <c r="CJ584" s="161">
        <f t="shared" ref="CJ584:CJ587" si="6586">CI584+30</f>
        <v>46326</v>
      </c>
      <c r="CK584" s="165">
        <f t="shared" ref="CK584:CK587" si="6587">IFERROR(IF(($R584-CJ584)&gt;=0,0,IF(($S584-CI584)&lt;0,0,IF(AND(($S584-CJ584)&gt;0,(CI584-$R584)&gt;0),$V584/365*(CJ584-CI584+1),IF(AND(($S584-CJ584)&lt;=0,(CI584-$R584)&gt;0),$V584/365*($S584-CI584+1),$V584/365*(CJ584-$R584+1))))),0)</f>
        <v>0</v>
      </c>
      <c r="CL584" s="161">
        <f t="shared" ref="CL584:CL587" si="6588">CJ584+1</f>
        <v>46327</v>
      </c>
      <c r="CM584" s="161">
        <f t="shared" ref="CM584:CM587" si="6589">CL584+29</f>
        <v>46356</v>
      </c>
      <c r="CN584" s="165">
        <f t="shared" ref="CN584:CN587" si="6590">IFERROR(IF(($R584-CM584)&gt;=0,0,IF(($S584-CL584)&lt;0,0,IF(AND(($S584-CM584)&gt;0,(CL584-$R584)&gt;0),$V584/365*(CM584-CL584+1),IF(AND(($S584-CM584)&lt;=0,(CL584-$R584)&gt;0),$V584/365*($S584-CL584+1),$V584/365*(CM584-$R584+1))))),0)</f>
        <v>0</v>
      </c>
      <c r="CO584" s="161">
        <f t="shared" ref="CO584:CO587" si="6591">CM584+1</f>
        <v>46357</v>
      </c>
      <c r="CP584" s="161">
        <f t="shared" ref="CP584:CP587" si="6592">CO584+30</f>
        <v>46387</v>
      </c>
      <c r="CQ584" s="165">
        <f t="shared" ref="CQ584:CQ587" si="6593">IFERROR(IF(($R584-CP584)&gt;=0,0,IF(($S584-CO584)&lt;0,0,IF(AND(($S584-CP584)&gt;0,(CO584-$R584)&gt;0),$V584/365*(CP584-CO584+1),IF(AND(($S584-CP584)&lt;=0,(CO584-$R584)&gt;0),$V584/365*($S584-CO584+1),$V584/365*(CP584-$R584+1))))),0)</f>
        <v>0</v>
      </c>
    </row>
    <row r="585" s="78" customFormat="1" ht="24" customHeight="1" outlineLevel="2" spans="1:95">
      <c r="A585" s="119"/>
      <c r="B585" s="120"/>
      <c r="C585" s="121"/>
      <c r="D585" s="119"/>
      <c r="E585" s="120"/>
      <c r="F585" s="120"/>
      <c r="G585" s="120"/>
      <c r="H585" s="122"/>
      <c r="I585" s="122"/>
      <c r="J585" s="122">
        <f t="shared" si="6162"/>
        <v>0</v>
      </c>
      <c r="K585" s="122">
        <f t="shared" ref="K585:K587" si="6594">K584+1</f>
        <v>2</v>
      </c>
      <c r="L585" s="87"/>
      <c r="M585" s="154">
        <f>IFERROR(VLOOKUP($L585,'2-2 引出数据_合同数据仓库'!$B$2:$BP$1000,3,FALSE),0)</f>
        <v>0</v>
      </c>
      <c r="N585" s="122"/>
      <c r="O585" s="154">
        <f>IFERROR(VLOOKUP((LEFT(VLOOKUP($L585,'2-2 引出数据_合同数据仓库'!$B$2:$BP$1000,64,FALSE),15)&amp;(RIGHT(VLOOKUP($L585,'2-2 引出数据_合同数据仓库'!$B$2:$BP$1000,64,FALSE),4)+1)),'2-2 引出数据_合同数据仓库'!$B$2:$BP$1000,3,FALSE),0)</f>
        <v>0</v>
      </c>
      <c r="P585" s="122"/>
      <c r="Q585" s="122">
        <f>IFERROR(VLOOKUP($L585,'2-2 引出数据_合同数据仓库'!$B$2:$BP$1000,28,FALSE),0)</f>
        <v>0</v>
      </c>
      <c r="R585" s="122">
        <f>IFERROR(VLOOKUP($L585,'2-2 引出数据_合同数据仓库'!$B$2:$BP$1000,29,FALSE),0)</f>
        <v>0</v>
      </c>
      <c r="S585" s="122">
        <f>IFERROR(VLOOKUP($L585,'2-2 引出数据_合同数据仓库'!$B$2:$BP$1000,4,FALSE),0)</f>
        <v>0</v>
      </c>
      <c r="T585" s="122"/>
      <c r="U585" s="122">
        <f>IFERROR(VLOOKUP($L585,'2-2 引出数据_合同数据仓库'!$B$2:$BP$1000,15,FALSE),0)</f>
        <v>0</v>
      </c>
      <c r="V585" s="122">
        <f t="shared" si="6523"/>
        <v>0</v>
      </c>
      <c r="W585" s="122"/>
      <c r="X585" s="161">
        <v>45658</v>
      </c>
      <c r="Y585" s="161">
        <f t="shared" si="6524"/>
        <v>45688</v>
      </c>
      <c r="Z585" s="165">
        <f t="shared" si="6525"/>
        <v>0</v>
      </c>
      <c r="AA585" s="161">
        <f t="shared" si="6526"/>
        <v>45689</v>
      </c>
      <c r="AB585" s="161">
        <f t="shared" si="6527"/>
        <v>45716</v>
      </c>
      <c r="AC585" s="165">
        <f t="shared" si="6528"/>
        <v>0</v>
      </c>
      <c r="AD585" s="161">
        <f t="shared" si="6529"/>
        <v>45717</v>
      </c>
      <c r="AE585" s="161">
        <f t="shared" si="6530"/>
        <v>45747</v>
      </c>
      <c r="AF585" s="165">
        <f t="shared" si="6531"/>
        <v>0</v>
      </c>
      <c r="AG585" s="161">
        <f t="shared" si="6532"/>
        <v>45748</v>
      </c>
      <c r="AH585" s="161">
        <f t="shared" si="6533"/>
        <v>45777</v>
      </c>
      <c r="AI585" s="165">
        <f t="shared" si="6534"/>
        <v>0</v>
      </c>
      <c r="AJ585" s="161">
        <f t="shared" si="6535"/>
        <v>45778</v>
      </c>
      <c r="AK585" s="161">
        <f t="shared" si="6536"/>
        <v>45808</v>
      </c>
      <c r="AL585" s="165">
        <f t="shared" si="6537"/>
        <v>0</v>
      </c>
      <c r="AM585" s="161">
        <f t="shared" si="6538"/>
        <v>45809</v>
      </c>
      <c r="AN585" s="161">
        <f t="shared" si="6539"/>
        <v>45838</v>
      </c>
      <c r="AO585" s="165">
        <f t="shared" si="6540"/>
        <v>0</v>
      </c>
      <c r="AP585" s="161">
        <f t="shared" si="6541"/>
        <v>45839</v>
      </c>
      <c r="AQ585" s="161">
        <f t="shared" si="6542"/>
        <v>45869</v>
      </c>
      <c r="AR585" s="165">
        <f t="shared" si="6543"/>
        <v>0</v>
      </c>
      <c r="AS585" s="161">
        <f t="shared" si="6544"/>
        <v>45870</v>
      </c>
      <c r="AT585" s="161">
        <f t="shared" si="6545"/>
        <v>45900</v>
      </c>
      <c r="AU585" s="165">
        <f t="shared" si="6546"/>
        <v>0</v>
      </c>
      <c r="AV585" s="161">
        <f t="shared" si="6547"/>
        <v>45901</v>
      </c>
      <c r="AW585" s="161">
        <f t="shared" si="6548"/>
        <v>45930</v>
      </c>
      <c r="AX585" s="165">
        <f t="shared" si="6549"/>
        <v>0</v>
      </c>
      <c r="AY585" s="161">
        <f t="shared" si="6550"/>
        <v>45931</v>
      </c>
      <c r="AZ585" s="161">
        <f t="shared" si="6551"/>
        <v>45961</v>
      </c>
      <c r="BA585" s="165">
        <f t="shared" si="6552"/>
        <v>0</v>
      </c>
      <c r="BB585" s="161">
        <f t="shared" si="6553"/>
        <v>45962</v>
      </c>
      <c r="BC585" s="161">
        <f t="shared" si="6554"/>
        <v>45991</v>
      </c>
      <c r="BD585" s="165">
        <f t="shared" si="6555"/>
        <v>0</v>
      </c>
      <c r="BE585" s="161">
        <f t="shared" si="6556"/>
        <v>45992</v>
      </c>
      <c r="BF585" s="161">
        <f t="shared" si="6557"/>
        <v>46022</v>
      </c>
      <c r="BG585" s="165">
        <f t="shared" si="6558"/>
        <v>0</v>
      </c>
      <c r="BH585" s="161">
        <v>46023</v>
      </c>
      <c r="BI585" s="161">
        <f t="shared" si="6559"/>
        <v>46053</v>
      </c>
      <c r="BJ585" s="165">
        <f t="shared" si="6560"/>
        <v>0</v>
      </c>
      <c r="BK585" s="161">
        <f t="shared" si="6561"/>
        <v>46054</v>
      </c>
      <c r="BL585" s="161">
        <f t="shared" si="6562"/>
        <v>46081</v>
      </c>
      <c r="BM585" s="165">
        <f t="shared" si="6563"/>
        <v>0</v>
      </c>
      <c r="BN585" s="161">
        <f t="shared" si="6564"/>
        <v>46082</v>
      </c>
      <c r="BO585" s="161">
        <f t="shared" si="6565"/>
        <v>46112</v>
      </c>
      <c r="BP585" s="165">
        <f t="shared" si="6566"/>
        <v>0</v>
      </c>
      <c r="BQ585" s="161">
        <f t="shared" si="6567"/>
        <v>46113</v>
      </c>
      <c r="BR585" s="161">
        <f t="shared" si="6568"/>
        <v>46142</v>
      </c>
      <c r="BS585" s="165">
        <f t="shared" si="6569"/>
        <v>0</v>
      </c>
      <c r="BT585" s="161">
        <f t="shared" si="6570"/>
        <v>46143</v>
      </c>
      <c r="BU585" s="161">
        <f t="shared" si="6571"/>
        <v>46173</v>
      </c>
      <c r="BV585" s="165">
        <f t="shared" si="6572"/>
        <v>0</v>
      </c>
      <c r="BW585" s="161">
        <f t="shared" si="6573"/>
        <v>46174</v>
      </c>
      <c r="BX585" s="161">
        <f t="shared" si="6574"/>
        <v>46203</v>
      </c>
      <c r="BY585" s="165">
        <f t="shared" si="6575"/>
        <v>0</v>
      </c>
      <c r="BZ585" s="161">
        <f t="shared" si="6576"/>
        <v>46204</v>
      </c>
      <c r="CA585" s="161">
        <f t="shared" si="6577"/>
        <v>46234</v>
      </c>
      <c r="CB585" s="165">
        <f t="shared" si="6578"/>
        <v>0</v>
      </c>
      <c r="CC585" s="161">
        <f t="shared" si="6579"/>
        <v>46235</v>
      </c>
      <c r="CD585" s="161">
        <f t="shared" si="6580"/>
        <v>46265</v>
      </c>
      <c r="CE585" s="165">
        <f t="shared" si="6581"/>
        <v>0</v>
      </c>
      <c r="CF585" s="161">
        <f t="shared" si="6582"/>
        <v>46266</v>
      </c>
      <c r="CG585" s="161">
        <f t="shared" si="6583"/>
        <v>46295</v>
      </c>
      <c r="CH585" s="165">
        <f t="shared" si="6584"/>
        <v>0</v>
      </c>
      <c r="CI585" s="161">
        <f t="shared" si="6585"/>
        <v>46296</v>
      </c>
      <c r="CJ585" s="161">
        <f t="shared" si="6586"/>
        <v>46326</v>
      </c>
      <c r="CK585" s="165">
        <f t="shared" si="6587"/>
        <v>0</v>
      </c>
      <c r="CL585" s="161">
        <f t="shared" si="6588"/>
        <v>46327</v>
      </c>
      <c r="CM585" s="161">
        <f t="shared" si="6589"/>
        <v>46356</v>
      </c>
      <c r="CN585" s="165">
        <f t="shared" si="6590"/>
        <v>0</v>
      </c>
      <c r="CO585" s="161">
        <f t="shared" si="6591"/>
        <v>46357</v>
      </c>
      <c r="CP585" s="161">
        <f t="shared" si="6592"/>
        <v>46387</v>
      </c>
      <c r="CQ585" s="165">
        <f t="shared" si="6593"/>
        <v>0</v>
      </c>
    </row>
    <row r="586" s="78" customFormat="1" ht="24" customHeight="1" outlineLevel="2" spans="1:95">
      <c r="A586" s="119"/>
      <c r="B586" s="120"/>
      <c r="C586" s="121"/>
      <c r="D586" s="119"/>
      <c r="E586" s="120"/>
      <c r="F586" s="120"/>
      <c r="G586" s="120"/>
      <c r="H586" s="122"/>
      <c r="I586" s="122"/>
      <c r="J586" s="122">
        <f t="shared" si="6162"/>
        <v>0</v>
      </c>
      <c r="K586" s="122">
        <f t="shared" si="6594"/>
        <v>3</v>
      </c>
      <c r="L586" s="87"/>
      <c r="M586" s="154">
        <f>IFERROR(VLOOKUP($L586,'2-2 引出数据_合同数据仓库'!$B$2:$BP$1000,3,FALSE),0)</f>
        <v>0</v>
      </c>
      <c r="N586" s="122"/>
      <c r="O586" s="154">
        <f>IFERROR(VLOOKUP((LEFT(VLOOKUP($L586,'2-2 引出数据_合同数据仓库'!$B$2:$BP$1000,64,FALSE),15)&amp;(RIGHT(VLOOKUP($L586,'2-2 引出数据_合同数据仓库'!$B$2:$BP$1000,64,FALSE),4)+1)),'2-2 引出数据_合同数据仓库'!$B$2:$BP$1000,3,FALSE),0)</f>
        <v>0</v>
      </c>
      <c r="P586" s="122"/>
      <c r="Q586" s="122">
        <f>IFERROR(VLOOKUP($L586,'2-2 引出数据_合同数据仓库'!$B$2:$BP$1000,28,FALSE),0)</f>
        <v>0</v>
      </c>
      <c r="R586" s="122">
        <f>IFERROR(VLOOKUP($L586,'2-2 引出数据_合同数据仓库'!$B$2:$BP$1000,29,FALSE),0)</f>
        <v>0</v>
      </c>
      <c r="S586" s="122">
        <f>IFERROR(VLOOKUP($L586,'2-2 引出数据_合同数据仓库'!$B$2:$BP$1000,4,FALSE),0)</f>
        <v>0</v>
      </c>
      <c r="T586" s="122"/>
      <c r="U586" s="122">
        <f>IFERROR(VLOOKUP($L586,'2-2 引出数据_合同数据仓库'!$B$2:$BP$1000,15,FALSE),0)</f>
        <v>0</v>
      </c>
      <c r="V586" s="122">
        <f t="shared" si="6523"/>
        <v>0</v>
      </c>
      <c r="W586" s="122"/>
      <c r="X586" s="161">
        <v>45658</v>
      </c>
      <c r="Y586" s="161">
        <f t="shared" si="6524"/>
        <v>45688</v>
      </c>
      <c r="Z586" s="165">
        <f t="shared" si="6525"/>
        <v>0</v>
      </c>
      <c r="AA586" s="161">
        <f t="shared" si="6526"/>
        <v>45689</v>
      </c>
      <c r="AB586" s="161">
        <f t="shared" si="6527"/>
        <v>45716</v>
      </c>
      <c r="AC586" s="165">
        <f t="shared" si="6528"/>
        <v>0</v>
      </c>
      <c r="AD586" s="161">
        <f t="shared" si="6529"/>
        <v>45717</v>
      </c>
      <c r="AE586" s="161">
        <f t="shared" si="6530"/>
        <v>45747</v>
      </c>
      <c r="AF586" s="165">
        <f t="shared" si="6531"/>
        <v>0</v>
      </c>
      <c r="AG586" s="161">
        <f t="shared" si="6532"/>
        <v>45748</v>
      </c>
      <c r="AH586" s="161">
        <f t="shared" si="6533"/>
        <v>45777</v>
      </c>
      <c r="AI586" s="165">
        <f t="shared" si="6534"/>
        <v>0</v>
      </c>
      <c r="AJ586" s="161">
        <f t="shared" si="6535"/>
        <v>45778</v>
      </c>
      <c r="AK586" s="161">
        <f t="shared" si="6536"/>
        <v>45808</v>
      </c>
      <c r="AL586" s="165">
        <f t="shared" si="6537"/>
        <v>0</v>
      </c>
      <c r="AM586" s="161">
        <f t="shared" si="6538"/>
        <v>45809</v>
      </c>
      <c r="AN586" s="161">
        <f t="shared" si="6539"/>
        <v>45838</v>
      </c>
      <c r="AO586" s="165">
        <f t="shared" si="6540"/>
        <v>0</v>
      </c>
      <c r="AP586" s="161">
        <f t="shared" si="6541"/>
        <v>45839</v>
      </c>
      <c r="AQ586" s="161">
        <f t="shared" si="6542"/>
        <v>45869</v>
      </c>
      <c r="AR586" s="165">
        <f t="shared" si="6543"/>
        <v>0</v>
      </c>
      <c r="AS586" s="161">
        <f t="shared" si="6544"/>
        <v>45870</v>
      </c>
      <c r="AT586" s="161">
        <f t="shared" si="6545"/>
        <v>45900</v>
      </c>
      <c r="AU586" s="165">
        <f t="shared" si="6546"/>
        <v>0</v>
      </c>
      <c r="AV586" s="161">
        <f t="shared" si="6547"/>
        <v>45901</v>
      </c>
      <c r="AW586" s="161">
        <f t="shared" si="6548"/>
        <v>45930</v>
      </c>
      <c r="AX586" s="165">
        <f t="shared" si="6549"/>
        <v>0</v>
      </c>
      <c r="AY586" s="161">
        <f t="shared" si="6550"/>
        <v>45931</v>
      </c>
      <c r="AZ586" s="161">
        <f t="shared" si="6551"/>
        <v>45961</v>
      </c>
      <c r="BA586" s="165">
        <f t="shared" si="6552"/>
        <v>0</v>
      </c>
      <c r="BB586" s="161">
        <f t="shared" si="6553"/>
        <v>45962</v>
      </c>
      <c r="BC586" s="161">
        <f t="shared" si="6554"/>
        <v>45991</v>
      </c>
      <c r="BD586" s="165">
        <f t="shared" si="6555"/>
        <v>0</v>
      </c>
      <c r="BE586" s="161">
        <f t="shared" si="6556"/>
        <v>45992</v>
      </c>
      <c r="BF586" s="161">
        <f t="shared" si="6557"/>
        <v>46022</v>
      </c>
      <c r="BG586" s="165">
        <f t="shared" si="6558"/>
        <v>0</v>
      </c>
      <c r="BH586" s="161">
        <v>46023</v>
      </c>
      <c r="BI586" s="161">
        <f t="shared" si="6559"/>
        <v>46053</v>
      </c>
      <c r="BJ586" s="165">
        <f t="shared" si="6560"/>
        <v>0</v>
      </c>
      <c r="BK586" s="161">
        <f t="shared" si="6561"/>
        <v>46054</v>
      </c>
      <c r="BL586" s="161">
        <f t="shared" si="6562"/>
        <v>46081</v>
      </c>
      <c r="BM586" s="165">
        <f t="shared" si="6563"/>
        <v>0</v>
      </c>
      <c r="BN586" s="161">
        <f t="shared" si="6564"/>
        <v>46082</v>
      </c>
      <c r="BO586" s="161">
        <f t="shared" si="6565"/>
        <v>46112</v>
      </c>
      <c r="BP586" s="165">
        <f t="shared" si="6566"/>
        <v>0</v>
      </c>
      <c r="BQ586" s="161">
        <f t="shared" si="6567"/>
        <v>46113</v>
      </c>
      <c r="BR586" s="161">
        <f t="shared" si="6568"/>
        <v>46142</v>
      </c>
      <c r="BS586" s="165">
        <f t="shared" si="6569"/>
        <v>0</v>
      </c>
      <c r="BT586" s="161">
        <f t="shared" si="6570"/>
        <v>46143</v>
      </c>
      <c r="BU586" s="161">
        <f t="shared" si="6571"/>
        <v>46173</v>
      </c>
      <c r="BV586" s="165">
        <f t="shared" si="6572"/>
        <v>0</v>
      </c>
      <c r="BW586" s="161">
        <f t="shared" si="6573"/>
        <v>46174</v>
      </c>
      <c r="BX586" s="161">
        <f t="shared" si="6574"/>
        <v>46203</v>
      </c>
      <c r="BY586" s="165">
        <f t="shared" si="6575"/>
        <v>0</v>
      </c>
      <c r="BZ586" s="161">
        <f t="shared" si="6576"/>
        <v>46204</v>
      </c>
      <c r="CA586" s="161">
        <f t="shared" si="6577"/>
        <v>46234</v>
      </c>
      <c r="CB586" s="165">
        <f t="shared" si="6578"/>
        <v>0</v>
      </c>
      <c r="CC586" s="161">
        <f t="shared" si="6579"/>
        <v>46235</v>
      </c>
      <c r="CD586" s="161">
        <f t="shared" si="6580"/>
        <v>46265</v>
      </c>
      <c r="CE586" s="165">
        <f t="shared" si="6581"/>
        <v>0</v>
      </c>
      <c r="CF586" s="161">
        <f t="shared" si="6582"/>
        <v>46266</v>
      </c>
      <c r="CG586" s="161">
        <f t="shared" si="6583"/>
        <v>46295</v>
      </c>
      <c r="CH586" s="165">
        <f t="shared" si="6584"/>
        <v>0</v>
      </c>
      <c r="CI586" s="161">
        <f t="shared" si="6585"/>
        <v>46296</v>
      </c>
      <c r="CJ586" s="161">
        <f t="shared" si="6586"/>
        <v>46326</v>
      </c>
      <c r="CK586" s="165">
        <f t="shared" si="6587"/>
        <v>0</v>
      </c>
      <c r="CL586" s="161">
        <f t="shared" si="6588"/>
        <v>46327</v>
      </c>
      <c r="CM586" s="161">
        <f t="shared" si="6589"/>
        <v>46356</v>
      </c>
      <c r="CN586" s="165">
        <f t="shared" si="6590"/>
        <v>0</v>
      </c>
      <c r="CO586" s="161">
        <f t="shared" si="6591"/>
        <v>46357</v>
      </c>
      <c r="CP586" s="161">
        <f t="shared" si="6592"/>
        <v>46387</v>
      </c>
      <c r="CQ586" s="165">
        <f t="shared" si="6593"/>
        <v>0</v>
      </c>
    </row>
    <row r="587" s="78" customFormat="1" ht="24" customHeight="1" outlineLevel="2" spans="1:95">
      <c r="A587" s="119"/>
      <c r="B587" s="120"/>
      <c r="C587" s="121"/>
      <c r="D587" s="119"/>
      <c r="E587" s="120"/>
      <c r="F587" s="120"/>
      <c r="G587" s="120"/>
      <c r="H587" s="122"/>
      <c r="I587" s="122"/>
      <c r="J587" s="122">
        <f t="shared" si="6162"/>
        <v>0</v>
      </c>
      <c r="K587" s="122">
        <f t="shared" si="6594"/>
        <v>4</v>
      </c>
      <c r="L587" s="87"/>
      <c r="M587" s="154">
        <f>IFERROR(VLOOKUP($L587,'2-2 引出数据_合同数据仓库'!$B$2:$BP$1000,3,FALSE),0)</f>
        <v>0</v>
      </c>
      <c r="N587" s="122"/>
      <c r="O587" s="154">
        <f>IFERROR(VLOOKUP((LEFT(VLOOKUP($L587,'2-2 引出数据_合同数据仓库'!$B$2:$BP$1000,64,FALSE),15)&amp;(RIGHT(VLOOKUP($L587,'2-2 引出数据_合同数据仓库'!$B$2:$BP$1000,64,FALSE),4)+1)),'2-2 引出数据_合同数据仓库'!$B$2:$BP$1000,3,FALSE),0)</f>
        <v>0</v>
      </c>
      <c r="P587" s="122"/>
      <c r="Q587" s="122">
        <f>IFERROR(VLOOKUP($L587,'2-2 引出数据_合同数据仓库'!$B$2:$BP$1000,28,FALSE),0)</f>
        <v>0</v>
      </c>
      <c r="R587" s="122">
        <f>IFERROR(VLOOKUP($L587,'2-2 引出数据_合同数据仓库'!$B$2:$BP$1000,29,FALSE),0)</f>
        <v>0</v>
      </c>
      <c r="S587" s="122">
        <f>IFERROR(VLOOKUP($L587,'2-2 引出数据_合同数据仓库'!$B$2:$BP$1000,4,FALSE),0)</f>
        <v>0</v>
      </c>
      <c r="T587" s="122"/>
      <c r="U587" s="122">
        <f>IFERROR(VLOOKUP($L587,'2-2 引出数据_合同数据仓库'!$B$2:$BP$1000,15,FALSE),0)</f>
        <v>0</v>
      </c>
      <c r="V587" s="122">
        <f t="shared" si="6523"/>
        <v>0</v>
      </c>
      <c r="W587" s="122"/>
      <c r="X587" s="161">
        <v>45658</v>
      </c>
      <c r="Y587" s="161">
        <f t="shared" si="6524"/>
        <v>45688</v>
      </c>
      <c r="Z587" s="165">
        <f t="shared" si="6525"/>
        <v>0</v>
      </c>
      <c r="AA587" s="161">
        <f t="shared" si="6526"/>
        <v>45689</v>
      </c>
      <c r="AB587" s="161">
        <f t="shared" si="6527"/>
        <v>45716</v>
      </c>
      <c r="AC587" s="165">
        <f t="shared" si="6528"/>
        <v>0</v>
      </c>
      <c r="AD587" s="161">
        <f t="shared" si="6529"/>
        <v>45717</v>
      </c>
      <c r="AE587" s="161">
        <f t="shared" si="6530"/>
        <v>45747</v>
      </c>
      <c r="AF587" s="165">
        <f t="shared" si="6531"/>
        <v>0</v>
      </c>
      <c r="AG587" s="161">
        <f t="shared" si="6532"/>
        <v>45748</v>
      </c>
      <c r="AH587" s="161">
        <f t="shared" si="6533"/>
        <v>45777</v>
      </c>
      <c r="AI587" s="165">
        <f t="shared" si="6534"/>
        <v>0</v>
      </c>
      <c r="AJ587" s="161">
        <f t="shared" si="6535"/>
        <v>45778</v>
      </c>
      <c r="AK587" s="161">
        <f t="shared" si="6536"/>
        <v>45808</v>
      </c>
      <c r="AL587" s="165">
        <f t="shared" si="6537"/>
        <v>0</v>
      </c>
      <c r="AM587" s="161">
        <f t="shared" si="6538"/>
        <v>45809</v>
      </c>
      <c r="AN587" s="161">
        <f t="shared" si="6539"/>
        <v>45838</v>
      </c>
      <c r="AO587" s="165">
        <f t="shared" si="6540"/>
        <v>0</v>
      </c>
      <c r="AP587" s="161">
        <f t="shared" si="6541"/>
        <v>45839</v>
      </c>
      <c r="AQ587" s="161">
        <f t="shared" si="6542"/>
        <v>45869</v>
      </c>
      <c r="AR587" s="165">
        <f t="shared" si="6543"/>
        <v>0</v>
      </c>
      <c r="AS587" s="161">
        <f t="shared" si="6544"/>
        <v>45870</v>
      </c>
      <c r="AT587" s="161">
        <f t="shared" si="6545"/>
        <v>45900</v>
      </c>
      <c r="AU587" s="165">
        <f t="shared" si="6546"/>
        <v>0</v>
      </c>
      <c r="AV587" s="161">
        <f t="shared" si="6547"/>
        <v>45901</v>
      </c>
      <c r="AW587" s="161">
        <f t="shared" si="6548"/>
        <v>45930</v>
      </c>
      <c r="AX587" s="165">
        <f t="shared" si="6549"/>
        <v>0</v>
      </c>
      <c r="AY587" s="161">
        <f t="shared" si="6550"/>
        <v>45931</v>
      </c>
      <c r="AZ587" s="161">
        <f t="shared" si="6551"/>
        <v>45961</v>
      </c>
      <c r="BA587" s="165">
        <f t="shared" si="6552"/>
        <v>0</v>
      </c>
      <c r="BB587" s="161">
        <f t="shared" si="6553"/>
        <v>45962</v>
      </c>
      <c r="BC587" s="161">
        <f t="shared" si="6554"/>
        <v>45991</v>
      </c>
      <c r="BD587" s="165">
        <f t="shared" si="6555"/>
        <v>0</v>
      </c>
      <c r="BE587" s="161">
        <f t="shared" si="6556"/>
        <v>45992</v>
      </c>
      <c r="BF587" s="161">
        <f t="shared" si="6557"/>
        <v>46022</v>
      </c>
      <c r="BG587" s="165">
        <f t="shared" si="6558"/>
        <v>0</v>
      </c>
      <c r="BH587" s="161">
        <v>46023</v>
      </c>
      <c r="BI587" s="161">
        <f t="shared" si="6559"/>
        <v>46053</v>
      </c>
      <c r="BJ587" s="165">
        <f t="shared" si="6560"/>
        <v>0</v>
      </c>
      <c r="BK587" s="161">
        <f t="shared" si="6561"/>
        <v>46054</v>
      </c>
      <c r="BL587" s="161">
        <f t="shared" si="6562"/>
        <v>46081</v>
      </c>
      <c r="BM587" s="165">
        <f t="shared" si="6563"/>
        <v>0</v>
      </c>
      <c r="BN587" s="161">
        <f t="shared" si="6564"/>
        <v>46082</v>
      </c>
      <c r="BO587" s="161">
        <f t="shared" si="6565"/>
        <v>46112</v>
      </c>
      <c r="BP587" s="165">
        <f t="shared" si="6566"/>
        <v>0</v>
      </c>
      <c r="BQ587" s="161">
        <f t="shared" si="6567"/>
        <v>46113</v>
      </c>
      <c r="BR587" s="161">
        <f t="shared" si="6568"/>
        <v>46142</v>
      </c>
      <c r="BS587" s="165">
        <f t="shared" si="6569"/>
        <v>0</v>
      </c>
      <c r="BT587" s="161">
        <f t="shared" si="6570"/>
        <v>46143</v>
      </c>
      <c r="BU587" s="161">
        <f t="shared" si="6571"/>
        <v>46173</v>
      </c>
      <c r="BV587" s="165">
        <f t="shared" si="6572"/>
        <v>0</v>
      </c>
      <c r="BW587" s="161">
        <f t="shared" si="6573"/>
        <v>46174</v>
      </c>
      <c r="BX587" s="161">
        <f t="shared" si="6574"/>
        <v>46203</v>
      </c>
      <c r="BY587" s="165">
        <f t="shared" si="6575"/>
        <v>0</v>
      </c>
      <c r="BZ587" s="161">
        <f t="shared" si="6576"/>
        <v>46204</v>
      </c>
      <c r="CA587" s="161">
        <f t="shared" si="6577"/>
        <v>46234</v>
      </c>
      <c r="CB587" s="165">
        <f t="shared" si="6578"/>
        <v>0</v>
      </c>
      <c r="CC587" s="161">
        <f t="shared" si="6579"/>
        <v>46235</v>
      </c>
      <c r="CD587" s="161">
        <f t="shared" si="6580"/>
        <v>46265</v>
      </c>
      <c r="CE587" s="165">
        <f t="shared" si="6581"/>
        <v>0</v>
      </c>
      <c r="CF587" s="161">
        <f t="shared" si="6582"/>
        <v>46266</v>
      </c>
      <c r="CG587" s="161">
        <f t="shared" si="6583"/>
        <v>46295</v>
      </c>
      <c r="CH587" s="165">
        <f t="shared" si="6584"/>
        <v>0</v>
      </c>
      <c r="CI587" s="161">
        <f t="shared" si="6585"/>
        <v>46296</v>
      </c>
      <c r="CJ587" s="161">
        <f t="shared" si="6586"/>
        <v>46326</v>
      </c>
      <c r="CK587" s="165">
        <f t="shared" si="6587"/>
        <v>0</v>
      </c>
      <c r="CL587" s="161">
        <f t="shared" si="6588"/>
        <v>46327</v>
      </c>
      <c r="CM587" s="161">
        <f t="shared" si="6589"/>
        <v>46356</v>
      </c>
      <c r="CN587" s="165">
        <f t="shared" si="6590"/>
        <v>0</v>
      </c>
      <c r="CO587" s="161">
        <f t="shared" si="6591"/>
        <v>46357</v>
      </c>
      <c r="CP587" s="161">
        <f t="shared" si="6592"/>
        <v>46387</v>
      </c>
      <c r="CQ587" s="165">
        <f t="shared" si="6593"/>
        <v>0</v>
      </c>
    </row>
    <row r="588" s="78" customFormat="1" ht="24" customHeight="1" outlineLevel="4" spans="1:95">
      <c r="A588" s="123" t="s">
        <v>2826</v>
      </c>
      <c r="B588" s="124"/>
      <c r="C588" s="124"/>
      <c r="D588" s="124"/>
      <c r="E588" s="124"/>
      <c r="F588" s="124"/>
      <c r="G588" s="125"/>
      <c r="H588" s="126"/>
      <c r="I588" s="126"/>
      <c r="J588" s="126"/>
      <c r="K588" s="126"/>
      <c r="L588" s="126"/>
      <c r="M588" s="155"/>
      <c r="N588" s="155"/>
      <c r="O588" s="155"/>
      <c r="P588" s="126"/>
      <c r="Q588" s="126"/>
      <c r="R588" s="126"/>
      <c r="S588" s="126"/>
      <c r="T588" s="126"/>
      <c r="U588" s="126"/>
      <c r="V588" s="126"/>
      <c r="W588" s="126"/>
      <c r="X588" s="126"/>
      <c r="Y588" s="126"/>
      <c r="Z588" s="126"/>
      <c r="AA588" s="126"/>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c r="BE588" s="126"/>
      <c r="BF588" s="126"/>
      <c r="BG588" s="126"/>
      <c r="BH588" s="126"/>
      <c r="BI588" s="126"/>
      <c r="BJ588" s="126"/>
      <c r="BK588" s="126"/>
      <c r="BL588" s="126"/>
      <c r="BM588" s="126"/>
      <c r="BN588" s="126"/>
      <c r="BO588" s="126"/>
      <c r="BP588" s="126"/>
      <c r="BQ588" s="126"/>
      <c r="BR588" s="126"/>
      <c r="BS588" s="126"/>
      <c r="BT588" s="126"/>
      <c r="BU588" s="126"/>
      <c r="BV588" s="126"/>
      <c r="BW588" s="126"/>
      <c r="BX588" s="126"/>
      <c r="BY588" s="126"/>
      <c r="BZ588" s="126"/>
      <c r="CA588" s="126"/>
      <c r="CB588" s="126"/>
      <c r="CC588" s="126"/>
      <c r="CD588" s="126"/>
      <c r="CE588" s="126"/>
      <c r="CF588" s="126"/>
      <c r="CG588" s="126"/>
      <c r="CH588" s="126"/>
      <c r="CI588" s="126"/>
      <c r="CJ588" s="126"/>
      <c r="CK588" s="126"/>
      <c r="CL588" s="126"/>
      <c r="CM588" s="126"/>
      <c r="CN588" s="126"/>
      <c r="CO588" s="126"/>
      <c r="CP588" s="126"/>
      <c r="CQ588" s="126"/>
    </row>
    <row r="589" ht="24" customHeight="1" outlineLevel="1" spans="1:95">
      <c r="A589" s="22"/>
      <c r="B589" s="108" t="s">
        <v>799</v>
      </c>
      <c r="C589" s="109" t="s">
        <v>2287</v>
      </c>
      <c r="D589" s="22" t="s">
        <v>2288</v>
      </c>
      <c r="E589" s="108"/>
      <c r="F589" s="108"/>
      <c r="G589" s="108"/>
      <c r="H589" s="110">
        <f>X589+AA589+AD589+AG589+AJ589+AM589+AP589+AS589+AV589+AY589+BB589+BE589</f>
        <v>0</v>
      </c>
      <c r="I589" s="110">
        <f>Y589+AB589+AE589+AH589+AK589+AN589+AQ589+AT589+AW589+AZ589+BC589+BF589</f>
        <v>0</v>
      </c>
      <c r="J589" s="110">
        <f t="shared" si="6162"/>
        <v>0</v>
      </c>
      <c r="K589" s="110"/>
      <c r="L589" s="110"/>
      <c r="M589" s="150"/>
      <c r="N589" s="150"/>
      <c r="O589" s="150"/>
      <c r="P589" s="110"/>
      <c r="Q589" s="110"/>
      <c r="R589" s="110"/>
      <c r="S589" s="110"/>
      <c r="T589" s="110"/>
      <c r="U589" s="110"/>
      <c r="V589" s="110"/>
      <c r="W589" s="110"/>
      <c r="X589" s="110">
        <f>VLOOKUP($C589,'1 预算编制表单'!$C:$BJ,27,FALSE)</f>
        <v>0</v>
      </c>
      <c r="Y589" s="110">
        <f>X589-Z589</f>
        <v>0</v>
      </c>
      <c r="Z589" s="110">
        <f>SUM(Z590:Z594)</f>
        <v>0</v>
      </c>
      <c r="AA589" s="110">
        <f>VLOOKUP($C589,'1 预算编制表单'!$C:$BJ,30,FALSE)</f>
        <v>0</v>
      </c>
      <c r="AB589" s="110">
        <f>AA589-AC589</f>
        <v>0</v>
      </c>
      <c r="AC589" s="110">
        <f>SUM(AC590:AC594)</f>
        <v>0</v>
      </c>
      <c r="AD589" s="110">
        <f>VLOOKUP($C589,'1 预算编制表单'!$C:$BJ,33,FALSE)</f>
        <v>0</v>
      </c>
      <c r="AE589" s="110">
        <f>AD589-AF589</f>
        <v>0</v>
      </c>
      <c r="AF589" s="110">
        <f>SUM(AF590:AF594)</f>
        <v>0</v>
      </c>
      <c r="AG589" s="110">
        <f>VLOOKUP($C589,'1 预算编制表单'!$C:$BJ,36,FALSE)</f>
        <v>0</v>
      </c>
      <c r="AH589" s="110">
        <f>AG589-AI589</f>
        <v>0</v>
      </c>
      <c r="AI589" s="110">
        <f>SUM(AI590:AI594)</f>
        <v>0</v>
      </c>
      <c r="AJ589" s="110">
        <f>VLOOKUP($C589,'1 预算编制表单'!$C:$BJ,39,FALSE)</f>
        <v>0</v>
      </c>
      <c r="AK589" s="110">
        <f>AJ589-AL589</f>
        <v>0</v>
      </c>
      <c r="AL589" s="110">
        <f>SUM(AL590:AL594)</f>
        <v>0</v>
      </c>
      <c r="AM589" s="110">
        <f>VLOOKUP($C589,'1 预算编制表单'!$C:$BJ,42,FALSE)</f>
        <v>0</v>
      </c>
      <c r="AN589" s="110">
        <f>AM589-AO589</f>
        <v>0</v>
      </c>
      <c r="AO589" s="110">
        <f>SUM(AO590:AO594)</f>
        <v>0</v>
      </c>
      <c r="AP589" s="110">
        <f>VLOOKUP($C589,'1 预算编制表单'!$C:$BJ,45,FALSE)</f>
        <v>0</v>
      </c>
      <c r="AQ589" s="110">
        <f>AP589-AR589</f>
        <v>0</v>
      </c>
      <c r="AR589" s="110">
        <f>SUM(AR590:AR594)</f>
        <v>0</v>
      </c>
      <c r="AS589" s="110">
        <f>VLOOKUP($C589,'1 预算编制表单'!$C:$BJ,48,FALSE)</f>
        <v>0</v>
      </c>
      <c r="AT589" s="110">
        <f>AS589-AU589</f>
        <v>0</v>
      </c>
      <c r="AU589" s="110">
        <f>SUM(AU590:AU594)</f>
        <v>0</v>
      </c>
      <c r="AV589" s="110">
        <f>VLOOKUP($C589,'1 预算编制表单'!$C:$BJ,51,FALSE)</f>
        <v>0</v>
      </c>
      <c r="AW589" s="110">
        <f>AV589-AX589</f>
        <v>0</v>
      </c>
      <c r="AX589" s="110">
        <f>SUM(AX590:AX594)</f>
        <v>0</v>
      </c>
      <c r="AY589" s="110">
        <f>VLOOKUP($C589,'1 预算编制表单'!$C:$BJ,54,FALSE)</f>
        <v>0</v>
      </c>
      <c r="AZ589" s="110">
        <f>AY589-BA589</f>
        <v>0</v>
      </c>
      <c r="BA589" s="110">
        <f>SUM(BA590:BA594)</f>
        <v>0</v>
      </c>
      <c r="BB589" s="110">
        <f>VLOOKUP($C589,'1 预算编制表单'!$C:$BJ,57,FALSE)</f>
        <v>0</v>
      </c>
      <c r="BC589" s="110">
        <f>BB589-BD589</f>
        <v>0</v>
      </c>
      <c r="BD589" s="110">
        <f>SUM(BD590:BD594)</f>
        <v>0</v>
      </c>
      <c r="BE589" s="110">
        <f>VLOOKUP($C589,'1 预算编制表单'!$C:$BJ,60,FALSE)</f>
        <v>0</v>
      </c>
      <c r="BF589" s="110">
        <f>BE589-BG589</f>
        <v>0</v>
      </c>
      <c r="BG589" s="110">
        <f>SUM(BG590:BG594)</f>
        <v>0</v>
      </c>
      <c r="BH589" s="110">
        <f>VLOOKUP($C589,'1 预算编制表单'!$C:$BJ,27,FALSE)</f>
        <v>0</v>
      </c>
      <c r="BI589" s="110">
        <f>BH589-BJ589</f>
        <v>0</v>
      </c>
      <c r="BJ589" s="110">
        <f>SUM(BJ590:BJ594)</f>
        <v>0</v>
      </c>
      <c r="BK589" s="110">
        <f>VLOOKUP($C589,'1 预算编制表单'!$C:$BJ,30,FALSE)</f>
        <v>0</v>
      </c>
      <c r="BL589" s="110">
        <f>BK589-BM589</f>
        <v>0</v>
      </c>
      <c r="BM589" s="110">
        <f>SUM(BM590:BM594)</f>
        <v>0</v>
      </c>
      <c r="BN589" s="110">
        <f>VLOOKUP($C589,'1 预算编制表单'!$C:$BJ,33,FALSE)</f>
        <v>0</v>
      </c>
      <c r="BO589" s="110">
        <f>BN589-BP589</f>
        <v>0</v>
      </c>
      <c r="BP589" s="110">
        <f>SUM(BP590:BP594)</f>
        <v>0</v>
      </c>
      <c r="BQ589" s="110">
        <f>VLOOKUP($C589,'1 预算编制表单'!$C:$BJ,36,FALSE)</f>
        <v>0</v>
      </c>
      <c r="BR589" s="110">
        <f>BQ589-BS589</f>
        <v>0</v>
      </c>
      <c r="BS589" s="110">
        <f>SUM(BS590:BS594)</f>
        <v>0</v>
      </c>
      <c r="BT589" s="110">
        <f>VLOOKUP($C589,'1 预算编制表单'!$C:$BJ,39,FALSE)</f>
        <v>0</v>
      </c>
      <c r="BU589" s="110">
        <f>BT589-BV589</f>
        <v>0</v>
      </c>
      <c r="BV589" s="110">
        <f>SUM(BV590:BV594)</f>
        <v>0</v>
      </c>
      <c r="BW589" s="110">
        <f>VLOOKUP($C589,'1 预算编制表单'!$C:$BJ,42,FALSE)</f>
        <v>0</v>
      </c>
      <c r="BX589" s="110">
        <f>BW589-BY589</f>
        <v>0</v>
      </c>
      <c r="BY589" s="110">
        <f>SUM(BY590:BY594)</f>
        <v>0</v>
      </c>
      <c r="BZ589" s="110">
        <f>VLOOKUP($C589,'1 预算编制表单'!$C:$BJ,45,FALSE)</f>
        <v>0</v>
      </c>
      <c r="CA589" s="110">
        <f>BZ589-CB589</f>
        <v>0</v>
      </c>
      <c r="CB589" s="110">
        <f>SUM(CB590:CB594)</f>
        <v>0</v>
      </c>
      <c r="CC589" s="110">
        <f>VLOOKUP($C589,'1 预算编制表单'!$C:$BJ,48,FALSE)</f>
        <v>0</v>
      </c>
      <c r="CD589" s="110">
        <f>CC589-CE589</f>
        <v>0</v>
      </c>
      <c r="CE589" s="110">
        <f>SUM(CE590:CE594)</f>
        <v>0</v>
      </c>
      <c r="CF589" s="110">
        <f>VLOOKUP($C589,'1 预算编制表单'!$C:$BJ,51,FALSE)</f>
        <v>0</v>
      </c>
      <c r="CG589" s="110">
        <f>CF589-CH589</f>
        <v>0</v>
      </c>
      <c r="CH589" s="110">
        <f>SUM(CH590:CH594)</f>
        <v>0</v>
      </c>
      <c r="CI589" s="110">
        <f>VLOOKUP($C589,'1 预算编制表单'!$C:$BJ,54,FALSE)</f>
        <v>0</v>
      </c>
      <c r="CJ589" s="110">
        <f>CI589-CK589</f>
        <v>0</v>
      </c>
      <c r="CK589" s="110">
        <f>SUM(CK590:CK594)</f>
        <v>0</v>
      </c>
      <c r="CL589" s="110">
        <f>VLOOKUP($C589,'1 预算编制表单'!$C:$BJ,57,FALSE)</f>
        <v>0</v>
      </c>
      <c r="CM589" s="110">
        <f>CL589-CN589</f>
        <v>0</v>
      </c>
      <c r="CN589" s="110">
        <f>SUM(CN590:CN594)</f>
        <v>0</v>
      </c>
      <c r="CO589" s="110">
        <f>VLOOKUP($C589,'1 预算编制表单'!$C:$BJ,60,FALSE)</f>
        <v>0</v>
      </c>
      <c r="CP589" s="110">
        <f>CO589-CQ589</f>
        <v>0</v>
      </c>
      <c r="CQ589" s="110">
        <f>SUM(CQ590:CQ594)</f>
        <v>0</v>
      </c>
    </row>
    <row r="590" s="78" customFormat="1" ht="24" customHeight="1" outlineLevel="2" spans="1:95">
      <c r="A590" s="119"/>
      <c r="B590" s="120"/>
      <c r="C590" s="121"/>
      <c r="D590" s="119"/>
      <c r="E590" s="120"/>
      <c r="F590" s="120"/>
      <c r="G590" s="120"/>
      <c r="H590" s="122"/>
      <c r="I590" s="122"/>
      <c r="J590" s="122">
        <f t="shared" si="6162"/>
        <v>0</v>
      </c>
      <c r="K590" s="122">
        <v>1</v>
      </c>
      <c r="L590" s="87"/>
      <c r="M590" s="154">
        <f>IFERROR(VLOOKUP($L590,'2-2 引出数据_合同数据仓库'!$B$2:$BP$1000,3,FALSE),0)</f>
        <v>0</v>
      </c>
      <c r="N590" s="122"/>
      <c r="O590" s="154">
        <f>IFERROR(VLOOKUP((LEFT(VLOOKUP($L590,'2-2 引出数据_合同数据仓库'!$B$2:$BP$1000,64,FALSE),15)&amp;(RIGHT(VLOOKUP($L590,'2-2 引出数据_合同数据仓库'!$B$2:$BP$1000,64,FALSE),4)+1)),'2-2 引出数据_合同数据仓库'!$B$2:$BP$1000,3,FALSE),0)</f>
        <v>0</v>
      </c>
      <c r="P590" s="122"/>
      <c r="Q590" s="122">
        <f>IFERROR(VLOOKUP($L590,'2-2 引出数据_合同数据仓库'!$B$2:$BP$1000,28,FALSE),0)</f>
        <v>0</v>
      </c>
      <c r="R590" s="122">
        <f>IFERROR(VLOOKUP($L590,'2-2 引出数据_合同数据仓库'!$B$2:$BP$1000,29,FALSE),0)</f>
        <v>0</v>
      </c>
      <c r="S590" s="122">
        <f>IFERROR(VLOOKUP($L590,'2-2 引出数据_合同数据仓库'!$B$2:$BP$1000,4,FALSE),0)</f>
        <v>0</v>
      </c>
      <c r="T590" s="122"/>
      <c r="U590" s="122">
        <f>IFERROR(VLOOKUP($L590,'2-2 引出数据_合同数据仓库'!$B$2:$BP$1000,15,FALSE),0)</f>
        <v>0</v>
      </c>
      <c r="V590" s="122">
        <f t="shared" ref="V590:V593" si="6595">U590/(S590-R590+1)*365</f>
        <v>0</v>
      </c>
      <c r="W590" s="122"/>
      <c r="X590" s="161">
        <v>45658</v>
      </c>
      <c r="Y590" s="161">
        <f t="shared" ref="Y590:Y593" si="6596">X590+30</f>
        <v>45688</v>
      </c>
      <c r="Z590" s="165">
        <f t="shared" ref="Z590:Z593" si="6597">IFERROR(IF(($R590-Y590)&gt;=0,0,IF(($S590-X590)&lt;0,0,IF(AND(($S590-Y590)&gt;0,(X590-$R590)&gt;0),$V590/365*(Y590-X590+1),IF(AND(($S590-Y590)&lt;=0,(X590-$R590)&gt;0),$V590/365*($S590-X590+1),$V590/365*(Y590-$R590+1))))),0)</f>
        <v>0</v>
      </c>
      <c r="AA590" s="161">
        <f t="shared" ref="AA590:AA593" si="6598">Y590+1</f>
        <v>45689</v>
      </c>
      <c r="AB590" s="161">
        <f t="shared" ref="AB590:AB593" si="6599">AA590+27</f>
        <v>45716</v>
      </c>
      <c r="AC590" s="165">
        <f t="shared" ref="AC590:AC593" si="6600">IFERROR(IF(($R590-AB590)&gt;=0,0,IF(($S590-AA590)&lt;0,0,IF(AND(($S590-AB590)&gt;0,(AA590-$R590)&gt;0),$V590/365*(AB590-AA590+1),IF(AND(($S590-AB590)&lt;=0,(AA590-$R590)&gt;0),$V590/365*($S590-AA590+1),$V590/365*(AB590-$R590+1))))),0)</f>
        <v>0</v>
      </c>
      <c r="AD590" s="161">
        <f t="shared" ref="AD590:AD593" si="6601">AB590+1</f>
        <v>45717</v>
      </c>
      <c r="AE590" s="161">
        <f t="shared" ref="AE590:AE593" si="6602">AD590+30</f>
        <v>45747</v>
      </c>
      <c r="AF590" s="165">
        <f t="shared" ref="AF590:AF593" si="6603">IFERROR(IF(($R590-AE590)&gt;=0,0,IF(($S590-AD590)&lt;0,0,IF(AND(($S590-AE590)&gt;0,(AD590-$R590)&gt;0),$V590/365*(AE590-AD590+1),IF(AND(($S590-AE590)&lt;=0,(AD590-$R590)&gt;0),$V590/365*($S590-AD590+1),$V590/365*(AE590-$R590+1))))),0)</f>
        <v>0</v>
      </c>
      <c r="AG590" s="161">
        <f t="shared" ref="AG590:AG593" si="6604">AE590+1</f>
        <v>45748</v>
      </c>
      <c r="AH590" s="161">
        <f t="shared" ref="AH590:AH593" si="6605">AG590+29</f>
        <v>45777</v>
      </c>
      <c r="AI590" s="165">
        <f t="shared" ref="AI590:AI593" si="6606">IFERROR(IF(($R590-AH590)&gt;=0,0,IF(($S590-AG590)&lt;0,0,IF(AND(($S590-AH590)&gt;0,(AG590-$R590)&gt;0),$V590/365*(AH590-AG590+1),IF(AND(($S590-AH590)&lt;=0,(AG590-$R590)&gt;0),$V590/365*($S590-AG590+1),$V590/365*(AH590-$R590+1))))),0)</f>
        <v>0</v>
      </c>
      <c r="AJ590" s="161">
        <f t="shared" ref="AJ590:AJ593" si="6607">AH590+1</f>
        <v>45778</v>
      </c>
      <c r="AK590" s="161">
        <f t="shared" ref="AK590:AK593" si="6608">AJ590+30</f>
        <v>45808</v>
      </c>
      <c r="AL590" s="165">
        <f t="shared" ref="AL590:AL593" si="6609">IFERROR(IF(($R590-AK590)&gt;=0,0,IF(($S590-AJ590)&lt;0,0,IF(AND(($S590-AK590)&gt;0,(AJ590-$R590)&gt;0),$V590/365*(AK590-AJ590+1),IF(AND(($S590-AK590)&lt;=0,(AJ590-$R590)&gt;0),$V590/365*($S590-AJ590+1),$V590/365*(AK590-$R590+1))))),0)</f>
        <v>0</v>
      </c>
      <c r="AM590" s="161">
        <f t="shared" ref="AM590:AM593" si="6610">AK590+1</f>
        <v>45809</v>
      </c>
      <c r="AN590" s="161">
        <f t="shared" ref="AN590:AN593" si="6611">AM590+29</f>
        <v>45838</v>
      </c>
      <c r="AO590" s="165">
        <f t="shared" ref="AO590:AO593" si="6612">IFERROR(IF(($R590-AN590)&gt;=0,0,IF(($S590-AM590)&lt;0,0,IF(AND(($S590-AN590)&gt;0,(AM590-$R590)&gt;0),$V590/365*(AN590-AM590+1),IF(AND(($S590-AN590)&lt;=0,(AM590-$R590)&gt;0),$V590/365*($S590-AM590+1),$V590/365*(AN590-$R590+1))))),0)</f>
        <v>0</v>
      </c>
      <c r="AP590" s="161">
        <f t="shared" ref="AP590:AP593" si="6613">AN590+1</f>
        <v>45839</v>
      </c>
      <c r="AQ590" s="161">
        <f t="shared" ref="AQ590:AQ593" si="6614">AP590+30</f>
        <v>45869</v>
      </c>
      <c r="AR590" s="165">
        <f t="shared" ref="AR590:AR593" si="6615">IFERROR(IF(($R590-AQ590)&gt;=0,0,IF(($S590-AP590)&lt;0,0,IF(AND(($S590-AQ590)&gt;0,(AP590-$R590)&gt;0),$V590/365*(AQ590-AP590+1),IF(AND(($S590-AQ590)&lt;=0,(AP590-$R590)&gt;0),$V590/365*($S590-AP590+1),$V590/365*(AQ590-$R590+1))))),0)</f>
        <v>0</v>
      </c>
      <c r="AS590" s="161">
        <f t="shared" ref="AS590:AS593" si="6616">AQ590+1</f>
        <v>45870</v>
      </c>
      <c r="AT590" s="161">
        <f t="shared" ref="AT590:AT593" si="6617">AS590+30</f>
        <v>45900</v>
      </c>
      <c r="AU590" s="165">
        <f t="shared" ref="AU590:AU593" si="6618">IFERROR(IF(($R590-AT590)&gt;=0,0,IF(($S590-AS590)&lt;0,0,IF(AND(($S590-AT590)&gt;0,(AS590-$R590)&gt;0),$V590/365*(AT590-AS590+1),IF(AND(($S590-AT590)&lt;=0,(AS590-$R590)&gt;0),$V590/365*($S590-AS590+1),$V590/365*(AT590-$R590+1))))),0)</f>
        <v>0</v>
      </c>
      <c r="AV590" s="161">
        <f t="shared" ref="AV590:AV593" si="6619">AT590+1</f>
        <v>45901</v>
      </c>
      <c r="AW590" s="161">
        <f t="shared" ref="AW590:AW593" si="6620">AV590+29</f>
        <v>45930</v>
      </c>
      <c r="AX590" s="165">
        <f t="shared" ref="AX590:AX593" si="6621">IFERROR(IF(($R590-AW590)&gt;=0,0,IF(($S590-AV590)&lt;0,0,IF(AND(($S590-AW590)&gt;0,(AV590-$R590)&gt;0),$V590/365*(AW590-AV590+1),IF(AND(($S590-AW590)&lt;=0,(AV590-$R590)&gt;0),$V590/365*($S590-AV590+1),$V590/365*(AW590-$R590+1))))),0)</f>
        <v>0</v>
      </c>
      <c r="AY590" s="161">
        <f t="shared" ref="AY590:AY593" si="6622">AW590+1</f>
        <v>45931</v>
      </c>
      <c r="AZ590" s="161">
        <f t="shared" ref="AZ590:AZ593" si="6623">AY590+30</f>
        <v>45961</v>
      </c>
      <c r="BA590" s="165">
        <f t="shared" ref="BA590:BA593" si="6624">IFERROR(IF(($R590-AZ590)&gt;=0,0,IF(($S590-AY590)&lt;0,0,IF(AND(($S590-AZ590)&gt;0,(AY590-$R590)&gt;0),$V590/365*(AZ590-AY590+1),IF(AND(($S590-AZ590)&lt;=0,(AY590-$R590)&gt;0),$V590/365*($S590-AY590+1),$V590/365*(AZ590-$R590+1))))),0)</f>
        <v>0</v>
      </c>
      <c r="BB590" s="161">
        <f t="shared" ref="BB590:BB593" si="6625">AZ590+1</f>
        <v>45962</v>
      </c>
      <c r="BC590" s="161">
        <f t="shared" ref="BC590:BC593" si="6626">BB590+29</f>
        <v>45991</v>
      </c>
      <c r="BD590" s="165">
        <f t="shared" ref="BD590:BD593" si="6627">IFERROR(IF(($R590-BC590)&gt;=0,0,IF(($S590-BB590)&lt;0,0,IF(AND(($S590-BC590)&gt;0,(BB590-$R590)&gt;0),$V590/365*(BC590-BB590+1),IF(AND(($S590-BC590)&lt;=0,(BB590-$R590)&gt;0),$V590/365*($S590-BB590+1),$V590/365*(BC590-$R590+1))))),0)</f>
        <v>0</v>
      </c>
      <c r="BE590" s="161">
        <f t="shared" ref="BE590:BE593" si="6628">BC590+1</f>
        <v>45992</v>
      </c>
      <c r="BF590" s="161">
        <f t="shared" ref="BF590:BF593" si="6629">BE590+30</f>
        <v>46022</v>
      </c>
      <c r="BG590" s="165">
        <f t="shared" ref="BG590:BG593" si="6630">IFERROR(IF(($R590-BF590)&gt;=0,0,IF(($S590-BE590)&lt;0,0,IF(AND(($S590-BF590)&gt;0,(BE590-$R590)&gt;0),$V590/365*(BF590-BE590+1),IF(AND(($S590-BF590)&lt;=0,(BE590-$R590)&gt;0),$V590/365*($S590-BE590+1),$V590/365*(BF590-$R590+1))))),0)</f>
        <v>0</v>
      </c>
      <c r="BH590" s="161">
        <v>46023</v>
      </c>
      <c r="BI590" s="161">
        <f t="shared" ref="BI590:BI593" si="6631">BH590+30</f>
        <v>46053</v>
      </c>
      <c r="BJ590" s="165">
        <f t="shared" ref="BJ590:BJ593" si="6632">IFERROR(IF(($R590-BI590)&gt;=0,0,IF(($S590-BH590)&lt;0,0,IF(AND(($S590-BI590)&gt;0,(BH590-$R590)&gt;0),$V590/365*(BI590-BH590+1),IF(AND(($S590-BI590)&lt;=0,(BH590-$R590)&gt;0),$V590/365*($S590-BH590+1),$V590/365*(BI590-$R590+1))))),0)</f>
        <v>0</v>
      </c>
      <c r="BK590" s="161">
        <f t="shared" ref="BK590:BK593" si="6633">BI590+1</f>
        <v>46054</v>
      </c>
      <c r="BL590" s="161">
        <f t="shared" ref="BL590:BL593" si="6634">BK590+27</f>
        <v>46081</v>
      </c>
      <c r="BM590" s="165">
        <f t="shared" ref="BM590:BM593" si="6635">IFERROR(IF(($R590-BL590)&gt;=0,0,IF(($S590-BK590)&lt;0,0,IF(AND(($S590-BL590)&gt;0,(BK590-$R590)&gt;0),$V590/365*(BL590-BK590+1),IF(AND(($S590-BL590)&lt;=0,(BK590-$R590)&gt;0),$V590/365*($S590-BK590+1),$V590/365*(BL590-$R590+1))))),0)</f>
        <v>0</v>
      </c>
      <c r="BN590" s="161">
        <f t="shared" ref="BN590:BN593" si="6636">BL590+1</f>
        <v>46082</v>
      </c>
      <c r="BO590" s="161">
        <f t="shared" ref="BO590:BO593" si="6637">BN590+30</f>
        <v>46112</v>
      </c>
      <c r="BP590" s="165">
        <f t="shared" ref="BP590:BP593" si="6638">IFERROR(IF(($R590-BO590)&gt;=0,0,IF(($S590-BN590)&lt;0,0,IF(AND(($S590-BO590)&gt;0,(BN590-$R590)&gt;0),$V590/365*(BO590-BN590+1),IF(AND(($S590-BO590)&lt;=0,(BN590-$R590)&gt;0),$V590/365*($S590-BN590+1),$V590/365*(BO590-$R590+1))))),0)</f>
        <v>0</v>
      </c>
      <c r="BQ590" s="161">
        <f t="shared" ref="BQ590:BQ593" si="6639">BO590+1</f>
        <v>46113</v>
      </c>
      <c r="BR590" s="161">
        <f t="shared" ref="BR590:BR593" si="6640">BQ590+29</f>
        <v>46142</v>
      </c>
      <c r="BS590" s="165">
        <f t="shared" ref="BS590:BS593" si="6641">IFERROR(IF(($R590-BR590)&gt;=0,0,IF(($S590-BQ590)&lt;0,0,IF(AND(($S590-BR590)&gt;0,(BQ590-$R590)&gt;0),$V590/365*(BR590-BQ590+1),IF(AND(($S590-BR590)&lt;=0,(BQ590-$R590)&gt;0),$V590/365*($S590-BQ590+1),$V590/365*(BR590-$R590+1))))),0)</f>
        <v>0</v>
      </c>
      <c r="BT590" s="161">
        <f t="shared" ref="BT590:BT593" si="6642">BR590+1</f>
        <v>46143</v>
      </c>
      <c r="BU590" s="161">
        <f t="shared" ref="BU590:BU593" si="6643">BT590+30</f>
        <v>46173</v>
      </c>
      <c r="BV590" s="165">
        <f t="shared" ref="BV590:BV593" si="6644">IFERROR(IF(($R590-BU590)&gt;=0,0,IF(($S590-BT590)&lt;0,0,IF(AND(($S590-BU590)&gt;0,(BT590-$R590)&gt;0),$V590/365*(BU590-BT590+1),IF(AND(($S590-BU590)&lt;=0,(BT590-$R590)&gt;0),$V590/365*($S590-BT590+1),$V590/365*(BU590-$R590+1))))),0)</f>
        <v>0</v>
      </c>
      <c r="BW590" s="161">
        <f t="shared" ref="BW590:BW593" si="6645">BU590+1</f>
        <v>46174</v>
      </c>
      <c r="BX590" s="161">
        <f t="shared" ref="BX590:BX593" si="6646">BW590+29</f>
        <v>46203</v>
      </c>
      <c r="BY590" s="165">
        <f t="shared" ref="BY590:BY593" si="6647">IFERROR(IF(($R590-BX590)&gt;=0,0,IF(($S590-BW590)&lt;0,0,IF(AND(($S590-BX590)&gt;0,(BW590-$R590)&gt;0),$V590/365*(BX590-BW590+1),IF(AND(($S590-BX590)&lt;=0,(BW590-$R590)&gt;0),$V590/365*($S590-BW590+1),$V590/365*(BX590-$R590+1))))),0)</f>
        <v>0</v>
      </c>
      <c r="BZ590" s="161">
        <f t="shared" ref="BZ590:BZ593" si="6648">BX590+1</f>
        <v>46204</v>
      </c>
      <c r="CA590" s="161">
        <f t="shared" ref="CA590:CA593" si="6649">BZ590+30</f>
        <v>46234</v>
      </c>
      <c r="CB590" s="165">
        <f t="shared" ref="CB590:CB593" si="6650">IFERROR(IF(($R590-CA590)&gt;=0,0,IF(($S590-BZ590)&lt;0,0,IF(AND(($S590-CA590)&gt;0,(BZ590-$R590)&gt;0),$V590/365*(CA590-BZ590+1),IF(AND(($S590-CA590)&lt;=0,(BZ590-$R590)&gt;0),$V590/365*($S590-BZ590+1),$V590/365*(CA590-$R590+1))))),0)</f>
        <v>0</v>
      </c>
      <c r="CC590" s="161">
        <f t="shared" ref="CC590:CC593" si="6651">CA590+1</f>
        <v>46235</v>
      </c>
      <c r="CD590" s="161">
        <f t="shared" ref="CD590:CD593" si="6652">CC590+30</f>
        <v>46265</v>
      </c>
      <c r="CE590" s="165">
        <f t="shared" ref="CE590:CE593" si="6653">IFERROR(IF(($R590-CD590)&gt;=0,0,IF(($S590-CC590)&lt;0,0,IF(AND(($S590-CD590)&gt;0,(CC590-$R590)&gt;0),$V590/365*(CD590-CC590+1),IF(AND(($S590-CD590)&lt;=0,(CC590-$R590)&gt;0),$V590/365*($S590-CC590+1),$V590/365*(CD590-$R590+1))))),0)</f>
        <v>0</v>
      </c>
      <c r="CF590" s="161">
        <f t="shared" ref="CF590:CF593" si="6654">CD590+1</f>
        <v>46266</v>
      </c>
      <c r="CG590" s="161">
        <f t="shared" ref="CG590:CG593" si="6655">CF590+29</f>
        <v>46295</v>
      </c>
      <c r="CH590" s="165">
        <f t="shared" ref="CH590:CH593" si="6656">IFERROR(IF(($R590-CG590)&gt;=0,0,IF(($S590-CF590)&lt;0,0,IF(AND(($S590-CG590)&gt;0,(CF590-$R590)&gt;0),$V590/365*(CG590-CF590+1),IF(AND(($S590-CG590)&lt;=0,(CF590-$R590)&gt;0),$V590/365*($S590-CF590+1),$V590/365*(CG590-$R590+1))))),0)</f>
        <v>0</v>
      </c>
      <c r="CI590" s="161">
        <f t="shared" ref="CI590:CI593" si="6657">CG590+1</f>
        <v>46296</v>
      </c>
      <c r="CJ590" s="161">
        <f t="shared" ref="CJ590:CJ593" si="6658">CI590+30</f>
        <v>46326</v>
      </c>
      <c r="CK590" s="165">
        <f t="shared" ref="CK590:CK593" si="6659">IFERROR(IF(($R590-CJ590)&gt;=0,0,IF(($S590-CI590)&lt;0,0,IF(AND(($S590-CJ590)&gt;0,(CI590-$R590)&gt;0),$V590/365*(CJ590-CI590+1),IF(AND(($S590-CJ590)&lt;=0,(CI590-$R590)&gt;0),$V590/365*($S590-CI590+1),$V590/365*(CJ590-$R590+1))))),0)</f>
        <v>0</v>
      </c>
      <c r="CL590" s="161">
        <f t="shared" ref="CL590:CL593" si="6660">CJ590+1</f>
        <v>46327</v>
      </c>
      <c r="CM590" s="161">
        <f t="shared" ref="CM590:CM593" si="6661">CL590+29</f>
        <v>46356</v>
      </c>
      <c r="CN590" s="165">
        <f t="shared" ref="CN590:CN593" si="6662">IFERROR(IF(($R590-CM590)&gt;=0,0,IF(($S590-CL590)&lt;0,0,IF(AND(($S590-CM590)&gt;0,(CL590-$R590)&gt;0),$V590/365*(CM590-CL590+1),IF(AND(($S590-CM590)&lt;=0,(CL590-$R590)&gt;0),$V590/365*($S590-CL590+1),$V590/365*(CM590-$R590+1))))),0)</f>
        <v>0</v>
      </c>
      <c r="CO590" s="161">
        <f t="shared" ref="CO590:CO593" si="6663">CM590+1</f>
        <v>46357</v>
      </c>
      <c r="CP590" s="161">
        <f t="shared" ref="CP590:CP593" si="6664">CO590+30</f>
        <v>46387</v>
      </c>
      <c r="CQ590" s="165">
        <f t="shared" ref="CQ590:CQ593" si="6665">IFERROR(IF(($R590-CP590)&gt;=0,0,IF(($S590-CO590)&lt;0,0,IF(AND(($S590-CP590)&gt;0,(CO590-$R590)&gt;0),$V590/365*(CP590-CO590+1),IF(AND(($S590-CP590)&lt;=0,(CO590-$R590)&gt;0),$V590/365*($S590-CO590+1),$V590/365*(CP590-$R590+1))))),0)</f>
        <v>0</v>
      </c>
    </row>
    <row r="591" s="78" customFormat="1" ht="24" customHeight="1" outlineLevel="2" spans="1:95">
      <c r="A591" s="119"/>
      <c r="B591" s="120"/>
      <c r="C591" s="121"/>
      <c r="D591" s="119"/>
      <c r="E591" s="120"/>
      <c r="F591" s="120"/>
      <c r="G591" s="120"/>
      <c r="H591" s="122"/>
      <c r="I591" s="122"/>
      <c r="J591" s="122">
        <f t="shared" ref="J591:J609" si="6666">Z591+AC591+AF591+AI591+AL591+AO591+AR591+AU591+AX591+BA591+BD591+BG591</f>
        <v>0</v>
      </c>
      <c r="K591" s="122">
        <f t="shared" ref="K591:K593" si="6667">K590+1</f>
        <v>2</v>
      </c>
      <c r="L591" s="87"/>
      <c r="M591" s="154">
        <f>IFERROR(VLOOKUP($L591,'2-2 引出数据_合同数据仓库'!$B$2:$BP$1000,3,FALSE),0)</f>
        <v>0</v>
      </c>
      <c r="N591" s="122"/>
      <c r="O591" s="154">
        <f>IFERROR(VLOOKUP((LEFT(VLOOKUP($L591,'2-2 引出数据_合同数据仓库'!$B$2:$BP$1000,64,FALSE),15)&amp;(RIGHT(VLOOKUP($L591,'2-2 引出数据_合同数据仓库'!$B$2:$BP$1000,64,FALSE),4)+1)),'2-2 引出数据_合同数据仓库'!$B$2:$BP$1000,3,FALSE),0)</f>
        <v>0</v>
      </c>
      <c r="P591" s="122"/>
      <c r="Q591" s="122">
        <f>IFERROR(VLOOKUP($L591,'2-2 引出数据_合同数据仓库'!$B$2:$BP$1000,28,FALSE),0)</f>
        <v>0</v>
      </c>
      <c r="R591" s="122">
        <f>IFERROR(VLOOKUP($L591,'2-2 引出数据_合同数据仓库'!$B$2:$BP$1000,29,FALSE),0)</f>
        <v>0</v>
      </c>
      <c r="S591" s="122">
        <f>IFERROR(VLOOKUP($L591,'2-2 引出数据_合同数据仓库'!$B$2:$BP$1000,4,FALSE),0)</f>
        <v>0</v>
      </c>
      <c r="T591" s="122"/>
      <c r="U591" s="122">
        <f>IFERROR(VLOOKUP($L591,'2-2 引出数据_合同数据仓库'!$B$2:$BP$1000,15,FALSE),0)</f>
        <v>0</v>
      </c>
      <c r="V591" s="122">
        <f t="shared" si="6595"/>
        <v>0</v>
      </c>
      <c r="W591" s="122"/>
      <c r="X591" s="161">
        <v>45658</v>
      </c>
      <c r="Y591" s="161">
        <f t="shared" si="6596"/>
        <v>45688</v>
      </c>
      <c r="Z591" s="165">
        <f t="shared" si="6597"/>
        <v>0</v>
      </c>
      <c r="AA591" s="161">
        <f t="shared" si="6598"/>
        <v>45689</v>
      </c>
      <c r="AB591" s="161">
        <f t="shared" si="6599"/>
        <v>45716</v>
      </c>
      <c r="AC591" s="165">
        <f t="shared" si="6600"/>
        <v>0</v>
      </c>
      <c r="AD591" s="161">
        <f t="shared" si="6601"/>
        <v>45717</v>
      </c>
      <c r="AE591" s="161">
        <f t="shared" si="6602"/>
        <v>45747</v>
      </c>
      <c r="AF591" s="165">
        <f t="shared" si="6603"/>
        <v>0</v>
      </c>
      <c r="AG591" s="161">
        <f t="shared" si="6604"/>
        <v>45748</v>
      </c>
      <c r="AH591" s="161">
        <f t="shared" si="6605"/>
        <v>45777</v>
      </c>
      <c r="AI591" s="165">
        <f t="shared" si="6606"/>
        <v>0</v>
      </c>
      <c r="AJ591" s="161">
        <f t="shared" si="6607"/>
        <v>45778</v>
      </c>
      <c r="AK591" s="161">
        <f t="shared" si="6608"/>
        <v>45808</v>
      </c>
      <c r="AL591" s="165">
        <f t="shared" si="6609"/>
        <v>0</v>
      </c>
      <c r="AM591" s="161">
        <f t="shared" si="6610"/>
        <v>45809</v>
      </c>
      <c r="AN591" s="161">
        <f t="shared" si="6611"/>
        <v>45838</v>
      </c>
      <c r="AO591" s="165">
        <f t="shared" si="6612"/>
        <v>0</v>
      </c>
      <c r="AP591" s="161">
        <f t="shared" si="6613"/>
        <v>45839</v>
      </c>
      <c r="AQ591" s="161">
        <f t="shared" si="6614"/>
        <v>45869</v>
      </c>
      <c r="AR591" s="165">
        <f t="shared" si="6615"/>
        <v>0</v>
      </c>
      <c r="AS591" s="161">
        <f t="shared" si="6616"/>
        <v>45870</v>
      </c>
      <c r="AT591" s="161">
        <f t="shared" si="6617"/>
        <v>45900</v>
      </c>
      <c r="AU591" s="165">
        <f t="shared" si="6618"/>
        <v>0</v>
      </c>
      <c r="AV591" s="161">
        <f t="shared" si="6619"/>
        <v>45901</v>
      </c>
      <c r="AW591" s="161">
        <f t="shared" si="6620"/>
        <v>45930</v>
      </c>
      <c r="AX591" s="165">
        <f t="shared" si="6621"/>
        <v>0</v>
      </c>
      <c r="AY591" s="161">
        <f t="shared" si="6622"/>
        <v>45931</v>
      </c>
      <c r="AZ591" s="161">
        <f t="shared" si="6623"/>
        <v>45961</v>
      </c>
      <c r="BA591" s="165">
        <f t="shared" si="6624"/>
        <v>0</v>
      </c>
      <c r="BB591" s="161">
        <f t="shared" si="6625"/>
        <v>45962</v>
      </c>
      <c r="BC591" s="161">
        <f t="shared" si="6626"/>
        <v>45991</v>
      </c>
      <c r="BD591" s="165">
        <f t="shared" si="6627"/>
        <v>0</v>
      </c>
      <c r="BE591" s="161">
        <f t="shared" si="6628"/>
        <v>45992</v>
      </c>
      <c r="BF591" s="161">
        <f t="shared" si="6629"/>
        <v>46022</v>
      </c>
      <c r="BG591" s="165">
        <f t="shared" si="6630"/>
        <v>0</v>
      </c>
      <c r="BH591" s="161">
        <v>46023</v>
      </c>
      <c r="BI591" s="161">
        <f t="shared" si="6631"/>
        <v>46053</v>
      </c>
      <c r="BJ591" s="165">
        <f t="shared" si="6632"/>
        <v>0</v>
      </c>
      <c r="BK591" s="161">
        <f t="shared" si="6633"/>
        <v>46054</v>
      </c>
      <c r="BL591" s="161">
        <f t="shared" si="6634"/>
        <v>46081</v>
      </c>
      <c r="BM591" s="165">
        <f t="shared" si="6635"/>
        <v>0</v>
      </c>
      <c r="BN591" s="161">
        <f t="shared" si="6636"/>
        <v>46082</v>
      </c>
      <c r="BO591" s="161">
        <f t="shared" si="6637"/>
        <v>46112</v>
      </c>
      <c r="BP591" s="165">
        <f t="shared" si="6638"/>
        <v>0</v>
      </c>
      <c r="BQ591" s="161">
        <f t="shared" si="6639"/>
        <v>46113</v>
      </c>
      <c r="BR591" s="161">
        <f t="shared" si="6640"/>
        <v>46142</v>
      </c>
      <c r="BS591" s="165">
        <f t="shared" si="6641"/>
        <v>0</v>
      </c>
      <c r="BT591" s="161">
        <f t="shared" si="6642"/>
        <v>46143</v>
      </c>
      <c r="BU591" s="161">
        <f t="shared" si="6643"/>
        <v>46173</v>
      </c>
      <c r="BV591" s="165">
        <f t="shared" si="6644"/>
        <v>0</v>
      </c>
      <c r="BW591" s="161">
        <f t="shared" si="6645"/>
        <v>46174</v>
      </c>
      <c r="BX591" s="161">
        <f t="shared" si="6646"/>
        <v>46203</v>
      </c>
      <c r="BY591" s="165">
        <f t="shared" si="6647"/>
        <v>0</v>
      </c>
      <c r="BZ591" s="161">
        <f t="shared" si="6648"/>
        <v>46204</v>
      </c>
      <c r="CA591" s="161">
        <f t="shared" si="6649"/>
        <v>46234</v>
      </c>
      <c r="CB591" s="165">
        <f t="shared" si="6650"/>
        <v>0</v>
      </c>
      <c r="CC591" s="161">
        <f t="shared" si="6651"/>
        <v>46235</v>
      </c>
      <c r="CD591" s="161">
        <f t="shared" si="6652"/>
        <v>46265</v>
      </c>
      <c r="CE591" s="165">
        <f t="shared" si="6653"/>
        <v>0</v>
      </c>
      <c r="CF591" s="161">
        <f t="shared" si="6654"/>
        <v>46266</v>
      </c>
      <c r="CG591" s="161">
        <f t="shared" si="6655"/>
        <v>46295</v>
      </c>
      <c r="CH591" s="165">
        <f t="shared" si="6656"/>
        <v>0</v>
      </c>
      <c r="CI591" s="161">
        <f t="shared" si="6657"/>
        <v>46296</v>
      </c>
      <c r="CJ591" s="161">
        <f t="shared" si="6658"/>
        <v>46326</v>
      </c>
      <c r="CK591" s="165">
        <f t="shared" si="6659"/>
        <v>0</v>
      </c>
      <c r="CL591" s="161">
        <f t="shared" si="6660"/>
        <v>46327</v>
      </c>
      <c r="CM591" s="161">
        <f t="shared" si="6661"/>
        <v>46356</v>
      </c>
      <c r="CN591" s="165">
        <f t="shared" si="6662"/>
        <v>0</v>
      </c>
      <c r="CO591" s="161">
        <f t="shared" si="6663"/>
        <v>46357</v>
      </c>
      <c r="CP591" s="161">
        <f t="shared" si="6664"/>
        <v>46387</v>
      </c>
      <c r="CQ591" s="165">
        <f t="shared" si="6665"/>
        <v>0</v>
      </c>
    </row>
    <row r="592" s="78" customFormat="1" ht="24" customHeight="1" outlineLevel="2" spans="1:95">
      <c r="A592" s="119"/>
      <c r="B592" s="120"/>
      <c r="C592" s="121"/>
      <c r="D592" s="119"/>
      <c r="E592" s="120"/>
      <c r="F592" s="120"/>
      <c r="G592" s="120"/>
      <c r="H592" s="122"/>
      <c r="I592" s="122"/>
      <c r="J592" s="122">
        <f t="shared" si="6666"/>
        <v>0</v>
      </c>
      <c r="K592" s="122">
        <f t="shared" si="6667"/>
        <v>3</v>
      </c>
      <c r="L592" s="87"/>
      <c r="M592" s="154">
        <f>IFERROR(VLOOKUP($L592,'2-2 引出数据_合同数据仓库'!$B$2:$BP$1000,3,FALSE),0)</f>
        <v>0</v>
      </c>
      <c r="N592" s="122"/>
      <c r="O592" s="154">
        <f>IFERROR(VLOOKUP((LEFT(VLOOKUP($L592,'2-2 引出数据_合同数据仓库'!$B$2:$BP$1000,64,FALSE),15)&amp;(RIGHT(VLOOKUP($L592,'2-2 引出数据_合同数据仓库'!$B$2:$BP$1000,64,FALSE),4)+1)),'2-2 引出数据_合同数据仓库'!$B$2:$BP$1000,3,FALSE),0)</f>
        <v>0</v>
      </c>
      <c r="P592" s="122"/>
      <c r="Q592" s="122">
        <f>IFERROR(VLOOKUP($L592,'2-2 引出数据_合同数据仓库'!$B$2:$BP$1000,28,FALSE),0)</f>
        <v>0</v>
      </c>
      <c r="R592" s="122">
        <f>IFERROR(VLOOKUP($L592,'2-2 引出数据_合同数据仓库'!$B$2:$BP$1000,29,FALSE),0)</f>
        <v>0</v>
      </c>
      <c r="S592" s="122">
        <f>IFERROR(VLOOKUP($L592,'2-2 引出数据_合同数据仓库'!$B$2:$BP$1000,4,FALSE),0)</f>
        <v>0</v>
      </c>
      <c r="T592" s="122"/>
      <c r="U592" s="122">
        <f>IFERROR(VLOOKUP($L592,'2-2 引出数据_合同数据仓库'!$B$2:$BP$1000,15,FALSE),0)</f>
        <v>0</v>
      </c>
      <c r="V592" s="122">
        <f t="shared" si="6595"/>
        <v>0</v>
      </c>
      <c r="W592" s="122"/>
      <c r="X592" s="161">
        <v>45658</v>
      </c>
      <c r="Y592" s="161">
        <f t="shared" si="6596"/>
        <v>45688</v>
      </c>
      <c r="Z592" s="165">
        <f t="shared" si="6597"/>
        <v>0</v>
      </c>
      <c r="AA592" s="161">
        <f t="shared" si="6598"/>
        <v>45689</v>
      </c>
      <c r="AB592" s="161">
        <f t="shared" si="6599"/>
        <v>45716</v>
      </c>
      <c r="AC592" s="165">
        <f t="shared" si="6600"/>
        <v>0</v>
      </c>
      <c r="AD592" s="161">
        <f t="shared" si="6601"/>
        <v>45717</v>
      </c>
      <c r="AE592" s="161">
        <f t="shared" si="6602"/>
        <v>45747</v>
      </c>
      <c r="AF592" s="165">
        <f t="shared" si="6603"/>
        <v>0</v>
      </c>
      <c r="AG592" s="161">
        <f t="shared" si="6604"/>
        <v>45748</v>
      </c>
      <c r="AH592" s="161">
        <f t="shared" si="6605"/>
        <v>45777</v>
      </c>
      <c r="AI592" s="165">
        <f t="shared" si="6606"/>
        <v>0</v>
      </c>
      <c r="AJ592" s="161">
        <f t="shared" si="6607"/>
        <v>45778</v>
      </c>
      <c r="AK592" s="161">
        <f t="shared" si="6608"/>
        <v>45808</v>
      </c>
      <c r="AL592" s="165">
        <f t="shared" si="6609"/>
        <v>0</v>
      </c>
      <c r="AM592" s="161">
        <f t="shared" si="6610"/>
        <v>45809</v>
      </c>
      <c r="AN592" s="161">
        <f t="shared" si="6611"/>
        <v>45838</v>
      </c>
      <c r="AO592" s="165">
        <f t="shared" si="6612"/>
        <v>0</v>
      </c>
      <c r="AP592" s="161">
        <f t="shared" si="6613"/>
        <v>45839</v>
      </c>
      <c r="AQ592" s="161">
        <f t="shared" si="6614"/>
        <v>45869</v>
      </c>
      <c r="AR592" s="165">
        <f t="shared" si="6615"/>
        <v>0</v>
      </c>
      <c r="AS592" s="161">
        <f t="shared" si="6616"/>
        <v>45870</v>
      </c>
      <c r="AT592" s="161">
        <f t="shared" si="6617"/>
        <v>45900</v>
      </c>
      <c r="AU592" s="165">
        <f t="shared" si="6618"/>
        <v>0</v>
      </c>
      <c r="AV592" s="161">
        <f t="shared" si="6619"/>
        <v>45901</v>
      </c>
      <c r="AW592" s="161">
        <f t="shared" si="6620"/>
        <v>45930</v>
      </c>
      <c r="AX592" s="165">
        <f t="shared" si="6621"/>
        <v>0</v>
      </c>
      <c r="AY592" s="161">
        <f t="shared" si="6622"/>
        <v>45931</v>
      </c>
      <c r="AZ592" s="161">
        <f t="shared" si="6623"/>
        <v>45961</v>
      </c>
      <c r="BA592" s="165">
        <f t="shared" si="6624"/>
        <v>0</v>
      </c>
      <c r="BB592" s="161">
        <f t="shared" si="6625"/>
        <v>45962</v>
      </c>
      <c r="BC592" s="161">
        <f t="shared" si="6626"/>
        <v>45991</v>
      </c>
      <c r="BD592" s="165">
        <f t="shared" si="6627"/>
        <v>0</v>
      </c>
      <c r="BE592" s="161">
        <f t="shared" si="6628"/>
        <v>45992</v>
      </c>
      <c r="BF592" s="161">
        <f t="shared" si="6629"/>
        <v>46022</v>
      </c>
      <c r="BG592" s="165">
        <f t="shared" si="6630"/>
        <v>0</v>
      </c>
      <c r="BH592" s="161">
        <v>46023</v>
      </c>
      <c r="BI592" s="161">
        <f t="shared" si="6631"/>
        <v>46053</v>
      </c>
      <c r="BJ592" s="165">
        <f t="shared" si="6632"/>
        <v>0</v>
      </c>
      <c r="BK592" s="161">
        <f t="shared" si="6633"/>
        <v>46054</v>
      </c>
      <c r="BL592" s="161">
        <f t="shared" si="6634"/>
        <v>46081</v>
      </c>
      <c r="BM592" s="165">
        <f t="shared" si="6635"/>
        <v>0</v>
      </c>
      <c r="BN592" s="161">
        <f t="shared" si="6636"/>
        <v>46082</v>
      </c>
      <c r="BO592" s="161">
        <f t="shared" si="6637"/>
        <v>46112</v>
      </c>
      <c r="BP592" s="165">
        <f t="shared" si="6638"/>
        <v>0</v>
      </c>
      <c r="BQ592" s="161">
        <f t="shared" si="6639"/>
        <v>46113</v>
      </c>
      <c r="BR592" s="161">
        <f t="shared" si="6640"/>
        <v>46142</v>
      </c>
      <c r="BS592" s="165">
        <f t="shared" si="6641"/>
        <v>0</v>
      </c>
      <c r="BT592" s="161">
        <f t="shared" si="6642"/>
        <v>46143</v>
      </c>
      <c r="BU592" s="161">
        <f t="shared" si="6643"/>
        <v>46173</v>
      </c>
      <c r="BV592" s="165">
        <f t="shared" si="6644"/>
        <v>0</v>
      </c>
      <c r="BW592" s="161">
        <f t="shared" si="6645"/>
        <v>46174</v>
      </c>
      <c r="BX592" s="161">
        <f t="shared" si="6646"/>
        <v>46203</v>
      </c>
      <c r="BY592" s="165">
        <f t="shared" si="6647"/>
        <v>0</v>
      </c>
      <c r="BZ592" s="161">
        <f t="shared" si="6648"/>
        <v>46204</v>
      </c>
      <c r="CA592" s="161">
        <f t="shared" si="6649"/>
        <v>46234</v>
      </c>
      <c r="CB592" s="165">
        <f t="shared" si="6650"/>
        <v>0</v>
      </c>
      <c r="CC592" s="161">
        <f t="shared" si="6651"/>
        <v>46235</v>
      </c>
      <c r="CD592" s="161">
        <f t="shared" si="6652"/>
        <v>46265</v>
      </c>
      <c r="CE592" s="165">
        <f t="shared" si="6653"/>
        <v>0</v>
      </c>
      <c r="CF592" s="161">
        <f t="shared" si="6654"/>
        <v>46266</v>
      </c>
      <c r="CG592" s="161">
        <f t="shared" si="6655"/>
        <v>46295</v>
      </c>
      <c r="CH592" s="165">
        <f t="shared" si="6656"/>
        <v>0</v>
      </c>
      <c r="CI592" s="161">
        <f t="shared" si="6657"/>
        <v>46296</v>
      </c>
      <c r="CJ592" s="161">
        <f t="shared" si="6658"/>
        <v>46326</v>
      </c>
      <c r="CK592" s="165">
        <f t="shared" si="6659"/>
        <v>0</v>
      </c>
      <c r="CL592" s="161">
        <f t="shared" si="6660"/>
        <v>46327</v>
      </c>
      <c r="CM592" s="161">
        <f t="shared" si="6661"/>
        <v>46356</v>
      </c>
      <c r="CN592" s="165">
        <f t="shared" si="6662"/>
        <v>0</v>
      </c>
      <c r="CO592" s="161">
        <f t="shared" si="6663"/>
        <v>46357</v>
      </c>
      <c r="CP592" s="161">
        <f t="shared" si="6664"/>
        <v>46387</v>
      </c>
      <c r="CQ592" s="165">
        <f t="shared" si="6665"/>
        <v>0</v>
      </c>
    </row>
    <row r="593" s="78" customFormat="1" ht="24" customHeight="1" outlineLevel="2" spans="1:95">
      <c r="A593" s="119"/>
      <c r="B593" s="120"/>
      <c r="C593" s="121"/>
      <c r="D593" s="119"/>
      <c r="E593" s="120"/>
      <c r="F593" s="120"/>
      <c r="G593" s="120"/>
      <c r="H593" s="122"/>
      <c r="I593" s="122"/>
      <c r="J593" s="122">
        <f t="shared" si="6666"/>
        <v>0</v>
      </c>
      <c r="K593" s="122">
        <f t="shared" si="6667"/>
        <v>4</v>
      </c>
      <c r="L593" s="87"/>
      <c r="M593" s="154">
        <f>IFERROR(VLOOKUP($L593,'2-2 引出数据_合同数据仓库'!$B$2:$BP$1000,3,FALSE),0)</f>
        <v>0</v>
      </c>
      <c r="N593" s="122"/>
      <c r="O593" s="154">
        <f>IFERROR(VLOOKUP((LEFT(VLOOKUP($L593,'2-2 引出数据_合同数据仓库'!$B$2:$BP$1000,64,FALSE),15)&amp;(RIGHT(VLOOKUP($L593,'2-2 引出数据_合同数据仓库'!$B$2:$BP$1000,64,FALSE),4)+1)),'2-2 引出数据_合同数据仓库'!$B$2:$BP$1000,3,FALSE),0)</f>
        <v>0</v>
      </c>
      <c r="P593" s="122"/>
      <c r="Q593" s="122">
        <f>IFERROR(VLOOKUP($L593,'2-2 引出数据_合同数据仓库'!$B$2:$BP$1000,28,FALSE),0)</f>
        <v>0</v>
      </c>
      <c r="R593" s="122">
        <f>IFERROR(VLOOKUP($L593,'2-2 引出数据_合同数据仓库'!$B$2:$BP$1000,29,FALSE),0)</f>
        <v>0</v>
      </c>
      <c r="S593" s="122">
        <f>IFERROR(VLOOKUP($L593,'2-2 引出数据_合同数据仓库'!$B$2:$BP$1000,4,FALSE),0)</f>
        <v>0</v>
      </c>
      <c r="T593" s="122"/>
      <c r="U593" s="122">
        <f>IFERROR(VLOOKUP($L593,'2-2 引出数据_合同数据仓库'!$B$2:$BP$1000,15,FALSE),0)</f>
        <v>0</v>
      </c>
      <c r="V593" s="122">
        <f t="shared" si="6595"/>
        <v>0</v>
      </c>
      <c r="W593" s="122"/>
      <c r="X593" s="161">
        <v>45658</v>
      </c>
      <c r="Y593" s="161">
        <f t="shared" si="6596"/>
        <v>45688</v>
      </c>
      <c r="Z593" s="165">
        <f t="shared" si="6597"/>
        <v>0</v>
      </c>
      <c r="AA593" s="161">
        <f t="shared" si="6598"/>
        <v>45689</v>
      </c>
      <c r="AB593" s="161">
        <f t="shared" si="6599"/>
        <v>45716</v>
      </c>
      <c r="AC593" s="165">
        <f t="shared" si="6600"/>
        <v>0</v>
      </c>
      <c r="AD593" s="161">
        <f t="shared" si="6601"/>
        <v>45717</v>
      </c>
      <c r="AE593" s="161">
        <f t="shared" si="6602"/>
        <v>45747</v>
      </c>
      <c r="AF593" s="165">
        <f t="shared" si="6603"/>
        <v>0</v>
      </c>
      <c r="AG593" s="161">
        <f t="shared" si="6604"/>
        <v>45748</v>
      </c>
      <c r="AH593" s="161">
        <f t="shared" si="6605"/>
        <v>45777</v>
      </c>
      <c r="AI593" s="165">
        <f t="shared" si="6606"/>
        <v>0</v>
      </c>
      <c r="AJ593" s="161">
        <f t="shared" si="6607"/>
        <v>45778</v>
      </c>
      <c r="AK593" s="161">
        <f t="shared" si="6608"/>
        <v>45808</v>
      </c>
      <c r="AL593" s="165">
        <f t="shared" si="6609"/>
        <v>0</v>
      </c>
      <c r="AM593" s="161">
        <f t="shared" si="6610"/>
        <v>45809</v>
      </c>
      <c r="AN593" s="161">
        <f t="shared" si="6611"/>
        <v>45838</v>
      </c>
      <c r="AO593" s="165">
        <f t="shared" si="6612"/>
        <v>0</v>
      </c>
      <c r="AP593" s="161">
        <f t="shared" si="6613"/>
        <v>45839</v>
      </c>
      <c r="AQ593" s="161">
        <f t="shared" si="6614"/>
        <v>45869</v>
      </c>
      <c r="AR593" s="165">
        <f t="shared" si="6615"/>
        <v>0</v>
      </c>
      <c r="AS593" s="161">
        <f t="shared" si="6616"/>
        <v>45870</v>
      </c>
      <c r="AT593" s="161">
        <f t="shared" si="6617"/>
        <v>45900</v>
      </c>
      <c r="AU593" s="165">
        <f t="shared" si="6618"/>
        <v>0</v>
      </c>
      <c r="AV593" s="161">
        <f t="shared" si="6619"/>
        <v>45901</v>
      </c>
      <c r="AW593" s="161">
        <f t="shared" si="6620"/>
        <v>45930</v>
      </c>
      <c r="AX593" s="165">
        <f t="shared" si="6621"/>
        <v>0</v>
      </c>
      <c r="AY593" s="161">
        <f t="shared" si="6622"/>
        <v>45931</v>
      </c>
      <c r="AZ593" s="161">
        <f t="shared" si="6623"/>
        <v>45961</v>
      </c>
      <c r="BA593" s="165">
        <f t="shared" si="6624"/>
        <v>0</v>
      </c>
      <c r="BB593" s="161">
        <f t="shared" si="6625"/>
        <v>45962</v>
      </c>
      <c r="BC593" s="161">
        <f t="shared" si="6626"/>
        <v>45991</v>
      </c>
      <c r="BD593" s="165">
        <f t="shared" si="6627"/>
        <v>0</v>
      </c>
      <c r="BE593" s="161">
        <f t="shared" si="6628"/>
        <v>45992</v>
      </c>
      <c r="BF593" s="161">
        <f t="shared" si="6629"/>
        <v>46022</v>
      </c>
      <c r="BG593" s="165">
        <f t="shared" si="6630"/>
        <v>0</v>
      </c>
      <c r="BH593" s="161">
        <v>46023</v>
      </c>
      <c r="BI593" s="161">
        <f t="shared" si="6631"/>
        <v>46053</v>
      </c>
      <c r="BJ593" s="165">
        <f t="shared" si="6632"/>
        <v>0</v>
      </c>
      <c r="BK593" s="161">
        <f t="shared" si="6633"/>
        <v>46054</v>
      </c>
      <c r="BL593" s="161">
        <f t="shared" si="6634"/>
        <v>46081</v>
      </c>
      <c r="BM593" s="165">
        <f t="shared" si="6635"/>
        <v>0</v>
      </c>
      <c r="BN593" s="161">
        <f t="shared" si="6636"/>
        <v>46082</v>
      </c>
      <c r="BO593" s="161">
        <f t="shared" si="6637"/>
        <v>46112</v>
      </c>
      <c r="BP593" s="165">
        <f t="shared" si="6638"/>
        <v>0</v>
      </c>
      <c r="BQ593" s="161">
        <f t="shared" si="6639"/>
        <v>46113</v>
      </c>
      <c r="BR593" s="161">
        <f t="shared" si="6640"/>
        <v>46142</v>
      </c>
      <c r="BS593" s="165">
        <f t="shared" si="6641"/>
        <v>0</v>
      </c>
      <c r="BT593" s="161">
        <f t="shared" si="6642"/>
        <v>46143</v>
      </c>
      <c r="BU593" s="161">
        <f t="shared" si="6643"/>
        <v>46173</v>
      </c>
      <c r="BV593" s="165">
        <f t="shared" si="6644"/>
        <v>0</v>
      </c>
      <c r="BW593" s="161">
        <f t="shared" si="6645"/>
        <v>46174</v>
      </c>
      <c r="BX593" s="161">
        <f t="shared" si="6646"/>
        <v>46203</v>
      </c>
      <c r="BY593" s="165">
        <f t="shared" si="6647"/>
        <v>0</v>
      </c>
      <c r="BZ593" s="161">
        <f t="shared" si="6648"/>
        <v>46204</v>
      </c>
      <c r="CA593" s="161">
        <f t="shared" si="6649"/>
        <v>46234</v>
      </c>
      <c r="CB593" s="165">
        <f t="shared" si="6650"/>
        <v>0</v>
      </c>
      <c r="CC593" s="161">
        <f t="shared" si="6651"/>
        <v>46235</v>
      </c>
      <c r="CD593" s="161">
        <f t="shared" si="6652"/>
        <v>46265</v>
      </c>
      <c r="CE593" s="165">
        <f t="shared" si="6653"/>
        <v>0</v>
      </c>
      <c r="CF593" s="161">
        <f t="shared" si="6654"/>
        <v>46266</v>
      </c>
      <c r="CG593" s="161">
        <f t="shared" si="6655"/>
        <v>46295</v>
      </c>
      <c r="CH593" s="165">
        <f t="shared" si="6656"/>
        <v>0</v>
      </c>
      <c r="CI593" s="161">
        <f t="shared" si="6657"/>
        <v>46296</v>
      </c>
      <c r="CJ593" s="161">
        <f t="shared" si="6658"/>
        <v>46326</v>
      </c>
      <c r="CK593" s="165">
        <f t="shared" si="6659"/>
        <v>0</v>
      </c>
      <c r="CL593" s="161">
        <f t="shared" si="6660"/>
        <v>46327</v>
      </c>
      <c r="CM593" s="161">
        <f t="shared" si="6661"/>
        <v>46356</v>
      </c>
      <c r="CN593" s="165">
        <f t="shared" si="6662"/>
        <v>0</v>
      </c>
      <c r="CO593" s="161">
        <f t="shared" si="6663"/>
        <v>46357</v>
      </c>
      <c r="CP593" s="161">
        <f t="shared" si="6664"/>
        <v>46387</v>
      </c>
      <c r="CQ593" s="165">
        <f t="shared" si="6665"/>
        <v>0</v>
      </c>
    </row>
    <row r="594" s="78" customFormat="1" ht="24" customHeight="1" outlineLevel="4" spans="1:95">
      <c r="A594" s="123" t="s">
        <v>2826</v>
      </c>
      <c r="B594" s="124"/>
      <c r="C594" s="124"/>
      <c r="D594" s="124"/>
      <c r="E594" s="124"/>
      <c r="F594" s="124"/>
      <c r="G594" s="125"/>
      <c r="H594" s="126"/>
      <c r="I594" s="126"/>
      <c r="J594" s="126"/>
      <c r="K594" s="126"/>
      <c r="L594" s="126"/>
      <c r="M594" s="155"/>
      <c r="N594" s="126"/>
      <c r="O594" s="155"/>
      <c r="P594" s="126"/>
      <c r="Q594" s="126"/>
      <c r="R594" s="126"/>
      <c r="S594" s="126"/>
      <c r="T594" s="126"/>
      <c r="U594" s="126"/>
      <c r="V594" s="126"/>
      <c r="W594" s="126"/>
      <c r="X594" s="126"/>
      <c r="Y594" s="126"/>
      <c r="Z594" s="126"/>
      <c r="AA594" s="126"/>
      <c r="AB594" s="126"/>
      <c r="AC594" s="126"/>
      <c r="AD594" s="126"/>
      <c r="AE594" s="126"/>
      <c r="AF594" s="126"/>
      <c r="AG594" s="126"/>
      <c r="AH594" s="126"/>
      <c r="AI594" s="126"/>
      <c r="AJ594" s="126"/>
      <c r="AK594" s="126"/>
      <c r="AL594" s="126"/>
      <c r="AM594" s="126"/>
      <c r="AN594" s="126"/>
      <c r="AO594" s="126"/>
      <c r="AP594" s="126"/>
      <c r="AQ594" s="126"/>
      <c r="AR594" s="126"/>
      <c r="AS594" s="126"/>
      <c r="AT594" s="126"/>
      <c r="AU594" s="126"/>
      <c r="AV594" s="126"/>
      <c r="AW594" s="126"/>
      <c r="AX594" s="126"/>
      <c r="AY594" s="126"/>
      <c r="AZ594" s="126"/>
      <c r="BA594" s="126"/>
      <c r="BB594" s="126"/>
      <c r="BC594" s="126"/>
      <c r="BD594" s="126"/>
      <c r="BE594" s="126"/>
      <c r="BF594" s="126"/>
      <c r="BG594" s="126"/>
      <c r="BH594" s="126"/>
      <c r="BI594" s="126"/>
      <c r="BJ594" s="126"/>
      <c r="BK594" s="126"/>
      <c r="BL594" s="126"/>
      <c r="BM594" s="126"/>
      <c r="BN594" s="126"/>
      <c r="BO594" s="126"/>
      <c r="BP594" s="126"/>
      <c r="BQ594" s="126"/>
      <c r="BR594" s="126"/>
      <c r="BS594" s="126"/>
      <c r="BT594" s="126"/>
      <c r="BU594" s="126"/>
      <c r="BV594" s="126"/>
      <c r="BW594" s="126"/>
      <c r="BX594" s="126"/>
      <c r="BY594" s="126"/>
      <c r="BZ594" s="126"/>
      <c r="CA594" s="126"/>
      <c r="CB594" s="126"/>
      <c r="CC594" s="126"/>
      <c r="CD594" s="126"/>
      <c r="CE594" s="126"/>
      <c r="CF594" s="126"/>
      <c r="CG594" s="126"/>
      <c r="CH594" s="126"/>
      <c r="CI594" s="126"/>
      <c r="CJ594" s="126"/>
      <c r="CK594" s="126"/>
      <c r="CL594" s="126"/>
      <c r="CM594" s="126"/>
      <c r="CN594" s="126"/>
      <c r="CO594" s="126"/>
      <c r="CP594" s="126"/>
      <c r="CQ594" s="126"/>
    </row>
    <row r="595" ht="24" customHeight="1" outlineLevel="1" spans="1:95">
      <c r="A595" s="22"/>
      <c r="B595" s="108" t="s">
        <v>799</v>
      </c>
      <c r="C595" s="109" t="s">
        <v>2300</v>
      </c>
      <c r="D595" s="22" t="s">
        <v>2301</v>
      </c>
      <c r="E595" s="22"/>
      <c r="F595" s="22"/>
      <c r="G595" s="108" t="s">
        <v>1851</v>
      </c>
      <c r="H595" s="110">
        <f t="shared" ref="H595:H609" si="6668">X595+AA595+AD595+AG595+AJ595+AM595+AP595+AS595+AV595+AY595+BB595+BE595</f>
        <v>84905.6603773585</v>
      </c>
      <c r="I595" s="110">
        <f t="shared" ref="I595:I609" si="6669">Y595+AB595+AE595+AH595+AK595+AN595+AQ595+AT595+AW595+AZ595+BC595+BF595</f>
        <v>23948.2903773585</v>
      </c>
      <c r="J595" s="110">
        <f t="shared" si="6666"/>
        <v>60957.37</v>
      </c>
      <c r="K595" s="110"/>
      <c r="L595" s="110"/>
      <c r="M595" s="150"/>
      <c r="N595" s="150"/>
      <c r="O595" s="150"/>
      <c r="P595" s="110"/>
      <c r="Q595" s="110"/>
      <c r="R595" s="110"/>
      <c r="S595" s="110"/>
      <c r="T595" s="110"/>
      <c r="U595" s="110"/>
      <c r="V595" s="110"/>
      <c r="W595" s="110"/>
      <c r="X595" s="110">
        <f>VLOOKUP($C595,'1 预算编制表单'!$C:$BJ,27,FALSE)</f>
        <v>7075.47169811321</v>
      </c>
      <c r="Y595" s="110">
        <f>X595-Z595</f>
        <v>5493.38524650031</v>
      </c>
      <c r="Z595" s="110">
        <f>SUM(Z596:Z600)</f>
        <v>1582.0864516129</v>
      </c>
      <c r="AA595" s="110">
        <f>VLOOKUP($C595,'1 预算编制表单'!$C:$BJ,30,FALSE)</f>
        <v>7075.47169811321</v>
      </c>
      <c r="AB595" s="110">
        <f>AA595-AC595</f>
        <v>-3999.13346317711</v>
      </c>
      <c r="AC595" s="110">
        <f>SUM(AC596:AC600)</f>
        <v>11074.6051612903</v>
      </c>
      <c r="AD595" s="110">
        <f>VLOOKUP($C595,'1 预算编制表单'!$C:$BJ,33,FALSE)</f>
        <v>7075.47169811321</v>
      </c>
      <c r="AE595" s="110">
        <f>AD595-AF595</f>
        <v>-5185.69830188679</v>
      </c>
      <c r="AF595" s="110">
        <f>SUM(AF596:AF600)</f>
        <v>12261.17</v>
      </c>
      <c r="AG595" s="110">
        <f>VLOOKUP($C595,'1 预算编制表单'!$C:$BJ,36,FALSE)</f>
        <v>7075.47169811321</v>
      </c>
      <c r="AH595" s="110">
        <f>AG595-AI595</f>
        <v>-4790.17668898356</v>
      </c>
      <c r="AI595" s="110">
        <f>SUM(AI596:AI600)</f>
        <v>11865.6483870968</v>
      </c>
      <c r="AJ595" s="110">
        <f>VLOOKUP($C595,'1 预算编制表单'!$C:$BJ,39,FALSE)</f>
        <v>7075.47169811321</v>
      </c>
      <c r="AK595" s="110">
        <f>AJ595-AL595</f>
        <v>-5185.69830188679</v>
      </c>
      <c r="AL595" s="110">
        <f>SUM(AL596:AL600)</f>
        <v>12261.17</v>
      </c>
      <c r="AM595" s="110">
        <f>VLOOKUP($C595,'1 预算编制表单'!$C:$BJ,42,FALSE)</f>
        <v>7075.47169811321</v>
      </c>
      <c r="AN595" s="110">
        <f>AM595-AO595</f>
        <v>7075.47169811321</v>
      </c>
      <c r="AO595" s="110">
        <f>SUM(AO596:AO600)</f>
        <v>0</v>
      </c>
      <c r="AP595" s="110">
        <f>VLOOKUP($C595,'1 预算编制表单'!$C:$BJ,45,FALSE)</f>
        <v>7075.47169811321</v>
      </c>
      <c r="AQ595" s="110">
        <f>AP595-AR595</f>
        <v>7075.47169811321</v>
      </c>
      <c r="AR595" s="110">
        <f>SUM(AR596:AR600)</f>
        <v>0</v>
      </c>
      <c r="AS595" s="110">
        <f>VLOOKUP($C595,'1 预算编制表单'!$C:$BJ,48,FALSE)</f>
        <v>7075.47169811321</v>
      </c>
      <c r="AT595" s="110">
        <f>AS595-AU595</f>
        <v>-4837.21830188679</v>
      </c>
      <c r="AU595" s="110">
        <f>SUM(AU596:AU600)</f>
        <v>11912.69</v>
      </c>
      <c r="AV595" s="110">
        <f>VLOOKUP($C595,'1 预算编制表单'!$C:$BJ,51,FALSE)</f>
        <v>7075.47169811321</v>
      </c>
      <c r="AW595" s="110">
        <f>AV595-AX595</f>
        <v>7075.47169811321</v>
      </c>
      <c r="AX595" s="110">
        <f>SUM(AX596:AX600)</f>
        <v>0</v>
      </c>
      <c r="AY595" s="110">
        <f>VLOOKUP($C595,'1 预算编制表单'!$C:$BJ,54,FALSE)</f>
        <v>7075.47169811321</v>
      </c>
      <c r="AZ595" s="110">
        <f>AY595-BA595</f>
        <v>7075.47169811321</v>
      </c>
      <c r="BA595" s="110">
        <f>SUM(BA596:BA600)</f>
        <v>0</v>
      </c>
      <c r="BB595" s="110">
        <f>VLOOKUP($C595,'1 预算编制表单'!$C:$BJ,57,FALSE)</f>
        <v>7075.47169811321</v>
      </c>
      <c r="BC595" s="110">
        <f>BB595-BD595</f>
        <v>7075.47169811321</v>
      </c>
      <c r="BD595" s="110">
        <f>SUM(BD596:BD600)</f>
        <v>0</v>
      </c>
      <c r="BE595" s="110">
        <f>VLOOKUP($C595,'1 预算编制表单'!$C:$BJ,60,FALSE)</f>
        <v>7075.47169811321</v>
      </c>
      <c r="BF595" s="110">
        <f>BE595-BG595</f>
        <v>7075.47169811321</v>
      </c>
      <c r="BG595" s="110">
        <f>SUM(BG596:BG600)</f>
        <v>0</v>
      </c>
      <c r="BH595" s="110">
        <f>VLOOKUP($C595,'1 预算编制表单'!$C:$BJ,27,FALSE)</f>
        <v>7075.47169811321</v>
      </c>
      <c r="BI595" s="110">
        <f>BH595-BJ595</f>
        <v>7075.47169811321</v>
      </c>
      <c r="BJ595" s="110">
        <f>SUM(BJ596:BJ600)</f>
        <v>0</v>
      </c>
      <c r="BK595" s="110">
        <f>VLOOKUP($C595,'1 预算编制表单'!$C:$BJ,30,FALSE)</f>
        <v>7075.47169811321</v>
      </c>
      <c r="BL595" s="110">
        <f>BK595-BM595</f>
        <v>7075.47169811321</v>
      </c>
      <c r="BM595" s="110">
        <f>SUM(BM596:BM600)</f>
        <v>0</v>
      </c>
      <c r="BN595" s="110">
        <f>VLOOKUP($C595,'1 预算编制表单'!$C:$BJ,33,FALSE)</f>
        <v>7075.47169811321</v>
      </c>
      <c r="BO595" s="110">
        <f>BN595-BP595</f>
        <v>7075.47169811321</v>
      </c>
      <c r="BP595" s="110">
        <f>SUM(BP596:BP600)</f>
        <v>0</v>
      </c>
      <c r="BQ595" s="110">
        <f>VLOOKUP($C595,'1 预算编制表单'!$C:$BJ,36,FALSE)</f>
        <v>7075.47169811321</v>
      </c>
      <c r="BR595" s="110">
        <f>BQ595-BS595</f>
        <v>7075.47169811321</v>
      </c>
      <c r="BS595" s="110">
        <f>SUM(BS596:BS600)</f>
        <v>0</v>
      </c>
      <c r="BT595" s="110">
        <f>VLOOKUP($C595,'1 预算编制表单'!$C:$BJ,39,FALSE)</f>
        <v>7075.47169811321</v>
      </c>
      <c r="BU595" s="110">
        <f>BT595-BV595</f>
        <v>7075.47169811321</v>
      </c>
      <c r="BV595" s="110">
        <f>SUM(BV596:BV600)</f>
        <v>0</v>
      </c>
      <c r="BW595" s="110">
        <f>VLOOKUP($C595,'1 预算编制表单'!$C:$BJ,42,FALSE)</f>
        <v>7075.47169811321</v>
      </c>
      <c r="BX595" s="110">
        <f>BW595-BY595</f>
        <v>7075.47169811321</v>
      </c>
      <c r="BY595" s="110">
        <f>SUM(BY596:BY600)</f>
        <v>0</v>
      </c>
      <c r="BZ595" s="110">
        <f>VLOOKUP($C595,'1 预算编制表单'!$C:$BJ,45,FALSE)</f>
        <v>7075.47169811321</v>
      </c>
      <c r="CA595" s="110">
        <f>BZ595-CB595</f>
        <v>7075.47169811321</v>
      </c>
      <c r="CB595" s="110">
        <f>SUM(CB596:CB600)</f>
        <v>0</v>
      </c>
      <c r="CC595" s="110">
        <f>VLOOKUP($C595,'1 预算编制表单'!$C:$BJ,48,FALSE)</f>
        <v>7075.47169811321</v>
      </c>
      <c r="CD595" s="110">
        <f>CC595-CE595</f>
        <v>7075.47169811321</v>
      </c>
      <c r="CE595" s="110">
        <f>SUM(CE596:CE600)</f>
        <v>0</v>
      </c>
      <c r="CF595" s="110">
        <f>VLOOKUP($C595,'1 预算编制表单'!$C:$BJ,51,FALSE)</f>
        <v>7075.47169811321</v>
      </c>
      <c r="CG595" s="110">
        <f>CF595-CH595</f>
        <v>7075.47169811321</v>
      </c>
      <c r="CH595" s="110">
        <f>SUM(CH596:CH600)</f>
        <v>0</v>
      </c>
      <c r="CI595" s="110">
        <f>VLOOKUP($C595,'1 预算编制表单'!$C:$BJ,54,FALSE)</f>
        <v>7075.47169811321</v>
      </c>
      <c r="CJ595" s="110">
        <f>CI595-CK595</f>
        <v>7075.47169811321</v>
      </c>
      <c r="CK595" s="110">
        <f>SUM(CK596:CK600)</f>
        <v>0</v>
      </c>
      <c r="CL595" s="110">
        <f>VLOOKUP($C595,'1 预算编制表单'!$C:$BJ,57,FALSE)</f>
        <v>7075.47169811321</v>
      </c>
      <c r="CM595" s="110">
        <f>CL595-CN595</f>
        <v>7075.47169811321</v>
      </c>
      <c r="CN595" s="110">
        <f>SUM(CN596:CN600)</f>
        <v>0</v>
      </c>
      <c r="CO595" s="110">
        <f>VLOOKUP($C595,'1 预算编制表单'!$C:$BJ,60,FALSE)</f>
        <v>7075.47169811321</v>
      </c>
      <c r="CP595" s="110">
        <f>CO595-CQ595</f>
        <v>7075.47169811321</v>
      </c>
      <c r="CQ595" s="110">
        <f>SUM(CQ596:CQ600)</f>
        <v>0</v>
      </c>
    </row>
    <row r="596" s="78" customFormat="1" ht="24" customHeight="1" outlineLevel="2" spans="1:95">
      <c r="A596" s="119"/>
      <c r="B596" s="120"/>
      <c r="C596" s="121"/>
      <c r="D596" s="119"/>
      <c r="E596" s="120"/>
      <c r="F596" s="120"/>
      <c r="G596" s="120"/>
      <c r="H596" s="122"/>
      <c r="I596" s="122"/>
      <c r="J596" s="122">
        <f t="shared" si="6666"/>
        <v>11912.69</v>
      </c>
      <c r="K596" s="122">
        <v>1</v>
      </c>
      <c r="L596" s="158" t="s">
        <v>2873</v>
      </c>
      <c r="M596" s="154" t="str">
        <f>IFERROR(VLOOKUP($L596,'2-2 引出数据_合同数据仓库'!$B$2:$BP$1000,3,FALSE),0)</f>
        <v>深圳住宅一片区翠堤湾花园地库加装监控镜头工程施工合同</v>
      </c>
      <c r="N596" s="122"/>
      <c r="O596" s="154">
        <f>IFERROR(VLOOKUP((LEFT(VLOOKUP($L596,'2-2 引出数据_合同数据仓库'!$B$2:$BP$1000,64,FALSE),15)&amp;(RIGHT(VLOOKUP($L596,'2-2 引出数据_合同数据仓库'!$B$2:$BP$1000,64,FALSE),4)+1)),'2-2 引出数据_合同数据仓库'!$B$2:$BP$1000,3,FALSE),0)</f>
        <v>0</v>
      </c>
      <c r="P596" s="122"/>
      <c r="Q596" s="122" t="str">
        <f>IFERROR(VLOOKUP($L596,'2-2 引出数据_合同数据仓库'!$B$2:$BP$1000,28,FALSE),0)</f>
        <v>2025-08-04</v>
      </c>
      <c r="R596" s="122" t="str">
        <f>IFERROR(VLOOKUP($L596,'2-2 引出数据_合同数据仓库'!$B$2:$BP$1000,29,FALSE),0)</f>
        <v>2025-08-08</v>
      </c>
      <c r="S596" s="122" t="str">
        <f>IFERROR(VLOOKUP($L596,'2-2 引出数据_合同数据仓库'!$B$2:$BP$1000,4,FALSE),0)</f>
        <v>2025-08-31</v>
      </c>
      <c r="T596" s="122"/>
      <c r="U596" s="122">
        <f>IFERROR(VLOOKUP($L596,'2-2 引出数据_合同数据仓库'!$B$2:$BP$1000,15,FALSE),0)</f>
        <v>11912.69</v>
      </c>
      <c r="V596" s="122">
        <f t="shared" ref="V596:V599" si="6670">U596/(S596-R596+1)*365</f>
        <v>181172.160416667</v>
      </c>
      <c r="W596" s="122"/>
      <c r="X596" s="161">
        <v>45658</v>
      </c>
      <c r="Y596" s="161">
        <f t="shared" ref="Y596:Y599" si="6671">X596+30</f>
        <v>45688</v>
      </c>
      <c r="Z596" s="165">
        <f t="shared" ref="Z596:Z599" si="6672">IFERROR(IF(($R596-Y596)&gt;=0,0,IF(($S596-X596)&lt;0,0,IF(AND(($S596-Y596)&gt;0,(X596-$R596)&gt;0),$V596/365*(Y596-X596+1),IF(AND(($S596-Y596)&lt;=0,(X596-$R596)&gt;0),$V596/365*($S596-X596+1),$V596/365*(Y596-$R596+1))))),0)</f>
        <v>0</v>
      </c>
      <c r="AA596" s="161">
        <f t="shared" ref="AA596:AA599" si="6673">Y596+1</f>
        <v>45689</v>
      </c>
      <c r="AB596" s="161">
        <f t="shared" ref="AB596:AB599" si="6674">AA596+27</f>
        <v>45716</v>
      </c>
      <c r="AC596" s="165">
        <f t="shared" ref="AC596:AC599" si="6675">IFERROR(IF(($R596-AB596)&gt;=0,0,IF(($S596-AA596)&lt;0,0,IF(AND(($S596-AB596)&gt;0,(AA596-$R596)&gt;0),$V596/365*(AB596-AA596+1),IF(AND(($S596-AB596)&lt;=0,(AA596-$R596)&gt;0),$V596/365*($S596-AA596+1),$V596/365*(AB596-$R596+1))))),0)</f>
        <v>0</v>
      </c>
      <c r="AD596" s="161">
        <f t="shared" ref="AD596:AD599" si="6676">AB596+1</f>
        <v>45717</v>
      </c>
      <c r="AE596" s="161">
        <f t="shared" ref="AE596:AE599" si="6677">AD596+30</f>
        <v>45747</v>
      </c>
      <c r="AF596" s="165">
        <f t="shared" ref="AF596:AF599" si="6678">IFERROR(IF(($R596-AE596)&gt;=0,0,IF(($S596-AD596)&lt;0,0,IF(AND(($S596-AE596)&gt;0,(AD596-$R596)&gt;0),$V596/365*(AE596-AD596+1),IF(AND(($S596-AE596)&lt;=0,(AD596-$R596)&gt;0),$V596/365*($S596-AD596+1),$V596/365*(AE596-$R596+1))))),0)</f>
        <v>0</v>
      </c>
      <c r="AG596" s="161">
        <f t="shared" ref="AG596:AG599" si="6679">AE596+1</f>
        <v>45748</v>
      </c>
      <c r="AH596" s="161">
        <f t="shared" ref="AH596:AH599" si="6680">AG596+29</f>
        <v>45777</v>
      </c>
      <c r="AI596" s="165">
        <f t="shared" ref="AI596:AI599" si="6681">IFERROR(IF(($R596-AH596)&gt;=0,0,IF(($S596-AG596)&lt;0,0,IF(AND(($S596-AH596)&gt;0,(AG596-$R596)&gt;0),$V596/365*(AH596-AG596+1),IF(AND(($S596-AH596)&lt;=0,(AG596-$R596)&gt;0),$V596/365*($S596-AG596+1),$V596/365*(AH596-$R596+1))))),0)</f>
        <v>0</v>
      </c>
      <c r="AJ596" s="161">
        <f t="shared" ref="AJ596:AJ599" si="6682">AH596+1</f>
        <v>45778</v>
      </c>
      <c r="AK596" s="161">
        <f t="shared" ref="AK596:AK599" si="6683">AJ596+30</f>
        <v>45808</v>
      </c>
      <c r="AL596" s="165">
        <f t="shared" ref="AL596:AL599" si="6684">IFERROR(IF(($R596-AK596)&gt;=0,0,IF(($S596-AJ596)&lt;0,0,IF(AND(($S596-AK596)&gt;0,(AJ596-$R596)&gt;0),$V596/365*(AK596-AJ596+1),IF(AND(($S596-AK596)&lt;=0,(AJ596-$R596)&gt;0),$V596/365*($S596-AJ596+1),$V596/365*(AK596-$R596+1))))),0)</f>
        <v>0</v>
      </c>
      <c r="AM596" s="161">
        <f t="shared" ref="AM596:AM599" si="6685">AK596+1</f>
        <v>45809</v>
      </c>
      <c r="AN596" s="161">
        <f t="shared" ref="AN596:AN599" si="6686">AM596+29</f>
        <v>45838</v>
      </c>
      <c r="AO596" s="165">
        <f t="shared" ref="AO596:AO599" si="6687">IFERROR(IF(($R596-AN596)&gt;=0,0,IF(($S596-AM596)&lt;0,0,IF(AND(($S596-AN596)&gt;0,(AM596-$R596)&gt;0),$V596/365*(AN596-AM596+1),IF(AND(($S596-AN596)&lt;=0,(AM596-$R596)&gt;0),$V596/365*($S596-AM596+1),$V596/365*(AN596-$R596+1))))),0)</f>
        <v>0</v>
      </c>
      <c r="AP596" s="161">
        <f t="shared" ref="AP596:AP599" si="6688">AN596+1</f>
        <v>45839</v>
      </c>
      <c r="AQ596" s="161">
        <f t="shared" ref="AQ596:AQ599" si="6689">AP596+30</f>
        <v>45869</v>
      </c>
      <c r="AR596" s="165">
        <f t="shared" ref="AR596:AR599" si="6690">IFERROR(IF(($R596-AQ596)&gt;=0,0,IF(($S596-AP596)&lt;0,0,IF(AND(($S596-AQ596)&gt;0,(AP596-$R596)&gt;0),$V596/365*(AQ596-AP596+1),IF(AND(($S596-AQ596)&lt;=0,(AP596-$R596)&gt;0),$V596/365*($S596-AP596+1),$V596/365*(AQ596-$R596+1))))),0)</f>
        <v>0</v>
      </c>
      <c r="AS596" s="161">
        <f t="shared" ref="AS596:AS599" si="6691">AQ596+1</f>
        <v>45870</v>
      </c>
      <c r="AT596" s="161">
        <f t="shared" ref="AT596:AT599" si="6692">AS596+30</f>
        <v>45900</v>
      </c>
      <c r="AU596" s="165">
        <f t="shared" ref="AU596:AU599" si="6693">IFERROR(IF(($R596-AT596)&gt;=0,0,IF(($S596-AS596)&lt;0,0,IF(AND(($S596-AT596)&gt;0,(AS596-$R596)&gt;0),$V596/365*(AT596-AS596+1),IF(AND(($S596-AT596)&lt;=0,(AS596-$R596)&gt;0),$V596/365*($S596-AS596+1),$V596/365*(AT596-$R596+1))))),0)</f>
        <v>11912.69</v>
      </c>
      <c r="AV596" s="161">
        <f t="shared" ref="AV596:AV599" si="6694">AT596+1</f>
        <v>45901</v>
      </c>
      <c r="AW596" s="161">
        <f t="shared" ref="AW596:AW599" si="6695">AV596+29</f>
        <v>45930</v>
      </c>
      <c r="AX596" s="165">
        <f t="shared" ref="AX596:AX599" si="6696">IFERROR(IF(($R596-AW596)&gt;=0,0,IF(($S596-AV596)&lt;0,0,IF(AND(($S596-AW596)&gt;0,(AV596-$R596)&gt;0),$V596/365*(AW596-AV596+1),IF(AND(($S596-AW596)&lt;=0,(AV596-$R596)&gt;0),$V596/365*($S596-AV596+1),$V596/365*(AW596-$R596+1))))),0)</f>
        <v>0</v>
      </c>
      <c r="AY596" s="161">
        <f t="shared" ref="AY596:AY599" si="6697">AW596+1</f>
        <v>45931</v>
      </c>
      <c r="AZ596" s="161">
        <f t="shared" ref="AZ596:AZ599" si="6698">AY596+30</f>
        <v>45961</v>
      </c>
      <c r="BA596" s="165">
        <f t="shared" ref="BA596:BA599" si="6699">IFERROR(IF(($R596-AZ596)&gt;=0,0,IF(($S596-AY596)&lt;0,0,IF(AND(($S596-AZ596)&gt;0,(AY596-$R596)&gt;0),$V596/365*(AZ596-AY596+1),IF(AND(($S596-AZ596)&lt;=0,(AY596-$R596)&gt;0),$V596/365*($S596-AY596+1),$V596/365*(AZ596-$R596+1))))),0)</f>
        <v>0</v>
      </c>
      <c r="BB596" s="161">
        <f t="shared" ref="BB596:BB599" si="6700">AZ596+1</f>
        <v>45962</v>
      </c>
      <c r="BC596" s="161">
        <f t="shared" ref="BC596:BC599" si="6701">BB596+29</f>
        <v>45991</v>
      </c>
      <c r="BD596" s="165">
        <f t="shared" ref="BD596:BD599" si="6702">IFERROR(IF(($R596-BC596)&gt;=0,0,IF(($S596-BB596)&lt;0,0,IF(AND(($S596-BC596)&gt;0,(BB596-$R596)&gt;0),$V596/365*(BC596-BB596+1),IF(AND(($S596-BC596)&lt;=0,(BB596-$R596)&gt;0),$V596/365*($S596-BB596+1),$V596/365*(BC596-$R596+1))))),0)</f>
        <v>0</v>
      </c>
      <c r="BE596" s="161">
        <f t="shared" ref="BE596:BE599" si="6703">BC596+1</f>
        <v>45992</v>
      </c>
      <c r="BF596" s="161">
        <f t="shared" ref="BF596:BF599" si="6704">BE596+30</f>
        <v>46022</v>
      </c>
      <c r="BG596" s="165">
        <f t="shared" ref="BG596:BG599" si="6705">IFERROR(IF(($R596-BF596)&gt;=0,0,IF(($S596-BE596)&lt;0,0,IF(AND(($S596-BF596)&gt;0,(BE596-$R596)&gt;0),$V596/365*(BF596-BE596+1),IF(AND(($S596-BF596)&lt;=0,(BE596-$R596)&gt;0),$V596/365*($S596-BE596+1),$V596/365*(BF596-$R596+1))))),0)</f>
        <v>0</v>
      </c>
      <c r="BH596" s="161">
        <v>46023</v>
      </c>
      <c r="BI596" s="161">
        <f t="shared" ref="BI596:BI599" si="6706">BH596+30</f>
        <v>46053</v>
      </c>
      <c r="BJ596" s="165">
        <f t="shared" ref="BJ596:BJ599" si="6707">IFERROR(IF(($R596-BI596)&gt;=0,0,IF(($S596-BH596)&lt;0,0,IF(AND(($S596-BI596)&gt;0,(BH596-$R596)&gt;0),$V596/365*(BI596-BH596+1),IF(AND(($S596-BI596)&lt;=0,(BH596-$R596)&gt;0),$V596/365*($S596-BH596+1),$V596/365*(BI596-$R596+1))))),0)</f>
        <v>0</v>
      </c>
      <c r="BK596" s="161">
        <f t="shared" ref="BK596:BK599" si="6708">BI596+1</f>
        <v>46054</v>
      </c>
      <c r="BL596" s="161">
        <f t="shared" ref="BL596:BL599" si="6709">BK596+27</f>
        <v>46081</v>
      </c>
      <c r="BM596" s="165">
        <f t="shared" ref="BM596:BM599" si="6710">IFERROR(IF(($R596-BL596)&gt;=0,0,IF(($S596-BK596)&lt;0,0,IF(AND(($S596-BL596)&gt;0,(BK596-$R596)&gt;0),$V596/365*(BL596-BK596+1),IF(AND(($S596-BL596)&lt;=0,(BK596-$R596)&gt;0),$V596/365*($S596-BK596+1),$V596/365*(BL596-$R596+1))))),0)</f>
        <v>0</v>
      </c>
      <c r="BN596" s="161">
        <f t="shared" ref="BN596:BN599" si="6711">BL596+1</f>
        <v>46082</v>
      </c>
      <c r="BO596" s="161">
        <f t="shared" ref="BO596:BO599" si="6712">BN596+30</f>
        <v>46112</v>
      </c>
      <c r="BP596" s="165">
        <f t="shared" ref="BP596:BP599" si="6713">IFERROR(IF(($R596-BO596)&gt;=0,0,IF(($S596-BN596)&lt;0,0,IF(AND(($S596-BO596)&gt;0,(BN596-$R596)&gt;0),$V596/365*(BO596-BN596+1),IF(AND(($S596-BO596)&lt;=0,(BN596-$R596)&gt;0),$V596/365*($S596-BN596+1),$V596/365*(BO596-$R596+1))))),0)</f>
        <v>0</v>
      </c>
      <c r="BQ596" s="161">
        <f t="shared" ref="BQ596:BQ599" si="6714">BO596+1</f>
        <v>46113</v>
      </c>
      <c r="BR596" s="161">
        <f t="shared" ref="BR596:BR599" si="6715">BQ596+29</f>
        <v>46142</v>
      </c>
      <c r="BS596" s="165">
        <f t="shared" ref="BS596:BS599" si="6716">IFERROR(IF(($R596-BR596)&gt;=0,0,IF(($S596-BQ596)&lt;0,0,IF(AND(($S596-BR596)&gt;0,(BQ596-$R596)&gt;0),$V596/365*(BR596-BQ596+1),IF(AND(($S596-BR596)&lt;=0,(BQ596-$R596)&gt;0),$V596/365*($S596-BQ596+1),$V596/365*(BR596-$R596+1))))),0)</f>
        <v>0</v>
      </c>
      <c r="BT596" s="161">
        <f t="shared" ref="BT596:BT599" si="6717">BR596+1</f>
        <v>46143</v>
      </c>
      <c r="BU596" s="161">
        <f t="shared" ref="BU596:BU599" si="6718">BT596+30</f>
        <v>46173</v>
      </c>
      <c r="BV596" s="165">
        <f t="shared" ref="BV596:BV599" si="6719">IFERROR(IF(($R596-BU596)&gt;=0,0,IF(($S596-BT596)&lt;0,0,IF(AND(($S596-BU596)&gt;0,(BT596-$R596)&gt;0),$V596/365*(BU596-BT596+1),IF(AND(($S596-BU596)&lt;=0,(BT596-$R596)&gt;0),$V596/365*($S596-BT596+1),$V596/365*(BU596-$R596+1))))),0)</f>
        <v>0</v>
      </c>
      <c r="BW596" s="161">
        <f t="shared" ref="BW596:BW599" si="6720">BU596+1</f>
        <v>46174</v>
      </c>
      <c r="BX596" s="161">
        <f t="shared" ref="BX596:BX599" si="6721">BW596+29</f>
        <v>46203</v>
      </c>
      <c r="BY596" s="165">
        <f t="shared" ref="BY596:BY599" si="6722">IFERROR(IF(($R596-BX596)&gt;=0,0,IF(($S596-BW596)&lt;0,0,IF(AND(($S596-BX596)&gt;0,(BW596-$R596)&gt;0),$V596/365*(BX596-BW596+1),IF(AND(($S596-BX596)&lt;=0,(BW596-$R596)&gt;0),$V596/365*($S596-BW596+1),$V596/365*(BX596-$R596+1))))),0)</f>
        <v>0</v>
      </c>
      <c r="BZ596" s="161">
        <f t="shared" ref="BZ596:BZ599" si="6723">BX596+1</f>
        <v>46204</v>
      </c>
      <c r="CA596" s="161">
        <f t="shared" ref="CA596:CA599" si="6724">BZ596+30</f>
        <v>46234</v>
      </c>
      <c r="CB596" s="165">
        <f t="shared" ref="CB596:CB599" si="6725">IFERROR(IF(($R596-CA596)&gt;=0,0,IF(($S596-BZ596)&lt;0,0,IF(AND(($S596-CA596)&gt;0,(BZ596-$R596)&gt;0),$V596/365*(CA596-BZ596+1),IF(AND(($S596-CA596)&lt;=0,(BZ596-$R596)&gt;0),$V596/365*($S596-BZ596+1),$V596/365*(CA596-$R596+1))))),0)</f>
        <v>0</v>
      </c>
      <c r="CC596" s="161">
        <f t="shared" ref="CC596:CC599" si="6726">CA596+1</f>
        <v>46235</v>
      </c>
      <c r="CD596" s="161">
        <f t="shared" ref="CD596:CD599" si="6727">CC596+30</f>
        <v>46265</v>
      </c>
      <c r="CE596" s="165">
        <f t="shared" ref="CE596:CE599" si="6728">IFERROR(IF(($R596-CD596)&gt;=0,0,IF(($S596-CC596)&lt;0,0,IF(AND(($S596-CD596)&gt;0,(CC596-$R596)&gt;0),$V596/365*(CD596-CC596+1),IF(AND(($S596-CD596)&lt;=0,(CC596-$R596)&gt;0),$V596/365*($S596-CC596+1),$V596/365*(CD596-$R596+1))))),0)</f>
        <v>0</v>
      </c>
      <c r="CF596" s="161">
        <f t="shared" ref="CF596:CF599" si="6729">CD596+1</f>
        <v>46266</v>
      </c>
      <c r="CG596" s="161">
        <f t="shared" ref="CG596:CG599" si="6730">CF596+29</f>
        <v>46295</v>
      </c>
      <c r="CH596" s="165">
        <f t="shared" ref="CH596:CH599" si="6731">IFERROR(IF(($R596-CG596)&gt;=0,0,IF(($S596-CF596)&lt;0,0,IF(AND(($S596-CG596)&gt;0,(CF596-$R596)&gt;0),$V596/365*(CG596-CF596+1),IF(AND(($S596-CG596)&lt;=0,(CF596-$R596)&gt;0),$V596/365*($S596-CF596+1),$V596/365*(CG596-$R596+1))))),0)</f>
        <v>0</v>
      </c>
      <c r="CI596" s="161">
        <f t="shared" ref="CI596:CI599" si="6732">CG596+1</f>
        <v>46296</v>
      </c>
      <c r="CJ596" s="161">
        <f t="shared" ref="CJ596:CJ599" si="6733">CI596+30</f>
        <v>46326</v>
      </c>
      <c r="CK596" s="165">
        <f t="shared" ref="CK596:CK599" si="6734">IFERROR(IF(($R596-CJ596)&gt;=0,0,IF(($S596-CI596)&lt;0,0,IF(AND(($S596-CJ596)&gt;0,(CI596-$R596)&gt;0),$V596/365*(CJ596-CI596+1),IF(AND(($S596-CJ596)&lt;=0,(CI596-$R596)&gt;0),$V596/365*($S596-CI596+1),$V596/365*(CJ596-$R596+1))))),0)</f>
        <v>0</v>
      </c>
      <c r="CL596" s="161">
        <f t="shared" ref="CL596:CL599" si="6735">CJ596+1</f>
        <v>46327</v>
      </c>
      <c r="CM596" s="161">
        <f t="shared" ref="CM596:CM599" si="6736">CL596+29</f>
        <v>46356</v>
      </c>
      <c r="CN596" s="165">
        <f t="shared" ref="CN596:CN599" si="6737">IFERROR(IF(($R596-CM596)&gt;=0,0,IF(($S596-CL596)&lt;0,0,IF(AND(($S596-CM596)&gt;0,(CL596-$R596)&gt;0),$V596/365*(CM596-CL596+1),IF(AND(($S596-CM596)&lt;=0,(CL596-$R596)&gt;0),$V596/365*($S596-CL596+1),$V596/365*(CM596-$R596+1))))),0)</f>
        <v>0</v>
      </c>
      <c r="CO596" s="161">
        <f t="shared" ref="CO596:CO599" si="6738">CM596+1</f>
        <v>46357</v>
      </c>
      <c r="CP596" s="161">
        <f t="shared" ref="CP596:CP599" si="6739">CO596+30</f>
        <v>46387</v>
      </c>
      <c r="CQ596" s="165">
        <f t="shared" ref="CQ596:CQ599" si="6740">IFERROR(IF(($R596-CP596)&gt;=0,0,IF(($S596-CO596)&lt;0,0,IF(AND(($S596-CP596)&gt;0,(CO596-$R596)&gt;0),$V596/365*(CP596-CO596+1),IF(AND(($S596-CP596)&lt;=0,(CO596-$R596)&gt;0),$V596/365*($S596-CO596+1),$V596/365*(CP596-$R596+1))))),0)</f>
        <v>0</v>
      </c>
    </row>
    <row r="597" s="78" customFormat="1" ht="24" customHeight="1" outlineLevel="2" spans="1:95">
      <c r="A597" s="119"/>
      <c r="B597" s="120"/>
      <c r="C597" s="121"/>
      <c r="D597" s="119"/>
      <c r="E597" s="120"/>
      <c r="F597" s="120"/>
      <c r="G597" s="120"/>
      <c r="H597" s="122"/>
      <c r="I597" s="122"/>
      <c r="J597" s="122">
        <f t="shared" si="6666"/>
        <v>49044.68</v>
      </c>
      <c r="K597" s="122">
        <f t="shared" ref="K597:K599" si="6741">K596+1</f>
        <v>2</v>
      </c>
      <c r="L597" s="158" t="s">
        <v>2874</v>
      </c>
      <c r="M597" s="154" t="str">
        <f>IFERROR(VLOOKUP($L597,'2-2 引出数据_合同数据仓库'!$B$2:$BP$1000,3,FALSE),0)</f>
        <v>翠堤湾D区、E区公共设施维修工程施工合同</v>
      </c>
      <c r="N597" s="122"/>
      <c r="O597" s="154">
        <f>IFERROR(VLOOKUP((LEFT(VLOOKUP($L597,'2-2 引出数据_合同数据仓库'!$B$2:$BP$1000,64,FALSE),15)&amp;(RIGHT(VLOOKUP($L597,'2-2 引出数据_合同数据仓库'!$B$2:$BP$1000,64,FALSE),4)+1)),'2-2 引出数据_合同数据仓库'!$B$2:$BP$1000,3,FALSE),0)</f>
        <v>0</v>
      </c>
      <c r="P597" s="122"/>
      <c r="Q597" s="122" t="str">
        <f>IFERROR(VLOOKUP($L597,'2-2 引出数据_合同数据仓库'!$B$2:$BP$1000,28,FALSE),0)</f>
        <v>2025-01-24</v>
      </c>
      <c r="R597" s="122" t="str">
        <f>IFERROR(VLOOKUP($L597,'2-2 引出数据_合同数据仓库'!$B$2:$BP$1000,29,FALSE),0)</f>
        <v>2025-01-28</v>
      </c>
      <c r="S597" s="122" t="str">
        <f>IFERROR(VLOOKUP($L597,'2-2 引出数据_合同数据仓库'!$B$2:$BP$1000,4,FALSE),0)</f>
        <v>2025-05-31</v>
      </c>
      <c r="T597" s="122"/>
      <c r="U597" s="122">
        <f>IFERROR(VLOOKUP($L597,'2-2 引出数据_合同数据仓库'!$B$2:$BP$1000,15,FALSE),0)</f>
        <v>49044.68</v>
      </c>
      <c r="V597" s="122">
        <f t="shared" si="6670"/>
        <v>144365.388709677</v>
      </c>
      <c r="W597" s="122"/>
      <c r="X597" s="161">
        <v>45658</v>
      </c>
      <c r="Y597" s="161">
        <f t="shared" si="6671"/>
        <v>45688</v>
      </c>
      <c r="Z597" s="165">
        <f t="shared" si="6672"/>
        <v>1582.0864516129</v>
      </c>
      <c r="AA597" s="161">
        <f t="shared" si="6673"/>
        <v>45689</v>
      </c>
      <c r="AB597" s="161">
        <f t="shared" si="6674"/>
        <v>45716</v>
      </c>
      <c r="AC597" s="165">
        <f t="shared" si="6675"/>
        <v>11074.6051612903</v>
      </c>
      <c r="AD597" s="161">
        <f t="shared" si="6676"/>
        <v>45717</v>
      </c>
      <c r="AE597" s="161">
        <f t="shared" si="6677"/>
        <v>45747</v>
      </c>
      <c r="AF597" s="165">
        <f t="shared" si="6678"/>
        <v>12261.17</v>
      </c>
      <c r="AG597" s="161">
        <f t="shared" si="6679"/>
        <v>45748</v>
      </c>
      <c r="AH597" s="161">
        <f t="shared" si="6680"/>
        <v>45777</v>
      </c>
      <c r="AI597" s="165">
        <f t="shared" si="6681"/>
        <v>11865.6483870968</v>
      </c>
      <c r="AJ597" s="161">
        <f t="shared" si="6682"/>
        <v>45778</v>
      </c>
      <c r="AK597" s="161">
        <f t="shared" si="6683"/>
        <v>45808</v>
      </c>
      <c r="AL597" s="165">
        <f t="shared" si="6684"/>
        <v>12261.17</v>
      </c>
      <c r="AM597" s="161">
        <f t="shared" si="6685"/>
        <v>45809</v>
      </c>
      <c r="AN597" s="161">
        <f t="shared" si="6686"/>
        <v>45838</v>
      </c>
      <c r="AO597" s="165">
        <f t="shared" si="6687"/>
        <v>0</v>
      </c>
      <c r="AP597" s="161">
        <f t="shared" si="6688"/>
        <v>45839</v>
      </c>
      <c r="AQ597" s="161">
        <f t="shared" si="6689"/>
        <v>45869</v>
      </c>
      <c r="AR597" s="165">
        <f t="shared" si="6690"/>
        <v>0</v>
      </c>
      <c r="AS597" s="161">
        <f t="shared" si="6691"/>
        <v>45870</v>
      </c>
      <c r="AT597" s="161">
        <f t="shared" si="6692"/>
        <v>45900</v>
      </c>
      <c r="AU597" s="165">
        <f t="shared" si="6693"/>
        <v>0</v>
      </c>
      <c r="AV597" s="161">
        <f t="shared" si="6694"/>
        <v>45901</v>
      </c>
      <c r="AW597" s="161">
        <f t="shared" si="6695"/>
        <v>45930</v>
      </c>
      <c r="AX597" s="165">
        <f t="shared" si="6696"/>
        <v>0</v>
      </c>
      <c r="AY597" s="161">
        <f t="shared" si="6697"/>
        <v>45931</v>
      </c>
      <c r="AZ597" s="161">
        <f t="shared" si="6698"/>
        <v>45961</v>
      </c>
      <c r="BA597" s="165">
        <f t="shared" si="6699"/>
        <v>0</v>
      </c>
      <c r="BB597" s="161">
        <f t="shared" si="6700"/>
        <v>45962</v>
      </c>
      <c r="BC597" s="161">
        <f t="shared" si="6701"/>
        <v>45991</v>
      </c>
      <c r="BD597" s="165">
        <f t="shared" si="6702"/>
        <v>0</v>
      </c>
      <c r="BE597" s="161">
        <f t="shared" si="6703"/>
        <v>45992</v>
      </c>
      <c r="BF597" s="161">
        <f t="shared" si="6704"/>
        <v>46022</v>
      </c>
      <c r="BG597" s="165">
        <f t="shared" si="6705"/>
        <v>0</v>
      </c>
      <c r="BH597" s="161">
        <v>46023</v>
      </c>
      <c r="BI597" s="161">
        <f t="shared" si="6706"/>
        <v>46053</v>
      </c>
      <c r="BJ597" s="165">
        <f t="shared" si="6707"/>
        <v>0</v>
      </c>
      <c r="BK597" s="161">
        <f t="shared" si="6708"/>
        <v>46054</v>
      </c>
      <c r="BL597" s="161">
        <f t="shared" si="6709"/>
        <v>46081</v>
      </c>
      <c r="BM597" s="165">
        <f t="shared" si="6710"/>
        <v>0</v>
      </c>
      <c r="BN597" s="161">
        <f t="shared" si="6711"/>
        <v>46082</v>
      </c>
      <c r="BO597" s="161">
        <f t="shared" si="6712"/>
        <v>46112</v>
      </c>
      <c r="BP597" s="165">
        <f t="shared" si="6713"/>
        <v>0</v>
      </c>
      <c r="BQ597" s="161">
        <f t="shared" si="6714"/>
        <v>46113</v>
      </c>
      <c r="BR597" s="161">
        <f t="shared" si="6715"/>
        <v>46142</v>
      </c>
      <c r="BS597" s="165">
        <f t="shared" si="6716"/>
        <v>0</v>
      </c>
      <c r="BT597" s="161">
        <f t="shared" si="6717"/>
        <v>46143</v>
      </c>
      <c r="BU597" s="161">
        <f t="shared" si="6718"/>
        <v>46173</v>
      </c>
      <c r="BV597" s="165">
        <f t="shared" si="6719"/>
        <v>0</v>
      </c>
      <c r="BW597" s="161">
        <f t="shared" si="6720"/>
        <v>46174</v>
      </c>
      <c r="BX597" s="161">
        <f t="shared" si="6721"/>
        <v>46203</v>
      </c>
      <c r="BY597" s="165">
        <f t="shared" si="6722"/>
        <v>0</v>
      </c>
      <c r="BZ597" s="161">
        <f t="shared" si="6723"/>
        <v>46204</v>
      </c>
      <c r="CA597" s="161">
        <f t="shared" si="6724"/>
        <v>46234</v>
      </c>
      <c r="CB597" s="165">
        <f t="shared" si="6725"/>
        <v>0</v>
      </c>
      <c r="CC597" s="161">
        <f t="shared" si="6726"/>
        <v>46235</v>
      </c>
      <c r="CD597" s="161">
        <f t="shared" si="6727"/>
        <v>46265</v>
      </c>
      <c r="CE597" s="165">
        <f t="shared" si="6728"/>
        <v>0</v>
      </c>
      <c r="CF597" s="161">
        <f t="shared" si="6729"/>
        <v>46266</v>
      </c>
      <c r="CG597" s="161">
        <f t="shared" si="6730"/>
        <v>46295</v>
      </c>
      <c r="CH597" s="165">
        <f t="shared" si="6731"/>
        <v>0</v>
      </c>
      <c r="CI597" s="161">
        <f t="shared" si="6732"/>
        <v>46296</v>
      </c>
      <c r="CJ597" s="161">
        <f t="shared" si="6733"/>
        <v>46326</v>
      </c>
      <c r="CK597" s="165">
        <f t="shared" si="6734"/>
        <v>0</v>
      </c>
      <c r="CL597" s="161">
        <f t="shared" si="6735"/>
        <v>46327</v>
      </c>
      <c r="CM597" s="161">
        <f t="shared" si="6736"/>
        <v>46356</v>
      </c>
      <c r="CN597" s="165">
        <f t="shared" si="6737"/>
        <v>0</v>
      </c>
      <c r="CO597" s="161">
        <f t="shared" si="6738"/>
        <v>46357</v>
      </c>
      <c r="CP597" s="161">
        <f t="shared" si="6739"/>
        <v>46387</v>
      </c>
      <c r="CQ597" s="165">
        <f t="shared" si="6740"/>
        <v>0</v>
      </c>
    </row>
    <row r="598" s="78" customFormat="1" ht="24" customHeight="1" outlineLevel="2" spans="1:95">
      <c r="A598" s="119"/>
      <c r="B598" s="120"/>
      <c r="C598" s="121"/>
      <c r="D598" s="119"/>
      <c r="E598" s="120"/>
      <c r="F598" s="120"/>
      <c r="G598" s="120"/>
      <c r="H598" s="122"/>
      <c r="I598" s="122"/>
      <c r="J598" s="122">
        <f t="shared" si="6666"/>
        <v>0</v>
      </c>
      <c r="K598" s="122">
        <f t="shared" si="6741"/>
        <v>3</v>
      </c>
      <c r="L598" s="87" t="s">
        <v>2875</v>
      </c>
      <c r="M598" s="154" t="str">
        <f>IFERROR(VLOOKUP($L598,'2-2 引出数据_合同数据仓库'!$B$2:$BP$1000,3,FALSE),0)</f>
        <v>装饰装修工程施工合同</v>
      </c>
      <c r="N598" s="122"/>
      <c r="O598" s="154">
        <f>IFERROR(VLOOKUP((LEFT(VLOOKUP($L598,'2-2 引出数据_合同数据仓库'!$B$2:$BP$1000,64,FALSE),15)&amp;(RIGHT(VLOOKUP($L598,'2-2 引出数据_合同数据仓库'!$B$2:$BP$1000,64,FALSE),4)+1)),'2-2 引出数据_合同数据仓库'!$B$2:$BP$1000,3,FALSE),0)</f>
        <v>0</v>
      </c>
      <c r="P598" s="122"/>
      <c r="Q598" s="122" t="str">
        <f>IFERROR(VLOOKUP($L598,'2-2 引出数据_合同数据仓库'!$B$2:$BP$1000,28,FALSE),0)</f>
        <v>2023-07-25</v>
      </c>
      <c r="R598" s="122" t="str">
        <f>IFERROR(VLOOKUP($L598,'2-2 引出数据_合同数据仓库'!$B$2:$BP$1000,29,FALSE),0)</f>
        <v>2023-07-25</v>
      </c>
      <c r="S598" s="122" t="str">
        <f>IFERROR(VLOOKUP($L598,'2-2 引出数据_合同数据仓库'!$B$2:$BP$1000,4,FALSE),0)</f>
        <v>2023-09-30</v>
      </c>
      <c r="T598" s="122"/>
      <c r="U598" s="122">
        <f>IFERROR(VLOOKUP($L598,'2-2 引出数据_合同数据仓库'!$B$2:$BP$1000,15,FALSE),0)</f>
        <v>210696</v>
      </c>
      <c r="V598" s="122">
        <f t="shared" si="6670"/>
        <v>1130941.76470588</v>
      </c>
      <c r="W598" s="122"/>
      <c r="X598" s="161">
        <v>45658</v>
      </c>
      <c r="Y598" s="161">
        <f t="shared" si="6671"/>
        <v>45688</v>
      </c>
      <c r="Z598" s="165">
        <f t="shared" si="6672"/>
        <v>0</v>
      </c>
      <c r="AA598" s="161">
        <f t="shared" si="6673"/>
        <v>45689</v>
      </c>
      <c r="AB598" s="161">
        <f t="shared" si="6674"/>
        <v>45716</v>
      </c>
      <c r="AC598" s="165">
        <f t="shared" si="6675"/>
        <v>0</v>
      </c>
      <c r="AD598" s="161">
        <f t="shared" si="6676"/>
        <v>45717</v>
      </c>
      <c r="AE598" s="161">
        <f t="shared" si="6677"/>
        <v>45747</v>
      </c>
      <c r="AF598" s="165">
        <f t="shared" si="6678"/>
        <v>0</v>
      </c>
      <c r="AG598" s="161">
        <f t="shared" si="6679"/>
        <v>45748</v>
      </c>
      <c r="AH598" s="161">
        <f t="shared" si="6680"/>
        <v>45777</v>
      </c>
      <c r="AI598" s="165">
        <f t="shared" si="6681"/>
        <v>0</v>
      </c>
      <c r="AJ598" s="161">
        <f t="shared" si="6682"/>
        <v>45778</v>
      </c>
      <c r="AK598" s="161">
        <f t="shared" si="6683"/>
        <v>45808</v>
      </c>
      <c r="AL598" s="165">
        <f t="shared" si="6684"/>
        <v>0</v>
      </c>
      <c r="AM598" s="161">
        <f t="shared" si="6685"/>
        <v>45809</v>
      </c>
      <c r="AN598" s="161">
        <f t="shared" si="6686"/>
        <v>45838</v>
      </c>
      <c r="AO598" s="165">
        <f t="shared" si="6687"/>
        <v>0</v>
      </c>
      <c r="AP598" s="161">
        <f t="shared" si="6688"/>
        <v>45839</v>
      </c>
      <c r="AQ598" s="161">
        <f t="shared" si="6689"/>
        <v>45869</v>
      </c>
      <c r="AR598" s="165">
        <f t="shared" si="6690"/>
        <v>0</v>
      </c>
      <c r="AS598" s="161">
        <f t="shared" si="6691"/>
        <v>45870</v>
      </c>
      <c r="AT598" s="161">
        <f t="shared" si="6692"/>
        <v>45900</v>
      </c>
      <c r="AU598" s="165">
        <f t="shared" si="6693"/>
        <v>0</v>
      </c>
      <c r="AV598" s="161">
        <f t="shared" si="6694"/>
        <v>45901</v>
      </c>
      <c r="AW598" s="161">
        <f t="shared" si="6695"/>
        <v>45930</v>
      </c>
      <c r="AX598" s="165">
        <f t="shared" si="6696"/>
        <v>0</v>
      </c>
      <c r="AY598" s="161">
        <f t="shared" si="6697"/>
        <v>45931</v>
      </c>
      <c r="AZ598" s="161">
        <f t="shared" si="6698"/>
        <v>45961</v>
      </c>
      <c r="BA598" s="165">
        <f t="shared" si="6699"/>
        <v>0</v>
      </c>
      <c r="BB598" s="161">
        <f t="shared" si="6700"/>
        <v>45962</v>
      </c>
      <c r="BC598" s="161">
        <f t="shared" si="6701"/>
        <v>45991</v>
      </c>
      <c r="BD598" s="165">
        <f t="shared" si="6702"/>
        <v>0</v>
      </c>
      <c r="BE598" s="161">
        <f t="shared" si="6703"/>
        <v>45992</v>
      </c>
      <c r="BF598" s="161">
        <f t="shared" si="6704"/>
        <v>46022</v>
      </c>
      <c r="BG598" s="165">
        <f t="shared" si="6705"/>
        <v>0</v>
      </c>
      <c r="BH598" s="161">
        <v>46023</v>
      </c>
      <c r="BI598" s="161">
        <f t="shared" si="6706"/>
        <v>46053</v>
      </c>
      <c r="BJ598" s="165">
        <f t="shared" si="6707"/>
        <v>0</v>
      </c>
      <c r="BK598" s="161">
        <f t="shared" si="6708"/>
        <v>46054</v>
      </c>
      <c r="BL598" s="161">
        <f t="shared" si="6709"/>
        <v>46081</v>
      </c>
      <c r="BM598" s="165">
        <f t="shared" si="6710"/>
        <v>0</v>
      </c>
      <c r="BN598" s="161">
        <f t="shared" si="6711"/>
        <v>46082</v>
      </c>
      <c r="BO598" s="161">
        <f t="shared" si="6712"/>
        <v>46112</v>
      </c>
      <c r="BP598" s="165">
        <f t="shared" si="6713"/>
        <v>0</v>
      </c>
      <c r="BQ598" s="161">
        <f t="shared" si="6714"/>
        <v>46113</v>
      </c>
      <c r="BR598" s="161">
        <f t="shared" si="6715"/>
        <v>46142</v>
      </c>
      <c r="BS598" s="165">
        <f t="shared" si="6716"/>
        <v>0</v>
      </c>
      <c r="BT598" s="161">
        <f t="shared" si="6717"/>
        <v>46143</v>
      </c>
      <c r="BU598" s="161">
        <f t="shared" si="6718"/>
        <v>46173</v>
      </c>
      <c r="BV598" s="165">
        <f t="shared" si="6719"/>
        <v>0</v>
      </c>
      <c r="BW598" s="161">
        <f t="shared" si="6720"/>
        <v>46174</v>
      </c>
      <c r="BX598" s="161">
        <f t="shared" si="6721"/>
        <v>46203</v>
      </c>
      <c r="BY598" s="165">
        <f t="shared" si="6722"/>
        <v>0</v>
      </c>
      <c r="BZ598" s="161">
        <f t="shared" si="6723"/>
        <v>46204</v>
      </c>
      <c r="CA598" s="161">
        <f t="shared" si="6724"/>
        <v>46234</v>
      </c>
      <c r="CB598" s="165">
        <f t="shared" si="6725"/>
        <v>0</v>
      </c>
      <c r="CC598" s="161">
        <f t="shared" si="6726"/>
        <v>46235</v>
      </c>
      <c r="CD598" s="161">
        <f t="shared" si="6727"/>
        <v>46265</v>
      </c>
      <c r="CE598" s="165">
        <f t="shared" si="6728"/>
        <v>0</v>
      </c>
      <c r="CF598" s="161">
        <f t="shared" si="6729"/>
        <v>46266</v>
      </c>
      <c r="CG598" s="161">
        <f t="shared" si="6730"/>
        <v>46295</v>
      </c>
      <c r="CH598" s="165">
        <f t="shared" si="6731"/>
        <v>0</v>
      </c>
      <c r="CI598" s="161">
        <f t="shared" si="6732"/>
        <v>46296</v>
      </c>
      <c r="CJ598" s="161">
        <f t="shared" si="6733"/>
        <v>46326</v>
      </c>
      <c r="CK598" s="165">
        <f t="shared" si="6734"/>
        <v>0</v>
      </c>
      <c r="CL598" s="161">
        <f t="shared" si="6735"/>
        <v>46327</v>
      </c>
      <c r="CM598" s="161">
        <f t="shared" si="6736"/>
        <v>46356</v>
      </c>
      <c r="CN598" s="165">
        <f t="shared" si="6737"/>
        <v>0</v>
      </c>
      <c r="CO598" s="161">
        <f t="shared" si="6738"/>
        <v>46357</v>
      </c>
      <c r="CP598" s="161">
        <f t="shared" si="6739"/>
        <v>46387</v>
      </c>
      <c r="CQ598" s="165">
        <f t="shared" si="6740"/>
        <v>0</v>
      </c>
    </row>
    <row r="599" s="78" customFormat="1" ht="24" customHeight="1" outlineLevel="2" spans="1:95">
      <c r="A599" s="119"/>
      <c r="B599" s="120"/>
      <c r="C599" s="121"/>
      <c r="D599" s="119"/>
      <c r="E599" s="120"/>
      <c r="F599" s="120"/>
      <c r="G599" s="120"/>
      <c r="H599" s="122"/>
      <c r="I599" s="122"/>
      <c r="J599" s="122">
        <f t="shared" si="6666"/>
        <v>0</v>
      </c>
      <c r="K599" s="122">
        <f t="shared" si="6741"/>
        <v>4</v>
      </c>
      <c r="L599" s="87" t="s">
        <v>2876</v>
      </c>
      <c r="M599" s="154" t="str">
        <f>IFERROR(VLOOKUP($L599,'2-2 引出数据_合同数据仓库'!$B$2:$BP$1000,3,FALSE),0)</f>
        <v>公共设施维修翻新</v>
      </c>
      <c r="N599" s="122"/>
      <c r="O599" s="154">
        <f>IFERROR(VLOOKUP((LEFT(VLOOKUP($L599,'2-2 引出数据_合同数据仓库'!$B$2:$BP$1000,64,FALSE),15)&amp;(RIGHT(VLOOKUP($L599,'2-2 引出数据_合同数据仓库'!$B$2:$BP$1000,64,FALSE),4)+1)),'2-2 引出数据_合同数据仓库'!$B$2:$BP$1000,3,FALSE),0)</f>
        <v>0</v>
      </c>
      <c r="P599" s="122"/>
      <c r="Q599" s="122" t="str">
        <f>IFERROR(VLOOKUP($L599,'2-2 引出数据_合同数据仓库'!$B$2:$BP$1000,28,FALSE),0)</f>
        <v>2023-04-21</v>
      </c>
      <c r="R599" s="122" t="str">
        <f>IFERROR(VLOOKUP($L599,'2-2 引出数据_合同数据仓库'!$B$2:$BP$1000,29,FALSE),0)</f>
        <v>2023-04-21</v>
      </c>
      <c r="S599" s="122" t="str">
        <f>IFERROR(VLOOKUP($L599,'2-2 引出数据_合同数据仓库'!$B$2:$BP$1000,4,FALSE),0)</f>
        <v>2023-09-30</v>
      </c>
      <c r="T599" s="122"/>
      <c r="U599" s="122">
        <f>IFERROR(VLOOKUP($L599,'2-2 引出数据_合同数据仓库'!$B$2:$BP$1000,15,FALSE),0)</f>
        <v>428270</v>
      </c>
      <c r="V599" s="122">
        <f t="shared" si="6670"/>
        <v>959009.509202454</v>
      </c>
      <c r="W599" s="122"/>
      <c r="X599" s="161">
        <v>45658</v>
      </c>
      <c r="Y599" s="161">
        <f t="shared" si="6671"/>
        <v>45688</v>
      </c>
      <c r="Z599" s="165">
        <f t="shared" si="6672"/>
        <v>0</v>
      </c>
      <c r="AA599" s="161">
        <f t="shared" si="6673"/>
        <v>45689</v>
      </c>
      <c r="AB599" s="161">
        <f t="shared" si="6674"/>
        <v>45716</v>
      </c>
      <c r="AC599" s="165">
        <f t="shared" si="6675"/>
        <v>0</v>
      </c>
      <c r="AD599" s="161">
        <f t="shared" si="6676"/>
        <v>45717</v>
      </c>
      <c r="AE599" s="161">
        <f t="shared" si="6677"/>
        <v>45747</v>
      </c>
      <c r="AF599" s="165">
        <f t="shared" si="6678"/>
        <v>0</v>
      </c>
      <c r="AG599" s="161">
        <f t="shared" si="6679"/>
        <v>45748</v>
      </c>
      <c r="AH599" s="161">
        <f t="shared" si="6680"/>
        <v>45777</v>
      </c>
      <c r="AI599" s="165">
        <f t="shared" si="6681"/>
        <v>0</v>
      </c>
      <c r="AJ599" s="161">
        <f t="shared" si="6682"/>
        <v>45778</v>
      </c>
      <c r="AK599" s="161">
        <f t="shared" si="6683"/>
        <v>45808</v>
      </c>
      <c r="AL599" s="165">
        <f t="shared" si="6684"/>
        <v>0</v>
      </c>
      <c r="AM599" s="161">
        <f t="shared" si="6685"/>
        <v>45809</v>
      </c>
      <c r="AN599" s="161">
        <f t="shared" si="6686"/>
        <v>45838</v>
      </c>
      <c r="AO599" s="165">
        <f t="shared" si="6687"/>
        <v>0</v>
      </c>
      <c r="AP599" s="161">
        <f t="shared" si="6688"/>
        <v>45839</v>
      </c>
      <c r="AQ599" s="161">
        <f t="shared" si="6689"/>
        <v>45869</v>
      </c>
      <c r="AR599" s="165">
        <f t="shared" si="6690"/>
        <v>0</v>
      </c>
      <c r="AS599" s="161">
        <f t="shared" si="6691"/>
        <v>45870</v>
      </c>
      <c r="AT599" s="161">
        <f t="shared" si="6692"/>
        <v>45900</v>
      </c>
      <c r="AU599" s="165">
        <f t="shared" si="6693"/>
        <v>0</v>
      </c>
      <c r="AV599" s="161">
        <f t="shared" si="6694"/>
        <v>45901</v>
      </c>
      <c r="AW599" s="161">
        <f t="shared" si="6695"/>
        <v>45930</v>
      </c>
      <c r="AX599" s="165">
        <f t="shared" si="6696"/>
        <v>0</v>
      </c>
      <c r="AY599" s="161">
        <f t="shared" si="6697"/>
        <v>45931</v>
      </c>
      <c r="AZ599" s="161">
        <f t="shared" si="6698"/>
        <v>45961</v>
      </c>
      <c r="BA599" s="165">
        <f t="shared" si="6699"/>
        <v>0</v>
      </c>
      <c r="BB599" s="161">
        <f t="shared" si="6700"/>
        <v>45962</v>
      </c>
      <c r="BC599" s="161">
        <f t="shared" si="6701"/>
        <v>45991</v>
      </c>
      <c r="BD599" s="165">
        <f t="shared" si="6702"/>
        <v>0</v>
      </c>
      <c r="BE599" s="161">
        <f t="shared" si="6703"/>
        <v>45992</v>
      </c>
      <c r="BF599" s="161">
        <f t="shared" si="6704"/>
        <v>46022</v>
      </c>
      <c r="BG599" s="165">
        <f t="shared" si="6705"/>
        <v>0</v>
      </c>
      <c r="BH599" s="161">
        <v>46023</v>
      </c>
      <c r="BI599" s="161">
        <f t="shared" si="6706"/>
        <v>46053</v>
      </c>
      <c r="BJ599" s="165">
        <f t="shared" si="6707"/>
        <v>0</v>
      </c>
      <c r="BK599" s="161">
        <f t="shared" si="6708"/>
        <v>46054</v>
      </c>
      <c r="BL599" s="161">
        <f t="shared" si="6709"/>
        <v>46081</v>
      </c>
      <c r="BM599" s="165">
        <f t="shared" si="6710"/>
        <v>0</v>
      </c>
      <c r="BN599" s="161">
        <f t="shared" si="6711"/>
        <v>46082</v>
      </c>
      <c r="BO599" s="161">
        <f t="shared" si="6712"/>
        <v>46112</v>
      </c>
      <c r="BP599" s="165">
        <f t="shared" si="6713"/>
        <v>0</v>
      </c>
      <c r="BQ599" s="161">
        <f t="shared" si="6714"/>
        <v>46113</v>
      </c>
      <c r="BR599" s="161">
        <f t="shared" si="6715"/>
        <v>46142</v>
      </c>
      <c r="BS599" s="165">
        <f t="shared" si="6716"/>
        <v>0</v>
      </c>
      <c r="BT599" s="161">
        <f t="shared" si="6717"/>
        <v>46143</v>
      </c>
      <c r="BU599" s="161">
        <f t="shared" si="6718"/>
        <v>46173</v>
      </c>
      <c r="BV599" s="165">
        <f t="shared" si="6719"/>
        <v>0</v>
      </c>
      <c r="BW599" s="161">
        <f t="shared" si="6720"/>
        <v>46174</v>
      </c>
      <c r="BX599" s="161">
        <f t="shared" si="6721"/>
        <v>46203</v>
      </c>
      <c r="BY599" s="165">
        <f t="shared" si="6722"/>
        <v>0</v>
      </c>
      <c r="BZ599" s="161">
        <f t="shared" si="6723"/>
        <v>46204</v>
      </c>
      <c r="CA599" s="161">
        <f t="shared" si="6724"/>
        <v>46234</v>
      </c>
      <c r="CB599" s="165">
        <f t="shared" si="6725"/>
        <v>0</v>
      </c>
      <c r="CC599" s="161">
        <f t="shared" si="6726"/>
        <v>46235</v>
      </c>
      <c r="CD599" s="161">
        <f t="shared" si="6727"/>
        <v>46265</v>
      </c>
      <c r="CE599" s="165">
        <f t="shared" si="6728"/>
        <v>0</v>
      </c>
      <c r="CF599" s="161">
        <f t="shared" si="6729"/>
        <v>46266</v>
      </c>
      <c r="CG599" s="161">
        <f t="shared" si="6730"/>
        <v>46295</v>
      </c>
      <c r="CH599" s="165">
        <f t="shared" si="6731"/>
        <v>0</v>
      </c>
      <c r="CI599" s="161">
        <f t="shared" si="6732"/>
        <v>46296</v>
      </c>
      <c r="CJ599" s="161">
        <f t="shared" si="6733"/>
        <v>46326</v>
      </c>
      <c r="CK599" s="165">
        <f t="shared" si="6734"/>
        <v>0</v>
      </c>
      <c r="CL599" s="161">
        <f t="shared" si="6735"/>
        <v>46327</v>
      </c>
      <c r="CM599" s="161">
        <f t="shared" si="6736"/>
        <v>46356</v>
      </c>
      <c r="CN599" s="165">
        <f t="shared" si="6737"/>
        <v>0</v>
      </c>
      <c r="CO599" s="161">
        <f t="shared" si="6738"/>
        <v>46357</v>
      </c>
      <c r="CP599" s="161">
        <f t="shared" si="6739"/>
        <v>46387</v>
      </c>
      <c r="CQ599" s="165">
        <f t="shared" si="6740"/>
        <v>0</v>
      </c>
    </row>
    <row r="600" s="78" customFormat="1" ht="24" customHeight="1" outlineLevel="4" spans="1:95">
      <c r="A600" s="123" t="s">
        <v>2826</v>
      </c>
      <c r="B600" s="124"/>
      <c r="C600" s="124"/>
      <c r="D600" s="124"/>
      <c r="E600" s="124"/>
      <c r="F600" s="124"/>
      <c r="G600" s="125"/>
      <c r="H600" s="126"/>
      <c r="I600" s="126"/>
      <c r="J600" s="126"/>
      <c r="K600" s="126"/>
      <c r="L600" s="126"/>
      <c r="M600" s="155"/>
      <c r="N600" s="126"/>
      <c r="O600" s="155"/>
      <c r="P600" s="126"/>
      <c r="Q600" s="126"/>
      <c r="R600" s="126"/>
      <c r="S600" s="126"/>
      <c r="T600" s="126"/>
      <c r="U600" s="126"/>
      <c r="V600" s="126"/>
      <c r="W600" s="126"/>
      <c r="X600" s="126"/>
      <c r="Y600" s="126"/>
      <c r="Z600" s="126"/>
      <c r="AA600" s="126"/>
      <c r="AB600" s="126"/>
      <c r="AC600" s="126"/>
      <c r="AD600" s="126"/>
      <c r="AE600" s="126"/>
      <c r="AF600" s="126"/>
      <c r="AG600" s="126"/>
      <c r="AH600" s="126"/>
      <c r="AI600" s="126"/>
      <c r="AJ600" s="126"/>
      <c r="AK600" s="126"/>
      <c r="AL600" s="126"/>
      <c r="AM600" s="126"/>
      <c r="AN600" s="126"/>
      <c r="AO600" s="126"/>
      <c r="AP600" s="126"/>
      <c r="AQ600" s="126"/>
      <c r="AR600" s="126"/>
      <c r="AS600" s="126"/>
      <c r="AT600" s="126"/>
      <c r="AU600" s="126"/>
      <c r="AV600" s="126"/>
      <c r="AW600" s="126"/>
      <c r="AX600" s="126"/>
      <c r="AY600" s="126"/>
      <c r="AZ600" s="126"/>
      <c r="BA600" s="126"/>
      <c r="BB600" s="126"/>
      <c r="BC600" s="126"/>
      <c r="BD600" s="126"/>
      <c r="BE600" s="126"/>
      <c r="BF600" s="126"/>
      <c r="BG600" s="126"/>
      <c r="BH600" s="126"/>
      <c r="BI600" s="126"/>
      <c r="BJ600" s="126"/>
      <c r="BK600" s="126"/>
      <c r="BL600" s="126"/>
      <c r="BM600" s="126"/>
      <c r="BN600" s="126"/>
      <c r="BO600" s="126"/>
      <c r="BP600" s="126"/>
      <c r="BQ600" s="126"/>
      <c r="BR600" s="126"/>
      <c r="BS600" s="126"/>
      <c r="BT600" s="126"/>
      <c r="BU600" s="126"/>
      <c r="BV600" s="126"/>
      <c r="BW600" s="126"/>
      <c r="BX600" s="126"/>
      <c r="BY600" s="126"/>
      <c r="BZ600" s="126"/>
      <c r="CA600" s="126"/>
      <c r="CB600" s="126"/>
      <c r="CC600" s="126"/>
      <c r="CD600" s="126"/>
      <c r="CE600" s="126"/>
      <c r="CF600" s="126"/>
      <c r="CG600" s="126"/>
      <c r="CH600" s="126"/>
      <c r="CI600" s="126"/>
      <c r="CJ600" s="126"/>
      <c r="CK600" s="126"/>
      <c r="CL600" s="126"/>
      <c r="CM600" s="126"/>
      <c r="CN600" s="126"/>
      <c r="CO600" s="126"/>
      <c r="CP600" s="126"/>
      <c r="CQ600" s="126"/>
    </row>
    <row r="601" ht="24" customHeight="1" spans="1:95">
      <c r="A601" s="104"/>
      <c r="B601" s="105" t="s">
        <v>794</v>
      </c>
      <c r="C601" s="106">
        <v>1.4</v>
      </c>
      <c r="D601" s="104" t="s">
        <v>215</v>
      </c>
      <c r="E601" s="104"/>
      <c r="F601" s="104"/>
      <c r="G601" s="105"/>
      <c r="H601" s="173">
        <f t="shared" si="6668"/>
        <v>542128.739582439</v>
      </c>
      <c r="I601" s="173">
        <f t="shared" si="6669"/>
        <v>288972.379582439</v>
      </c>
      <c r="J601" s="173">
        <f t="shared" si="6666"/>
        <v>253156.36</v>
      </c>
      <c r="K601" s="173"/>
      <c r="L601" s="173"/>
      <c r="M601" s="174"/>
      <c r="N601" s="173"/>
      <c r="O601" s="174"/>
      <c r="P601" s="173"/>
      <c r="Q601" s="173"/>
      <c r="R601" s="173"/>
      <c r="S601" s="173"/>
      <c r="T601" s="173"/>
      <c r="U601" s="173"/>
      <c r="V601" s="173"/>
      <c r="W601" s="173"/>
      <c r="X601" s="173">
        <f>VLOOKUP($C601,'1 预算编制表单'!$C:$BJ,27,FALSE)</f>
        <v>45177.3949652032</v>
      </c>
      <c r="Y601" s="173">
        <f t="shared" ref="Y601:BG601" si="6742">Y602+Y603+Y604+Y605+Y606</f>
        <v>45177.3949652032</v>
      </c>
      <c r="Z601" s="173">
        <f t="shared" si="6742"/>
        <v>0</v>
      </c>
      <c r="AA601" s="173">
        <f>VLOOKUP($C601,'1 预算编制表单'!$C:$BJ,30,FALSE)</f>
        <v>45177.3949652032</v>
      </c>
      <c r="AB601" s="173">
        <f t="shared" si="6742"/>
        <v>45177.3949652032</v>
      </c>
      <c r="AC601" s="173">
        <f t="shared" si="6742"/>
        <v>0</v>
      </c>
      <c r="AD601" s="173">
        <f>VLOOKUP($C601,'1 预算编制表单'!$C:$BJ,33,FALSE)</f>
        <v>45177.3949652032</v>
      </c>
      <c r="AE601" s="173">
        <f t="shared" si="6742"/>
        <v>-60783.0750347968</v>
      </c>
      <c r="AF601" s="173">
        <f t="shared" si="6742"/>
        <v>105960.47</v>
      </c>
      <c r="AG601" s="173">
        <f>VLOOKUP($C601,'1 预算编制表单'!$C:$BJ,36,FALSE)</f>
        <v>45177.3949652032</v>
      </c>
      <c r="AH601" s="173">
        <f t="shared" si="6742"/>
        <v>-102018.495034797</v>
      </c>
      <c r="AI601" s="173">
        <f t="shared" si="6742"/>
        <v>147195.89</v>
      </c>
      <c r="AJ601" s="173">
        <f>VLOOKUP($C601,'1 预算编制表单'!$C:$BJ,39,FALSE)</f>
        <v>45177.3949652032</v>
      </c>
      <c r="AK601" s="173">
        <f t="shared" si="6742"/>
        <v>45177.3949652032</v>
      </c>
      <c r="AL601" s="173">
        <f t="shared" si="6742"/>
        <v>0</v>
      </c>
      <c r="AM601" s="173">
        <f>VLOOKUP($C601,'1 预算编制表单'!$C:$BJ,42,FALSE)</f>
        <v>45177.3949652032</v>
      </c>
      <c r="AN601" s="173">
        <f t="shared" si="6742"/>
        <v>45177.3949652032</v>
      </c>
      <c r="AO601" s="173">
        <f t="shared" si="6742"/>
        <v>0</v>
      </c>
      <c r="AP601" s="173">
        <f>VLOOKUP($C601,'1 预算编制表单'!$C:$BJ,45,FALSE)</f>
        <v>45177.3949652032</v>
      </c>
      <c r="AQ601" s="173">
        <f t="shared" si="6742"/>
        <v>45177.3949652032</v>
      </c>
      <c r="AR601" s="173">
        <f t="shared" si="6742"/>
        <v>0</v>
      </c>
      <c r="AS601" s="173">
        <f>VLOOKUP($C601,'1 预算编制表单'!$C:$BJ,48,FALSE)</f>
        <v>45177.3949652032</v>
      </c>
      <c r="AT601" s="173">
        <f t="shared" si="6742"/>
        <v>45177.3949652032</v>
      </c>
      <c r="AU601" s="173">
        <f t="shared" si="6742"/>
        <v>0</v>
      </c>
      <c r="AV601" s="173">
        <f>VLOOKUP($C601,'1 预算编制表单'!$C:$BJ,51,FALSE)</f>
        <v>45177.3949652032</v>
      </c>
      <c r="AW601" s="173">
        <f t="shared" si="6742"/>
        <v>45177.3949652032</v>
      </c>
      <c r="AX601" s="173">
        <f t="shared" si="6742"/>
        <v>0</v>
      </c>
      <c r="AY601" s="173">
        <f>VLOOKUP($C601,'1 预算编制表单'!$C:$BJ,54,FALSE)</f>
        <v>45177.3949652032</v>
      </c>
      <c r="AZ601" s="173">
        <f t="shared" si="6742"/>
        <v>45177.3949652032</v>
      </c>
      <c r="BA601" s="173">
        <f t="shared" si="6742"/>
        <v>0</v>
      </c>
      <c r="BB601" s="173">
        <f>VLOOKUP($C601,'1 预算编制表单'!$C:$BJ,57,FALSE)</f>
        <v>45177.3949652032</v>
      </c>
      <c r="BC601" s="173">
        <f t="shared" si="6742"/>
        <v>45177.3949652032</v>
      </c>
      <c r="BD601" s="173">
        <f t="shared" si="6742"/>
        <v>0</v>
      </c>
      <c r="BE601" s="173">
        <f>VLOOKUP($C601,'1 预算编制表单'!$C:$BJ,60,FALSE)</f>
        <v>45177.3949652032</v>
      </c>
      <c r="BF601" s="173">
        <f t="shared" si="6742"/>
        <v>45177.3949652032</v>
      </c>
      <c r="BG601" s="173">
        <f t="shared" si="6742"/>
        <v>0</v>
      </c>
      <c r="BH601" s="173">
        <f>VLOOKUP($C601,'1 预算编制表单'!$C:$BJ,27,FALSE)</f>
        <v>45177.3949652032</v>
      </c>
      <c r="BI601" s="173">
        <f t="shared" ref="BI601:BM601" si="6743">BI602+BI603+BI604+BI605+BI606</f>
        <v>45177.3949652032</v>
      </c>
      <c r="BJ601" s="173">
        <f t="shared" si="6743"/>
        <v>0</v>
      </c>
      <c r="BK601" s="173">
        <f>VLOOKUP($C601,'1 预算编制表单'!$C:$BJ,30,FALSE)</f>
        <v>45177.3949652032</v>
      </c>
      <c r="BL601" s="173">
        <f t="shared" si="6743"/>
        <v>45177.3949652032</v>
      </c>
      <c r="BM601" s="173">
        <f t="shared" si="6743"/>
        <v>0</v>
      </c>
      <c r="BN601" s="173">
        <f>VLOOKUP($C601,'1 预算编制表单'!$C:$BJ,33,FALSE)</f>
        <v>45177.3949652032</v>
      </c>
      <c r="BO601" s="173">
        <f t="shared" ref="BO601:BS601" si="6744">BO602+BO603+BO604+BO605+BO606</f>
        <v>45177.3949652032</v>
      </c>
      <c r="BP601" s="173">
        <f t="shared" si="6744"/>
        <v>0</v>
      </c>
      <c r="BQ601" s="173">
        <f>VLOOKUP($C601,'1 预算编制表单'!$C:$BJ,36,FALSE)</f>
        <v>45177.3949652032</v>
      </c>
      <c r="BR601" s="173">
        <f t="shared" si="6744"/>
        <v>45177.3949652032</v>
      </c>
      <c r="BS601" s="173">
        <f t="shared" si="6744"/>
        <v>0</v>
      </c>
      <c r="BT601" s="173">
        <f>VLOOKUP($C601,'1 预算编制表单'!$C:$BJ,39,FALSE)</f>
        <v>45177.3949652032</v>
      </c>
      <c r="BU601" s="173">
        <f t="shared" ref="BU601:BY601" si="6745">BU602+BU603+BU604+BU605+BU606</f>
        <v>45177.3949652032</v>
      </c>
      <c r="BV601" s="173">
        <f t="shared" si="6745"/>
        <v>0</v>
      </c>
      <c r="BW601" s="173">
        <f>VLOOKUP($C601,'1 预算编制表单'!$C:$BJ,42,FALSE)</f>
        <v>45177.3949652032</v>
      </c>
      <c r="BX601" s="173">
        <f t="shared" si="6745"/>
        <v>45177.3949652032</v>
      </c>
      <c r="BY601" s="173">
        <f t="shared" si="6745"/>
        <v>0</v>
      </c>
      <c r="BZ601" s="173">
        <f>VLOOKUP($C601,'1 预算编制表单'!$C:$BJ,45,FALSE)</f>
        <v>45177.3949652032</v>
      </c>
      <c r="CA601" s="173">
        <f t="shared" ref="CA601:CE601" si="6746">CA602+CA603+CA604+CA605+CA606</f>
        <v>45177.3949652032</v>
      </c>
      <c r="CB601" s="173">
        <f t="shared" si="6746"/>
        <v>0</v>
      </c>
      <c r="CC601" s="173">
        <f>VLOOKUP($C601,'1 预算编制表单'!$C:$BJ,48,FALSE)</f>
        <v>45177.3949652032</v>
      </c>
      <c r="CD601" s="173">
        <f t="shared" si="6746"/>
        <v>45177.3949652032</v>
      </c>
      <c r="CE601" s="173">
        <f t="shared" si="6746"/>
        <v>0</v>
      </c>
      <c r="CF601" s="173">
        <f>VLOOKUP($C601,'1 预算编制表单'!$C:$BJ,51,FALSE)</f>
        <v>45177.3949652032</v>
      </c>
      <c r="CG601" s="173">
        <f t="shared" ref="CG601:CK601" si="6747">CG602+CG603+CG604+CG605+CG606</f>
        <v>45177.3949652032</v>
      </c>
      <c r="CH601" s="173">
        <f t="shared" si="6747"/>
        <v>0</v>
      </c>
      <c r="CI601" s="173">
        <f>VLOOKUP($C601,'1 预算编制表单'!$C:$BJ,54,FALSE)</f>
        <v>45177.3949652032</v>
      </c>
      <c r="CJ601" s="173">
        <f t="shared" si="6747"/>
        <v>45177.3949652032</v>
      </c>
      <c r="CK601" s="173">
        <f t="shared" si="6747"/>
        <v>0</v>
      </c>
      <c r="CL601" s="173">
        <f>VLOOKUP($C601,'1 预算编制表单'!$C:$BJ,57,FALSE)</f>
        <v>45177.3949652032</v>
      </c>
      <c r="CM601" s="173">
        <f t="shared" ref="CM601:CQ601" si="6748">CM602+CM603+CM604+CM605+CM606</f>
        <v>45177.3949652032</v>
      </c>
      <c r="CN601" s="173">
        <f t="shared" si="6748"/>
        <v>0</v>
      </c>
      <c r="CO601" s="173">
        <f>VLOOKUP($C601,'1 预算编制表单'!$C:$BJ,60,FALSE)</f>
        <v>45177.3949652032</v>
      </c>
      <c r="CP601" s="173">
        <f t="shared" si="6748"/>
        <v>45177.3949652032</v>
      </c>
      <c r="CQ601" s="173">
        <f t="shared" si="6748"/>
        <v>0</v>
      </c>
    </row>
    <row r="602" s="81" customFormat="1" ht="24" customHeight="1" outlineLevel="1" spans="1:95">
      <c r="A602" s="175"/>
      <c r="B602" s="176" t="s">
        <v>794</v>
      </c>
      <c r="C602" s="177" t="s">
        <v>84</v>
      </c>
      <c r="D602" s="175" t="s">
        <v>85</v>
      </c>
      <c r="E602" s="176" t="s">
        <v>2302</v>
      </c>
      <c r="F602" s="176"/>
      <c r="G602" s="176" t="s">
        <v>1851</v>
      </c>
      <c r="H602" s="178">
        <f t="shared" si="6668"/>
        <v>21774.7572815534</v>
      </c>
      <c r="I602" s="178">
        <f t="shared" si="6669"/>
        <v>21774.7572815534</v>
      </c>
      <c r="J602" s="178">
        <f t="shared" si="6666"/>
        <v>0</v>
      </c>
      <c r="K602" s="178"/>
      <c r="L602" s="110"/>
      <c r="M602" s="179"/>
      <c r="N602" s="178"/>
      <c r="O602" s="179"/>
      <c r="P602" s="178"/>
      <c r="Q602" s="178"/>
      <c r="R602" s="178"/>
      <c r="S602" s="178"/>
      <c r="T602" s="178"/>
      <c r="U602" s="178"/>
      <c r="V602" s="178"/>
      <c r="W602" s="178"/>
      <c r="X602" s="178">
        <f>VLOOKUP($C602,'1 预算编制表单'!$C:$BJ,27,FALSE)</f>
        <v>1814.56310679612</v>
      </c>
      <c r="Y602" s="178">
        <f t="shared" ref="Y602:Y606" si="6749">X602-Z602</f>
        <v>1814.56310679612</v>
      </c>
      <c r="Z602" s="178">
        <f>报销单计算表!B10</f>
        <v>0</v>
      </c>
      <c r="AA602" s="178">
        <f>VLOOKUP($C602,'1 预算编制表单'!$C:$BJ,30,FALSE)</f>
        <v>1814.56310679612</v>
      </c>
      <c r="AB602" s="178">
        <f t="shared" ref="AB602:AB606" si="6750">AA602-AC602</f>
        <v>1814.56310679612</v>
      </c>
      <c r="AC602" s="178">
        <f>报销单计算表!C10</f>
        <v>0</v>
      </c>
      <c r="AD602" s="178">
        <f>VLOOKUP($C602,'1 预算编制表单'!$C:$BJ,33,FALSE)</f>
        <v>1814.56310679612</v>
      </c>
      <c r="AE602" s="178">
        <f t="shared" ref="AE602:AE606" si="6751">AD602-AF602</f>
        <v>1814.56310679612</v>
      </c>
      <c r="AF602" s="178">
        <f>报销单计算表!D10</f>
        <v>0</v>
      </c>
      <c r="AG602" s="178">
        <f>VLOOKUP($C602,'1 预算编制表单'!$C:$BJ,36,FALSE)</f>
        <v>1814.56310679612</v>
      </c>
      <c r="AH602" s="178">
        <f t="shared" ref="AH602:AH606" si="6752">AG602-AI602</f>
        <v>1814.56310679612</v>
      </c>
      <c r="AI602" s="178">
        <f>报销单计算表!E10</f>
        <v>0</v>
      </c>
      <c r="AJ602" s="178">
        <f>VLOOKUP($C602,'1 预算编制表单'!$C:$BJ,39,FALSE)</f>
        <v>1814.56310679612</v>
      </c>
      <c r="AK602" s="178">
        <f t="shared" ref="AK602:AK606" si="6753">AJ602-AL602</f>
        <v>1814.56310679612</v>
      </c>
      <c r="AL602" s="178">
        <f>报销单计算表!F10</f>
        <v>0</v>
      </c>
      <c r="AM602" s="178">
        <f>VLOOKUP($C602,'1 预算编制表单'!$C:$BJ,42,FALSE)</f>
        <v>1814.56310679612</v>
      </c>
      <c r="AN602" s="178">
        <f t="shared" ref="AN602:AN606" si="6754">AM602-AO602</f>
        <v>1814.56310679612</v>
      </c>
      <c r="AO602" s="178">
        <f>报销单计算表!G10</f>
        <v>0</v>
      </c>
      <c r="AP602" s="178">
        <f>VLOOKUP($C602,'1 预算编制表单'!$C:$BJ,45,FALSE)</f>
        <v>1814.56310679612</v>
      </c>
      <c r="AQ602" s="178">
        <f t="shared" ref="AQ602:AQ606" si="6755">AP602-AR602</f>
        <v>1814.56310679612</v>
      </c>
      <c r="AR602" s="178">
        <f>报销单计算表!H10</f>
        <v>0</v>
      </c>
      <c r="AS602" s="178">
        <f>VLOOKUP($C602,'1 预算编制表单'!$C:$BJ,48,FALSE)</f>
        <v>1814.56310679612</v>
      </c>
      <c r="AT602" s="178">
        <f t="shared" ref="AT602:AT606" si="6756">AS602-AU602</f>
        <v>1814.56310679612</v>
      </c>
      <c r="AU602" s="178">
        <f>报销单计算表!I10</f>
        <v>0</v>
      </c>
      <c r="AV602" s="178">
        <f>VLOOKUP($C602,'1 预算编制表单'!$C:$BJ,51,FALSE)</f>
        <v>1814.56310679612</v>
      </c>
      <c r="AW602" s="178">
        <f t="shared" ref="AW602:AW606" si="6757">AV602-AX602</f>
        <v>1814.56310679612</v>
      </c>
      <c r="AX602" s="178">
        <f>报销单计算表!J10</f>
        <v>0</v>
      </c>
      <c r="AY602" s="178">
        <f>VLOOKUP($C602,'1 预算编制表单'!$C:$BJ,54,FALSE)</f>
        <v>1814.56310679612</v>
      </c>
      <c r="AZ602" s="178">
        <f t="shared" ref="AZ602:AZ606" si="6758">AY602-BA602</f>
        <v>1814.56310679612</v>
      </c>
      <c r="BA602" s="178">
        <f>报销单计算表!K10</f>
        <v>0</v>
      </c>
      <c r="BB602" s="178">
        <f>VLOOKUP($C602,'1 预算编制表单'!$C:$BJ,57,FALSE)</f>
        <v>1814.56310679612</v>
      </c>
      <c r="BC602" s="178">
        <f t="shared" ref="BC602:BC606" si="6759">BB602-BD602</f>
        <v>1814.56310679612</v>
      </c>
      <c r="BD602" s="178">
        <f>报销单计算表!L10</f>
        <v>0</v>
      </c>
      <c r="BE602" s="178">
        <f>VLOOKUP($C602,'1 预算编制表单'!$C:$BJ,60,FALSE)</f>
        <v>1814.56310679612</v>
      </c>
      <c r="BF602" s="178">
        <f t="shared" ref="BF602:BF606" si="6760">BE602-BG602</f>
        <v>1814.56310679612</v>
      </c>
      <c r="BG602" s="178">
        <f>报销单计算表!M10</f>
        <v>0</v>
      </c>
      <c r="BH602" s="178">
        <f>VLOOKUP($C602,'1 预算编制表单'!$C:$BJ,27,FALSE)</f>
        <v>1814.56310679612</v>
      </c>
      <c r="BI602" s="178">
        <f t="shared" ref="BI602:BI606" si="6761">BH602-BJ602</f>
        <v>1814.56310679612</v>
      </c>
      <c r="BJ602" s="178"/>
      <c r="BK602" s="178">
        <f>VLOOKUP($C602,'1 预算编制表单'!$C:$BJ,30,FALSE)</f>
        <v>1814.56310679612</v>
      </c>
      <c r="BL602" s="178">
        <f t="shared" ref="BL602:BL606" si="6762">BK602-BM602</f>
        <v>1814.56310679612</v>
      </c>
      <c r="BM602" s="178"/>
      <c r="BN602" s="178">
        <f>VLOOKUP($C602,'1 预算编制表单'!$C:$BJ,33,FALSE)</f>
        <v>1814.56310679612</v>
      </c>
      <c r="BO602" s="178">
        <f t="shared" ref="BO602:BO606" si="6763">BN602-BP602</f>
        <v>1814.56310679612</v>
      </c>
      <c r="BP602" s="178"/>
      <c r="BQ602" s="178">
        <f>VLOOKUP($C602,'1 预算编制表单'!$C:$BJ,36,FALSE)</f>
        <v>1814.56310679612</v>
      </c>
      <c r="BR602" s="178">
        <f t="shared" ref="BR602:BR606" si="6764">BQ602-BS602</f>
        <v>1814.56310679612</v>
      </c>
      <c r="BS602" s="178"/>
      <c r="BT602" s="178">
        <f>VLOOKUP($C602,'1 预算编制表单'!$C:$BJ,39,FALSE)</f>
        <v>1814.56310679612</v>
      </c>
      <c r="BU602" s="178">
        <f t="shared" ref="BU602:BU606" si="6765">BT602-BV602</f>
        <v>1814.56310679612</v>
      </c>
      <c r="BV602" s="178"/>
      <c r="BW602" s="178">
        <f>VLOOKUP($C602,'1 预算编制表单'!$C:$BJ,42,FALSE)</f>
        <v>1814.56310679612</v>
      </c>
      <c r="BX602" s="178">
        <f t="shared" ref="BX602:BX606" si="6766">BW602-BY602</f>
        <v>1814.56310679612</v>
      </c>
      <c r="BY602" s="178"/>
      <c r="BZ602" s="178">
        <f>VLOOKUP($C602,'1 预算编制表单'!$C:$BJ,45,FALSE)</f>
        <v>1814.56310679612</v>
      </c>
      <c r="CA602" s="178">
        <f t="shared" ref="CA602:CA606" si="6767">BZ602-CB602</f>
        <v>1814.56310679612</v>
      </c>
      <c r="CB602" s="178"/>
      <c r="CC602" s="178">
        <f>VLOOKUP($C602,'1 预算编制表单'!$C:$BJ,48,FALSE)</f>
        <v>1814.56310679612</v>
      </c>
      <c r="CD602" s="178">
        <f t="shared" ref="CD602:CD606" si="6768">CC602-CE602</f>
        <v>1814.56310679612</v>
      </c>
      <c r="CE602" s="178"/>
      <c r="CF602" s="178">
        <f>VLOOKUP($C602,'1 预算编制表单'!$C:$BJ,51,FALSE)</f>
        <v>1814.56310679612</v>
      </c>
      <c r="CG602" s="178">
        <f t="shared" ref="CG602:CG606" si="6769">CF602-CH602</f>
        <v>1814.56310679612</v>
      </c>
      <c r="CH602" s="178"/>
      <c r="CI602" s="178">
        <f>VLOOKUP($C602,'1 预算编制表单'!$C:$BJ,54,FALSE)</f>
        <v>1814.56310679612</v>
      </c>
      <c r="CJ602" s="178">
        <f t="shared" ref="CJ602:CJ606" si="6770">CI602-CK602</f>
        <v>1814.56310679612</v>
      </c>
      <c r="CK602" s="178"/>
      <c r="CL602" s="178">
        <f>VLOOKUP($C602,'1 预算编制表单'!$C:$BJ,57,FALSE)</f>
        <v>1814.56310679612</v>
      </c>
      <c r="CM602" s="178">
        <f t="shared" ref="CM602:CM606" si="6771">CL602-CN602</f>
        <v>1814.56310679612</v>
      </c>
      <c r="CN602" s="178"/>
      <c r="CO602" s="178">
        <f>VLOOKUP($C602,'1 预算编制表单'!$C:$BJ,60,FALSE)</f>
        <v>1814.56310679612</v>
      </c>
      <c r="CP602" s="178">
        <f t="shared" ref="CP602:CP606" si="6772">CO602-CQ602</f>
        <v>1814.56310679612</v>
      </c>
      <c r="CQ602" s="178"/>
    </row>
    <row r="603" s="81" customFormat="1" ht="24" customHeight="1" outlineLevel="1" spans="1:95">
      <c r="A603" s="175"/>
      <c r="B603" s="176" t="s">
        <v>794</v>
      </c>
      <c r="C603" s="177" t="s">
        <v>88</v>
      </c>
      <c r="D603" s="175" t="s">
        <v>89</v>
      </c>
      <c r="E603" s="176" t="s">
        <v>2306</v>
      </c>
      <c r="F603" s="176"/>
      <c r="G603" s="176" t="s">
        <v>1851</v>
      </c>
      <c r="H603" s="178">
        <f t="shared" si="6668"/>
        <v>520353.982300885</v>
      </c>
      <c r="I603" s="178">
        <f t="shared" si="6669"/>
        <v>267197.622300885</v>
      </c>
      <c r="J603" s="178">
        <f t="shared" si="6666"/>
        <v>253156.36</v>
      </c>
      <c r="K603" s="178"/>
      <c r="L603" s="110"/>
      <c r="M603" s="179"/>
      <c r="N603" s="178"/>
      <c r="O603" s="179"/>
      <c r="P603" s="178"/>
      <c r="Q603" s="178"/>
      <c r="R603" s="178"/>
      <c r="S603" s="178"/>
      <c r="T603" s="178"/>
      <c r="U603" s="178"/>
      <c r="V603" s="178"/>
      <c r="W603" s="178"/>
      <c r="X603" s="178">
        <f>VLOOKUP($C603,'1 预算编制表单'!$C:$BJ,27,FALSE)</f>
        <v>43362.8318584071</v>
      </c>
      <c r="Y603" s="178">
        <f t="shared" si="6749"/>
        <v>43362.8318584071</v>
      </c>
      <c r="Z603" s="178">
        <f>报销单计算表!B11</f>
        <v>0</v>
      </c>
      <c r="AA603" s="178">
        <f>VLOOKUP($C603,'1 预算编制表单'!$C:$BJ,30,FALSE)</f>
        <v>43362.8318584071</v>
      </c>
      <c r="AB603" s="178">
        <f t="shared" si="6750"/>
        <v>43362.8318584071</v>
      </c>
      <c r="AC603" s="178">
        <f>报销单计算表!C11</f>
        <v>0</v>
      </c>
      <c r="AD603" s="178">
        <f>VLOOKUP($C603,'1 预算编制表单'!$C:$BJ,33,FALSE)</f>
        <v>43362.8318584071</v>
      </c>
      <c r="AE603" s="178">
        <f t="shared" si="6751"/>
        <v>-62597.6381415929</v>
      </c>
      <c r="AF603" s="178">
        <f>报销单计算表!D11</f>
        <v>105960.47</v>
      </c>
      <c r="AG603" s="178">
        <f>VLOOKUP($C603,'1 预算编制表单'!$C:$BJ,36,FALSE)</f>
        <v>43362.8318584071</v>
      </c>
      <c r="AH603" s="178">
        <f t="shared" si="6752"/>
        <v>-103833.058141593</v>
      </c>
      <c r="AI603" s="178">
        <f>报销单计算表!E11</f>
        <v>147195.89</v>
      </c>
      <c r="AJ603" s="178">
        <f>VLOOKUP($C603,'1 预算编制表单'!$C:$BJ,39,FALSE)</f>
        <v>43362.8318584071</v>
      </c>
      <c r="AK603" s="178">
        <f t="shared" si="6753"/>
        <v>43362.8318584071</v>
      </c>
      <c r="AL603" s="178">
        <f>报销单计算表!F11</f>
        <v>0</v>
      </c>
      <c r="AM603" s="178">
        <f>VLOOKUP($C603,'1 预算编制表单'!$C:$BJ,42,FALSE)</f>
        <v>43362.8318584071</v>
      </c>
      <c r="AN603" s="178">
        <f t="shared" si="6754"/>
        <v>43362.8318584071</v>
      </c>
      <c r="AO603" s="178">
        <f>报销单计算表!G11</f>
        <v>0</v>
      </c>
      <c r="AP603" s="178">
        <f>VLOOKUP($C603,'1 预算编制表单'!$C:$BJ,45,FALSE)</f>
        <v>43362.8318584071</v>
      </c>
      <c r="AQ603" s="178">
        <f t="shared" si="6755"/>
        <v>43362.8318584071</v>
      </c>
      <c r="AR603" s="178">
        <f>报销单计算表!H11</f>
        <v>0</v>
      </c>
      <c r="AS603" s="178">
        <f>VLOOKUP($C603,'1 预算编制表单'!$C:$BJ,48,FALSE)</f>
        <v>43362.8318584071</v>
      </c>
      <c r="AT603" s="178">
        <f t="shared" si="6756"/>
        <v>43362.8318584071</v>
      </c>
      <c r="AU603" s="178">
        <f>报销单计算表!I11</f>
        <v>0</v>
      </c>
      <c r="AV603" s="178">
        <f>VLOOKUP($C603,'1 预算编制表单'!$C:$BJ,51,FALSE)</f>
        <v>43362.8318584071</v>
      </c>
      <c r="AW603" s="178">
        <f t="shared" si="6757"/>
        <v>43362.8318584071</v>
      </c>
      <c r="AX603" s="178">
        <f>报销单计算表!J11</f>
        <v>0</v>
      </c>
      <c r="AY603" s="178">
        <f>VLOOKUP($C603,'1 预算编制表单'!$C:$BJ,54,FALSE)</f>
        <v>43362.8318584071</v>
      </c>
      <c r="AZ603" s="178">
        <f t="shared" si="6758"/>
        <v>43362.8318584071</v>
      </c>
      <c r="BA603" s="178">
        <f>报销单计算表!K11</f>
        <v>0</v>
      </c>
      <c r="BB603" s="178">
        <f>VLOOKUP($C603,'1 预算编制表单'!$C:$BJ,57,FALSE)</f>
        <v>43362.8318584071</v>
      </c>
      <c r="BC603" s="178">
        <f t="shared" si="6759"/>
        <v>43362.8318584071</v>
      </c>
      <c r="BD603" s="178">
        <f>报销单计算表!L11</f>
        <v>0</v>
      </c>
      <c r="BE603" s="178">
        <f>VLOOKUP($C603,'1 预算编制表单'!$C:$BJ,60,FALSE)</f>
        <v>43362.8318584071</v>
      </c>
      <c r="BF603" s="178">
        <f t="shared" si="6760"/>
        <v>43362.8318584071</v>
      </c>
      <c r="BG603" s="178">
        <f>报销单计算表!M11</f>
        <v>0</v>
      </c>
      <c r="BH603" s="178">
        <f>VLOOKUP($C603,'1 预算编制表单'!$C:$BJ,27,FALSE)</f>
        <v>43362.8318584071</v>
      </c>
      <c r="BI603" s="178">
        <f t="shared" si="6761"/>
        <v>43362.8318584071</v>
      </c>
      <c r="BJ603" s="178"/>
      <c r="BK603" s="178">
        <f>VLOOKUP($C603,'1 预算编制表单'!$C:$BJ,30,FALSE)</f>
        <v>43362.8318584071</v>
      </c>
      <c r="BL603" s="178">
        <f t="shared" si="6762"/>
        <v>43362.8318584071</v>
      </c>
      <c r="BM603" s="178"/>
      <c r="BN603" s="178">
        <f>VLOOKUP($C603,'1 预算编制表单'!$C:$BJ,33,FALSE)</f>
        <v>43362.8318584071</v>
      </c>
      <c r="BO603" s="178">
        <f t="shared" si="6763"/>
        <v>43362.8318584071</v>
      </c>
      <c r="BP603" s="178"/>
      <c r="BQ603" s="178">
        <f>VLOOKUP($C603,'1 预算编制表单'!$C:$BJ,36,FALSE)</f>
        <v>43362.8318584071</v>
      </c>
      <c r="BR603" s="178">
        <f t="shared" si="6764"/>
        <v>43362.8318584071</v>
      </c>
      <c r="BS603" s="178"/>
      <c r="BT603" s="178">
        <f>VLOOKUP($C603,'1 预算编制表单'!$C:$BJ,39,FALSE)</f>
        <v>43362.8318584071</v>
      </c>
      <c r="BU603" s="178">
        <f t="shared" si="6765"/>
        <v>43362.8318584071</v>
      </c>
      <c r="BV603" s="178"/>
      <c r="BW603" s="178">
        <f>VLOOKUP($C603,'1 预算编制表单'!$C:$BJ,42,FALSE)</f>
        <v>43362.8318584071</v>
      </c>
      <c r="BX603" s="178">
        <f t="shared" si="6766"/>
        <v>43362.8318584071</v>
      </c>
      <c r="BY603" s="178"/>
      <c r="BZ603" s="178">
        <f>VLOOKUP($C603,'1 预算编制表单'!$C:$BJ,45,FALSE)</f>
        <v>43362.8318584071</v>
      </c>
      <c r="CA603" s="178">
        <f t="shared" si="6767"/>
        <v>43362.8318584071</v>
      </c>
      <c r="CB603" s="178"/>
      <c r="CC603" s="178">
        <f>VLOOKUP($C603,'1 预算编制表单'!$C:$BJ,48,FALSE)</f>
        <v>43362.8318584071</v>
      </c>
      <c r="CD603" s="178">
        <f t="shared" si="6768"/>
        <v>43362.8318584071</v>
      </c>
      <c r="CE603" s="178"/>
      <c r="CF603" s="178">
        <f>VLOOKUP($C603,'1 预算编制表单'!$C:$BJ,51,FALSE)</f>
        <v>43362.8318584071</v>
      </c>
      <c r="CG603" s="178">
        <f t="shared" si="6769"/>
        <v>43362.8318584071</v>
      </c>
      <c r="CH603" s="178"/>
      <c r="CI603" s="178">
        <f>VLOOKUP($C603,'1 预算编制表单'!$C:$BJ,54,FALSE)</f>
        <v>43362.8318584071</v>
      </c>
      <c r="CJ603" s="178">
        <f t="shared" si="6770"/>
        <v>43362.8318584071</v>
      </c>
      <c r="CK603" s="178"/>
      <c r="CL603" s="178">
        <f>VLOOKUP($C603,'1 预算编制表单'!$C:$BJ,57,FALSE)</f>
        <v>43362.8318584071</v>
      </c>
      <c r="CM603" s="178">
        <f t="shared" si="6771"/>
        <v>43362.8318584071</v>
      </c>
      <c r="CN603" s="178"/>
      <c r="CO603" s="178">
        <f>VLOOKUP($C603,'1 预算编制表单'!$C:$BJ,60,FALSE)</f>
        <v>43362.8318584071</v>
      </c>
      <c r="CP603" s="178">
        <f t="shared" si="6772"/>
        <v>43362.8318584071</v>
      </c>
      <c r="CQ603" s="178"/>
    </row>
    <row r="604" s="81" customFormat="1" ht="24" customHeight="1" outlineLevel="1" spans="1:95">
      <c r="A604" s="175"/>
      <c r="B604" s="176" t="s">
        <v>794</v>
      </c>
      <c r="C604" s="177" t="s">
        <v>96</v>
      </c>
      <c r="D604" s="175" t="s">
        <v>97</v>
      </c>
      <c r="E604" s="176" t="s">
        <v>2310</v>
      </c>
      <c r="F604" s="176"/>
      <c r="G604" s="176" t="s">
        <v>1851</v>
      </c>
      <c r="H604" s="178">
        <f t="shared" si="6668"/>
        <v>0</v>
      </c>
      <c r="I604" s="178">
        <f t="shared" si="6669"/>
        <v>0</v>
      </c>
      <c r="J604" s="178">
        <f t="shared" si="6666"/>
        <v>0</v>
      </c>
      <c r="K604" s="178"/>
      <c r="L604" s="110"/>
      <c r="M604" s="179"/>
      <c r="N604" s="178"/>
      <c r="O604" s="179"/>
      <c r="P604" s="178"/>
      <c r="Q604" s="178"/>
      <c r="R604" s="178"/>
      <c r="S604" s="178"/>
      <c r="T604" s="178"/>
      <c r="U604" s="178"/>
      <c r="V604" s="178"/>
      <c r="W604" s="178"/>
      <c r="X604" s="178">
        <f>VLOOKUP($C604,'1 预算编制表单'!$C:$BJ,27,FALSE)</f>
        <v>0</v>
      </c>
      <c r="Y604" s="178">
        <f t="shared" si="6749"/>
        <v>0</v>
      </c>
      <c r="Z604" s="178">
        <f>报销单计算表!B12</f>
        <v>0</v>
      </c>
      <c r="AA604" s="178">
        <f>VLOOKUP($C604,'1 预算编制表单'!$C:$BJ,30,FALSE)</f>
        <v>0</v>
      </c>
      <c r="AB604" s="178">
        <f t="shared" si="6750"/>
        <v>0</v>
      </c>
      <c r="AC604" s="178">
        <f>报销单计算表!C12</f>
        <v>0</v>
      </c>
      <c r="AD604" s="178">
        <f>VLOOKUP($C604,'1 预算编制表单'!$C:$BJ,33,FALSE)</f>
        <v>0</v>
      </c>
      <c r="AE604" s="178">
        <f t="shared" si="6751"/>
        <v>0</v>
      </c>
      <c r="AF604" s="178">
        <f>报销单计算表!D12</f>
        <v>0</v>
      </c>
      <c r="AG604" s="178">
        <f>VLOOKUP($C604,'1 预算编制表单'!$C:$BJ,36,FALSE)</f>
        <v>0</v>
      </c>
      <c r="AH604" s="178">
        <f t="shared" si="6752"/>
        <v>0</v>
      </c>
      <c r="AI604" s="178">
        <f>报销单计算表!E12</f>
        <v>0</v>
      </c>
      <c r="AJ604" s="178">
        <f>VLOOKUP($C604,'1 预算编制表单'!$C:$BJ,39,FALSE)</f>
        <v>0</v>
      </c>
      <c r="AK604" s="178">
        <f t="shared" si="6753"/>
        <v>0</v>
      </c>
      <c r="AL604" s="178">
        <f>报销单计算表!F12</f>
        <v>0</v>
      </c>
      <c r="AM604" s="178">
        <f>VLOOKUP($C604,'1 预算编制表单'!$C:$BJ,42,FALSE)</f>
        <v>0</v>
      </c>
      <c r="AN604" s="178">
        <f t="shared" si="6754"/>
        <v>0</v>
      </c>
      <c r="AO604" s="178">
        <f>报销单计算表!G12</f>
        <v>0</v>
      </c>
      <c r="AP604" s="178">
        <f>VLOOKUP($C604,'1 预算编制表单'!$C:$BJ,45,FALSE)</f>
        <v>0</v>
      </c>
      <c r="AQ604" s="178">
        <f t="shared" si="6755"/>
        <v>0</v>
      </c>
      <c r="AR604" s="178">
        <f>报销单计算表!H12</f>
        <v>0</v>
      </c>
      <c r="AS604" s="178">
        <f>VLOOKUP($C604,'1 预算编制表单'!$C:$BJ,48,FALSE)</f>
        <v>0</v>
      </c>
      <c r="AT604" s="178">
        <f t="shared" si="6756"/>
        <v>0</v>
      </c>
      <c r="AU604" s="178">
        <f>报销单计算表!I12</f>
        <v>0</v>
      </c>
      <c r="AV604" s="178">
        <f>VLOOKUP($C604,'1 预算编制表单'!$C:$BJ,51,FALSE)</f>
        <v>0</v>
      </c>
      <c r="AW604" s="178">
        <f t="shared" si="6757"/>
        <v>0</v>
      </c>
      <c r="AX604" s="178">
        <f>报销单计算表!J12</f>
        <v>0</v>
      </c>
      <c r="AY604" s="178">
        <f>VLOOKUP($C604,'1 预算编制表单'!$C:$BJ,54,FALSE)</f>
        <v>0</v>
      </c>
      <c r="AZ604" s="178">
        <f t="shared" si="6758"/>
        <v>0</v>
      </c>
      <c r="BA604" s="178">
        <f>报销单计算表!K12</f>
        <v>0</v>
      </c>
      <c r="BB604" s="178">
        <f>VLOOKUP($C604,'1 预算编制表单'!$C:$BJ,57,FALSE)</f>
        <v>0</v>
      </c>
      <c r="BC604" s="178">
        <f t="shared" si="6759"/>
        <v>0</v>
      </c>
      <c r="BD604" s="178">
        <f>报销单计算表!L12</f>
        <v>0</v>
      </c>
      <c r="BE604" s="178">
        <f>VLOOKUP($C604,'1 预算编制表单'!$C:$BJ,60,FALSE)</f>
        <v>0</v>
      </c>
      <c r="BF604" s="178">
        <f t="shared" si="6760"/>
        <v>0</v>
      </c>
      <c r="BG604" s="178">
        <f>报销单计算表!M12</f>
        <v>0</v>
      </c>
      <c r="BH604" s="178">
        <f>VLOOKUP($C604,'1 预算编制表单'!$C:$BJ,27,FALSE)</f>
        <v>0</v>
      </c>
      <c r="BI604" s="178">
        <f t="shared" si="6761"/>
        <v>0</v>
      </c>
      <c r="BJ604" s="178"/>
      <c r="BK604" s="178">
        <f>VLOOKUP($C604,'1 预算编制表单'!$C:$BJ,30,FALSE)</f>
        <v>0</v>
      </c>
      <c r="BL604" s="178">
        <f t="shared" si="6762"/>
        <v>0</v>
      </c>
      <c r="BM604" s="178"/>
      <c r="BN604" s="178">
        <f>VLOOKUP($C604,'1 预算编制表单'!$C:$BJ,33,FALSE)</f>
        <v>0</v>
      </c>
      <c r="BO604" s="178">
        <f t="shared" si="6763"/>
        <v>0</v>
      </c>
      <c r="BP604" s="178"/>
      <c r="BQ604" s="178">
        <f>VLOOKUP($C604,'1 预算编制表单'!$C:$BJ,36,FALSE)</f>
        <v>0</v>
      </c>
      <c r="BR604" s="178">
        <f t="shared" si="6764"/>
        <v>0</v>
      </c>
      <c r="BS604" s="178"/>
      <c r="BT604" s="178">
        <f>VLOOKUP($C604,'1 预算编制表单'!$C:$BJ,39,FALSE)</f>
        <v>0</v>
      </c>
      <c r="BU604" s="178">
        <f t="shared" si="6765"/>
        <v>0</v>
      </c>
      <c r="BV604" s="178"/>
      <c r="BW604" s="178">
        <f>VLOOKUP($C604,'1 预算编制表单'!$C:$BJ,42,FALSE)</f>
        <v>0</v>
      </c>
      <c r="BX604" s="178">
        <f t="shared" si="6766"/>
        <v>0</v>
      </c>
      <c r="BY604" s="178"/>
      <c r="BZ604" s="178">
        <f>VLOOKUP($C604,'1 预算编制表单'!$C:$BJ,45,FALSE)</f>
        <v>0</v>
      </c>
      <c r="CA604" s="178">
        <f t="shared" si="6767"/>
        <v>0</v>
      </c>
      <c r="CB604" s="178"/>
      <c r="CC604" s="178">
        <f>VLOOKUP($C604,'1 预算编制表单'!$C:$BJ,48,FALSE)</f>
        <v>0</v>
      </c>
      <c r="CD604" s="178">
        <f t="shared" si="6768"/>
        <v>0</v>
      </c>
      <c r="CE604" s="178"/>
      <c r="CF604" s="178">
        <f>VLOOKUP($C604,'1 预算编制表单'!$C:$BJ,51,FALSE)</f>
        <v>0</v>
      </c>
      <c r="CG604" s="178">
        <f t="shared" si="6769"/>
        <v>0</v>
      </c>
      <c r="CH604" s="178"/>
      <c r="CI604" s="178">
        <f>VLOOKUP($C604,'1 预算编制表单'!$C:$BJ,54,FALSE)</f>
        <v>0</v>
      </c>
      <c r="CJ604" s="178">
        <f t="shared" si="6770"/>
        <v>0</v>
      </c>
      <c r="CK604" s="178"/>
      <c r="CL604" s="178">
        <f>VLOOKUP($C604,'1 预算编制表单'!$C:$BJ,57,FALSE)</f>
        <v>0</v>
      </c>
      <c r="CM604" s="178">
        <f t="shared" si="6771"/>
        <v>0</v>
      </c>
      <c r="CN604" s="178"/>
      <c r="CO604" s="178">
        <f>VLOOKUP($C604,'1 预算编制表单'!$C:$BJ,60,FALSE)</f>
        <v>0</v>
      </c>
      <c r="CP604" s="178">
        <f t="shared" si="6772"/>
        <v>0</v>
      </c>
      <c r="CQ604" s="178"/>
    </row>
    <row r="605" s="81" customFormat="1" ht="24" customHeight="1" outlineLevel="1" spans="1:95">
      <c r="A605" s="175"/>
      <c r="B605" s="176" t="s">
        <v>794</v>
      </c>
      <c r="C605" s="177" t="s">
        <v>92</v>
      </c>
      <c r="D605" s="175" t="s">
        <v>93</v>
      </c>
      <c r="E605" s="176" t="s">
        <v>2312</v>
      </c>
      <c r="F605" s="176" t="s">
        <v>1625</v>
      </c>
      <c r="G605" s="176" t="s">
        <v>1851</v>
      </c>
      <c r="H605" s="178">
        <f t="shared" si="6668"/>
        <v>0</v>
      </c>
      <c r="I605" s="178">
        <f t="shared" si="6669"/>
        <v>0</v>
      </c>
      <c r="J605" s="178">
        <f t="shared" si="6666"/>
        <v>0</v>
      </c>
      <c r="K605" s="178"/>
      <c r="L605" s="110"/>
      <c r="M605" s="179"/>
      <c r="N605" s="178"/>
      <c r="O605" s="179"/>
      <c r="P605" s="178"/>
      <c r="Q605" s="178"/>
      <c r="R605" s="178"/>
      <c r="S605" s="178"/>
      <c r="T605" s="178"/>
      <c r="U605" s="178"/>
      <c r="V605" s="178"/>
      <c r="W605" s="178"/>
      <c r="X605" s="178">
        <f>VLOOKUP($C605,'1 预算编制表单'!$C:$BJ,27,FALSE)</f>
        <v>0</v>
      </c>
      <c r="Y605" s="178">
        <f t="shared" si="6749"/>
        <v>0</v>
      </c>
      <c r="Z605" s="178">
        <f>报销单计算表!B13</f>
        <v>0</v>
      </c>
      <c r="AA605" s="178">
        <f>VLOOKUP($C605,'1 预算编制表单'!$C:$BJ,30,FALSE)</f>
        <v>0</v>
      </c>
      <c r="AB605" s="178">
        <f t="shared" si="6750"/>
        <v>0</v>
      </c>
      <c r="AC605" s="178">
        <f>报销单计算表!C13</f>
        <v>0</v>
      </c>
      <c r="AD605" s="178">
        <f>VLOOKUP($C605,'1 预算编制表单'!$C:$BJ,33,FALSE)</f>
        <v>0</v>
      </c>
      <c r="AE605" s="178">
        <f t="shared" si="6751"/>
        <v>0</v>
      </c>
      <c r="AF605" s="178">
        <f>报销单计算表!D13</f>
        <v>0</v>
      </c>
      <c r="AG605" s="178">
        <f>VLOOKUP($C605,'1 预算编制表单'!$C:$BJ,36,FALSE)</f>
        <v>0</v>
      </c>
      <c r="AH605" s="178">
        <f t="shared" si="6752"/>
        <v>0</v>
      </c>
      <c r="AI605" s="178">
        <f>报销单计算表!E13</f>
        <v>0</v>
      </c>
      <c r="AJ605" s="178">
        <f>VLOOKUP($C605,'1 预算编制表单'!$C:$BJ,39,FALSE)</f>
        <v>0</v>
      </c>
      <c r="AK605" s="178">
        <f t="shared" si="6753"/>
        <v>0</v>
      </c>
      <c r="AL605" s="178">
        <f>报销单计算表!F13</f>
        <v>0</v>
      </c>
      <c r="AM605" s="178">
        <f>VLOOKUP($C605,'1 预算编制表单'!$C:$BJ,42,FALSE)</f>
        <v>0</v>
      </c>
      <c r="AN605" s="178">
        <f t="shared" si="6754"/>
        <v>0</v>
      </c>
      <c r="AO605" s="178">
        <f>报销单计算表!G13</f>
        <v>0</v>
      </c>
      <c r="AP605" s="178">
        <f>VLOOKUP($C605,'1 预算编制表单'!$C:$BJ,45,FALSE)</f>
        <v>0</v>
      </c>
      <c r="AQ605" s="178">
        <f t="shared" si="6755"/>
        <v>0</v>
      </c>
      <c r="AR605" s="178">
        <f>报销单计算表!H13</f>
        <v>0</v>
      </c>
      <c r="AS605" s="178">
        <f>VLOOKUP($C605,'1 预算编制表单'!$C:$BJ,48,FALSE)</f>
        <v>0</v>
      </c>
      <c r="AT605" s="178">
        <f t="shared" si="6756"/>
        <v>0</v>
      </c>
      <c r="AU605" s="178">
        <f>报销单计算表!I13</f>
        <v>0</v>
      </c>
      <c r="AV605" s="178">
        <f>VLOOKUP($C605,'1 预算编制表单'!$C:$BJ,51,FALSE)</f>
        <v>0</v>
      </c>
      <c r="AW605" s="178">
        <f t="shared" si="6757"/>
        <v>0</v>
      </c>
      <c r="AX605" s="178">
        <f>报销单计算表!J13</f>
        <v>0</v>
      </c>
      <c r="AY605" s="178">
        <f>VLOOKUP($C605,'1 预算编制表单'!$C:$BJ,54,FALSE)</f>
        <v>0</v>
      </c>
      <c r="AZ605" s="178">
        <f t="shared" si="6758"/>
        <v>0</v>
      </c>
      <c r="BA605" s="178">
        <f>报销单计算表!K13</f>
        <v>0</v>
      </c>
      <c r="BB605" s="178">
        <f>VLOOKUP($C605,'1 预算编制表单'!$C:$BJ,57,FALSE)</f>
        <v>0</v>
      </c>
      <c r="BC605" s="178">
        <f t="shared" si="6759"/>
        <v>0</v>
      </c>
      <c r="BD605" s="178">
        <f>报销单计算表!L13</f>
        <v>0</v>
      </c>
      <c r="BE605" s="178">
        <f>VLOOKUP($C605,'1 预算编制表单'!$C:$BJ,60,FALSE)</f>
        <v>0</v>
      </c>
      <c r="BF605" s="178">
        <f t="shared" si="6760"/>
        <v>0</v>
      </c>
      <c r="BG605" s="178">
        <f>报销单计算表!M13</f>
        <v>0</v>
      </c>
      <c r="BH605" s="178">
        <f>VLOOKUP($C605,'1 预算编制表单'!$C:$BJ,27,FALSE)</f>
        <v>0</v>
      </c>
      <c r="BI605" s="178">
        <f t="shared" si="6761"/>
        <v>0</v>
      </c>
      <c r="BJ605" s="178"/>
      <c r="BK605" s="178">
        <f>VLOOKUP($C605,'1 预算编制表单'!$C:$BJ,30,FALSE)</f>
        <v>0</v>
      </c>
      <c r="BL605" s="178">
        <f t="shared" si="6762"/>
        <v>0</v>
      </c>
      <c r="BM605" s="178"/>
      <c r="BN605" s="178">
        <f>VLOOKUP($C605,'1 预算编制表单'!$C:$BJ,33,FALSE)</f>
        <v>0</v>
      </c>
      <c r="BO605" s="178">
        <f t="shared" si="6763"/>
        <v>0</v>
      </c>
      <c r="BP605" s="178"/>
      <c r="BQ605" s="178">
        <f>VLOOKUP($C605,'1 预算编制表单'!$C:$BJ,36,FALSE)</f>
        <v>0</v>
      </c>
      <c r="BR605" s="178">
        <f t="shared" si="6764"/>
        <v>0</v>
      </c>
      <c r="BS605" s="178"/>
      <c r="BT605" s="178">
        <f>VLOOKUP($C605,'1 预算编制表单'!$C:$BJ,39,FALSE)</f>
        <v>0</v>
      </c>
      <c r="BU605" s="178">
        <f t="shared" si="6765"/>
        <v>0</v>
      </c>
      <c r="BV605" s="178"/>
      <c r="BW605" s="178">
        <f>VLOOKUP($C605,'1 预算编制表单'!$C:$BJ,42,FALSE)</f>
        <v>0</v>
      </c>
      <c r="BX605" s="178">
        <f t="shared" si="6766"/>
        <v>0</v>
      </c>
      <c r="BY605" s="178"/>
      <c r="BZ605" s="178">
        <f>VLOOKUP($C605,'1 预算编制表单'!$C:$BJ,45,FALSE)</f>
        <v>0</v>
      </c>
      <c r="CA605" s="178">
        <f t="shared" si="6767"/>
        <v>0</v>
      </c>
      <c r="CB605" s="178"/>
      <c r="CC605" s="178">
        <f>VLOOKUP($C605,'1 预算编制表单'!$C:$BJ,48,FALSE)</f>
        <v>0</v>
      </c>
      <c r="CD605" s="178">
        <f t="shared" si="6768"/>
        <v>0</v>
      </c>
      <c r="CE605" s="178"/>
      <c r="CF605" s="178">
        <f>VLOOKUP($C605,'1 预算编制表单'!$C:$BJ,51,FALSE)</f>
        <v>0</v>
      </c>
      <c r="CG605" s="178">
        <f t="shared" si="6769"/>
        <v>0</v>
      </c>
      <c r="CH605" s="178"/>
      <c r="CI605" s="178">
        <f>VLOOKUP($C605,'1 预算编制表单'!$C:$BJ,54,FALSE)</f>
        <v>0</v>
      </c>
      <c r="CJ605" s="178">
        <f t="shared" si="6770"/>
        <v>0</v>
      </c>
      <c r="CK605" s="178"/>
      <c r="CL605" s="178">
        <f>VLOOKUP($C605,'1 预算编制表单'!$C:$BJ,57,FALSE)</f>
        <v>0</v>
      </c>
      <c r="CM605" s="178">
        <f t="shared" si="6771"/>
        <v>0</v>
      </c>
      <c r="CN605" s="178"/>
      <c r="CO605" s="178">
        <f>VLOOKUP($C605,'1 预算编制表单'!$C:$BJ,60,FALSE)</f>
        <v>0</v>
      </c>
      <c r="CP605" s="178">
        <f t="shared" si="6772"/>
        <v>0</v>
      </c>
      <c r="CQ605" s="178"/>
    </row>
    <row r="606" ht="24" customHeight="1" outlineLevel="1" spans="1:95">
      <c r="A606" s="22"/>
      <c r="B606" s="108" t="s">
        <v>794</v>
      </c>
      <c r="C606" s="109" t="s">
        <v>100</v>
      </c>
      <c r="D606" s="22" t="s">
        <v>101</v>
      </c>
      <c r="E606" s="108" t="s">
        <v>2315</v>
      </c>
      <c r="F606" s="108"/>
      <c r="G606" s="108" t="s">
        <v>1851</v>
      </c>
      <c r="H606" s="110">
        <f t="shared" si="6668"/>
        <v>0</v>
      </c>
      <c r="I606" s="110">
        <f t="shared" si="6669"/>
        <v>0</v>
      </c>
      <c r="J606" s="110">
        <f t="shared" si="6666"/>
        <v>0</v>
      </c>
      <c r="K606" s="110"/>
      <c r="L606" s="110"/>
      <c r="M606" s="150"/>
      <c r="N606" s="110"/>
      <c r="O606" s="150"/>
      <c r="P606" s="110"/>
      <c r="Q606" s="110"/>
      <c r="R606" s="110"/>
      <c r="S606" s="110"/>
      <c r="T606" s="110"/>
      <c r="U606" s="110"/>
      <c r="V606" s="110"/>
      <c r="W606" s="110"/>
      <c r="X606" s="110">
        <f>VLOOKUP($C606,'1 预算编制表单'!$C:$BJ,27,FALSE)</f>
        <v>0</v>
      </c>
      <c r="Y606" s="110">
        <f t="shared" si="6749"/>
        <v>0</v>
      </c>
      <c r="Z606" s="110"/>
      <c r="AA606" s="110">
        <f>VLOOKUP($C606,'1 预算编制表单'!$C:$BJ,30,FALSE)</f>
        <v>0</v>
      </c>
      <c r="AB606" s="110">
        <f t="shared" si="6750"/>
        <v>0</v>
      </c>
      <c r="AC606" s="110"/>
      <c r="AD606" s="110">
        <f>VLOOKUP($C606,'1 预算编制表单'!$C:$BJ,33,FALSE)</f>
        <v>0</v>
      </c>
      <c r="AE606" s="110">
        <f t="shared" si="6751"/>
        <v>0</v>
      </c>
      <c r="AF606" s="110"/>
      <c r="AG606" s="110">
        <f>VLOOKUP($C606,'1 预算编制表单'!$C:$BJ,36,FALSE)</f>
        <v>0</v>
      </c>
      <c r="AH606" s="110">
        <f t="shared" si="6752"/>
        <v>0</v>
      </c>
      <c r="AI606" s="110"/>
      <c r="AJ606" s="110">
        <f>VLOOKUP($C606,'1 预算编制表单'!$C:$BJ,39,FALSE)</f>
        <v>0</v>
      </c>
      <c r="AK606" s="110">
        <f t="shared" si="6753"/>
        <v>0</v>
      </c>
      <c r="AL606" s="110"/>
      <c r="AM606" s="110">
        <f>VLOOKUP($C606,'1 预算编制表单'!$C:$BJ,42,FALSE)</f>
        <v>0</v>
      </c>
      <c r="AN606" s="110">
        <f t="shared" si="6754"/>
        <v>0</v>
      </c>
      <c r="AO606" s="110"/>
      <c r="AP606" s="110">
        <f>VLOOKUP($C606,'1 预算编制表单'!$C:$BJ,45,FALSE)</f>
        <v>0</v>
      </c>
      <c r="AQ606" s="110">
        <f t="shared" si="6755"/>
        <v>0</v>
      </c>
      <c r="AR606" s="110"/>
      <c r="AS606" s="110">
        <f>VLOOKUP($C606,'1 预算编制表单'!$C:$BJ,48,FALSE)</f>
        <v>0</v>
      </c>
      <c r="AT606" s="110">
        <f t="shared" si="6756"/>
        <v>0</v>
      </c>
      <c r="AU606" s="110"/>
      <c r="AV606" s="110">
        <f>VLOOKUP($C606,'1 预算编制表单'!$C:$BJ,51,FALSE)</f>
        <v>0</v>
      </c>
      <c r="AW606" s="110">
        <f t="shared" si="6757"/>
        <v>0</v>
      </c>
      <c r="AX606" s="110"/>
      <c r="AY606" s="110">
        <f>VLOOKUP($C606,'1 预算编制表单'!$C:$BJ,54,FALSE)</f>
        <v>0</v>
      </c>
      <c r="AZ606" s="110">
        <f t="shared" si="6758"/>
        <v>0</v>
      </c>
      <c r="BA606" s="110"/>
      <c r="BB606" s="110">
        <f>VLOOKUP($C606,'1 预算编制表单'!$C:$BJ,57,FALSE)</f>
        <v>0</v>
      </c>
      <c r="BC606" s="110">
        <f t="shared" si="6759"/>
        <v>0</v>
      </c>
      <c r="BD606" s="110"/>
      <c r="BE606" s="110">
        <f>VLOOKUP($C606,'1 预算编制表单'!$C:$BJ,60,FALSE)</f>
        <v>0</v>
      </c>
      <c r="BF606" s="110">
        <f t="shared" si="6760"/>
        <v>0</v>
      </c>
      <c r="BG606" s="110"/>
      <c r="BH606" s="110">
        <f>VLOOKUP($C606,'1 预算编制表单'!$C:$BJ,27,FALSE)</f>
        <v>0</v>
      </c>
      <c r="BI606" s="110">
        <f t="shared" si="6761"/>
        <v>0</v>
      </c>
      <c r="BJ606" s="110"/>
      <c r="BK606" s="110">
        <f>VLOOKUP($C606,'1 预算编制表单'!$C:$BJ,30,FALSE)</f>
        <v>0</v>
      </c>
      <c r="BL606" s="110">
        <f t="shared" si="6762"/>
        <v>0</v>
      </c>
      <c r="BM606" s="110"/>
      <c r="BN606" s="110">
        <f>VLOOKUP($C606,'1 预算编制表单'!$C:$BJ,33,FALSE)</f>
        <v>0</v>
      </c>
      <c r="BO606" s="110">
        <f t="shared" si="6763"/>
        <v>0</v>
      </c>
      <c r="BP606" s="110"/>
      <c r="BQ606" s="110">
        <f>VLOOKUP($C606,'1 预算编制表单'!$C:$BJ,36,FALSE)</f>
        <v>0</v>
      </c>
      <c r="BR606" s="110">
        <f t="shared" si="6764"/>
        <v>0</v>
      </c>
      <c r="BS606" s="110"/>
      <c r="BT606" s="110">
        <f>VLOOKUP($C606,'1 预算编制表单'!$C:$BJ,39,FALSE)</f>
        <v>0</v>
      </c>
      <c r="BU606" s="110">
        <f t="shared" si="6765"/>
        <v>0</v>
      </c>
      <c r="BV606" s="110"/>
      <c r="BW606" s="110">
        <f>VLOOKUP($C606,'1 预算编制表单'!$C:$BJ,42,FALSE)</f>
        <v>0</v>
      </c>
      <c r="BX606" s="110">
        <f t="shared" si="6766"/>
        <v>0</v>
      </c>
      <c r="BY606" s="110"/>
      <c r="BZ606" s="110">
        <f>VLOOKUP($C606,'1 预算编制表单'!$C:$BJ,45,FALSE)</f>
        <v>0</v>
      </c>
      <c r="CA606" s="110">
        <f t="shared" si="6767"/>
        <v>0</v>
      </c>
      <c r="CB606" s="110"/>
      <c r="CC606" s="110">
        <f>VLOOKUP($C606,'1 预算编制表单'!$C:$BJ,48,FALSE)</f>
        <v>0</v>
      </c>
      <c r="CD606" s="110">
        <f t="shared" si="6768"/>
        <v>0</v>
      </c>
      <c r="CE606" s="110"/>
      <c r="CF606" s="110">
        <f>VLOOKUP($C606,'1 预算编制表单'!$C:$BJ,51,FALSE)</f>
        <v>0</v>
      </c>
      <c r="CG606" s="110">
        <f t="shared" si="6769"/>
        <v>0</v>
      </c>
      <c r="CH606" s="110"/>
      <c r="CI606" s="110">
        <f>VLOOKUP($C606,'1 预算编制表单'!$C:$BJ,54,FALSE)</f>
        <v>0</v>
      </c>
      <c r="CJ606" s="110">
        <f t="shared" si="6770"/>
        <v>0</v>
      </c>
      <c r="CK606" s="110"/>
      <c r="CL606" s="110">
        <f>VLOOKUP($C606,'1 预算编制表单'!$C:$BJ,57,FALSE)</f>
        <v>0</v>
      </c>
      <c r="CM606" s="110">
        <f t="shared" si="6771"/>
        <v>0</v>
      </c>
      <c r="CN606" s="110"/>
      <c r="CO606" s="110">
        <f>VLOOKUP($C606,'1 预算编制表单'!$C:$BJ,60,FALSE)</f>
        <v>0</v>
      </c>
      <c r="CP606" s="110">
        <f t="shared" si="6772"/>
        <v>0</v>
      </c>
      <c r="CQ606" s="110"/>
    </row>
    <row r="607" ht="24" customHeight="1" spans="1:95">
      <c r="A607" s="104"/>
      <c r="B607" s="105" t="s">
        <v>794</v>
      </c>
      <c r="C607" s="106">
        <v>1.5</v>
      </c>
      <c r="D607" s="104" t="s">
        <v>216</v>
      </c>
      <c r="E607" s="104"/>
      <c r="F607" s="104"/>
      <c r="G607" s="105"/>
      <c r="H607" s="173">
        <f t="shared" si="6668"/>
        <v>31200</v>
      </c>
      <c r="I607" s="173">
        <f t="shared" si="6669"/>
        <v>-360582.78</v>
      </c>
      <c r="J607" s="173">
        <f t="shared" si="6666"/>
        <v>391782.78</v>
      </c>
      <c r="K607" s="173"/>
      <c r="L607" s="173"/>
      <c r="M607" s="174"/>
      <c r="N607" s="173"/>
      <c r="O607" s="174"/>
      <c r="P607" s="173"/>
      <c r="Q607" s="173"/>
      <c r="R607" s="173"/>
      <c r="S607" s="173"/>
      <c r="T607" s="173"/>
      <c r="U607" s="173"/>
      <c r="V607" s="173"/>
      <c r="W607" s="173"/>
      <c r="X607" s="173">
        <f>VLOOKUP($C607,'1 预算编制表单'!$C:$BJ,27,FALSE)</f>
        <v>2600</v>
      </c>
      <c r="Y607" s="173">
        <f t="shared" ref="Y607:BG607" si="6773">Y608+Y609+Y612+Y613+Y615+Y616+Y617+Y618+Y619</f>
        <v>2600</v>
      </c>
      <c r="Z607" s="173">
        <f t="shared" si="6773"/>
        <v>0</v>
      </c>
      <c r="AA607" s="173">
        <f>VLOOKUP($C607,'1 预算编制表单'!$C:$BJ,30,FALSE)</f>
        <v>2600</v>
      </c>
      <c r="AB607" s="173">
        <f t="shared" si="6773"/>
        <v>2600</v>
      </c>
      <c r="AC607" s="173">
        <f t="shared" si="6773"/>
        <v>0</v>
      </c>
      <c r="AD607" s="173">
        <f>VLOOKUP($C607,'1 预算编制表单'!$C:$BJ,33,FALSE)</f>
        <v>2600</v>
      </c>
      <c r="AE607" s="173">
        <f t="shared" si="6773"/>
        <v>-3078</v>
      </c>
      <c r="AF607" s="173">
        <f t="shared" si="6773"/>
        <v>5678</v>
      </c>
      <c r="AG607" s="173">
        <f>VLOOKUP($C607,'1 预算编制表单'!$C:$BJ,36,FALSE)</f>
        <v>2600</v>
      </c>
      <c r="AH607" s="173">
        <f t="shared" si="6773"/>
        <v>2600</v>
      </c>
      <c r="AI607" s="173">
        <f t="shared" si="6773"/>
        <v>0</v>
      </c>
      <c r="AJ607" s="173">
        <f>VLOOKUP($C607,'1 预算编制表单'!$C:$BJ,39,FALSE)</f>
        <v>2600</v>
      </c>
      <c r="AK607" s="173">
        <f t="shared" si="6773"/>
        <v>2600</v>
      </c>
      <c r="AL607" s="173">
        <f t="shared" si="6773"/>
        <v>0</v>
      </c>
      <c r="AM607" s="173">
        <f>VLOOKUP($C607,'1 预算编制表单'!$C:$BJ,42,FALSE)</f>
        <v>2600</v>
      </c>
      <c r="AN607" s="173">
        <f t="shared" si="6773"/>
        <v>-149968.98</v>
      </c>
      <c r="AO607" s="173">
        <f t="shared" si="6773"/>
        <v>152568.98</v>
      </c>
      <c r="AP607" s="173">
        <f>VLOOKUP($C607,'1 预算编制表单'!$C:$BJ,45,FALSE)</f>
        <v>2600</v>
      </c>
      <c r="AQ607" s="173">
        <f t="shared" si="6773"/>
        <v>-97571.12</v>
      </c>
      <c r="AR607" s="173">
        <f t="shared" si="6773"/>
        <v>100171.12</v>
      </c>
      <c r="AS607" s="173">
        <f>VLOOKUP($C607,'1 预算编制表单'!$C:$BJ,48,FALSE)</f>
        <v>2600</v>
      </c>
      <c r="AT607" s="173">
        <f t="shared" si="6773"/>
        <v>-130764.68</v>
      </c>
      <c r="AU607" s="173">
        <f t="shared" si="6773"/>
        <v>133364.68</v>
      </c>
      <c r="AV607" s="173">
        <f>VLOOKUP($C607,'1 预算编制表单'!$C:$BJ,51,FALSE)</f>
        <v>2600</v>
      </c>
      <c r="AW607" s="173">
        <f t="shared" si="6773"/>
        <v>2600</v>
      </c>
      <c r="AX607" s="173">
        <f t="shared" si="6773"/>
        <v>0</v>
      </c>
      <c r="AY607" s="173">
        <f>VLOOKUP($C607,'1 预算编制表单'!$C:$BJ,54,FALSE)</f>
        <v>2600</v>
      </c>
      <c r="AZ607" s="173">
        <f t="shared" si="6773"/>
        <v>2600</v>
      </c>
      <c r="BA607" s="173">
        <f t="shared" si="6773"/>
        <v>0</v>
      </c>
      <c r="BB607" s="173">
        <f>VLOOKUP($C607,'1 预算编制表单'!$C:$BJ,57,FALSE)</f>
        <v>2600</v>
      </c>
      <c r="BC607" s="173">
        <f t="shared" si="6773"/>
        <v>2600</v>
      </c>
      <c r="BD607" s="173">
        <f t="shared" si="6773"/>
        <v>0</v>
      </c>
      <c r="BE607" s="173">
        <f>VLOOKUP($C607,'1 预算编制表单'!$C:$BJ,60,FALSE)</f>
        <v>2600</v>
      </c>
      <c r="BF607" s="173">
        <f t="shared" si="6773"/>
        <v>2600</v>
      </c>
      <c r="BG607" s="173">
        <f t="shared" si="6773"/>
        <v>0</v>
      </c>
      <c r="BH607" s="173">
        <f>VLOOKUP($C607,'1 预算编制表单'!$C:$BJ,27,FALSE)</f>
        <v>2600</v>
      </c>
      <c r="BI607" s="173">
        <f t="shared" ref="BI607:BM607" si="6774">BI608+BI609+BI612+BI613+BI615+BI616+BI617+BI618+BI619</f>
        <v>2600</v>
      </c>
      <c r="BJ607" s="173">
        <f t="shared" si="6774"/>
        <v>0</v>
      </c>
      <c r="BK607" s="173">
        <f>VLOOKUP($C607,'1 预算编制表单'!$C:$BJ,30,FALSE)</f>
        <v>2600</v>
      </c>
      <c r="BL607" s="173">
        <f t="shared" si="6774"/>
        <v>2600</v>
      </c>
      <c r="BM607" s="173">
        <f t="shared" si="6774"/>
        <v>0</v>
      </c>
      <c r="BN607" s="173">
        <f>VLOOKUP($C607,'1 预算编制表单'!$C:$BJ,33,FALSE)</f>
        <v>2600</v>
      </c>
      <c r="BO607" s="173">
        <f t="shared" ref="BO607:BS607" si="6775">BO608+BO609+BO612+BO613+BO615+BO616+BO617+BO618+BO619</f>
        <v>2600</v>
      </c>
      <c r="BP607" s="173">
        <f t="shared" si="6775"/>
        <v>0</v>
      </c>
      <c r="BQ607" s="173">
        <f>VLOOKUP($C607,'1 预算编制表单'!$C:$BJ,36,FALSE)</f>
        <v>2600</v>
      </c>
      <c r="BR607" s="173">
        <f t="shared" si="6775"/>
        <v>2600</v>
      </c>
      <c r="BS607" s="173">
        <f t="shared" si="6775"/>
        <v>0</v>
      </c>
      <c r="BT607" s="173">
        <f>VLOOKUP($C607,'1 预算编制表单'!$C:$BJ,39,FALSE)</f>
        <v>2600</v>
      </c>
      <c r="BU607" s="173">
        <f t="shared" ref="BU607:BY607" si="6776">BU608+BU609+BU612+BU613+BU615+BU616+BU617+BU618+BU619</f>
        <v>2600</v>
      </c>
      <c r="BV607" s="173">
        <f t="shared" si="6776"/>
        <v>0</v>
      </c>
      <c r="BW607" s="173">
        <f>VLOOKUP($C607,'1 预算编制表单'!$C:$BJ,42,FALSE)</f>
        <v>2600</v>
      </c>
      <c r="BX607" s="173">
        <f t="shared" si="6776"/>
        <v>2600</v>
      </c>
      <c r="BY607" s="173">
        <f t="shared" si="6776"/>
        <v>0</v>
      </c>
      <c r="BZ607" s="173">
        <f>VLOOKUP($C607,'1 预算编制表单'!$C:$BJ,45,FALSE)</f>
        <v>2600</v>
      </c>
      <c r="CA607" s="173">
        <f t="shared" ref="CA607:CE607" si="6777">CA608+CA609+CA612+CA613+CA615+CA616+CA617+CA618+CA619</f>
        <v>2600</v>
      </c>
      <c r="CB607" s="173">
        <f t="shared" si="6777"/>
        <v>0</v>
      </c>
      <c r="CC607" s="173">
        <f>VLOOKUP($C607,'1 预算编制表单'!$C:$BJ,48,FALSE)</f>
        <v>2600</v>
      </c>
      <c r="CD607" s="173">
        <f t="shared" si="6777"/>
        <v>2600</v>
      </c>
      <c r="CE607" s="173">
        <f t="shared" si="6777"/>
        <v>0</v>
      </c>
      <c r="CF607" s="173">
        <f>VLOOKUP($C607,'1 预算编制表单'!$C:$BJ,51,FALSE)</f>
        <v>2600</v>
      </c>
      <c r="CG607" s="173">
        <f t="shared" ref="CG607:CK607" si="6778">CG608+CG609+CG612+CG613+CG615+CG616+CG617+CG618+CG619</f>
        <v>2600</v>
      </c>
      <c r="CH607" s="173">
        <f t="shared" si="6778"/>
        <v>0</v>
      </c>
      <c r="CI607" s="173">
        <f>VLOOKUP($C607,'1 预算编制表单'!$C:$BJ,54,FALSE)</f>
        <v>2600</v>
      </c>
      <c r="CJ607" s="173">
        <f t="shared" si="6778"/>
        <v>2600</v>
      </c>
      <c r="CK607" s="173">
        <f t="shared" si="6778"/>
        <v>0</v>
      </c>
      <c r="CL607" s="173">
        <f>VLOOKUP($C607,'1 预算编制表单'!$C:$BJ,57,FALSE)</f>
        <v>2600</v>
      </c>
      <c r="CM607" s="173">
        <f t="shared" ref="CM607:CQ607" si="6779">CM608+CM609+CM612+CM613+CM615+CM616+CM617+CM618+CM619</f>
        <v>2600</v>
      </c>
      <c r="CN607" s="173">
        <f t="shared" si="6779"/>
        <v>0</v>
      </c>
      <c r="CO607" s="173">
        <f>VLOOKUP($C607,'1 预算编制表单'!$C:$BJ,60,FALSE)</f>
        <v>2600</v>
      </c>
      <c r="CP607" s="173">
        <f t="shared" si="6779"/>
        <v>2600</v>
      </c>
      <c r="CQ607" s="173">
        <f t="shared" si="6779"/>
        <v>0</v>
      </c>
    </row>
    <row r="608" ht="24" customHeight="1" outlineLevel="1" spans="1:95">
      <c r="A608" s="22"/>
      <c r="B608" s="108" t="s">
        <v>794</v>
      </c>
      <c r="C608" s="109" t="s">
        <v>135</v>
      </c>
      <c r="D608" s="22" t="s">
        <v>136</v>
      </c>
      <c r="E608" s="108" t="s">
        <v>2316</v>
      </c>
      <c r="F608" s="108"/>
      <c r="G608" s="108" t="s">
        <v>943</v>
      </c>
      <c r="H608" s="110">
        <f t="shared" si="6668"/>
        <v>0</v>
      </c>
      <c r="I608" s="110">
        <f t="shared" si="6669"/>
        <v>0</v>
      </c>
      <c r="J608" s="110">
        <f t="shared" si="6666"/>
        <v>0</v>
      </c>
      <c r="K608" s="110"/>
      <c r="L608" s="110"/>
      <c r="M608" s="150"/>
      <c r="N608" s="110"/>
      <c r="O608" s="150"/>
      <c r="P608" s="110"/>
      <c r="Q608" s="110"/>
      <c r="R608" s="110"/>
      <c r="S608" s="110"/>
      <c r="T608" s="110"/>
      <c r="U608" s="110"/>
      <c r="V608" s="110"/>
      <c r="W608" s="110"/>
      <c r="X608" s="110">
        <f>VLOOKUP($C608,'1 预算编制表单'!$C:$BJ,27,FALSE)</f>
        <v>0</v>
      </c>
      <c r="Y608" s="110">
        <f>X608-Z608</f>
        <v>0</v>
      </c>
      <c r="Z608" s="110"/>
      <c r="AA608" s="110">
        <f>VLOOKUP($C608,'1 预算编制表单'!$C:$BJ,30,FALSE)</f>
        <v>0</v>
      </c>
      <c r="AB608" s="110">
        <f>AA608-AC608</f>
        <v>0</v>
      </c>
      <c r="AC608" s="110"/>
      <c r="AD608" s="110">
        <f>VLOOKUP($C608,'1 预算编制表单'!$C:$BJ,33,FALSE)</f>
        <v>0</v>
      </c>
      <c r="AE608" s="110">
        <f>AD608-AF608</f>
        <v>0</v>
      </c>
      <c r="AF608" s="110"/>
      <c r="AG608" s="110">
        <f>VLOOKUP($C608,'1 预算编制表单'!$C:$BJ,36,FALSE)</f>
        <v>0</v>
      </c>
      <c r="AH608" s="110">
        <f>AG608-AI608</f>
        <v>0</v>
      </c>
      <c r="AI608" s="110"/>
      <c r="AJ608" s="110">
        <f>VLOOKUP($C608,'1 预算编制表单'!$C:$BJ,39,FALSE)</f>
        <v>0</v>
      </c>
      <c r="AK608" s="110">
        <f>AJ608-AL608</f>
        <v>0</v>
      </c>
      <c r="AL608" s="110"/>
      <c r="AM608" s="110">
        <f>VLOOKUP($C608,'1 预算编制表单'!$C:$BJ,42,FALSE)</f>
        <v>0</v>
      </c>
      <c r="AN608" s="110">
        <f>AM608-AO608</f>
        <v>0</v>
      </c>
      <c r="AO608" s="110"/>
      <c r="AP608" s="110">
        <f>VLOOKUP($C608,'1 预算编制表单'!$C:$BJ,45,FALSE)</f>
        <v>0</v>
      </c>
      <c r="AQ608" s="110">
        <f>AP608-AR608</f>
        <v>0</v>
      </c>
      <c r="AR608" s="110"/>
      <c r="AS608" s="110">
        <f>VLOOKUP($C608,'1 预算编制表单'!$C:$BJ,48,FALSE)</f>
        <v>0</v>
      </c>
      <c r="AT608" s="110">
        <f>AS608-AU608</f>
        <v>0</v>
      </c>
      <c r="AU608" s="110"/>
      <c r="AV608" s="110">
        <f>VLOOKUP($C608,'1 预算编制表单'!$C:$BJ,51,FALSE)</f>
        <v>0</v>
      </c>
      <c r="AW608" s="110">
        <f>AV608-AX608</f>
        <v>0</v>
      </c>
      <c r="AX608" s="110"/>
      <c r="AY608" s="110">
        <f>VLOOKUP($C608,'1 预算编制表单'!$C:$BJ,54,FALSE)</f>
        <v>0</v>
      </c>
      <c r="AZ608" s="110">
        <f>AY608-BA608</f>
        <v>0</v>
      </c>
      <c r="BA608" s="110"/>
      <c r="BB608" s="110">
        <f>VLOOKUP($C608,'1 预算编制表单'!$C:$BJ,57,FALSE)</f>
        <v>0</v>
      </c>
      <c r="BC608" s="110">
        <f>BB608-BD608</f>
        <v>0</v>
      </c>
      <c r="BD608" s="110"/>
      <c r="BE608" s="110">
        <f>VLOOKUP($C608,'1 预算编制表单'!$C:$BJ,60,FALSE)</f>
        <v>0</v>
      </c>
      <c r="BF608" s="110">
        <f>BE608-BG608</f>
        <v>0</v>
      </c>
      <c r="BG608" s="110"/>
      <c r="BH608" s="110">
        <f>VLOOKUP($C608,'1 预算编制表单'!$C:$BJ,27,FALSE)</f>
        <v>0</v>
      </c>
      <c r="BI608" s="110">
        <f>BH608-BJ608</f>
        <v>0</v>
      </c>
      <c r="BJ608" s="110"/>
      <c r="BK608" s="110">
        <f>VLOOKUP($C608,'1 预算编制表单'!$C:$BJ,30,FALSE)</f>
        <v>0</v>
      </c>
      <c r="BL608" s="110">
        <f>BK608-BM608</f>
        <v>0</v>
      </c>
      <c r="BM608" s="110"/>
      <c r="BN608" s="110">
        <f>VLOOKUP($C608,'1 预算编制表单'!$C:$BJ,33,FALSE)</f>
        <v>0</v>
      </c>
      <c r="BO608" s="110">
        <f>BN608-BP608</f>
        <v>0</v>
      </c>
      <c r="BP608" s="110"/>
      <c r="BQ608" s="110">
        <f>VLOOKUP($C608,'1 预算编制表单'!$C:$BJ,36,FALSE)</f>
        <v>0</v>
      </c>
      <c r="BR608" s="110">
        <f>BQ608-BS608</f>
        <v>0</v>
      </c>
      <c r="BS608" s="110"/>
      <c r="BT608" s="110">
        <f>VLOOKUP($C608,'1 预算编制表单'!$C:$BJ,39,FALSE)</f>
        <v>0</v>
      </c>
      <c r="BU608" s="110">
        <f>BT608-BV608</f>
        <v>0</v>
      </c>
      <c r="BV608" s="110"/>
      <c r="BW608" s="110">
        <f>VLOOKUP($C608,'1 预算编制表单'!$C:$BJ,42,FALSE)</f>
        <v>0</v>
      </c>
      <c r="BX608" s="110">
        <f>BW608-BY608</f>
        <v>0</v>
      </c>
      <c r="BY608" s="110"/>
      <c r="BZ608" s="110">
        <f>VLOOKUP($C608,'1 预算编制表单'!$C:$BJ,45,FALSE)</f>
        <v>0</v>
      </c>
      <c r="CA608" s="110">
        <f>BZ608-CB608</f>
        <v>0</v>
      </c>
      <c r="CB608" s="110"/>
      <c r="CC608" s="110">
        <f>VLOOKUP($C608,'1 预算编制表单'!$C:$BJ,48,FALSE)</f>
        <v>0</v>
      </c>
      <c r="CD608" s="110">
        <f>CC608-CE608</f>
        <v>0</v>
      </c>
      <c r="CE608" s="110"/>
      <c r="CF608" s="110">
        <f>VLOOKUP($C608,'1 预算编制表单'!$C:$BJ,51,FALSE)</f>
        <v>0</v>
      </c>
      <c r="CG608" s="110">
        <f>CF608-CH608</f>
        <v>0</v>
      </c>
      <c r="CH608" s="110"/>
      <c r="CI608" s="110">
        <f>VLOOKUP($C608,'1 预算编制表单'!$C:$BJ,54,FALSE)</f>
        <v>0</v>
      </c>
      <c r="CJ608" s="110">
        <f>CI608-CK608</f>
        <v>0</v>
      </c>
      <c r="CK608" s="110"/>
      <c r="CL608" s="110">
        <f>VLOOKUP($C608,'1 预算编制表单'!$C:$BJ,57,FALSE)</f>
        <v>0</v>
      </c>
      <c r="CM608" s="110">
        <f>CL608-CN608</f>
        <v>0</v>
      </c>
      <c r="CN608" s="110"/>
      <c r="CO608" s="110">
        <f>VLOOKUP($C608,'1 预算编制表单'!$C:$BJ,60,FALSE)</f>
        <v>0</v>
      </c>
      <c r="CP608" s="110">
        <f>CO608-CQ608</f>
        <v>0</v>
      </c>
      <c r="CQ608" s="110"/>
    </row>
    <row r="609" ht="24" customHeight="1" outlineLevel="1" spans="1:95">
      <c r="A609" s="22"/>
      <c r="B609" s="108" t="s">
        <v>794</v>
      </c>
      <c r="C609" s="109" t="s">
        <v>137</v>
      </c>
      <c r="D609" s="22" t="s">
        <v>2877</v>
      </c>
      <c r="E609" s="108" t="s">
        <v>2317</v>
      </c>
      <c r="F609" s="108"/>
      <c r="G609" s="108" t="s">
        <v>1851</v>
      </c>
      <c r="H609" s="110">
        <f t="shared" si="6668"/>
        <v>12000</v>
      </c>
      <c r="I609" s="110">
        <f t="shared" si="6669"/>
        <v>10924.1</v>
      </c>
      <c r="J609" s="110">
        <f t="shared" si="6666"/>
        <v>1075.9</v>
      </c>
      <c r="K609" s="110"/>
      <c r="L609" s="110"/>
      <c r="M609" s="150"/>
      <c r="N609" s="110"/>
      <c r="O609" s="150"/>
      <c r="P609" s="110"/>
      <c r="Q609" s="110"/>
      <c r="R609" s="110"/>
      <c r="S609" s="110"/>
      <c r="T609" s="110"/>
      <c r="U609" s="110"/>
      <c r="V609" s="110"/>
      <c r="W609" s="110"/>
      <c r="X609" s="114">
        <f>SUM(X610:X611)</f>
        <v>1000</v>
      </c>
      <c r="Y609" s="114">
        <f>X609-Z609</f>
        <v>1000</v>
      </c>
      <c r="Z609" s="114">
        <f>SUM(Z610:Z611)</f>
        <v>0</v>
      </c>
      <c r="AA609" s="114">
        <f>AA610</f>
        <v>1000</v>
      </c>
      <c r="AB609" s="114">
        <f>AA609-AC609</f>
        <v>1000</v>
      </c>
      <c r="AC609" s="114">
        <f>SUM(AC610:AC611)</f>
        <v>0</v>
      </c>
      <c r="AD609" s="114">
        <f>AD610</f>
        <v>1000</v>
      </c>
      <c r="AE609" s="114">
        <f>AD609-AF609</f>
        <v>672</v>
      </c>
      <c r="AF609" s="114">
        <f>SUM(AF610:AF611)</f>
        <v>328</v>
      </c>
      <c r="AG609" s="114">
        <f>AG610</f>
        <v>1000</v>
      </c>
      <c r="AH609" s="114">
        <f>AG609-AI609</f>
        <v>1000</v>
      </c>
      <c r="AI609" s="114">
        <f>SUM(AI610:AI611)</f>
        <v>0</v>
      </c>
      <c r="AJ609" s="114">
        <f>AJ610</f>
        <v>1000</v>
      </c>
      <c r="AK609" s="114">
        <f>AJ609-AL609</f>
        <v>1000</v>
      </c>
      <c r="AL609" s="114">
        <f>SUM(AL610:AL611)</f>
        <v>0</v>
      </c>
      <c r="AM609" s="114">
        <f>AM610</f>
        <v>1000</v>
      </c>
      <c r="AN609" s="114">
        <f>AM609-AO609</f>
        <v>252.1</v>
      </c>
      <c r="AO609" s="114">
        <f>SUM(AO610:AO611)</f>
        <v>747.9</v>
      </c>
      <c r="AP609" s="114">
        <f>AP610</f>
        <v>1000</v>
      </c>
      <c r="AQ609" s="114">
        <f>AP609-AR609</f>
        <v>1000</v>
      </c>
      <c r="AR609" s="114">
        <f>SUM(AR610:AR611)</f>
        <v>0</v>
      </c>
      <c r="AS609" s="114">
        <f>AS610</f>
        <v>1000</v>
      </c>
      <c r="AT609" s="114">
        <f>AS609-AU609</f>
        <v>1000</v>
      </c>
      <c r="AU609" s="114">
        <f>SUM(AU610:AU611)</f>
        <v>0</v>
      </c>
      <c r="AV609" s="114">
        <f>AV610</f>
        <v>1000</v>
      </c>
      <c r="AW609" s="114">
        <f>AV609-AX609</f>
        <v>1000</v>
      </c>
      <c r="AX609" s="114">
        <f>SUM(AX610:AX611)</f>
        <v>0</v>
      </c>
      <c r="AY609" s="114">
        <f>AY610</f>
        <v>1000</v>
      </c>
      <c r="AZ609" s="114">
        <f>AY609-BA609</f>
        <v>1000</v>
      </c>
      <c r="BA609" s="114">
        <f>SUM(BA610:BA611)</f>
        <v>0</v>
      </c>
      <c r="BB609" s="114">
        <f>BB610</f>
        <v>1000</v>
      </c>
      <c r="BC609" s="114">
        <f>BB609-BD609</f>
        <v>1000</v>
      </c>
      <c r="BD609" s="114">
        <f>SUM(BD610:BD611)</f>
        <v>0</v>
      </c>
      <c r="BE609" s="114">
        <f>BE610</f>
        <v>1000</v>
      </c>
      <c r="BF609" s="114">
        <f>BE609-BG609</f>
        <v>1000</v>
      </c>
      <c r="BG609" s="114">
        <f>SUM(BG610:BG611)</f>
        <v>0</v>
      </c>
      <c r="BH609" s="110">
        <f>VLOOKUP($C609,'1 预算编制表单'!$C:$BJ,27,FALSE)</f>
        <v>1000</v>
      </c>
      <c r="BI609" s="110">
        <f>BH609-BJ609</f>
        <v>1000</v>
      </c>
      <c r="BJ609" s="110"/>
      <c r="BK609" s="110">
        <f>VLOOKUP($C609,'1 预算编制表单'!$C:$BJ,30,FALSE)</f>
        <v>1000</v>
      </c>
      <c r="BL609" s="110">
        <f>BK609-BM609</f>
        <v>1000</v>
      </c>
      <c r="BM609" s="110"/>
      <c r="BN609" s="110">
        <f>VLOOKUP($C609,'1 预算编制表单'!$C:$BJ,33,FALSE)</f>
        <v>1000</v>
      </c>
      <c r="BO609" s="110">
        <f>BN609-BP609</f>
        <v>1000</v>
      </c>
      <c r="BP609" s="110"/>
      <c r="BQ609" s="110">
        <f>VLOOKUP($C609,'1 预算编制表单'!$C:$BJ,36,FALSE)</f>
        <v>1000</v>
      </c>
      <c r="BR609" s="110">
        <f>BQ609-BS609</f>
        <v>1000</v>
      </c>
      <c r="BS609" s="110"/>
      <c r="BT609" s="110">
        <f>VLOOKUP($C609,'1 预算编制表单'!$C:$BJ,39,FALSE)</f>
        <v>1000</v>
      </c>
      <c r="BU609" s="110">
        <f>BT609-BV609</f>
        <v>1000</v>
      </c>
      <c r="BV609" s="110"/>
      <c r="BW609" s="110">
        <f>VLOOKUP($C609,'1 预算编制表单'!$C:$BJ,42,FALSE)</f>
        <v>1000</v>
      </c>
      <c r="BX609" s="110">
        <f>BW609-BY609</f>
        <v>1000</v>
      </c>
      <c r="BY609" s="110"/>
      <c r="BZ609" s="110">
        <f>VLOOKUP($C609,'1 预算编制表单'!$C:$BJ,45,FALSE)</f>
        <v>1000</v>
      </c>
      <c r="CA609" s="110">
        <f>BZ609-CB609</f>
        <v>1000</v>
      </c>
      <c r="CB609" s="110"/>
      <c r="CC609" s="110">
        <f>VLOOKUP($C609,'1 预算编制表单'!$C:$BJ,48,FALSE)</f>
        <v>1000</v>
      </c>
      <c r="CD609" s="110">
        <f>CC609-CE609</f>
        <v>1000</v>
      </c>
      <c r="CE609" s="110"/>
      <c r="CF609" s="110">
        <f>VLOOKUP($C609,'1 预算编制表单'!$C:$BJ,51,FALSE)</f>
        <v>1000</v>
      </c>
      <c r="CG609" s="110">
        <f>CF609-CH609</f>
        <v>1000</v>
      </c>
      <c r="CH609" s="110"/>
      <c r="CI609" s="110">
        <f>VLOOKUP($C609,'1 预算编制表单'!$C:$BJ,54,FALSE)</f>
        <v>1000</v>
      </c>
      <c r="CJ609" s="110">
        <f>CI609-CK609</f>
        <v>1000</v>
      </c>
      <c r="CK609" s="110"/>
      <c r="CL609" s="110">
        <f>VLOOKUP($C609,'1 预算编制表单'!$C:$BJ,57,FALSE)</f>
        <v>1000</v>
      </c>
      <c r="CM609" s="110">
        <f>CL609-CN609</f>
        <v>1000</v>
      </c>
      <c r="CN609" s="110"/>
      <c r="CO609" s="110">
        <f>VLOOKUP($C609,'1 预算编制表单'!$C:$BJ,60,FALSE)</f>
        <v>1000</v>
      </c>
      <c r="CP609" s="110">
        <f>CO609-CQ609</f>
        <v>1000</v>
      </c>
      <c r="CQ609" s="110"/>
    </row>
    <row r="610" s="80" customFormat="1" ht="24" customHeight="1" outlineLevel="2" spans="1:95">
      <c r="A610" s="128"/>
      <c r="B610" s="129"/>
      <c r="C610" s="130" t="s">
        <v>2878</v>
      </c>
      <c r="D610" s="128" t="s">
        <v>138</v>
      </c>
      <c r="E610" s="129"/>
      <c r="F610" s="129"/>
      <c r="G610" s="108"/>
      <c r="H610" s="131"/>
      <c r="I610" s="131"/>
      <c r="J610" s="131"/>
      <c r="K610" s="131"/>
      <c r="L610" s="172"/>
      <c r="M610" s="159"/>
      <c r="N610" s="131"/>
      <c r="O610" s="159"/>
      <c r="P610" s="131"/>
      <c r="Q610" s="131"/>
      <c r="R610" s="131"/>
      <c r="S610" s="131"/>
      <c r="T610" s="131"/>
      <c r="U610" s="131"/>
      <c r="V610" s="131"/>
      <c r="W610" s="131"/>
      <c r="X610" s="131">
        <f>VLOOKUP($C609,'1 预算编制表单'!$C:$BJ,27,FALSE)</f>
        <v>1000</v>
      </c>
      <c r="Y610" s="131">
        <f>X610-Z610</f>
        <v>1000</v>
      </c>
      <c r="Z610" s="131">
        <f>SUMIF(物资过程计算表!$B:$B,$C609,物资过程计算表!$D:$D)</f>
        <v>0</v>
      </c>
      <c r="AA610" s="131">
        <f>VLOOKUP($C609,'1 预算编制表单'!$C:$BJ,30,FALSE)</f>
        <v>1000</v>
      </c>
      <c r="AB610" s="131"/>
      <c r="AC610" s="131">
        <f>SUMIF(物资过程计算表!$B:$B,$C609,物资过程计算表!E:E)</f>
        <v>0</v>
      </c>
      <c r="AD610" s="131">
        <f>VLOOKUP($C609,'1 预算编制表单'!$C:$BJ,33,FALSE)</f>
        <v>1000</v>
      </c>
      <c r="AE610" s="131"/>
      <c r="AF610" s="131">
        <f>SUMIF(物资过程计算表!$B:$B,$C609,物资过程计算表!F:F)</f>
        <v>0</v>
      </c>
      <c r="AG610" s="131">
        <f>VLOOKUP($C609,'1 预算编制表单'!$C:$BJ,36,FALSE)</f>
        <v>1000</v>
      </c>
      <c r="AH610" s="131"/>
      <c r="AI610" s="131">
        <f>SUMIF(物资过程计算表!$B:$B,$C609,物资过程计算表!G:G)</f>
        <v>0</v>
      </c>
      <c r="AJ610" s="131">
        <f>VLOOKUP($C609,'1 预算编制表单'!$C:$BJ,39,FALSE)</f>
        <v>1000</v>
      </c>
      <c r="AK610" s="131"/>
      <c r="AL610" s="131">
        <f>SUMIF(物资过程计算表!$B:$B,$C609,物资过程计算表!H:H)</f>
        <v>0</v>
      </c>
      <c r="AM610" s="131">
        <f>VLOOKUP($C609,'1 预算编制表单'!$C:$BJ,42,FALSE)</f>
        <v>1000</v>
      </c>
      <c r="AN610" s="131"/>
      <c r="AO610" s="131">
        <f>SUMIF(物资过程计算表!$B:$B,$C609,物资过程计算表!I:I)</f>
        <v>747.9</v>
      </c>
      <c r="AP610" s="131">
        <f>VLOOKUP($C609,'1 预算编制表单'!$C:$BJ,45,FALSE)</f>
        <v>1000</v>
      </c>
      <c r="AQ610" s="131"/>
      <c r="AR610" s="131">
        <f>SUMIF(物资过程计算表!$B:$B,$C609,物资过程计算表!J:J)</f>
        <v>0</v>
      </c>
      <c r="AS610" s="131">
        <f>VLOOKUP($C609,'1 预算编制表单'!$C:$BJ,48,FALSE)</f>
        <v>1000</v>
      </c>
      <c r="AT610" s="131"/>
      <c r="AU610" s="131">
        <f>SUMIF(物资过程计算表!$B:$B,$C609,物资过程计算表!K:K)</f>
        <v>0</v>
      </c>
      <c r="AV610" s="131">
        <f>VLOOKUP($C609,'1 预算编制表单'!$C:$BJ,51,FALSE)</f>
        <v>1000</v>
      </c>
      <c r="AW610" s="131"/>
      <c r="AX610" s="131">
        <f>SUMIF(物资过程计算表!$B:$B,$C609,物资过程计算表!L:L)</f>
        <v>0</v>
      </c>
      <c r="AY610" s="131">
        <f>VLOOKUP($C609,'1 预算编制表单'!$C:$BJ,54,FALSE)</f>
        <v>1000</v>
      </c>
      <c r="AZ610" s="131"/>
      <c r="BA610" s="131">
        <f>SUMIF(物资过程计算表!$B:$B,$C609,物资过程计算表!M:M)</f>
        <v>0</v>
      </c>
      <c r="BB610" s="131">
        <f>VLOOKUP($C609,'1 预算编制表单'!$C:$BJ,57,FALSE)</f>
        <v>1000</v>
      </c>
      <c r="BC610" s="131"/>
      <c r="BD610" s="131">
        <f>SUMIF(物资过程计算表!$B:$B,$C609,物资过程计算表!N:N)</f>
        <v>0</v>
      </c>
      <c r="BE610" s="131">
        <f>VLOOKUP($C609,'1 预算编制表单'!$C:$BJ,60,FALSE)</f>
        <v>1000</v>
      </c>
      <c r="BF610" s="131"/>
      <c r="BG610" s="131">
        <f>SUMIF(物资过程计算表!$B:$B,$C609,物资过程计算表!O:O)</f>
        <v>0</v>
      </c>
      <c r="BH610" s="131"/>
      <c r="BI610" s="131"/>
      <c r="BJ610" s="131"/>
      <c r="BK610" s="131"/>
      <c r="BL610" s="131"/>
      <c r="BM610" s="131"/>
      <c r="BN610" s="131"/>
      <c r="BO610" s="131"/>
      <c r="BP610" s="131"/>
      <c r="BQ610" s="131"/>
      <c r="BR610" s="131"/>
      <c r="BS610" s="131"/>
      <c r="BT610" s="131"/>
      <c r="BU610" s="131"/>
      <c r="BV610" s="131"/>
      <c r="BW610" s="131"/>
      <c r="BX610" s="131"/>
      <c r="BY610" s="131"/>
      <c r="BZ610" s="131"/>
      <c r="CA610" s="131"/>
      <c r="CB610" s="131"/>
      <c r="CC610" s="131"/>
      <c r="CD610" s="131"/>
      <c r="CE610" s="131"/>
      <c r="CF610" s="131"/>
      <c r="CG610" s="131"/>
      <c r="CH610" s="131"/>
      <c r="CI610" s="131"/>
      <c r="CJ610" s="131"/>
      <c r="CK610" s="131"/>
      <c r="CL610" s="131"/>
      <c r="CM610" s="131"/>
      <c r="CN610" s="131"/>
      <c r="CO610" s="131"/>
      <c r="CP610" s="131"/>
      <c r="CQ610" s="131"/>
    </row>
    <row r="611" s="80" customFormat="1" ht="24" customHeight="1" outlineLevel="2" spans="1:95">
      <c r="A611" s="128"/>
      <c r="B611" s="129"/>
      <c r="C611" s="130" t="s">
        <v>2879</v>
      </c>
      <c r="D611" s="128" t="s">
        <v>2880</v>
      </c>
      <c r="E611" s="129"/>
      <c r="F611" s="129"/>
      <c r="G611" s="108"/>
      <c r="H611" s="131"/>
      <c r="I611" s="131"/>
      <c r="J611" s="131"/>
      <c r="K611" s="131"/>
      <c r="L611" s="172"/>
      <c r="M611" s="159"/>
      <c r="N611" s="131"/>
      <c r="O611" s="159"/>
      <c r="P611" s="131"/>
      <c r="Q611" s="131"/>
      <c r="R611" s="131"/>
      <c r="S611" s="131"/>
      <c r="T611" s="131"/>
      <c r="U611" s="131"/>
      <c r="V611" s="131"/>
      <c r="W611" s="131"/>
      <c r="X611" s="131"/>
      <c r="Y611" s="131"/>
      <c r="Z611" s="131">
        <f>报销单计算表!B2</f>
        <v>0</v>
      </c>
      <c r="AA611" s="131"/>
      <c r="AB611" s="131"/>
      <c r="AC611" s="131">
        <f>报销单计算表!C2</f>
        <v>0</v>
      </c>
      <c r="AD611" s="131"/>
      <c r="AE611" s="131"/>
      <c r="AF611" s="131">
        <f>报销单计算表!D2</f>
        <v>328</v>
      </c>
      <c r="AG611" s="131"/>
      <c r="AH611" s="131"/>
      <c r="AI611" s="131">
        <f>报销单计算表!E2</f>
        <v>0</v>
      </c>
      <c r="AJ611" s="131"/>
      <c r="AK611" s="131"/>
      <c r="AL611" s="131">
        <f>报销单计算表!F2</f>
        <v>0</v>
      </c>
      <c r="AM611" s="131"/>
      <c r="AN611" s="131"/>
      <c r="AO611" s="131">
        <f>报销单计算表!G2</f>
        <v>0</v>
      </c>
      <c r="AP611" s="131"/>
      <c r="AQ611" s="131"/>
      <c r="AR611" s="131">
        <f>报销单计算表!H2</f>
        <v>0</v>
      </c>
      <c r="AS611" s="131"/>
      <c r="AT611" s="131"/>
      <c r="AU611" s="131">
        <f>报销单计算表!I2</f>
        <v>0</v>
      </c>
      <c r="AV611" s="131"/>
      <c r="AW611" s="131"/>
      <c r="AX611" s="131">
        <f>报销单计算表!J2</f>
        <v>0</v>
      </c>
      <c r="AY611" s="131"/>
      <c r="AZ611" s="131"/>
      <c r="BA611" s="131">
        <f>报销单计算表!K2</f>
        <v>0</v>
      </c>
      <c r="BB611" s="131"/>
      <c r="BC611" s="131"/>
      <c r="BD611" s="131">
        <f>报销单计算表!L2</f>
        <v>0</v>
      </c>
      <c r="BE611" s="131"/>
      <c r="BF611" s="131"/>
      <c r="BG611" s="131">
        <f>报销单计算表!M2</f>
        <v>0</v>
      </c>
      <c r="BH611" s="131"/>
      <c r="BI611" s="131"/>
      <c r="BJ611" s="131"/>
      <c r="BK611" s="131"/>
      <c r="BL611" s="131"/>
      <c r="BM611" s="131"/>
      <c r="BN611" s="131"/>
      <c r="BO611" s="131"/>
      <c r="BP611" s="131"/>
      <c r="BQ611" s="131"/>
      <c r="BR611" s="131"/>
      <c r="BS611" s="131"/>
      <c r="BT611" s="131"/>
      <c r="BU611" s="131"/>
      <c r="BV611" s="131"/>
      <c r="BW611" s="131"/>
      <c r="BX611" s="131"/>
      <c r="BY611" s="131"/>
      <c r="BZ611" s="131"/>
      <c r="CA611" s="131"/>
      <c r="CB611" s="131"/>
      <c r="CC611" s="131"/>
      <c r="CD611" s="131"/>
      <c r="CE611" s="131"/>
      <c r="CF611" s="131"/>
      <c r="CG611" s="131"/>
      <c r="CH611" s="131"/>
      <c r="CI611" s="131"/>
      <c r="CJ611" s="131"/>
      <c r="CK611" s="131"/>
      <c r="CL611" s="131"/>
      <c r="CM611" s="131"/>
      <c r="CN611" s="131"/>
      <c r="CO611" s="131"/>
      <c r="CP611" s="131"/>
      <c r="CQ611" s="131"/>
    </row>
    <row r="612" s="81" customFormat="1" ht="24" customHeight="1" outlineLevel="1" spans="1:95">
      <c r="A612" s="175"/>
      <c r="B612" s="176" t="s">
        <v>794</v>
      </c>
      <c r="C612" s="177" t="s">
        <v>141</v>
      </c>
      <c r="D612" s="175" t="s">
        <v>142</v>
      </c>
      <c r="E612" s="176" t="s">
        <v>2318</v>
      </c>
      <c r="F612" s="176"/>
      <c r="G612" s="176" t="s">
        <v>1851</v>
      </c>
      <c r="H612" s="178">
        <f t="shared" ref="H612:J613" si="6780">X612+AA612+AD612+AG612+AJ612+AM612+AP612+AS612+AV612+AY612+BB612+BE612</f>
        <v>0</v>
      </c>
      <c r="I612" s="178">
        <f t="shared" si="6780"/>
        <v>0</v>
      </c>
      <c r="J612" s="178">
        <f t="shared" si="6780"/>
        <v>0</v>
      </c>
      <c r="K612" s="178"/>
      <c r="L612" s="110"/>
      <c r="M612" s="179"/>
      <c r="N612" s="178"/>
      <c r="O612" s="179"/>
      <c r="P612" s="178"/>
      <c r="Q612" s="178"/>
      <c r="R612" s="178"/>
      <c r="S612" s="178"/>
      <c r="T612" s="178"/>
      <c r="U612" s="178"/>
      <c r="V612" s="178"/>
      <c r="W612" s="178"/>
      <c r="X612" s="178">
        <f>VLOOKUP($C612,'1 预算编制表单'!$C:$BJ,27,FALSE)</f>
        <v>0</v>
      </c>
      <c r="Y612" s="178">
        <f>X612-Z612</f>
        <v>0</v>
      </c>
      <c r="Z612" s="178">
        <f>报销单计算表!B5</f>
        <v>0</v>
      </c>
      <c r="AA612" s="178">
        <f>VLOOKUP($C612,'1 预算编制表单'!$C:$BJ,30,FALSE)</f>
        <v>0</v>
      </c>
      <c r="AB612" s="178">
        <f>AA612-AC612</f>
        <v>0</v>
      </c>
      <c r="AC612" s="178">
        <f>报销单计算表!C5</f>
        <v>0</v>
      </c>
      <c r="AD612" s="178">
        <f>VLOOKUP($C612,'1 预算编制表单'!$C:$BJ,33,FALSE)</f>
        <v>0</v>
      </c>
      <c r="AE612" s="178">
        <f>AD612-AF612</f>
        <v>0</v>
      </c>
      <c r="AF612" s="178">
        <f>报销单计算表!D5</f>
        <v>0</v>
      </c>
      <c r="AG612" s="178">
        <f>VLOOKUP($C612,'1 预算编制表单'!$C:$BJ,36,FALSE)</f>
        <v>0</v>
      </c>
      <c r="AH612" s="178">
        <f>AG612-AI612</f>
        <v>0</v>
      </c>
      <c r="AI612" s="178">
        <f>报销单计算表!E5</f>
        <v>0</v>
      </c>
      <c r="AJ612" s="178">
        <f>VLOOKUP($C612,'1 预算编制表单'!$C:$BJ,39,FALSE)</f>
        <v>0</v>
      </c>
      <c r="AK612" s="178">
        <f>AJ612-AL612</f>
        <v>0</v>
      </c>
      <c r="AL612" s="178">
        <f>报销单计算表!F5</f>
        <v>0</v>
      </c>
      <c r="AM612" s="178">
        <f>VLOOKUP($C612,'1 预算编制表单'!$C:$BJ,42,FALSE)</f>
        <v>0</v>
      </c>
      <c r="AN612" s="178">
        <f>AM612-AO612</f>
        <v>0</v>
      </c>
      <c r="AO612" s="178">
        <f>报销单计算表!G5</f>
        <v>0</v>
      </c>
      <c r="AP612" s="178">
        <f>VLOOKUP($C612,'1 预算编制表单'!$C:$BJ,45,FALSE)</f>
        <v>0</v>
      </c>
      <c r="AQ612" s="178">
        <f>AP612-AR612</f>
        <v>0</v>
      </c>
      <c r="AR612" s="178">
        <f>报销单计算表!H5</f>
        <v>0</v>
      </c>
      <c r="AS612" s="178">
        <f>VLOOKUP($C612,'1 预算编制表单'!$C:$BJ,48,FALSE)</f>
        <v>0</v>
      </c>
      <c r="AT612" s="178">
        <f>AS612-AU612</f>
        <v>0</v>
      </c>
      <c r="AU612" s="178">
        <f>报销单计算表!I5</f>
        <v>0</v>
      </c>
      <c r="AV612" s="178">
        <f>VLOOKUP($C612,'1 预算编制表单'!$C:$BJ,51,FALSE)</f>
        <v>0</v>
      </c>
      <c r="AW612" s="178">
        <f>AV612-AX612</f>
        <v>0</v>
      </c>
      <c r="AX612" s="178">
        <f>报销单计算表!J5</f>
        <v>0</v>
      </c>
      <c r="AY612" s="178">
        <f>VLOOKUP($C612,'1 预算编制表单'!$C:$BJ,54,FALSE)</f>
        <v>0</v>
      </c>
      <c r="AZ612" s="178">
        <f>AY612-BA612</f>
        <v>0</v>
      </c>
      <c r="BA612" s="178">
        <f>报销单计算表!K5</f>
        <v>0</v>
      </c>
      <c r="BB612" s="178">
        <f>VLOOKUP($C612,'1 预算编制表单'!$C:$BJ,57,FALSE)</f>
        <v>0</v>
      </c>
      <c r="BC612" s="178">
        <f>BB612-BD612</f>
        <v>0</v>
      </c>
      <c r="BD612" s="178">
        <f>报销单计算表!L5</f>
        <v>0</v>
      </c>
      <c r="BE612" s="178">
        <f>VLOOKUP($C612,'1 预算编制表单'!$C:$BJ,60,FALSE)</f>
        <v>0</v>
      </c>
      <c r="BF612" s="178">
        <f>BE612-BG612</f>
        <v>0</v>
      </c>
      <c r="BG612" s="178">
        <f>报销单计算表!M5</f>
        <v>0</v>
      </c>
      <c r="BH612" s="178">
        <f>VLOOKUP($C612,'1 预算编制表单'!$C:$BJ,27,FALSE)</f>
        <v>0</v>
      </c>
      <c r="BI612" s="178">
        <f>BH612-BJ612</f>
        <v>0</v>
      </c>
      <c r="BJ612" s="178"/>
      <c r="BK612" s="178">
        <f>VLOOKUP($C612,'1 预算编制表单'!$C:$BJ,30,FALSE)</f>
        <v>0</v>
      </c>
      <c r="BL612" s="178">
        <f>BK612-BM612</f>
        <v>0</v>
      </c>
      <c r="BM612" s="178"/>
      <c r="BN612" s="178">
        <f>VLOOKUP($C612,'1 预算编制表单'!$C:$BJ,33,FALSE)</f>
        <v>0</v>
      </c>
      <c r="BO612" s="178">
        <f>BN612-BP612</f>
        <v>0</v>
      </c>
      <c r="BP612" s="178"/>
      <c r="BQ612" s="178">
        <f>VLOOKUP($C612,'1 预算编制表单'!$C:$BJ,36,FALSE)</f>
        <v>0</v>
      </c>
      <c r="BR612" s="178">
        <f>BQ612-BS612</f>
        <v>0</v>
      </c>
      <c r="BS612" s="178"/>
      <c r="BT612" s="178">
        <f>VLOOKUP($C612,'1 预算编制表单'!$C:$BJ,39,FALSE)</f>
        <v>0</v>
      </c>
      <c r="BU612" s="178">
        <f>BT612-BV612</f>
        <v>0</v>
      </c>
      <c r="BV612" s="178"/>
      <c r="BW612" s="178">
        <f>VLOOKUP($C612,'1 预算编制表单'!$C:$BJ,42,FALSE)</f>
        <v>0</v>
      </c>
      <c r="BX612" s="178">
        <f>BW612-BY612</f>
        <v>0</v>
      </c>
      <c r="BY612" s="178"/>
      <c r="BZ612" s="178">
        <f>VLOOKUP($C612,'1 预算编制表单'!$C:$BJ,45,FALSE)</f>
        <v>0</v>
      </c>
      <c r="CA612" s="178">
        <f>BZ612-CB612</f>
        <v>0</v>
      </c>
      <c r="CB612" s="178"/>
      <c r="CC612" s="178">
        <f>VLOOKUP($C612,'1 预算编制表单'!$C:$BJ,48,FALSE)</f>
        <v>0</v>
      </c>
      <c r="CD612" s="178">
        <f>CC612-CE612</f>
        <v>0</v>
      </c>
      <c r="CE612" s="178"/>
      <c r="CF612" s="178">
        <f>VLOOKUP($C612,'1 预算编制表单'!$C:$BJ,51,FALSE)</f>
        <v>0</v>
      </c>
      <c r="CG612" s="178">
        <f>CF612-CH612</f>
        <v>0</v>
      </c>
      <c r="CH612" s="178"/>
      <c r="CI612" s="178">
        <f>VLOOKUP($C612,'1 预算编制表单'!$C:$BJ,54,FALSE)</f>
        <v>0</v>
      </c>
      <c r="CJ612" s="178">
        <f>CI612-CK612</f>
        <v>0</v>
      </c>
      <c r="CK612" s="178"/>
      <c r="CL612" s="178">
        <f>VLOOKUP($C612,'1 预算编制表单'!$C:$BJ,57,FALSE)</f>
        <v>0</v>
      </c>
      <c r="CM612" s="178">
        <f>CL612-CN612</f>
        <v>0</v>
      </c>
      <c r="CN612" s="178"/>
      <c r="CO612" s="178">
        <f>VLOOKUP($C612,'1 预算编制表单'!$C:$BJ,60,FALSE)</f>
        <v>0</v>
      </c>
      <c r="CP612" s="178">
        <f>CO612-CQ612</f>
        <v>0</v>
      </c>
      <c r="CQ612" s="178"/>
    </row>
    <row r="613" s="81" customFormat="1" ht="24" customHeight="1" outlineLevel="1" spans="1:95">
      <c r="A613" s="175"/>
      <c r="B613" s="176" t="s">
        <v>794</v>
      </c>
      <c r="C613" s="177" t="s">
        <v>102</v>
      </c>
      <c r="D613" s="175" t="s">
        <v>103</v>
      </c>
      <c r="E613" s="176" t="s">
        <v>2319</v>
      </c>
      <c r="F613" s="176"/>
      <c r="G613" s="176" t="s">
        <v>1851</v>
      </c>
      <c r="H613" s="178">
        <f t="shared" si="6780"/>
        <v>0</v>
      </c>
      <c r="I613" s="178">
        <f t="shared" si="6780"/>
        <v>0</v>
      </c>
      <c r="J613" s="178">
        <f t="shared" si="6780"/>
        <v>0</v>
      </c>
      <c r="K613" s="178"/>
      <c r="L613" s="110"/>
      <c r="M613" s="179"/>
      <c r="N613" s="178"/>
      <c r="O613" s="179"/>
      <c r="P613" s="178"/>
      <c r="Q613" s="178"/>
      <c r="R613" s="178"/>
      <c r="S613" s="178"/>
      <c r="T613" s="178"/>
      <c r="U613" s="178"/>
      <c r="V613" s="178"/>
      <c r="W613" s="178"/>
      <c r="X613" s="178">
        <f>VLOOKUP($C613,'1 预算编制表单'!$C:$BJ,27,FALSE)</f>
        <v>0</v>
      </c>
      <c r="Y613" s="178">
        <f>X613-Z613</f>
        <v>0</v>
      </c>
      <c r="Z613" s="178">
        <f>报销单计算表!B3+Z614</f>
        <v>0</v>
      </c>
      <c r="AA613" s="178">
        <f>VLOOKUP($C613,'1 预算编制表单'!$C:$BJ,30,FALSE)</f>
        <v>0</v>
      </c>
      <c r="AB613" s="178">
        <f>AA613-AC613</f>
        <v>0</v>
      </c>
      <c r="AC613" s="178">
        <f>报销单计算表!C3+AC614</f>
        <v>0</v>
      </c>
      <c r="AD613" s="178">
        <f>VLOOKUP($C613,'1 预算编制表单'!$C:$BJ,33,FALSE)</f>
        <v>0</v>
      </c>
      <c r="AE613" s="178">
        <f>AD613-AF613</f>
        <v>0</v>
      </c>
      <c r="AF613" s="178">
        <f>报销单计算表!D3+AF614</f>
        <v>0</v>
      </c>
      <c r="AG613" s="178">
        <f>VLOOKUP($C613,'1 预算编制表单'!$C:$BJ,36,FALSE)</f>
        <v>0</v>
      </c>
      <c r="AH613" s="178">
        <f>AG613-AI613</f>
        <v>0</v>
      </c>
      <c r="AI613" s="178">
        <f>报销单计算表!E3+AI614</f>
        <v>0</v>
      </c>
      <c r="AJ613" s="178">
        <f>VLOOKUP($C613,'1 预算编制表单'!$C:$BJ,39,FALSE)</f>
        <v>0</v>
      </c>
      <c r="AK613" s="178">
        <f>AJ613-AL613</f>
        <v>0</v>
      </c>
      <c r="AL613" s="178">
        <f>报销单计算表!F3+AL614</f>
        <v>0</v>
      </c>
      <c r="AM613" s="178">
        <f>VLOOKUP($C613,'1 预算编制表单'!$C:$BJ,42,FALSE)</f>
        <v>0</v>
      </c>
      <c r="AN613" s="178">
        <f>AM613-AO613</f>
        <v>0</v>
      </c>
      <c r="AO613" s="178">
        <f>报销单计算表!G3+AO614</f>
        <v>0</v>
      </c>
      <c r="AP613" s="178">
        <f>VLOOKUP($C613,'1 预算编制表单'!$C:$BJ,45,FALSE)</f>
        <v>0</v>
      </c>
      <c r="AQ613" s="178">
        <f>AP613-AR613</f>
        <v>0</v>
      </c>
      <c r="AR613" s="178">
        <f>报销单计算表!H3+AR614</f>
        <v>0</v>
      </c>
      <c r="AS613" s="178">
        <f>VLOOKUP($C613,'1 预算编制表单'!$C:$BJ,48,FALSE)</f>
        <v>0</v>
      </c>
      <c r="AT613" s="178">
        <f>AS613-AU613</f>
        <v>0</v>
      </c>
      <c r="AU613" s="178">
        <f>报销单计算表!I3+AU614</f>
        <v>0</v>
      </c>
      <c r="AV613" s="178">
        <f>VLOOKUP($C613,'1 预算编制表单'!$C:$BJ,51,FALSE)</f>
        <v>0</v>
      </c>
      <c r="AW613" s="178">
        <f>AV613-AX613</f>
        <v>0</v>
      </c>
      <c r="AX613" s="178">
        <f>报销单计算表!J3+AX614</f>
        <v>0</v>
      </c>
      <c r="AY613" s="178">
        <f>VLOOKUP($C613,'1 预算编制表单'!$C:$BJ,54,FALSE)</f>
        <v>0</v>
      </c>
      <c r="AZ613" s="178">
        <f>AY613-BA613</f>
        <v>0</v>
      </c>
      <c r="BA613" s="178">
        <f>报销单计算表!K3+BA614</f>
        <v>0</v>
      </c>
      <c r="BB613" s="178">
        <f>VLOOKUP($C613,'1 预算编制表单'!$C:$BJ,57,FALSE)</f>
        <v>0</v>
      </c>
      <c r="BC613" s="178">
        <f>BB613-BD613</f>
        <v>0</v>
      </c>
      <c r="BD613" s="178">
        <f>报销单计算表!L3+BD614</f>
        <v>0</v>
      </c>
      <c r="BE613" s="178">
        <f>VLOOKUP($C613,'1 预算编制表单'!$C:$BJ,60,FALSE)</f>
        <v>0</v>
      </c>
      <c r="BF613" s="178">
        <f>BE613-BG613</f>
        <v>0</v>
      </c>
      <c r="BG613" s="178">
        <f>报销单计算表!M3+BG614</f>
        <v>0</v>
      </c>
      <c r="BH613" s="178">
        <f>VLOOKUP($C613,'1 预算编制表单'!$C:$BJ,27,FALSE)</f>
        <v>0</v>
      </c>
      <c r="BI613" s="178">
        <f>BH613-BJ613</f>
        <v>0</v>
      </c>
      <c r="BJ613" s="178"/>
      <c r="BK613" s="178">
        <f>VLOOKUP($C613,'1 预算编制表单'!$C:$BJ,30,FALSE)</f>
        <v>0</v>
      </c>
      <c r="BL613" s="178">
        <f>BK613-BM613</f>
        <v>0</v>
      </c>
      <c r="BM613" s="178"/>
      <c r="BN613" s="178">
        <f>VLOOKUP($C613,'1 预算编制表单'!$C:$BJ,33,FALSE)</f>
        <v>0</v>
      </c>
      <c r="BO613" s="178">
        <f>BN613-BP613</f>
        <v>0</v>
      </c>
      <c r="BP613" s="178"/>
      <c r="BQ613" s="178">
        <f>VLOOKUP($C613,'1 预算编制表单'!$C:$BJ,36,FALSE)</f>
        <v>0</v>
      </c>
      <c r="BR613" s="178">
        <f>BQ613-BS613</f>
        <v>0</v>
      </c>
      <c r="BS613" s="178"/>
      <c r="BT613" s="178">
        <f>VLOOKUP($C613,'1 预算编制表单'!$C:$BJ,39,FALSE)</f>
        <v>0</v>
      </c>
      <c r="BU613" s="178">
        <f>BT613-BV613</f>
        <v>0</v>
      </c>
      <c r="BV613" s="178"/>
      <c r="BW613" s="178">
        <f>VLOOKUP($C613,'1 预算编制表单'!$C:$BJ,42,FALSE)</f>
        <v>0</v>
      </c>
      <c r="BX613" s="178">
        <f>BW613-BY613</f>
        <v>0</v>
      </c>
      <c r="BY613" s="178"/>
      <c r="BZ613" s="178">
        <f>VLOOKUP($C613,'1 预算编制表单'!$C:$BJ,45,FALSE)</f>
        <v>0</v>
      </c>
      <c r="CA613" s="178">
        <f>BZ613-CB613</f>
        <v>0</v>
      </c>
      <c r="CB613" s="178"/>
      <c r="CC613" s="178">
        <f>VLOOKUP($C613,'1 预算编制表单'!$C:$BJ,48,FALSE)</f>
        <v>0</v>
      </c>
      <c r="CD613" s="178">
        <f>CC613-CE613</f>
        <v>0</v>
      </c>
      <c r="CE613" s="178"/>
      <c r="CF613" s="178">
        <f>VLOOKUP($C613,'1 预算编制表单'!$C:$BJ,51,FALSE)</f>
        <v>0</v>
      </c>
      <c r="CG613" s="178">
        <f>CF613-CH613</f>
        <v>0</v>
      </c>
      <c r="CH613" s="178"/>
      <c r="CI613" s="178">
        <f>VLOOKUP($C613,'1 预算编制表单'!$C:$BJ,54,FALSE)</f>
        <v>0</v>
      </c>
      <c r="CJ613" s="178">
        <f>CI613-CK613</f>
        <v>0</v>
      </c>
      <c r="CK613" s="178"/>
      <c r="CL613" s="178">
        <f>VLOOKUP($C613,'1 预算编制表单'!$C:$BJ,57,FALSE)</f>
        <v>0</v>
      </c>
      <c r="CM613" s="178">
        <f>CL613-CN613</f>
        <v>0</v>
      </c>
      <c r="CN613" s="178"/>
      <c r="CO613" s="178">
        <f>VLOOKUP($C613,'1 预算编制表单'!$C:$BJ,60,FALSE)</f>
        <v>0</v>
      </c>
      <c r="CP613" s="178">
        <f>CO613-CQ613</f>
        <v>0</v>
      </c>
      <c r="CQ613" s="178"/>
    </row>
    <row r="614" s="48" customFormat="1" ht="24" customHeight="1" outlineLevel="2" spans="1:95">
      <c r="A614" s="128"/>
      <c r="B614" s="129"/>
      <c r="C614" s="130" t="s">
        <v>2881</v>
      </c>
      <c r="D614" s="128" t="s">
        <v>2882</v>
      </c>
      <c r="E614" s="129"/>
      <c r="F614" s="129"/>
      <c r="G614" s="176"/>
      <c r="H614" s="131"/>
      <c r="I614" s="131"/>
      <c r="J614" s="131"/>
      <c r="K614" s="131"/>
      <c r="L614" s="172"/>
      <c r="M614" s="159"/>
      <c r="N614" s="131"/>
      <c r="O614" s="159"/>
      <c r="P614" s="131"/>
      <c r="Q614" s="131"/>
      <c r="R614" s="131"/>
      <c r="S614" s="131"/>
      <c r="T614" s="131"/>
      <c r="U614" s="131"/>
      <c r="V614" s="131"/>
      <c r="W614" s="131"/>
      <c r="X614" s="131"/>
      <c r="Y614" s="131"/>
      <c r="Z614" s="131">
        <f>报销单计算表!B6</f>
        <v>0</v>
      </c>
      <c r="AA614" s="131"/>
      <c r="AB614" s="131"/>
      <c r="AC614" s="131">
        <f>报销单计算表!C6</f>
        <v>0</v>
      </c>
      <c r="AD614" s="131"/>
      <c r="AE614" s="131"/>
      <c r="AF614" s="131">
        <f>报销单计算表!D6</f>
        <v>0</v>
      </c>
      <c r="AG614" s="131"/>
      <c r="AH614" s="131"/>
      <c r="AI614" s="131">
        <f>报销单计算表!E6</f>
        <v>0</v>
      </c>
      <c r="AJ614" s="131"/>
      <c r="AK614" s="131"/>
      <c r="AL614" s="131">
        <f>报销单计算表!F6</f>
        <v>0</v>
      </c>
      <c r="AM614" s="131"/>
      <c r="AN614" s="131"/>
      <c r="AO614" s="131">
        <f>报销单计算表!G6</f>
        <v>0</v>
      </c>
      <c r="AP614" s="131"/>
      <c r="AQ614" s="131"/>
      <c r="AR614" s="131">
        <f>报销单计算表!H6</f>
        <v>0</v>
      </c>
      <c r="AS614" s="131"/>
      <c r="AT614" s="131"/>
      <c r="AU614" s="131">
        <f>报销单计算表!I6</f>
        <v>0</v>
      </c>
      <c r="AV614" s="131"/>
      <c r="AW614" s="131"/>
      <c r="AX614" s="131">
        <f>报销单计算表!J6</f>
        <v>0</v>
      </c>
      <c r="AY614" s="131"/>
      <c r="AZ614" s="131"/>
      <c r="BA614" s="131">
        <f>报销单计算表!K6</f>
        <v>0</v>
      </c>
      <c r="BB614" s="131"/>
      <c r="BC614" s="131"/>
      <c r="BD614" s="131">
        <f>报销单计算表!L6</f>
        <v>0</v>
      </c>
      <c r="BE614" s="131"/>
      <c r="BF614" s="131"/>
      <c r="BG614" s="131">
        <f>报销单计算表!M6</f>
        <v>0</v>
      </c>
      <c r="BH614" s="131"/>
      <c r="BI614" s="131"/>
      <c r="BJ614" s="131"/>
      <c r="BK614" s="131"/>
      <c r="BL614" s="131"/>
      <c r="BM614" s="131"/>
      <c r="BN614" s="131"/>
      <c r="BO614" s="131"/>
      <c r="BP614" s="131"/>
      <c r="BQ614" s="131"/>
      <c r="BR614" s="131"/>
      <c r="BS614" s="131"/>
      <c r="BT614" s="131"/>
      <c r="BU614" s="131"/>
      <c r="BV614" s="131"/>
      <c r="BW614" s="131"/>
      <c r="BX614" s="131"/>
      <c r="BY614" s="131"/>
      <c r="BZ614" s="131"/>
      <c r="CA614" s="131"/>
      <c r="CB614" s="131"/>
      <c r="CC614" s="131"/>
      <c r="CD614" s="131"/>
      <c r="CE614" s="131"/>
      <c r="CF614" s="131"/>
      <c r="CG614" s="131"/>
      <c r="CH614" s="131"/>
      <c r="CI614" s="131"/>
      <c r="CJ614" s="131"/>
      <c r="CK614" s="131"/>
      <c r="CL614" s="131"/>
      <c r="CM614" s="131"/>
      <c r="CN614" s="131"/>
      <c r="CO614" s="131"/>
      <c r="CP614" s="131"/>
      <c r="CQ614" s="131"/>
    </row>
    <row r="615" ht="24" customHeight="1" outlineLevel="1" spans="1:95">
      <c r="A615" s="22"/>
      <c r="B615" s="108" t="s">
        <v>794</v>
      </c>
      <c r="C615" s="109" t="s">
        <v>143</v>
      </c>
      <c r="D615" s="22" t="s">
        <v>144</v>
      </c>
      <c r="E615" s="108"/>
      <c r="F615" s="108"/>
      <c r="G615" s="108" t="s">
        <v>1851</v>
      </c>
      <c r="H615" s="110">
        <f t="shared" ref="H615:H625" si="6781">X615+AA615+AD615+AG615+AJ615+AM615+AP615+AS615+AV615+AY615+BB615+BE615</f>
        <v>0</v>
      </c>
      <c r="I615" s="110">
        <f t="shared" ref="I615:I625" si="6782">Y615+AB615+AE615+AH615+AK615+AN615+AQ615+AT615+AW615+AZ615+BC615+BF615</f>
        <v>0</v>
      </c>
      <c r="J615" s="110">
        <f t="shared" ref="J615:J625" si="6783">Z615+AC615+AF615+AI615+AL615+AO615+AR615+AU615+AX615+BA615+BD615+BG615</f>
        <v>0</v>
      </c>
      <c r="K615" s="110"/>
      <c r="L615" s="110"/>
      <c r="M615" s="150"/>
      <c r="N615" s="110"/>
      <c r="O615" s="150"/>
      <c r="P615" s="110"/>
      <c r="Q615" s="110"/>
      <c r="R615" s="110"/>
      <c r="S615" s="110"/>
      <c r="T615" s="110"/>
      <c r="U615" s="110"/>
      <c r="V615" s="110"/>
      <c r="W615" s="110"/>
      <c r="X615" s="110">
        <f>VLOOKUP($C615,'1 预算编制表单'!$C:$BJ,27,FALSE)</f>
        <v>0</v>
      </c>
      <c r="Y615" s="110">
        <f>X615-Z615</f>
        <v>0</v>
      </c>
      <c r="Z615" s="110"/>
      <c r="AA615" s="110">
        <f>VLOOKUP($C615,'1 预算编制表单'!$C:$BJ,30,FALSE)</f>
        <v>0</v>
      </c>
      <c r="AB615" s="110">
        <f>AA615-AC615</f>
        <v>0</v>
      </c>
      <c r="AC615" s="110"/>
      <c r="AD615" s="110">
        <f>VLOOKUP($C615,'1 预算编制表单'!$C:$BJ,33,FALSE)</f>
        <v>0</v>
      </c>
      <c r="AE615" s="110">
        <f>AD615-AF615</f>
        <v>0</v>
      </c>
      <c r="AF615" s="110"/>
      <c r="AG615" s="110">
        <f>VLOOKUP($C615,'1 预算编制表单'!$C:$BJ,36,FALSE)</f>
        <v>0</v>
      </c>
      <c r="AH615" s="110">
        <f>AG615-AI615</f>
        <v>0</v>
      </c>
      <c r="AI615" s="110"/>
      <c r="AJ615" s="110">
        <f>VLOOKUP($C615,'1 预算编制表单'!$C:$BJ,39,FALSE)</f>
        <v>0</v>
      </c>
      <c r="AK615" s="110">
        <f>AJ615-AL615</f>
        <v>0</v>
      </c>
      <c r="AL615" s="110"/>
      <c r="AM615" s="110">
        <f>VLOOKUP($C615,'1 预算编制表单'!$C:$BJ,42,FALSE)</f>
        <v>0</v>
      </c>
      <c r="AN615" s="110">
        <f>AM615-AO615</f>
        <v>0</v>
      </c>
      <c r="AO615" s="110"/>
      <c r="AP615" s="110">
        <f>VLOOKUP($C615,'1 预算编制表单'!$C:$BJ,45,FALSE)</f>
        <v>0</v>
      </c>
      <c r="AQ615" s="110">
        <f>AP615-AR615</f>
        <v>0</v>
      </c>
      <c r="AR615" s="110"/>
      <c r="AS615" s="110">
        <f>VLOOKUP($C615,'1 预算编制表单'!$C:$BJ,48,FALSE)</f>
        <v>0</v>
      </c>
      <c r="AT615" s="110">
        <f>AS615-AU615</f>
        <v>0</v>
      </c>
      <c r="AU615" s="110"/>
      <c r="AV615" s="110">
        <f>VLOOKUP($C615,'1 预算编制表单'!$C:$BJ,51,FALSE)</f>
        <v>0</v>
      </c>
      <c r="AW615" s="110">
        <f>AV615-AX615</f>
        <v>0</v>
      </c>
      <c r="AX615" s="110"/>
      <c r="AY615" s="110">
        <f>VLOOKUP($C615,'1 预算编制表单'!$C:$BJ,54,FALSE)</f>
        <v>0</v>
      </c>
      <c r="AZ615" s="110">
        <f>AY615-BA615</f>
        <v>0</v>
      </c>
      <c r="BA615" s="110"/>
      <c r="BB615" s="110">
        <f>VLOOKUP($C615,'1 预算编制表单'!$C:$BJ,57,FALSE)</f>
        <v>0</v>
      </c>
      <c r="BC615" s="110">
        <f>BB615-BD615</f>
        <v>0</v>
      </c>
      <c r="BD615" s="110"/>
      <c r="BE615" s="110">
        <f>VLOOKUP($C615,'1 预算编制表单'!$C:$BJ,60,FALSE)</f>
        <v>0</v>
      </c>
      <c r="BF615" s="110">
        <f>BE615-BG615</f>
        <v>0</v>
      </c>
      <c r="BG615" s="110"/>
      <c r="BH615" s="110">
        <f>VLOOKUP($C615,'1 预算编制表单'!$C:$BJ,27,FALSE)</f>
        <v>0</v>
      </c>
      <c r="BI615" s="110">
        <f>BH615-BJ615</f>
        <v>0</v>
      </c>
      <c r="BJ615" s="110"/>
      <c r="BK615" s="110">
        <f>VLOOKUP($C615,'1 预算编制表单'!$C:$BJ,30,FALSE)</f>
        <v>0</v>
      </c>
      <c r="BL615" s="110">
        <f>BK615-BM615</f>
        <v>0</v>
      </c>
      <c r="BM615" s="110"/>
      <c r="BN615" s="110">
        <f>VLOOKUP($C615,'1 预算编制表单'!$C:$BJ,33,FALSE)</f>
        <v>0</v>
      </c>
      <c r="BO615" s="110">
        <f>BN615-BP615</f>
        <v>0</v>
      </c>
      <c r="BP615" s="110"/>
      <c r="BQ615" s="110">
        <f>VLOOKUP($C615,'1 预算编制表单'!$C:$BJ,36,FALSE)</f>
        <v>0</v>
      </c>
      <c r="BR615" s="110">
        <f>BQ615-BS615</f>
        <v>0</v>
      </c>
      <c r="BS615" s="110"/>
      <c r="BT615" s="110">
        <f>VLOOKUP($C615,'1 预算编制表单'!$C:$BJ,39,FALSE)</f>
        <v>0</v>
      </c>
      <c r="BU615" s="110">
        <f>BT615-BV615</f>
        <v>0</v>
      </c>
      <c r="BV615" s="110"/>
      <c r="BW615" s="110">
        <f>VLOOKUP($C615,'1 预算编制表单'!$C:$BJ,42,FALSE)</f>
        <v>0</v>
      </c>
      <c r="BX615" s="110">
        <f>BW615-BY615</f>
        <v>0</v>
      </c>
      <c r="BY615" s="110"/>
      <c r="BZ615" s="110">
        <f>VLOOKUP($C615,'1 预算编制表单'!$C:$BJ,45,FALSE)</f>
        <v>0</v>
      </c>
      <c r="CA615" s="110">
        <f>BZ615-CB615</f>
        <v>0</v>
      </c>
      <c r="CB615" s="110"/>
      <c r="CC615" s="110">
        <f>VLOOKUP($C615,'1 预算编制表单'!$C:$BJ,48,FALSE)</f>
        <v>0</v>
      </c>
      <c r="CD615" s="110">
        <f>CC615-CE615</f>
        <v>0</v>
      </c>
      <c r="CE615" s="110"/>
      <c r="CF615" s="110">
        <f>VLOOKUP($C615,'1 预算编制表单'!$C:$BJ,51,FALSE)</f>
        <v>0</v>
      </c>
      <c r="CG615" s="110">
        <f>CF615-CH615</f>
        <v>0</v>
      </c>
      <c r="CH615" s="110"/>
      <c r="CI615" s="110">
        <f>VLOOKUP($C615,'1 预算编制表单'!$C:$BJ,54,FALSE)</f>
        <v>0</v>
      </c>
      <c r="CJ615" s="110">
        <f>CI615-CK615</f>
        <v>0</v>
      </c>
      <c r="CK615" s="110"/>
      <c r="CL615" s="110">
        <f>VLOOKUP($C615,'1 预算编制表单'!$C:$BJ,57,FALSE)</f>
        <v>0</v>
      </c>
      <c r="CM615" s="110">
        <f>CL615-CN615</f>
        <v>0</v>
      </c>
      <c r="CN615" s="110"/>
      <c r="CO615" s="110">
        <f>VLOOKUP($C615,'1 预算编制表单'!$C:$BJ,60,FALSE)</f>
        <v>0</v>
      </c>
      <c r="CP615" s="110">
        <f>CO615-CQ615</f>
        <v>0</v>
      </c>
      <c r="CQ615" s="110"/>
    </row>
    <row r="616" s="81" customFormat="1" ht="24" customHeight="1" outlineLevel="1" spans="1:95">
      <c r="A616" s="175"/>
      <c r="B616" s="176" t="s">
        <v>794</v>
      </c>
      <c r="C616" s="177" t="s">
        <v>147</v>
      </c>
      <c r="D616" s="175" t="s">
        <v>148</v>
      </c>
      <c r="E616" s="176" t="s">
        <v>2320</v>
      </c>
      <c r="F616" s="176"/>
      <c r="G616" s="176" t="s">
        <v>1851</v>
      </c>
      <c r="H616" s="178">
        <f t="shared" si="6781"/>
        <v>13200</v>
      </c>
      <c r="I616" s="178">
        <f t="shared" si="6782"/>
        <v>-372156.88</v>
      </c>
      <c r="J616" s="178">
        <f t="shared" si="6783"/>
        <v>385356.88</v>
      </c>
      <c r="K616" s="178"/>
      <c r="L616" s="110"/>
      <c r="M616" s="179"/>
      <c r="N616" s="178"/>
      <c r="O616" s="179"/>
      <c r="P616" s="178"/>
      <c r="Q616" s="178"/>
      <c r="R616" s="178"/>
      <c r="S616" s="178"/>
      <c r="T616" s="178"/>
      <c r="U616" s="178"/>
      <c r="V616" s="178"/>
      <c r="W616" s="178"/>
      <c r="X616" s="178">
        <f>VLOOKUP($C616,'1 预算编制表单'!$C:$BJ,27,FALSE)</f>
        <v>1100</v>
      </c>
      <c r="Y616" s="178">
        <f>X616-Z616</f>
        <v>1100</v>
      </c>
      <c r="Z616" s="178">
        <f>报销单计算表!B4</f>
        <v>0</v>
      </c>
      <c r="AA616" s="178">
        <f>VLOOKUP($C616,'1 预算编制表单'!$C:$BJ,30,FALSE)</f>
        <v>1100</v>
      </c>
      <c r="AB616" s="178">
        <f>AA616-AC616</f>
        <v>1100</v>
      </c>
      <c r="AC616" s="178">
        <f>报销单计算表!C4</f>
        <v>0</v>
      </c>
      <c r="AD616" s="178">
        <f>VLOOKUP($C616,'1 预算编制表单'!$C:$BJ,33,FALSE)</f>
        <v>1100</v>
      </c>
      <c r="AE616" s="178">
        <f>AD616-AF616</f>
        <v>1100</v>
      </c>
      <c r="AF616" s="178">
        <f>报销单计算表!D4</f>
        <v>0</v>
      </c>
      <c r="AG616" s="178">
        <f>VLOOKUP($C616,'1 预算编制表单'!$C:$BJ,36,FALSE)</f>
        <v>1100</v>
      </c>
      <c r="AH616" s="178">
        <f>AG616-AI616</f>
        <v>1100</v>
      </c>
      <c r="AI616" s="178">
        <f>报销单计算表!E4</f>
        <v>0</v>
      </c>
      <c r="AJ616" s="178">
        <f>VLOOKUP($C616,'1 预算编制表单'!$C:$BJ,39,FALSE)</f>
        <v>1100</v>
      </c>
      <c r="AK616" s="178">
        <f>AJ616-AL616</f>
        <v>1100</v>
      </c>
      <c r="AL616" s="178">
        <f>报销单计算表!F4</f>
        <v>0</v>
      </c>
      <c r="AM616" s="178">
        <f>VLOOKUP($C616,'1 预算编制表单'!$C:$BJ,42,FALSE)</f>
        <v>1100</v>
      </c>
      <c r="AN616" s="178">
        <f>AM616-AO616</f>
        <v>-150721.08</v>
      </c>
      <c r="AO616" s="178">
        <f>报销单计算表!G4</f>
        <v>151821.08</v>
      </c>
      <c r="AP616" s="178">
        <f>VLOOKUP($C616,'1 预算编制表单'!$C:$BJ,45,FALSE)</f>
        <v>1100</v>
      </c>
      <c r="AQ616" s="178">
        <f>AP616-AR616</f>
        <v>-99071.12</v>
      </c>
      <c r="AR616" s="178">
        <f>报销单计算表!H4</f>
        <v>100171.12</v>
      </c>
      <c r="AS616" s="178">
        <f>VLOOKUP($C616,'1 预算编制表单'!$C:$BJ,48,FALSE)</f>
        <v>1100</v>
      </c>
      <c r="AT616" s="178">
        <f>AS616-AU616</f>
        <v>-132264.68</v>
      </c>
      <c r="AU616" s="178">
        <f>报销单计算表!I4</f>
        <v>133364.68</v>
      </c>
      <c r="AV616" s="178">
        <f>VLOOKUP($C616,'1 预算编制表单'!$C:$BJ,51,FALSE)</f>
        <v>1100</v>
      </c>
      <c r="AW616" s="178">
        <f>AV616-AX616</f>
        <v>1100</v>
      </c>
      <c r="AX616" s="178">
        <f>报销单计算表!J4</f>
        <v>0</v>
      </c>
      <c r="AY616" s="178">
        <f>VLOOKUP($C616,'1 预算编制表单'!$C:$BJ,54,FALSE)</f>
        <v>1100</v>
      </c>
      <c r="AZ616" s="178">
        <f>AY616-BA616</f>
        <v>1100</v>
      </c>
      <c r="BA616" s="178">
        <f>报销单计算表!K4</f>
        <v>0</v>
      </c>
      <c r="BB616" s="178">
        <f>VLOOKUP($C616,'1 预算编制表单'!$C:$BJ,57,FALSE)</f>
        <v>1100</v>
      </c>
      <c r="BC616" s="178">
        <f>BB616-BD616</f>
        <v>1100</v>
      </c>
      <c r="BD616" s="178">
        <f>报销单计算表!L4</f>
        <v>0</v>
      </c>
      <c r="BE616" s="178">
        <f>VLOOKUP($C616,'1 预算编制表单'!$C:$BJ,60,FALSE)</f>
        <v>1100</v>
      </c>
      <c r="BF616" s="178">
        <f>BE616-BG616</f>
        <v>1100</v>
      </c>
      <c r="BG616" s="178">
        <f>报销单计算表!M4</f>
        <v>0</v>
      </c>
      <c r="BH616" s="178">
        <f>VLOOKUP($C616,'1 预算编制表单'!$C:$BJ,27,FALSE)</f>
        <v>1100</v>
      </c>
      <c r="BI616" s="178">
        <f>BH616-BJ616</f>
        <v>1100</v>
      </c>
      <c r="BJ616" s="178"/>
      <c r="BK616" s="178">
        <f>VLOOKUP($C616,'1 预算编制表单'!$C:$BJ,30,FALSE)</f>
        <v>1100</v>
      </c>
      <c r="BL616" s="178">
        <f>BK616-BM616</f>
        <v>1100</v>
      </c>
      <c r="BM616" s="178"/>
      <c r="BN616" s="178">
        <f>VLOOKUP($C616,'1 预算编制表单'!$C:$BJ,33,FALSE)</f>
        <v>1100</v>
      </c>
      <c r="BO616" s="178">
        <f>BN616-BP616</f>
        <v>1100</v>
      </c>
      <c r="BP616" s="178"/>
      <c r="BQ616" s="178">
        <f>VLOOKUP($C616,'1 预算编制表单'!$C:$BJ,36,FALSE)</f>
        <v>1100</v>
      </c>
      <c r="BR616" s="178">
        <f>BQ616-BS616</f>
        <v>1100</v>
      </c>
      <c r="BS616" s="178"/>
      <c r="BT616" s="178">
        <f>VLOOKUP($C616,'1 预算编制表单'!$C:$BJ,39,FALSE)</f>
        <v>1100</v>
      </c>
      <c r="BU616" s="178">
        <f>BT616-BV616</f>
        <v>1100</v>
      </c>
      <c r="BV616" s="178"/>
      <c r="BW616" s="178">
        <f>VLOOKUP($C616,'1 预算编制表单'!$C:$BJ,42,FALSE)</f>
        <v>1100</v>
      </c>
      <c r="BX616" s="178">
        <f>BW616-BY616</f>
        <v>1100</v>
      </c>
      <c r="BY616" s="178"/>
      <c r="BZ616" s="178">
        <f>VLOOKUP($C616,'1 预算编制表单'!$C:$BJ,45,FALSE)</f>
        <v>1100</v>
      </c>
      <c r="CA616" s="178">
        <f>BZ616-CB616</f>
        <v>1100</v>
      </c>
      <c r="CB616" s="178"/>
      <c r="CC616" s="178">
        <f>VLOOKUP($C616,'1 预算编制表单'!$C:$BJ,48,FALSE)</f>
        <v>1100</v>
      </c>
      <c r="CD616" s="178">
        <f>CC616-CE616</f>
        <v>1100</v>
      </c>
      <c r="CE616" s="178"/>
      <c r="CF616" s="178">
        <f>VLOOKUP($C616,'1 预算编制表单'!$C:$BJ,51,FALSE)</f>
        <v>1100</v>
      </c>
      <c r="CG616" s="178">
        <f>CF616-CH616</f>
        <v>1100</v>
      </c>
      <c r="CH616" s="178"/>
      <c r="CI616" s="178">
        <f>VLOOKUP($C616,'1 预算编制表单'!$C:$BJ,54,FALSE)</f>
        <v>1100</v>
      </c>
      <c r="CJ616" s="178">
        <f>CI616-CK616</f>
        <v>1100</v>
      </c>
      <c r="CK616" s="178"/>
      <c r="CL616" s="178">
        <f>VLOOKUP($C616,'1 预算编制表单'!$C:$BJ,57,FALSE)</f>
        <v>1100</v>
      </c>
      <c r="CM616" s="178">
        <f>CL616-CN616</f>
        <v>1100</v>
      </c>
      <c r="CN616" s="178"/>
      <c r="CO616" s="178">
        <f>VLOOKUP($C616,'1 预算编制表单'!$C:$BJ,60,FALSE)</f>
        <v>1100</v>
      </c>
      <c r="CP616" s="178">
        <f>CO616-CQ616</f>
        <v>1100</v>
      </c>
      <c r="CQ616" s="178"/>
    </row>
    <row r="617" ht="24" customHeight="1" outlineLevel="1" spans="1:95">
      <c r="A617" s="22"/>
      <c r="B617" s="108" t="s">
        <v>794</v>
      </c>
      <c r="C617" s="109" t="s">
        <v>153</v>
      </c>
      <c r="D617" s="22" t="s">
        <v>154</v>
      </c>
      <c r="E617" s="108" t="s">
        <v>2321</v>
      </c>
      <c r="F617" s="108"/>
      <c r="G617" s="108" t="s">
        <v>1851</v>
      </c>
      <c r="H617" s="110">
        <f t="shared" si="6781"/>
        <v>0</v>
      </c>
      <c r="I617" s="110">
        <f t="shared" si="6782"/>
        <v>0</v>
      </c>
      <c r="J617" s="110">
        <f t="shared" si="6783"/>
        <v>0</v>
      </c>
      <c r="K617" s="110"/>
      <c r="L617" s="110"/>
      <c r="M617" s="150"/>
      <c r="N617" s="110"/>
      <c r="O617" s="150"/>
      <c r="P617" s="110"/>
      <c r="Q617" s="110"/>
      <c r="R617" s="110"/>
      <c r="S617" s="110"/>
      <c r="T617" s="110"/>
      <c r="U617" s="110"/>
      <c r="V617" s="110"/>
      <c r="W617" s="110"/>
      <c r="X617" s="110">
        <f>VLOOKUP($C617,'1 预算编制表单'!$C:$BJ,27,FALSE)</f>
        <v>0</v>
      </c>
      <c r="Y617" s="110">
        <f>X617-Z617</f>
        <v>0</v>
      </c>
      <c r="Z617" s="110"/>
      <c r="AA617" s="110">
        <f>VLOOKUP($C617,'1 预算编制表单'!$C:$BJ,30,FALSE)</f>
        <v>0</v>
      </c>
      <c r="AB617" s="110">
        <f>AA617-AC617</f>
        <v>0</v>
      </c>
      <c r="AC617" s="110"/>
      <c r="AD617" s="110">
        <f>VLOOKUP($C617,'1 预算编制表单'!$C:$BJ,33,FALSE)</f>
        <v>0</v>
      </c>
      <c r="AE617" s="110">
        <f>AD617-AF617</f>
        <v>0</v>
      </c>
      <c r="AF617" s="110"/>
      <c r="AG617" s="110">
        <f>VLOOKUP($C617,'1 预算编制表单'!$C:$BJ,36,FALSE)</f>
        <v>0</v>
      </c>
      <c r="AH617" s="110">
        <f>AG617-AI617</f>
        <v>0</v>
      </c>
      <c r="AI617" s="110"/>
      <c r="AJ617" s="110">
        <f>VLOOKUP($C617,'1 预算编制表单'!$C:$BJ,39,FALSE)</f>
        <v>0</v>
      </c>
      <c r="AK617" s="110">
        <f>AJ617-AL617</f>
        <v>0</v>
      </c>
      <c r="AL617" s="110"/>
      <c r="AM617" s="110">
        <f>VLOOKUP($C617,'1 预算编制表单'!$C:$BJ,42,FALSE)</f>
        <v>0</v>
      </c>
      <c r="AN617" s="110">
        <f>AM617-AO617</f>
        <v>0</v>
      </c>
      <c r="AO617" s="110"/>
      <c r="AP617" s="110">
        <f>VLOOKUP($C617,'1 预算编制表单'!$C:$BJ,45,FALSE)</f>
        <v>0</v>
      </c>
      <c r="AQ617" s="110">
        <f>AP617-AR617</f>
        <v>0</v>
      </c>
      <c r="AR617" s="110"/>
      <c r="AS617" s="110">
        <f>VLOOKUP($C617,'1 预算编制表单'!$C:$BJ,48,FALSE)</f>
        <v>0</v>
      </c>
      <c r="AT617" s="110">
        <f>AS617-AU617</f>
        <v>0</v>
      </c>
      <c r="AU617" s="110"/>
      <c r="AV617" s="110">
        <f>VLOOKUP($C617,'1 预算编制表单'!$C:$BJ,51,FALSE)</f>
        <v>0</v>
      </c>
      <c r="AW617" s="110">
        <f>AV617-AX617</f>
        <v>0</v>
      </c>
      <c r="AX617" s="110"/>
      <c r="AY617" s="110">
        <f>VLOOKUP($C617,'1 预算编制表单'!$C:$BJ,54,FALSE)</f>
        <v>0</v>
      </c>
      <c r="AZ617" s="110">
        <f>AY617-BA617</f>
        <v>0</v>
      </c>
      <c r="BA617" s="110"/>
      <c r="BB617" s="110">
        <f>VLOOKUP($C617,'1 预算编制表单'!$C:$BJ,57,FALSE)</f>
        <v>0</v>
      </c>
      <c r="BC617" s="110">
        <f>BB617-BD617</f>
        <v>0</v>
      </c>
      <c r="BD617" s="110"/>
      <c r="BE617" s="110">
        <f>VLOOKUP($C617,'1 预算编制表单'!$C:$BJ,60,FALSE)</f>
        <v>0</v>
      </c>
      <c r="BF617" s="110">
        <f>BE617-BG617</f>
        <v>0</v>
      </c>
      <c r="BG617" s="110"/>
      <c r="BH617" s="110">
        <f>VLOOKUP($C617,'1 预算编制表单'!$C:$BJ,27,FALSE)</f>
        <v>0</v>
      </c>
      <c r="BI617" s="110">
        <f>BH617-BJ617</f>
        <v>0</v>
      </c>
      <c r="BJ617" s="110"/>
      <c r="BK617" s="110">
        <f>VLOOKUP($C617,'1 预算编制表单'!$C:$BJ,30,FALSE)</f>
        <v>0</v>
      </c>
      <c r="BL617" s="110">
        <f>BK617-BM617</f>
        <v>0</v>
      </c>
      <c r="BM617" s="110"/>
      <c r="BN617" s="110">
        <f>VLOOKUP($C617,'1 预算编制表单'!$C:$BJ,33,FALSE)</f>
        <v>0</v>
      </c>
      <c r="BO617" s="110">
        <f>BN617-BP617</f>
        <v>0</v>
      </c>
      <c r="BP617" s="110"/>
      <c r="BQ617" s="110">
        <f>VLOOKUP($C617,'1 预算编制表单'!$C:$BJ,36,FALSE)</f>
        <v>0</v>
      </c>
      <c r="BR617" s="110">
        <f>BQ617-BS617</f>
        <v>0</v>
      </c>
      <c r="BS617" s="110"/>
      <c r="BT617" s="110">
        <f>VLOOKUP($C617,'1 预算编制表单'!$C:$BJ,39,FALSE)</f>
        <v>0</v>
      </c>
      <c r="BU617" s="110">
        <f>BT617-BV617</f>
        <v>0</v>
      </c>
      <c r="BV617" s="110"/>
      <c r="BW617" s="110">
        <f>VLOOKUP($C617,'1 预算编制表单'!$C:$BJ,42,FALSE)</f>
        <v>0</v>
      </c>
      <c r="BX617" s="110">
        <f>BW617-BY617</f>
        <v>0</v>
      </c>
      <c r="BY617" s="110"/>
      <c r="BZ617" s="110">
        <f>VLOOKUP($C617,'1 预算编制表单'!$C:$BJ,45,FALSE)</f>
        <v>0</v>
      </c>
      <c r="CA617" s="110">
        <f>BZ617-CB617</f>
        <v>0</v>
      </c>
      <c r="CB617" s="110"/>
      <c r="CC617" s="110">
        <f>VLOOKUP($C617,'1 预算编制表单'!$C:$BJ,48,FALSE)</f>
        <v>0</v>
      </c>
      <c r="CD617" s="110">
        <f>CC617-CE617</f>
        <v>0</v>
      </c>
      <c r="CE617" s="110"/>
      <c r="CF617" s="110">
        <f>VLOOKUP($C617,'1 预算编制表单'!$C:$BJ,51,FALSE)</f>
        <v>0</v>
      </c>
      <c r="CG617" s="110">
        <f>CF617-CH617</f>
        <v>0</v>
      </c>
      <c r="CH617" s="110"/>
      <c r="CI617" s="110">
        <f>VLOOKUP($C617,'1 预算编制表单'!$C:$BJ,54,FALSE)</f>
        <v>0</v>
      </c>
      <c r="CJ617" s="110">
        <f>CI617-CK617</f>
        <v>0</v>
      </c>
      <c r="CK617" s="110"/>
      <c r="CL617" s="110">
        <f>VLOOKUP($C617,'1 预算编制表单'!$C:$BJ,57,FALSE)</f>
        <v>0</v>
      </c>
      <c r="CM617" s="110">
        <f>CL617-CN617</f>
        <v>0</v>
      </c>
      <c r="CN617" s="110"/>
      <c r="CO617" s="110">
        <f>VLOOKUP($C617,'1 预算编制表单'!$C:$BJ,60,FALSE)</f>
        <v>0</v>
      </c>
      <c r="CP617" s="110">
        <f>CO617-CQ617</f>
        <v>0</v>
      </c>
      <c r="CQ617" s="110"/>
    </row>
    <row r="618" ht="24" customHeight="1" outlineLevel="1" spans="1:95">
      <c r="A618" s="22"/>
      <c r="B618" s="108" t="s">
        <v>794</v>
      </c>
      <c r="C618" s="109" t="s">
        <v>157</v>
      </c>
      <c r="D618" s="22" t="s">
        <v>158</v>
      </c>
      <c r="E618" s="108" t="s">
        <v>2322</v>
      </c>
      <c r="F618" s="108"/>
      <c r="G618" s="108" t="s">
        <v>1851</v>
      </c>
      <c r="H618" s="110">
        <f t="shared" si="6781"/>
        <v>6000</v>
      </c>
      <c r="I618" s="110">
        <f t="shared" si="6782"/>
        <v>6000</v>
      </c>
      <c r="J618" s="110">
        <f t="shared" si="6783"/>
        <v>0</v>
      </c>
      <c r="K618" s="110"/>
      <c r="L618" s="110"/>
      <c r="M618" s="150"/>
      <c r="N618" s="110"/>
      <c r="O618" s="150"/>
      <c r="P618" s="110"/>
      <c r="Q618" s="110"/>
      <c r="R618" s="110"/>
      <c r="S618" s="110"/>
      <c r="T618" s="110"/>
      <c r="U618" s="110"/>
      <c r="V618" s="110"/>
      <c r="W618" s="110"/>
      <c r="X618" s="110">
        <f>VLOOKUP($C618,'1 预算编制表单'!$C:$BJ,27,FALSE)</f>
        <v>500</v>
      </c>
      <c r="Y618" s="110">
        <f>X618-Z618</f>
        <v>500</v>
      </c>
      <c r="Z618" s="110"/>
      <c r="AA618" s="110">
        <f>VLOOKUP($C618,'1 预算编制表单'!$C:$BJ,30,FALSE)</f>
        <v>500</v>
      </c>
      <c r="AB618" s="110">
        <f>AA618-AC618</f>
        <v>500</v>
      </c>
      <c r="AC618" s="110"/>
      <c r="AD618" s="110">
        <f>VLOOKUP($C618,'1 预算编制表单'!$C:$BJ,33,FALSE)</f>
        <v>500</v>
      </c>
      <c r="AE618" s="110">
        <f>AD618-AF618</f>
        <v>500</v>
      </c>
      <c r="AF618" s="110"/>
      <c r="AG618" s="110">
        <f>VLOOKUP($C618,'1 预算编制表单'!$C:$BJ,36,FALSE)</f>
        <v>500</v>
      </c>
      <c r="AH618" s="110">
        <f>AG618-AI618</f>
        <v>500</v>
      </c>
      <c r="AI618" s="110"/>
      <c r="AJ618" s="110">
        <f>VLOOKUP($C618,'1 预算编制表单'!$C:$BJ,39,FALSE)</f>
        <v>500</v>
      </c>
      <c r="AK618" s="110">
        <f>AJ618-AL618</f>
        <v>500</v>
      </c>
      <c r="AL618" s="110"/>
      <c r="AM618" s="110">
        <f>VLOOKUP($C618,'1 预算编制表单'!$C:$BJ,42,FALSE)</f>
        <v>500</v>
      </c>
      <c r="AN618" s="110">
        <f>AM618-AO618</f>
        <v>500</v>
      </c>
      <c r="AO618" s="110"/>
      <c r="AP618" s="110">
        <f>VLOOKUP($C618,'1 预算编制表单'!$C:$BJ,45,FALSE)</f>
        <v>500</v>
      </c>
      <c r="AQ618" s="110">
        <f>AP618-AR618</f>
        <v>500</v>
      </c>
      <c r="AR618" s="110"/>
      <c r="AS618" s="110">
        <f>VLOOKUP($C618,'1 预算编制表单'!$C:$BJ,48,FALSE)</f>
        <v>500</v>
      </c>
      <c r="AT618" s="110">
        <f>AS618-AU618</f>
        <v>500</v>
      </c>
      <c r="AU618" s="110"/>
      <c r="AV618" s="110">
        <f>VLOOKUP($C618,'1 预算编制表单'!$C:$BJ,51,FALSE)</f>
        <v>500</v>
      </c>
      <c r="AW618" s="110">
        <f>AV618-AX618</f>
        <v>500</v>
      </c>
      <c r="AX618" s="110"/>
      <c r="AY618" s="110">
        <f>VLOOKUP($C618,'1 预算编制表单'!$C:$BJ,54,FALSE)</f>
        <v>500</v>
      </c>
      <c r="AZ618" s="110">
        <f>AY618-BA618</f>
        <v>500</v>
      </c>
      <c r="BA618" s="110"/>
      <c r="BB618" s="110">
        <f>VLOOKUP($C618,'1 预算编制表单'!$C:$BJ,57,FALSE)</f>
        <v>500</v>
      </c>
      <c r="BC618" s="110">
        <f>BB618-BD618</f>
        <v>500</v>
      </c>
      <c r="BD618" s="110"/>
      <c r="BE618" s="110">
        <f>VLOOKUP($C618,'1 预算编制表单'!$C:$BJ,60,FALSE)</f>
        <v>500</v>
      </c>
      <c r="BF618" s="110">
        <f>BE618-BG618</f>
        <v>500</v>
      </c>
      <c r="BG618" s="110"/>
      <c r="BH618" s="110">
        <f>VLOOKUP($C618,'1 预算编制表单'!$C:$BJ,27,FALSE)</f>
        <v>500</v>
      </c>
      <c r="BI618" s="110">
        <f>BH618-BJ618</f>
        <v>500</v>
      </c>
      <c r="BJ618" s="110"/>
      <c r="BK618" s="110">
        <f>VLOOKUP($C618,'1 预算编制表单'!$C:$BJ,30,FALSE)</f>
        <v>500</v>
      </c>
      <c r="BL618" s="110">
        <f>BK618-BM618</f>
        <v>500</v>
      </c>
      <c r="BM618" s="110"/>
      <c r="BN618" s="110">
        <f>VLOOKUP($C618,'1 预算编制表单'!$C:$BJ,33,FALSE)</f>
        <v>500</v>
      </c>
      <c r="BO618" s="110">
        <f>BN618-BP618</f>
        <v>500</v>
      </c>
      <c r="BP618" s="110"/>
      <c r="BQ618" s="110">
        <f>VLOOKUP($C618,'1 预算编制表单'!$C:$BJ,36,FALSE)</f>
        <v>500</v>
      </c>
      <c r="BR618" s="110">
        <f>BQ618-BS618</f>
        <v>500</v>
      </c>
      <c r="BS618" s="110"/>
      <c r="BT618" s="110">
        <f>VLOOKUP($C618,'1 预算编制表单'!$C:$BJ,39,FALSE)</f>
        <v>500</v>
      </c>
      <c r="BU618" s="110">
        <f>BT618-BV618</f>
        <v>500</v>
      </c>
      <c r="BV618" s="110"/>
      <c r="BW618" s="110">
        <f>VLOOKUP($C618,'1 预算编制表单'!$C:$BJ,42,FALSE)</f>
        <v>500</v>
      </c>
      <c r="BX618" s="110">
        <f>BW618-BY618</f>
        <v>500</v>
      </c>
      <c r="BY618" s="110"/>
      <c r="BZ618" s="110">
        <f>VLOOKUP($C618,'1 预算编制表单'!$C:$BJ,45,FALSE)</f>
        <v>500</v>
      </c>
      <c r="CA618" s="110">
        <f>BZ618-CB618</f>
        <v>500</v>
      </c>
      <c r="CB618" s="110"/>
      <c r="CC618" s="110">
        <f>VLOOKUP($C618,'1 预算编制表单'!$C:$BJ,48,FALSE)</f>
        <v>500</v>
      </c>
      <c r="CD618" s="110">
        <f>CC618-CE618</f>
        <v>500</v>
      </c>
      <c r="CE618" s="110"/>
      <c r="CF618" s="110">
        <f>VLOOKUP($C618,'1 预算编制表单'!$C:$BJ,51,FALSE)</f>
        <v>500</v>
      </c>
      <c r="CG618" s="110">
        <f>CF618-CH618</f>
        <v>500</v>
      </c>
      <c r="CH618" s="110"/>
      <c r="CI618" s="110">
        <f>VLOOKUP($C618,'1 预算编制表单'!$C:$BJ,54,FALSE)</f>
        <v>500</v>
      </c>
      <c r="CJ618" s="110">
        <f>CI618-CK618</f>
        <v>500</v>
      </c>
      <c r="CK618" s="110"/>
      <c r="CL618" s="110">
        <f>VLOOKUP($C618,'1 预算编制表单'!$C:$BJ,57,FALSE)</f>
        <v>500</v>
      </c>
      <c r="CM618" s="110">
        <f>CL618-CN618</f>
        <v>500</v>
      </c>
      <c r="CN618" s="110"/>
      <c r="CO618" s="110">
        <f>VLOOKUP($C618,'1 预算编制表单'!$C:$BJ,60,FALSE)</f>
        <v>500</v>
      </c>
      <c r="CP618" s="110">
        <f>CO618-CQ618</f>
        <v>500</v>
      </c>
      <c r="CQ618" s="110"/>
    </row>
    <row r="619" s="81" customFormat="1" ht="24" customHeight="1" outlineLevel="1" spans="1:95">
      <c r="A619" s="175"/>
      <c r="B619" s="176" t="s">
        <v>794</v>
      </c>
      <c r="C619" s="177" t="s">
        <v>78</v>
      </c>
      <c r="D619" s="175" t="s">
        <v>79</v>
      </c>
      <c r="E619" s="176" t="s">
        <v>2323</v>
      </c>
      <c r="F619" s="176"/>
      <c r="G619" s="176" t="s">
        <v>1851</v>
      </c>
      <c r="H619" s="178">
        <f t="shared" si="6781"/>
        <v>0</v>
      </c>
      <c r="I619" s="178">
        <f t="shared" si="6782"/>
        <v>-5350</v>
      </c>
      <c r="J619" s="178">
        <f t="shared" si="6783"/>
        <v>5350</v>
      </c>
      <c r="K619" s="178"/>
      <c r="L619" s="110"/>
      <c r="M619" s="179"/>
      <c r="N619" s="178"/>
      <c r="O619" s="179"/>
      <c r="P619" s="178"/>
      <c r="Q619" s="178"/>
      <c r="R619" s="178"/>
      <c r="S619" s="178"/>
      <c r="T619" s="178"/>
      <c r="U619" s="178"/>
      <c r="V619" s="178"/>
      <c r="W619" s="178"/>
      <c r="X619" s="178">
        <f>VLOOKUP($C619,'1 预算编制表单'!$C:$BJ,27,FALSE)</f>
        <v>0</v>
      </c>
      <c r="Y619" s="178">
        <f>X619-Z619</f>
        <v>0</v>
      </c>
      <c r="Z619" s="178">
        <f>报销单计算表!B8</f>
        <v>0</v>
      </c>
      <c r="AA619" s="178">
        <f>VLOOKUP($C619,'1 预算编制表单'!$C:$BJ,30,FALSE)</f>
        <v>0</v>
      </c>
      <c r="AB619" s="178">
        <f>AA619-AC619</f>
        <v>0</v>
      </c>
      <c r="AC619" s="178">
        <f>报销单计算表!C8</f>
        <v>0</v>
      </c>
      <c r="AD619" s="178">
        <f>VLOOKUP($C619,'1 预算编制表单'!$C:$BJ,33,FALSE)</f>
        <v>0</v>
      </c>
      <c r="AE619" s="178">
        <f>AD619-AF619</f>
        <v>-5350</v>
      </c>
      <c r="AF619" s="178">
        <f>报销单计算表!D8</f>
        <v>5350</v>
      </c>
      <c r="AG619" s="178">
        <f>VLOOKUP($C619,'1 预算编制表单'!$C:$BJ,36,FALSE)</f>
        <v>0</v>
      </c>
      <c r="AH619" s="178">
        <f>AG619-AI619</f>
        <v>0</v>
      </c>
      <c r="AI619" s="178">
        <f>报销单计算表!E8</f>
        <v>0</v>
      </c>
      <c r="AJ619" s="178">
        <f>VLOOKUP($C619,'1 预算编制表单'!$C:$BJ,39,FALSE)</f>
        <v>0</v>
      </c>
      <c r="AK619" s="178">
        <f>AJ619-AL619</f>
        <v>0</v>
      </c>
      <c r="AL619" s="178">
        <f>报销单计算表!F8</f>
        <v>0</v>
      </c>
      <c r="AM619" s="178">
        <f>VLOOKUP($C619,'1 预算编制表单'!$C:$BJ,42,FALSE)</f>
        <v>0</v>
      </c>
      <c r="AN619" s="178">
        <f>AM619-AO619</f>
        <v>0</v>
      </c>
      <c r="AO619" s="178">
        <f>报销单计算表!G8</f>
        <v>0</v>
      </c>
      <c r="AP619" s="178">
        <f>VLOOKUP($C619,'1 预算编制表单'!$C:$BJ,45,FALSE)</f>
        <v>0</v>
      </c>
      <c r="AQ619" s="178">
        <f>AP619-AR619</f>
        <v>0</v>
      </c>
      <c r="AR619" s="178">
        <f>报销单计算表!H8</f>
        <v>0</v>
      </c>
      <c r="AS619" s="178">
        <f>VLOOKUP($C619,'1 预算编制表单'!$C:$BJ,48,FALSE)</f>
        <v>0</v>
      </c>
      <c r="AT619" s="178">
        <f>AS619-AU619</f>
        <v>0</v>
      </c>
      <c r="AU619" s="178">
        <f>报销单计算表!I8</f>
        <v>0</v>
      </c>
      <c r="AV619" s="178">
        <f>VLOOKUP($C619,'1 预算编制表单'!$C:$BJ,51,FALSE)</f>
        <v>0</v>
      </c>
      <c r="AW619" s="178">
        <f>AV619-AX619</f>
        <v>0</v>
      </c>
      <c r="AX619" s="178">
        <f>报销单计算表!J8</f>
        <v>0</v>
      </c>
      <c r="AY619" s="178">
        <f>VLOOKUP($C619,'1 预算编制表单'!$C:$BJ,54,FALSE)</f>
        <v>0</v>
      </c>
      <c r="AZ619" s="178">
        <f>AY619-BA619</f>
        <v>0</v>
      </c>
      <c r="BA619" s="178">
        <f>报销单计算表!K8</f>
        <v>0</v>
      </c>
      <c r="BB619" s="178">
        <f>VLOOKUP($C619,'1 预算编制表单'!$C:$BJ,57,FALSE)</f>
        <v>0</v>
      </c>
      <c r="BC619" s="178">
        <f>BB619-BD619</f>
        <v>0</v>
      </c>
      <c r="BD619" s="178">
        <f>报销单计算表!L8</f>
        <v>0</v>
      </c>
      <c r="BE619" s="178">
        <f>VLOOKUP($C619,'1 预算编制表单'!$C:$BJ,60,FALSE)</f>
        <v>0</v>
      </c>
      <c r="BF619" s="178">
        <f>BE619-BG619</f>
        <v>0</v>
      </c>
      <c r="BG619" s="178">
        <f>报销单计算表!M8</f>
        <v>0</v>
      </c>
      <c r="BH619" s="178">
        <f>VLOOKUP($C619,'1 预算编制表单'!$C:$BJ,27,FALSE)</f>
        <v>0</v>
      </c>
      <c r="BI619" s="178">
        <f>BH619-BJ619</f>
        <v>0</v>
      </c>
      <c r="BJ619" s="178"/>
      <c r="BK619" s="178">
        <f>VLOOKUP($C619,'1 预算编制表单'!$C:$BJ,30,FALSE)</f>
        <v>0</v>
      </c>
      <c r="BL619" s="178">
        <f>BK619-BM619</f>
        <v>0</v>
      </c>
      <c r="BM619" s="178"/>
      <c r="BN619" s="178">
        <f>VLOOKUP($C619,'1 预算编制表单'!$C:$BJ,33,FALSE)</f>
        <v>0</v>
      </c>
      <c r="BO619" s="178">
        <f>BN619-BP619</f>
        <v>0</v>
      </c>
      <c r="BP619" s="178"/>
      <c r="BQ619" s="178">
        <f>VLOOKUP($C619,'1 预算编制表单'!$C:$BJ,36,FALSE)</f>
        <v>0</v>
      </c>
      <c r="BR619" s="178">
        <f>BQ619-BS619</f>
        <v>0</v>
      </c>
      <c r="BS619" s="178"/>
      <c r="BT619" s="178">
        <f>VLOOKUP($C619,'1 预算编制表单'!$C:$BJ,39,FALSE)</f>
        <v>0</v>
      </c>
      <c r="BU619" s="178">
        <f>BT619-BV619</f>
        <v>0</v>
      </c>
      <c r="BV619" s="178"/>
      <c r="BW619" s="178">
        <f>VLOOKUP($C619,'1 预算编制表单'!$C:$BJ,42,FALSE)</f>
        <v>0</v>
      </c>
      <c r="BX619" s="178">
        <f>BW619-BY619</f>
        <v>0</v>
      </c>
      <c r="BY619" s="178"/>
      <c r="BZ619" s="178">
        <f>VLOOKUP($C619,'1 预算编制表单'!$C:$BJ,45,FALSE)</f>
        <v>0</v>
      </c>
      <c r="CA619" s="178">
        <f>BZ619-CB619</f>
        <v>0</v>
      </c>
      <c r="CB619" s="178"/>
      <c r="CC619" s="178">
        <f>VLOOKUP($C619,'1 预算编制表单'!$C:$BJ,48,FALSE)</f>
        <v>0</v>
      </c>
      <c r="CD619" s="178">
        <f>CC619-CE619</f>
        <v>0</v>
      </c>
      <c r="CE619" s="178"/>
      <c r="CF619" s="178">
        <f>VLOOKUP($C619,'1 预算编制表单'!$C:$BJ,51,FALSE)</f>
        <v>0</v>
      </c>
      <c r="CG619" s="178">
        <f>CF619-CH619</f>
        <v>0</v>
      </c>
      <c r="CH619" s="178"/>
      <c r="CI619" s="178">
        <f>VLOOKUP($C619,'1 预算编制表单'!$C:$BJ,54,FALSE)</f>
        <v>0</v>
      </c>
      <c r="CJ619" s="178">
        <f>CI619-CK619</f>
        <v>0</v>
      </c>
      <c r="CK619" s="178"/>
      <c r="CL619" s="178">
        <f>VLOOKUP($C619,'1 预算编制表单'!$C:$BJ,57,FALSE)</f>
        <v>0</v>
      </c>
      <c r="CM619" s="178">
        <f>CL619-CN619</f>
        <v>0</v>
      </c>
      <c r="CN619" s="178"/>
      <c r="CO619" s="178">
        <f>VLOOKUP($C619,'1 预算编制表单'!$C:$BJ,60,FALSE)</f>
        <v>0</v>
      </c>
      <c r="CP619" s="178">
        <f>CO619-CQ619</f>
        <v>0</v>
      </c>
      <c r="CQ619" s="178"/>
    </row>
    <row r="620" ht="24" customHeight="1" spans="1:95">
      <c r="A620" s="104"/>
      <c r="B620" s="105" t="s">
        <v>794</v>
      </c>
      <c r="C620" s="106">
        <v>1.6</v>
      </c>
      <c r="D620" s="104" t="s">
        <v>217</v>
      </c>
      <c r="E620" s="104"/>
      <c r="F620" s="104" t="s">
        <v>2324</v>
      </c>
      <c r="G620" s="105"/>
      <c r="H620" s="173">
        <f t="shared" si="6781"/>
        <v>251403.792075472</v>
      </c>
      <c r="I620" s="173">
        <f t="shared" si="6782"/>
        <v>247713.792075472</v>
      </c>
      <c r="J620" s="173">
        <f t="shared" si="6783"/>
        <v>3690</v>
      </c>
      <c r="K620" s="173"/>
      <c r="L620" s="173"/>
      <c r="M620" s="174"/>
      <c r="N620" s="173"/>
      <c r="O620" s="174"/>
      <c r="P620" s="173"/>
      <c r="Q620" s="173"/>
      <c r="R620" s="173"/>
      <c r="S620" s="173"/>
      <c r="T620" s="173"/>
      <c r="U620" s="173"/>
      <c r="V620" s="173"/>
      <c r="W620" s="173"/>
      <c r="X620" s="173">
        <f>VLOOKUP($C620,'1 预算编制表单'!$C:$BJ,27,FALSE)</f>
        <v>20950.3160062893</v>
      </c>
      <c r="Y620" s="173">
        <f t="shared" ref="Y620:AC620" si="6784">Y621+Y622+Y623+Y624+Y625</f>
        <v>20950.3160062893</v>
      </c>
      <c r="Z620" s="173">
        <f t="shared" si="6784"/>
        <v>0</v>
      </c>
      <c r="AA620" s="173">
        <f>VLOOKUP($C620,'1 预算编制表单'!$C:$BJ,30,FALSE)</f>
        <v>20950.3160062893</v>
      </c>
      <c r="AB620" s="173">
        <f t="shared" si="6784"/>
        <v>20950.3160062893</v>
      </c>
      <c r="AC620" s="173">
        <f t="shared" si="6784"/>
        <v>0</v>
      </c>
      <c r="AD620" s="173">
        <f>VLOOKUP($C620,'1 预算编制表单'!$C:$BJ,33,FALSE)</f>
        <v>20950.3160062893</v>
      </c>
      <c r="AE620" s="173">
        <f t="shared" ref="AE620:AI620" si="6785">AE621+AE622+AE623+AE624+AE625</f>
        <v>20950.3160062893</v>
      </c>
      <c r="AF620" s="173">
        <f t="shared" si="6785"/>
        <v>0</v>
      </c>
      <c r="AG620" s="173">
        <f>VLOOKUP($C620,'1 预算编制表单'!$C:$BJ,36,FALSE)</f>
        <v>20950.3160062893</v>
      </c>
      <c r="AH620" s="173">
        <f t="shared" si="6785"/>
        <v>20950.3160062893</v>
      </c>
      <c r="AI620" s="173">
        <f t="shared" si="6785"/>
        <v>0</v>
      </c>
      <c r="AJ620" s="173">
        <f>VLOOKUP($C620,'1 预算编制表单'!$C:$BJ,39,FALSE)</f>
        <v>20950.3160062893</v>
      </c>
      <c r="AK620" s="173">
        <f t="shared" ref="AK620:AO620" si="6786">AK621+AK622+AK623+AK624+AK625</f>
        <v>20950.3160062893</v>
      </c>
      <c r="AL620" s="173">
        <f t="shared" si="6786"/>
        <v>0</v>
      </c>
      <c r="AM620" s="173">
        <f>VLOOKUP($C620,'1 预算编制表单'!$C:$BJ,42,FALSE)</f>
        <v>20950.3160062893</v>
      </c>
      <c r="AN620" s="173">
        <f t="shared" si="6786"/>
        <v>20950.3160062893</v>
      </c>
      <c r="AO620" s="173">
        <f t="shared" si="6786"/>
        <v>0</v>
      </c>
      <c r="AP620" s="173">
        <f>VLOOKUP($C620,'1 预算编制表单'!$C:$BJ,45,FALSE)</f>
        <v>20950.3160062893</v>
      </c>
      <c r="AQ620" s="173">
        <f t="shared" ref="AQ620:AU620" si="6787">AQ621+AQ622+AQ623+AQ624+AQ625</f>
        <v>20950.3160062893</v>
      </c>
      <c r="AR620" s="173">
        <f t="shared" si="6787"/>
        <v>0</v>
      </c>
      <c r="AS620" s="173">
        <f>VLOOKUP($C620,'1 预算编制表单'!$C:$BJ,48,FALSE)</f>
        <v>20950.3160062893</v>
      </c>
      <c r="AT620" s="173">
        <f t="shared" si="6787"/>
        <v>17260.3160062893</v>
      </c>
      <c r="AU620" s="173">
        <f t="shared" si="6787"/>
        <v>3690</v>
      </c>
      <c r="AV620" s="173">
        <f>VLOOKUP($C620,'1 预算编制表单'!$C:$BJ,51,FALSE)</f>
        <v>20950.3160062893</v>
      </c>
      <c r="AW620" s="173">
        <f t="shared" ref="AW620:BA620" si="6788">AW621+AW622+AW623+AW624+AW625</f>
        <v>20950.3160062893</v>
      </c>
      <c r="AX620" s="173">
        <f t="shared" si="6788"/>
        <v>0</v>
      </c>
      <c r="AY620" s="173">
        <f>VLOOKUP($C620,'1 预算编制表单'!$C:$BJ,54,FALSE)</f>
        <v>20950.3160062893</v>
      </c>
      <c r="AZ620" s="173">
        <f t="shared" si="6788"/>
        <v>20950.3160062893</v>
      </c>
      <c r="BA620" s="173">
        <f t="shared" si="6788"/>
        <v>0</v>
      </c>
      <c r="BB620" s="173">
        <f>VLOOKUP($C620,'1 预算编制表单'!$C:$BJ,57,FALSE)</f>
        <v>20950.3160062893</v>
      </c>
      <c r="BC620" s="173">
        <f t="shared" ref="BC620:BG620" si="6789">BC621+BC622+BC623+BC624+BC625</f>
        <v>20950.3160062893</v>
      </c>
      <c r="BD620" s="173">
        <f t="shared" si="6789"/>
        <v>0</v>
      </c>
      <c r="BE620" s="173">
        <f>VLOOKUP($C620,'1 预算编制表单'!$C:$BJ,60,FALSE)</f>
        <v>20950.3160062893</v>
      </c>
      <c r="BF620" s="173">
        <f t="shared" si="6789"/>
        <v>20950.3160062893</v>
      </c>
      <c r="BG620" s="173">
        <f t="shared" si="6789"/>
        <v>0</v>
      </c>
      <c r="BH620" s="173">
        <f>VLOOKUP($C620,'1 预算编制表单'!$C:$BJ,27,FALSE)</f>
        <v>20950.3160062893</v>
      </c>
      <c r="BI620" s="173">
        <f t="shared" ref="BI620:BM620" si="6790">BI621+BI622+BI623+BI624+BI625</f>
        <v>20950.3160062893</v>
      </c>
      <c r="BJ620" s="173">
        <f t="shared" si="6790"/>
        <v>0</v>
      </c>
      <c r="BK620" s="173">
        <f>VLOOKUP($C620,'1 预算编制表单'!$C:$BJ,30,FALSE)</f>
        <v>20950.3160062893</v>
      </c>
      <c r="BL620" s="173">
        <f t="shared" si="6790"/>
        <v>20950.3160062893</v>
      </c>
      <c r="BM620" s="173">
        <f t="shared" si="6790"/>
        <v>0</v>
      </c>
      <c r="BN620" s="173">
        <f>VLOOKUP($C620,'1 预算编制表单'!$C:$BJ,33,FALSE)</f>
        <v>20950.3160062893</v>
      </c>
      <c r="BO620" s="173">
        <f t="shared" ref="BO620:BS620" si="6791">BO621+BO622+BO623+BO624+BO625</f>
        <v>20950.3160062893</v>
      </c>
      <c r="BP620" s="173">
        <f t="shared" si="6791"/>
        <v>0</v>
      </c>
      <c r="BQ620" s="173">
        <f>VLOOKUP($C620,'1 预算编制表单'!$C:$BJ,36,FALSE)</f>
        <v>20950.3160062893</v>
      </c>
      <c r="BR620" s="173">
        <f t="shared" si="6791"/>
        <v>20950.3160062893</v>
      </c>
      <c r="BS620" s="173">
        <f t="shared" si="6791"/>
        <v>0</v>
      </c>
      <c r="BT620" s="173">
        <f>VLOOKUP($C620,'1 预算编制表单'!$C:$BJ,39,FALSE)</f>
        <v>20950.3160062893</v>
      </c>
      <c r="BU620" s="173">
        <f t="shared" ref="BU620:BY620" si="6792">BU621+BU622+BU623+BU624+BU625</f>
        <v>20950.3160062893</v>
      </c>
      <c r="BV620" s="173">
        <f t="shared" si="6792"/>
        <v>0</v>
      </c>
      <c r="BW620" s="173">
        <f>VLOOKUP($C620,'1 预算编制表单'!$C:$BJ,42,FALSE)</f>
        <v>20950.3160062893</v>
      </c>
      <c r="BX620" s="173">
        <f t="shared" si="6792"/>
        <v>20950.3160062893</v>
      </c>
      <c r="BY620" s="173">
        <f t="shared" si="6792"/>
        <v>0</v>
      </c>
      <c r="BZ620" s="173">
        <f>VLOOKUP($C620,'1 预算编制表单'!$C:$BJ,45,FALSE)</f>
        <v>20950.3160062893</v>
      </c>
      <c r="CA620" s="173">
        <f t="shared" ref="CA620:CE620" si="6793">CA621+CA622+CA623+CA624+CA625</f>
        <v>20950.3160062893</v>
      </c>
      <c r="CB620" s="173">
        <f t="shared" si="6793"/>
        <v>0</v>
      </c>
      <c r="CC620" s="173">
        <f>VLOOKUP($C620,'1 预算编制表单'!$C:$BJ,48,FALSE)</f>
        <v>20950.3160062893</v>
      </c>
      <c r="CD620" s="173">
        <f t="shared" si="6793"/>
        <v>20950.3160062893</v>
      </c>
      <c r="CE620" s="173">
        <f t="shared" si="6793"/>
        <v>0</v>
      </c>
      <c r="CF620" s="173">
        <f>VLOOKUP($C620,'1 预算编制表单'!$C:$BJ,51,FALSE)</f>
        <v>20950.3160062893</v>
      </c>
      <c r="CG620" s="173">
        <f t="shared" ref="CG620:CK620" si="6794">CG621+CG622+CG623+CG624+CG625</f>
        <v>20950.3160062893</v>
      </c>
      <c r="CH620" s="173">
        <f t="shared" si="6794"/>
        <v>0</v>
      </c>
      <c r="CI620" s="173">
        <f>VLOOKUP($C620,'1 预算编制表单'!$C:$BJ,54,FALSE)</f>
        <v>20950.3160062893</v>
      </c>
      <c r="CJ620" s="173">
        <f t="shared" si="6794"/>
        <v>20950.3160062893</v>
      </c>
      <c r="CK620" s="173">
        <f t="shared" si="6794"/>
        <v>0</v>
      </c>
      <c r="CL620" s="173">
        <f>VLOOKUP($C620,'1 预算编制表单'!$C:$BJ,57,FALSE)</f>
        <v>20950.3160062893</v>
      </c>
      <c r="CM620" s="173">
        <f t="shared" ref="CM620:CQ620" si="6795">CM621+CM622+CM623+CM624+CM625</f>
        <v>20950.3160062893</v>
      </c>
      <c r="CN620" s="173">
        <f t="shared" si="6795"/>
        <v>0</v>
      </c>
      <c r="CO620" s="173">
        <f>VLOOKUP($C620,'1 预算编制表单'!$C:$BJ,60,FALSE)</f>
        <v>20950.3160062893</v>
      </c>
      <c r="CP620" s="173">
        <f t="shared" si="6795"/>
        <v>20950.3160062893</v>
      </c>
      <c r="CQ620" s="173">
        <f t="shared" si="6795"/>
        <v>0</v>
      </c>
    </row>
    <row r="621" ht="24" customHeight="1" outlineLevel="1" spans="1:95">
      <c r="A621" s="22"/>
      <c r="B621" s="108" t="s">
        <v>794</v>
      </c>
      <c r="C621" s="109" t="s">
        <v>2325</v>
      </c>
      <c r="D621" s="22" t="s">
        <v>2326</v>
      </c>
      <c r="E621" s="22"/>
      <c r="F621" s="22"/>
      <c r="G621" s="108"/>
      <c r="H621" s="110">
        <f t="shared" si="6781"/>
        <v>19440</v>
      </c>
      <c r="I621" s="110">
        <f t="shared" si="6782"/>
        <v>15750</v>
      </c>
      <c r="J621" s="110">
        <f t="shared" si="6783"/>
        <v>3690</v>
      </c>
      <c r="K621" s="110"/>
      <c r="L621" s="110"/>
      <c r="M621" s="150"/>
      <c r="N621" s="110"/>
      <c r="O621" s="150"/>
      <c r="P621" s="110"/>
      <c r="Q621" s="110"/>
      <c r="R621" s="110"/>
      <c r="S621" s="110"/>
      <c r="T621" s="110"/>
      <c r="U621" s="110"/>
      <c r="V621" s="110"/>
      <c r="W621" s="110"/>
      <c r="X621" s="114">
        <f>VLOOKUP($C621,'1 预算编制表单'!$C:$BJ,27,FALSE)</f>
        <v>1620</v>
      </c>
      <c r="Y621" s="114">
        <f>X621-Z621</f>
        <v>1620</v>
      </c>
      <c r="Z621" s="114">
        <f>SUMIF(物资过程计算表!$B:$B,$C621,物资过程计算表!$D:$D)</f>
        <v>0</v>
      </c>
      <c r="AA621" s="114">
        <f>VLOOKUP($C621,'1 预算编制表单'!$C:$BJ,30,FALSE)</f>
        <v>1620</v>
      </c>
      <c r="AB621" s="114">
        <f>AA621-AC621</f>
        <v>1620</v>
      </c>
      <c r="AC621" s="114">
        <f>SUMIF(物资过程计算表!$B:$B,$C621,物资过程计算表!E:E)</f>
        <v>0</v>
      </c>
      <c r="AD621" s="114">
        <f>VLOOKUP($C621,'1 预算编制表单'!$C:$BJ,33,FALSE)</f>
        <v>1620</v>
      </c>
      <c r="AE621" s="114">
        <f>AD621-AF621</f>
        <v>1620</v>
      </c>
      <c r="AF621" s="114">
        <f>SUMIF(物资过程计算表!$B:$B,$C621,物资过程计算表!F:F)</f>
        <v>0</v>
      </c>
      <c r="AG621" s="114">
        <f>VLOOKUP($C621,'1 预算编制表单'!$C:$BJ,36,FALSE)</f>
        <v>1620</v>
      </c>
      <c r="AH621" s="114">
        <f>AG621-AI621</f>
        <v>1620</v>
      </c>
      <c r="AI621" s="114">
        <f>SUMIF(物资过程计算表!$B:$B,$C621,物资过程计算表!G:G)</f>
        <v>0</v>
      </c>
      <c r="AJ621" s="114">
        <f>VLOOKUP($C621,'1 预算编制表单'!$C:$BJ,39,FALSE)</f>
        <v>1620</v>
      </c>
      <c r="AK621" s="114">
        <f>AJ621-AL621</f>
        <v>1620</v>
      </c>
      <c r="AL621" s="114">
        <f>SUMIF(物资过程计算表!$B:$B,$C621,物资过程计算表!H:H)</f>
        <v>0</v>
      </c>
      <c r="AM621" s="114">
        <f>VLOOKUP($C621,'1 预算编制表单'!$C:$BJ,42,FALSE)</f>
        <v>1620</v>
      </c>
      <c r="AN621" s="114">
        <f>AM621-AO621</f>
        <v>1620</v>
      </c>
      <c r="AO621" s="114">
        <f>SUMIF(物资过程计算表!$B:$B,$C621,物资过程计算表!I:I)</f>
        <v>0</v>
      </c>
      <c r="AP621" s="114">
        <f>VLOOKUP($C621,'1 预算编制表单'!$C:$BJ,45,FALSE)</f>
        <v>1620</v>
      </c>
      <c r="AQ621" s="114">
        <f>AP621-AR621</f>
        <v>1620</v>
      </c>
      <c r="AR621" s="114">
        <f>SUMIF(物资过程计算表!$B:$B,$C621,物资过程计算表!J:J)</f>
        <v>0</v>
      </c>
      <c r="AS621" s="114">
        <f>VLOOKUP($C621,'1 预算编制表单'!$C:$BJ,48,FALSE)</f>
        <v>1620</v>
      </c>
      <c r="AT621" s="114">
        <f>AS621-AU621</f>
        <v>-2070</v>
      </c>
      <c r="AU621" s="114">
        <f>SUMIF(物资过程计算表!$B:$B,$C621,物资过程计算表!K:K)</f>
        <v>3690</v>
      </c>
      <c r="AV621" s="114">
        <f>VLOOKUP($C621,'1 预算编制表单'!$C:$BJ,51,FALSE)</f>
        <v>1620</v>
      </c>
      <c r="AW621" s="114">
        <f>AV621-AX621</f>
        <v>1620</v>
      </c>
      <c r="AX621" s="114">
        <f>SUMIF(物资过程计算表!$B:$B,$C621,物资过程计算表!L:L)</f>
        <v>0</v>
      </c>
      <c r="AY621" s="114">
        <f>VLOOKUP($C621,'1 预算编制表单'!$C:$BJ,54,FALSE)</f>
        <v>1620</v>
      </c>
      <c r="AZ621" s="114">
        <f>AY621-BA621</f>
        <v>1620</v>
      </c>
      <c r="BA621" s="114">
        <f>SUMIF(物资过程计算表!$B:$B,$C621,物资过程计算表!M:M)</f>
        <v>0</v>
      </c>
      <c r="BB621" s="114">
        <f>VLOOKUP($C621,'1 预算编制表单'!$C:$BJ,57,FALSE)</f>
        <v>1620</v>
      </c>
      <c r="BC621" s="114">
        <f>BB621-BD621</f>
        <v>1620</v>
      </c>
      <c r="BD621" s="114">
        <f>SUMIF(物资过程计算表!$B:$B,$C621,物资过程计算表!N:N)</f>
        <v>0</v>
      </c>
      <c r="BE621" s="114">
        <f>VLOOKUP($C621,'1 预算编制表单'!$C:$BJ,60,FALSE)</f>
        <v>1620</v>
      </c>
      <c r="BF621" s="114">
        <f>BE621-BG621</f>
        <v>1620</v>
      </c>
      <c r="BG621" s="114">
        <f>SUMIF(物资过程计算表!$B:$B,$C621,物资过程计算表!O:O)</f>
        <v>0</v>
      </c>
      <c r="BH621" s="110">
        <f>VLOOKUP($C621,'1 预算编制表单'!$C:$BJ,27,FALSE)</f>
        <v>1620</v>
      </c>
      <c r="BI621" s="110">
        <f t="shared" ref="BI621:BI625" si="6796">BH621-BJ621</f>
        <v>1620</v>
      </c>
      <c r="BJ621" s="110"/>
      <c r="BK621" s="110">
        <f>VLOOKUP($C621,'1 预算编制表单'!$C:$BJ,30,FALSE)</f>
        <v>1620</v>
      </c>
      <c r="BL621" s="110">
        <f t="shared" ref="BL621:BL625" si="6797">BK621-BM621</f>
        <v>1620</v>
      </c>
      <c r="BM621" s="110"/>
      <c r="BN621" s="110">
        <f>VLOOKUP($C621,'1 预算编制表单'!$C:$BJ,33,FALSE)</f>
        <v>1620</v>
      </c>
      <c r="BO621" s="110">
        <f t="shared" ref="BO621:BO625" si="6798">BN621-BP621</f>
        <v>1620</v>
      </c>
      <c r="BP621" s="110"/>
      <c r="BQ621" s="110">
        <f>VLOOKUP($C621,'1 预算编制表单'!$C:$BJ,36,FALSE)</f>
        <v>1620</v>
      </c>
      <c r="BR621" s="110">
        <f t="shared" ref="BR621:BR625" si="6799">BQ621-BS621</f>
        <v>1620</v>
      </c>
      <c r="BS621" s="110"/>
      <c r="BT621" s="110">
        <f>VLOOKUP($C621,'1 预算编制表单'!$C:$BJ,39,FALSE)</f>
        <v>1620</v>
      </c>
      <c r="BU621" s="110">
        <f t="shared" ref="BU621:BU625" si="6800">BT621-BV621</f>
        <v>1620</v>
      </c>
      <c r="BV621" s="110"/>
      <c r="BW621" s="110">
        <f>VLOOKUP($C621,'1 预算编制表单'!$C:$BJ,42,FALSE)</f>
        <v>1620</v>
      </c>
      <c r="BX621" s="110">
        <f t="shared" ref="BX621:BX625" si="6801">BW621-BY621</f>
        <v>1620</v>
      </c>
      <c r="BY621" s="110"/>
      <c r="BZ621" s="110">
        <f>VLOOKUP($C621,'1 预算编制表单'!$C:$BJ,45,FALSE)</f>
        <v>1620</v>
      </c>
      <c r="CA621" s="110">
        <f t="shared" ref="CA621:CA625" si="6802">BZ621-CB621</f>
        <v>1620</v>
      </c>
      <c r="CB621" s="110"/>
      <c r="CC621" s="110">
        <f>VLOOKUP($C621,'1 预算编制表单'!$C:$BJ,48,FALSE)</f>
        <v>1620</v>
      </c>
      <c r="CD621" s="110">
        <f t="shared" ref="CD621:CD625" si="6803">CC621-CE621</f>
        <v>1620</v>
      </c>
      <c r="CE621" s="110"/>
      <c r="CF621" s="110">
        <f>VLOOKUP($C621,'1 预算编制表单'!$C:$BJ,51,FALSE)</f>
        <v>1620</v>
      </c>
      <c r="CG621" s="110">
        <f t="shared" ref="CG621:CG625" si="6804">CF621-CH621</f>
        <v>1620</v>
      </c>
      <c r="CH621" s="110"/>
      <c r="CI621" s="110">
        <f>VLOOKUP($C621,'1 预算编制表单'!$C:$BJ,54,FALSE)</f>
        <v>1620</v>
      </c>
      <c r="CJ621" s="110">
        <f t="shared" ref="CJ621:CJ625" si="6805">CI621-CK621</f>
        <v>1620</v>
      </c>
      <c r="CK621" s="110"/>
      <c r="CL621" s="110">
        <f>VLOOKUP($C621,'1 预算编制表单'!$C:$BJ,57,FALSE)</f>
        <v>1620</v>
      </c>
      <c r="CM621" s="110">
        <f t="shared" ref="CM621:CM625" si="6806">CL621-CN621</f>
        <v>1620</v>
      </c>
      <c r="CN621" s="110"/>
      <c r="CO621" s="110">
        <f>VLOOKUP($C621,'1 预算编制表单'!$C:$BJ,60,FALSE)</f>
        <v>1620</v>
      </c>
      <c r="CP621" s="110">
        <f t="shared" ref="CP621:CP625" si="6807">CO621-CQ621</f>
        <v>1620</v>
      </c>
      <c r="CQ621" s="110"/>
    </row>
    <row r="622" ht="24" customHeight="1" outlineLevel="1" spans="1:95">
      <c r="A622" s="22"/>
      <c r="B622" s="108" t="s">
        <v>794</v>
      </c>
      <c r="C622" s="109" t="s">
        <v>2379</v>
      </c>
      <c r="D622" s="22" t="s">
        <v>2380</v>
      </c>
      <c r="E622" s="108" t="s">
        <v>2381</v>
      </c>
      <c r="F622" s="108" t="s">
        <v>1625</v>
      </c>
      <c r="G622" s="108" t="s">
        <v>943</v>
      </c>
      <c r="H622" s="110">
        <f t="shared" si="6781"/>
        <v>9631</v>
      </c>
      <c r="I622" s="110">
        <f t="shared" si="6782"/>
        <v>9631</v>
      </c>
      <c r="J622" s="110">
        <f t="shared" si="6783"/>
        <v>0</v>
      </c>
      <c r="K622" s="110"/>
      <c r="L622" s="110"/>
      <c r="M622" s="150"/>
      <c r="N622" s="110"/>
      <c r="O622" s="150"/>
      <c r="P622" s="110"/>
      <c r="Q622" s="110"/>
      <c r="R622" s="110"/>
      <c r="S622" s="110"/>
      <c r="T622" s="110"/>
      <c r="U622" s="110"/>
      <c r="V622" s="110"/>
      <c r="W622" s="110"/>
      <c r="X622" s="110">
        <f>VLOOKUP($C622,'1 预算编制表单'!$C:$BJ,27,FALSE)</f>
        <v>802.583333333333</v>
      </c>
      <c r="Y622" s="110">
        <f t="shared" ref="Y622:Y625" si="6808">X622-Z622</f>
        <v>802.583333333333</v>
      </c>
      <c r="Z622" s="110"/>
      <c r="AA622" s="110">
        <f>VLOOKUP($C622,'1 预算编制表单'!$C:$BJ,30,FALSE)</f>
        <v>802.583333333333</v>
      </c>
      <c r="AB622" s="110">
        <f t="shared" ref="AB622:AB625" si="6809">AA622-AC622</f>
        <v>802.583333333333</v>
      </c>
      <c r="AC622" s="110"/>
      <c r="AD622" s="110">
        <f>VLOOKUP($C622,'1 预算编制表单'!$C:$BJ,33,FALSE)</f>
        <v>802.583333333333</v>
      </c>
      <c r="AE622" s="110">
        <f t="shared" ref="AE622:AE625" si="6810">AD622-AF622</f>
        <v>802.583333333333</v>
      </c>
      <c r="AF622" s="110"/>
      <c r="AG622" s="110">
        <f>VLOOKUP($C622,'1 预算编制表单'!$C:$BJ,36,FALSE)</f>
        <v>802.583333333333</v>
      </c>
      <c r="AH622" s="110">
        <f t="shared" ref="AH622:AH625" si="6811">AG622-AI622</f>
        <v>802.583333333333</v>
      </c>
      <c r="AI622" s="110"/>
      <c r="AJ622" s="110">
        <f>VLOOKUP($C622,'1 预算编制表单'!$C:$BJ,39,FALSE)</f>
        <v>802.583333333333</v>
      </c>
      <c r="AK622" s="110">
        <f t="shared" ref="AK622:AK625" si="6812">AJ622-AL622</f>
        <v>802.583333333333</v>
      </c>
      <c r="AL622" s="110"/>
      <c r="AM622" s="110">
        <f>VLOOKUP($C622,'1 预算编制表单'!$C:$BJ,42,FALSE)</f>
        <v>802.583333333333</v>
      </c>
      <c r="AN622" s="110">
        <f t="shared" ref="AN622:AN625" si="6813">AM622-AO622</f>
        <v>802.583333333333</v>
      </c>
      <c r="AO622" s="110"/>
      <c r="AP622" s="110">
        <f>VLOOKUP($C622,'1 预算编制表单'!$C:$BJ,45,FALSE)</f>
        <v>802.583333333333</v>
      </c>
      <c r="AQ622" s="110">
        <f t="shared" ref="AQ622:AQ625" si="6814">AP622-AR622</f>
        <v>802.583333333333</v>
      </c>
      <c r="AR622" s="110"/>
      <c r="AS622" s="110">
        <f>VLOOKUP($C622,'1 预算编制表单'!$C:$BJ,48,FALSE)</f>
        <v>802.583333333333</v>
      </c>
      <c r="AT622" s="110">
        <f t="shared" ref="AT622:AT625" si="6815">AS622-AU622</f>
        <v>802.583333333333</v>
      </c>
      <c r="AU622" s="110"/>
      <c r="AV622" s="110">
        <f>VLOOKUP($C622,'1 预算编制表单'!$C:$BJ,51,FALSE)</f>
        <v>802.583333333333</v>
      </c>
      <c r="AW622" s="110">
        <f t="shared" ref="AW622:AW625" si="6816">AV622-AX622</f>
        <v>802.583333333333</v>
      </c>
      <c r="AX622" s="110"/>
      <c r="AY622" s="110">
        <f>VLOOKUP($C622,'1 预算编制表单'!$C:$BJ,54,FALSE)</f>
        <v>802.583333333333</v>
      </c>
      <c r="AZ622" s="110">
        <f t="shared" ref="AZ622:AZ625" si="6817">AY622-BA622</f>
        <v>802.583333333333</v>
      </c>
      <c r="BA622" s="110"/>
      <c r="BB622" s="110">
        <f>VLOOKUP($C622,'1 预算编制表单'!$C:$BJ,57,FALSE)</f>
        <v>802.583333333333</v>
      </c>
      <c r="BC622" s="110">
        <f t="shared" ref="BC622:BC625" si="6818">BB622-BD622</f>
        <v>802.583333333333</v>
      </c>
      <c r="BD622" s="110"/>
      <c r="BE622" s="110">
        <f>VLOOKUP($C622,'1 预算编制表单'!$C:$BJ,60,FALSE)</f>
        <v>802.583333333333</v>
      </c>
      <c r="BF622" s="110">
        <f t="shared" ref="BF622:BF625" si="6819">BE622-BG622</f>
        <v>802.583333333333</v>
      </c>
      <c r="BG622" s="110"/>
      <c r="BH622" s="110">
        <f>VLOOKUP($C622,'1 预算编制表单'!$C:$BJ,27,FALSE)</f>
        <v>802.583333333333</v>
      </c>
      <c r="BI622" s="110">
        <f t="shared" si="6796"/>
        <v>802.583333333333</v>
      </c>
      <c r="BJ622" s="110"/>
      <c r="BK622" s="110">
        <f>VLOOKUP($C622,'1 预算编制表单'!$C:$BJ,30,FALSE)</f>
        <v>802.583333333333</v>
      </c>
      <c r="BL622" s="110">
        <f t="shared" si="6797"/>
        <v>802.583333333333</v>
      </c>
      <c r="BM622" s="110"/>
      <c r="BN622" s="110">
        <f>VLOOKUP($C622,'1 预算编制表单'!$C:$BJ,33,FALSE)</f>
        <v>802.583333333333</v>
      </c>
      <c r="BO622" s="110">
        <f t="shared" si="6798"/>
        <v>802.583333333333</v>
      </c>
      <c r="BP622" s="110"/>
      <c r="BQ622" s="110">
        <f>VLOOKUP($C622,'1 预算编制表单'!$C:$BJ,36,FALSE)</f>
        <v>802.583333333333</v>
      </c>
      <c r="BR622" s="110">
        <f t="shared" si="6799"/>
        <v>802.583333333333</v>
      </c>
      <c r="BS622" s="110"/>
      <c r="BT622" s="110">
        <f>VLOOKUP($C622,'1 预算编制表单'!$C:$BJ,39,FALSE)</f>
        <v>802.583333333333</v>
      </c>
      <c r="BU622" s="110">
        <f t="shared" si="6800"/>
        <v>802.583333333333</v>
      </c>
      <c r="BV622" s="110"/>
      <c r="BW622" s="110">
        <f>VLOOKUP($C622,'1 预算编制表单'!$C:$BJ,42,FALSE)</f>
        <v>802.583333333333</v>
      </c>
      <c r="BX622" s="110">
        <f t="shared" si="6801"/>
        <v>802.583333333333</v>
      </c>
      <c r="BY622" s="110"/>
      <c r="BZ622" s="110">
        <f>VLOOKUP($C622,'1 预算编制表单'!$C:$BJ,45,FALSE)</f>
        <v>802.583333333333</v>
      </c>
      <c r="CA622" s="110">
        <f t="shared" si="6802"/>
        <v>802.583333333333</v>
      </c>
      <c r="CB622" s="110"/>
      <c r="CC622" s="110">
        <f>VLOOKUP($C622,'1 预算编制表单'!$C:$BJ,48,FALSE)</f>
        <v>802.583333333333</v>
      </c>
      <c r="CD622" s="110">
        <f t="shared" si="6803"/>
        <v>802.583333333333</v>
      </c>
      <c r="CE622" s="110"/>
      <c r="CF622" s="110">
        <f>VLOOKUP($C622,'1 预算编制表单'!$C:$BJ,51,FALSE)</f>
        <v>802.583333333333</v>
      </c>
      <c r="CG622" s="110">
        <f t="shared" si="6804"/>
        <v>802.583333333333</v>
      </c>
      <c r="CH622" s="110"/>
      <c r="CI622" s="110">
        <f>VLOOKUP($C622,'1 预算编制表单'!$C:$BJ,54,FALSE)</f>
        <v>802.583333333333</v>
      </c>
      <c r="CJ622" s="110">
        <f t="shared" si="6805"/>
        <v>802.583333333333</v>
      </c>
      <c r="CK622" s="110"/>
      <c r="CL622" s="110">
        <f>VLOOKUP($C622,'1 预算编制表单'!$C:$BJ,57,FALSE)</f>
        <v>802.583333333333</v>
      </c>
      <c r="CM622" s="110">
        <f t="shared" si="6806"/>
        <v>802.583333333333</v>
      </c>
      <c r="CN622" s="110"/>
      <c r="CO622" s="110">
        <f>VLOOKUP($C622,'1 预算编制表单'!$C:$BJ,60,FALSE)</f>
        <v>802.583333333333</v>
      </c>
      <c r="CP622" s="110">
        <f t="shared" si="6807"/>
        <v>802.583333333333</v>
      </c>
      <c r="CQ622" s="110"/>
    </row>
    <row r="623" ht="24" customHeight="1" outlineLevel="1" spans="1:95">
      <c r="A623" s="22"/>
      <c r="B623" s="108" t="s">
        <v>794</v>
      </c>
      <c r="C623" s="109" t="s">
        <v>2382</v>
      </c>
      <c r="D623" s="22" t="s">
        <v>2383</v>
      </c>
      <c r="E623" s="108" t="s">
        <v>2384</v>
      </c>
      <c r="F623" s="108" t="s">
        <v>1625</v>
      </c>
      <c r="G623" s="108" t="s">
        <v>943</v>
      </c>
      <c r="H623" s="110">
        <f t="shared" si="6781"/>
        <v>66351.66</v>
      </c>
      <c r="I623" s="110">
        <f t="shared" si="6782"/>
        <v>66351.66</v>
      </c>
      <c r="J623" s="110">
        <f t="shared" si="6783"/>
        <v>0</v>
      </c>
      <c r="K623" s="110"/>
      <c r="L623" s="110"/>
      <c r="M623" s="150"/>
      <c r="N623" s="110"/>
      <c r="O623" s="150"/>
      <c r="P623" s="110"/>
      <c r="Q623" s="110"/>
      <c r="R623" s="110"/>
      <c r="S623" s="110"/>
      <c r="T623" s="110"/>
      <c r="U623" s="110"/>
      <c r="V623" s="110"/>
      <c r="W623" s="110"/>
      <c r="X623" s="110">
        <f>VLOOKUP($C623,'1 预算编制表单'!$C:$BJ,27,FALSE)</f>
        <v>5529.305</v>
      </c>
      <c r="Y623" s="110">
        <f t="shared" si="6808"/>
        <v>5529.305</v>
      </c>
      <c r="Z623" s="110"/>
      <c r="AA623" s="110">
        <f>VLOOKUP($C623,'1 预算编制表单'!$C:$BJ,30,FALSE)</f>
        <v>5529.305</v>
      </c>
      <c r="AB623" s="110">
        <f t="shared" si="6809"/>
        <v>5529.305</v>
      </c>
      <c r="AC623" s="110"/>
      <c r="AD623" s="110">
        <f>VLOOKUP($C623,'1 预算编制表单'!$C:$BJ,33,FALSE)</f>
        <v>5529.305</v>
      </c>
      <c r="AE623" s="110">
        <f t="shared" si="6810"/>
        <v>5529.305</v>
      </c>
      <c r="AF623" s="110"/>
      <c r="AG623" s="110">
        <f>VLOOKUP($C623,'1 预算编制表单'!$C:$BJ,36,FALSE)</f>
        <v>5529.305</v>
      </c>
      <c r="AH623" s="110">
        <f t="shared" si="6811"/>
        <v>5529.305</v>
      </c>
      <c r="AI623" s="110"/>
      <c r="AJ623" s="110">
        <f>VLOOKUP($C623,'1 预算编制表单'!$C:$BJ,39,FALSE)</f>
        <v>5529.305</v>
      </c>
      <c r="AK623" s="110">
        <f t="shared" si="6812"/>
        <v>5529.305</v>
      </c>
      <c r="AL623" s="110"/>
      <c r="AM623" s="110">
        <f>VLOOKUP($C623,'1 预算编制表单'!$C:$BJ,42,FALSE)</f>
        <v>5529.305</v>
      </c>
      <c r="AN623" s="110">
        <f t="shared" si="6813"/>
        <v>5529.305</v>
      </c>
      <c r="AO623" s="110"/>
      <c r="AP623" s="110">
        <f>VLOOKUP($C623,'1 预算编制表单'!$C:$BJ,45,FALSE)</f>
        <v>5529.305</v>
      </c>
      <c r="AQ623" s="110">
        <f t="shared" si="6814"/>
        <v>5529.305</v>
      </c>
      <c r="AR623" s="110"/>
      <c r="AS623" s="110">
        <f>VLOOKUP($C623,'1 预算编制表单'!$C:$BJ,48,FALSE)</f>
        <v>5529.305</v>
      </c>
      <c r="AT623" s="110">
        <f t="shared" si="6815"/>
        <v>5529.305</v>
      </c>
      <c r="AU623" s="110"/>
      <c r="AV623" s="110">
        <f>VLOOKUP($C623,'1 预算编制表单'!$C:$BJ,51,FALSE)</f>
        <v>5529.305</v>
      </c>
      <c r="AW623" s="110">
        <f t="shared" si="6816"/>
        <v>5529.305</v>
      </c>
      <c r="AX623" s="110"/>
      <c r="AY623" s="110">
        <f>VLOOKUP($C623,'1 预算编制表单'!$C:$BJ,54,FALSE)</f>
        <v>5529.305</v>
      </c>
      <c r="AZ623" s="110">
        <f t="shared" si="6817"/>
        <v>5529.305</v>
      </c>
      <c r="BA623" s="110"/>
      <c r="BB623" s="110">
        <f>VLOOKUP($C623,'1 预算编制表单'!$C:$BJ,57,FALSE)</f>
        <v>5529.305</v>
      </c>
      <c r="BC623" s="110">
        <f t="shared" si="6818"/>
        <v>5529.305</v>
      </c>
      <c r="BD623" s="110"/>
      <c r="BE623" s="110">
        <f>VLOOKUP($C623,'1 预算编制表单'!$C:$BJ,60,FALSE)</f>
        <v>5529.305</v>
      </c>
      <c r="BF623" s="110">
        <f t="shared" si="6819"/>
        <v>5529.305</v>
      </c>
      <c r="BG623" s="110"/>
      <c r="BH623" s="110">
        <f>VLOOKUP($C623,'1 预算编制表单'!$C:$BJ,27,FALSE)</f>
        <v>5529.305</v>
      </c>
      <c r="BI623" s="110">
        <f t="shared" si="6796"/>
        <v>5529.305</v>
      </c>
      <c r="BJ623" s="110"/>
      <c r="BK623" s="110">
        <f>VLOOKUP($C623,'1 预算编制表单'!$C:$BJ,30,FALSE)</f>
        <v>5529.305</v>
      </c>
      <c r="BL623" s="110">
        <f t="shared" si="6797"/>
        <v>5529.305</v>
      </c>
      <c r="BM623" s="110"/>
      <c r="BN623" s="110">
        <f>VLOOKUP($C623,'1 预算编制表单'!$C:$BJ,33,FALSE)</f>
        <v>5529.305</v>
      </c>
      <c r="BO623" s="110">
        <f t="shared" si="6798"/>
        <v>5529.305</v>
      </c>
      <c r="BP623" s="110"/>
      <c r="BQ623" s="110">
        <f>VLOOKUP($C623,'1 预算编制表单'!$C:$BJ,36,FALSE)</f>
        <v>5529.305</v>
      </c>
      <c r="BR623" s="110">
        <f t="shared" si="6799"/>
        <v>5529.305</v>
      </c>
      <c r="BS623" s="110"/>
      <c r="BT623" s="110">
        <f>VLOOKUP($C623,'1 预算编制表单'!$C:$BJ,39,FALSE)</f>
        <v>5529.305</v>
      </c>
      <c r="BU623" s="110">
        <f t="shared" si="6800"/>
        <v>5529.305</v>
      </c>
      <c r="BV623" s="110"/>
      <c r="BW623" s="110">
        <f>VLOOKUP($C623,'1 预算编制表单'!$C:$BJ,42,FALSE)</f>
        <v>5529.305</v>
      </c>
      <c r="BX623" s="110">
        <f t="shared" si="6801"/>
        <v>5529.305</v>
      </c>
      <c r="BY623" s="110"/>
      <c r="BZ623" s="110">
        <f>VLOOKUP($C623,'1 预算编制表单'!$C:$BJ,45,FALSE)</f>
        <v>5529.305</v>
      </c>
      <c r="CA623" s="110">
        <f t="shared" si="6802"/>
        <v>5529.305</v>
      </c>
      <c r="CB623" s="110"/>
      <c r="CC623" s="110">
        <f>VLOOKUP($C623,'1 预算编制表单'!$C:$BJ,48,FALSE)</f>
        <v>5529.305</v>
      </c>
      <c r="CD623" s="110">
        <f t="shared" si="6803"/>
        <v>5529.305</v>
      </c>
      <c r="CE623" s="110"/>
      <c r="CF623" s="110">
        <f>VLOOKUP($C623,'1 预算编制表单'!$C:$BJ,51,FALSE)</f>
        <v>5529.305</v>
      </c>
      <c r="CG623" s="110">
        <f t="shared" si="6804"/>
        <v>5529.305</v>
      </c>
      <c r="CH623" s="110"/>
      <c r="CI623" s="110">
        <f>VLOOKUP($C623,'1 预算编制表单'!$C:$BJ,54,FALSE)</f>
        <v>5529.305</v>
      </c>
      <c r="CJ623" s="110">
        <f t="shared" si="6805"/>
        <v>5529.305</v>
      </c>
      <c r="CK623" s="110"/>
      <c r="CL623" s="110">
        <f>VLOOKUP($C623,'1 预算编制表单'!$C:$BJ,57,FALSE)</f>
        <v>5529.305</v>
      </c>
      <c r="CM623" s="110">
        <f t="shared" si="6806"/>
        <v>5529.305</v>
      </c>
      <c r="CN623" s="110"/>
      <c r="CO623" s="110">
        <f>VLOOKUP($C623,'1 预算编制表单'!$C:$BJ,60,FALSE)</f>
        <v>5529.305</v>
      </c>
      <c r="CP623" s="110">
        <f t="shared" si="6807"/>
        <v>5529.305</v>
      </c>
      <c r="CQ623" s="110"/>
    </row>
    <row r="624" ht="24" customHeight="1" outlineLevel="1" spans="1:95">
      <c r="A624" s="22"/>
      <c r="B624" s="108" t="s">
        <v>794</v>
      </c>
      <c r="C624" s="109" t="s">
        <v>2385</v>
      </c>
      <c r="D624" s="22" t="s">
        <v>2386</v>
      </c>
      <c r="E624" s="22"/>
      <c r="F624" s="108" t="s">
        <v>1625</v>
      </c>
      <c r="G624" s="108" t="s">
        <v>943</v>
      </c>
      <c r="H624" s="110">
        <f t="shared" si="6781"/>
        <v>155981.132075472</v>
      </c>
      <c r="I624" s="110">
        <f t="shared" si="6782"/>
        <v>155981.132075472</v>
      </c>
      <c r="J624" s="110">
        <f t="shared" si="6783"/>
        <v>0</v>
      </c>
      <c r="K624" s="110"/>
      <c r="L624" s="110"/>
      <c r="M624" s="150"/>
      <c r="N624" s="110"/>
      <c r="O624" s="150"/>
      <c r="P624" s="110"/>
      <c r="Q624" s="110"/>
      <c r="R624" s="110"/>
      <c r="S624" s="110"/>
      <c r="T624" s="110"/>
      <c r="U624" s="110"/>
      <c r="V624" s="110"/>
      <c r="W624" s="110"/>
      <c r="X624" s="110">
        <f>VLOOKUP($C624,'1 预算编制表单'!$C:$BJ,27,FALSE)</f>
        <v>12998.427672956</v>
      </c>
      <c r="Y624" s="110">
        <f t="shared" si="6808"/>
        <v>12998.427672956</v>
      </c>
      <c r="Z624" s="110"/>
      <c r="AA624" s="110">
        <f>VLOOKUP($C624,'1 预算编制表单'!$C:$BJ,30,FALSE)</f>
        <v>12998.427672956</v>
      </c>
      <c r="AB624" s="110">
        <f t="shared" si="6809"/>
        <v>12998.427672956</v>
      </c>
      <c r="AC624" s="110"/>
      <c r="AD624" s="110">
        <f>VLOOKUP($C624,'1 预算编制表单'!$C:$BJ,33,FALSE)</f>
        <v>12998.427672956</v>
      </c>
      <c r="AE624" s="110">
        <f t="shared" si="6810"/>
        <v>12998.427672956</v>
      </c>
      <c r="AF624" s="110"/>
      <c r="AG624" s="110">
        <f>VLOOKUP($C624,'1 预算编制表单'!$C:$BJ,36,FALSE)</f>
        <v>12998.427672956</v>
      </c>
      <c r="AH624" s="110">
        <f t="shared" si="6811"/>
        <v>12998.427672956</v>
      </c>
      <c r="AI624" s="110"/>
      <c r="AJ624" s="110">
        <f>VLOOKUP($C624,'1 预算编制表单'!$C:$BJ,39,FALSE)</f>
        <v>12998.427672956</v>
      </c>
      <c r="AK624" s="110">
        <f t="shared" si="6812"/>
        <v>12998.427672956</v>
      </c>
      <c r="AL624" s="110"/>
      <c r="AM624" s="110">
        <f>VLOOKUP($C624,'1 预算编制表单'!$C:$BJ,42,FALSE)</f>
        <v>12998.427672956</v>
      </c>
      <c r="AN624" s="110">
        <f t="shared" si="6813"/>
        <v>12998.427672956</v>
      </c>
      <c r="AO624" s="110"/>
      <c r="AP624" s="110">
        <f>VLOOKUP($C624,'1 预算编制表单'!$C:$BJ,45,FALSE)</f>
        <v>12998.427672956</v>
      </c>
      <c r="AQ624" s="110">
        <f t="shared" si="6814"/>
        <v>12998.427672956</v>
      </c>
      <c r="AR624" s="110"/>
      <c r="AS624" s="110">
        <f>VLOOKUP($C624,'1 预算编制表单'!$C:$BJ,48,FALSE)</f>
        <v>12998.427672956</v>
      </c>
      <c r="AT624" s="110">
        <f t="shared" si="6815"/>
        <v>12998.427672956</v>
      </c>
      <c r="AU624" s="110"/>
      <c r="AV624" s="110">
        <f>VLOOKUP($C624,'1 预算编制表单'!$C:$BJ,51,FALSE)</f>
        <v>12998.427672956</v>
      </c>
      <c r="AW624" s="110">
        <f t="shared" si="6816"/>
        <v>12998.427672956</v>
      </c>
      <c r="AX624" s="110"/>
      <c r="AY624" s="110">
        <f>VLOOKUP($C624,'1 预算编制表单'!$C:$BJ,54,FALSE)</f>
        <v>12998.427672956</v>
      </c>
      <c r="AZ624" s="110">
        <f t="shared" si="6817"/>
        <v>12998.427672956</v>
      </c>
      <c r="BA624" s="110"/>
      <c r="BB624" s="110">
        <f>VLOOKUP($C624,'1 预算编制表单'!$C:$BJ,57,FALSE)</f>
        <v>12998.427672956</v>
      </c>
      <c r="BC624" s="110">
        <f t="shared" si="6818"/>
        <v>12998.427672956</v>
      </c>
      <c r="BD624" s="110"/>
      <c r="BE624" s="110">
        <f>VLOOKUP($C624,'1 预算编制表单'!$C:$BJ,60,FALSE)</f>
        <v>12998.427672956</v>
      </c>
      <c r="BF624" s="110">
        <f t="shared" si="6819"/>
        <v>12998.427672956</v>
      </c>
      <c r="BG624" s="110"/>
      <c r="BH624" s="110">
        <f>VLOOKUP($C624,'1 预算编制表单'!$C:$BJ,27,FALSE)</f>
        <v>12998.427672956</v>
      </c>
      <c r="BI624" s="110">
        <f t="shared" si="6796"/>
        <v>12998.427672956</v>
      </c>
      <c r="BJ624" s="110"/>
      <c r="BK624" s="110">
        <f>VLOOKUP($C624,'1 预算编制表单'!$C:$BJ,30,FALSE)</f>
        <v>12998.427672956</v>
      </c>
      <c r="BL624" s="110">
        <f t="shared" si="6797"/>
        <v>12998.427672956</v>
      </c>
      <c r="BM624" s="110"/>
      <c r="BN624" s="110">
        <f>VLOOKUP($C624,'1 预算编制表单'!$C:$BJ,33,FALSE)</f>
        <v>12998.427672956</v>
      </c>
      <c r="BO624" s="110">
        <f t="shared" si="6798"/>
        <v>12998.427672956</v>
      </c>
      <c r="BP624" s="110"/>
      <c r="BQ624" s="110">
        <f>VLOOKUP($C624,'1 预算编制表单'!$C:$BJ,36,FALSE)</f>
        <v>12998.427672956</v>
      </c>
      <c r="BR624" s="110">
        <f t="shared" si="6799"/>
        <v>12998.427672956</v>
      </c>
      <c r="BS624" s="110"/>
      <c r="BT624" s="110">
        <f>VLOOKUP($C624,'1 预算编制表单'!$C:$BJ,39,FALSE)</f>
        <v>12998.427672956</v>
      </c>
      <c r="BU624" s="110">
        <f t="shared" si="6800"/>
        <v>12998.427672956</v>
      </c>
      <c r="BV624" s="110"/>
      <c r="BW624" s="110">
        <f>VLOOKUP($C624,'1 预算编制表单'!$C:$BJ,42,FALSE)</f>
        <v>12998.427672956</v>
      </c>
      <c r="BX624" s="110">
        <f t="shared" si="6801"/>
        <v>12998.427672956</v>
      </c>
      <c r="BY624" s="110"/>
      <c r="BZ624" s="110">
        <f>VLOOKUP($C624,'1 预算编制表单'!$C:$BJ,45,FALSE)</f>
        <v>12998.427672956</v>
      </c>
      <c r="CA624" s="110">
        <f t="shared" si="6802"/>
        <v>12998.427672956</v>
      </c>
      <c r="CB624" s="110"/>
      <c r="CC624" s="110">
        <f>VLOOKUP($C624,'1 预算编制表单'!$C:$BJ,48,FALSE)</f>
        <v>12998.427672956</v>
      </c>
      <c r="CD624" s="110">
        <f t="shared" si="6803"/>
        <v>12998.427672956</v>
      </c>
      <c r="CE624" s="110"/>
      <c r="CF624" s="110">
        <f>VLOOKUP($C624,'1 预算编制表单'!$C:$BJ,51,FALSE)</f>
        <v>12998.427672956</v>
      </c>
      <c r="CG624" s="110">
        <f t="shared" si="6804"/>
        <v>12998.427672956</v>
      </c>
      <c r="CH624" s="110"/>
      <c r="CI624" s="110">
        <f>VLOOKUP($C624,'1 预算编制表单'!$C:$BJ,54,FALSE)</f>
        <v>12998.427672956</v>
      </c>
      <c r="CJ624" s="110">
        <f t="shared" si="6805"/>
        <v>12998.427672956</v>
      </c>
      <c r="CK624" s="110"/>
      <c r="CL624" s="110">
        <f>VLOOKUP($C624,'1 预算编制表单'!$C:$BJ,57,FALSE)</f>
        <v>12998.427672956</v>
      </c>
      <c r="CM624" s="110">
        <f t="shared" si="6806"/>
        <v>12998.427672956</v>
      </c>
      <c r="CN624" s="110"/>
      <c r="CO624" s="110">
        <f>VLOOKUP($C624,'1 预算编制表单'!$C:$BJ,60,FALSE)</f>
        <v>12998.427672956</v>
      </c>
      <c r="CP624" s="110">
        <f t="shared" si="6807"/>
        <v>12998.427672956</v>
      </c>
      <c r="CQ624" s="110"/>
    </row>
    <row r="625" ht="24" customHeight="1" outlineLevel="1" spans="1:95">
      <c r="A625" s="22"/>
      <c r="B625" s="108" t="s">
        <v>794</v>
      </c>
      <c r="C625" s="109" t="s">
        <v>2387</v>
      </c>
      <c r="D625" s="22" t="s">
        <v>2388</v>
      </c>
      <c r="E625" s="22"/>
      <c r="F625" s="108" t="s">
        <v>1625</v>
      </c>
      <c r="G625" s="108" t="s">
        <v>943</v>
      </c>
      <c r="H625" s="110">
        <f t="shared" si="6781"/>
        <v>0</v>
      </c>
      <c r="I625" s="110">
        <f t="shared" si="6782"/>
        <v>0</v>
      </c>
      <c r="J625" s="110">
        <f t="shared" si="6783"/>
        <v>0</v>
      </c>
      <c r="K625" s="110"/>
      <c r="L625" s="110"/>
      <c r="M625" s="150"/>
      <c r="N625" s="110"/>
      <c r="O625" s="150"/>
      <c r="P625" s="110"/>
      <c r="Q625" s="110"/>
      <c r="R625" s="110"/>
      <c r="S625" s="110"/>
      <c r="T625" s="110"/>
      <c r="U625" s="110"/>
      <c r="V625" s="110"/>
      <c r="W625" s="110"/>
      <c r="X625" s="110">
        <f>VLOOKUP($C625,'1 预算编制表单'!$C:$BJ,27,FALSE)</f>
        <v>0</v>
      </c>
      <c r="Y625" s="110">
        <f t="shared" si="6808"/>
        <v>0</v>
      </c>
      <c r="Z625" s="110"/>
      <c r="AA625" s="110">
        <f>VLOOKUP($C625,'1 预算编制表单'!$C:$BJ,30,FALSE)</f>
        <v>0</v>
      </c>
      <c r="AB625" s="110">
        <f t="shared" si="6809"/>
        <v>0</v>
      </c>
      <c r="AC625" s="110"/>
      <c r="AD625" s="110">
        <f>VLOOKUP($C625,'1 预算编制表单'!$C:$BJ,33,FALSE)</f>
        <v>0</v>
      </c>
      <c r="AE625" s="110">
        <f t="shared" si="6810"/>
        <v>0</v>
      </c>
      <c r="AF625" s="110"/>
      <c r="AG625" s="110">
        <f>VLOOKUP($C625,'1 预算编制表单'!$C:$BJ,36,FALSE)</f>
        <v>0</v>
      </c>
      <c r="AH625" s="110">
        <f t="shared" si="6811"/>
        <v>0</v>
      </c>
      <c r="AI625" s="110"/>
      <c r="AJ625" s="110">
        <f>VLOOKUP($C625,'1 预算编制表单'!$C:$BJ,39,FALSE)</f>
        <v>0</v>
      </c>
      <c r="AK625" s="110">
        <f t="shared" si="6812"/>
        <v>0</v>
      </c>
      <c r="AL625" s="110"/>
      <c r="AM625" s="110">
        <f>VLOOKUP($C625,'1 预算编制表单'!$C:$BJ,42,FALSE)</f>
        <v>0</v>
      </c>
      <c r="AN625" s="110">
        <f t="shared" si="6813"/>
        <v>0</v>
      </c>
      <c r="AO625" s="110"/>
      <c r="AP625" s="110">
        <f>VLOOKUP($C625,'1 预算编制表单'!$C:$BJ,45,FALSE)</f>
        <v>0</v>
      </c>
      <c r="AQ625" s="110">
        <f t="shared" si="6814"/>
        <v>0</v>
      </c>
      <c r="AR625" s="110"/>
      <c r="AS625" s="110">
        <f>VLOOKUP($C625,'1 预算编制表单'!$C:$BJ,48,FALSE)</f>
        <v>0</v>
      </c>
      <c r="AT625" s="110">
        <f t="shared" si="6815"/>
        <v>0</v>
      </c>
      <c r="AU625" s="110"/>
      <c r="AV625" s="110">
        <f>VLOOKUP($C625,'1 预算编制表单'!$C:$BJ,51,FALSE)</f>
        <v>0</v>
      </c>
      <c r="AW625" s="110">
        <f t="shared" si="6816"/>
        <v>0</v>
      </c>
      <c r="AX625" s="110"/>
      <c r="AY625" s="110">
        <f>VLOOKUP($C625,'1 预算编制表单'!$C:$BJ,54,FALSE)</f>
        <v>0</v>
      </c>
      <c r="AZ625" s="110">
        <f t="shared" si="6817"/>
        <v>0</v>
      </c>
      <c r="BA625" s="110"/>
      <c r="BB625" s="110">
        <f>VLOOKUP($C625,'1 预算编制表单'!$C:$BJ,57,FALSE)</f>
        <v>0</v>
      </c>
      <c r="BC625" s="110">
        <f t="shared" si="6818"/>
        <v>0</v>
      </c>
      <c r="BD625" s="110"/>
      <c r="BE625" s="110">
        <f>VLOOKUP($C625,'1 预算编制表单'!$C:$BJ,60,FALSE)</f>
        <v>0</v>
      </c>
      <c r="BF625" s="110">
        <f t="shared" si="6819"/>
        <v>0</v>
      </c>
      <c r="BG625" s="110"/>
      <c r="BH625" s="110">
        <f>VLOOKUP($C625,'1 预算编制表单'!$C:$BJ,27,FALSE)</f>
        <v>0</v>
      </c>
      <c r="BI625" s="110">
        <f t="shared" si="6796"/>
        <v>0</v>
      </c>
      <c r="BJ625" s="110"/>
      <c r="BK625" s="110">
        <f>VLOOKUP($C625,'1 预算编制表单'!$C:$BJ,30,FALSE)</f>
        <v>0</v>
      </c>
      <c r="BL625" s="110">
        <f t="shared" si="6797"/>
        <v>0</v>
      </c>
      <c r="BM625" s="110"/>
      <c r="BN625" s="110">
        <f>VLOOKUP($C625,'1 预算编制表单'!$C:$BJ,33,FALSE)</f>
        <v>0</v>
      </c>
      <c r="BO625" s="110">
        <f t="shared" si="6798"/>
        <v>0</v>
      </c>
      <c r="BP625" s="110"/>
      <c r="BQ625" s="110">
        <f>VLOOKUP($C625,'1 预算编制表单'!$C:$BJ,36,FALSE)</f>
        <v>0</v>
      </c>
      <c r="BR625" s="110">
        <f t="shared" si="6799"/>
        <v>0</v>
      </c>
      <c r="BS625" s="110"/>
      <c r="BT625" s="110">
        <f>VLOOKUP($C625,'1 预算编制表单'!$C:$BJ,39,FALSE)</f>
        <v>0</v>
      </c>
      <c r="BU625" s="110">
        <f t="shared" si="6800"/>
        <v>0</v>
      </c>
      <c r="BV625" s="110"/>
      <c r="BW625" s="110">
        <f>VLOOKUP($C625,'1 预算编制表单'!$C:$BJ,42,FALSE)</f>
        <v>0</v>
      </c>
      <c r="BX625" s="110">
        <f t="shared" si="6801"/>
        <v>0</v>
      </c>
      <c r="BY625" s="110"/>
      <c r="BZ625" s="110">
        <f>VLOOKUP($C625,'1 预算编制表单'!$C:$BJ,45,FALSE)</f>
        <v>0</v>
      </c>
      <c r="CA625" s="110">
        <f t="shared" si="6802"/>
        <v>0</v>
      </c>
      <c r="CB625" s="110"/>
      <c r="CC625" s="110">
        <f>VLOOKUP($C625,'1 预算编制表单'!$C:$BJ,48,FALSE)</f>
        <v>0</v>
      </c>
      <c r="CD625" s="110">
        <f t="shared" si="6803"/>
        <v>0</v>
      </c>
      <c r="CE625" s="110"/>
      <c r="CF625" s="110">
        <f>VLOOKUP($C625,'1 预算编制表单'!$C:$BJ,51,FALSE)</f>
        <v>0</v>
      </c>
      <c r="CG625" s="110">
        <f t="shared" si="6804"/>
        <v>0</v>
      </c>
      <c r="CH625" s="110"/>
      <c r="CI625" s="110">
        <f>VLOOKUP($C625,'1 预算编制表单'!$C:$BJ,54,FALSE)</f>
        <v>0</v>
      </c>
      <c r="CJ625" s="110">
        <f t="shared" si="6805"/>
        <v>0</v>
      </c>
      <c r="CK625" s="110"/>
      <c r="CL625" s="110">
        <f>VLOOKUP($C625,'1 预算编制表单'!$C:$BJ,57,FALSE)</f>
        <v>0</v>
      </c>
      <c r="CM625" s="110">
        <f t="shared" si="6806"/>
        <v>0</v>
      </c>
      <c r="CN625" s="110"/>
      <c r="CO625" s="110">
        <f>VLOOKUP($C625,'1 预算编制表单'!$C:$BJ,60,FALSE)</f>
        <v>0</v>
      </c>
      <c r="CP625" s="110">
        <f t="shared" si="6807"/>
        <v>0</v>
      </c>
      <c r="CQ625" s="110"/>
    </row>
    <row r="626" spans="12:12">
      <c r="L626" s="172"/>
    </row>
    <row r="627" spans="12:12">
      <c r="L627" s="172"/>
    </row>
    <row r="628" spans="12:12">
      <c r="L628" s="172"/>
    </row>
    <row r="629" spans="12:12">
      <c r="L629" s="172"/>
    </row>
    <row r="630" spans="12:12">
      <c r="L630" s="172"/>
    </row>
    <row r="631" spans="12:12">
      <c r="L631" s="172"/>
    </row>
    <row r="632" spans="12:12">
      <c r="L632" s="172"/>
    </row>
    <row r="633" spans="12:12">
      <c r="L633" s="172"/>
    </row>
    <row r="634" spans="12:12">
      <c r="L634" s="172"/>
    </row>
    <row r="635" spans="12:12">
      <c r="L635" s="172"/>
    </row>
    <row r="636" spans="12:12">
      <c r="L636" s="172"/>
    </row>
    <row r="637" spans="12:12">
      <c r="L637" s="172"/>
    </row>
    <row r="638" spans="12:12">
      <c r="L638" s="172"/>
    </row>
    <row r="639" spans="12:12">
      <c r="L639" s="172"/>
    </row>
    <row r="640" spans="12:12">
      <c r="L640" s="172"/>
    </row>
    <row r="641" spans="12:12">
      <c r="L641" s="172"/>
    </row>
    <row r="642" spans="12:12">
      <c r="L642" s="172"/>
    </row>
    <row r="643" spans="12:12">
      <c r="L643" s="172"/>
    </row>
    <row r="644" spans="12:12">
      <c r="L644" s="172"/>
    </row>
    <row r="645" spans="12:12">
      <c r="L645" s="172"/>
    </row>
    <row r="646" spans="12:12">
      <c r="L646" s="172"/>
    </row>
    <row r="647" spans="12:12">
      <c r="L647" s="172"/>
    </row>
    <row r="648" spans="12:12">
      <c r="L648" s="172"/>
    </row>
    <row r="649" spans="12:12">
      <c r="L649" s="172"/>
    </row>
    <row r="650" spans="12:12">
      <c r="L650" s="172"/>
    </row>
    <row r="651" spans="12:12">
      <c r="L651" s="172"/>
    </row>
    <row r="652" spans="12:12">
      <c r="L652" s="172"/>
    </row>
    <row r="653" spans="12:12">
      <c r="L653" s="172"/>
    </row>
    <row r="654" spans="12:12">
      <c r="L654" s="172"/>
    </row>
    <row r="655" spans="12:12">
      <c r="L655" s="172"/>
    </row>
    <row r="656" spans="12:12">
      <c r="L656" s="172"/>
    </row>
    <row r="657" spans="12:12">
      <c r="L657" s="172"/>
    </row>
    <row r="658" spans="12:12">
      <c r="L658" s="172"/>
    </row>
    <row r="659" spans="12:12">
      <c r="L659" s="172"/>
    </row>
    <row r="660" spans="12:12">
      <c r="L660" s="172"/>
    </row>
    <row r="661" spans="12:12">
      <c r="L661" s="172"/>
    </row>
    <row r="662" spans="12:12">
      <c r="L662" s="172"/>
    </row>
    <row r="663" spans="12:12">
      <c r="L663" s="172"/>
    </row>
    <row r="664" spans="12:12">
      <c r="L664" s="172"/>
    </row>
    <row r="665" spans="12:12">
      <c r="L665" s="172"/>
    </row>
    <row r="666" spans="12:12">
      <c r="L666" s="172"/>
    </row>
    <row r="667" spans="12:12">
      <c r="L667" s="172"/>
    </row>
    <row r="668" spans="12:12">
      <c r="L668" s="172"/>
    </row>
    <row r="669" spans="12:12">
      <c r="L669" s="172"/>
    </row>
    <row r="670" spans="12:12">
      <c r="L670" s="172"/>
    </row>
    <row r="671" spans="12:12">
      <c r="L671" s="172"/>
    </row>
    <row r="672" spans="12:12">
      <c r="L672" s="172"/>
    </row>
    <row r="673" spans="12:12">
      <c r="L673" s="172"/>
    </row>
    <row r="674" spans="12:12">
      <c r="L674" s="172"/>
    </row>
    <row r="675" spans="12:12">
      <c r="L675" s="172"/>
    </row>
    <row r="676" spans="12:12">
      <c r="L676" s="172"/>
    </row>
    <row r="677" spans="12:12">
      <c r="L677" s="172"/>
    </row>
    <row r="678" spans="12:12">
      <c r="L678" s="172"/>
    </row>
    <row r="679" spans="12:12">
      <c r="L679" s="172"/>
    </row>
    <row r="680" spans="12:12">
      <c r="L680" s="172"/>
    </row>
    <row r="681" spans="12:12">
      <c r="L681" s="172"/>
    </row>
    <row r="682" spans="12:12">
      <c r="L682" s="172"/>
    </row>
    <row r="683" spans="12:12">
      <c r="L683" s="172"/>
    </row>
    <row r="684" spans="12:12">
      <c r="L684" s="172"/>
    </row>
    <row r="685" spans="12:12">
      <c r="L685" s="172"/>
    </row>
    <row r="686" spans="12:12">
      <c r="L686" s="172"/>
    </row>
    <row r="687" spans="12:12">
      <c r="L687" s="172"/>
    </row>
    <row r="688" spans="12:12">
      <c r="L688" s="172"/>
    </row>
    <row r="689" spans="12:12">
      <c r="L689" s="172"/>
    </row>
    <row r="690" spans="12:12">
      <c r="L690" s="172"/>
    </row>
    <row r="691" spans="12:12">
      <c r="L691" s="172"/>
    </row>
    <row r="692" spans="12:12">
      <c r="L692" s="172"/>
    </row>
    <row r="693" spans="12:12">
      <c r="L693" s="172"/>
    </row>
    <row r="694" spans="12:12">
      <c r="L694" s="172"/>
    </row>
    <row r="695" spans="12:12">
      <c r="L695" s="172"/>
    </row>
    <row r="696" spans="12:12">
      <c r="L696" s="172"/>
    </row>
    <row r="697" spans="12:12">
      <c r="L697" s="172"/>
    </row>
    <row r="698" spans="12:12">
      <c r="L698" s="172"/>
    </row>
    <row r="699" spans="12:12">
      <c r="L699" s="172"/>
    </row>
    <row r="700" spans="12:12">
      <c r="L700" s="172"/>
    </row>
    <row r="701" spans="12:12">
      <c r="L701" s="172"/>
    </row>
    <row r="702" spans="12:12">
      <c r="L702" s="172"/>
    </row>
    <row r="703" spans="12:12">
      <c r="L703" s="172"/>
    </row>
    <row r="704" spans="12:12">
      <c r="L704" s="172"/>
    </row>
    <row r="705" spans="12:12">
      <c r="L705" s="172"/>
    </row>
    <row r="706" spans="12:12">
      <c r="L706" s="172"/>
    </row>
    <row r="707" spans="12:12">
      <c r="L707" s="172"/>
    </row>
    <row r="708" spans="12:12">
      <c r="L708" s="172"/>
    </row>
    <row r="709" spans="12:12">
      <c r="L709" s="172"/>
    </row>
    <row r="710" spans="12:12">
      <c r="L710" s="172"/>
    </row>
    <row r="711" spans="12:12">
      <c r="L711" s="172"/>
    </row>
    <row r="712" spans="12:12">
      <c r="L712" s="172"/>
    </row>
    <row r="713" spans="12:12">
      <c r="L713" s="172"/>
    </row>
    <row r="714" spans="12:12">
      <c r="L714" s="172"/>
    </row>
    <row r="715" spans="12:12">
      <c r="L715" s="172"/>
    </row>
    <row r="716" spans="12:12">
      <c r="L716" s="172"/>
    </row>
    <row r="717" spans="12:12">
      <c r="L717" s="172"/>
    </row>
    <row r="718" spans="12:12">
      <c r="L718" s="172"/>
    </row>
    <row r="719" spans="12:12">
      <c r="L719" s="172"/>
    </row>
    <row r="720" spans="12:12">
      <c r="L720" s="172"/>
    </row>
    <row r="721" spans="12:12">
      <c r="L721" s="172"/>
    </row>
    <row r="722" spans="12:12">
      <c r="L722" s="172"/>
    </row>
    <row r="723" spans="12:12">
      <c r="L723" s="172"/>
    </row>
    <row r="724" spans="12:12">
      <c r="L724" s="172"/>
    </row>
    <row r="725" spans="12:12">
      <c r="L725" s="172"/>
    </row>
    <row r="726" spans="12:12">
      <c r="L726" s="172"/>
    </row>
    <row r="727" spans="12:12">
      <c r="L727" s="172"/>
    </row>
    <row r="728" spans="12:12">
      <c r="L728" s="172"/>
    </row>
    <row r="729" spans="12:12">
      <c r="L729" s="172"/>
    </row>
    <row r="730" spans="12:12">
      <c r="L730" s="172"/>
    </row>
    <row r="731" spans="12:12">
      <c r="L731" s="172"/>
    </row>
    <row r="732" spans="12:12">
      <c r="L732" s="172"/>
    </row>
    <row r="733" spans="12:12">
      <c r="L733" s="172"/>
    </row>
    <row r="734" spans="12:12">
      <c r="L734" s="172"/>
    </row>
    <row r="735" spans="12:12">
      <c r="L735" s="172"/>
    </row>
    <row r="736" spans="12:12">
      <c r="L736" s="172"/>
    </row>
    <row r="737" spans="12:12">
      <c r="L737" s="172"/>
    </row>
    <row r="738" spans="12:12">
      <c r="L738" s="172"/>
    </row>
    <row r="739" spans="12:12">
      <c r="L739" s="172"/>
    </row>
    <row r="740" spans="12:12">
      <c r="L740" s="172"/>
    </row>
    <row r="741" spans="12:12">
      <c r="L741" s="172"/>
    </row>
    <row r="742" spans="12:12">
      <c r="L742" s="172"/>
    </row>
    <row r="743" spans="12:12">
      <c r="L743" s="172"/>
    </row>
    <row r="744" spans="12:12">
      <c r="L744" s="172"/>
    </row>
    <row r="745" spans="12:12">
      <c r="L745" s="172"/>
    </row>
    <row r="746" spans="12:12">
      <c r="L746" s="172"/>
    </row>
    <row r="747" spans="12:12">
      <c r="L747" s="172"/>
    </row>
    <row r="748" spans="12:12">
      <c r="L748" s="172"/>
    </row>
    <row r="749" spans="12:12">
      <c r="L749" s="172"/>
    </row>
    <row r="750" spans="12:12">
      <c r="L750" s="172"/>
    </row>
    <row r="751" spans="12:12">
      <c r="L751" s="172"/>
    </row>
    <row r="752" spans="12:12">
      <c r="L752" s="172"/>
    </row>
    <row r="753" spans="12:12">
      <c r="L753" s="172"/>
    </row>
    <row r="754" spans="12:12">
      <c r="L754" s="172"/>
    </row>
    <row r="755" spans="12:12">
      <c r="L755" s="172"/>
    </row>
    <row r="756" spans="12:12">
      <c r="L756" s="172"/>
    </row>
    <row r="757" spans="12:12">
      <c r="L757" s="172"/>
    </row>
    <row r="758" spans="12:12">
      <c r="L758" s="172"/>
    </row>
    <row r="759" spans="12:12">
      <c r="L759" s="172"/>
    </row>
    <row r="760" spans="12:12">
      <c r="L760" s="172"/>
    </row>
    <row r="761" spans="12:12">
      <c r="L761" s="172"/>
    </row>
    <row r="762" spans="12:12">
      <c r="L762" s="172"/>
    </row>
    <row r="763" spans="12:12">
      <c r="L763" s="172"/>
    </row>
    <row r="764" spans="12:12">
      <c r="L764" s="172"/>
    </row>
    <row r="765" spans="12:12">
      <c r="L765" s="172"/>
    </row>
    <row r="766" spans="12:12">
      <c r="L766" s="172"/>
    </row>
    <row r="767" spans="12:12">
      <c r="L767" s="172"/>
    </row>
    <row r="768" spans="12:12">
      <c r="L768" s="172"/>
    </row>
    <row r="769" spans="12:12">
      <c r="L769" s="172"/>
    </row>
    <row r="770" spans="12:12">
      <c r="L770" s="172"/>
    </row>
    <row r="771" spans="12:12">
      <c r="L771" s="172"/>
    </row>
    <row r="772" spans="12:12">
      <c r="L772" s="172"/>
    </row>
    <row r="773" spans="12:12">
      <c r="L773" s="172"/>
    </row>
    <row r="774" spans="12:12">
      <c r="L774" s="172"/>
    </row>
    <row r="775" spans="12:12">
      <c r="L775" s="172"/>
    </row>
    <row r="776" spans="12:12">
      <c r="L776" s="172"/>
    </row>
    <row r="777" spans="12:12">
      <c r="L777" s="172"/>
    </row>
    <row r="778" spans="12:12">
      <c r="L778" s="172"/>
    </row>
    <row r="779" spans="12:12">
      <c r="L779" s="172"/>
    </row>
    <row r="780" spans="12:12">
      <c r="L780" s="172"/>
    </row>
    <row r="781" spans="12:12">
      <c r="L781" s="172"/>
    </row>
    <row r="782" spans="12:12">
      <c r="L782" s="172"/>
    </row>
    <row r="783" spans="12:12">
      <c r="L783" s="172"/>
    </row>
    <row r="784" spans="12:12">
      <c r="L784" s="172"/>
    </row>
    <row r="785" spans="12:12">
      <c r="L785" s="172"/>
    </row>
    <row r="786" spans="12:12">
      <c r="L786" s="172"/>
    </row>
    <row r="787" spans="12:12">
      <c r="L787" s="172"/>
    </row>
    <row r="788" spans="12:12">
      <c r="L788" s="172"/>
    </row>
    <row r="789" spans="12:12">
      <c r="L789" s="172"/>
    </row>
    <row r="790" spans="12:12">
      <c r="L790" s="172"/>
    </row>
    <row r="791" spans="12:12">
      <c r="L791" s="172"/>
    </row>
    <row r="792" spans="12:12">
      <c r="L792" s="172"/>
    </row>
    <row r="793" spans="12:12">
      <c r="L793" s="172"/>
    </row>
    <row r="794" spans="12:12">
      <c r="L794" s="172"/>
    </row>
    <row r="795" spans="12:12">
      <c r="L795" s="172"/>
    </row>
    <row r="796" spans="12:12">
      <c r="L796" s="172"/>
    </row>
    <row r="797" spans="12:12">
      <c r="L797" s="172"/>
    </row>
    <row r="798" spans="12:12">
      <c r="L798" s="172"/>
    </row>
    <row r="799" spans="12:12">
      <c r="L799" s="172"/>
    </row>
    <row r="800" spans="12:12">
      <c r="L800" s="172"/>
    </row>
    <row r="801" spans="12:12">
      <c r="L801" s="172"/>
    </row>
    <row r="802" spans="12:12">
      <c r="L802" s="172"/>
    </row>
    <row r="803" spans="12:12">
      <c r="L803" s="172"/>
    </row>
    <row r="804" spans="12:12">
      <c r="L804" s="172"/>
    </row>
    <row r="805" spans="12:12">
      <c r="L805" s="172"/>
    </row>
    <row r="806" spans="12:12">
      <c r="L806" s="172"/>
    </row>
    <row r="807" spans="12:12">
      <c r="L807" s="172"/>
    </row>
    <row r="808" spans="12:12">
      <c r="L808" s="172"/>
    </row>
    <row r="809" spans="12:12">
      <c r="L809" s="172"/>
    </row>
    <row r="810" spans="12:12">
      <c r="L810" s="172"/>
    </row>
    <row r="811" spans="12:12">
      <c r="L811" s="172"/>
    </row>
    <row r="812" spans="12:12">
      <c r="L812" s="172"/>
    </row>
    <row r="813" spans="12:12">
      <c r="L813" s="172"/>
    </row>
    <row r="814" spans="12:12">
      <c r="L814" s="172"/>
    </row>
    <row r="815" spans="12:12">
      <c r="L815" s="172"/>
    </row>
    <row r="816" spans="12:12">
      <c r="L816" s="172"/>
    </row>
    <row r="817" spans="12:12">
      <c r="L817" s="172"/>
    </row>
    <row r="818" spans="12:12">
      <c r="L818" s="172"/>
    </row>
    <row r="819" spans="12:12">
      <c r="L819" s="172"/>
    </row>
    <row r="820" spans="12:12">
      <c r="L820" s="172"/>
    </row>
    <row r="821" spans="12:12">
      <c r="L821" s="172"/>
    </row>
    <row r="822" spans="12:12">
      <c r="L822" s="172"/>
    </row>
    <row r="823" spans="12:12">
      <c r="L823" s="172"/>
    </row>
    <row r="824" spans="12:12">
      <c r="L824" s="172"/>
    </row>
    <row r="825" spans="12:12">
      <c r="L825" s="172"/>
    </row>
    <row r="826" spans="12:12">
      <c r="L826" s="172"/>
    </row>
    <row r="827" spans="12:12">
      <c r="L827" s="172"/>
    </row>
    <row r="828" spans="12:12">
      <c r="L828" s="172"/>
    </row>
    <row r="829" spans="12:12">
      <c r="L829" s="172"/>
    </row>
    <row r="830" spans="12:12">
      <c r="L830" s="172"/>
    </row>
    <row r="831" spans="12:12">
      <c r="L831" s="172"/>
    </row>
    <row r="832" spans="12:12">
      <c r="L832" s="172"/>
    </row>
    <row r="833" spans="12:12">
      <c r="L833" s="172"/>
    </row>
    <row r="834" spans="12:12">
      <c r="L834" s="172"/>
    </row>
    <row r="835" spans="12:12">
      <c r="L835" s="172"/>
    </row>
    <row r="836" spans="12:12">
      <c r="L836" s="172"/>
    </row>
    <row r="837" spans="12:12">
      <c r="L837" s="172"/>
    </row>
    <row r="838" spans="12:12">
      <c r="L838" s="172"/>
    </row>
    <row r="839" spans="12:12">
      <c r="L839" s="172"/>
    </row>
    <row r="840" spans="12:12">
      <c r="L840" s="172"/>
    </row>
    <row r="841" spans="12:12">
      <c r="L841" s="172"/>
    </row>
    <row r="842" spans="12:12">
      <c r="L842" s="172"/>
    </row>
    <row r="843" spans="12:12">
      <c r="L843" s="172"/>
    </row>
    <row r="844" spans="12:12">
      <c r="L844" s="172"/>
    </row>
    <row r="845" spans="12:12">
      <c r="L845" s="172"/>
    </row>
    <row r="846" spans="12:12">
      <c r="L846" s="172"/>
    </row>
    <row r="847" spans="12:12">
      <c r="L847" s="172"/>
    </row>
    <row r="848" spans="12:12">
      <c r="L848" s="172"/>
    </row>
    <row r="849" spans="12:12">
      <c r="L849" s="172"/>
    </row>
    <row r="850" spans="12:12">
      <c r="L850" s="172"/>
    </row>
    <row r="851" spans="12:12">
      <c r="L851" s="172"/>
    </row>
    <row r="852" spans="12:12">
      <c r="L852" s="172"/>
    </row>
    <row r="853" spans="12:12">
      <c r="L853" s="172"/>
    </row>
    <row r="854" spans="12:12">
      <c r="L854" s="172"/>
    </row>
    <row r="855" spans="12:12">
      <c r="L855" s="172"/>
    </row>
    <row r="856" spans="12:12">
      <c r="L856" s="172"/>
    </row>
    <row r="857" spans="12:12">
      <c r="L857" s="172"/>
    </row>
    <row r="858" spans="12:12">
      <c r="L858" s="172"/>
    </row>
    <row r="859" spans="12:12">
      <c r="L859" s="172"/>
    </row>
    <row r="860" spans="12:12">
      <c r="L860" s="172"/>
    </row>
    <row r="861" spans="12:12">
      <c r="L861" s="172"/>
    </row>
    <row r="862" spans="12:12">
      <c r="L862" s="172"/>
    </row>
    <row r="863" spans="12:12">
      <c r="L863" s="172"/>
    </row>
    <row r="864" spans="12:12">
      <c r="L864" s="172"/>
    </row>
    <row r="865" spans="12:12">
      <c r="L865" s="172"/>
    </row>
    <row r="866" spans="12:12">
      <c r="L866" s="172"/>
    </row>
    <row r="867" spans="12:12">
      <c r="L867" s="172"/>
    </row>
    <row r="868" spans="12:12">
      <c r="L868" s="172"/>
    </row>
    <row r="869" spans="12:12">
      <c r="L869" s="172"/>
    </row>
    <row r="870" spans="12:12">
      <c r="L870" s="172"/>
    </row>
    <row r="871" spans="12:12">
      <c r="L871" s="172"/>
    </row>
    <row r="872" spans="12:12">
      <c r="L872" s="172"/>
    </row>
    <row r="873" spans="12:12">
      <c r="L873" s="172"/>
    </row>
    <row r="874" spans="12:12">
      <c r="L874" s="172"/>
    </row>
    <row r="875" spans="12:12">
      <c r="L875" s="172"/>
    </row>
    <row r="876" spans="12:12">
      <c r="L876" s="172"/>
    </row>
    <row r="877" spans="12:12">
      <c r="L877" s="172"/>
    </row>
    <row r="878" spans="12:12">
      <c r="L878" s="172"/>
    </row>
    <row r="879" spans="12:12">
      <c r="L879" s="172"/>
    </row>
    <row r="880" spans="12:12">
      <c r="L880" s="172"/>
    </row>
    <row r="881" spans="12:12">
      <c r="L881" s="172"/>
    </row>
    <row r="882" spans="12:12">
      <c r="L882" s="172"/>
    </row>
    <row r="883" spans="12:12">
      <c r="L883" s="172"/>
    </row>
    <row r="884" spans="12:12">
      <c r="L884" s="172"/>
    </row>
    <row r="885" spans="12:12">
      <c r="L885" s="172"/>
    </row>
    <row r="886" spans="12:12">
      <c r="L886" s="172"/>
    </row>
    <row r="887" spans="12:12">
      <c r="L887" s="172"/>
    </row>
    <row r="888" spans="12:12">
      <c r="L888" s="172"/>
    </row>
    <row r="889" spans="12:12">
      <c r="L889" s="172"/>
    </row>
    <row r="890" spans="12:12">
      <c r="L890" s="172"/>
    </row>
    <row r="891" spans="12:12">
      <c r="L891" s="172"/>
    </row>
    <row r="892" spans="12:12">
      <c r="L892" s="172"/>
    </row>
    <row r="893" spans="12:12">
      <c r="L893" s="172"/>
    </row>
    <row r="894" spans="12:12">
      <c r="L894" s="172"/>
    </row>
    <row r="895" spans="12:12">
      <c r="L895" s="172"/>
    </row>
    <row r="896" spans="12:12">
      <c r="L896" s="172"/>
    </row>
    <row r="897" spans="12:12">
      <c r="L897" s="172"/>
    </row>
    <row r="898" spans="12:12">
      <c r="L898" s="172"/>
    </row>
    <row r="899" spans="12:12">
      <c r="L899" s="172"/>
    </row>
    <row r="900" spans="12:12">
      <c r="L900" s="172"/>
    </row>
    <row r="901" spans="12:12">
      <c r="L901" s="172"/>
    </row>
    <row r="902" spans="12:12">
      <c r="L902" s="172"/>
    </row>
    <row r="903" spans="12:12">
      <c r="L903" s="172"/>
    </row>
    <row r="904" spans="12:12">
      <c r="L904" s="172"/>
    </row>
    <row r="905" spans="12:12">
      <c r="L905" s="172"/>
    </row>
    <row r="906" spans="12:12">
      <c r="L906" s="172"/>
    </row>
    <row r="907" spans="12:12">
      <c r="L907" s="172"/>
    </row>
    <row r="908" spans="12:12">
      <c r="L908" s="172"/>
    </row>
    <row r="909" spans="12:12">
      <c r="L909" s="172"/>
    </row>
    <row r="910" spans="12:12">
      <c r="L910" s="172"/>
    </row>
    <row r="911" spans="12:12">
      <c r="L911" s="172"/>
    </row>
    <row r="912" spans="12:12">
      <c r="L912" s="172"/>
    </row>
    <row r="913" spans="12:12">
      <c r="L913" s="172"/>
    </row>
    <row r="914" spans="12:12">
      <c r="L914" s="172"/>
    </row>
    <row r="915" spans="12:12">
      <c r="L915" s="172"/>
    </row>
    <row r="916" spans="12:12">
      <c r="L916" s="172"/>
    </row>
    <row r="917" spans="12:12">
      <c r="L917" s="172"/>
    </row>
    <row r="918" spans="12:12">
      <c r="L918" s="172"/>
    </row>
    <row r="919" spans="12:12">
      <c r="L919" s="172"/>
    </row>
    <row r="920" spans="12:12">
      <c r="L920" s="172"/>
    </row>
    <row r="921" spans="12:12">
      <c r="L921" s="172"/>
    </row>
    <row r="922" spans="12:12">
      <c r="L922" s="172"/>
    </row>
    <row r="923" spans="12:12">
      <c r="L923" s="172"/>
    </row>
    <row r="924" spans="12:12">
      <c r="L924" s="172"/>
    </row>
    <row r="925" spans="12:12">
      <c r="L925" s="172"/>
    </row>
    <row r="926" spans="12:12">
      <c r="L926" s="172"/>
    </row>
    <row r="927" spans="12:12">
      <c r="L927" s="172"/>
    </row>
    <row r="928" spans="12:12">
      <c r="L928" s="172"/>
    </row>
    <row r="929" spans="12:12">
      <c r="L929" s="172"/>
    </row>
    <row r="930" spans="12:12">
      <c r="L930" s="172"/>
    </row>
    <row r="931" spans="12:12">
      <c r="L931" s="172"/>
    </row>
    <row r="932" spans="12:12">
      <c r="L932" s="172"/>
    </row>
    <row r="933" spans="12:12">
      <c r="L933" s="172"/>
    </row>
    <row r="934" spans="12:12">
      <c r="L934" s="172"/>
    </row>
    <row r="935" spans="12:12">
      <c r="L935" s="172"/>
    </row>
    <row r="936" spans="12:12">
      <c r="L936" s="172"/>
    </row>
    <row r="937" spans="12:12">
      <c r="L937" s="172"/>
    </row>
    <row r="938" spans="12:12">
      <c r="L938" s="172"/>
    </row>
    <row r="939" spans="12:12">
      <c r="L939" s="172"/>
    </row>
    <row r="940" spans="12:12">
      <c r="L940" s="172"/>
    </row>
    <row r="941" spans="12:12">
      <c r="L941" s="172"/>
    </row>
    <row r="942" spans="12:12">
      <c r="L942" s="172"/>
    </row>
    <row r="943" spans="12:12">
      <c r="L943" s="172"/>
    </row>
    <row r="944" spans="12:12">
      <c r="L944" s="172"/>
    </row>
    <row r="945" spans="12:12">
      <c r="L945" s="172"/>
    </row>
    <row r="946" spans="12:12">
      <c r="L946" s="172"/>
    </row>
    <row r="947" spans="12:12">
      <c r="L947" s="172"/>
    </row>
    <row r="948" spans="12:12">
      <c r="L948" s="172"/>
    </row>
    <row r="949" spans="12:12">
      <c r="L949" s="172"/>
    </row>
    <row r="950" spans="12:12">
      <c r="L950" s="172"/>
    </row>
    <row r="951" spans="12:12">
      <c r="L951" s="172"/>
    </row>
    <row r="952" spans="12:12">
      <c r="L952" s="172"/>
    </row>
    <row r="953" spans="12:12">
      <c r="L953" s="172"/>
    </row>
    <row r="954" spans="12:12">
      <c r="L954" s="172"/>
    </row>
    <row r="955" spans="12:12">
      <c r="L955" s="172"/>
    </row>
    <row r="956" spans="12:12">
      <c r="L956" s="172"/>
    </row>
    <row r="957" spans="12:12">
      <c r="L957" s="172"/>
    </row>
    <row r="958" spans="12:12">
      <c r="L958" s="172"/>
    </row>
    <row r="959" spans="12:12">
      <c r="L959" s="172"/>
    </row>
    <row r="960" spans="12:12">
      <c r="L960" s="172"/>
    </row>
    <row r="961" spans="12:12">
      <c r="L961" s="172"/>
    </row>
    <row r="962" spans="12:12">
      <c r="L962" s="172"/>
    </row>
    <row r="963" spans="12:12">
      <c r="L963" s="172"/>
    </row>
    <row r="964" spans="12:12">
      <c r="L964" s="172"/>
    </row>
    <row r="965" spans="12:12">
      <c r="L965" s="172"/>
    </row>
    <row r="966" spans="12:12">
      <c r="L966" s="172"/>
    </row>
    <row r="967" spans="12:12">
      <c r="L967" s="172"/>
    </row>
    <row r="968" spans="12:12">
      <c r="L968" s="172"/>
    </row>
    <row r="969" spans="12:12">
      <c r="L969" s="172"/>
    </row>
    <row r="970" spans="12:12">
      <c r="L970" s="172"/>
    </row>
    <row r="971" spans="12:12">
      <c r="L971" s="172"/>
    </row>
    <row r="972" spans="12:12">
      <c r="L972" s="172"/>
    </row>
    <row r="973" spans="12:12">
      <c r="L973" s="172"/>
    </row>
    <row r="974" spans="12:12">
      <c r="L974" s="172"/>
    </row>
    <row r="975" spans="12:12">
      <c r="L975" s="172"/>
    </row>
    <row r="976" spans="12:12">
      <c r="L976" s="172"/>
    </row>
    <row r="977" spans="12:12">
      <c r="L977" s="172"/>
    </row>
    <row r="978" spans="12:12">
      <c r="L978" s="172"/>
    </row>
    <row r="979" spans="12:12">
      <c r="L979" s="172"/>
    </row>
    <row r="980" spans="12:12">
      <c r="L980" s="172"/>
    </row>
    <row r="981" spans="12:12">
      <c r="L981" s="172"/>
    </row>
    <row r="982" spans="12:12">
      <c r="L982" s="172"/>
    </row>
    <row r="983" spans="12:12">
      <c r="L983" s="172"/>
    </row>
    <row r="984" spans="12:12">
      <c r="L984" s="172"/>
    </row>
    <row r="985" spans="12:12">
      <c r="L985" s="172"/>
    </row>
    <row r="986" spans="12:12">
      <c r="L986" s="172"/>
    </row>
    <row r="987" spans="12:12">
      <c r="L987" s="172"/>
    </row>
    <row r="988" spans="12:12">
      <c r="L988" s="172"/>
    </row>
    <row r="989" spans="12:12">
      <c r="L989" s="172"/>
    </row>
    <row r="990" spans="12:12">
      <c r="L990" s="172"/>
    </row>
    <row r="991" spans="12:12">
      <c r="L991" s="172"/>
    </row>
    <row r="992" spans="12:12">
      <c r="L992" s="172"/>
    </row>
    <row r="993" spans="12:12">
      <c r="L993" s="172"/>
    </row>
    <row r="994" spans="12:12">
      <c r="L994" s="172"/>
    </row>
    <row r="995" spans="12:12">
      <c r="L995" s="172"/>
    </row>
    <row r="996" spans="12:12">
      <c r="L996" s="172"/>
    </row>
    <row r="997" spans="12:12">
      <c r="L997" s="172"/>
    </row>
    <row r="998" spans="12:12">
      <c r="L998" s="172"/>
    </row>
    <row r="999" spans="12:12">
      <c r="L999" s="172"/>
    </row>
    <row r="1000" spans="12:12">
      <c r="L1000" s="172"/>
    </row>
    <row r="1001" spans="12:12">
      <c r="L1001" s="172"/>
    </row>
    <row r="1002" spans="12:12">
      <c r="L1002" s="172"/>
    </row>
    <row r="1003" spans="12:12">
      <c r="L1003" s="172"/>
    </row>
    <row r="1004" spans="12:12">
      <c r="L1004" s="172"/>
    </row>
    <row r="1005" spans="12:12">
      <c r="L1005" s="172"/>
    </row>
    <row r="1006" spans="12:12">
      <c r="L1006" s="172"/>
    </row>
    <row r="1007" spans="12:12">
      <c r="L1007" s="172"/>
    </row>
    <row r="1008" spans="12:12">
      <c r="L1008" s="172"/>
    </row>
    <row r="1009" spans="12:12">
      <c r="L1009" s="172"/>
    </row>
    <row r="1010" spans="12:12">
      <c r="L1010" s="172"/>
    </row>
    <row r="1011" spans="12:12">
      <c r="L1011" s="172"/>
    </row>
    <row r="1012" spans="12:12">
      <c r="L1012" s="172"/>
    </row>
    <row r="1013" spans="12:12">
      <c r="L1013" s="172"/>
    </row>
    <row r="1014" spans="12:12">
      <c r="L1014" s="172"/>
    </row>
    <row r="1015" spans="12:12">
      <c r="L1015" s="172"/>
    </row>
    <row r="1016" spans="12:12">
      <c r="L1016" s="172"/>
    </row>
    <row r="1017" spans="12:12">
      <c r="L1017" s="172"/>
    </row>
    <row r="1018" spans="12:12">
      <c r="L1018" s="172"/>
    </row>
    <row r="1019" spans="12:12">
      <c r="L1019" s="172"/>
    </row>
    <row r="1020" spans="12:12">
      <c r="L1020" s="172"/>
    </row>
    <row r="1021" spans="12:12">
      <c r="L1021" s="172"/>
    </row>
    <row r="1022" spans="12:12">
      <c r="L1022" s="172"/>
    </row>
    <row r="1023" spans="12:12">
      <c r="L1023" s="172"/>
    </row>
    <row r="1024" spans="12:12">
      <c r="L1024" s="172"/>
    </row>
    <row r="1025" spans="12:12">
      <c r="L1025" s="172"/>
    </row>
    <row r="1026" spans="12:12">
      <c r="L1026" s="172"/>
    </row>
    <row r="1027" spans="12:12">
      <c r="L1027" s="172"/>
    </row>
    <row r="1028" spans="12:12">
      <c r="L1028" s="172"/>
    </row>
    <row r="1029" spans="12:12">
      <c r="L1029" s="172"/>
    </row>
    <row r="1030" spans="12:12">
      <c r="L1030" s="172"/>
    </row>
    <row r="1031" spans="12:12">
      <c r="L1031" s="172"/>
    </row>
    <row r="1032" spans="12:12">
      <c r="L1032" s="172"/>
    </row>
    <row r="1033" spans="12:12">
      <c r="L1033" s="172"/>
    </row>
    <row r="1034" spans="12:12">
      <c r="L1034" s="172"/>
    </row>
    <row r="1035" spans="12:12">
      <c r="L1035" s="172"/>
    </row>
    <row r="1036" spans="12:12">
      <c r="L1036" s="172"/>
    </row>
    <row r="1037" spans="12:12">
      <c r="L1037" s="172"/>
    </row>
    <row r="1038" spans="12:12">
      <c r="L1038" s="172"/>
    </row>
    <row r="1039" spans="12:12">
      <c r="L1039" s="172"/>
    </row>
    <row r="1040" spans="12:12">
      <c r="L1040" s="172"/>
    </row>
    <row r="1041" spans="12:12">
      <c r="L1041" s="172"/>
    </row>
    <row r="1042" spans="12:12">
      <c r="L1042" s="172"/>
    </row>
    <row r="1043" spans="12:12">
      <c r="L1043" s="172"/>
    </row>
    <row r="1044" spans="12:12">
      <c r="L1044" s="172"/>
    </row>
    <row r="1045" spans="12:12">
      <c r="L1045" s="172"/>
    </row>
    <row r="1046" spans="12:12">
      <c r="L1046" s="172"/>
    </row>
    <row r="1047" spans="12:12">
      <c r="L1047" s="172"/>
    </row>
    <row r="1048" spans="12:12">
      <c r="L1048" s="172"/>
    </row>
    <row r="1049" spans="12:12">
      <c r="L1049" s="172"/>
    </row>
    <row r="1050" spans="12:12">
      <c r="L1050" s="172"/>
    </row>
    <row r="1051" spans="12:12">
      <c r="L1051" s="172"/>
    </row>
    <row r="1052" spans="12:12">
      <c r="L1052" s="172"/>
    </row>
    <row r="1053" spans="12:12">
      <c r="L1053" s="172"/>
    </row>
    <row r="1054" spans="12:12">
      <c r="L1054" s="172"/>
    </row>
    <row r="1055" spans="12:12">
      <c r="L1055" s="172"/>
    </row>
    <row r="1056" spans="12:12">
      <c r="L1056" s="172"/>
    </row>
    <row r="1057" spans="12:12">
      <c r="L1057" s="172"/>
    </row>
    <row r="1058" spans="12:12">
      <c r="L1058" s="172"/>
    </row>
    <row r="1059" spans="12:12">
      <c r="L1059" s="172"/>
    </row>
    <row r="1060" spans="12:12">
      <c r="L1060" s="172"/>
    </row>
    <row r="1061" spans="12:12">
      <c r="L1061" s="172"/>
    </row>
    <row r="1062" spans="12:12">
      <c r="L1062" s="172"/>
    </row>
    <row r="1063" spans="12:12">
      <c r="L1063" s="172"/>
    </row>
    <row r="1064" spans="12:12">
      <c r="L1064" s="172"/>
    </row>
    <row r="1065" spans="12:12">
      <c r="L1065" s="172"/>
    </row>
    <row r="1066" spans="12:12">
      <c r="L1066" s="172"/>
    </row>
    <row r="1067" spans="12:12">
      <c r="L1067" s="172"/>
    </row>
    <row r="1068" spans="12:12">
      <c r="L1068" s="172"/>
    </row>
    <row r="1069" spans="12:12">
      <c r="L1069" s="172"/>
    </row>
    <row r="1070" spans="12:12">
      <c r="L1070" s="172"/>
    </row>
    <row r="1071" spans="12:12">
      <c r="L1071" s="172"/>
    </row>
    <row r="1072" spans="12:12">
      <c r="L1072" s="172"/>
    </row>
    <row r="1073" spans="12:12">
      <c r="L1073" s="172"/>
    </row>
    <row r="1074" spans="12:12">
      <c r="L1074" s="172"/>
    </row>
    <row r="1075" spans="12:12">
      <c r="L1075" s="172"/>
    </row>
    <row r="1076" spans="12:12">
      <c r="L1076" s="172"/>
    </row>
    <row r="1077" spans="12:12">
      <c r="L1077" s="172"/>
    </row>
    <row r="1078" spans="12:12">
      <c r="L1078" s="172"/>
    </row>
    <row r="1079" spans="12:12">
      <c r="L1079" s="172"/>
    </row>
    <row r="1080" spans="12:12">
      <c r="L1080" s="172"/>
    </row>
    <row r="1081" spans="12:12">
      <c r="L1081" s="172"/>
    </row>
    <row r="1082" spans="12:12">
      <c r="L1082" s="172"/>
    </row>
    <row r="1083" spans="12:12">
      <c r="L1083" s="172"/>
    </row>
    <row r="1084" spans="12:12">
      <c r="L1084" s="172"/>
    </row>
    <row r="1085" spans="12:12">
      <c r="L1085" s="172"/>
    </row>
    <row r="1086" spans="12:12">
      <c r="L1086" s="172"/>
    </row>
    <row r="1087" spans="12:12">
      <c r="L1087" s="172"/>
    </row>
    <row r="1088" spans="12:12">
      <c r="L1088" s="172"/>
    </row>
    <row r="1089" spans="12:12">
      <c r="L1089" s="172"/>
    </row>
    <row r="1090" spans="12:12">
      <c r="L1090" s="172"/>
    </row>
    <row r="1091" spans="12:12">
      <c r="L1091" s="172"/>
    </row>
    <row r="1092" spans="12:12">
      <c r="L1092" s="172"/>
    </row>
    <row r="1093" spans="12:12">
      <c r="L1093" s="172"/>
    </row>
    <row r="1094" spans="12:12">
      <c r="L1094" s="172"/>
    </row>
    <row r="1095" spans="12:12">
      <c r="L1095" s="172"/>
    </row>
    <row r="1096" spans="12:12">
      <c r="L1096" s="172"/>
    </row>
    <row r="1097" spans="12:12">
      <c r="L1097" s="172"/>
    </row>
    <row r="1098" spans="12:12">
      <c r="L1098" s="172"/>
    </row>
    <row r="1099" spans="12:12">
      <c r="L1099" s="172"/>
    </row>
    <row r="1100" spans="12:12">
      <c r="L1100" s="172"/>
    </row>
    <row r="1101" spans="12:12">
      <c r="L1101" s="172"/>
    </row>
    <row r="1102" spans="12:12">
      <c r="L1102" s="172"/>
    </row>
    <row r="1103" spans="12:12">
      <c r="L1103" s="172"/>
    </row>
    <row r="1104" spans="12:12">
      <c r="L1104" s="172"/>
    </row>
    <row r="1105" spans="12:12">
      <c r="L1105" s="172"/>
    </row>
    <row r="1106" spans="12:12">
      <c r="L1106" s="172"/>
    </row>
    <row r="1107" spans="12:12">
      <c r="L1107" s="172"/>
    </row>
    <row r="1108" spans="12:12">
      <c r="L1108" s="172"/>
    </row>
    <row r="1109" spans="12:12">
      <c r="L1109" s="172"/>
    </row>
    <row r="1110" spans="12:12">
      <c r="L1110" s="172"/>
    </row>
    <row r="1111" spans="12:12">
      <c r="L1111" s="172"/>
    </row>
    <row r="1112" spans="12:12">
      <c r="L1112" s="172"/>
    </row>
    <row r="1113" spans="12:12">
      <c r="L1113" s="172"/>
    </row>
    <row r="1114" spans="12:12">
      <c r="L1114" s="172"/>
    </row>
    <row r="1115" spans="12:12">
      <c r="L1115" s="172"/>
    </row>
    <row r="1116" spans="12:12">
      <c r="L1116" s="172"/>
    </row>
    <row r="1117" spans="12:12">
      <c r="L1117" s="172"/>
    </row>
    <row r="1118" spans="12:12">
      <c r="L1118" s="172"/>
    </row>
    <row r="1119" spans="12:12">
      <c r="L1119" s="172"/>
    </row>
    <row r="1120" spans="12:12">
      <c r="L1120" s="172"/>
    </row>
    <row r="1121" spans="12:12">
      <c r="L1121" s="172"/>
    </row>
    <row r="1122" spans="12:12">
      <c r="L1122" s="172"/>
    </row>
    <row r="1123" spans="12:12">
      <c r="L1123" s="172"/>
    </row>
    <row r="1124" spans="12:12">
      <c r="L1124" s="172"/>
    </row>
    <row r="1125" spans="12:12">
      <c r="L1125" s="172"/>
    </row>
    <row r="1126" spans="12:12">
      <c r="L1126" s="172"/>
    </row>
    <row r="1127" spans="12:12">
      <c r="L1127" s="172"/>
    </row>
    <row r="1128" spans="12:12">
      <c r="L1128" s="172"/>
    </row>
    <row r="1129" spans="12:12">
      <c r="L1129" s="172"/>
    </row>
    <row r="1130" spans="12:12">
      <c r="L1130" s="172"/>
    </row>
    <row r="1131" spans="12:12">
      <c r="L1131" s="172"/>
    </row>
    <row r="1132" spans="12:12">
      <c r="L1132" s="172"/>
    </row>
    <row r="1133" spans="12:12">
      <c r="L1133" s="172"/>
    </row>
    <row r="1134" spans="12:12">
      <c r="L1134" s="172"/>
    </row>
    <row r="1135" spans="12:12">
      <c r="L1135" s="172"/>
    </row>
    <row r="1136" spans="12:12">
      <c r="L1136" s="172"/>
    </row>
    <row r="1137" spans="12:12">
      <c r="L1137" s="172"/>
    </row>
    <row r="1138" spans="12:12">
      <c r="L1138" s="172"/>
    </row>
    <row r="1139" spans="12:12">
      <c r="L1139" s="172"/>
    </row>
    <row r="1140" spans="12:12">
      <c r="L1140" s="172"/>
    </row>
    <row r="1141" spans="12:12">
      <c r="L1141" s="172"/>
    </row>
    <row r="1142" spans="12:12">
      <c r="L1142" s="172"/>
    </row>
    <row r="1143" spans="12:12">
      <c r="L1143" s="172"/>
    </row>
    <row r="1144" spans="12:12">
      <c r="L1144" s="172"/>
    </row>
    <row r="1145" spans="12:12">
      <c r="L1145" s="172"/>
    </row>
    <row r="1146" spans="12:12">
      <c r="L1146" s="172"/>
    </row>
    <row r="1147" spans="12:12">
      <c r="L1147" s="172"/>
    </row>
    <row r="1148" spans="12:12">
      <c r="L1148" s="172"/>
    </row>
    <row r="1149" spans="12:12">
      <c r="L1149" s="172"/>
    </row>
    <row r="1150" spans="12:12">
      <c r="L1150" s="172"/>
    </row>
    <row r="1151" spans="12:12">
      <c r="L1151" s="172"/>
    </row>
    <row r="1152" spans="12:12">
      <c r="L1152" s="172"/>
    </row>
    <row r="1153" spans="12:12">
      <c r="L1153" s="172"/>
    </row>
    <row r="1154" spans="12:12">
      <c r="L1154" s="172"/>
    </row>
    <row r="1155" spans="12:12">
      <c r="L1155" s="172"/>
    </row>
    <row r="1156" spans="12:12">
      <c r="L1156" s="172"/>
    </row>
    <row r="1157" spans="12:12">
      <c r="L1157" s="172"/>
    </row>
    <row r="1158" spans="12:12">
      <c r="L1158" s="172"/>
    </row>
    <row r="1159" spans="12:12">
      <c r="L1159" s="172"/>
    </row>
    <row r="1160" spans="12:12">
      <c r="L1160" s="172"/>
    </row>
    <row r="1161" spans="12:12">
      <c r="L1161" s="172"/>
    </row>
    <row r="1162" spans="12:12">
      <c r="L1162" s="172"/>
    </row>
    <row r="1163" spans="12:12">
      <c r="L1163" s="172"/>
    </row>
    <row r="1164" spans="12:12">
      <c r="L1164" s="172"/>
    </row>
    <row r="1165" spans="12:12">
      <c r="L1165" s="172"/>
    </row>
    <row r="1166" spans="12:12">
      <c r="L1166" s="172"/>
    </row>
    <row r="1167" spans="12:12">
      <c r="L1167" s="172"/>
    </row>
    <row r="1168" spans="12:12">
      <c r="L1168" s="172"/>
    </row>
    <row r="1169" spans="12:12">
      <c r="L1169" s="172"/>
    </row>
    <row r="1170" spans="12:12">
      <c r="L1170" s="172"/>
    </row>
    <row r="1171" spans="12:12">
      <c r="L1171" s="172"/>
    </row>
    <row r="1172" spans="12:12">
      <c r="L1172" s="172"/>
    </row>
    <row r="1173" spans="12:12">
      <c r="L1173" s="172"/>
    </row>
    <row r="1174" spans="12:12">
      <c r="L1174" s="172"/>
    </row>
    <row r="1175" spans="12:12">
      <c r="L1175" s="172"/>
    </row>
    <row r="1176" spans="12:12">
      <c r="L1176" s="172"/>
    </row>
    <row r="1177" spans="12:12">
      <c r="L1177" s="172"/>
    </row>
    <row r="1178" spans="12:12">
      <c r="L1178" s="172"/>
    </row>
    <row r="1179" spans="12:12">
      <c r="L1179" s="172"/>
    </row>
    <row r="1180" spans="12:12">
      <c r="L1180" s="172"/>
    </row>
    <row r="1181" spans="12:12">
      <c r="L1181" s="172"/>
    </row>
    <row r="1182" spans="12:12">
      <c r="L1182" s="172"/>
    </row>
    <row r="1183" spans="12:12">
      <c r="L1183" s="172"/>
    </row>
    <row r="1184" spans="12:12">
      <c r="L1184" s="172"/>
    </row>
    <row r="1185" spans="12:12">
      <c r="L1185" s="172"/>
    </row>
    <row r="1186" spans="12:12">
      <c r="L1186" s="172"/>
    </row>
    <row r="1187" spans="12:12">
      <c r="L1187" s="172"/>
    </row>
    <row r="1188" spans="12:12">
      <c r="L1188" s="172"/>
    </row>
    <row r="1189" spans="12:12">
      <c r="L1189" s="172"/>
    </row>
    <row r="1190" spans="12:12">
      <c r="L1190" s="172"/>
    </row>
    <row r="1191" spans="12:12">
      <c r="L1191" s="172"/>
    </row>
    <row r="1192" spans="12:12">
      <c r="L1192" s="172"/>
    </row>
    <row r="1193" spans="12:12">
      <c r="L1193" s="172"/>
    </row>
    <row r="1194" spans="12:12">
      <c r="L1194" s="172"/>
    </row>
    <row r="1195" spans="12:12">
      <c r="L1195" s="172"/>
    </row>
    <row r="1196" spans="12:12">
      <c r="L1196" s="172"/>
    </row>
    <row r="1197" spans="12:12">
      <c r="L1197" s="172"/>
    </row>
    <row r="1198" spans="12:12">
      <c r="L1198" s="172"/>
    </row>
    <row r="1199" spans="12:12">
      <c r="L1199" s="172"/>
    </row>
    <row r="1200" spans="12:12">
      <c r="L1200" s="172"/>
    </row>
    <row r="1201" spans="12:12">
      <c r="L1201" s="172"/>
    </row>
    <row r="1202" spans="12:12">
      <c r="L1202" s="172"/>
    </row>
    <row r="1203" spans="12:12">
      <c r="L1203" s="172"/>
    </row>
    <row r="1204" spans="12:12">
      <c r="L1204" s="172"/>
    </row>
    <row r="1205" spans="12:12">
      <c r="L1205" s="172"/>
    </row>
    <row r="1206" spans="12:12">
      <c r="L1206" s="172"/>
    </row>
    <row r="1207" spans="12:12">
      <c r="L1207" s="172"/>
    </row>
    <row r="1208" spans="12:12">
      <c r="L1208" s="172"/>
    </row>
    <row r="1209" spans="12:12">
      <c r="L1209" s="172"/>
    </row>
    <row r="1210" spans="12:12">
      <c r="L1210" s="172"/>
    </row>
    <row r="1211" spans="12:12">
      <c r="L1211" s="172"/>
    </row>
    <row r="1212" spans="12:12">
      <c r="L1212" s="172"/>
    </row>
    <row r="1213" spans="12:12">
      <c r="L1213" s="172"/>
    </row>
    <row r="1214" spans="12:12">
      <c r="L1214" s="172"/>
    </row>
    <row r="1215" spans="12:12">
      <c r="L1215" s="172"/>
    </row>
    <row r="1216" spans="12:12">
      <c r="L1216" s="172"/>
    </row>
    <row r="1217" spans="12:12">
      <c r="L1217" s="172"/>
    </row>
    <row r="1218" spans="12:12">
      <c r="L1218" s="172"/>
    </row>
    <row r="1219" spans="12:12">
      <c r="L1219" s="172"/>
    </row>
    <row r="1220" spans="12:12">
      <c r="L1220" s="172"/>
    </row>
    <row r="1221" spans="12:12">
      <c r="L1221" s="172"/>
    </row>
    <row r="1222" spans="12:12">
      <c r="L1222" s="172"/>
    </row>
    <row r="1223" spans="12:12">
      <c r="L1223" s="172"/>
    </row>
    <row r="1224" spans="12:12">
      <c r="L1224" s="172"/>
    </row>
    <row r="1225" spans="12:12">
      <c r="L1225" s="172"/>
    </row>
    <row r="1226" spans="12:12">
      <c r="L1226" s="172"/>
    </row>
    <row r="1227" spans="12:12">
      <c r="L1227" s="172"/>
    </row>
    <row r="1228" spans="12:12">
      <c r="L1228" s="172"/>
    </row>
    <row r="1229" spans="12:12">
      <c r="L1229" s="172"/>
    </row>
    <row r="1230" spans="12:12">
      <c r="L1230" s="172"/>
    </row>
    <row r="1231" spans="12:12">
      <c r="L1231" s="172"/>
    </row>
    <row r="1232" spans="12:12">
      <c r="L1232" s="172"/>
    </row>
    <row r="1233" spans="12:12">
      <c r="L1233" s="172"/>
    </row>
    <row r="1234" spans="12:12">
      <c r="L1234" s="172"/>
    </row>
    <row r="1235" spans="12:12">
      <c r="L1235" s="172"/>
    </row>
    <row r="1236" spans="12:12">
      <c r="L1236" s="172"/>
    </row>
    <row r="1237" spans="12:12">
      <c r="L1237" s="172"/>
    </row>
    <row r="1238" spans="12:12">
      <c r="L1238" s="172"/>
    </row>
    <row r="1239" spans="12:12">
      <c r="L1239" s="172"/>
    </row>
    <row r="1240" spans="12:12">
      <c r="L1240" s="172"/>
    </row>
    <row r="1241" spans="12:12">
      <c r="L1241" s="172"/>
    </row>
    <row r="1242" spans="12:12">
      <c r="L1242" s="172"/>
    </row>
    <row r="1243" spans="12:12">
      <c r="L1243" s="172"/>
    </row>
    <row r="1244" spans="12:12">
      <c r="L1244" s="172"/>
    </row>
    <row r="1245" spans="12:12">
      <c r="L1245" s="172"/>
    </row>
    <row r="1246" spans="12:12">
      <c r="L1246" s="172"/>
    </row>
    <row r="1247" spans="12:12">
      <c r="L1247" s="172"/>
    </row>
    <row r="1248" spans="12:12">
      <c r="L1248" s="172"/>
    </row>
    <row r="1249" spans="12:12">
      <c r="L1249" s="172"/>
    </row>
    <row r="1250" spans="12:12">
      <c r="L1250" s="172"/>
    </row>
    <row r="1251" spans="12:12">
      <c r="L1251" s="172"/>
    </row>
    <row r="1252" spans="12:12">
      <c r="L1252" s="172"/>
    </row>
    <row r="1253" spans="12:12">
      <c r="L1253" s="172"/>
    </row>
    <row r="1254" spans="12:12">
      <c r="L1254" s="172"/>
    </row>
    <row r="1255" spans="12:12">
      <c r="L1255" s="172"/>
    </row>
    <row r="1256" spans="12:12">
      <c r="L1256" s="172"/>
    </row>
    <row r="1257" spans="12:12">
      <c r="L1257" s="172"/>
    </row>
    <row r="1258" spans="12:12">
      <c r="L1258" s="172"/>
    </row>
    <row r="1259" spans="12:12">
      <c r="L1259" s="172"/>
    </row>
    <row r="1260" spans="12:12">
      <c r="L1260" s="172"/>
    </row>
    <row r="1261" spans="12:12">
      <c r="L1261" s="172"/>
    </row>
    <row r="1262" spans="12:12">
      <c r="L1262" s="172"/>
    </row>
    <row r="1263" spans="12:12">
      <c r="L1263" s="172"/>
    </row>
    <row r="1264" spans="12:12">
      <c r="L1264" s="172"/>
    </row>
    <row r="1265" spans="12:12">
      <c r="L1265" s="172"/>
    </row>
    <row r="1266" spans="12:12">
      <c r="L1266" s="172"/>
    </row>
    <row r="1267" spans="12:12">
      <c r="L1267" s="172"/>
    </row>
    <row r="1268" spans="12:12">
      <c r="L1268" s="172"/>
    </row>
    <row r="1269" spans="12:12">
      <c r="L1269" s="172"/>
    </row>
    <row r="1270" spans="12:12">
      <c r="L1270" s="172"/>
    </row>
    <row r="1271" spans="12:12">
      <c r="L1271" s="172"/>
    </row>
    <row r="1272" spans="12:12">
      <c r="L1272" s="172"/>
    </row>
    <row r="1273" spans="12:12">
      <c r="L1273" s="172"/>
    </row>
    <row r="1274" spans="12:12">
      <c r="L1274" s="172"/>
    </row>
    <row r="1275" spans="12:12">
      <c r="L1275" s="172"/>
    </row>
    <row r="1276" spans="12:12">
      <c r="L1276" s="172"/>
    </row>
    <row r="1277" spans="12:12">
      <c r="L1277" s="172"/>
    </row>
    <row r="1278" spans="12:12">
      <c r="L1278" s="172"/>
    </row>
    <row r="1279" spans="12:12">
      <c r="L1279" s="172"/>
    </row>
    <row r="1280" spans="12:12">
      <c r="L1280" s="172"/>
    </row>
    <row r="1281" spans="12:12">
      <c r="L1281" s="172"/>
    </row>
    <row r="1282" spans="12:12">
      <c r="L1282" s="172"/>
    </row>
    <row r="1283" spans="12:12">
      <c r="L1283" s="172"/>
    </row>
    <row r="1284" spans="12:12">
      <c r="L1284" s="172"/>
    </row>
    <row r="1285" spans="12:12">
      <c r="L1285" s="172"/>
    </row>
    <row r="1286" spans="12:12">
      <c r="L1286" s="172"/>
    </row>
    <row r="1287" spans="12:12">
      <c r="L1287" s="172"/>
    </row>
    <row r="1288" spans="12:12">
      <c r="L1288" s="172"/>
    </row>
    <row r="1289" spans="12:12">
      <c r="L1289" s="172"/>
    </row>
    <row r="1290" spans="12:12">
      <c r="L1290" s="172"/>
    </row>
    <row r="1291" spans="12:12">
      <c r="L1291" s="172"/>
    </row>
    <row r="1292" spans="12:12">
      <c r="L1292" s="172"/>
    </row>
    <row r="1293" spans="12:12">
      <c r="L1293" s="172"/>
    </row>
    <row r="1294" spans="12:12">
      <c r="L1294" s="172"/>
    </row>
    <row r="1295" spans="12:12">
      <c r="L1295" s="172"/>
    </row>
    <row r="1296" spans="12:12">
      <c r="L1296" s="172"/>
    </row>
    <row r="1297" spans="12:12">
      <c r="L1297" s="172"/>
    </row>
    <row r="1298" spans="12:12">
      <c r="L1298" s="172"/>
    </row>
    <row r="1299" spans="12:12">
      <c r="L1299" s="172"/>
    </row>
    <row r="1300" spans="12:12">
      <c r="L1300" s="172"/>
    </row>
    <row r="1301" spans="12:12">
      <c r="L1301" s="172"/>
    </row>
    <row r="1302" spans="12:12">
      <c r="L1302" s="172"/>
    </row>
    <row r="1303" spans="12:12">
      <c r="L1303" s="172"/>
    </row>
    <row r="1304" spans="12:12">
      <c r="L1304" s="172"/>
    </row>
    <row r="1305" spans="12:12">
      <c r="L1305" s="172"/>
    </row>
    <row r="1306" spans="12:12">
      <c r="L1306" s="172"/>
    </row>
    <row r="1307" spans="12:12">
      <c r="L1307" s="172"/>
    </row>
    <row r="1308" spans="12:12">
      <c r="L1308" s="172"/>
    </row>
    <row r="1309" spans="12:12">
      <c r="L1309" s="172"/>
    </row>
    <row r="1310" spans="12:12">
      <c r="L1310" s="172"/>
    </row>
    <row r="1311" spans="12:12">
      <c r="L1311" s="172"/>
    </row>
    <row r="1312" spans="12:12">
      <c r="L1312" s="172"/>
    </row>
    <row r="1313" spans="12:12">
      <c r="L1313" s="172"/>
    </row>
    <row r="1314" spans="12:12">
      <c r="L1314" s="172"/>
    </row>
    <row r="1315" spans="12:12">
      <c r="L1315" s="172"/>
    </row>
    <row r="1316" spans="12:12">
      <c r="L1316" s="172"/>
    </row>
    <row r="1317" spans="12:12">
      <c r="L1317" s="172"/>
    </row>
    <row r="1318" spans="12:12">
      <c r="L1318" s="172"/>
    </row>
    <row r="1319" spans="12:12">
      <c r="L1319" s="172"/>
    </row>
    <row r="1320" spans="12:12">
      <c r="L1320" s="172"/>
    </row>
    <row r="1321" spans="12:12">
      <c r="L1321" s="172"/>
    </row>
    <row r="1322" spans="12:12">
      <c r="L1322" s="172"/>
    </row>
    <row r="1323" spans="12:12">
      <c r="L1323" s="172"/>
    </row>
    <row r="1324" spans="12:12">
      <c r="L1324" s="172"/>
    </row>
    <row r="1325" spans="12:12">
      <c r="L1325" s="172"/>
    </row>
    <row r="1326" spans="12:12">
      <c r="L1326" s="172"/>
    </row>
    <row r="1327" spans="12:12">
      <c r="L1327" s="172"/>
    </row>
    <row r="1328" spans="12:12">
      <c r="L1328" s="172"/>
    </row>
    <row r="1329" spans="12:12">
      <c r="L1329" s="172"/>
    </row>
    <row r="1330" spans="12:12">
      <c r="L1330" s="172"/>
    </row>
    <row r="1331" spans="12:12">
      <c r="L1331" s="172"/>
    </row>
    <row r="1332" spans="12:12">
      <c r="L1332" s="172"/>
    </row>
    <row r="1333" spans="12:12">
      <c r="L1333" s="172"/>
    </row>
    <row r="1334" spans="12:12">
      <c r="L1334" s="172"/>
    </row>
    <row r="1335" spans="12:12">
      <c r="L1335" s="172"/>
    </row>
    <row r="1336" spans="12:12">
      <c r="L1336" s="172"/>
    </row>
    <row r="1337" spans="12:12">
      <c r="L1337" s="172"/>
    </row>
    <row r="1338" spans="12:12">
      <c r="L1338" s="172"/>
    </row>
    <row r="1339" spans="12:12">
      <c r="L1339" s="172"/>
    </row>
    <row r="1340" spans="12:12">
      <c r="L1340" s="172"/>
    </row>
    <row r="1341" spans="12:12">
      <c r="L1341" s="172"/>
    </row>
    <row r="1342" spans="12:12">
      <c r="L1342" s="172"/>
    </row>
    <row r="1343" spans="12:12">
      <c r="L1343" s="172"/>
    </row>
    <row r="1344" spans="12:12">
      <c r="L1344" s="172"/>
    </row>
    <row r="1345" spans="12:12">
      <c r="L1345" s="172"/>
    </row>
    <row r="1346" spans="12:12">
      <c r="L1346" s="172"/>
    </row>
    <row r="1347" spans="12:12">
      <c r="L1347" s="172"/>
    </row>
    <row r="1348" spans="12:12">
      <c r="L1348" s="172"/>
    </row>
    <row r="1349" spans="12:12">
      <c r="L1349" s="172"/>
    </row>
    <row r="1350" spans="12:12">
      <c r="L1350" s="172"/>
    </row>
    <row r="1351" spans="12:12">
      <c r="L1351" s="172"/>
    </row>
    <row r="1352" spans="12:12">
      <c r="L1352" s="172"/>
    </row>
    <row r="1353" spans="12:12">
      <c r="L1353" s="172"/>
    </row>
    <row r="1354" spans="12:12">
      <c r="L1354" s="172"/>
    </row>
    <row r="1355" spans="12:12">
      <c r="L1355" s="172"/>
    </row>
    <row r="1356" spans="12:12">
      <c r="L1356" s="172"/>
    </row>
    <row r="1357" spans="12:12">
      <c r="L1357" s="172"/>
    </row>
    <row r="1358" spans="12:12">
      <c r="L1358" s="172"/>
    </row>
    <row r="1359" spans="12:12">
      <c r="L1359" s="172"/>
    </row>
    <row r="1360" spans="12:12">
      <c r="L1360" s="172"/>
    </row>
    <row r="1361" spans="12:12">
      <c r="L1361" s="172"/>
    </row>
    <row r="1362" spans="12:12">
      <c r="L1362" s="172"/>
    </row>
    <row r="1363" spans="12:12">
      <c r="L1363" s="172"/>
    </row>
    <row r="1364" spans="12:12">
      <c r="L1364" s="172"/>
    </row>
    <row r="1365" spans="12:12">
      <c r="L1365" s="172"/>
    </row>
    <row r="1366" spans="12:12">
      <c r="L1366" s="172"/>
    </row>
    <row r="1367" spans="12:12">
      <c r="L1367" s="172"/>
    </row>
    <row r="1368" spans="12:12">
      <c r="L1368" s="172"/>
    </row>
    <row r="1369" spans="12:12">
      <c r="L1369" s="172"/>
    </row>
    <row r="1370" spans="12:12">
      <c r="L1370" s="172"/>
    </row>
    <row r="1371" spans="12:12">
      <c r="L1371" s="172"/>
    </row>
    <row r="1372" spans="12:12">
      <c r="L1372" s="172"/>
    </row>
    <row r="1373" spans="12:12">
      <c r="L1373" s="172"/>
    </row>
    <row r="1374" spans="12:12">
      <c r="L1374" s="172"/>
    </row>
    <row r="1375" spans="12:12">
      <c r="L1375" s="172"/>
    </row>
    <row r="1376" spans="12:12">
      <c r="L1376" s="172"/>
    </row>
    <row r="1377" spans="12:12">
      <c r="L1377" s="172"/>
    </row>
    <row r="1378" spans="12:12">
      <c r="L1378" s="172"/>
    </row>
    <row r="1379" spans="12:12">
      <c r="L1379" s="172"/>
    </row>
    <row r="1380" spans="12:12">
      <c r="L1380" s="172"/>
    </row>
    <row r="1381" spans="12:12">
      <c r="L1381" s="172"/>
    </row>
    <row r="1382" spans="12:12">
      <c r="L1382" s="172"/>
    </row>
    <row r="1383" spans="12:12">
      <c r="L1383" s="172"/>
    </row>
    <row r="1384" spans="12:12">
      <c r="L1384" s="172"/>
    </row>
    <row r="1385" spans="12:12">
      <c r="L1385" s="172"/>
    </row>
    <row r="1386" spans="12:12">
      <c r="L1386" s="172"/>
    </row>
    <row r="1387" spans="12:12">
      <c r="L1387" s="172"/>
    </row>
    <row r="1388" spans="12:12">
      <c r="L1388" s="172"/>
    </row>
    <row r="1389" spans="12:12">
      <c r="L1389" s="172"/>
    </row>
    <row r="1390" spans="12:12">
      <c r="L1390" s="172"/>
    </row>
    <row r="1391" spans="12:12">
      <c r="L1391" s="172"/>
    </row>
    <row r="1392" spans="12:12">
      <c r="L1392" s="172"/>
    </row>
    <row r="1393" spans="12:12">
      <c r="L1393" s="172"/>
    </row>
    <row r="1394" spans="12:12">
      <c r="L1394" s="172"/>
    </row>
    <row r="1395" spans="12:12">
      <c r="L1395" s="172"/>
    </row>
    <row r="1396" spans="12:12">
      <c r="L1396" s="172"/>
    </row>
    <row r="1397" spans="12:12">
      <c r="L1397" s="172"/>
    </row>
    <row r="1398" spans="12:12">
      <c r="L1398" s="172"/>
    </row>
    <row r="1399" spans="12:12">
      <c r="L1399" s="172"/>
    </row>
    <row r="1400" spans="12:12">
      <c r="L1400" s="172"/>
    </row>
    <row r="1401" spans="12:12">
      <c r="L1401" s="172"/>
    </row>
    <row r="1402" spans="12:12">
      <c r="L1402" s="172"/>
    </row>
    <row r="1403" spans="12:12">
      <c r="L1403" s="172"/>
    </row>
    <row r="1404" spans="12:12">
      <c r="L1404" s="172"/>
    </row>
    <row r="1405" spans="12:12">
      <c r="L1405" s="172"/>
    </row>
    <row r="1406" spans="12:12">
      <c r="L1406" s="172"/>
    </row>
    <row r="1407" spans="12:12">
      <c r="L1407" s="172"/>
    </row>
    <row r="1408" spans="12:12">
      <c r="L1408" s="172"/>
    </row>
    <row r="1409" spans="12:12">
      <c r="L1409" s="172"/>
    </row>
    <row r="1410" spans="12:12">
      <c r="L1410" s="172"/>
    </row>
    <row r="1411" spans="12:12">
      <c r="L1411" s="172"/>
    </row>
    <row r="1412" spans="12:12">
      <c r="L1412" s="172"/>
    </row>
    <row r="1413" spans="12:12">
      <c r="L1413" s="172"/>
    </row>
    <row r="1414" spans="12:12">
      <c r="L1414" s="172"/>
    </row>
    <row r="1415" spans="12:12">
      <c r="L1415" s="172"/>
    </row>
    <row r="1416" spans="12:12">
      <c r="L1416" s="172"/>
    </row>
    <row r="1417" spans="12:12">
      <c r="L1417" s="172"/>
    </row>
    <row r="1418" spans="12:12">
      <c r="L1418" s="172"/>
    </row>
    <row r="1419" spans="12:12">
      <c r="L1419" s="172"/>
    </row>
    <row r="1420" spans="12:12">
      <c r="L1420" s="172"/>
    </row>
    <row r="1421" spans="12:12">
      <c r="L1421" s="172"/>
    </row>
    <row r="1422" spans="12:12">
      <c r="L1422" s="172"/>
    </row>
    <row r="1423" spans="12:12">
      <c r="L1423" s="172"/>
    </row>
    <row r="1424" spans="12:12">
      <c r="L1424" s="172"/>
    </row>
    <row r="1425" spans="12:12">
      <c r="L1425" s="172"/>
    </row>
    <row r="1426" spans="12:12">
      <c r="L1426" s="172"/>
    </row>
    <row r="1427" spans="12:12">
      <c r="L1427" s="172"/>
    </row>
    <row r="1428" spans="12:12">
      <c r="L1428" s="172"/>
    </row>
    <row r="1429" spans="12:12">
      <c r="L1429" s="172"/>
    </row>
    <row r="1430" spans="12:12">
      <c r="L1430" s="172"/>
    </row>
    <row r="1431" spans="12:12">
      <c r="L1431" s="172"/>
    </row>
    <row r="1432" spans="12:12">
      <c r="L1432" s="172"/>
    </row>
    <row r="1433" spans="12:12">
      <c r="L1433" s="172"/>
    </row>
    <row r="1434" spans="12:12">
      <c r="L1434" s="172"/>
    </row>
    <row r="1435" spans="12:12">
      <c r="L1435" s="172"/>
    </row>
    <row r="1436" spans="12:12">
      <c r="L1436" s="172"/>
    </row>
    <row r="1437" spans="12:12">
      <c r="L1437" s="172"/>
    </row>
    <row r="1438" spans="12:12">
      <c r="L1438" s="172"/>
    </row>
    <row r="1439" spans="12:12">
      <c r="L1439" s="172"/>
    </row>
    <row r="1440" spans="12:12">
      <c r="L1440" s="172"/>
    </row>
    <row r="1441" spans="12:12">
      <c r="L1441" s="172"/>
    </row>
    <row r="1442" spans="12:12">
      <c r="L1442" s="172"/>
    </row>
    <row r="1443" spans="12:12">
      <c r="L1443" s="172"/>
    </row>
    <row r="1444" spans="12:12">
      <c r="L1444" s="172"/>
    </row>
    <row r="1445" spans="12:12">
      <c r="L1445" s="172"/>
    </row>
    <row r="1446" spans="12:12">
      <c r="L1446" s="172"/>
    </row>
    <row r="1447" spans="12:12">
      <c r="L1447" s="172"/>
    </row>
    <row r="1448" spans="12:12">
      <c r="L1448" s="172"/>
    </row>
    <row r="1449" spans="12:12">
      <c r="L1449" s="172"/>
    </row>
    <row r="1450" spans="12:12">
      <c r="L1450" s="172"/>
    </row>
    <row r="1451" spans="12:12">
      <c r="L1451" s="172"/>
    </row>
    <row r="1452" spans="12:12">
      <c r="L1452" s="172"/>
    </row>
    <row r="1453" spans="12:12">
      <c r="L1453" s="172"/>
    </row>
    <row r="1454" spans="12:12">
      <c r="L1454" s="172"/>
    </row>
    <row r="1455" spans="12:12">
      <c r="L1455" s="172"/>
    </row>
    <row r="1456" spans="12:12">
      <c r="L1456" s="172"/>
    </row>
    <row r="1457" spans="12:12">
      <c r="L1457" s="172"/>
    </row>
    <row r="1458" spans="12:12">
      <c r="L1458" s="172"/>
    </row>
    <row r="1459" spans="12:12">
      <c r="L1459" s="172"/>
    </row>
    <row r="1460" spans="12:12">
      <c r="L1460" s="172"/>
    </row>
    <row r="1461" spans="12:12">
      <c r="L1461" s="172"/>
    </row>
    <row r="1462" spans="12:12">
      <c r="L1462" s="172"/>
    </row>
    <row r="1463" spans="12:12">
      <c r="L1463" s="172"/>
    </row>
    <row r="1464" spans="12:12">
      <c r="L1464" s="172"/>
    </row>
    <row r="1465" spans="12:12">
      <c r="L1465" s="172"/>
    </row>
    <row r="1466" spans="12:12">
      <c r="L1466" s="172"/>
    </row>
    <row r="1467" spans="12:12">
      <c r="L1467" s="172"/>
    </row>
    <row r="1468" spans="12:12">
      <c r="L1468" s="172"/>
    </row>
    <row r="1469" spans="12:12">
      <c r="L1469" s="172"/>
    </row>
    <row r="1470" spans="12:12">
      <c r="L1470" s="172"/>
    </row>
    <row r="1471" spans="12:12">
      <c r="L1471" s="172"/>
    </row>
    <row r="1472" spans="12:12">
      <c r="L1472" s="172"/>
    </row>
    <row r="1473" spans="12:12">
      <c r="L1473" s="172"/>
    </row>
    <row r="1474" spans="12:12">
      <c r="L1474" s="172"/>
    </row>
    <row r="1475" spans="12:12">
      <c r="L1475" s="172"/>
    </row>
    <row r="1476" spans="12:12">
      <c r="L1476" s="172"/>
    </row>
    <row r="1477" spans="12:12">
      <c r="L1477" s="172"/>
    </row>
    <row r="1478" spans="12:12">
      <c r="L1478" s="172"/>
    </row>
    <row r="1479" spans="12:12">
      <c r="L1479" s="172"/>
    </row>
    <row r="1480" spans="12:12">
      <c r="L1480" s="172"/>
    </row>
    <row r="1481" spans="12:12">
      <c r="L1481" s="172"/>
    </row>
    <row r="1482" spans="12:12">
      <c r="L1482" s="172"/>
    </row>
    <row r="1483" spans="12:12">
      <c r="L1483" s="172"/>
    </row>
    <row r="1484" spans="12:12">
      <c r="L1484" s="172"/>
    </row>
    <row r="1485" spans="12:12">
      <c r="L1485" s="172"/>
    </row>
    <row r="1486" spans="12:12">
      <c r="L1486" s="172"/>
    </row>
    <row r="1487" spans="12:12">
      <c r="L1487" s="172"/>
    </row>
    <row r="1488" spans="12:12">
      <c r="L1488" s="172"/>
    </row>
    <row r="1489" spans="12:12">
      <c r="L1489" s="172"/>
    </row>
    <row r="1490" spans="12:12">
      <c r="L1490" s="172"/>
    </row>
    <row r="1491" spans="12:12">
      <c r="L1491" s="172"/>
    </row>
    <row r="1492" spans="12:12">
      <c r="L1492" s="172"/>
    </row>
    <row r="1493" spans="12:12">
      <c r="L1493" s="172"/>
    </row>
    <row r="1494" spans="12:12">
      <c r="L1494" s="172"/>
    </row>
    <row r="1495" spans="12:12">
      <c r="L1495" s="172"/>
    </row>
    <row r="1496" spans="12:12">
      <c r="L1496" s="172"/>
    </row>
    <row r="1497" spans="12:12">
      <c r="L1497" s="172"/>
    </row>
    <row r="1498" spans="12:12">
      <c r="L1498" s="172"/>
    </row>
    <row r="1499" spans="12:12">
      <c r="L1499" s="172"/>
    </row>
    <row r="1500" spans="12:12">
      <c r="L1500" s="172"/>
    </row>
    <row r="1501" spans="12:12">
      <c r="L1501" s="172"/>
    </row>
    <row r="1502" spans="12:12">
      <c r="L1502" s="172"/>
    </row>
    <row r="1503" spans="12:12">
      <c r="L1503" s="172"/>
    </row>
    <row r="1504" spans="12:12">
      <c r="L1504" s="172"/>
    </row>
    <row r="1505" spans="12:12">
      <c r="L1505" s="172"/>
    </row>
  </sheetData>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6:G66"/>
    <mergeCell ref="A72:G72"/>
    <mergeCell ref="A79:G79"/>
    <mergeCell ref="A85:G85"/>
    <mergeCell ref="A91:G91"/>
    <mergeCell ref="A97:G97"/>
    <mergeCell ref="A104:G104"/>
    <mergeCell ref="A110:G110"/>
    <mergeCell ref="A116:G116"/>
    <mergeCell ref="A123:G123"/>
    <mergeCell ref="A129:G129"/>
    <mergeCell ref="A135:G135"/>
    <mergeCell ref="A141:G141"/>
    <mergeCell ref="A148:G148"/>
    <mergeCell ref="A154:G154"/>
    <mergeCell ref="A160:G160"/>
    <mergeCell ref="A167:G167"/>
    <mergeCell ref="A173:G173"/>
    <mergeCell ref="A179:G179"/>
    <mergeCell ref="A187:G187"/>
    <mergeCell ref="A193:G193"/>
    <mergeCell ref="A199:G199"/>
    <mergeCell ref="A205:G205"/>
    <mergeCell ref="A211:G211"/>
    <mergeCell ref="A218:G218"/>
    <mergeCell ref="A224:G224"/>
    <mergeCell ref="A230:G230"/>
    <mergeCell ref="A236:G236"/>
    <mergeCell ref="A242:G242"/>
    <mergeCell ref="A248:G248"/>
    <mergeCell ref="A254:G254"/>
    <mergeCell ref="A261:G261"/>
    <mergeCell ref="A267:G267"/>
    <mergeCell ref="A274:G274"/>
    <mergeCell ref="A280:G280"/>
    <mergeCell ref="A287:G287"/>
    <mergeCell ref="A293:G293"/>
    <mergeCell ref="A299:G299"/>
    <mergeCell ref="A305:G305"/>
    <mergeCell ref="A311:G311"/>
    <mergeCell ref="A317:G317"/>
    <mergeCell ref="A323:G323"/>
    <mergeCell ref="A329:G329"/>
    <mergeCell ref="A335:G335"/>
    <mergeCell ref="A341:G341"/>
    <mergeCell ref="A348:G348"/>
    <mergeCell ref="A357:G357"/>
    <mergeCell ref="A363:G363"/>
    <mergeCell ref="A369:G369"/>
    <mergeCell ref="A375:G375"/>
    <mergeCell ref="A381:G381"/>
    <mergeCell ref="A387:G387"/>
    <mergeCell ref="A393:G393"/>
    <mergeCell ref="A399:G399"/>
    <mergeCell ref="A405:G405"/>
    <mergeCell ref="A412:G412"/>
    <mergeCell ref="A418:G418"/>
    <mergeCell ref="A424:G424"/>
    <mergeCell ref="A430:G430"/>
    <mergeCell ref="A438:G438"/>
    <mergeCell ref="A444:G444"/>
    <mergeCell ref="A450:G450"/>
    <mergeCell ref="A456:G456"/>
    <mergeCell ref="A462:G462"/>
    <mergeCell ref="A468:G468"/>
    <mergeCell ref="A474:G474"/>
    <mergeCell ref="A480:G480"/>
    <mergeCell ref="A486:G486"/>
    <mergeCell ref="A492:G492"/>
    <mergeCell ref="A498:G498"/>
    <mergeCell ref="A504:G504"/>
    <mergeCell ref="A510:G510"/>
    <mergeCell ref="A545:G545"/>
    <mergeCell ref="A552:G552"/>
    <mergeCell ref="A558:G558"/>
    <mergeCell ref="A564:G564"/>
    <mergeCell ref="A570:G570"/>
    <mergeCell ref="A576:G576"/>
    <mergeCell ref="A582:G582"/>
    <mergeCell ref="A588:G588"/>
    <mergeCell ref="A594:G594"/>
    <mergeCell ref="A600:G600"/>
    <mergeCell ref="A1:A3"/>
    <mergeCell ref="B1:B3"/>
    <mergeCell ref="H1:H2"/>
    <mergeCell ref="I1:I2"/>
    <mergeCell ref="J1:J2"/>
    <mergeCell ref="C1:G2"/>
    <mergeCell ref="K1:W2"/>
  </mergeCells>
  <dataValidations count="2">
    <dataValidation type="list" allowBlank="1" showInputMessage="1" showErrorMessage="1" sqref="G136">
      <formula1>"全年每月均分,均分至指定月份,自定义每月分摊金额"</formula1>
    </dataValidation>
    <dataValidation type="list" allowBlank="1" showInputMessage="1" showErrorMessage="1" sqref="G206 G219 G225 G231 G237 G243 G249 G262 G288 G294 G300 G306 G312 G318 G324 G330 G358 G376 G382 G388 G394 G407 G413 G419 G425 G439 G463 G469 G475 G481 G487 G493 G505 G538 G540 G553 G559 G565 G571 G577 G595 G212:G213 G255:G256 G268:G269 G281:G282 G342:G343 G516:G518 G602:G606 G608:G619 G622:G625">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A1:M68"/>
  <sheetViews>
    <sheetView zoomScale="70" zoomScaleNormal="70" topLeftCell="A65" workbookViewId="0">
      <selection activeCell="G65" sqref="G65"/>
    </sheetView>
  </sheetViews>
  <sheetFormatPr defaultColWidth="9" defaultRowHeight="13.5"/>
  <cols>
    <col min="1" max="3" width="12" style="61" customWidth="1"/>
    <col min="4" max="4" width="18" style="61" customWidth="1"/>
    <col min="5" max="6" width="12" style="61" customWidth="1"/>
    <col min="7" max="7" width="6" style="61" customWidth="1"/>
    <col min="8" max="9" width="12" style="61" customWidth="1"/>
    <col min="10" max="10" width="15" style="61" customWidth="1"/>
    <col min="11" max="11" width="18" style="61" customWidth="1"/>
    <col min="12" max="12" width="12" style="61" customWidth="1"/>
    <col min="13" max="13" width="11" style="61" customWidth="1"/>
    <col min="14" max="17" width="9" style="61"/>
    <col min="18" max="18" width="46.2583333333333" style="61" customWidth="1"/>
    <col min="19" max="16384" width="9" style="61"/>
  </cols>
  <sheetData>
    <row r="1" s="61" customFormat="1" ht="20" customHeight="1" spans="1:13">
      <c r="A1" s="72" t="s">
        <v>2883</v>
      </c>
      <c r="B1" s="72"/>
      <c r="C1" s="72"/>
      <c r="D1" s="72"/>
      <c r="E1" s="72"/>
      <c r="F1" s="72"/>
      <c r="G1" s="72"/>
      <c r="H1" s="72"/>
      <c r="I1" s="72"/>
      <c r="J1" s="72"/>
      <c r="K1" s="72"/>
      <c r="L1" s="72"/>
      <c r="M1" s="72"/>
    </row>
    <row r="2" s="61" customFormat="1" ht="20" customHeight="1" spans="1:13">
      <c r="A2" s="72" t="s">
        <v>2884</v>
      </c>
      <c r="B2" s="72"/>
      <c r="C2" s="72"/>
      <c r="D2" s="72"/>
      <c r="E2" s="72"/>
      <c r="F2" s="72"/>
      <c r="G2" s="72"/>
      <c r="H2" s="72"/>
      <c r="I2" s="72"/>
      <c r="J2" s="72"/>
      <c r="K2" s="72"/>
      <c r="L2" s="72"/>
      <c r="M2" s="72"/>
    </row>
    <row r="3" s="61" customFormat="1" ht="20" customHeight="1" spans="1:13">
      <c r="A3" s="72" t="s">
        <v>2885</v>
      </c>
      <c r="B3" s="72"/>
      <c r="C3" s="72"/>
      <c r="D3" s="72"/>
      <c r="E3" s="72"/>
      <c r="F3" s="72"/>
      <c r="G3" s="72"/>
      <c r="H3" s="72"/>
      <c r="I3" s="72"/>
      <c r="J3" s="72"/>
      <c r="K3" s="72"/>
      <c r="L3" s="72"/>
      <c r="M3" s="72"/>
    </row>
    <row r="4" s="61" customFormat="1" ht="32.45" customHeight="1" spans="1:13">
      <c r="A4" s="73" t="s">
        <v>2886</v>
      </c>
      <c r="B4" s="73" t="s">
        <v>2887</v>
      </c>
      <c r="C4" s="73" t="s">
        <v>2888</v>
      </c>
      <c r="D4" s="73" t="s">
        <v>2889</v>
      </c>
      <c r="E4" s="73" t="s">
        <v>2890</v>
      </c>
      <c r="F4" s="73" t="s">
        <v>2891</v>
      </c>
      <c r="G4" s="73" t="s">
        <v>1242</v>
      </c>
      <c r="H4" s="73" t="s">
        <v>2892</v>
      </c>
      <c r="I4" s="73" t="s">
        <v>2893</v>
      </c>
      <c r="J4" s="73" t="s">
        <v>2894</v>
      </c>
      <c r="K4" s="73" t="s">
        <v>2895</v>
      </c>
      <c r="L4" s="73" t="s">
        <v>2896</v>
      </c>
      <c r="M4" s="73" t="s">
        <v>2897</v>
      </c>
    </row>
    <row r="5" s="61" customFormat="1" ht="171" spans="1:13">
      <c r="A5" s="74" t="s">
        <v>2898</v>
      </c>
      <c r="B5" s="74" t="s">
        <v>2899</v>
      </c>
      <c r="C5" s="74" t="s">
        <v>2900</v>
      </c>
      <c r="D5" s="74" t="s">
        <v>2901</v>
      </c>
      <c r="E5" s="74" t="s">
        <v>2900</v>
      </c>
      <c r="F5" s="75">
        <v>16.8</v>
      </c>
      <c r="G5" s="75">
        <v>10</v>
      </c>
      <c r="H5" s="75">
        <v>168</v>
      </c>
      <c r="I5" s="75">
        <v>1894.92</v>
      </c>
      <c r="J5" s="74" t="s">
        <v>2902</v>
      </c>
      <c r="K5" s="74" t="s">
        <v>2903</v>
      </c>
      <c r="L5" s="74" t="s">
        <v>2904</v>
      </c>
      <c r="M5" s="74" t="s">
        <v>2905</v>
      </c>
    </row>
    <row r="6" s="61" customFormat="1" ht="171" spans="1:13">
      <c r="A6" s="74" t="s">
        <v>2906</v>
      </c>
      <c r="B6" s="74" t="s">
        <v>2907</v>
      </c>
      <c r="C6" s="74" t="s">
        <v>2908</v>
      </c>
      <c r="D6" s="74" t="s">
        <v>2909</v>
      </c>
      <c r="E6" s="74" t="s">
        <v>1926</v>
      </c>
      <c r="F6" s="75">
        <v>73</v>
      </c>
      <c r="G6" s="75">
        <v>8</v>
      </c>
      <c r="H6" s="75">
        <v>584</v>
      </c>
      <c r="I6" s="75">
        <v>1256</v>
      </c>
      <c r="J6" s="74" t="s">
        <v>2910</v>
      </c>
      <c r="K6" s="74" t="s">
        <v>2903</v>
      </c>
      <c r="L6" s="74" t="s">
        <v>2904</v>
      </c>
      <c r="M6" s="74" t="s">
        <v>2911</v>
      </c>
    </row>
    <row r="7" s="61" customFormat="1" ht="171" spans="1:13">
      <c r="A7" s="74" t="s">
        <v>2912</v>
      </c>
      <c r="B7" s="74" t="s">
        <v>2913</v>
      </c>
      <c r="C7" s="74" t="s">
        <v>2914</v>
      </c>
      <c r="D7" s="74" t="s">
        <v>2915</v>
      </c>
      <c r="E7" s="74" t="s">
        <v>2916</v>
      </c>
      <c r="F7" s="75">
        <v>4.5</v>
      </c>
      <c r="G7" s="75">
        <v>100</v>
      </c>
      <c r="H7" s="75">
        <v>450</v>
      </c>
      <c r="I7" s="75">
        <v>450</v>
      </c>
      <c r="J7" s="74" t="s">
        <v>2917</v>
      </c>
      <c r="K7" s="74" t="s">
        <v>2903</v>
      </c>
      <c r="L7" s="74" t="s">
        <v>2904</v>
      </c>
      <c r="M7" s="74" t="s">
        <v>2918</v>
      </c>
    </row>
    <row r="8" s="61" customFormat="1" ht="171" spans="1:13">
      <c r="A8" s="74" t="s">
        <v>2898</v>
      </c>
      <c r="B8" s="74" t="s">
        <v>2919</v>
      </c>
      <c r="C8" s="74" t="s">
        <v>2920</v>
      </c>
      <c r="D8" s="74" t="s">
        <v>2921</v>
      </c>
      <c r="E8" s="74" t="s">
        <v>2920</v>
      </c>
      <c r="F8" s="75">
        <v>1127.49</v>
      </c>
      <c r="G8" s="75">
        <v>1</v>
      </c>
      <c r="H8" s="75">
        <v>1127.49</v>
      </c>
      <c r="I8" s="75">
        <v>1894.92</v>
      </c>
      <c r="J8" s="74" t="s">
        <v>2902</v>
      </c>
      <c r="K8" s="74" t="s">
        <v>2903</v>
      </c>
      <c r="L8" s="74" t="s">
        <v>2904</v>
      </c>
      <c r="M8" s="74" t="s">
        <v>2922</v>
      </c>
    </row>
    <row r="9" s="61" customFormat="1" ht="171" spans="1:13">
      <c r="A9" s="74" t="s">
        <v>2923</v>
      </c>
      <c r="B9" s="74" t="s">
        <v>2924</v>
      </c>
      <c r="C9" s="74" t="s">
        <v>2925</v>
      </c>
      <c r="D9" s="74" t="s">
        <v>2926</v>
      </c>
      <c r="E9" s="74" t="s">
        <v>2927</v>
      </c>
      <c r="F9" s="75">
        <v>400</v>
      </c>
      <c r="G9" s="75">
        <v>3</v>
      </c>
      <c r="H9" s="75">
        <v>1200</v>
      </c>
      <c r="I9" s="75">
        <v>1200</v>
      </c>
      <c r="J9" s="74" t="s">
        <v>2928</v>
      </c>
      <c r="K9" s="74" t="s">
        <v>2903</v>
      </c>
      <c r="L9" s="74" t="s">
        <v>2904</v>
      </c>
      <c r="M9" s="74" t="s">
        <v>2929</v>
      </c>
    </row>
    <row r="10" s="61" customFormat="1" ht="171" spans="1:13">
      <c r="A10" s="74" t="s">
        <v>2930</v>
      </c>
      <c r="B10" s="74" t="s">
        <v>2931</v>
      </c>
      <c r="C10" s="74" t="s">
        <v>2932</v>
      </c>
      <c r="D10" s="74" t="s">
        <v>2933</v>
      </c>
      <c r="E10" s="74" t="s">
        <v>2934</v>
      </c>
      <c r="F10" s="75">
        <v>26</v>
      </c>
      <c r="G10" s="75">
        <v>50</v>
      </c>
      <c r="H10" s="75">
        <v>1300</v>
      </c>
      <c r="I10" s="75">
        <v>1300</v>
      </c>
      <c r="J10" s="74" t="s">
        <v>2935</v>
      </c>
      <c r="K10" s="74" t="s">
        <v>2903</v>
      </c>
      <c r="L10" s="74" t="s">
        <v>2904</v>
      </c>
      <c r="M10" s="74" t="s">
        <v>2936</v>
      </c>
    </row>
    <row r="11" s="61" customFormat="1" ht="171" spans="1:13">
      <c r="A11" s="74" t="s">
        <v>2898</v>
      </c>
      <c r="B11" s="74" t="s">
        <v>2937</v>
      </c>
      <c r="C11" s="74" t="s">
        <v>2938</v>
      </c>
      <c r="D11" s="74" t="s">
        <v>2939</v>
      </c>
      <c r="E11" s="74" t="s">
        <v>2938</v>
      </c>
      <c r="F11" s="75">
        <v>599.43</v>
      </c>
      <c r="G11" s="75">
        <v>1</v>
      </c>
      <c r="H11" s="75">
        <v>599.43</v>
      </c>
      <c r="I11" s="75">
        <v>1894.92</v>
      </c>
      <c r="J11" s="74" t="s">
        <v>2902</v>
      </c>
      <c r="K11" s="74" t="s">
        <v>2903</v>
      </c>
      <c r="L11" s="74" t="s">
        <v>2904</v>
      </c>
      <c r="M11" s="74" t="s">
        <v>2940</v>
      </c>
    </row>
    <row r="12" s="61" customFormat="1" ht="228" spans="1:13">
      <c r="A12" s="74" t="s">
        <v>2941</v>
      </c>
      <c r="B12" s="74" t="s">
        <v>2942</v>
      </c>
      <c r="C12" s="74" t="s">
        <v>2943</v>
      </c>
      <c r="D12" s="74" t="s">
        <v>2944</v>
      </c>
      <c r="E12" s="74" t="s">
        <v>2945</v>
      </c>
      <c r="F12" s="75">
        <v>3690</v>
      </c>
      <c r="G12" s="75">
        <v>1</v>
      </c>
      <c r="H12" s="75">
        <v>3690</v>
      </c>
      <c r="I12" s="75">
        <v>3690</v>
      </c>
      <c r="J12" s="74" t="s">
        <v>2946</v>
      </c>
      <c r="K12" s="74" t="s">
        <v>2903</v>
      </c>
      <c r="L12" s="74" t="s">
        <v>2904</v>
      </c>
      <c r="M12" s="74" t="s">
        <v>2947</v>
      </c>
    </row>
    <row r="13" s="61" customFormat="1" ht="171" spans="1:13">
      <c r="A13" s="74" t="s">
        <v>2906</v>
      </c>
      <c r="B13" s="74" t="s">
        <v>2948</v>
      </c>
      <c r="C13" s="74" t="s">
        <v>2949</v>
      </c>
      <c r="D13" s="74" t="s">
        <v>2950</v>
      </c>
      <c r="E13" s="74" t="s">
        <v>1923</v>
      </c>
      <c r="F13" s="75">
        <v>42</v>
      </c>
      <c r="G13" s="75">
        <v>16</v>
      </c>
      <c r="H13" s="75">
        <v>672</v>
      </c>
      <c r="I13" s="75">
        <v>1256</v>
      </c>
      <c r="J13" s="74" t="s">
        <v>2910</v>
      </c>
      <c r="K13" s="74" t="s">
        <v>2903</v>
      </c>
      <c r="L13" s="74" t="s">
        <v>2904</v>
      </c>
      <c r="M13" s="74" t="s">
        <v>2951</v>
      </c>
    </row>
    <row r="14" s="61" customFormat="1" ht="171" spans="1:13">
      <c r="A14" s="74" t="s">
        <v>2952</v>
      </c>
      <c r="B14" s="74" t="s">
        <v>2953</v>
      </c>
      <c r="C14" s="74" t="s">
        <v>2954</v>
      </c>
      <c r="D14" s="74" t="s">
        <v>2955</v>
      </c>
      <c r="E14" s="74" t="s">
        <v>2954</v>
      </c>
      <c r="F14" s="75">
        <v>4343</v>
      </c>
      <c r="G14" s="75">
        <v>1</v>
      </c>
      <c r="H14" s="75">
        <v>4343</v>
      </c>
      <c r="I14" s="75">
        <v>4343</v>
      </c>
      <c r="J14" s="74" t="s">
        <v>2956</v>
      </c>
      <c r="K14" s="74" t="s">
        <v>2957</v>
      </c>
      <c r="L14" s="74" t="s">
        <v>2904</v>
      </c>
      <c r="M14" s="74" t="s">
        <v>2958</v>
      </c>
    </row>
    <row r="15" s="61" customFormat="1" ht="171" spans="1:13">
      <c r="A15" s="74" t="s">
        <v>2959</v>
      </c>
      <c r="B15" s="74" t="s">
        <v>2953</v>
      </c>
      <c r="C15" s="74" t="s">
        <v>2954</v>
      </c>
      <c r="D15" s="74" t="s">
        <v>2955</v>
      </c>
      <c r="E15" s="74" t="s">
        <v>2954</v>
      </c>
      <c r="F15" s="75">
        <v>1475.17</v>
      </c>
      <c r="G15" s="75">
        <v>1</v>
      </c>
      <c r="H15" s="75">
        <v>1475.17</v>
      </c>
      <c r="I15" s="75">
        <v>1475.17</v>
      </c>
      <c r="J15" s="74" t="s">
        <v>2960</v>
      </c>
      <c r="K15" s="74" t="s">
        <v>2961</v>
      </c>
      <c r="L15" s="74" t="s">
        <v>2904</v>
      </c>
      <c r="M15" s="74" t="s">
        <v>2962</v>
      </c>
    </row>
    <row r="16" s="61" customFormat="1" ht="171" spans="1:13">
      <c r="A16" s="74" t="s">
        <v>2963</v>
      </c>
      <c r="B16" s="74" t="s">
        <v>2953</v>
      </c>
      <c r="C16" s="74" t="s">
        <v>2954</v>
      </c>
      <c r="D16" s="74" t="s">
        <v>2955</v>
      </c>
      <c r="E16" s="74" t="s">
        <v>2954</v>
      </c>
      <c r="F16" s="75">
        <v>13130</v>
      </c>
      <c r="G16" s="75">
        <v>1</v>
      </c>
      <c r="H16" s="75">
        <v>13130</v>
      </c>
      <c r="I16" s="75">
        <v>13130</v>
      </c>
      <c r="J16" s="74" t="s">
        <v>2964</v>
      </c>
      <c r="K16" s="74" t="s">
        <v>2965</v>
      </c>
      <c r="L16" s="74" t="s">
        <v>2904</v>
      </c>
      <c r="M16" s="74" t="s">
        <v>2966</v>
      </c>
    </row>
    <row r="17" s="61" customFormat="1" ht="171" spans="1:13">
      <c r="A17" s="74" t="s">
        <v>2967</v>
      </c>
      <c r="B17" s="74" t="s">
        <v>2953</v>
      </c>
      <c r="C17" s="74" t="s">
        <v>2954</v>
      </c>
      <c r="D17" s="74" t="s">
        <v>2955</v>
      </c>
      <c r="E17" s="74" t="s">
        <v>2954</v>
      </c>
      <c r="F17" s="75">
        <v>1633.58</v>
      </c>
      <c r="G17" s="75">
        <v>1</v>
      </c>
      <c r="H17" s="75">
        <v>1633.58</v>
      </c>
      <c r="I17" s="75">
        <v>1633.58</v>
      </c>
      <c r="J17" s="74" t="s">
        <v>2960</v>
      </c>
      <c r="K17" s="74" t="s">
        <v>2968</v>
      </c>
      <c r="L17" s="74" t="s">
        <v>2904</v>
      </c>
      <c r="M17" s="74" t="s">
        <v>2969</v>
      </c>
    </row>
    <row r="18" s="61" customFormat="1" ht="171" spans="1:13">
      <c r="A18" s="74" t="s">
        <v>2970</v>
      </c>
      <c r="B18" s="74" t="s">
        <v>2971</v>
      </c>
      <c r="C18" s="74" t="s">
        <v>2972</v>
      </c>
      <c r="D18" s="74" t="s">
        <v>2973</v>
      </c>
      <c r="E18" s="74" t="s">
        <v>2974</v>
      </c>
      <c r="F18" s="75">
        <v>7.48</v>
      </c>
      <c r="G18" s="75">
        <v>20</v>
      </c>
      <c r="H18" s="75">
        <v>149.6</v>
      </c>
      <c r="I18" s="75">
        <v>2125.05</v>
      </c>
      <c r="J18" s="74" t="s">
        <v>2975</v>
      </c>
      <c r="K18" s="74" t="s">
        <v>2976</v>
      </c>
      <c r="L18" s="74" t="s">
        <v>2904</v>
      </c>
      <c r="M18" s="74" t="s">
        <v>2977</v>
      </c>
    </row>
    <row r="19" s="61" customFormat="1" ht="171" spans="1:13">
      <c r="A19" s="74" t="s">
        <v>2970</v>
      </c>
      <c r="B19" s="74" t="s">
        <v>2978</v>
      </c>
      <c r="C19" s="74" t="s">
        <v>2979</v>
      </c>
      <c r="D19" s="74" t="s">
        <v>2980</v>
      </c>
      <c r="E19" s="74" t="s">
        <v>2043</v>
      </c>
      <c r="F19" s="75">
        <v>21.25</v>
      </c>
      <c r="G19" s="75">
        <v>5</v>
      </c>
      <c r="H19" s="75">
        <v>106.25</v>
      </c>
      <c r="I19" s="75">
        <v>2125.05</v>
      </c>
      <c r="J19" s="74" t="s">
        <v>2975</v>
      </c>
      <c r="K19" s="74" t="s">
        <v>2976</v>
      </c>
      <c r="L19" s="74" t="s">
        <v>2904</v>
      </c>
      <c r="M19" s="74" t="s">
        <v>2981</v>
      </c>
    </row>
    <row r="20" s="61" customFormat="1" ht="171" spans="1:13">
      <c r="A20" s="74" t="s">
        <v>2982</v>
      </c>
      <c r="B20" s="74" t="s">
        <v>2983</v>
      </c>
      <c r="C20" s="74" t="s">
        <v>2984</v>
      </c>
      <c r="D20" s="74" t="s">
        <v>2985</v>
      </c>
      <c r="E20" s="74" t="s">
        <v>2078</v>
      </c>
      <c r="F20" s="75">
        <v>168</v>
      </c>
      <c r="G20" s="75">
        <v>6</v>
      </c>
      <c r="H20" s="75">
        <v>1008</v>
      </c>
      <c r="I20" s="75">
        <v>1008</v>
      </c>
      <c r="J20" s="74" t="s">
        <v>2986</v>
      </c>
      <c r="K20" s="74" t="s">
        <v>2976</v>
      </c>
      <c r="L20" s="74" t="s">
        <v>2904</v>
      </c>
      <c r="M20" s="74" t="s">
        <v>2987</v>
      </c>
    </row>
    <row r="21" s="61" customFormat="1" ht="171" spans="1:13">
      <c r="A21" s="74" t="s">
        <v>2970</v>
      </c>
      <c r="B21" s="74" t="s">
        <v>2988</v>
      </c>
      <c r="C21" s="74" t="s">
        <v>2989</v>
      </c>
      <c r="D21" s="74" t="s">
        <v>2990</v>
      </c>
      <c r="E21" s="74" t="s">
        <v>2060</v>
      </c>
      <c r="F21" s="75">
        <v>18.4</v>
      </c>
      <c r="G21" s="75">
        <v>10</v>
      </c>
      <c r="H21" s="75">
        <v>184</v>
      </c>
      <c r="I21" s="75">
        <v>2125.05</v>
      </c>
      <c r="J21" s="74" t="s">
        <v>2975</v>
      </c>
      <c r="K21" s="74" t="s">
        <v>2976</v>
      </c>
      <c r="L21" s="74" t="s">
        <v>2904</v>
      </c>
      <c r="M21" s="74" t="s">
        <v>2991</v>
      </c>
    </row>
    <row r="22" s="61" customFormat="1" ht="171" spans="1:13">
      <c r="A22" s="74" t="s">
        <v>2970</v>
      </c>
      <c r="B22" s="74" t="s">
        <v>2992</v>
      </c>
      <c r="C22" s="74" t="s">
        <v>2993</v>
      </c>
      <c r="D22" s="74" t="s">
        <v>2973</v>
      </c>
      <c r="E22" s="74" t="s">
        <v>2974</v>
      </c>
      <c r="F22" s="75">
        <v>9.68</v>
      </c>
      <c r="G22" s="75">
        <v>20</v>
      </c>
      <c r="H22" s="75">
        <v>193.6</v>
      </c>
      <c r="I22" s="75">
        <v>2125.05</v>
      </c>
      <c r="J22" s="74" t="s">
        <v>2975</v>
      </c>
      <c r="K22" s="74" t="s">
        <v>2976</v>
      </c>
      <c r="L22" s="74" t="s">
        <v>2904</v>
      </c>
      <c r="M22" s="74" t="s">
        <v>2994</v>
      </c>
    </row>
    <row r="23" s="61" customFormat="1" ht="171" spans="1:13">
      <c r="A23" s="74" t="s">
        <v>2970</v>
      </c>
      <c r="B23" s="74" t="s">
        <v>2995</v>
      </c>
      <c r="C23" s="74" t="s">
        <v>2996</v>
      </c>
      <c r="D23" s="74" t="s">
        <v>2980</v>
      </c>
      <c r="E23" s="74" t="s">
        <v>2043</v>
      </c>
      <c r="F23" s="75">
        <v>49.72</v>
      </c>
      <c r="G23" s="75">
        <v>30</v>
      </c>
      <c r="H23" s="75">
        <v>1491.6</v>
      </c>
      <c r="I23" s="75">
        <v>2125.05</v>
      </c>
      <c r="J23" s="74" t="s">
        <v>2975</v>
      </c>
      <c r="K23" s="74" t="s">
        <v>2976</v>
      </c>
      <c r="L23" s="74" t="s">
        <v>2904</v>
      </c>
      <c r="M23" s="74" t="s">
        <v>2997</v>
      </c>
    </row>
    <row r="24" s="61" customFormat="1" ht="171" spans="1:13">
      <c r="A24" s="74" t="s">
        <v>2998</v>
      </c>
      <c r="B24" s="74" t="s">
        <v>2999</v>
      </c>
      <c r="C24" s="74" t="s">
        <v>3000</v>
      </c>
      <c r="D24" s="74" t="s">
        <v>3001</v>
      </c>
      <c r="E24" s="74" t="s">
        <v>3000</v>
      </c>
      <c r="F24" s="75">
        <v>6.3</v>
      </c>
      <c r="G24" s="75">
        <v>20</v>
      </c>
      <c r="H24" s="75">
        <v>126</v>
      </c>
      <c r="I24" s="75">
        <v>432</v>
      </c>
      <c r="J24" s="74" t="s">
        <v>2902</v>
      </c>
      <c r="K24" s="74" t="s">
        <v>2976</v>
      </c>
      <c r="L24" s="74" t="s">
        <v>2904</v>
      </c>
      <c r="M24" s="74" t="s">
        <v>3002</v>
      </c>
    </row>
    <row r="25" s="61" customFormat="1" ht="171" spans="1:13">
      <c r="A25" s="74" t="s">
        <v>3003</v>
      </c>
      <c r="B25" s="74" t="s">
        <v>3004</v>
      </c>
      <c r="C25" s="74" t="s">
        <v>3005</v>
      </c>
      <c r="D25" s="74" t="s">
        <v>3006</v>
      </c>
      <c r="E25" s="74" t="s">
        <v>3007</v>
      </c>
      <c r="F25" s="75">
        <v>620</v>
      </c>
      <c r="G25" s="75">
        <v>2</v>
      </c>
      <c r="H25" s="75">
        <v>1240</v>
      </c>
      <c r="I25" s="75">
        <v>1240</v>
      </c>
      <c r="J25" s="74" t="s">
        <v>2910</v>
      </c>
      <c r="K25" s="74" t="s">
        <v>2976</v>
      </c>
      <c r="L25" s="74" t="s">
        <v>2904</v>
      </c>
      <c r="M25" s="74" t="s">
        <v>3008</v>
      </c>
    </row>
    <row r="26" s="61" customFormat="1" ht="171" spans="1:13">
      <c r="A26" s="74" t="s">
        <v>2998</v>
      </c>
      <c r="B26" s="74" t="s">
        <v>3009</v>
      </c>
      <c r="C26" s="74" t="s">
        <v>3010</v>
      </c>
      <c r="D26" s="74" t="s">
        <v>3011</v>
      </c>
      <c r="E26" s="74" t="s">
        <v>3010</v>
      </c>
      <c r="F26" s="75">
        <v>15.3</v>
      </c>
      <c r="G26" s="75">
        <v>20</v>
      </c>
      <c r="H26" s="75">
        <v>306</v>
      </c>
      <c r="I26" s="75">
        <v>432</v>
      </c>
      <c r="J26" s="74" t="s">
        <v>2902</v>
      </c>
      <c r="K26" s="74" t="s">
        <v>2976</v>
      </c>
      <c r="L26" s="74" t="s">
        <v>2904</v>
      </c>
      <c r="M26" s="74" t="s">
        <v>3012</v>
      </c>
    </row>
    <row r="27" s="61" customFormat="1" ht="171" spans="1:13">
      <c r="A27" s="74" t="s">
        <v>3013</v>
      </c>
      <c r="B27" s="74" t="s">
        <v>3014</v>
      </c>
      <c r="C27" s="74" t="s">
        <v>3015</v>
      </c>
      <c r="D27" s="74" t="s">
        <v>3016</v>
      </c>
      <c r="E27" s="74" t="s">
        <v>3015</v>
      </c>
      <c r="F27" s="75">
        <v>143100</v>
      </c>
      <c r="G27" s="75">
        <v>1</v>
      </c>
      <c r="H27" s="75">
        <v>143100</v>
      </c>
      <c r="I27" s="75">
        <v>143100</v>
      </c>
      <c r="J27" s="74" t="s">
        <v>3017</v>
      </c>
      <c r="K27" s="74" t="s">
        <v>3018</v>
      </c>
      <c r="L27" s="74" t="s">
        <v>2904</v>
      </c>
      <c r="M27" s="74" t="s">
        <v>3019</v>
      </c>
    </row>
    <row r="28" s="61" customFormat="1" ht="171" spans="1:13">
      <c r="A28" s="74" t="s">
        <v>3020</v>
      </c>
      <c r="B28" s="74" t="s">
        <v>3021</v>
      </c>
      <c r="C28" s="74" t="s">
        <v>3022</v>
      </c>
      <c r="D28" s="74" t="s">
        <v>3023</v>
      </c>
      <c r="E28" s="74" t="s">
        <v>3022</v>
      </c>
      <c r="F28" s="75">
        <v>49923.46</v>
      </c>
      <c r="G28" s="75">
        <v>1</v>
      </c>
      <c r="H28" s="75">
        <v>49923.46</v>
      </c>
      <c r="I28" s="75">
        <v>49923.46</v>
      </c>
      <c r="J28" s="74" t="s">
        <v>3024</v>
      </c>
      <c r="K28" s="74" t="s">
        <v>3025</v>
      </c>
      <c r="L28" s="74" t="s">
        <v>2904</v>
      </c>
      <c r="M28" s="74" t="s">
        <v>3026</v>
      </c>
    </row>
    <row r="29" s="61" customFormat="1" ht="171" spans="1:13">
      <c r="A29" s="74" t="s">
        <v>3027</v>
      </c>
      <c r="B29" s="74" t="s">
        <v>3028</v>
      </c>
      <c r="C29" s="74" t="s">
        <v>3029</v>
      </c>
      <c r="D29" s="74" t="s">
        <v>3030</v>
      </c>
      <c r="E29" s="74" t="s">
        <v>3031</v>
      </c>
      <c r="F29" s="75">
        <v>56</v>
      </c>
      <c r="G29" s="75">
        <v>10</v>
      </c>
      <c r="H29" s="75">
        <v>560</v>
      </c>
      <c r="I29" s="75">
        <v>560</v>
      </c>
      <c r="J29" s="74" t="s">
        <v>2986</v>
      </c>
      <c r="K29" s="74" t="s">
        <v>3032</v>
      </c>
      <c r="L29" s="74" t="s">
        <v>2904</v>
      </c>
      <c r="M29" s="74" t="s">
        <v>3033</v>
      </c>
    </row>
    <row r="30" s="61" customFormat="1" ht="171" spans="1:13">
      <c r="A30" s="74" t="s">
        <v>3034</v>
      </c>
      <c r="B30" s="74" t="s">
        <v>3035</v>
      </c>
      <c r="C30" s="74" t="s">
        <v>3036</v>
      </c>
      <c r="D30" s="74" t="s">
        <v>3037</v>
      </c>
      <c r="E30" s="74" t="s">
        <v>3036</v>
      </c>
      <c r="F30" s="75">
        <v>5.4</v>
      </c>
      <c r="G30" s="75">
        <v>20</v>
      </c>
      <c r="H30" s="75">
        <v>108</v>
      </c>
      <c r="I30" s="75">
        <v>3453.16</v>
      </c>
      <c r="J30" s="74" t="s">
        <v>2902</v>
      </c>
      <c r="K30" s="74" t="s">
        <v>3032</v>
      </c>
      <c r="L30" s="74" t="s">
        <v>2904</v>
      </c>
      <c r="M30" s="74" t="s">
        <v>3038</v>
      </c>
    </row>
    <row r="31" s="61" customFormat="1" ht="171" spans="1:13">
      <c r="A31" s="74" t="s">
        <v>3034</v>
      </c>
      <c r="B31" s="74" t="s">
        <v>3039</v>
      </c>
      <c r="C31" s="74" t="s">
        <v>3040</v>
      </c>
      <c r="D31" s="74" t="s">
        <v>3037</v>
      </c>
      <c r="E31" s="74" t="s">
        <v>3040</v>
      </c>
      <c r="F31" s="75">
        <v>5.4</v>
      </c>
      <c r="G31" s="75">
        <v>20</v>
      </c>
      <c r="H31" s="75">
        <v>108</v>
      </c>
      <c r="I31" s="75">
        <v>3453.16</v>
      </c>
      <c r="J31" s="74" t="s">
        <v>2902</v>
      </c>
      <c r="K31" s="74" t="s">
        <v>3032</v>
      </c>
      <c r="L31" s="74" t="s">
        <v>2904</v>
      </c>
      <c r="M31" s="74" t="s">
        <v>3041</v>
      </c>
    </row>
    <row r="32" s="61" customFormat="1" ht="171" spans="1:13">
      <c r="A32" s="74" t="s">
        <v>3034</v>
      </c>
      <c r="B32" s="74" t="s">
        <v>3042</v>
      </c>
      <c r="C32" s="74" t="s">
        <v>3043</v>
      </c>
      <c r="D32" s="74" t="s">
        <v>3044</v>
      </c>
      <c r="E32" s="74" t="s">
        <v>3043</v>
      </c>
      <c r="F32" s="75">
        <v>1.14</v>
      </c>
      <c r="G32" s="75">
        <v>40</v>
      </c>
      <c r="H32" s="75">
        <v>45.6</v>
      </c>
      <c r="I32" s="75">
        <v>3453.16</v>
      </c>
      <c r="J32" s="74" t="s">
        <v>2902</v>
      </c>
      <c r="K32" s="74" t="s">
        <v>3032</v>
      </c>
      <c r="L32" s="74" t="s">
        <v>2904</v>
      </c>
      <c r="M32" s="74" t="s">
        <v>3045</v>
      </c>
    </row>
    <row r="33" s="61" customFormat="1" ht="171" spans="1:13">
      <c r="A33" s="74" t="s">
        <v>3046</v>
      </c>
      <c r="B33" s="74" t="s">
        <v>3047</v>
      </c>
      <c r="C33" s="74" t="s">
        <v>3048</v>
      </c>
      <c r="D33" s="74" t="s">
        <v>3049</v>
      </c>
      <c r="E33" s="74" t="s">
        <v>3050</v>
      </c>
      <c r="F33" s="75">
        <v>7.11</v>
      </c>
      <c r="G33" s="75">
        <v>20</v>
      </c>
      <c r="H33" s="75">
        <v>142.2</v>
      </c>
      <c r="I33" s="75">
        <v>236.7</v>
      </c>
      <c r="J33" s="74" t="s">
        <v>3051</v>
      </c>
      <c r="K33" s="74" t="s">
        <v>3032</v>
      </c>
      <c r="L33" s="74" t="s">
        <v>2904</v>
      </c>
      <c r="M33" s="74" t="s">
        <v>3052</v>
      </c>
    </row>
    <row r="34" s="61" customFormat="1" ht="171" spans="1:13">
      <c r="A34" s="74" t="s">
        <v>3034</v>
      </c>
      <c r="B34" s="74" t="s">
        <v>3053</v>
      </c>
      <c r="C34" s="74" t="s">
        <v>3054</v>
      </c>
      <c r="D34" s="74" t="s">
        <v>3055</v>
      </c>
      <c r="E34" s="74" t="s">
        <v>3054</v>
      </c>
      <c r="F34" s="75">
        <v>7.03</v>
      </c>
      <c r="G34" s="75">
        <v>50</v>
      </c>
      <c r="H34" s="75">
        <v>351.5</v>
      </c>
      <c r="I34" s="75">
        <v>3453.16</v>
      </c>
      <c r="J34" s="74" t="s">
        <v>2902</v>
      </c>
      <c r="K34" s="74" t="s">
        <v>3032</v>
      </c>
      <c r="L34" s="74" t="s">
        <v>2904</v>
      </c>
      <c r="M34" s="74" t="s">
        <v>3056</v>
      </c>
    </row>
    <row r="35" s="61" customFormat="1" ht="171" spans="1:13">
      <c r="A35" s="74" t="s">
        <v>3034</v>
      </c>
      <c r="B35" s="74" t="s">
        <v>3057</v>
      </c>
      <c r="C35" s="74" t="s">
        <v>3058</v>
      </c>
      <c r="D35" s="74" t="s">
        <v>3059</v>
      </c>
      <c r="E35" s="74" t="s">
        <v>3058</v>
      </c>
      <c r="F35" s="75">
        <v>10.35</v>
      </c>
      <c r="G35" s="75">
        <v>10</v>
      </c>
      <c r="H35" s="75">
        <v>103.5</v>
      </c>
      <c r="I35" s="75">
        <v>3453.16</v>
      </c>
      <c r="J35" s="74" t="s">
        <v>2902</v>
      </c>
      <c r="K35" s="74" t="s">
        <v>3032</v>
      </c>
      <c r="L35" s="74" t="s">
        <v>2904</v>
      </c>
      <c r="M35" s="74" t="s">
        <v>3060</v>
      </c>
    </row>
    <row r="36" s="61" customFormat="1" ht="171" spans="1:13">
      <c r="A36" s="74" t="s">
        <v>3034</v>
      </c>
      <c r="B36" s="74" t="s">
        <v>3061</v>
      </c>
      <c r="C36" s="74" t="s">
        <v>3062</v>
      </c>
      <c r="D36" s="74" t="s">
        <v>2939</v>
      </c>
      <c r="E36" s="74" t="s">
        <v>3062</v>
      </c>
      <c r="F36" s="75">
        <v>530.1</v>
      </c>
      <c r="G36" s="75">
        <v>1</v>
      </c>
      <c r="H36" s="75">
        <v>530.1</v>
      </c>
      <c r="I36" s="75">
        <v>3453.16</v>
      </c>
      <c r="J36" s="74" t="s">
        <v>2902</v>
      </c>
      <c r="K36" s="74" t="s">
        <v>3032</v>
      </c>
      <c r="L36" s="74" t="s">
        <v>2904</v>
      </c>
      <c r="M36" s="74" t="s">
        <v>3063</v>
      </c>
    </row>
    <row r="37" s="61" customFormat="1" ht="171" spans="1:13">
      <c r="A37" s="74" t="s">
        <v>3034</v>
      </c>
      <c r="B37" s="74" t="s">
        <v>3064</v>
      </c>
      <c r="C37" s="74" t="s">
        <v>3065</v>
      </c>
      <c r="D37" s="74" t="s">
        <v>3066</v>
      </c>
      <c r="E37" s="74" t="s">
        <v>3065</v>
      </c>
      <c r="F37" s="75">
        <v>8</v>
      </c>
      <c r="G37" s="75">
        <v>5</v>
      </c>
      <c r="H37" s="75">
        <v>40</v>
      </c>
      <c r="I37" s="75">
        <v>3453.16</v>
      </c>
      <c r="J37" s="74" t="s">
        <v>2902</v>
      </c>
      <c r="K37" s="74" t="s">
        <v>3032</v>
      </c>
      <c r="L37" s="74" t="s">
        <v>2904</v>
      </c>
      <c r="M37" s="74" t="s">
        <v>3067</v>
      </c>
    </row>
    <row r="38" s="61" customFormat="1" ht="171" spans="1:13">
      <c r="A38" s="74" t="s">
        <v>3034</v>
      </c>
      <c r="B38" s="74" t="s">
        <v>3068</v>
      </c>
      <c r="C38" s="74" t="s">
        <v>3069</v>
      </c>
      <c r="D38" s="74" t="s">
        <v>3070</v>
      </c>
      <c r="E38" s="74" t="s">
        <v>3069</v>
      </c>
      <c r="F38" s="75">
        <v>21.1</v>
      </c>
      <c r="G38" s="75">
        <v>25</v>
      </c>
      <c r="H38" s="75">
        <v>527.5</v>
      </c>
      <c r="I38" s="75">
        <v>3453.16</v>
      </c>
      <c r="J38" s="74" t="s">
        <v>2902</v>
      </c>
      <c r="K38" s="74" t="s">
        <v>3032</v>
      </c>
      <c r="L38" s="74" t="s">
        <v>2904</v>
      </c>
      <c r="M38" s="74" t="s">
        <v>3071</v>
      </c>
    </row>
    <row r="39" s="61" customFormat="1" ht="171" spans="1:13">
      <c r="A39" s="74" t="s">
        <v>3034</v>
      </c>
      <c r="B39" s="74" t="s">
        <v>3072</v>
      </c>
      <c r="C39" s="74" t="s">
        <v>3073</v>
      </c>
      <c r="D39" s="74" t="s">
        <v>3074</v>
      </c>
      <c r="E39" s="74" t="s">
        <v>3073</v>
      </c>
      <c r="F39" s="75">
        <v>389.77</v>
      </c>
      <c r="G39" s="75">
        <v>2</v>
      </c>
      <c r="H39" s="75">
        <v>779.54</v>
      </c>
      <c r="I39" s="75">
        <v>3453.16</v>
      </c>
      <c r="J39" s="74" t="s">
        <v>2902</v>
      </c>
      <c r="K39" s="74" t="s">
        <v>3032</v>
      </c>
      <c r="L39" s="74" t="s">
        <v>2904</v>
      </c>
      <c r="M39" s="74" t="s">
        <v>3075</v>
      </c>
    </row>
    <row r="40" s="61" customFormat="1" ht="171" spans="1:13">
      <c r="A40" s="74" t="s">
        <v>3034</v>
      </c>
      <c r="B40" s="74" t="s">
        <v>3076</v>
      </c>
      <c r="C40" s="74" t="s">
        <v>3077</v>
      </c>
      <c r="D40" s="74" t="s">
        <v>3074</v>
      </c>
      <c r="E40" s="74" t="s">
        <v>3077</v>
      </c>
      <c r="F40" s="75">
        <v>414.06</v>
      </c>
      <c r="G40" s="75">
        <v>2</v>
      </c>
      <c r="H40" s="75">
        <v>828.12</v>
      </c>
      <c r="I40" s="75">
        <v>3453.16</v>
      </c>
      <c r="J40" s="74" t="s">
        <v>2902</v>
      </c>
      <c r="K40" s="74" t="s">
        <v>3032</v>
      </c>
      <c r="L40" s="74" t="s">
        <v>2904</v>
      </c>
      <c r="M40" s="74" t="s">
        <v>3078</v>
      </c>
    </row>
    <row r="41" s="61" customFormat="1" ht="171" spans="1:13">
      <c r="A41" s="74" t="s">
        <v>3046</v>
      </c>
      <c r="B41" s="74" t="s">
        <v>3079</v>
      </c>
      <c r="C41" s="74" t="s">
        <v>3080</v>
      </c>
      <c r="D41" s="74" t="s">
        <v>3081</v>
      </c>
      <c r="E41" s="74" t="s">
        <v>3082</v>
      </c>
      <c r="F41" s="75">
        <v>1.89</v>
      </c>
      <c r="G41" s="75">
        <v>50</v>
      </c>
      <c r="H41" s="75">
        <v>94.5</v>
      </c>
      <c r="I41" s="75">
        <v>236.7</v>
      </c>
      <c r="J41" s="74" t="s">
        <v>3051</v>
      </c>
      <c r="K41" s="74" t="s">
        <v>3032</v>
      </c>
      <c r="L41" s="74" t="s">
        <v>2904</v>
      </c>
      <c r="M41" s="74" t="s">
        <v>3083</v>
      </c>
    </row>
    <row r="42" s="61" customFormat="1" ht="171" spans="1:13">
      <c r="A42" s="74" t="s">
        <v>3084</v>
      </c>
      <c r="B42" s="74" t="s">
        <v>3085</v>
      </c>
      <c r="C42" s="74" t="s">
        <v>3086</v>
      </c>
      <c r="D42" s="74" t="s">
        <v>3081</v>
      </c>
      <c r="E42" s="74" t="s">
        <v>3087</v>
      </c>
      <c r="F42" s="75">
        <v>6.78</v>
      </c>
      <c r="G42" s="75">
        <v>2</v>
      </c>
      <c r="H42" s="75">
        <v>13.56</v>
      </c>
      <c r="I42" s="75">
        <v>13.56</v>
      </c>
      <c r="J42" s="74" t="s">
        <v>3088</v>
      </c>
      <c r="K42" s="74" t="s">
        <v>3032</v>
      </c>
      <c r="L42" s="74" t="s">
        <v>2904</v>
      </c>
      <c r="M42" s="74" t="s">
        <v>3089</v>
      </c>
    </row>
    <row r="43" s="61" customFormat="1" ht="171" spans="1:13">
      <c r="A43" s="74" t="s">
        <v>3034</v>
      </c>
      <c r="B43" s="74" t="s">
        <v>3090</v>
      </c>
      <c r="C43" s="74" t="s">
        <v>3091</v>
      </c>
      <c r="D43" s="74" t="s">
        <v>3092</v>
      </c>
      <c r="E43" s="74" t="s">
        <v>3091</v>
      </c>
      <c r="F43" s="75">
        <v>6.26</v>
      </c>
      <c r="G43" s="75">
        <v>5</v>
      </c>
      <c r="H43" s="75">
        <v>31.3</v>
      </c>
      <c r="I43" s="75">
        <v>3453.16</v>
      </c>
      <c r="J43" s="74" t="s">
        <v>2902</v>
      </c>
      <c r="K43" s="74" t="s">
        <v>3032</v>
      </c>
      <c r="L43" s="74" t="s">
        <v>2904</v>
      </c>
      <c r="M43" s="74" t="s">
        <v>3093</v>
      </c>
    </row>
    <row r="44" s="61" customFormat="1" ht="171" spans="1:13">
      <c r="A44" s="74" t="s">
        <v>3094</v>
      </c>
      <c r="B44" s="74" t="s">
        <v>2953</v>
      </c>
      <c r="C44" s="74" t="s">
        <v>2954</v>
      </c>
      <c r="D44" s="74" t="s">
        <v>2955</v>
      </c>
      <c r="E44" s="74" t="s">
        <v>2954</v>
      </c>
      <c r="F44" s="75">
        <v>11912.69</v>
      </c>
      <c r="G44" s="75">
        <v>1</v>
      </c>
      <c r="H44" s="75">
        <v>11912.69</v>
      </c>
      <c r="I44" s="75">
        <v>11912.69</v>
      </c>
      <c r="J44" s="74" t="s">
        <v>3017</v>
      </c>
      <c r="K44" s="74" t="s">
        <v>3095</v>
      </c>
      <c r="L44" s="74" t="s">
        <v>2904</v>
      </c>
      <c r="M44" s="74" t="s">
        <v>3096</v>
      </c>
    </row>
    <row r="45" s="61" customFormat="1" ht="171" spans="1:13">
      <c r="A45" s="74" t="s">
        <v>3097</v>
      </c>
      <c r="B45" s="74" t="s">
        <v>3098</v>
      </c>
      <c r="C45" s="74" t="s">
        <v>3099</v>
      </c>
      <c r="D45" s="74" t="s">
        <v>3100</v>
      </c>
      <c r="E45" s="74" t="s">
        <v>3099</v>
      </c>
      <c r="F45" s="75">
        <v>1515965</v>
      </c>
      <c r="G45" s="75">
        <v>1</v>
      </c>
      <c r="H45" s="75">
        <v>1515965</v>
      </c>
      <c r="I45" s="75">
        <v>1515965</v>
      </c>
      <c r="J45" s="74" t="s">
        <v>3101</v>
      </c>
      <c r="K45" s="74" t="s">
        <v>3102</v>
      </c>
      <c r="L45" s="74" t="s">
        <v>2904</v>
      </c>
      <c r="M45" s="74" t="s">
        <v>3103</v>
      </c>
    </row>
    <row r="46" s="61" customFormat="1" ht="171" spans="1:13">
      <c r="A46" s="74" t="s">
        <v>3104</v>
      </c>
      <c r="B46" s="74" t="s">
        <v>2953</v>
      </c>
      <c r="C46" s="74" t="s">
        <v>2954</v>
      </c>
      <c r="D46" s="74" t="s">
        <v>2955</v>
      </c>
      <c r="E46" s="74" t="s">
        <v>2954</v>
      </c>
      <c r="F46" s="75">
        <v>6256.38</v>
      </c>
      <c r="G46" s="75">
        <v>1</v>
      </c>
      <c r="H46" s="75">
        <v>6256.38</v>
      </c>
      <c r="I46" s="75">
        <v>6256.38</v>
      </c>
      <c r="J46" s="74" t="s">
        <v>3105</v>
      </c>
      <c r="K46" s="74" t="s">
        <v>3106</v>
      </c>
      <c r="L46" s="74" t="s">
        <v>2904</v>
      </c>
      <c r="M46" s="74" t="s">
        <v>3107</v>
      </c>
    </row>
    <row r="47" s="61" customFormat="1" ht="171" spans="1:13">
      <c r="A47" s="74" t="s">
        <v>3108</v>
      </c>
      <c r="B47" s="74" t="s">
        <v>3109</v>
      </c>
      <c r="C47" s="74" t="s">
        <v>3110</v>
      </c>
      <c r="D47" s="74" t="s">
        <v>3111</v>
      </c>
      <c r="E47" s="74" t="s">
        <v>1727</v>
      </c>
      <c r="F47" s="75">
        <v>500</v>
      </c>
      <c r="G47" s="75">
        <v>1</v>
      </c>
      <c r="H47" s="75">
        <v>500</v>
      </c>
      <c r="I47" s="75">
        <v>500</v>
      </c>
      <c r="J47" s="74" t="s">
        <v>3112</v>
      </c>
      <c r="K47" s="74" t="s">
        <v>3113</v>
      </c>
      <c r="L47" s="74" t="s">
        <v>2904</v>
      </c>
      <c r="M47" s="74" t="s">
        <v>3114</v>
      </c>
    </row>
    <row r="48" s="61" customFormat="1" ht="171" spans="1:13">
      <c r="A48" s="74" t="s">
        <v>3115</v>
      </c>
      <c r="B48" s="74" t="s">
        <v>2953</v>
      </c>
      <c r="C48" s="74" t="s">
        <v>2954</v>
      </c>
      <c r="D48" s="74" t="s">
        <v>2955</v>
      </c>
      <c r="E48" s="74" t="s">
        <v>2954</v>
      </c>
      <c r="F48" s="75">
        <v>6040</v>
      </c>
      <c r="G48" s="75">
        <v>1</v>
      </c>
      <c r="H48" s="75">
        <v>6040</v>
      </c>
      <c r="I48" s="75">
        <v>6040</v>
      </c>
      <c r="J48" s="74" t="s">
        <v>3116</v>
      </c>
      <c r="K48" s="74" t="s">
        <v>3117</v>
      </c>
      <c r="L48" s="74" t="s">
        <v>2904</v>
      </c>
      <c r="M48" s="74" t="s">
        <v>3118</v>
      </c>
    </row>
    <row r="49" s="61" customFormat="1" ht="171" spans="1:13">
      <c r="A49" s="74" t="s">
        <v>3119</v>
      </c>
      <c r="B49" s="74" t="s">
        <v>3120</v>
      </c>
      <c r="C49" s="74" t="s">
        <v>3121</v>
      </c>
      <c r="D49" s="74" t="s">
        <v>3122</v>
      </c>
      <c r="E49" s="74" t="s">
        <v>3121</v>
      </c>
      <c r="F49" s="75">
        <v>59400</v>
      </c>
      <c r="G49" s="75">
        <v>1</v>
      </c>
      <c r="H49" s="75">
        <v>59400</v>
      </c>
      <c r="I49" s="75">
        <v>59400</v>
      </c>
      <c r="J49" s="74" t="s">
        <v>3123</v>
      </c>
      <c r="K49" s="74" t="s">
        <v>3124</v>
      </c>
      <c r="L49" s="74" t="s">
        <v>2904</v>
      </c>
      <c r="M49" s="74" t="s">
        <v>3125</v>
      </c>
    </row>
    <row r="50" s="61" customFormat="1" ht="171" spans="1:13">
      <c r="A50" s="74" t="s">
        <v>3126</v>
      </c>
      <c r="B50" s="74" t="s">
        <v>2953</v>
      </c>
      <c r="C50" s="74" t="s">
        <v>2954</v>
      </c>
      <c r="D50" s="74" t="s">
        <v>2955</v>
      </c>
      <c r="E50" s="74" t="s">
        <v>2954</v>
      </c>
      <c r="F50" s="75">
        <v>2126</v>
      </c>
      <c r="G50" s="75">
        <v>1</v>
      </c>
      <c r="H50" s="75">
        <v>2126</v>
      </c>
      <c r="I50" s="75">
        <v>2126</v>
      </c>
      <c r="J50" s="74" t="s">
        <v>3116</v>
      </c>
      <c r="K50" s="74" t="s">
        <v>3127</v>
      </c>
      <c r="L50" s="74" t="s">
        <v>2904</v>
      </c>
      <c r="M50" s="74" t="s">
        <v>3128</v>
      </c>
    </row>
    <row r="51" s="61" customFormat="1" ht="171" spans="1:13">
      <c r="A51" s="74" t="s">
        <v>3129</v>
      </c>
      <c r="B51" s="74" t="s">
        <v>2953</v>
      </c>
      <c r="C51" s="74" t="s">
        <v>2954</v>
      </c>
      <c r="D51" s="74" t="s">
        <v>2955</v>
      </c>
      <c r="E51" s="74" t="s">
        <v>2954</v>
      </c>
      <c r="F51" s="75">
        <v>6222</v>
      </c>
      <c r="G51" s="75">
        <v>1</v>
      </c>
      <c r="H51" s="75">
        <v>6222</v>
      </c>
      <c r="I51" s="75">
        <v>6222</v>
      </c>
      <c r="J51" s="74" t="s">
        <v>3116</v>
      </c>
      <c r="K51" s="74" t="s">
        <v>3130</v>
      </c>
      <c r="L51" s="74" t="s">
        <v>2904</v>
      </c>
      <c r="M51" s="74" t="s">
        <v>3131</v>
      </c>
    </row>
    <row r="52" s="61" customFormat="1" ht="171" spans="1:13">
      <c r="A52" s="74" t="s">
        <v>3132</v>
      </c>
      <c r="B52" s="74" t="s">
        <v>2953</v>
      </c>
      <c r="C52" s="74" t="s">
        <v>2954</v>
      </c>
      <c r="D52" s="74" t="s">
        <v>2955</v>
      </c>
      <c r="E52" s="74" t="s">
        <v>2954</v>
      </c>
      <c r="F52" s="75">
        <v>2570</v>
      </c>
      <c r="G52" s="75">
        <v>1</v>
      </c>
      <c r="H52" s="75">
        <v>2570</v>
      </c>
      <c r="I52" s="75">
        <v>2570</v>
      </c>
      <c r="J52" s="74" t="s">
        <v>3116</v>
      </c>
      <c r="K52" s="74" t="s">
        <v>3133</v>
      </c>
      <c r="L52" s="74" t="s">
        <v>2904</v>
      </c>
      <c r="M52" s="74" t="s">
        <v>3134</v>
      </c>
    </row>
    <row r="53" s="61" customFormat="1" ht="171" spans="1:13">
      <c r="A53" s="74" t="s">
        <v>3135</v>
      </c>
      <c r="B53" s="74" t="s">
        <v>3136</v>
      </c>
      <c r="C53" s="74" t="s">
        <v>3137</v>
      </c>
      <c r="D53" s="74" t="s">
        <v>3138</v>
      </c>
      <c r="E53" s="74" t="s">
        <v>3139</v>
      </c>
      <c r="F53" s="75">
        <v>252</v>
      </c>
      <c r="G53" s="75">
        <v>3</v>
      </c>
      <c r="H53" s="75">
        <v>756</v>
      </c>
      <c r="I53" s="75">
        <v>4110</v>
      </c>
      <c r="J53" s="74" t="s">
        <v>2928</v>
      </c>
      <c r="K53" s="74" t="s">
        <v>3140</v>
      </c>
      <c r="L53" s="74" t="s">
        <v>2904</v>
      </c>
      <c r="M53" s="74" t="s">
        <v>3141</v>
      </c>
    </row>
    <row r="54" s="61" customFormat="1" ht="171" spans="1:13">
      <c r="A54" s="74" t="s">
        <v>3142</v>
      </c>
      <c r="B54" s="74" t="s">
        <v>3143</v>
      </c>
      <c r="C54" s="74" t="s">
        <v>3144</v>
      </c>
      <c r="D54" s="74" t="s">
        <v>3145</v>
      </c>
      <c r="E54" s="74" t="s">
        <v>3146</v>
      </c>
      <c r="F54" s="75">
        <v>169</v>
      </c>
      <c r="G54" s="75">
        <v>10</v>
      </c>
      <c r="H54" s="75">
        <v>1690</v>
      </c>
      <c r="I54" s="75">
        <v>9230</v>
      </c>
      <c r="J54" s="74" t="s">
        <v>2928</v>
      </c>
      <c r="K54" s="74" t="s">
        <v>3140</v>
      </c>
      <c r="L54" s="74" t="s">
        <v>2904</v>
      </c>
      <c r="M54" s="74" t="s">
        <v>3147</v>
      </c>
    </row>
    <row r="55" s="61" customFormat="1" ht="171" spans="1:13">
      <c r="A55" s="74" t="s">
        <v>3142</v>
      </c>
      <c r="B55" s="74" t="s">
        <v>3148</v>
      </c>
      <c r="C55" s="74" t="s">
        <v>3149</v>
      </c>
      <c r="D55" s="74" t="s">
        <v>3150</v>
      </c>
      <c r="E55" s="74" t="s">
        <v>3151</v>
      </c>
      <c r="F55" s="75">
        <v>360</v>
      </c>
      <c r="G55" s="75">
        <v>6</v>
      </c>
      <c r="H55" s="75">
        <v>2160</v>
      </c>
      <c r="I55" s="75">
        <v>9230</v>
      </c>
      <c r="J55" s="74" t="s">
        <v>2928</v>
      </c>
      <c r="K55" s="74" t="s">
        <v>3140</v>
      </c>
      <c r="L55" s="74" t="s">
        <v>2904</v>
      </c>
      <c r="M55" s="74" t="s">
        <v>3152</v>
      </c>
    </row>
    <row r="56" s="61" customFormat="1" ht="171" spans="1:13">
      <c r="A56" s="74" t="s">
        <v>3142</v>
      </c>
      <c r="B56" s="74" t="s">
        <v>3153</v>
      </c>
      <c r="C56" s="74" t="s">
        <v>3154</v>
      </c>
      <c r="D56" s="74" t="s">
        <v>3155</v>
      </c>
      <c r="E56" s="74" t="s">
        <v>3156</v>
      </c>
      <c r="F56" s="75">
        <v>38</v>
      </c>
      <c r="G56" s="75">
        <v>10</v>
      </c>
      <c r="H56" s="75">
        <v>380</v>
      </c>
      <c r="I56" s="75">
        <v>9230</v>
      </c>
      <c r="J56" s="74" t="s">
        <v>2928</v>
      </c>
      <c r="K56" s="74" t="s">
        <v>3140</v>
      </c>
      <c r="L56" s="74" t="s">
        <v>2904</v>
      </c>
      <c r="M56" s="74" t="s">
        <v>3157</v>
      </c>
    </row>
    <row r="57" s="61" customFormat="1" ht="171" spans="1:13">
      <c r="A57" s="74" t="s">
        <v>3142</v>
      </c>
      <c r="B57" s="74" t="s">
        <v>3158</v>
      </c>
      <c r="C57" s="74" t="s">
        <v>3159</v>
      </c>
      <c r="D57" s="74" t="s">
        <v>3160</v>
      </c>
      <c r="E57" s="74" t="s">
        <v>3161</v>
      </c>
      <c r="F57" s="75">
        <v>25</v>
      </c>
      <c r="G57" s="75">
        <v>60</v>
      </c>
      <c r="H57" s="75">
        <v>1500</v>
      </c>
      <c r="I57" s="75">
        <v>9230</v>
      </c>
      <c r="J57" s="74" t="s">
        <v>2928</v>
      </c>
      <c r="K57" s="74" t="s">
        <v>3140</v>
      </c>
      <c r="L57" s="74" t="s">
        <v>2904</v>
      </c>
      <c r="M57" s="74" t="s">
        <v>3162</v>
      </c>
    </row>
    <row r="58" s="61" customFormat="1" ht="171" spans="1:13">
      <c r="A58" s="74" t="s">
        <v>3135</v>
      </c>
      <c r="B58" s="74" t="s">
        <v>3163</v>
      </c>
      <c r="C58" s="74" t="s">
        <v>3164</v>
      </c>
      <c r="D58" s="74" t="s">
        <v>3165</v>
      </c>
      <c r="E58" s="74" t="s">
        <v>3166</v>
      </c>
      <c r="F58" s="75">
        <v>479</v>
      </c>
      <c r="G58" s="75">
        <v>6</v>
      </c>
      <c r="H58" s="75">
        <v>2874</v>
      </c>
      <c r="I58" s="75">
        <v>4110</v>
      </c>
      <c r="J58" s="74" t="s">
        <v>2928</v>
      </c>
      <c r="K58" s="74" t="s">
        <v>3140</v>
      </c>
      <c r="L58" s="74" t="s">
        <v>2904</v>
      </c>
      <c r="M58" s="74" t="s">
        <v>3167</v>
      </c>
    </row>
    <row r="59" s="61" customFormat="1" ht="171" spans="1:13">
      <c r="A59" s="74" t="s">
        <v>3142</v>
      </c>
      <c r="B59" s="74" t="s">
        <v>3168</v>
      </c>
      <c r="C59" s="74" t="s">
        <v>3169</v>
      </c>
      <c r="D59" s="74" t="s">
        <v>3160</v>
      </c>
      <c r="E59" s="74" t="s">
        <v>3170</v>
      </c>
      <c r="F59" s="75">
        <v>35</v>
      </c>
      <c r="G59" s="75">
        <v>100</v>
      </c>
      <c r="H59" s="75">
        <v>3500</v>
      </c>
      <c r="I59" s="75">
        <v>9230</v>
      </c>
      <c r="J59" s="74" t="s">
        <v>2928</v>
      </c>
      <c r="K59" s="74" t="s">
        <v>3140</v>
      </c>
      <c r="L59" s="74" t="s">
        <v>2904</v>
      </c>
      <c r="M59" s="74" t="s">
        <v>3171</v>
      </c>
    </row>
    <row r="60" s="61" customFormat="1" ht="171" spans="1:13">
      <c r="A60" s="74" t="s">
        <v>3135</v>
      </c>
      <c r="B60" s="74" t="s">
        <v>3172</v>
      </c>
      <c r="C60" s="74" t="s">
        <v>3173</v>
      </c>
      <c r="D60" s="74" t="s">
        <v>3174</v>
      </c>
      <c r="E60" s="74" t="s">
        <v>3175</v>
      </c>
      <c r="F60" s="75">
        <v>48</v>
      </c>
      <c r="G60" s="75">
        <v>10</v>
      </c>
      <c r="H60" s="75">
        <v>480</v>
      </c>
      <c r="I60" s="75">
        <v>4110</v>
      </c>
      <c r="J60" s="74" t="s">
        <v>2928</v>
      </c>
      <c r="K60" s="74" t="s">
        <v>3140</v>
      </c>
      <c r="L60" s="74" t="s">
        <v>2904</v>
      </c>
      <c r="M60" s="74" t="s">
        <v>3176</v>
      </c>
    </row>
    <row r="61" s="61" customFormat="1" ht="171" spans="1:13">
      <c r="A61" s="74" t="s">
        <v>3177</v>
      </c>
      <c r="B61" s="74" t="s">
        <v>3178</v>
      </c>
      <c r="C61" s="74" t="s">
        <v>3179</v>
      </c>
      <c r="D61" s="74" t="s">
        <v>3180</v>
      </c>
      <c r="E61" s="74" t="s">
        <v>3179</v>
      </c>
      <c r="F61" s="75">
        <v>14800</v>
      </c>
      <c r="G61" s="75">
        <v>1</v>
      </c>
      <c r="H61" s="75">
        <v>14800</v>
      </c>
      <c r="I61" s="75">
        <v>14800</v>
      </c>
      <c r="J61" s="74" t="s">
        <v>3181</v>
      </c>
      <c r="K61" s="74" t="s">
        <v>3182</v>
      </c>
      <c r="L61" s="74" t="s">
        <v>2904</v>
      </c>
      <c r="M61" s="74" t="s">
        <v>3183</v>
      </c>
    </row>
    <row r="62" s="61" customFormat="1" ht="171" spans="1:13">
      <c r="A62" s="74" t="s">
        <v>3184</v>
      </c>
      <c r="B62" s="74" t="s">
        <v>3185</v>
      </c>
      <c r="C62" s="74" t="s">
        <v>3186</v>
      </c>
      <c r="D62" s="74" t="s">
        <v>3187</v>
      </c>
      <c r="E62" s="74" t="s">
        <v>3186</v>
      </c>
      <c r="F62" s="75">
        <v>7777</v>
      </c>
      <c r="G62" s="75">
        <v>1</v>
      </c>
      <c r="H62" s="75">
        <v>7777</v>
      </c>
      <c r="I62" s="75">
        <v>7777</v>
      </c>
      <c r="J62" s="74" t="s">
        <v>3116</v>
      </c>
      <c r="K62" s="74" t="s">
        <v>3188</v>
      </c>
      <c r="L62" s="74" t="s">
        <v>2904</v>
      </c>
      <c r="M62" s="74" t="s">
        <v>3189</v>
      </c>
    </row>
    <row r="63" s="61" customFormat="1" ht="171" spans="1:13">
      <c r="A63" s="74" t="s">
        <v>3190</v>
      </c>
      <c r="B63" s="74" t="s">
        <v>2953</v>
      </c>
      <c r="C63" s="74" t="s">
        <v>2954</v>
      </c>
      <c r="D63" s="74" t="s">
        <v>2955</v>
      </c>
      <c r="E63" s="74" t="s">
        <v>2954</v>
      </c>
      <c r="F63" s="75">
        <v>8480</v>
      </c>
      <c r="G63" s="75">
        <v>1</v>
      </c>
      <c r="H63" s="75">
        <v>8480</v>
      </c>
      <c r="I63" s="75">
        <v>8480</v>
      </c>
      <c r="J63" s="74" t="s">
        <v>3024</v>
      </c>
      <c r="K63" s="74" t="s">
        <v>3191</v>
      </c>
      <c r="L63" s="74" t="s">
        <v>2904</v>
      </c>
      <c r="M63" s="74" t="s">
        <v>3192</v>
      </c>
    </row>
    <row r="64" s="61" customFormat="1" ht="171" spans="1:13">
      <c r="A64" s="74" t="s">
        <v>3193</v>
      </c>
      <c r="B64" s="74" t="s">
        <v>2953</v>
      </c>
      <c r="C64" s="74" t="s">
        <v>2954</v>
      </c>
      <c r="D64" s="74" t="s">
        <v>2955</v>
      </c>
      <c r="E64" s="74" t="s">
        <v>2954</v>
      </c>
      <c r="F64" s="75">
        <v>1666.5</v>
      </c>
      <c r="G64" s="75">
        <v>1</v>
      </c>
      <c r="H64" s="75">
        <v>1666.5</v>
      </c>
      <c r="I64" s="75">
        <v>1666.5</v>
      </c>
      <c r="J64" s="74" t="s">
        <v>2964</v>
      </c>
      <c r="K64" s="74" t="s">
        <v>3194</v>
      </c>
      <c r="L64" s="74" t="s">
        <v>2904</v>
      </c>
      <c r="M64" s="74" t="s">
        <v>3195</v>
      </c>
    </row>
    <row r="65" s="61" customFormat="1" ht="171" spans="1:13">
      <c r="A65" s="74" t="s">
        <v>3196</v>
      </c>
      <c r="B65" s="74" t="s">
        <v>3109</v>
      </c>
      <c r="C65" s="74" t="s">
        <v>3110</v>
      </c>
      <c r="D65" s="74" t="s">
        <v>3111</v>
      </c>
      <c r="E65" s="74" t="s">
        <v>1727</v>
      </c>
      <c r="F65" s="75">
        <v>100</v>
      </c>
      <c r="G65" s="75">
        <v>1</v>
      </c>
      <c r="H65" s="75">
        <v>100</v>
      </c>
      <c r="I65" s="75">
        <v>11998</v>
      </c>
      <c r="J65" s="74" t="s">
        <v>3112</v>
      </c>
      <c r="K65" s="74" t="s">
        <v>3197</v>
      </c>
      <c r="L65" s="74" t="s">
        <v>2904</v>
      </c>
      <c r="M65" s="74" t="s">
        <v>3198</v>
      </c>
    </row>
    <row r="66" s="61" customFormat="1" ht="171" spans="1:13">
      <c r="A66" s="74" t="s">
        <v>3196</v>
      </c>
      <c r="B66" s="74" t="s">
        <v>3109</v>
      </c>
      <c r="C66" s="74" t="s">
        <v>3110</v>
      </c>
      <c r="D66" s="74" t="s">
        <v>3111</v>
      </c>
      <c r="E66" s="74" t="s">
        <v>1727</v>
      </c>
      <c r="F66" s="75">
        <v>3953</v>
      </c>
      <c r="G66" s="75">
        <v>1</v>
      </c>
      <c r="H66" s="75">
        <v>3953</v>
      </c>
      <c r="I66" s="75">
        <v>11998</v>
      </c>
      <c r="J66" s="74" t="s">
        <v>3112</v>
      </c>
      <c r="K66" s="74" t="s">
        <v>3197</v>
      </c>
      <c r="L66" s="74" t="s">
        <v>2904</v>
      </c>
      <c r="M66" s="74" t="s">
        <v>3199</v>
      </c>
    </row>
    <row r="67" s="61" customFormat="1" ht="171" spans="1:13">
      <c r="A67" s="74" t="s">
        <v>3196</v>
      </c>
      <c r="B67" s="74" t="s">
        <v>3109</v>
      </c>
      <c r="C67" s="74" t="s">
        <v>3110</v>
      </c>
      <c r="D67" s="74" t="s">
        <v>3111</v>
      </c>
      <c r="E67" s="74" t="s">
        <v>1727</v>
      </c>
      <c r="F67" s="75">
        <v>7945</v>
      </c>
      <c r="G67" s="75">
        <v>1</v>
      </c>
      <c r="H67" s="75">
        <v>7945</v>
      </c>
      <c r="I67" s="75">
        <v>11998</v>
      </c>
      <c r="J67" s="74" t="s">
        <v>3112</v>
      </c>
      <c r="K67" s="74" t="s">
        <v>3197</v>
      </c>
      <c r="L67" s="74" t="s">
        <v>2904</v>
      </c>
      <c r="M67" s="74" t="s">
        <v>3200</v>
      </c>
    </row>
    <row r="68" s="61" customFormat="1" ht="171" spans="1:13">
      <c r="A68" s="74" t="s">
        <v>3201</v>
      </c>
      <c r="B68" s="74" t="s">
        <v>3202</v>
      </c>
      <c r="C68" s="74" t="s">
        <v>3203</v>
      </c>
      <c r="D68" s="74" t="s">
        <v>3204</v>
      </c>
      <c r="E68" s="74" t="s">
        <v>3203</v>
      </c>
      <c r="F68" s="75">
        <v>120000</v>
      </c>
      <c r="G68" s="75">
        <v>1</v>
      </c>
      <c r="H68" s="75">
        <v>120000</v>
      </c>
      <c r="I68" s="75">
        <v>120000</v>
      </c>
      <c r="J68" s="74" t="s">
        <v>3205</v>
      </c>
      <c r="K68" s="74" t="s">
        <v>3206</v>
      </c>
      <c r="L68" s="74" t="s">
        <v>2904</v>
      </c>
      <c r="M68" s="74" t="s">
        <v>3207</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rgb="FFFFFF00"/>
  </sheetPr>
  <dimension ref="A1:BP88"/>
  <sheetViews>
    <sheetView workbookViewId="0">
      <selection activeCell="AU31" sqref="AU31"/>
    </sheetView>
  </sheetViews>
  <sheetFormatPr defaultColWidth="9" defaultRowHeight="13.5"/>
  <cols>
    <col min="1" max="1" width="50" style="61" customWidth="1"/>
    <col min="2" max="4" width="21" style="61" customWidth="1"/>
    <col min="5" max="5" width="25" style="62" hidden="1" customWidth="1"/>
    <col min="6" max="6" width="21" style="61" hidden="1" customWidth="1"/>
    <col min="7" max="12" width="25" style="61" hidden="1" customWidth="1"/>
    <col min="13" max="13" width="21" style="61" hidden="1" customWidth="1"/>
    <col min="14" max="14" width="16" style="63" hidden="1" customWidth="1"/>
    <col min="15" max="15" width="20" style="64" hidden="1" customWidth="1"/>
    <col min="16" max="16" width="24" style="64" hidden="1" customWidth="1"/>
    <col min="17" max="17" width="26" style="61" hidden="1" customWidth="1"/>
    <col min="18" max="18" width="24" style="64" hidden="1" customWidth="1"/>
    <col min="19" max="19" width="16" style="65" hidden="1" customWidth="1"/>
    <col min="20" max="20" width="20" style="61" hidden="1" customWidth="1"/>
    <col min="21" max="21" width="18" style="66" hidden="1" customWidth="1"/>
    <col min="22" max="25" width="21" style="61" hidden="1" customWidth="1"/>
    <col min="26" max="26" width="18" style="61" hidden="1" customWidth="1"/>
    <col min="27" max="28" width="22" style="61" hidden="1" customWidth="1"/>
    <col min="29" max="30" width="24" style="62" hidden="1" customWidth="1"/>
    <col min="31" max="32" width="23" style="61" hidden="1" customWidth="1"/>
    <col min="33" max="33" width="16" style="61" hidden="1" customWidth="1"/>
    <col min="34" max="35" width="25" style="61" hidden="1" customWidth="1"/>
    <col min="36" max="36" width="22" style="63" hidden="1" customWidth="1"/>
    <col min="37" max="38" width="25" style="61" hidden="1" customWidth="1"/>
    <col min="39" max="40" width="23" style="61" hidden="1" customWidth="1"/>
    <col min="41" max="44" width="20" style="61" hidden="1" customWidth="1"/>
    <col min="45" max="45" width="26" style="61" hidden="1" customWidth="1"/>
    <col min="46" max="47" width="25" style="61" customWidth="1"/>
    <col min="48" max="48" width="28" style="61" customWidth="1"/>
    <col min="49" max="49" width="24" style="61" customWidth="1"/>
    <col min="50" max="50" width="28" style="61" customWidth="1"/>
    <col min="51" max="51" width="24" style="61" customWidth="1"/>
    <col min="52" max="53" width="20" style="61" customWidth="1"/>
    <col min="54" max="54" width="32" style="61" customWidth="1"/>
    <col min="55" max="55" width="16" style="61" customWidth="1"/>
    <col min="56" max="57" width="23" style="61" customWidth="1"/>
    <col min="58" max="60" width="20" style="67" customWidth="1"/>
    <col min="61" max="62" width="23" style="61" customWidth="1"/>
    <col min="63" max="63" width="18" style="61" customWidth="1"/>
    <col min="64" max="64" width="20" style="61" customWidth="1"/>
    <col min="65" max="65" width="16" style="61" customWidth="1"/>
    <col min="66" max="67" width="23" style="61" customWidth="1"/>
    <col min="68" max="68" width="22" style="61" customWidth="1"/>
    <col min="69" max="16384" width="9" style="61"/>
  </cols>
  <sheetData>
    <row r="1" s="61" customFormat="1" spans="1:65">
      <c r="A1" s="61" t="s">
        <v>3208</v>
      </c>
      <c r="B1" s="61"/>
      <c r="C1" s="61"/>
      <c r="D1" s="61"/>
      <c r="E1" s="62"/>
      <c r="F1" s="61"/>
      <c r="G1" s="61"/>
      <c r="H1" s="61"/>
      <c r="I1" s="61"/>
      <c r="J1" s="61"/>
      <c r="K1" s="61"/>
      <c r="L1" s="61"/>
      <c r="M1" s="61"/>
      <c r="N1" s="63"/>
      <c r="O1" s="64"/>
      <c r="P1" s="64"/>
      <c r="Q1" s="61"/>
      <c r="R1" s="64"/>
      <c r="S1" s="65"/>
      <c r="T1" s="61"/>
      <c r="U1" s="66"/>
      <c r="V1" s="61"/>
      <c r="W1" s="61"/>
      <c r="X1" s="61"/>
      <c r="Y1" s="61"/>
      <c r="Z1" s="61"/>
      <c r="AA1" s="61"/>
      <c r="AB1" s="61"/>
      <c r="AC1" s="62"/>
      <c r="AD1" s="62"/>
      <c r="AE1" s="61"/>
      <c r="AF1" s="61"/>
      <c r="AG1" s="61"/>
      <c r="AH1" s="61"/>
      <c r="AI1" s="61"/>
      <c r="AJ1" s="63"/>
      <c r="AK1" s="61"/>
      <c r="AL1" s="61"/>
      <c r="AM1" s="61"/>
      <c r="AN1" s="61"/>
      <c r="AO1" s="61"/>
      <c r="AP1" s="61"/>
      <c r="AQ1" s="61"/>
      <c r="AR1" s="61"/>
      <c r="AS1" s="61"/>
      <c r="AT1" s="61"/>
      <c r="AU1" s="61"/>
      <c r="AV1" s="61"/>
      <c r="AW1" s="61"/>
      <c r="AX1" s="61"/>
      <c r="AY1" s="61"/>
      <c r="AZ1" s="61"/>
      <c r="BA1" s="61"/>
      <c r="BB1" s="61"/>
      <c r="BC1" s="61"/>
      <c r="BD1" s="61"/>
      <c r="BE1" s="61"/>
      <c r="BF1" s="67"/>
      <c r="BG1" s="67"/>
      <c r="BH1" s="67"/>
      <c r="BI1" s="61"/>
      <c r="BJ1" s="61"/>
      <c r="BK1" s="61"/>
      <c r="BL1" s="61"/>
      <c r="BM1" s="61" t="s">
        <v>3209</v>
      </c>
    </row>
    <row r="2" s="61" customFormat="1" ht="45" hidden="1" customHeight="1" spans="1:60">
      <c r="A2" s="68" t="s">
        <v>3210</v>
      </c>
      <c r="B2" s="61"/>
      <c r="C2" s="61"/>
      <c r="D2" s="61"/>
      <c r="E2" s="62"/>
      <c r="F2" s="61"/>
      <c r="G2" s="61"/>
      <c r="H2" s="61"/>
      <c r="I2" s="61"/>
      <c r="J2" s="61"/>
      <c r="K2" s="61"/>
      <c r="L2" s="61"/>
      <c r="M2" s="61"/>
      <c r="N2" s="63"/>
      <c r="O2" s="64"/>
      <c r="P2" s="64"/>
      <c r="Q2" s="61"/>
      <c r="R2" s="64"/>
      <c r="S2" s="65"/>
      <c r="T2" s="61"/>
      <c r="U2" s="66"/>
      <c r="V2" s="61"/>
      <c r="W2" s="61"/>
      <c r="X2" s="61"/>
      <c r="Y2" s="61"/>
      <c r="Z2" s="61"/>
      <c r="AA2" s="61"/>
      <c r="AB2" s="61"/>
      <c r="AC2" s="62"/>
      <c r="AD2" s="62"/>
      <c r="AE2" s="61"/>
      <c r="AF2" s="61"/>
      <c r="AG2" s="61"/>
      <c r="AH2" s="61"/>
      <c r="AI2" s="61"/>
      <c r="AJ2" s="63"/>
      <c r="AK2" s="61"/>
      <c r="AL2" s="61"/>
      <c r="AM2" s="61"/>
      <c r="AN2" s="61"/>
      <c r="AO2" s="61"/>
      <c r="AP2" s="61"/>
      <c r="AQ2" s="61"/>
      <c r="AR2" s="61"/>
      <c r="AS2" s="61"/>
      <c r="AT2" s="61"/>
      <c r="AU2" s="61"/>
      <c r="AV2" s="61"/>
      <c r="AW2" s="61"/>
      <c r="AX2" s="61"/>
      <c r="AY2" s="61"/>
      <c r="AZ2" s="61"/>
      <c r="BA2" s="61"/>
      <c r="BB2" s="61"/>
      <c r="BC2" s="61"/>
      <c r="BD2" s="61"/>
      <c r="BE2" s="61"/>
      <c r="BF2" s="67"/>
      <c r="BG2" s="67"/>
      <c r="BH2" s="67"/>
    </row>
    <row r="3" s="61" customFormat="1" hidden="1" spans="1:68">
      <c r="A3" s="61" t="s">
        <v>3211</v>
      </c>
      <c r="B3" s="61" t="s">
        <v>3212</v>
      </c>
      <c r="C3" s="61" t="s">
        <v>3213</v>
      </c>
      <c r="D3" s="61" t="s">
        <v>3214</v>
      </c>
      <c r="E3" s="61" t="s">
        <v>3215</v>
      </c>
      <c r="F3" s="61" t="s">
        <v>3216</v>
      </c>
      <c r="G3" s="61" t="s">
        <v>3217</v>
      </c>
      <c r="H3" s="61" t="s">
        <v>3218</v>
      </c>
      <c r="I3" s="61" t="s">
        <v>3219</v>
      </c>
      <c r="J3" s="61" t="s">
        <v>3220</v>
      </c>
      <c r="K3" s="61" t="s">
        <v>3221</v>
      </c>
      <c r="L3" s="61" t="s">
        <v>3222</v>
      </c>
      <c r="M3" s="61" t="s">
        <v>3223</v>
      </c>
      <c r="N3" s="61" t="s">
        <v>3224</v>
      </c>
      <c r="O3" s="61" t="s">
        <v>3225</v>
      </c>
      <c r="P3" s="61" t="s">
        <v>3226</v>
      </c>
      <c r="Q3" s="61" t="s">
        <v>3227</v>
      </c>
      <c r="R3" s="61" t="s">
        <v>3228</v>
      </c>
      <c r="S3" s="61" t="s">
        <v>3229</v>
      </c>
      <c r="T3" s="61" t="s">
        <v>3230</v>
      </c>
      <c r="U3" s="61" t="s">
        <v>3231</v>
      </c>
      <c r="V3" s="61" t="s">
        <v>3232</v>
      </c>
      <c r="W3" s="61" t="s">
        <v>3233</v>
      </c>
      <c r="X3" s="61" t="s">
        <v>3234</v>
      </c>
      <c r="Y3" s="61" t="s">
        <v>3235</v>
      </c>
      <c r="Z3" s="61" t="s">
        <v>3236</v>
      </c>
      <c r="AA3" s="61" t="s">
        <v>3237</v>
      </c>
      <c r="AB3" s="61" t="s">
        <v>3238</v>
      </c>
      <c r="AC3" s="61" t="s">
        <v>3239</v>
      </c>
      <c r="AD3" s="61" t="s">
        <v>3240</v>
      </c>
      <c r="AE3" s="61" t="s">
        <v>3241</v>
      </c>
      <c r="AF3" s="61" t="s">
        <v>3242</v>
      </c>
      <c r="AG3" s="61" t="s">
        <v>3243</v>
      </c>
      <c r="AH3" s="61" t="s">
        <v>3244</v>
      </c>
      <c r="AI3" s="61" t="s">
        <v>3245</v>
      </c>
      <c r="AJ3" s="61" t="s">
        <v>3246</v>
      </c>
      <c r="AK3" s="61" t="s">
        <v>3247</v>
      </c>
      <c r="AL3" s="61" t="s">
        <v>3248</v>
      </c>
      <c r="AM3" s="61" t="s">
        <v>3249</v>
      </c>
      <c r="AN3" s="61" t="s">
        <v>3250</v>
      </c>
      <c r="AO3" s="61" t="s">
        <v>3251</v>
      </c>
      <c r="AP3" s="61" t="s">
        <v>3252</v>
      </c>
      <c r="AQ3" s="61" t="s">
        <v>3253</v>
      </c>
      <c r="AR3" s="61" t="s">
        <v>3254</v>
      </c>
      <c r="AS3" s="61" t="s">
        <v>3255</v>
      </c>
      <c r="AT3" s="61" t="s">
        <v>3256</v>
      </c>
      <c r="AU3" s="61" t="s">
        <v>3257</v>
      </c>
      <c r="AV3" s="61" t="s">
        <v>3258</v>
      </c>
      <c r="AW3" s="61" t="s">
        <v>3259</v>
      </c>
      <c r="AX3" s="61" t="s">
        <v>3260</v>
      </c>
      <c r="AY3" s="61" t="s">
        <v>3261</v>
      </c>
      <c r="AZ3" s="61" t="s">
        <v>3262</v>
      </c>
      <c r="BA3" s="61" t="s">
        <v>3263</v>
      </c>
      <c r="BB3" s="61" t="s">
        <v>3264</v>
      </c>
      <c r="BC3" s="61" t="s">
        <v>3265</v>
      </c>
      <c r="BD3" s="61" t="s">
        <v>3266</v>
      </c>
      <c r="BE3" s="61" t="s">
        <v>3267</v>
      </c>
      <c r="BF3" s="61" t="s">
        <v>3268</v>
      </c>
      <c r="BG3" s="61" t="s">
        <v>3269</v>
      </c>
      <c r="BH3" s="61" t="s">
        <v>3270</v>
      </c>
      <c r="BI3" s="61" t="s">
        <v>3271</v>
      </c>
      <c r="BJ3" s="61" t="s">
        <v>3272</v>
      </c>
      <c r="BK3" s="61" t="s">
        <v>3273</v>
      </c>
      <c r="BL3" s="61" t="s">
        <v>3274</v>
      </c>
      <c r="BM3" s="61" t="s">
        <v>3275</v>
      </c>
      <c r="BN3" s="61" t="s">
        <v>3276</v>
      </c>
      <c r="BO3" s="61" t="s">
        <v>3277</v>
      </c>
      <c r="BP3" s="61" t="s">
        <v>3278</v>
      </c>
    </row>
    <row r="4" s="61" customFormat="1" ht="15" hidden="1" spans="1:68">
      <c r="A4" s="69" t="s">
        <v>3279</v>
      </c>
      <c r="B4" s="70" t="s">
        <v>3280</v>
      </c>
      <c r="C4" s="70" t="s">
        <v>3281</v>
      </c>
      <c r="D4" s="70" t="s">
        <v>3282</v>
      </c>
      <c r="E4" s="70" t="s">
        <v>3283</v>
      </c>
      <c r="F4" s="70" t="s">
        <v>3284</v>
      </c>
      <c r="G4" s="70" t="s">
        <v>3285</v>
      </c>
      <c r="H4" s="69" t="s">
        <v>3286</v>
      </c>
      <c r="I4" s="69" t="s">
        <v>3287</v>
      </c>
      <c r="J4" s="69" t="s">
        <v>3288</v>
      </c>
      <c r="K4" s="69" t="s">
        <v>3289</v>
      </c>
      <c r="L4" s="69" t="s">
        <v>3290</v>
      </c>
      <c r="M4" s="69" t="s">
        <v>3291</v>
      </c>
      <c r="N4" s="69" t="s">
        <v>3292</v>
      </c>
      <c r="O4" s="69" t="s">
        <v>3293</v>
      </c>
      <c r="P4" s="69" t="s">
        <v>3294</v>
      </c>
      <c r="Q4" s="69" t="s">
        <v>3295</v>
      </c>
      <c r="R4" s="69" t="s">
        <v>3296</v>
      </c>
      <c r="S4" s="69" t="s">
        <v>3297</v>
      </c>
      <c r="T4" s="69" t="s">
        <v>3298</v>
      </c>
      <c r="U4" s="69" t="s">
        <v>3299</v>
      </c>
      <c r="V4" s="69" t="s">
        <v>3300</v>
      </c>
      <c r="W4" s="69" t="s">
        <v>3301</v>
      </c>
      <c r="X4" s="69" t="s">
        <v>3302</v>
      </c>
      <c r="Y4" s="69" t="s">
        <v>3303</v>
      </c>
      <c r="Z4" s="69" t="s">
        <v>3304</v>
      </c>
      <c r="AA4" s="69" t="s">
        <v>3305</v>
      </c>
      <c r="AB4" s="69" t="s">
        <v>3306</v>
      </c>
      <c r="AC4" s="69" t="s">
        <v>2816</v>
      </c>
      <c r="AD4" s="69" t="s">
        <v>3307</v>
      </c>
      <c r="AE4" s="69" t="s">
        <v>3308</v>
      </c>
      <c r="AF4" s="69" t="s">
        <v>3309</v>
      </c>
      <c r="AG4" s="69" t="s">
        <v>715</v>
      </c>
      <c r="AH4" s="69" t="s">
        <v>3310</v>
      </c>
      <c r="AI4" s="69" t="s">
        <v>3311</v>
      </c>
      <c r="AJ4" s="69" t="s">
        <v>3312</v>
      </c>
      <c r="AK4" s="69" t="s">
        <v>3313</v>
      </c>
      <c r="AL4" s="69" t="s">
        <v>3314</v>
      </c>
      <c r="AM4" s="69" t="s">
        <v>3315</v>
      </c>
      <c r="AN4" s="69" t="s">
        <v>3316</v>
      </c>
      <c r="AO4" s="69" t="s">
        <v>3317</v>
      </c>
      <c r="AP4" s="69" t="s">
        <v>3318</v>
      </c>
      <c r="AQ4" s="69" t="s">
        <v>3319</v>
      </c>
      <c r="AR4" s="69" t="s">
        <v>3320</v>
      </c>
      <c r="AS4" s="70" t="s">
        <v>3321</v>
      </c>
      <c r="AT4" s="69" t="s">
        <v>3322</v>
      </c>
      <c r="AU4" s="69" t="s">
        <v>3323</v>
      </c>
      <c r="AV4" s="69" t="s">
        <v>3324</v>
      </c>
      <c r="AW4" s="69" t="s">
        <v>3325</v>
      </c>
      <c r="AX4" s="69" t="s">
        <v>3326</v>
      </c>
      <c r="AY4" s="69" t="s">
        <v>3327</v>
      </c>
      <c r="AZ4" s="69" t="s">
        <v>3328</v>
      </c>
      <c r="BA4" s="69" t="s">
        <v>3329</v>
      </c>
      <c r="BB4" s="69" t="s">
        <v>3330</v>
      </c>
      <c r="BC4" s="69" t="s">
        <v>3331</v>
      </c>
      <c r="BD4" s="69" t="s">
        <v>3332</v>
      </c>
      <c r="BE4" s="69" t="s">
        <v>3333</v>
      </c>
      <c r="BF4" s="69" t="s">
        <v>3334</v>
      </c>
      <c r="BG4" s="69" t="s">
        <v>3335</v>
      </c>
      <c r="BH4" s="69" t="s">
        <v>3336</v>
      </c>
      <c r="BI4" s="69" t="s">
        <v>3337</v>
      </c>
      <c r="BJ4" s="69" t="s">
        <v>3338</v>
      </c>
      <c r="BK4" s="69" t="s">
        <v>3339</v>
      </c>
      <c r="BL4" s="69" t="s">
        <v>3340</v>
      </c>
      <c r="BM4" s="69" t="s">
        <v>3279</v>
      </c>
      <c r="BN4" s="69" t="s">
        <v>3341</v>
      </c>
      <c r="BO4" s="69" t="s">
        <v>3342</v>
      </c>
      <c r="BP4" s="69" t="s">
        <v>3343</v>
      </c>
    </row>
    <row r="5" s="61" customFormat="1" ht="148.5" hidden="1" spans="1:68">
      <c r="A5" s="71" t="s">
        <v>3344</v>
      </c>
      <c r="B5" s="71" t="s">
        <v>3345</v>
      </c>
      <c r="C5" s="71" t="s">
        <v>3346</v>
      </c>
      <c r="D5" s="71" t="s">
        <v>3347</v>
      </c>
      <c r="E5" s="62" t="s">
        <v>3348</v>
      </c>
      <c r="F5" s="71" t="s">
        <v>3349</v>
      </c>
      <c r="G5" s="71" t="s">
        <v>3350</v>
      </c>
      <c r="H5" s="61"/>
      <c r="I5" s="61"/>
      <c r="J5" s="71" t="s">
        <v>3351</v>
      </c>
      <c r="K5" s="71" t="s">
        <v>3352</v>
      </c>
      <c r="L5" s="71" t="s">
        <v>3353</v>
      </c>
      <c r="M5" s="71" t="s">
        <v>3354</v>
      </c>
      <c r="N5" s="63"/>
      <c r="O5" s="64"/>
      <c r="P5" s="65">
        <v>18900</v>
      </c>
      <c r="Q5" s="71" t="s">
        <v>3355</v>
      </c>
      <c r="R5" s="64"/>
      <c r="S5" s="65"/>
      <c r="T5" s="71" t="s">
        <v>3356</v>
      </c>
      <c r="U5" s="66"/>
      <c r="V5" s="71" t="s">
        <v>3357</v>
      </c>
      <c r="W5" s="71" t="s">
        <v>3358</v>
      </c>
      <c r="X5" s="71" t="s">
        <v>2400</v>
      </c>
      <c r="Y5" s="71" t="s">
        <v>2404</v>
      </c>
      <c r="Z5" s="71" t="s">
        <v>3345</v>
      </c>
      <c r="AA5" s="71" t="s">
        <v>3355</v>
      </c>
      <c r="AB5" s="71" t="s">
        <v>3355</v>
      </c>
      <c r="AC5" s="62" t="s">
        <v>3359</v>
      </c>
      <c r="AD5" s="62" t="s">
        <v>3360</v>
      </c>
      <c r="AE5" s="71" t="s">
        <v>3361</v>
      </c>
      <c r="AF5" s="71" t="s">
        <v>3362</v>
      </c>
      <c r="AG5" s="71" t="s">
        <v>3363</v>
      </c>
      <c r="AH5" s="61"/>
      <c r="AI5" s="61"/>
      <c r="AJ5" s="63"/>
      <c r="AK5" s="61"/>
      <c r="AL5" s="61"/>
      <c r="AM5" s="71" t="s">
        <v>3364</v>
      </c>
      <c r="AN5" s="71" t="s">
        <v>3365</v>
      </c>
      <c r="AO5" s="71" t="s">
        <v>3366</v>
      </c>
      <c r="AP5" s="71" t="s">
        <v>3367</v>
      </c>
      <c r="AQ5" s="71" t="s">
        <v>3368</v>
      </c>
      <c r="AR5" s="71" t="s">
        <v>3369</v>
      </c>
      <c r="AS5" s="71" t="s">
        <v>3370</v>
      </c>
      <c r="AT5" s="71" t="s">
        <v>3371</v>
      </c>
      <c r="AU5" s="71" t="s">
        <v>3372</v>
      </c>
      <c r="AV5" s="71" t="s">
        <v>794</v>
      </c>
      <c r="AW5" s="71" t="s">
        <v>794</v>
      </c>
      <c r="AX5" s="71" t="s">
        <v>3373</v>
      </c>
      <c r="AY5" s="71" t="s">
        <v>3374</v>
      </c>
      <c r="AZ5" s="71" t="s">
        <v>3375</v>
      </c>
      <c r="BA5" s="71" t="s">
        <v>3372</v>
      </c>
      <c r="BB5" s="61"/>
      <c r="BC5" s="71" t="s">
        <v>3376</v>
      </c>
      <c r="BD5" s="71" t="s">
        <v>3364</v>
      </c>
      <c r="BE5" s="71" t="s">
        <v>3365</v>
      </c>
      <c r="BF5" s="67"/>
      <c r="BG5" s="67" t="s">
        <v>3377</v>
      </c>
      <c r="BH5" s="67" t="s">
        <v>3378</v>
      </c>
      <c r="BI5" s="61"/>
      <c r="BJ5" s="61"/>
      <c r="BK5" s="71" t="s">
        <v>3379</v>
      </c>
      <c r="BL5" s="71" t="s">
        <v>3380</v>
      </c>
      <c r="BM5" s="71" t="s">
        <v>3381</v>
      </c>
      <c r="BN5" s="71" t="s">
        <v>3382</v>
      </c>
      <c r="BO5" s="71" t="s">
        <v>3383</v>
      </c>
      <c r="BP5" s="71" t="s">
        <v>3383</v>
      </c>
    </row>
    <row r="6" s="61" customFormat="1" ht="27" hidden="1" spans="5:68">
      <c r="E6" s="62"/>
      <c r="F6" s="61"/>
      <c r="G6" s="61"/>
      <c r="H6" s="61"/>
      <c r="I6" s="61"/>
      <c r="J6" s="61"/>
      <c r="K6" s="61"/>
      <c r="L6" s="61"/>
      <c r="M6" s="61"/>
      <c r="N6" s="63"/>
      <c r="O6" s="64"/>
      <c r="P6" s="64"/>
      <c r="Q6" s="61"/>
      <c r="R6" s="64"/>
      <c r="S6" s="65"/>
      <c r="T6" s="61"/>
      <c r="U6" s="66"/>
      <c r="V6" s="61"/>
      <c r="W6" s="61"/>
      <c r="X6" s="61"/>
      <c r="Y6" s="61"/>
      <c r="Z6" s="61"/>
      <c r="AA6" s="61"/>
      <c r="AB6" s="61"/>
      <c r="AC6" s="62"/>
      <c r="AD6" s="62"/>
      <c r="AE6" s="61"/>
      <c r="AF6" s="61"/>
      <c r="AG6" s="61"/>
      <c r="AH6" s="61"/>
      <c r="AI6" s="61"/>
      <c r="AJ6" s="63"/>
      <c r="AK6" s="61"/>
      <c r="AL6" s="61"/>
      <c r="AM6" s="61"/>
      <c r="AN6" s="61"/>
      <c r="AO6" s="61"/>
      <c r="AP6" s="61"/>
      <c r="AQ6" s="61"/>
      <c r="AR6" s="61"/>
      <c r="AS6" s="61"/>
      <c r="AT6" s="61"/>
      <c r="AU6" s="61"/>
      <c r="AV6" s="61"/>
      <c r="AW6" s="61"/>
      <c r="AX6" s="61"/>
      <c r="AY6" s="61"/>
      <c r="AZ6" s="61"/>
      <c r="BA6" s="61"/>
      <c r="BB6" s="61"/>
      <c r="BC6" s="61"/>
      <c r="BD6" s="61"/>
      <c r="BE6" s="61"/>
      <c r="BF6" s="67"/>
      <c r="BG6" s="67"/>
      <c r="BH6" s="67"/>
      <c r="BI6" s="61"/>
      <c r="BJ6" s="61"/>
      <c r="BK6" s="61"/>
      <c r="BL6" s="61"/>
      <c r="BM6" s="71" t="s">
        <v>3384</v>
      </c>
      <c r="BN6" s="71" t="s">
        <v>3385</v>
      </c>
      <c r="BO6" s="71" t="s">
        <v>3386</v>
      </c>
      <c r="BP6" s="71" t="s">
        <v>3386</v>
      </c>
    </row>
    <row r="7" s="61" customFormat="1" ht="121.5" hidden="1" spans="1:68">
      <c r="A7" s="71" t="s">
        <v>3387</v>
      </c>
      <c r="B7" s="71" t="s">
        <v>2873</v>
      </c>
      <c r="C7" s="71" t="s">
        <v>3388</v>
      </c>
      <c r="D7" s="71" t="s">
        <v>3389</v>
      </c>
      <c r="E7" s="62" t="s">
        <v>3390</v>
      </c>
      <c r="F7" s="71" t="s">
        <v>3349</v>
      </c>
      <c r="G7" s="71" t="s">
        <v>3350</v>
      </c>
      <c r="H7" s="61"/>
      <c r="I7" s="61"/>
      <c r="J7" s="71" t="s">
        <v>3351</v>
      </c>
      <c r="K7" s="71" t="s">
        <v>3352</v>
      </c>
      <c r="L7" s="71" t="s">
        <v>3353</v>
      </c>
      <c r="M7" s="71" t="s">
        <v>3354</v>
      </c>
      <c r="N7" s="63"/>
      <c r="O7" s="64"/>
      <c r="P7" s="65">
        <v>11912.69</v>
      </c>
      <c r="Q7" s="71" t="s">
        <v>3355</v>
      </c>
      <c r="R7" s="64"/>
      <c r="S7" s="65"/>
      <c r="T7" s="71" t="s">
        <v>3356</v>
      </c>
      <c r="U7" s="66"/>
      <c r="V7" s="71" t="s">
        <v>3357</v>
      </c>
      <c r="W7" s="71" t="s">
        <v>3358</v>
      </c>
      <c r="X7" s="71" t="s">
        <v>2400</v>
      </c>
      <c r="Y7" s="71" t="s">
        <v>2404</v>
      </c>
      <c r="Z7" s="71" t="s">
        <v>2873</v>
      </c>
      <c r="AA7" s="71" t="s">
        <v>3355</v>
      </c>
      <c r="AB7" s="71" t="s">
        <v>3355</v>
      </c>
      <c r="AC7" s="62" t="s">
        <v>3391</v>
      </c>
      <c r="AD7" s="62" t="s">
        <v>3392</v>
      </c>
      <c r="AE7" s="71" t="s">
        <v>3393</v>
      </c>
      <c r="AF7" s="71" t="s">
        <v>3394</v>
      </c>
      <c r="AG7" s="71" t="s">
        <v>3363</v>
      </c>
      <c r="AH7" s="61"/>
      <c r="AI7" s="61"/>
      <c r="AJ7" s="63"/>
      <c r="AK7" s="61"/>
      <c r="AL7" s="61"/>
      <c r="AM7" s="71" t="s">
        <v>3364</v>
      </c>
      <c r="AN7" s="71" t="s">
        <v>3365</v>
      </c>
      <c r="AO7" s="71" t="s">
        <v>3366</v>
      </c>
      <c r="AP7" s="71" t="s">
        <v>3367</v>
      </c>
      <c r="AQ7" s="71" t="s">
        <v>3395</v>
      </c>
      <c r="AR7" s="71" t="s">
        <v>3396</v>
      </c>
      <c r="AS7" s="71" t="s">
        <v>3397</v>
      </c>
      <c r="AT7" s="71" t="s">
        <v>3186</v>
      </c>
      <c r="AU7" s="71" t="s">
        <v>3372</v>
      </c>
      <c r="AV7" s="71" t="s">
        <v>794</v>
      </c>
      <c r="AW7" s="71" t="s">
        <v>794</v>
      </c>
      <c r="AX7" s="71" t="s">
        <v>3398</v>
      </c>
      <c r="AY7" s="71" t="s">
        <v>3399</v>
      </c>
      <c r="AZ7" s="71" t="s">
        <v>3375</v>
      </c>
      <c r="BA7" s="71" t="s">
        <v>3372</v>
      </c>
      <c r="BB7" s="61"/>
      <c r="BC7" s="71" t="s">
        <v>3400</v>
      </c>
      <c r="BD7" s="71" t="s">
        <v>3364</v>
      </c>
      <c r="BE7" s="71" t="s">
        <v>3365</v>
      </c>
      <c r="BF7" s="67" t="s">
        <v>3401</v>
      </c>
      <c r="BG7" s="67" t="s">
        <v>3402</v>
      </c>
      <c r="BH7" s="67" t="s">
        <v>3403</v>
      </c>
      <c r="BI7" s="71" t="s">
        <v>3404</v>
      </c>
      <c r="BJ7" s="71" t="s">
        <v>3405</v>
      </c>
      <c r="BK7" s="71" t="s">
        <v>3406</v>
      </c>
      <c r="BL7" s="71" t="s">
        <v>3380</v>
      </c>
      <c r="BM7" s="71" t="s">
        <v>3407</v>
      </c>
      <c r="BN7" s="71" t="s">
        <v>3382</v>
      </c>
      <c r="BO7" s="71" t="s">
        <v>3383</v>
      </c>
      <c r="BP7" s="71" t="s">
        <v>3383</v>
      </c>
    </row>
    <row r="8" s="61" customFormat="1" ht="27" hidden="1" spans="5:68">
      <c r="E8" s="62"/>
      <c r="F8" s="61"/>
      <c r="G8" s="61"/>
      <c r="H8" s="61"/>
      <c r="I8" s="61"/>
      <c r="J8" s="61"/>
      <c r="K8" s="61"/>
      <c r="L8" s="61"/>
      <c r="M8" s="61"/>
      <c r="N8" s="63"/>
      <c r="O8" s="64"/>
      <c r="P8" s="64"/>
      <c r="Q8" s="61"/>
      <c r="R8" s="64"/>
      <c r="S8" s="65"/>
      <c r="T8" s="61"/>
      <c r="U8" s="66"/>
      <c r="V8" s="61"/>
      <c r="W8" s="61"/>
      <c r="X8" s="61"/>
      <c r="Y8" s="61"/>
      <c r="Z8" s="61"/>
      <c r="AA8" s="61"/>
      <c r="AB8" s="61"/>
      <c r="AC8" s="62"/>
      <c r="AD8" s="62"/>
      <c r="AE8" s="61"/>
      <c r="AF8" s="61"/>
      <c r="AG8" s="61"/>
      <c r="AH8" s="61"/>
      <c r="AI8" s="61"/>
      <c r="AJ8" s="63"/>
      <c r="AK8" s="61"/>
      <c r="AL8" s="61"/>
      <c r="AM8" s="61"/>
      <c r="AN8" s="61"/>
      <c r="AO8" s="61"/>
      <c r="AP8" s="61"/>
      <c r="AQ8" s="61"/>
      <c r="AR8" s="61"/>
      <c r="AS8" s="61"/>
      <c r="AT8" s="61"/>
      <c r="AU8" s="61"/>
      <c r="AV8" s="61"/>
      <c r="AW8" s="61"/>
      <c r="AX8" s="61"/>
      <c r="AY8" s="61"/>
      <c r="AZ8" s="61"/>
      <c r="BA8" s="61"/>
      <c r="BB8" s="61"/>
      <c r="BC8" s="61"/>
      <c r="BD8" s="61"/>
      <c r="BE8" s="61"/>
      <c r="BF8" s="67"/>
      <c r="BG8" s="67"/>
      <c r="BH8" s="67"/>
      <c r="BI8" s="61"/>
      <c r="BJ8" s="61"/>
      <c r="BK8" s="61"/>
      <c r="BL8" s="61"/>
      <c r="BM8" s="71" t="s">
        <v>3408</v>
      </c>
      <c r="BN8" s="71" t="s">
        <v>3409</v>
      </c>
      <c r="BO8" s="71" t="s">
        <v>3017</v>
      </c>
      <c r="BP8" s="71" t="s">
        <v>3017</v>
      </c>
    </row>
    <row r="9" s="61" customFormat="1" ht="162" hidden="1" spans="1:68">
      <c r="A9" s="71" t="s">
        <v>3410</v>
      </c>
      <c r="B9" s="71" t="s">
        <v>2860</v>
      </c>
      <c r="C9" s="71" t="s">
        <v>3388</v>
      </c>
      <c r="D9" s="71" t="s">
        <v>3411</v>
      </c>
      <c r="E9" s="62" t="s">
        <v>3412</v>
      </c>
      <c r="F9" s="71" t="s">
        <v>3349</v>
      </c>
      <c r="G9" s="71" t="s">
        <v>3350</v>
      </c>
      <c r="H9" s="61"/>
      <c r="I9" s="61"/>
      <c r="J9" s="71" t="s">
        <v>3351</v>
      </c>
      <c r="K9" s="71" t="s">
        <v>3352</v>
      </c>
      <c r="L9" s="71" t="s">
        <v>3353</v>
      </c>
      <c r="M9" s="71" t="s">
        <v>3354</v>
      </c>
      <c r="N9" s="63"/>
      <c r="O9" s="64"/>
      <c r="P9" s="65">
        <v>63000</v>
      </c>
      <c r="Q9" s="71" t="s">
        <v>3355</v>
      </c>
      <c r="R9" s="64"/>
      <c r="S9" s="65"/>
      <c r="T9" s="71" t="s">
        <v>3413</v>
      </c>
      <c r="U9" s="66"/>
      <c r="V9" s="71" t="s">
        <v>3357</v>
      </c>
      <c r="W9" s="71" t="s">
        <v>3358</v>
      </c>
      <c r="X9" s="71" t="s">
        <v>2400</v>
      </c>
      <c r="Y9" s="71" t="s">
        <v>2404</v>
      </c>
      <c r="Z9" s="71" t="s">
        <v>2860</v>
      </c>
      <c r="AA9" s="71" t="s">
        <v>3355</v>
      </c>
      <c r="AB9" s="71" t="s">
        <v>3355</v>
      </c>
      <c r="AC9" s="62" t="s">
        <v>3414</v>
      </c>
      <c r="AD9" s="62" t="s">
        <v>3391</v>
      </c>
      <c r="AE9" s="71" t="s">
        <v>3361</v>
      </c>
      <c r="AF9" s="71" t="s">
        <v>3362</v>
      </c>
      <c r="AG9" s="71" t="s">
        <v>3363</v>
      </c>
      <c r="AH9" s="61"/>
      <c r="AI9" s="61"/>
      <c r="AJ9" s="63"/>
      <c r="AK9" s="61"/>
      <c r="AL9" s="61"/>
      <c r="AM9" s="71" t="s">
        <v>3415</v>
      </c>
      <c r="AN9" s="71" t="s">
        <v>3416</v>
      </c>
      <c r="AO9" s="71" t="s">
        <v>3366</v>
      </c>
      <c r="AP9" s="71" t="s">
        <v>3367</v>
      </c>
      <c r="AQ9" s="71" t="s">
        <v>3368</v>
      </c>
      <c r="AR9" s="71" t="s">
        <v>3369</v>
      </c>
      <c r="AS9" s="71" t="s">
        <v>3417</v>
      </c>
      <c r="AT9" s="71" t="s">
        <v>3418</v>
      </c>
      <c r="AU9" s="71" t="s">
        <v>3419</v>
      </c>
      <c r="AV9" s="71" t="s">
        <v>794</v>
      </c>
      <c r="AW9" s="71" t="s">
        <v>794</v>
      </c>
      <c r="AX9" s="71" t="s">
        <v>3420</v>
      </c>
      <c r="AY9" s="71" t="s">
        <v>3421</v>
      </c>
      <c r="AZ9" s="71" t="s">
        <v>3375</v>
      </c>
      <c r="BA9" s="71" t="s">
        <v>3419</v>
      </c>
      <c r="BB9" s="61"/>
      <c r="BC9" s="71" t="s">
        <v>3422</v>
      </c>
      <c r="BD9" s="71" t="s">
        <v>3404</v>
      </c>
      <c r="BE9" s="71" t="s">
        <v>3405</v>
      </c>
      <c r="BF9" s="67" t="s">
        <v>3423</v>
      </c>
      <c r="BG9" s="67" t="s">
        <v>3424</v>
      </c>
      <c r="BH9" s="67" t="s">
        <v>3425</v>
      </c>
      <c r="BI9" s="71" t="s">
        <v>3404</v>
      </c>
      <c r="BJ9" s="71" t="s">
        <v>3405</v>
      </c>
      <c r="BK9" s="71" t="s">
        <v>3426</v>
      </c>
      <c r="BL9" s="71" t="s">
        <v>3427</v>
      </c>
      <c r="BM9" s="71" t="s">
        <v>3428</v>
      </c>
      <c r="BN9" s="71" t="s">
        <v>3382</v>
      </c>
      <c r="BO9" s="71" t="s">
        <v>3383</v>
      </c>
      <c r="BP9" s="71" t="s">
        <v>3383</v>
      </c>
    </row>
    <row r="10" s="61" customFormat="1" ht="27" hidden="1" spans="5:68">
      <c r="E10" s="62"/>
      <c r="F10" s="61"/>
      <c r="G10" s="61"/>
      <c r="H10" s="61"/>
      <c r="I10" s="61"/>
      <c r="J10" s="61"/>
      <c r="K10" s="61"/>
      <c r="L10" s="61"/>
      <c r="M10" s="61"/>
      <c r="N10" s="63"/>
      <c r="O10" s="64"/>
      <c r="P10" s="64"/>
      <c r="Q10" s="61"/>
      <c r="R10" s="64"/>
      <c r="S10" s="65"/>
      <c r="T10" s="61"/>
      <c r="U10" s="66"/>
      <c r="V10" s="61"/>
      <c r="W10" s="61"/>
      <c r="X10" s="61"/>
      <c r="Y10" s="61"/>
      <c r="Z10" s="61"/>
      <c r="AA10" s="61"/>
      <c r="AB10" s="61"/>
      <c r="AC10" s="62"/>
      <c r="AD10" s="62"/>
      <c r="AE10" s="61"/>
      <c r="AF10" s="61"/>
      <c r="AG10" s="61"/>
      <c r="AH10" s="61"/>
      <c r="AI10" s="61"/>
      <c r="AJ10" s="63"/>
      <c r="AK10" s="61"/>
      <c r="AL10" s="61"/>
      <c r="AM10" s="61"/>
      <c r="AN10" s="61"/>
      <c r="AO10" s="61"/>
      <c r="AP10" s="61"/>
      <c r="AQ10" s="61"/>
      <c r="AR10" s="61"/>
      <c r="AS10" s="61"/>
      <c r="AT10" s="61"/>
      <c r="AU10" s="61"/>
      <c r="AV10" s="61"/>
      <c r="AW10" s="61"/>
      <c r="AX10" s="61"/>
      <c r="AY10" s="61"/>
      <c r="AZ10" s="61"/>
      <c r="BA10" s="61"/>
      <c r="BB10" s="61"/>
      <c r="BC10" s="61"/>
      <c r="BD10" s="61"/>
      <c r="BE10" s="61"/>
      <c r="BF10" s="67"/>
      <c r="BG10" s="67"/>
      <c r="BH10" s="67"/>
      <c r="BI10" s="61"/>
      <c r="BJ10" s="61"/>
      <c r="BK10" s="61"/>
      <c r="BL10" s="61"/>
      <c r="BM10" s="71" t="s">
        <v>3429</v>
      </c>
      <c r="BN10" s="71" t="s">
        <v>3430</v>
      </c>
      <c r="BO10" s="71" t="s">
        <v>3431</v>
      </c>
      <c r="BP10" s="71" t="s">
        <v>3431</v>
      </c>
    </row>
    <row r="11" s="61" customFormat="1" ht="101" hidden="1" customHeight="1" spans="1:68">
      <c r="A11" s="71" t="s">
        <v>3432</v>
      </c>
      <c r="B11" s="71" t="s">
        <v>2828</v>
      </c>
      <c r="C11" s="71" t="s">
        <v>3388</v>
      </c>
      <c r="D11" s="71" t="s">
        <v>3433</v>
      </c>
      <c r="E11" s="62" t="s">
        <v>3390</v>
      </c>
      <c r="F11" s="71" t="s">
        <v>3349</v>
      </c>
      <c r="G11" s="71" t="s">
        <v>3350</v>
      </c>
      <c r="H11" s="61"/>
      <c r="I11" s="61"/>
      <c r="J11" s="71" t="s">
        <v>3351</v>
      </c>
      <c r="K11" s="71" t="s">
        <v>3352</v>
      </c>
      <c r="L11" s="71" t="s">
        <v>3353</v>
      </c>
      <c r="M11" s="71" t="s">
        <v>3354</v>
      </c>
      <c r="N11" s="63"/>
      <c r="O11" s="64"/>
      <c r="P11" s="65">
        <v>1515965</v>
      </c>
      <c r="Q11" s="71" t="s">
        <v>3355</v>
      </c>
      <c r="R11" s="64"/>
      <c r="S11" s="65"/>
      <c r="T11" s="71" t="s">
        <v>3356</v>
      </c>
      <c r="U11" s="66"/>
      <c r="V11" s="71" t="s">
        <v>3357</v>
      </c>
      <c r="W11" s="71" t="s">
        <v>3358</v>
      </c>
      <c r="X11" s="71" t="s">
        <v>2400</v>
      </c>
      <c r="Y11" s="71" t="s">
        <v>2404</v>
      </c>
      <c r="Z11" s="71" t="s">
        <v>2828</v>
      </c>
      <c r="AA11" s="71" t="s">
        <v>3355</v>
      </c>
      <c r="AB11" s="71" t="s">
        <v>3355</v>
      </c>
      <c r="AC11" s="62" t="s">
        <v>3434</v>
      </c>
      <c r="AD11" s="62" t="s">
        <v>3435</v>
      </c>
      <c r="AE11" s="71" t="s">
        <v>3436</v>
      </c>
      <c r="AF11" s="71" t="s">
        <v>3437</v>
      </c>
      <c r="AG11" s="71" t="s">
        <v>3363</v>
      </c>
      <c r="AH11" s="61"/>
      <c r="AI11" s="61"/>
      <c r="AJ11" s="63"/>
      <c r="AK11" s="61"/>
      <c r="AL11" s="61"/>
      <c r="AM11" s="71" t="s">
        <v>3415</v>
      </c>
      <c r="AN11" s="71" t="s">
        <v>3416</v>
      </c>
      <c r="AO11" s="71" t="s">
        <v>3366</v>
      </c>
      <c r="AP11" s="71" t="s">
        <v>3367</v>
      </c>
      <c r="AQ11" s="71" t="s">
        <v>3395</v>
      </c>
      <c r="AR11" s="71" t="s">
        <v>3396</v>
      </c>
      <c r="AS11" s="71" t="s">
        <v>3438</v>
      </c>
      <c r="AT11" s="71" t="s">
        <v>3099</v>
      </c>
      <c r="AU11" s="71" t="s">
        <v>3439</v>
      </c>
      <c r="AV11" s="71" t="s">
        <v>794</v>
      </c>
      <c r="AW11" s="71" t="s">
        <v>794</v>
      </c>
      <c r="AX11" s="71" t="s">
        <v>3440</v>
      </c>
      <c r="AY11" s="71" t="s">
        <v>3441</v>
      </c>
      <c r="AZ11" s="71" t="s">
        <v>3375</v>
      </c>
      <c r="BA11" s="71" t="s">
        <v>3439</v>
      </c>
      <c r="BB11" s="61"/>
      <c r="BC11" s="71" t="s">
        <v>3442</v>
      </c>
      <c r="BD11" s="71" t="s">
        <v>3415</v>
      </c>
      <c r="BE11" s="71" t="s">
        <v>3416</v>
      </c>
      <c r="BF11" s="67" t="s">
        <v>3443</v>
      </c>
      <c r="BG11" s="67" t="s">
        <v>3444</v>
      </c>
      <c r="BH11" s="67" t="s">
        <v>3445</v>
      </c>
      <c r="BI11" s="71" t="s">
        <v>3404</v>
      </c>
      <c r="BJ11" s="71" t="s">
        <v>3405</v>
      </c>
      <c r="BK11" s="71" t="s">
        <v>3446</v>
      </c>
      <c r="BL11" s="71" t="s">
        <v>3447</v>
      </c>
      <c r="BM11" s="71" t="s">
        <v>3448</v>
      </c>
      <c r="BN11" s="71" t="s">
        <v>3382</v>
      </c>
      <c r="BO11" s="71" t="s">
        <v>3383</v>
      </c>
      <c r="BP11" s="71" t="s">
        <v>3383</v>
      </c>
    </row>
    <row r="12" s="61" customFormat="1" ht="27" hidden="1" spans="5:68">
      <c r="E12" s="62"/>
      <c r="F12" s="61"/>
      <c r="G12" s="61"/>
      <c r="H12" s="61"/>
      <c r="I12" s="61"/>
      <c r="J12" s="61"/>
      <c r="K12" s="61"/>
      <c r="L12" s="61"/>
      <c r="M12" s="61"/>
      <c r="N12" s="63"/>
      <c r="O12" s="64"/>
      <c r="P12" s="64"/>
      <c r="Q12" s="61"/>
      <c r="R12" s="64"/>
      <c r="S12" s="65"/>
      <c r="T12" s="61"/>
      <c r="U12" s="66"/>
      <c r="V12" s="61"/>
      <c r="W12" s="61"/>
      <c r="X12" s="61"/>
      <c r="Y12" s="61"/>
      <c r="Z12" s="61"/>
      <c r="AA12" s="61"/>
      <c r="AB12" s="61"/>
      <c r="AC12" s="62"/>
      <c r="AD12" s="62"/>
      <c r="AE12" s="61"/>
      <c r="AF12" s="61"/>
      <c r="AG12" s="61"/>
      <c r="AH12" s="61"/>
      <c r="AI12" s="61"/>
      <c r="AJ12" s="63"/>
      <c r="AK12" s="61"/>
      <c r="AL12" s="61"/>
      <c r="AM12" s="61"/>
      <c r="AN12" s="61"/>
      <c r="AO12" s="61"/>
      <c r="AP12" s="61"/>
      <c r="AQ12" s="61"/>
      <c r="AR12" s="61"/>
      <c r="AS12" s="61"/>
      <c r="AT12" s="61"/>
      <c r="AU12" s="61"/>
      <c r="AV12" s="61"/>
      <c r="AW12" s="61"/>
      <c r="AX12" s="61"/>
      <c r="AY12" s="61"/>
      <c r="AZ12" s="61"/>
      <c r="BA12" s="61"/>
      <c r="BB12" s="61"/>
      <c r="BC12" s="61"/>
      <c r="BD12" s="61"/>
      <c r="BE12" s="61"/>
      <c r="BF12" s="67"/>
      <c r="BG12" s="67"/>
      <c r="BH12" s="67"/>
      <c r="BI12" s="61"/>
      <c r="BJ12" s="61"/>
      <c r="BK12" s="61"/>
      <c r="BL12" s="61"/>
      <c r="BM12" s="71" t="s">
        <v>3449</v>
      </c>
      <c r="BN12" s="71" t="s">
        <v>3450</v>
      </c>
      <c r="BO12" s="71" t="s">
        <v>3101</v>
      </c>
      <c r="BP12" s="71" t="s">
        <v>3101</v>
      </c>
    </row>
    <row r="13" s="61" customFormat="1" ht="67.5" hidden="1" spans="1:68">
      <c r="A13" s="71" t="s">
        <v>3451</v>
      </c>
      <c r="B13" s="71" t="s">
        <v>2864</v>
      </c>
      <c r="C13" s="71" t="s">
        <v>3388</v>
      </c>
      <c r="D13" s="71" t="s">
        <v>3452</v>
      </c>
      <c r="E13" s="62" t="s">
        <v>3453</v>
      </c>
      <c r="F13" s="71" t="s">
        <v>3454</v>
      </c>
      <c r="G13" s="71" t="s">
        <v>3350</v>
      </c>
      <c r="H13" s="61"/>
      <c r="I13" s="61"/>
      <c r="J13" s="71" t="s">
        <v>3351</v>
      </c>
      <c r="K13" s="71" t="s">
        <v>3352</v>
      </c>
      <c r="L13" s="71" t="s">
        <v>3353</v>
      </c>
      <c r="M13" s="71" t="s">
        <v>3354</v>
      </c>
      <c r="N13" s="63">
        <v>1</v>
      </c>
      <c r="O13" s="65">
        <v>135000</v>
      </c>
      <c r="P13" s="65">
        <v>143100</v>
      </c>
      <c r="Q13" s="71" t="s">
        <v>3455</v>
      </c>
      <c r="R13" s="64"/>
      <c r="S13" s="65">
        <v>8100</v>
      </c>
      <c r="T13" s="71" t="s">
        <v>3356</v>
      </c>
      <c r="U13" s="66"/>
      <c r="V13" s="71" t="s">
        <v>3357</v>
      </c>
      <c r="W13" s="71" t="s">
        <v>3358</v>
      </c>
      <c r="X13" s="71" t="s">
        <v>2400</v>
      </c>
      <c r="Y13" s="71" t="s">
        <v>2404</v>
      </c>
      <c r="Z13" s="71" t="s">
        <v>2864</v>
      </c>
      <c r="AA13" s="71" t="s">
        <v>3355</v>
      </c>
      <c r="AB13" s="71" t="s">
        <v>3355</v>
      </c>
      <c r="AC13" s="62" t="s">
        <v>3456</v>
      </c>
      <c r="AD13" s="62" t="s">
        <v>3457</v>
      </c>
      <c r="AE13" s="71" t="s">
        <v>3364</v>
      </c>
      <c r="AF13" s="71" t="s">
        <v>3365</v>
      </c>
      <c r="AG13" s="71" t="s">
        <v>3363</v>
      </c>
      <c r="AH13" s="71" t="s">
        <v>3458</v>
      </c>
      <c r="AI13" s="71" t="s">
        <v>3459</v>
      </c>
      <c r="AJ13" s="63"/>
      <c r="AK13" s="61"/>
      <c r="AL13" s="61"/>
      <c r="AM13" s="71" t="s">
        <v>3364</v>
      </c>
      <c r="AN13" s="71" t="s">
        <v>3365</v>
      </c>
      <c r="AO13" s="71" t="s">
        <v>3366</v>
      </c>
      <c r="AP13" s="71" t="s">
        <v>3367</v>
      </c>
      <c r="AQ13" s="71" t="s">
        <v>3395</v>
      </c>
      <c r="AR13" s="71" t="s">
        <v>3396</v>
      </c>
      <c r="AS13" s="71" t="s">
        <v>3460</v>
      </c>
      <c r="AT13" s="71" t="s">
        <v>3461</v>
      </c>
      <c r="AU13" s="71" t="s">
        <v>3372</v>
      </c>
      <c r="AV13" s="71" t="s">
        <v>799</v>
      </c>
      <c r="AW13" s="71" t="s">
        <v>794</v>
      </c>
      <c r="AX13" s="71" t="s">
        <v>3462</v>
      </c>
      <c r="AY13" s="71" t="s">
        <v>3463</v>
      </c>
      <c r="AZ13" s="71" t="s">
        <v>3375</v>
      </c>
      <c r="BA13" s="71" t="s">
        <v>3372</v>
      </c>
      <c r="BB13" s="61"/>
      <c r="BC13" s="71" t="s">
        <v>3355</v>
      </c>
      <c r="BD13" s="71" t="s">
        <v>3364</v>
      </c>
      <c r="BE13" s="71" t="s">
        <v>3365</v>
      </c>
      <c r="BF13" s="67" t="s">
        <v>3464</v>
      </c>
      <c r="BG13" s="67" t="s">
        <v>3465</v>
      </c>
      <c r="BH13" s="67" t="s">
        <v>3466</v>
      </c>
      <c r="BI13" s="71" t="s">
        <v>3404</v>
      </c>
      <c r="BJ13" s="71" t="s">
        <v>3405</v>
      </c>
      <c r="BK13" s="71" t="s">
        <v>3467</v>
      </c>
      <c r="BL13" s="71" t="s">
        <v>3380</v>
      </c>
      <c r="BM13" s="71" t="s">
        <v>3468</v>
      </c>
      <c r="BN13" s="71" t="s">
        <v>3382</v>
      </c>
      <c r="BO13" s="71" t="s">
        <v>3383</v>
      </c>
      <c r="BP13" s="71" t="s">
        <v>3383</v>
      </c>
    </row>
    <row r="14" s="61" customFormat="1" ht="27" hidden="1" spans="5:68">
      <c r="E14" s="62"/>
      <c r="F14" s="61"/>
      <c r="G14" s="61"/>
      <c r="H14" s="61"/>
      <c r="I14" s="61"/>
      <c r="J14" s="61"/>
      <c r="K14" s="61"/>
      <c r="L14" s="61"/>
      <c r="M14" s="61"/>
      <c r="N14" s="63"/>
      <c r="O14" s="64"/>
      <c r="P14" s="64"/>
      <c r="Q14" s="61"/>
      <c r="R14" s="64"/>
      <c r="S14" s="65"/>
      <c r="T14" s="61"/>
      <c r="U14" s="66"/>
      <c r="V14" s="61"/>
      <c r="W14" s="61"/>
      <c r="X14" s="61"/>
      <c r="Y14" s="61"/>
      <c r="Z14" s="61"/>
      <c r="AA14" s="61"/>
      <c r="AB14" s="61"/>
      <c r="AC14" s="62"/>
      <c r="AD14" s="62"/>
      <c r="AE14" s="61"/>
      <c r="AF14" s="61"/>
      <c r="AG14" s="61"/>
      <c r="AH14" s="61"/>
      <c r="AI14" s="61"/>
      <c r="AJ14" s="63"/>
      <c r="AK14" s="61"/>
      <c r="AL14" s="61"/>
      <c r="AM14" s="61"/>
      <c r="AN14" s="61"/>
      <c r="AO14" s="61"/>
      <c r="AP14" s="61"/>
      <c r="AQ14" s="61"/>
      <c r="AR14" s="61"/>
      <c r="AS14" s="61"/>
      <c r="AT14" s="61"/>
      <c r="AU14" s="61"/>
      <c r="AV14" s="61"/>
      <c r="AW14" s="61"/>
      <c r="AX14" s="61"/>
      <c r="AY14" s="61"/>
      <c r="AZ14" s="61"/>
      <c r="BA14" s="61"/>
      <c r="BB14" s="61"/>
      <c r="BC14" s="61"/>
      <c r="BD14" s="61"/>
      <c r="BE14" s="61"/>
      <c r="BF14" s="67"/>
      <c r="BG14" s="67"/>
      <c r="BH14" s="67"/>
      <c r="BI14" s="61"/>
      <c r="BJ14" s="61"/>
      <c r="BK14" s="61"/>
      <c r="BL14" s="61"/>
      <c r="BM14" s="71" t="s">
        <v>3469</v>
      </c>
      <c r="BN14" s="71" t="s">
        <v>3409</v>
      </c>
      <c r="BO14" s="71" t="s">
        <v>3017</v>
      </c>
      <c r="BP14" s="71" t="s">
        <v>3017</v>
      </c>
    </row>
    <row r="15" s="61" customFormat="1" ht="283.5" hidden="1" spans="1:68">
      <c r="A15" s="71" t="s">
        <v>3470</v>
      </c>
      <c r="B15" s="71" t="s">
        <v>2855</v>
      </c>
      <c r="C15" s="71" t="s">
        <v>3388</v>
      </c>
      <c r="D15" s="71" t="s">
        <v>3471</v>
      </c>
      <c r="E15" s="62" t="s">
        <v>3472</v>
      </c>
      <c r="F15" s="71" t="s">
        <v>3349</v>
      </c>
      <c r="G15" s="71" t="s">
        <v>3350</v>
      </c>
      <c r="H15" s="61"/>
      <c r="I15" s="61"/>
      <c r="J15" s="71" t="s">
        <v>3351</v>
      </c>
      <c r="K15" s="71" t="s">
        <v>3352</v>
      </c>
      <c r="L15" s="71" t="s">
        <v>3353</v>
      </c>
      <c r="M15" s="71" t="s">
        <v>3354</v>
      </c>
      <c r="N15" s="63"/>
      <c r="O15" s="64"/>
      <c r="P15" s="65">
        <v>59400</v>
      </c>
      <c r="Q15" s="71" t="s">
        <v>3355</v>
      </c>
      <c r="R15" s="65">
        <v>59400</v>
      </c>
      <c r="S15" s="65"/>
      <c r="T15" s="71" t="s">
        <v>3356</v>
      </c>
      <c r="U15" s="66"/>
      <c r="V15" s="71" t="s">
        <v>3357</v>
      </c>
      <c r="W15" s="71" t="s">
        <v>3358</v>
      </c>
      <c r="X15" s="71" t="s">
        <v>2400</v>
      </c>
      <c r="Y15" s="71" t="s">
        <v>2404</v>
      </c>
      <c r="Z15" s="71" t="s">
        <v>2855</v>
      </c>
      <c r="AA15" s="71" t="s">
        <v>3355</v>
      </c>
      <c r="AB15" s="71" t="s">
        <v>3355</v>
      </c>
      <c r="AC15" s="62" t="s">
        <v>3473</v>
      </c>
      <c r="AD15" s="62" t="s">
        <v>3457</v>
      </c>
      <c r="AE15" s="71" t="s">
        <v>3436</v>
      </c>
      <c r="AF15" s="71" t="s">
        <v>3437</v>
      </c>
      <c r="AG15" s="71" t="s">
        <v>3363</v>
      </c>
      <c r="AH15" s="61"/>
      <c r="AI15" s="61"/>
      <c r="AJ15" s="63"/>
      <c r="AK15" s="61"/>
      <c r="AL15" s="61"/>
      <c r="AM15" s="71" t="s">
        <v>3474</v>
      </c>
      <c r="AN15" s="71" t="s">
        <v>3475</v>
      </c>
      <c r="AO15" s="71" t="s">
        <v>3366</v>
      </c>
      <c r="AP15" s="71" t="s">
        <v>3367</v>
      </c>
      <c r="AQ15" s="71" t="s">
        <v>3395</v>
      </c>
      <c r="AR15" s="71" t="s">
        <v>3396</v>
      </c>
      <c r="AS15" s="71" t="s">
        <v>3476</v>
      </c>
      <c r="AT15" s="71" t="s">
        <v>3121</v>
      </c>
      <c r="AU15" s="71" t="s">
        <v>3477</v>
      </c>
      <c r="AV15" s="71" t="s">
        <v>794</v>
      </c>
      <c r="AW15" s="71" t="s">
        <v>794</v>
      </c>
      <c r="AX15" s="71" t="s">
        <v>3478</v>
      </c>
      <c r="AY15" s="71" t="s">
        <v>3479</v>
      </c>
      <c r="AZ15" s="71" t="s">
        <v>3375</v>
      </c>
      <c r="BA15" s="71" t="s">
        <v>3477</v>
      </c>
      <c r="BB15" s="61"/>
      <c r="BC15" s="71" t="s">
        <v>3480</v>
      </c>
      <c r="BD15" s="71" t="s">
        <v>3474</v>
      </c>
      <c r="BE15" s="71" t="s">
        <v>3475</v>
      </c>
      <c r="BF15" s="67" t="s">
        <v>3481</v>
      </c>
      <c r="BG15" s="67" t="s">
        <v>3482</v>
      </c>
      <c r="BH15" s="67" t="s">
        <v>3483</v>
      </c>
      <c r="BI15" s="71" t="s">
        <v>3404</v>
      </c>
      <c r="BJ15" s="71" t="s">
        <v>3405</v>
      </c>
      <c r="BK15" s="71" t="s">
        <v>3484</v>
      </c>
      <c r="BL15" s="71" t="s">
        <v>3485</v>
      </c>
      <c r="BM15" s="71" t="s">
        <v>3486</v>
      </c>
      <c r="BN15" s="71" t="s">
        <v>3382</v>
      </c>
      <c r="BO15" s="71" t="s">
        <v>3383</v>
      </c>
      <c r="BP15" s="71" t="s">
        <v>3383</v>
      </c>
    </row>
    <row r="16" s="61" customFormat="1" ht="27" hidden="1" spans="5:68">
      <c r="E16" s="62"/>
      <c r="F16" s="61"/>
      <c r="G16" s="61"/>
      <c r="H16" s="61"/>
      <c r="I16" s="61"/>
      <c r="J16" s="61"/>
      <c r="K16" s="61"/>
      <c r="L16" s="61"/>
      <c r="M16" s="61"/>
      <c r="N16" s="63"/>
      <c r="O16" s="64"/>
      <c r="P16" s="64"/>
      <c r="Q16" s="61"/>
      <c r="R16" s="64"/>
      <c r="S16" s="65"/>
      <c r="T16" s="61"/>
      <c r="U16" s="66"/>
      <c r="V16" s="61"/>
      <c r="W16" s="61"/>
      <c r="X16" s="61"/>
      <c r="Y16" s="61"/>
      <c r="Z16" s="61"/>
      <c r="AA16" s="61"/>
      <c r="AB16" s="61"/>
      <c r="AC16" s="62"/>
      <c r="AD16" s="62"/>
      <c r="AE16" s="61"/>
      <c r="AF16" s="61"/>
      <c r="AG16" s="61"/>
      <c r="AH16" s="61"/>
      <c r="AI16" s="61"/>
      <c r="AJ16" s="63"/>
      <c r="AK16" s="61"/>
      <c r="AL16" s="61"/>
      <c r="AM16" s="61"/>
      <c r="AN16" s="61"/>
      <c r="AO16" s="61"/>
      <c r="AP16" s="61"/>
      <c r="AQ16" s="61"/>
      <c r="AR16" s="61"/>
      <c r="AS16" s="61"/>
      <c r="AT16" s="61"/>
      <c r="AU16" s="61"/>
      <c r="AV16" s="61"/>
      <c r="AW16" s="61"/>
      <c r="AX16" s="61"/>
      <c r="AY16" s="61"/>
      <c r="AZ16" s="61"/>
      <c r="BA16" s="61"/>
      <c r="BB16" s="61"/>
      <c r="BC16" s="61"/>
      <c r="BD16" s="61"/>
      <c r="BE16" s="61"/>
      <c r="BF16" s="67"/>
      <c r="BG16" s="67"/>
      <c r="BH16" s="67"/>
      <c r="BI16" s="61"/>
      <c r="BJ16" s="61"/>
      <c r="BK16" s="61"/>
      <c r="BL16" s="61"/>
      <c r="BM16" s="71" t="s">
        <v>3487</v>
      </c>
      <c r="BN16" s="71" t="s">
        <v>3488</v>
      </c>
      <c r="BO16" s="71" t="s">
        <v>3123</v>
      </c>
      <c r="BP16" s="71" t="s">
        <v>3123</v>
      </c>
    </row>
    <row r="17" s="61" customFormat="1" ht="54" spans="1:68">
      <c r="A17" s="71" t="s">
        <v>3489</v>
      </c>
      <c r="B17" s="71" t="s">
        <v>2831</v>
      </c>
      <c r="C17" s="71" t="s">
        <v>3388</v>
      </c>
      <c r="D17" s="71" t="s">
        <v>3490</v>
      </c>
      <c r="E17" s="62" t="s">
        <v>3412</v>
      </c>
      <c r="F17" s="71" t="s">
        <v>3454</v>
      </c>
      <c r="G17" s="71" t="s">
        <v>3350</v>
      </c>
      <c r="H17" s="61"/>
      <c r="I17" s="61"/>
      <c r="J17" s="71" t="s">
        <v>3351</v>
      </c>
      <c r="K17" s="71" t="s">
        <v>3352</v>
      </c>
      <c r="L17" s="71" t="s">
        <v>3353</v>
      </c>
      <c r="M17" s="71" t="s">
        <v>3354</v>
      </c>
      <c r="N17" s="63">
        <v>1</v>
      </c>
      <c r="O17" s="65">
        <v>39861.39</v>
      </c>
      <c r="P17" s="65">
        <v>40260</v>
      </c>
      <c r="Q17" s="71" t="s">
        <v>3491</v>
      </c>
      <c r="R17" s="65">
        <v>40260</v>
      </c>
      <c r="S17" s="65">
        <v>398.61</v>
      </c>
      <c r="T17" s="71" t="s">
        <v>3413</v>
      </c>
      <c r="U17" s="66"/>
      <c r="V17" s="71" t="s">
        <v>3357</v>
      </c>
      <c r="W17" s="71" t="s">
        <v>3358</v>
      </c>
      <c r="X17" s="71" t="s">
        <v>2400</v>
      </c>
      <c r="Y17" s="71" t="s">
        <v>2404</v>
      </c>
      <c r="Z17" s="71" t="s">
        <v>2831</v>
      </c>
      <c r="AA17" s="71" t="s">
        <v>3355</v>
      </c>
      <c r="AB17" s="71" t="s">
        <v>3355</v>
      </c>
      <c r="AC17" s="62" t="s">
        <v>3390</v>
      </c>
      <c r="AD17" s="62" t="s">
        <v>3492</v>
      </c>
      <c r="AE17" s="71" t="s">
        <v>3474</v>
      </c>
      <c r="AF17" s="71" t="s">
        <v>3475</v>
      </c>
      <c r="AG17" s="71" t="s">
        <v>3363</v>
      </c>
      <c r="AH17" s="71" t="s">
        <v>3493</v>
      </c>
      <c r="AI17" s="71" t="s">
        <v>3494</v>
      </c>
      <c r="AJ17" s="63"/>
      <c r="AK17" s="61"/>
      <c r="AL17" s="61"/>
      <c r="AM17" s="71" t="s">
        <v>3474</v>
      </c>
      <c r="AN17" s="71" t="s">
        <v>3475</v>
      </c>
      <c r="AO17" s="71" t="s">
        <v>3366</v>
      </c>
      <c r="AP17" s="71" t="s">
        <v>3495</v>
      </c>
      <c r="AQ17" s="71" t="s">
        <v>3395</v>
      </c>
      <c r="AR17" s="71" t="s">
        <v>3396</v>
      </c>
      <c r="AS17" s="71" t="s">
        <v>3496</v>
      </c>
      <c r="AT17" s="71" t="s">
        <v>3497</v>
      </c>
      <c r="AU17" s="71" t="s">
        <v>3477</v>
      </c>
      <c r="AV17" s="71" t="s">
        <v>799</v>
      </c>
      <c r="AW17" s="71" t="s">
        <v>794</v>
      </c>
      <c r="AX17" s="71" t="s">
        <v>3498</v>
      </c>
      <c r="AY17" s="71" t="s">
        <v>3499</v>
      </c>
      <c r="AZ17" s="71" t="s">
        <v>3375</v>
      </c>
      <c r="BA17" s="71" t="s">
        <v>3477</v>
      </c>
      <c r="BB17" s="61"/>
      <c r="BC17" s="71" t="s">
        <v>3355</v>
      </c>
      <c r="BD17" s="71" t="s">
        <v>3474</v>
      </c>
      <c r="BE17" s="71" t="s">
        <v>3475</v>
      </c>
      <c r="BF17" s="67" t="s">
        <v>3500</v>
      </c>
      <c r="BG17" s="67" t="s">
        <v>3501</v>
      </c>
      <c r="BH17" s="67" t="s">
        <v>3502</v>
      </c>
      <c r="BI17" s="71" t="s">
        <v>3404</v>
      </c>
      <c r="BJ17" s="71" t="s">
        <v>3405</v>
      </c>
      <c r="BK17" s="71" t="s">
        <v>3503</v>
      </c>
      <c r="BL17" s="71" t="s">
        <v>3485</v>
      </c>
      <c r="BM17" s="71" t="s">
        <v>3504</v>
      </c>
      <c r="BN17" s="71" t="s">
        <v>3382</v>
      </c>
      <c r="BO17" s="71" t="s">
        <v>3383</v>
      </c>
      <c r="BP17" s="71" t="s">
        <v>3383</v>
      </c>
    </row>
    <row r="18" s="61" customFormat="1" ht="27" hidden="1" spans="5:68">
      <c r="E18" s="62"/>
      <c r="F18" s="61"/>
      <c r="G18" s="61"/>
      <c r="H18" s="61"/>
      <c r="I18" s="61"/>
      <c r="J18" s="61"/>
      <c r="K18" s="61"/>
      <c r="L18" s="61"/>
      <c r="M18" s="61"/>
      <c r="N18" s="63"/>
      <c r="O18" s="64"/>
      <c r="P18" s="64"/>
      <c r="Q18" s="61"/>
      <c r="R18" s="64"/>
      <c r="S18" s="65"/>
      <c r="T18" s="61"/>
      <c r="U18" s="66"/>
      <c r="V18" s="61"/>
      <c r="W18" s="61"/>
      <c r="X18" s="61"/>
      <c r="Y18" s="61"/>
      <c r="Z18" s="61"/>
      <c r="AA18" s="61"/>
      <c r="AB18" s="61"/>
      <c r="AC18" s="62"/>
      <c r="AD18" s="62"/>
      <c r="AE18" s="61"/>
      <c r="AF18" s="61"/>
      <c r="AG18" s="61"/>
      <c r="AH18" s="61"/>
      <c r="AI18" s="61"/>
      <c r="AJ18" s="63"/>
      <c r="AK18" s="61"/>
      <c r="AL18" s="61"/>
      <c r="AM18" s="61"/>
      <c r="AN18" s="61"/>
      <c r="AO18" s="61"/>
      <c r="AP18" s="61"/>
      <c r="AQ18" s="61"/>
      <c r="AR18" s="61"/>
      <c r="AS18" s="61"/>
      <c r="AT18" s="61"/>
      <c r="AU18" s="61"/>
      <c r="AV18" s="61"/>
      <c r="AW18" s="61"/>
      <c r="AX18" s="61"/>
      <c r="AY18" s="61"/>
      <c r="AZ18" s="61"/>
      <c r="BA18" s="61"/>
      <c r="BB18" s="61"/>
      <c r="BC18" s="61"/>
      <c r="BD18" s="61"/>
      <c r="BE18" s="61"/>
      <c r="BF18" s="67"/>
      <c r="BG18" s="67"/>
      <c r="BH18" s="67"/>
      <c r="BI18" s="61"/>
      <c r="BJ18" s="61"/>
      <c r="BK18" s="61"/>
      <c r="BL18" s="61"/>
      <c r="BM18" s="71" t="s">
        <v>3505</v>
      </c>
      <c r="BN18" s="71" t="s">
        <v>3506</v>
      </c>
      <c r="BO18" s="71" t="s">
        <v>3507</v>
      </c>
      <c r="BP18" s="71" t="s">
        <v>3507</v>
      </c>
    </row>
    <row r="19" s="61" customFormat="1" ht="310.5" hidden="1" spans="1:68">
      <c r="A19" s="71" t="s">
        <v>3508</v>
      </c>
      <c r="B19" s="71" t="s">
        <v>2851</v>
      </c>
      <c r="C19" s="71" t="s">
        <v>3388</v>
      </c>
      <c r="D19" s="71" t="s">
        <v>3509</v>
      </c>
      <c r="E19" s="62" t="s">
        <v>3472</v>
      </c>
      <c r="F19" s="71" t="s">
        <v>3349</v>
      </c>
      <c r="G19" s="71" t="s">
        <v>3350</v>
      </c>
      <c r="H19" s="61"/>
      <c r="I19" s="61"/>
      <c r="J19" s="71" t="s">
        <v>3351</v>
      </c>
      <c r="K19" s="71" t="s">
        <v>3352</v>
      </c>
      <c r="L19" s="71" t="s">
        <v>3353</v>
      </c>
      <c r="M19" s="71" t="s">
        <v>3354</v>
      </c>
      <c r="N19" s="63"/>
      <c r="O19" s="64"/>
      <c r="P19" s="65">
        <v>14800</v>
      </c>
      <c r="Q19" s="71" t="s">
        <v>3355</v>
      </c>
      <c r="R19" s="65">
        <v>14800</v>
      </c>
      <c r="S19" s="65"/>
      <c r="T19" s="71" t="s">
        <v>3356</v>
      </c>
      <c r="U19" s="66"/>
      <c r="V19" s="71" t="s">
        <v>3357</v>
      </c>
      <c r="W19" s="71" t="s">
        <v>3358</v>
      </c>
      <c r="X19" s="71" t="s">
        <v>2400</v>
      </c>
      <c r="Y19" s="71" t="s">
        <v>2404</v>
      </c>
      <c r="Z19" s="71" t="s">
        <v>2851</v>
      </c>
      <c r="AA19" s="71" t="s">
        <v>3355</v>
      </c>
      <c r="AB19" s="71" t="s">
        <v>3355</v>
      </c>
      <c r="AC19" s="62" t="s">
        <v>3473</v>
      </c>
      <c r="AD19" s="62" t="s">
        <v>3457</v>
      </c>
      <c r="AE19" s="71" t="s">
        <v>3436</v>
      </c>
      <c r="AF19" s="71" t="s">
        <v>3437</v>
      </c>
      <c r="AG19" s="71" t="s">
        <v>3363</v>
      </c>
      <c r="AH19" s="61"/>
      <c r="AI19" s="61"/>
      <c r="AJ19" s="63"/>
      <c r="AK19" s="61"/>
      <c r="AL19" s="61"/>
      <c r="AM19" s="71" t="s">
        <v>3474</v>
      </c>
      <c r="AN19" s="71" t="s">
        <v>3475</v>
      </c>
      <c r="AO19" s="71" t="s">
        <v>3366</v>
      </c>
      <c r="AP19" s="71" t="s">
        <v>3367</v>
      </c>
      <c r="AQ19" s="71" t="s">
        <v>3395</v>
      </c>
      <c r="AR19" s="71" t="s">
        <v>3396</v>
      </c>
      <c r="AS19" s="71" t="s">
        <v>3510</v>
      </c>
      <c r="AT19" s="71" t="s">
        <v>3179</v>
      </c>
      <c r="AU19" s="71" t="s">
        <v>3477</v>
      </c>
      <c r="AV19" s="71" t="s">
        <v>794</v>
      </c>
      <c r="AW19" s="71" t="s">
        <v>794</v>
      </c>
      <c r="AX19" s="71" t="s">
        <v>3511</v>
      </c>
      <c r="AY19" s="71" t="s">
        <v>3512</v>
      </c>
      <c r="AZ19" s="71" t="s">
        <v>3375</v>
      </c>
      <c r="BA19" s="71" t="s">
        <v>3477</v>
      </c>
      <c r="BB19" s="61"/>
      <c r="BC19" s="71" t="s">
        <v>3513</v>
      </c>
      <c r="BD19" s="71" t="s">
        <v>3474</v>
      </c>
      <c r="BE19" s="71" t="s">
        <v>3475</v>
      </c>
      <c r="BF19" s="67" t="s">
        <v>3514</v>
      </c>
      <c r="BG19" s="67" t="s">
        <v>3515</v>
      </c>
      <c r="BH19" s="67" t="s">
        <v>3516</v>
      </c>
      <c r="BI19" s="71" t="s">
        <v>3404</v>
      </c>
      <c r="BJ19" s="71" t="s">
        <v>3405</v>
      </c>
      <c r="BK19" s="71" t="s">
        <v>3517</v>
      </c>
      <c r="BL19" s="71" t="s">
        <v>3485</v>
      </c>
      <c r="BM19" s="71" t="s">
        <v>3518</v>
      </c>
      <c r="BN19" s="71" t="s">
        <v>3382</v>
      </c>
      <c r="BO19" s="71" t="s">
        <v>3383</v>
      </c>
      <c r="BP19" s="71" t="s">
        <v>3383</v>
      </c>
    </row>
    <row r="20" s="61" customFormat="1" ht="27" hidden="1" spans="5:68">
      <c r="E20" s="62"/>
      <c r="F20" s="61"/>
      <c r="G20" s="61"/>
      <c r="H20" s="61"/>
      <c r="I20" s="61"/>
      <c r="J20" s="61"/>
      <c r="K20" s="61"/>
      <c r="L20" s="61"/>
      <c r="M20" s="61"/>
      <c r="N20" s="63"/>
      <c r="O20" s="64"/>
      <c r="P20" s="64"/>
      <c r="Q20" s="61"/>
      <c r="R20" s="64"/>
      <c r="S20" s="65"/>
      <c r="T20" s="61"/>
      <c r="U20" s="66"/>
      <c r="V20" s="61"/>
      <c r="W20" s="61"/>
      <c r="X20" s="61"/>
      <c r="Y20" s="61"/>
      <c r="Z20" s="61"/>
      <c r="AA20" s="61"/>
      <c r="AB20" s="61"/>
      <c r="AC20" s="62"/>
      <c r="AD20" s="62"/>
      <c r="AE20" s="61"/>
      <c r="AF20" s="61"/>
      <c r="AG20" s="61"/>
      <c r="AH20" s="61"/>
      <c r="AI20" s="61"/>
      <c r="AJ20" s="63"/>
      <c r="AK20" s="61"/>
      <c r="AL20" s="61"/>
      <c r="AM20" s="61"/>
      <c r="AN20" s="61"/>
      <c r="AO20" s="61"/>
      <c r="AP20" s="61"/>
      <c r="AQ20" s="61"/>
      <c r="AR20" s="61"/>
      <c r="AS20" s="61"/>
      <c r="AT20" s="61"/>
      <c r="AU20" s="61"/>
      <c r="AV20" s="61"/>
      <c r="AW20" s="61"/>
      <c r="AX20" s="61"/>
      <c r="AY20" s="61"/>
      <c r="AZ20" s="61"/>
      <c r="BA20" s="61"/>
      <c r="BB20" s="61"/>
      <c r="BC20" s="61"/>
      <c r="BD20" s="61"/>
      <c r="BE20" s="61"/>
      <c r="BF20" s="67"/>
      <c r="BG20" s="67"/>
      <c r="BH20" s="67"/>
      <c r="BI20" s="61"/>
      <c r="BJ20" s="61"/>
      <c r="BK20" s="61"/>
      <c r="BL20" s="61"/>
      <c r="BM20" s="71" t="s">
        <v>3519</v>
      </c>
      <c r="BN20" s="71" t="s">
        <v>3520</v>
      </c>
      <c r="BO20" s="71" t="s">
        <v>3181</v>
      </c>
      <c r="BP20" s="71" t="s">
        <v>3181</v>
      </c>
    </row>
    <row r="21" s="61" customFormat="1" ht="54" hidden="1" spans="1:68">
      <c r="A21" s="71" t="s">
        <v>3521</v>
      </c>
      <c r="B21" s="71" t="s">
        <v>2829</v>
      </c>
      <c r="C21" s="71" t="s">
        <v>3388</v>
      </c>
      <c r="D21" s="71" t="s">
        <v>3522</v>
      </c>
      <c r="E21" s="62" t="s">
        <v>3523</v>
      </c>
      <c r="F21" s="71" t="s">
        <v>3454</v>
      </c>
      <c r="G21" s="71" t="s">
        <v>3350</v>
      </c>
      <c r="H21" s="61"/>
      <c r="I21" s="61"/>
      <c r="J21" s="71" t="s">
        <v>3351</v>
      </c>
      <c r="K21" s="71" t="s">
        <v>3352</v>
      </c>
      <c r="L21" s="71" t="s">
        <v>3353</v>
      </c>
      <c r="M21" s="71" t="s">
        <v>3354</v>
      </c>
      <c r="N21" s="63">
        <v>1</v>
      </c>
      <c r="O21" s="65">
        <v>1311461.9</v>
      </c>
      <c r="P21" s="65">
        <v>1377035</v>
      </c>
      <c r="Q21" s="71" t="s">
        <v>3524</v>
      </c>
      <c r="R21" s="64"/>
      <c r="S21" s="65">
        <v>65573.1</v>
      </c>
      <c r="T21" s="71" t="s">
        <v>3356</v>
      </c>
      <c r="U21" s="66"/>
      <c r="V21" s="71" t="s">
        <v>3357</v>
      </c>
      <c r="W21" s="71" t="s">
        <v>3358</v>
      </c>
      <c r="X21" s="71" t="s">
        <v>2400</v>
      </c>
      <c r="Y21" s="71" t="s">
        <v>2404</v>
      </c>
      <c r="Z21" s="71" t="s">
        <v>2829</v>
      </c>
      <c r="AA21" s="71" t="s">
        <v>3355</v>
      </c>
      <c r="AB21" s="71" t="s">
        <v>3355</v>
      </c>
      <c r="AC21" s="62" t="s">
        <v>3390</v>
      </c>
      <c r="AD21" s="62" t="s">
        <v>3492</v>
      </c>
      <c r="AE21" s="71" t="s">
        <v>3415</v>
      </c>
      <c r="AF21" s="71" t="s">
        <v>3416</v>
      </c>
      <c r="AG21" s="71" t="s">
        <v>3363</v>
      </c>
      <c r="AH21" s="71" t="s">
        <v>3525</v>
      </c>
      <c r="AI21" s="71" t="s">
        <v>3526</v>
      </c>
      <c r="AJ21" s="63"/>
      <c r="AK21" s="61"/>
      <c r="AL21" s="61"/>
      <c r="AM21" s="71" t="s">
        <v>3415</v>
      </c>
      <c r="AN21" s="71" t="s">
        <v>3416</v>
      </c>
      <c r="AO21" s="71" t="s">
        <v>3366</v>
      </c>
      <c r="AP21" s="71" t="s">
        <v>3367</v>
      </c>
      <c r="AQ21" s="71" t="s">
        <v>3395</v>
      </c>
      <c r="AR21" s="71" t="s">
        <v>3396</v>
      </c>
      <c r="AS21" s="71" t="s">
        <v>3438</v>
      </c>
      <c r="AT21" s="71" t="s">
        <v>3099</v>
      </c>
      <c r="AU21" s="71" t="s">
        <v>3439</v>
      </c>
      <c r="AV21" s="71" t="s">
        <v>799</v>
      </c>
      <c r="AW21" s="71" t="s">
        <v>794</v>
      </c>
      <c r="AX21" s="71" t="s">
        <v>3527</v>
      </c>
      <c r="AY21" s="71" t="s">
        <v>3528</v>
      </c>
      <c r="AZ21" s="71" t="s">
        <v>3375</v>
      </c>
      <c r="BA21" s="71" t="s">
        <v>3439</v>
      </c>
      <c r="BB21" s="61"/>
      <c r="BC21" s="71" t="s">
        <v>3355</v>
      </c>
      <c r="BD21" s="71" t="s">
        <v>3415</v>
      </c>
      <c r="BE21" s="71" t="s">
        <v>3416</v>
      </c>
      <c r="BF21" s="67" t="s">
        <v>3529</v>
      </c>
      <c r="BG21" s="67" t="s">
        <v>3530</v>
      </c>
      <c r="BH21" s="67" t="s">
        <v>3531</v>
      </c>
      <c r="BI21" s="71" t="s">
        <v>3404</v>
      </c>
      <c r="BJ21" s="71" t="s">
        <v>3405</v>
      </c>
      <c r="BK21" s="71" t="s">
        <v>3532</v>
      </c>
      <c r="BL21" s="71" t="s">
        <v>3447</v>
      </c>
      <c r="BM21" s="71" t="s">
        <v>3533</v>
      </c>
      <c r="BN21" s="71" t="s">
        <v>3382</v>
      </c>
      <c r="BO21" s="71" t="s">
        <v>3383</v>
      </c>
      <c r="BP21" s="71" t="s">
        <v>3383</v>
      </c>
    </row>
    <row r="22" s="61" customFormat="1" ht="27" hidden="1" spans="5:68">
      <c r="E22" s="62"/>
      <c r="F22" s="61"/>
      <c r="G22" s="61"/>
      <c r="H22" s="61"/>
      <c r="I22" s="61"/>
      <c r="J22" s="61"/>
      <c r="K22" s="61"/>
      <c r="L22" s="61"/>
      <c r="M22" s="61"/>
      <c r="N22" s="63"/>
      <c r="O22" s="64"/>
      <c r="P22" s="64"/>
      <c r="Q22" s="61"/>
      <c r="R22" s="64"/>
      <c r="S22" s="65"/>
      <c r="T22" s="61"/>
      <c r="U22" s="66"/>
      <c r="V22" s="61"/>
      <c r="W22" s="61"/>
      <c r="X22" s="61"/>
      <c r="Y22" s="61"/>
      <c r="Z22" s="61"/>
      <c r="AA22" s="61"/>
      <c r="AB22" s="61"/>
      <c r="AC22" s="62"/>
      <c r="AD22" s="62"/>
      <c r="AE22" s="61"/>
      <c r="AF22" s="61"/>
      <c r="AG22" s="61"/>
      <c r="AH22" s="61"/>
      <c r="AI22" s="61"/>
      <c r="AJ22" s="63"/>
      <c r="AK22" s="61"/>
      <c r="AL22" s="61"/>
      <c r="AM22" s="61"/>
      <c r="AN22" s="61"/>
      <c r="AO22" s="61"/>
      <c r="AP22" s="61"/>
      <c r="AQ22" s="61"/>
      <c r="AR22" s="61"/>
      <c r="AS22" s="61"/>
      <c r="AT22" s="61"/>
      <c r="AU22" s="61"/>
      <c r="AV22" s="61"/>
      <c r="AW22" s="61"/>
      <c r="AX22" s="61"/>
      <c r="AY22" s="61"/>
      <c r="AZ22" s="61"/>
      <c r="BA22" s="61"/>
      <c r="BB22" s="61"/>
      <c r="BC22" s="61"/>
      <c r="BD22" s="61"/>
      <c r="BE22" s="61"/>
      <c r="BF22" s="67"/>
      <c r="BG22" s="67"/>
      <c r="BH22" s="67"/>
      <c r="BI22" s="61"/>
      <c r="BJ22" s="61"/>
      <c r="BK22" s="61"/>
      <c r="BL22" s="61"/>
      <c r="BM22" s="71" t="s">
        <v>3534</v>
      </c>
      <c r="BN22" s="71" t="s">
        <v>3535</v>
      </c>
      <c r="BO22" s="71" t="s">
        <v>3536</v>
      </c>
      <c r="BP22" s="71" t="s">
        <v>3536</v>
      </c>
    </row>
    <row r="23" s="61" customFormat="1" ht="54" hidden="1" spans="1:68">
      <c r="A23" s="71" t="s">
        <v>3537</v>
      </c>
      <c r="B23" s="71" t="s">
        <v>2844</v>
      </c>
      <c r="C23" s="71" t="s">
        <v>3388</v>
      </c>
      <c r="D23" s="71" t="s">
        <v>3538</v>
      </c>
      <c r="E23" s="62" t="s">
        <v>3348</v>
      </c>
      <c r="F23" s="71" t="s">
        <v>3454</v>
      </c>
      <c r="G23" s="71" t="s">
        <v>3350</v>
      </c>
      <c r="H23" s="61"/>
      <c r="I23" s="61"/>
      <c r="J23" s="71" t="s">
        <v>3351</v>
      </c>
      <c r="K23" s="71" t="s">
        <v>3352</v>
      </c>
      <c r="L23" s="71" t="s">
        <v>3353</v>
      </c>
      <c r="M23" s="71" t="s">
        <v>3354</v>
      </c>
      <c r="N23" s="63">
        <v>1</v>
      </c>
      <c r="O23" s="65">
        <v>47097.6</v>
      </c>
      <c r="P23" s="65">
        <v>49923.46</v>
      </c>
      <c r="Q23" s="71" t="s">
        <v>3539</v>
      </c>
      <c r="R23" s="64"/>
      <c r="S23" s="65">
        <v>2825.86</v>
      </c>
      <c r="T23" s="71" t="s">
        <v>3356</v>
      </c>
      <c r="U23" s="66"/>
      <c r="V23" s="71" t="s">
        <v>3357</v>
      </c>
      <c r="W23" s="71" t="s">
        <v>3358</v>
      </c>
      <c r="X23" s="71" t="s">
        <v>2400</v>
      </c>
      <c r="Y23" s="71" t="s">
        <v>2404</v>
      </c>
      <c r="Z23" s="71" t="s">
        <v>2844</v>
      </c>
      <c r="AA23" s="71" t="s">
        <v>3355</v>
      </c>
      <c r="AB23" s="71" t="s">
        <v>3355</v>
      </c>
      <c r="AC23" s="62" t="s">
        <v>3540</v>
      </c>
      <c r="AD23" s="62" t="s">
        <v>3541</v>
      </c>
      <c r="AE23" s="71" t="s">
        <v>3364</v>
      </c>
      <c r="AF23" s="71" t="s">
        <v>3365</v>
      </c>
      <c r="AG23" s="71" t="s">
        <v>3363</v>
      </c>
      <c r="AH23" s="71" t="s">
        <v>3542</v>
      </c>
      <c r="AI23" s="71" t="s">
        <v>3543</v>
      </c>
      <c r="AJ23" s="63"/>
      <c r="AK23" s="61"/>
      <c r="AL23" s="61"/>
      <c r="AM23" s="71" t="s">
        <v>3364</v>
      </c>
      <c r="AN23" s="71" t="s">
        <v>3365</v>
      </c>
      <c r="AO23" s="71" t="s">
        <v>3366</v>
      </c>
      <c r="AP23" s="71" t="s">
        <v>3367</v>
      </c>
      <c r="AQ23" s="71" t="s">
        <v>3395</v>
      </c>
      <c r="AR23" s="71" t="s">
        <v>3396</v>
      </c>
      <c r="AS23" s="71" t="s">
        <v>3544</v>
      </c>
      <c r="AT23" s="71" t="s">
        <v>47</v>
      </c>
      <c r="AU23" s="71" t="s">
        <v>3372</v>
      </c>
      <c r="AV23" s="71" t="s">
        <v>799</v>
      </c>
      <c r="AW23" s="71" t="s">
        <v>794</v>
      </c>
      <c r="AX23" s="71" t="s">
        <v>3545</v>
      </c>
      <c r="AY23" s="71" t="s">
        <v>3546</v>
      </c>
      <c r="AZ23" s="71" t="s">
        <v>3375</v>
      </c>
      <c r="BA23" s="71" t="s">
        <v>3372</v>
      </c>
      <c r="BB23" s="61"/>
      <c r="BC23" s="71" t="s">
        <v>3355</v>
      </c>
      <c r="BD23" s="71" t="s">
        <v>3364</v>
      </c>
      <c r="BE23" s="71" t="s">
        <v>3365</v>
      </c>
      <c r="BF23" s="67" t="s">
        <v>3547</v>
      </c>
      <c r="BG23" s="67" t="s">
        <v>3548</v>
      </c>
      <c r="BH23" s="67" t="s">
        <v>3549</v>
      </c>
      <c r="BI23" s="71" t="s">
        <v>3404</v>
      </c>
      <c r="BJ23" s="71" t="s">
        <v>3405</v>
      </c>
      <c r="BK23" s="71" t="s">
        <v>3550</v>
      </c>
      <c r="BL23" s="71" t="s">
        <v>3380</v>
      </c>
      <c r="BM23" s="71" t="s">
        <v>3551</v>
      </c>
      <c r="BN23" s="71" t="s">
        <v>3382</v>
      </c>
      <c r="BO23" s="71" t="s">
        <v>3383</v>
      </c>
      <c r="BP23" s="71" t="s">
        <v>3383</v>
      </c>
    </row>
    <row r="24" s="61" customFormat="1" ht="27" hidden="1" spans="5:68">
      <c r="E24" s="62"/>
      <c r="F24" s="61"/>
      <c r="G24" s="61"/>
      <c r="H24" s="61"/>
      <c r="I24" s="61"/>
      <c r="J24" s="61"/>
      <c r="K24" s="61"/>
      <c r="L24" s="61"/>
      <c r="M24" s="61"/>
      <c r="N24" s="63"/>
      <c r="O24" s="64"/>
      <c r="P24" s="64"/>
      <c r="Q24" s="61"/>
      <c r="R24" s="64"/>
      <c r="S24" s="65"/>
      <c r="T24" s="61"/>
      <c r="U24" s="66"/>
      <c r="V24" s="61"/>
      <c r="W24" s="61"/>
      <c r="X24" s="61"/>
      <c r="Y24" s="61"/>
      <c r="Z24" s="61"/>
      <c r="AA24" s="61"/>
      <c r="AB24" s="61"/>
      <c r="AC24" s="62"/>
      <c r="AD24" s="62"/>
      <c r="AE24" s="61"/>
      <c r="AF24" s="61"/>
      <c r="AG24" s="61"/>
      <c r="AH24" s="61"/>
      <c r="AI24" s="61"/>
      <c r="AJ24" s="63"/>
      <c r="AK24" s="61"/>
      <c r="AL24" s="61"/>
      <c r="AM24" s="61"/>
      <c r="AN24" s="61"/>
      <c r="AO24" s="61"/>
      <c r="AP24" s="61"/>
      <c r="AQ24" s="61"/>
      <c r="AR24" s="61"/>
      <c r="AS24" s="61"/>
      <c r="AT24" s="61"/>
      <c r="AU24" s="61"/>
      <c r="AV24" s="61"/>
      <c r="AW24" s="61"/>
      <c r="AX24" s="61"/>
      <c r="AY24" s="61"/>
      <c r="AZ24" s="61"/>
      <c r="BA24" s="61"/>
      <c r="BB24" s="61"/>
      <c r="BC24" s="61"/>
      <c r="BD24" s="61"/>
      <c r="BE24" s="61"/>
      <c r="BF24" s="67"/>
      <c r="BG24" s="67"/>
      <c r="BH24" s="67"/>
      <c r="BI24" s="61"/>
      <c r="BJ24" s="61"/>
      <c r="BK24" s="61"/>
      <c r="BL24" s="61"/>
      <c r="BM24" s="71" t="s">
        <v>3552</v>
      </c>
      <c r="BN24" s="71" t="s">
        <v>3553</v>
      </c>
      <c r="BO24" s="71" t="s">
        <v>3024</v>
      </c>
      <c r="BP24" s="71" t="s">
        <v>3024</v>
      </c>
    </row>
    <row r="25" s="61" customFormat="1" ht="283.5" hidden="1" spans="1:68">
      <c r="A25" s="71" t="s">
        <v>3554</v>
      </c>
      <c r="B25" s="71" t="s">
        <v>2858</v>
      </c>
      <c r="C25" s="71" t="s">
        <v>3388</v>
      </c>
      <c r="D25" s="71" t="s">
        <v>3555</v>
      </c>
      <c r="E25" s="62" t="s">
        <v>3556</v>
      </c>
      <c r="F25" s="71" t="s">
        <v>3349</v>
      </c>
      <c r="G25" s="71" t="s">
        <v>3350</v>
      </c>
      <c r="H25" s="61"/>
      <c r="I25" s="61"/>
      <c r="J25" s="71" t="s">
        <v>3351</v>
      </c>
      <c r="K25" s="71" t="s">
        <v>3352</v>
      </c>
      <c r="L25" s="71" t="s">
        <v>3353</v>
      </c>
      <c r="M25" s="71" t="s">
        <v>3354</v>
      </c>
      <c r="N25" s="63"/>
      <c r="O25" s="64"/>
      <c r="P25" s="65">
        <v>120000</v>
      </c>
      <c r="Q25" s="71" t="s">
        <v>3355</v>
      </c>
      <c r="R25" s="65">
        <v>120000</v>
      </c>
      <c r="S25" s="65"/>
      <c r="T25" s="71" t="s">
        <v>3356</v>
      </c>
      <c r="U25" s="66"/>
      <c r="V25" s="71" t="s">
        <v>3357</v>
      </c>
      <c r="W25" s="71" t="s">
        <v>3358</v>
      </c>
      <c r="X25" s="71" t="s">
        <v>2400</v>
      </c>
      <c r="Y25" s="71" t="s">
        <v>2404</v>
      </c>
      <c r="Z25" s="71" t="s">
        <v>2858</v>
      </c>
      <c r="AA25" s="71" t="s">
        <v>3355</v>
      </c>
      <c r="AB25" s="71" t="s">
        <v>3355</v>
      </c>
      <c r="AC25" s="62" t="s">
        <v>3557</v>
      </c>
      <c r="AD25" s="62" t="s">
        <v>3558</v>
      </c>
      <c r="AE25" s="71" t="s">
        <v>3559</v>
      </c>
      <c r="AF25" s="71" t="s">
        <v>3560</v>
      </c>
      <c r="AG25" s="71" t="s">
        <v>3363</v>
      </c>
      <c r="AH25" s="61"/>
      <c r="AI25" s="61"/>
      <c r="AJ25" s="63"/>
      <c r="AK25" s="61"/>
      <c r="AL25" s="61"/>
      <c r="AM25" s="71" t="s">
        <v>3474</v>
      </c>
      <c r="AN25" s="71" t="s">
        <v>3475</v>
      </c>
      <c r="AO25" s="71" t="s">
        <v>3366</v>
      </c>
      <c r="AP25" s="71" t="s">
        <v>3495</v>
      </c>
      <c r="AQ25" s="71" t="s">
        <v>3395</v>
      </c>
      <c r="AR25" s="71" t="s">
        <v>3396</v>
      </c>
      <c r="AS25" s="71" t="s">
        <v>3561</v>
      </c>
      <c r="AT25" s="71" t="s">
        <v>3203</v>
      </c>
      <c r="AU25" s="71" t="s">
        <v>3477</v>
      </c>
      <c r="AV25" s="71" t="s">
        <v>794</v>
      </c>
      <c r="AW25" s="71" t="s">
        <v>794</v>
      </c>
      <c r="AX25" s="71" t="s">
        <v>3562</v>
      </c>
      <c r="AY25" s="71" t="s">
        <v>3563</v>
      </c>
      <c r="AZ25" s="71" t="s">
        <v>3375</v>
      </c>
      <c r="BA25" s="71" t="s">
        <v>3477</v>
      </c>
      <c r="BB25" s="61"/>
      <c r="BC25" s="71" t="s">
        <v>3564</v>
      </c>
      <c r="BD25" s="71" t="s">
        <v>3565</v>
      </c>
      <c r="BE25" s="71" t="s">
        <v>3566</v>
      </c>
      <c r="BF25" s="67" t="s">
        <v>3567</v>
      </c>
      <c r="BG25" s="67" t="s">
        <v>3568</v>
      </c>
      <c r="BH25" s="67" t="s">
        <v>3569</v>
      </c>
      <c r="BI25" s="71" t="s">
        <v>3404</v>
      </c>
      <c r="BJ25" s="71" t="s">
        <v>3405</v>
      </c>
      <c r="BK25" s="71" t="s">
        <v>3570</v>
      </c>
      <c r="BL25" s="71" t="s">
        <v>3485</v>
      </c>
      <c r="BM25" s="71" t="s">
        <v>3571</v>
      </c>
      <c r="BN25" s="71" t="s">
        <v>3382</v>
      </c>
      <c r="BO25" s="71" t="s">
        <v>3383</v>
      </c>
      <c r="BP25" s="71" t="s">
        <v>3383</v>
      </c>
    </row>
    <row r="26" s="61" customFormat="1" ht="27" hidden="1" spans="5:68">
      <c r="E26" s="62"/>
      <c r="F26" s="61"/>
      <c r="G26" s="61"/>
      <c r="H26" s="61"/>
      <c r="I26" s="61"/>
      <c r="J26" s="61"/>
      <c r="K26" s="61"/>
      <c r="L26" s="61"/>
      <c r="M26" s="61"/>
      <c r="N26" s="63"/>
      <c r="O26" s="64"/>
      <c r="P26" s="64"/>
      <c r="Q26" s="61"/>
      <c r="R26" s="64"/>
      <c r="S26" s="65"/>
      <c r="T26" s="61"/>
      <c r="U26" s="66"/>
      <c r="V26" s="61"/>
      <c r="W26" s="61"/>
      <c r="X26" s="61"/>
      <c r="Y26" s="61"/>
      <c r="Z26" s="61"/>
      <c r="AA26" s="61"/>
      <c r="AB26" s="61"/>
      <c r="AC26" s="62"/>
      <c r="AD26" s="62"/>
      <c r="AE26" s="61"/>
      <c r="AF26" s="61"/>
      <c r="AG26" s="61"/>
      <c r="AH26" s="61"/>
      <c r="AI26" s="61"/>
      <c r="AJ26" s="63"/>
      <c r="AK26" s="61"/>
      <c r="AL26" s="61"/>
      <c r="AM26" s="61"/>
      <c r="AN26" s="61"/>
      <c r="AO26" s="61"/>
      <c r="AP26" s="61"/>
      <c r="AQ26" s="61"/>
      <c r="AR26" s="61"/>
      <c r="AS26" s="61"/>
      <c r="AT26" s="61"/>
      <c r="AU26" s="61"/>
      <c r="AV26" s="61"/>
      <c r="AW26" s="61"/>
      <c r="AX26" s="61"/>
      <c r="AY26" s="61"/>
      <c r="AZ26" s="61"/>
      <c r="BA26" s="61"/>
      <c r="BB26" s="61"/>
      <c r="BC26" s="61"/>
      <c r="BD26" s="61"/>
      <c r="BE26" s="61"/>
      <c r="BF26" s="67"/>
      <c r="BG26" s="67"/>
      <c r="BH26" s="67"/>
      <c r="BI26" s="61"/>
      <c r="BJ26" s="61"/>
      <c r="BK26" s="61"/>
      <c r="BL26" s="61"/>
      <c r="BM26" s="71" t="s">
        <v>3572</v>
      </c>
      <c r="BN26" s="71" t="s">
        <v>3573</v>
      </c>
      <c r="BO26" s="71" t="s">
        <v>3205</v>
      </c>
      <c r="BP26" s="71" t="s">
        <v>3205</v>
      </c>
    </row>
    <row r="27" s="61" customFormat="1" ht="135" hidden="1" spans="1:68">
      <c r="A27" s="71" t="s">
        <v>3574</v>
      </c>
      <c r="B27" s="71" t="s">
        <v>2874</v>
      </c>
      <c r="C27" s="71" t="s">
        <v>3388</v>
      </c>
      <c r="D27" s="71" t="s">
        <v>3575</v>
      </c>
      <c r="E27" s="62" t="s">
        <v>3576</v>
      </c>
      <c r="F27" s="71" t="s">
        <v>3349</v>
      </c>
      <c r="G27" s="71" t="s">
        <v>3350</v>
      </c>
      <c r="H27" s="61"/>
      <c r="I27" s="61"/>
      <c r="J27" s="71" t="s">
        <v>3351</v>
      </c>
      <c r="K27" s="71" t="s">
        <v>3352</v>
      </c>
      <c r="L27" s="71" t="s">
        <v>3353</v>
      </c>
      <c r="M27" s="71" t="s">
        <v>3354</v>
      </c>
      <c r="N27" s="63"/>
      <c r="O27" s="64"/>
      <c r="P27" s="65">
        <v>49044.68</v>
      </c>
      <c r="Q27" s="71" t="s">
        <v>3355</v>
      </c>
      <c r="R27" s="64"/>
      <c r="S27" s="65"/>
      <c r="T27" s="71" t="s">
        <v>3356</v>
      </c>
      <c r="U27" s="66"/>
      <c r="V27" s="71" t="s">
        <v>3357</v>
      </c>
      <c r="W27" s="71" t="s">
        <v>3358</v>
      </c>
      <c r="X27" s="71" t="s">
        <v>2400</v>
      </c>
      <c r="Y27" s="71" t="s">
        <v>2404</v>
      </c>
      <c r="Z27" s="71" t="s">
        <v>2874</v>
      </c>
      <c r="AA27" s="71" t="s">
        <v>3355</v>
      </c>
      <c r="AB27" s="71" t="s">
        <v>3355</v>
      </c>
      <c r="AC27" s="62" t="s">
        <v>3577</v>
      </c>
      <c r="AD27" s="62" t="s">
        <v>3578</v>
      </c>
      <c r="AE27" s="71" t="s">
        <v>3559</v>
      </c>
      <c r="AF27" s="71" t="s">
        <v>3560</v>
      </c>
      <c r="AG27" s="71" t="s">
        <v>3363</v>
      </c>
      <c r="AH27" s="61"/>
      <c r="AI27" s="61"/>
      <c r="AJ27" s="63"/>
      <c r="AK27" s="61"/>
      <c r="AL27" s="61"/>
      <c r="AM27" s="71" t="s">
        <v>3364</v>
      </c>
      <c r="AN27" s="71" t="s">
        <v>3365</v>
      </c>
      <c r="AO27" s="71" t="s">
        <v>3366</v>
      </c>
      <c r="AP27" s="71" t="s">
        <v>3495</v>
      </c>
      <c r="AQ27" s="71" t="s">
        <v>3395</v>
      </c>
      <c r="AR27" s="71" t="s">
        <v>3396</v>
      </c>
      <c r="AS27" s="71" t="s">
        <v>3397</v>
      </c>
      <c r="AT27" s="71" t="s">
        <v>3186</v>
      </c>
      <c r="AU27" s="71" t="s">
        <v>3372</v>
      </c>
      <c r="AV27" s="71" t="s">
        <v>794</v>
      </c>
      <c r="AW27" s="71" t="s">
        <v>794</v>
      </c>
      <c r="AX27" s="71" t="s">
        <v>3579</v>
      </c>
      <c r="AY27" s="71" t="s">
        <v>3580</v>
      </c>
      <c r="AZ27" s="71" t="s">
        <v>3375</v>
      </c>
      <c r="BA27" s="71" t="s">
        <v>3372</v>
      </c>
      <c r="BB27" s="61"/>
      <c r="BC27" s="71" t="s">
        <v>3581</v>
      </c>
      <c r="BD27" s="71" t="s">
        <v>3565</v>
      </c>
      <c r="BE27" s="71" t="s">
        <v>3566</v>
      </c>
      <c r="BF27" s="67" t="s">
        <v>3582</v>
      </c>
      <c r="BG27" s="67" t="s">
        <v>3583</v>
      </c>
      <c r="BH27" s="67" t="s">
        <v>3584</v>
      </c>
      <c r="BI27" s="71" t="s">
        <v>3404</v>
      </c>
      <c r="BJ27" s="71" t="s">
        <v>3405</v>
      </c>
      <c r="BK27" s="71" t="s">
        <v>3585</v>
      </c>
      <c r="BL27" s="71" t="s">
        <v>3380</v>
      </c>
      <c r="BM27" s="71" t="s">
        <v>3586</v>
      </c>
      <c r="BN27" s="71" t="s">
        <v>3382</v>
      </c>
      <c r="BO27" s="71" t="s">
        <v>3383</v>
      </c>
      <c r="BP27" s="71" t="s">
        <v>3383</v>
      </c>
    </row>
    <row r="28" s="61" customFormat="1" ht="27" hidden="1" spans="5:68">
      <c r="E28" s="62"/>
      <c r="F28" s="61"/>
      <c r="G28" s="61"/>
      <c r="H28" s="61"/>
      <c r="I28" s="61"/>
      <c r="J28" s="61"/>
      <c r="K28" s="61"/>
      <c r="L28" s="61"/>
      <c r="M28" s="61"/>
      <c r="N28" s="63"/>
      <c r="O28" s="64"/>
      <c r="P28" s="64"/>
      <c r="Q28" s="61"/>
      <c r="R28" s="64"/>
      <c r="S28" s="65"/>
      <c r="T28" s="61"/>
      <c r="U28" s="66"/>
      <c r="V28" s="61"/>
      <c r="W28" s="61"/>
      <c r="X28" s="61"/>
      <c r="Y28" s="61"/>
      <c r="Z28" s="61"/>
      <c r="AA28" s="61"/>
      <c r="AB28" s="61"/>
      <c r="AC28" s="62"/>
      <c r="AD28" s="62"/>
      <c r="AE28" s="61"/>
      <c r="AF28" s="61"/>
      <c r="AG28" s="61"/>
      <c r="AH28" s="61"/>
      <c r="AI28" s="61"/>
      <c r="AJ28" s="63"/>
      <c r="AK28" s="61"/>
      <c r="AL28" s="61"/>
      <c r="AM28" s="61"/>
      <c r="AN28" s="61"/>
      <c r="AO28" s="61"/>
      <c r="AP28" s="61"/>
      <c r="AQ28" s="61"/>
      <c r="AR28" s="61"/>
      <c r="AS28" s="61"/>
      <c r="AT28" s="61"/>
      <c r="AU28" s="61"/>
      <c r="AV28" s="61"/>
      <c r="AW28" s="61"/>
      <c r="AX28" s="61"/>
      <c r="AY28" s="61"/>
      <c r="AZ28" s="61"/>
      <c r="BA28" s="61"/>
      <c r="BB28" s="61"/>
      <c r="BC28" s="61"/>
      <c r="BD28" s="61"/>
      <c r="BE28" s="61"/>
      <c r="BF28" s="67"/>
      <c r="BG28" s="67"/>
      <c r="BH28" s="67"/>
      <c r="BI28" s="61"/>
      <c r="BJ28" s="61"/>
      <c r="BK28" s="61"/>
      <c r="BL28" s="61"/>
      <c r="BM28" s="71" t="s">
        <v>3587</v>
      </c>
      <c r="BN28" s="71" t="s">
        <v>3588</v>
      </c>
      <c r="BO28" s="71" t="s">
        <v>3589</v>
      </c>
      <c r="BP28" s="71" t="s">
        <v>3589</v>
      </c>
    </row>
    <row r="29" s="61" customFormat="1" ht="148.5" hidden="1" spans="1:68">
      <c r="A29" s="71" t="s">
        <v>3590</v>
      </c>
      <c r="B29" s="71" t="s">
        <v>2848</v>
      </c>
      <c r="C29" s="71" t="s">
        <v>3388</v>
      </c>
      <c r="D29" s="71" t="s">
        <v>3591</v>
      </c>
      <c r="E29" s="62" t="s">
        <v>3472</v>
      </c>
      <c r="F29" s="71" t="s">
        <v>3349</v>
      </c>
      <c r="G29" s="71" t="s">
        <v>3350</v>
      </c>
      <c r="H29" s="61"/>
      <c r="I29" s="61"/>
      <c r="J29" s="71" t="s">
        <v>3351</v>
      </c>
      <c r="K29" s="71" t="s">
        <v>3352</v>
      </c>
      <c r="L29" s="71" t="s">
        <v>3353</v>
      </c>
      <c r="M29" s="71" t="s">
        <v>3354</v>
      </c>
      <c r="N29" s="63"/>
      <c r="O29" s="64"/>
      <c r="P29" s="65">
        <v>6000</v>
      </c>
      <c r="Q29" s="71" t="s">
        <v>3355</v>
      </c>
      <c r="R29" s="64"/>
      <c r="S29" s="65"/>
      <c r="T29" s="71" t="s">
        <v>3356</v>
      </c>
      <c r="U29" s="66"/>
      <c r="V29" s="71" t="s">
        <v>3357</v>
      </c>
      <c r="W29" s="71" t="s">
        <v>3358</v>
      </c>
      <c r="X29" s="71" t="s">
        <v>2400</v>
      </c>
      <c r="Y29" s="71" t="s">
        <v>2404</v>
      </c>
      <c r="Z29" s="71" t="s">
        <v>2848</v>
      </c>
      <c r="AA29" s="71" t="s">
        <v>3355</v>
      </c>
      <c r="AB29" s="71" t="s">
        <v>3355</v>
      </c>
      <c r="AC29" s="62" t="s">
        <v>3592</v>
      </c>
      <c r="AD29" s="62" t="s">
        <v>3593</v>
      </c>
      <c r="AE29" s="71" t="s">
        <v>3559</v>
      </c>
      <c r="AF29" s="71" t="s">
        <v>3560</v>
      </c>
      <c r="AG29" s="71" t="s">
        <v>3363</v>
      </c>
      <c r="AH29" s="61"/>
      <c r="AI29" s="61"/>
      <c r="AJ29" s="63"/>
      <c r="AK29" s="61"/>
      <c r="AL29" s="61"/>
      <c r="AM29" s="71" t="s">
        <v>3474</v>
      </c>
      <c r="AN29" s="71" t="s">
        <v>3475</v>
      </c>
      <c r="AO29" s="71" t="s">
        <v>3366</v>
      </c>
      <c r="AP29" s="71" t="s">
        <v>3495</v>
      </c>
      <c r="AQ29" s="71" t="s">
        <v>3395</v>
      </c>
      <c r="AR29" s="71" t="s">
        <v>3396</v>
      </c>
      <c r="AS29" s="71" t="s">
        <v>3594</v>
      </c>
      <c r="AT29" s="71" t="s">
        <v>3595</v>
      </c>
      <c r="AU29" s="71" t="s">
        <v>3372</v>
      </c>
      <c r="AV29" s="71" t="s">
        <v>794</v>
      </c>
      <c r="AW29" s="71" t="s">
        <v>794</v>
      </c>
      <c r="AX29" s="71" t="s">
        <v>3596</v>
      </c>
      <c r="AY29" s="71" t="s">
        <v>3597</v>
      </c>
      <c r="AZ29" s="71" t="s">
        <v>3375</v>
      </c>
      <c r="BA29" s="71" t="s">
        <v>3372</v>
      </c>
      <c r="BB29" s="61"/>
      <c r="BC29" s="71" t="s">
        <v>3598</v>
      </c>
      <c r="BD29" s="71" t="s">
        <v>3565</v>
      </c>
      <c r="BE29" s="71" t="s">
        <v>3566</v>
      </c>
      <c r="BF29" s="67" t="s">
        <v>3599</v>
      </c>
      <c r="BG29" s="67" t="s">
        <v>3600</v>
      </c>
      <c r="BH29" s="67" t="s">
        <v>3601</v>
      </c>
      <c r="BI29" s="71" t="s">
        <v>3404</v>
      </c>
      <c r="BJ29" s="71" t="s">
        <v>3405</v>
      </c>
      <c r="BK29" s="71" t="s">
        <v>3602</v>
      </c>
      <c r="BL29" s="71" t="s">
        <v>3380</v>
      </c>
      <c r="BM29" s="71" t="s">
        <v>3603</v>
      </c>
      <c r="BN29" s="71" t="s">
        <v>3382</v>
      </c>
      <c r="BO29" s="71" t="s">
        <v>3383</v>
      </c>
      <c r="BP29" s="71" t="s">
        <v>3383</v>
      </c>
    </row>
    <row r="30" s="61" customFormat="1" ht="27" hidden="1" spans="5:68">
      <c r="E30" s="62"/>
      <c r="F30" s="61"/>
      <c r="G30" s="61"/>
      <c r="H30" s="61"/>
      <c r="I30" s="61"/>
      <c r="J30" s="61"/>
      <c r="K30" s="61"/>
      <c r="L30" s="61"/>
      <c r="M30" s="61"/>
      <c r="N30" s="63"/>
      <c r="O30" s="64"/>
      <c r="P30" s="64"/>
      <c r="Q30" s="61"/>
      <c r="R30" s="64"/>
      <c r="S30" s="65"/>
      <c r="T30" s="61"/>
      <c r="U30" s="66"/>
      <c r="V30" s="61"/>
      <c r="W30" s="61"/>
      <c r="X30" s="61"/>
      <c r="Y30" s="61"/>
      <c r="Z30" s="61"/>
      <c r="AA30" s="61"/>
      <c r="AB30" s="61"/>
      <c r="AC30" s="62"/>
      <c r="AD30" s="62"/>
      <c r="AE30" s="61"/>
      <c r="AF30" s="61"/>
      <c r="AG30" s="61"/>
      <c r="AH30" s="61"/>
      <c r="AI30" s="61"/>
      <c r="AJ30" s="63"/>
      <c r="AK30" s="61"/>
      <c r="AL30" s="61"/>
      <c r="AM30" s="61"/>
      <c r="AN30" s="61"/>
      <c r="AO30" s="61"/>
      <c r="AP30" s="61"/>
      <c r="AQ30" s="61"/>
      <c r="AR30" s="61"/>
      <c r="AS30" s="61"/>
      <c r="AT30" s="61"/>
      <c r="AU30" s="61"/>
      <c r="AV30" s="61"/>
      <c r="AW30" s="61"/>
      <c r="AX30" s="61"/>
      <c r="AY30" s="61"/>
      <c r="AZ30" s="61"/>
      <c r="BA30" s="61"/>
      <c r="BB30" s="61"/>
      <c r="BC30" s="61"/>
      <c r="BD30" s="61"/>
      <c r="BE30" s="61"/>
      <c r="BF30" s="67"/>
      <c r="BG30" s="67"/>
      <c r="BH30" s="67"/>
      <c r="BI30" s="61"/>
      <c r="BJ30" s="61"/>
      <c r="BK30" s="61"/>
      <c r="BL30" s="61"/>
      <c r="BM30" s="71" t="s">
        <v>3604</v>
      </c>
      <c r="BN30" s="71" t="s">
        <v>3605</v>
      </c>
      <c r="BO30" s="71" t="s">
        <v>3606</v>
      </c>
      <c r="BP30" s="71" t="s">
        <v>3607</v>
      </c>
    </row>
    <row r="31" s="61" customFormat="1" ht="324" spans="1:68">
      <c r="A31" s="71" t="s">
        <v>3608</v>
      </c>
      <c r="B31" s="71" t="s">
        <v>2832</v>
      </c>
      <c r="C31" s="71" t="s">
        <v>3388</v>
      </c>
      <c r="D31" s="71" t="s">
        <v>3609</v>
      </c>
      <c r="E31" s="62" t="s">
        <v>3390</v>
      </c>
      <c r="F31" s="71" t="s">
        <v>3349</v>
      </c>
      <c r="G31" s="71" t="s">
        <v>3350</v>
      </c>
      <c r="H31" s="61"/>
      <c r="I31" s="61"/>
      <c r="J31" s="71" t="s">
        <v>3351</v>
      </c>
      <c r="K31" s="71" t="s">
        <v>3352</v>
      </c>
      <c r="L31" s="71" t="s">
        <v>3353</v>
      </c>
      <c r="M31" s="71" t="s">
        <v>3354</v>
      </c>
      <c r="N31" s="63"/>
      <c r="O31" s="64"/>
      <c r="P31" s="65">
        <v>422253</v>
      </c>
      <c r="Q31" s="71" t="s">
        <v>3355</v>
      </c>
      <c r="R31" s="65">
        <v>422253</v>
      </c>
      <c r="S31" s="65"/>
      <c r="T31" s="71" t="s">
        <v>3356</v>
      </c>
      <c r="U31" s="66"/>
      <c r="V31" s="71" t="s">
        <v>3357</v>
      </c>
      <c r="W31" s="71" t="s">
        <v>3358</v>
      </c>
      <c r="X31" s="71" t="s">
        <v>2400</v>
      </c>
      <c r="Y31" s="71" t="s">
        <v>2404</v>
      </c>
      <c r="Z31" s="71" t="s">
        <v>2832</v>
      </c>
      <c r="AA31" s="71" t="s">
        <v>3355</v>
      </c>
      <c r="AB31" s="71" t="s">
        <v>3355</v>
      </c>
      <c r="AC31" s="62" t="s">
        <v>3610</v>
      </c>
      <c r="AD31" s="62" t="s">
        <v>3611</v>
      </c>
      <c r="AE31" s="71" t="s">
        <v>3559</v>
      </c>
      <c r="AF31" s="71" t="s">
        <v>3560</v>
      </c>
      <c r="AG31" s="71" t="s">
        <v>3363</v>
      </c>
      <c r="AH31" s="61"/>
      <c r="AI31" s="61"/>
      <c r="AJ31" s="63"/>
      <c r="AK31" s="61"/>
      <c r="AL31" s="61"/>
      <c r="AM31" s="71" t="s">
        <v>3474</v>
      </c>
      <c r="AN31" s="71" t="s">
        <v>3475</v>
      </c>
      <c r="AO31" s="71" t="s">
        <v>3366</v>
      </c>
      <c r="AP31" s="71" t="s">
        <v>3495</v>
      </c>
      <c r="AQ31" s="71" t="s">
        <v>3395</v>
      </c>
      <c r="AR31" s="71" t="s">
        <v>3396</v>
      </c>
      <c r="AS31" s="71" t="s">
        <v>3496</v>
      </c>
      <c r="AT31" s="71" t="s">
        <v>3497</v>
      </c>
      <c r="AU31" s="71" t="s">
        <v>3477</v>
      </c>
      <c r="AV31" s="71" t="s">
        <v>794</v>
      </c>
      <c r="AW31" s="71" t="s">
        <v>794</v>
      </c>
      <c r="AX31" s="71" t="s">
        <v>3612</v>
      </c>
      <c r="AY31" s="71" t="s">
        <v>3613</v>
      </c>
      <c r="AZ31" s="71" t="s">
        <v>3375</v>
      </c>
      <c r="BA31" s="71" t="s">
        <v>3477</v>
      </c>
      <c r="BB31" s="61"/>
      <c r="BC31" s="71" t="s">
        <v>3614</v>
      </c>
      <c r="BD31" s="71" t="s">
        <v>3565</v>
      </c>
      <c r="BE31" s="71" t="s">
        <v>3566</v>
      </c>
      <c r="BF31" s="67" t="s">
        <v>3615</v>
      </c>
      <c r="BG31" s="67" t="s">
        <v>3616</v>
      </c>
      <c r="BH31" s="67" t="s">
        <v>3617</v>
      </c>
      <c r="BI31" s="71" t="s">
        <v>3404</v>
      </c>
      <c r="BJ31" s="71" t="s">
        <v>3405</v>
      </c>
      <c r="BK31" s="71" t="s">
        <v>3618</v>
      </c>
      <c r="BL31" s="71" t="s">
        <v>3485</v>
      </c>
      <c r="BM31" s="71" t="s">
        <v>3619</v>
      </c>
      <c r="BN31" s="71" t="s">
        <v>3382</v>
      </c>
      <c r="BO31" s="71" t="s">
        <v>3383</v>
      </c>
      <c r="BP31" s="71" t="s">
        <v>3383</v>
      </c>
    </row>
    <row r="32" s="61" customFormat="1" ht="27" hidden="1" spans="5:68">
      <c r="E32" s="62"/>
      <c r="F32" s="61"/>
      <c r="G32" s="61"/>
      <c r="H32" s="61"/>
      <c r="I32" s="61"/>
      <c r="J32" s="61"/>
      <c r="K32" s="61"/>
      <c r="L32" s="61"/>
      <c r="M32" s="61"/>
      <c r="N32" s="63"/>
      <c r="O32" s="64"/>
      <c r="P32" s="64"/>
      <c r="Q32" s="61"/>
      <c r="R32" s="64"/>
      <c r="S32" s="65"/>
      <c r="T32" s="61"/>
      <c r="U32" s="66"/>
      <c r="V32" s="61"/>
      <c r="W32" s="61"/>
      <c r="X32" s="61"/>
      <c r="Y32" s="61"/>
      <c r="Z32" s="61"/>
      <c r="AA32" s="61"/>
      <c r="AB32" s="61"/>
      <c r="AC32" s="62"/>
      <c r="AD32" s="62"/>
      <c r="AE32" s="61"/>
      <c r="AF32" s="61"/>
      <c r="AG32" s="61"/>
      <c r="AH32" s="61"/>
      <c r="AI32" s="61"/>
      <c r="AJ32" s="63"/>
      <c r="AK32" s="61"/>
      <c r="AL32" s="61"/>
      <c r="AM32" s="61"/>
      <c r="AN32" s="61"/>
      <c r="AO32" s="61"/>
      <c r="AP32" s="61"/>
      <c r="AQ32" s="61"/>
      <c r="AR32" s="61"/>
      <c r="AS32" s="61"/>
      <c r="AT32" s="61"/>
      <c r="AU32" s="61"/>
      <c r="AV32" s="61"/>
      <c r="AW32" s="61"/>
      <c r="AX32" s="61"/>
      <c r="AY32" s="61"/>
      <c r="AZ32" s="61"/>
      <c r="BA32" s="61"/>
      <c r="BB32" s="61"/>
      <c r="BC32" s="61"/>
      <c r="BD32" s="61"/>
      <c r="BE32" s="61"/>
      <c r="BF32" s="67"/>
      <c r="BG32" s="67"/>
      <c r="BH32" s="67"/>
      <c r="BI32" s="61"/>
      <c r="BJ32" s="61"/>
      <c r="BK32" s="61"/>
      <c r="BL32" s="61"/>
      <c r="BM32" s="71" t="s">
        <v>3620</v>
      </c>
      <c r="BN32" s="71" t="s">
        <v>3621</v>
      </c>
      <c r="BO32" s="71" t="s">
        <v>3622</v>
      </c>
      <c r="BP32" s="71" t="s">
        <v>3622</v>
      </c>
    </row>
    <row r="33" s="61" customFormat="1" ht="297" hidden="1" spans="1:68">
      <c r="A33" s="71" t="s">
        <v>3623</v>
      </c>
      <c r="B33" s="71" t="s">
        <v>2871</v>
      </c>
      <c r="C33" s="71" t="s">
        <v>3388</v>
      </c>
      <c r="D33" s="71" t="s">
        <v>3624</v>
      </c>
      <c r="E33" s="62" t="s">
        <v>3625</v>
      </c>
      <c r="F33" s="71" t="s">
        <v>3349</v>
      </c>
      <c r="G33" s="71" t="s">
        <v>3350</v>
      </c>
      <c r="H33" s="61"/>
      <c r="I33" s="61"/>
      <c r="J33" s="71" t="s">
        <v>3351</v>
      </c>
      <c r="K33" s="71" t="s">
        <v>3352</v>
      </c>
      <c r="L33" s="71" t="s">
        <v>3353</v>
      </c>
      <c r="M33" s="71" t="s">
        <v>3354</v>
      </c>
      <c r="N33" s="63"/>
      <c r="O33" s="64"/>
      <c r="P33" s="65">
        <v>9293600</v>
      </c>
      <c r="Q33" s="71" t="s">
        <v>3355</v>
      </c>
      <c r="R33" s="64"/>
      <c r="S33" s="65"/>
      <c r="T33" s="71" t="s">
        <v>3356</v>
      </c>
      <c r="U33" s="66"/>
      <c r="V33" s="71" t="s">
        <v>3357</v>
      </c>
      <c r="W33" s="71" t="s">
        <v>3358</v>
      </c>
      <c r="X33" s="71" t="s">
        <v>2400</v>
      </c>
      <c r="Y33" s="71" t="s">
        <v>2404</v>
      </c>
      <c r="Z33" s="71" t="s">
        <v>2871</v>
      </c>
      <c r="AA33" s="71" t="s">
        <v>3355</v>
      </c>
      <c r="AB33" s="71" t="s">
        <v>3355</v>
      </c>
      <c r="AC33" s="62" t="s">
        <v>3626</v>
      </c>
      <c r="AD33" s="62" t="s">
        <v>3627</v>
      </c>
      <c r="AE33" s="71" t="s">
        <v>3559</v>
      </c>
      <c r="AF33" s="71" t="s">
        <v>3560</v>
      </c>
      <c r="AG33" s="71" t="s">
        <v>3363</v>
      </c>
      <c r="AH33" s="61"/>
      <c r="AI33" s="61"/>
      <c r="AJ33" s="63"/>
      <c r="AK33" s="61"/>
      <c r="AL33" s="61"/>
      <c r="AM33" s="71" t="s">
        <v>3364</v>
      </c>
      <c r="AN33" s="71" t="s">
        <v>3365</v>
      </c>
      <c r="AO33" s="71" t="s">
        <v>3366</v>
      </c>
      <c r="AP33" s="71" t="s">
        <v>3495</v>
      </c>
      <c r="AQ33" s="71" t="s">
        <v>3395</v>
      </c>
      <c r="AR33" s="71" t="s">
        <v>3396</v>
      </c>
      <c r="AS33" s="71" t="s">
        <v>3370</v>
      </c>
      <c r="AT33" s="71" t="s">
        <v>3371</v>
      </c>
      <c r="AU33" s="71" t="s">
        <v>3372</v>
      </c>
      <c r="AV33" s="71" t="s">
        <v>794</v>
      </c>
      <c r="AW33" s="71" t="s">
        <v>794</v>
      </c>
      <c r="AX33" s="71" t="s">
        <v>3628</v>
      </c>
      <c r="AY33" s="71" t="s">
        <v>3629</v>
      </c>
      <c r="AZ33" s="71" t="s">
        <v>3375</v>
      </c>
      <c r="BA33" s="71" t="s">
        <v>3372</v>
      </c>
      <c r="BB33" s="61"/>
      <c r="BC33" s="71" t="s">
        <v>3630</v>
      </c>
      <c r="BD33" s="71" t="s">
        <v>3565</v>
      </c>
      <c r="BE33" s="71" t="s">
        <v>3566</v>
      </c>
      <c r="BF33" s="67" t="s">
        <v>3631</v>
      </c>
      <c r="BG33" s="67" t="s">
        <v>3632</v>
      </c>
      <c r="BH33" s="67" t="s">
        <v>3633</v>
      </c>
      <c r="BI33" s="71" t="s">
        <v>3404</v>
      </c>
      <c r="BJ33" s="71" t="s">
        <v>3405</v>
      </c>
      <c r="BK33" s="71" t="s">
        <v>3634</v>
      </c>
      <c r="BL33" s="71" t="s">
        <v>3380</v>
      </c>
      <c r="BM33" s="71" t="s">
        <v>3635</v>
      </c>
      <c r="BN33" s="71" t="s">
        <v>3382</v>
      </c>
      <c r="BO33" s="71" t="s">
        <v>3383</v>
      </c>
      <c r="BP33" s="71" t="s">
        <v>3383</v>
      </c>
    </row>
    <row r="34" s="61" customFormat="1" ht="27" hidden="1" spans="5:68">
      <c r="E34" s="62"/>
      <c r="F34" s="61"/>
      <c r="G34" s="61"/>
      <c r="H34" s="61"/>
      <c r="I34" s="61"/>
      <c r="J34" s="61"/>
      <c r="K34" s="61"/>
      <c r="L34" s="61"/>
      <c r="M34" s="61"/>
      <c r="N34" s="63"/>
      <c r="O34" s="64"/>
      <c r="P34" s="64"/>
      <c r="Q34" s="61"/>
      <c r="R34" s="64"/>
      <c r="S34" s="65"/>
      <c r="T34" s="61"/>
      <c r="U34" s="66"/>
      <c r="V34" s="61"/>
      <c r="W34" s="61"/>
      <c r="X34" s="61"/>
      <c r="Y34" s="61"/>
      <c r="Z34" s="61"/>
      <c r="AA34" s="61"/>
      <c r="AB34" s="61"/>
      <c r="AC34" s="62"/>
      <c r="AD34" s="62"/>
      <c r="AE34" s="61"/>
      <c r="AF34" s="61"/>
      <c r="AG34" s="61"/>
      <c r="AH34" s="61"/>
      <c r="AI34" s="61"/>
      <c r="AJ34" s="63"/>
      <c r="AK34" s="61"/>
      <c r="AL34" s="61"/>
      <c r="AM34" s="61"/>
      <c r="AN34" s="61"/>
      <c r="AO34" s="61"/>
      <c r="AP34" s="61"/>
      <c r="AQ34" s="61"/>
      <c r="AR34" s="61"/>
      <c r="AS34" s="61"/>
      <c r="AT34" s="61"/>
      <c r="AU34" s="61"/>
      <c r="AV34" s="61"/>
      <c r="AW34" s="61"/>
      <c r="AX34" s="61"/>
      <c r="AY34" s="61"/>
      <c r="AZ34" s="61"/>
      <c r="BA34" s="61"/>
      <c r="BB34" s="61"/>
      <c r="BC34" s="61"/>
      <c r="BD34" s="61"/>
      <c r="BE34" s="61"/>
      <c r="BF34" s="67"/>
      <c r="BG34" s="67"/>
      <c r="BH34" s="67"/>
      <c r="BI34" s="61"/>
      <c r="BJ34" s="61"/>
      <c r="BK34" s="61"/>
      <c r="BL34" s="61"/>
      <c r="BM34" s="71" t="s">
        <v>3636</v>
      </c>
      <c r="BN34" s="71" t="s">
        <v>3637</v>
      </c>
      <c r="BO34" s="71" t="s">
        <v>3638</v>
      </c>
      <c r="BP34" s="71" t="s">
        <v>3638</v>
      </c>
    </row>
    <row r="35" s="61" customFormat="1" ht="283.5" hidden="1" spans="1:68">
      <c r="A35" s="71" t="s">
        <v>3639</v>
      </c>
      <c r="B35" s="71" t="s">
        <v>2856</v>
      </c>
      <c r="C35" s="71" t="s">
        <v>3388</v>
      </c>
      <c r="D35" s="71" t="s">
        <v>3640</v>
      </c>
      <c r="E35" s="62" t="s">
        <v>3473</v>
      </c>
      <c r="F35" s="71" t="s">
        <v>3349</v>
      </c>
      <c r="G35" s="71" t="s">
        <v>3350</v>
      </c>
      <c r="H35" s="61"/>
      <c r="I35" s="61"/>
      <c r="J35" s="71" t="s">
        <v>3351</v>
      </c>
      <c r="K35" s="71" t="s">
        <v>3352</v>
      </c>
      <c r="L35" s="71" t="s">
        <v>3353</v>
      </c>
      <c r="M35" s="71" t="s">
        <v>3354</v>
      </c>
      <c r="N35" s="63"/>
      <c r="O35" s="64"/>
      <c r="P35" s="65">
        <v>122760</v>
      </c>
      <c r="Q35" s="71" t="s">
        <v>3355</v>
      </c>
      <c r="R35" s="65">
        <v>122760</v>
      </c>
      <c r="S35" s="65"/>
      <c r="T35" s="71" t="s">
        <v>3356</v>
      </c>
      <c r="U35" s="66"/>
      <c r="V35" s="71" t="s">
        <v>3357</v>
      </c>
      <c r="W35" s="71" t="s">
        <v>3358</v>
      </c>
      <c r="X35" s="71" t="s">
        <v>2400</v>
      </c>
      <c r="Y35" s="71" t="s">
        <v>2404</v>
      </c>
      <c r="Z35" s="71" t="s">
        <v>2856</v>
      </c>
      <c r="AA35" s="71" t="s">
        <v>3355</v>
      </c>
      <c r="AB35" s="71" t="s">
        <v>3355</v>
      </c>
      <c r="AC35" s="62" t="s">
        <v>3641</v>
      </c>
      <c r="AD35" s="62" t="s">
        <v>3642</v>
      </c>
      <c r="AE35" s="71" t="s">
        <v>3436</v>
      </c>
      <c r="AF35" s="71" t="s">
        <v>3437</v>
      </c>
      <c r="AG35" s="71" t="s">
        <v>3363</v>
      </c>
      <c r="AH35" s="61"/>
      <c r="AI35" s="61"/>
      <c r="AJ35" s="63"/>
      <c r="AK35" s="61"/>
      <c r="AL35" s="61"/>
      <c r="AM35" s="71" t="s">
        <v>3474</v>
      </c>
      <c r="AN35" s="71" t="s">
        <v>3475</v>
      </c>
      <c r="AO35" s="71" t="s">
        <v>3366</v>
      </c>
      <c r="AP35" s="71" t="s">
        <v>3495</v>
      </c>
      <c r="AQ35" s="71" t="s">
        <v>3395</v>
      </c>
      <c r="AR35" s="71" t="s">
        <v>3396</v>
      </c>
      <c r="AS35" s="71" t="s">
        <v>3476</v>
      </c>
      <c r="AT35" s="71" t="s">
        <v>3121</v>
      </c>
      <c r="AU35" s="71" t="s">
        <v>3477</v>
      </c>
      <c r="AV35" s="71" t="s">
        <v>794</v>
      </c>
      <c r="AW35" s="71" t="s">
        <v>794</v>
      </c>
      <c r="AX35" s="71" t="s">
        <v>3643</v>
      </c>
      <c r="AY35" s="71" t="s">
        <v>3644</v>
      </c>
      <c r="AZ35" s="71" t="s">
        <v>3375</v>
      </c>
      <c r="BA35" s="71" t="s">
        <v>3477</v>
      </c>
      <c r="BB35" s="61"/>
      <c r="BC35" s="71" t="s">
        <v>3645</v>
      </c>
      <c r="BD35" s="71" t="s">
        <v>3565</v>
      </c>
      <c r="BE35" s="71" t="s">
        <v>3566</v>
      </c>
      <c r="BF35" s="67" t="s">
        <v>3646</v>
      </c>
      <c r="BG35" s="67" t="s">
        <v>3647</v>
      </c>
      <c r="BH35" s="67" t="s">
        <v>3648</v>
      </c>
      <c r="BI35" s="71" t="s">
        <v>3404</v>
      </c>
      <c r="BJ35" s="71" t="s">
        <v>3405</v>
      </c>
      <c r="BK35" s="71" t="s">
        <v>3649</v>
      </c>
      <c r="BL35" s="71" t="s">
        <v>3485</v>
      </c>
      <c r="BM35" s="71" t="s">
        <v>3650</v>
      </c>
      <c r="BN35" s="71" t="s">
        <v>3382</v>
      </c>
      <c r="BO35" s="71" t="s">
        <v>3383</v>
      </c>
      <c r="BP35" s="71" t="s">
        <v>3383</v>
      </c>
    </row>
    <row r="36" s="61" customFormat="1" ht="27" hidden="1" spans="5:68">
      <c r="E36" s="62"/>
      <c r="F36" s="61"/>
      <c r="G36" s="61"/>
      <c r="H36" s="61"/>
      <c r="I36" s="61"/>
      <c r="J36" s="61"/>
      <c r="K36" s="61"/>
      <c r="L36" s="61"/>
      <c r="M36" s="61"/>
      <c r="N36" s="63"/>
      <c r="O36" s="64"/>
      <c r="P36" s="64"/>
      <c r="Q36" s="61"/>
      <c r="R36" s="64"/>
      <c r="S36" s="65"/>
      <c r="T36" s="61"/>
      <c r="U36" s="66"/>
      <c r="V36" s="61"/>
      <c r="W36" s="61"/>
      <c r="X36" s="61"/>
      <c r="Y36" s="61"/>
      <c r="Z36" s="61"/>
      <c r="AA36" s="61"/>
      <c r="AB36" s="61"/>
      <c r="AC36" s="62"/>
      <c r="AD36" s="62"/>
      <c r="AE36" s="61"/>
      <c r="AF36" s="61"/>
      <c r="AG36" s="61"/>
      <c r="AH36" s="61"/>
      <c r="AI36" s="61"/>
      <c r="AJ36" s="63"/>
      <c r="AK36" s="61"/>
      <c r="AL36" s="61"/>
      <c r="AM36" s="61"/>
      <c r="AN36" s="61"/>
      <c r="AO36" s="61"/>
      <c r="AP36" s="61"/>
      <c r="AQ36" s="61"/>
      <c r="AR36" s="61"/>
      <c r="AS36" s="61"/>
      <c r="AT36" s="61"/>
      <c r="AU36" s="61"/>
      <c r="AV36" s="61"/>
      <c r="AW36" s="61"/>
      <c r="AX36" s="61"/>
      <c r="AY36" s="61"/>
      <c r="AZ36" s="61"/>
      <c r="BA36" s="61"/>
      <c r="BB36" s="61"/>
      <c r="BC36" s="61"/>
      <c r="BD36" s="61"/>
      <c r="BE36" s="61"/>
      <c r="BF36" s="67"/>
      <c r="BG36" s="67"/>
      <c r="BH36" s="67"/>
      <c r="BI36" s="61"/>
      <c r="BJ36" s="61"/>
      <c r="BK36" s="61"/>
      <c r="BL36" s="61"/>
      <c r="BM36" s="71" t="s">
        <v>3651</v>
      </c>
      <c r="BN36" s="71" t="s">
        <v>3488</v>
      </c>
      <c r="BO36" s="71" t="s">
        <v>3123</v>
      </c>
      <c r="BP36" s="71" t="s">
        <v>3123</v>
      </c>
    </row>
    <row r="37" s="61" customFormat="1" ht="283.5" hidden="1" spans="1:68">
      <c r="A37" s="71" t="s">
        <v>3652</v>
      </c>
      <c r="B37" s="71" t="s">
        <v>3653</v>
      </c>
      <c r="C37" s="71" t="s">
        <v>3654</v>
      </c>
      <c r="D37" s="71" t="s">
        <v>3640</v>
      </c>
      <c r="E37" s="62" t="s">
        <v>3473</v>
      </c>
      <c r="F37" s="71" t="s">
        <v>3349</v>
      </c>
      <c r="G37" s="71" t="s">
        <v>3350</v>
      </c>
      <c r="H37" s="61"/>
      <c r="I37" s="61"/>
      <c r="J37" s="71" t="s">
        <v>3351</v>
      </c>
      <c r="K37" s="71" t="s">
        <v>3352</v>
      </c>
      <c r="L37" s="71" t="s">
        <v>3353</v>
      </c>
      <c r="M37" s="71" t="s">
        <v>3354</v>
      </c>
      <c r="N37" s="63"/>
      <c r="O37" s="64"/>
      <c r="P37" s="65">
        <v>122760</v>
      </c>
      <c r="Q37" s="71" t="s">
        <v>3355</v>
      </c>
      <c r="R37" s="65">
        <v>122760</v>
      </c>
      <c r="S37" s="65"/>
      <c r="T37" s="71" t="s">
        <v>3356</v>
      </c>
      <c r="U37" s="66"/>
      <c r="V37" s="71" t="s">
        <v>3357</v>
      </c>
      <c r="W37" s="71" t="s">
        <v>3358</v>
      </c>
      <c r="X37" s="71" t="s">
        <v>2400</v>
      </c>
      <c r="Y37" s="71" t="s">
        <v>2404</v>
      </c>
      <c r="Z37" s="71" t="s">
        <v>3653</v>
      </c>
      <c r="AA37" s="71" t="s">
        <v>3355</v>
      </c>
      <c r="AB37" s="71" t="s">
        <v>3355</v>
      </c>
      <c r="AC37" s="62" t="s">
        <v>3641</v>
      </c>
      <c r="AD37" s="62" t="s">
        <v>3642</v>
      </c>
      <c r="AE37" s="71" t="s">
        <v>3436</v>
      </c>
      <c r="AF37" s="71" t="s">
        <v>3437</v>
      </c>
      <c r="AG37" s="71" t="s">
        <v>3363</v>
      </c>
      <c r="AH37" s="61"/>
      <c r="AI37" s="61"/>
      <c r="AJ37" s="63"/>
      <c r="AK37" s="61"/>
      <c r="AL37" s="61"/>
      <c r="AM37" s="71" t="s">
        <v>3474</v>
      </c>
      <c r="AN37" s="71" t="s">
        <v>3475</v>
      </c>
      <c r="AO37" s="71" t="s">
        <v>3366</v>
      </c>
      <c r="AP37" s="71" t="s">
        <v>3367</v>
      </c>
      <c r="AQ37" s="71" t="s">
        <v>3368</v>
      </c>
      <c r="AR37" s="71" t="s">
        <v>3369</v>
      </c>
      <c r="AS37" s="71" t="s">
        <v>3476</v>
      </c>
      <c r="AT37" s="71" t="s">
        <v>3121</v>
      </c>
      <c r="AU37" s="71" t="s">
        <v>3477</v>
      </c>
      <c r="AV37" s="71" t="s">
        <v>794</v>
      </c>
      <c r="AW37" s="71" t="s">
        <v>794</v>
      </c>
      <c r="AX37" s="71" t="s">
        <v>3655</v>
      </c>
      <c r="AY37" s="71" t="s">
        <v>3656</v>
      </c>
      <c r="AZ37" s="71" t="s">
        <v>3375</v>
      </c>
      <c r="BA37" s="71" t="s">
        <v>3477</v>
      </c>
      <c r="BB37" s="61"/>
      <c r="BC37" s="71" t="s">
        <v>3645</v>
      </c>
      <c r="BD37" s="71" t="s">
        <v>3565</v>
      </c>
      <c r="BE37" s="71" t="s">
        <v>3566</v>
      </c>
      <c r="BF37" s="67"/>
      <c r="BG37" s="67" t="s">
        <v>3657</v>
      </c>
      <c r="BH37" s="67" t="s">
        <v>3658</v>
      </c>
      <c r="BI37" s="61"/>
      <c r="BJ37" s="61"/>
      <c r="BK37" s="71" t="s">
        <v>3659</v>
      </c>
      <c r="BL37" s="71" t="s">
        <v>3485</v>
      </c>
      <c r="BM37" s="71" t="s">
        <v>3660</v>
      </c>
      <c r="BN37" s="71" t="s">
        <v>3382</v>
      </c>
      <c r="BO37" s="71" t="s">
        <v>3383</v>
      </c>
      <c r="BP37" s="71" t="s">
        <v>3383</v>
      </c>
    </row>
    <row r="38" s="61" customFormat="1" ht="27" hidden="1" spans="5:68">
      <c r="E38" s="62"/>
      <c r="F38" s="61"/>
      <c r="G38" s="61"/>
      <c r="H38" s="61"/>
      <c r="I38" s="61"/>
      <c r="J38" s="61"/>
      <c r="K38" s="61"/>
      <c r="L38" s="61"/>
      <c r="M38" s="61"/>
      <c r="N38" s="63"/>
      <c r="O38" s="64"/>
      <c r="P38" s="64"/>
      <c r="Q38" s="61"/>
      <c r="R38" s="64"/>
      <c r="S38" s="65"/>
      <c r="T38" s="61"/>
      <c r="U38" s="66"/>
      <c r="V38" s="61"/>
      <c r="W38" s="61"/>
      <c r="X38" s="61"/>
      <c r="Y38" s="61"/>
      <c r="Z38" s="61"/>
      <c r="AA38" s="61"/>
      <c r="AB38" s="61"/>
      <c r="AC38" s="62"/>
      <c r="AD38" s="62"/>
      <c r="AE38" s="61"/>
      <c r="AF38" s="61"/>
      <c r="AG38" s="61"/>
      <c r="AH38" s="61"/>
      <c r="AI38" s="61"/>
      <c r="AJ38" s="63"/>
      <c r="AK38" s="61"/>
      <c r="AL38" s="61"/>
      <c r="AM38" s="61"/>
      <c r="AN38" s="61"/>
      <c r="AO38" s="61"/>
      <c r="AP38" s="61"/>
      <c r="AQ38" s="61"/>
      <c r="AR38" s="61"/>
      <c r="AS38" s="61"/>
      <c r="AT38" s="61"/>
      <c r="AU38" s="61"/>
      <c r="AV38" s="61"/>
      <c r="AW38" s="61"/>
      <c r="AX38" s="61"/>
      <c r="AY38" s="61"/>
      <c r="AZ38" s="61"/>
      <c r="BA38" s="61"/>
      <c r="BB38" s="61"/>
      <c r="BC38" s="61"/>
      <c r="BD38" s="61"/>
      <c r="BE38" s="61"/>
      <c r="BF38" s="67"/>
      <c r="BG38" s="67"/>
      <c r="BH38" s="67"/>
      <c r="BI38" s="61"/>
      <c r="BJ38" s="61"/>
      <c r="BK38" s="61"/>
      <c r="BL38" s="61"/>
      <c r="BM38" s="71" t="s">
        <v>3661</v>
      </c>
      <c r="BN38" s="71" t="s">
        <v>3488</v>
      </c>
      <c r="BO38" s="71" t="s">
        <v>3123</v>
      </c>
      <c r="BP38" s="71" t="s">
        <v>3123</v>
      </c>
    </row>
    <row r="39" s="61" customFormat="1" ht="67.5" hidden="1" spans="1:68">
      <c r="A39" s="71" t="s">
        <v>3662</v>
      </c>
      <c r="B39" s="71" t="s">
        <v>2852</v>
      </c>
      <c r="C39" s="71" t="s">
        <v>3388</v>
      </c>
      <c r="D39" s="71" t="s">
        <v>3663</v>
      </c>
      <c r="E39" s="62" t="s">
        <v>3473</v>
      </c>
      <c r="F39" s="71" t="s">
        <v>3349</v>
      </c>
      <c r="G39" s="71" t="s">
        <v>3350</v>
      </c>
      <c r="H39" s="61"/>
      <c r="I39" s="61"/>
      <c r="J39" s="71" t="s">
        <v>3351</v>
      </c>
      <c r="K39" s="71" t="s">
        <v>3352</v>
      </c>
      <c r="L39" s="71" t="s">
        <v>3353</v>
      </c>
      <c r="M39" s="71" t="s">
        <v>3354</v>
      </c>
      <c r="N39" s="63"/>
      <c r="O39" s="64"/>
      <c r="P39" s="65">
        <v>35296</v>
      </c>
      <c r="Q39" s="71" t="s">
        <v>3355</v>
      </c>
      <c r="R39" s="65">
        <v>35296</v>
      </c>
      <c r="S39" s="65"/>
      <c r="T39" s="71" t="s">
        <v>3356</v>
      </c>
      <c r="U39" s="66"/>
      <c r="V39" s="71" t="s">
        <v>3357</v>
      </c>
      <c r="W39" s="71" t="s">
        <v>3358</v>
      </c>
      <c r="X39" s="71" t="s">
        <v>2400</v>
      </c>
      <c r="Y39" s="71" t="s">
        <v>2404</v>
      </c>
      <c r="Z39" s="71" t="s">
        <v>2852</v>
      </c>
      <c r="AA39" s="71" t="s">
        <v>3355</v>
      </c>
      <c r="AB39" s="71" t="s">
        <v>3355</v>
      </c>
      <c r="AC39" s="62" t="s">
        <v>3641</v>
      </c>
      <c r="AD39" s="62" t="s">
        <v>3642</v>
      </c>
      <c r="AE39" s="71" t="s">
        <v>3436</v>
      </c>
      <c r="AF39" s="71" t="s">
        <v>3437</v>
      </c>
      <c r="AG39" s="71" t="s">
        <v>3363</v>
      </c>
      <c r="AH39" s="61"/>
      <c r="AI39" s="61"/>
      <c r="AJ39" s="63"/>
      <c r="AK39" s="61"/>
      <c r="AL39" s="61"/>
      <c r="AM39" s="71" t="s">
        <v>3474</v>
      </c>
      <c r="AN39" s="71" t="s">
        <v>3475</v>
      </c>
      <c r="AO39" s="71" t="s">
        <v>3366</v>
      </c>
      <c r="AP39" s="71" t="s">
        <v>3495</v>
      </c>
      <c r="AQ39" s="71" t="s">
        <v>3395</v>
      </c>
      <c r="AR39" s="71" t="s">
        <v>3396</v>
      </c>
      <c r="AS39" s="71" t="s">
        <v>3510</v>
      </c>
      <c r="AT39" s="71" t="s">
        <v>3179</v>
      </c>
      <c r="AU39" s="71" t="s">
        <v>3477</v>
      </c>
      <c r="AV39" s="71" t="s">
        <v>794</v>
      </c>
      <c r="AW39" s="71" t="s">
        <v>794</v>
      </c>
      <c r="AX39" s="71" t="s">
        <v>3664</v>
      </c>
      <c r="AY39" s="71" t="s">
        <v>3665</v>
      </c>
      <c r="AZ39" s="71" t="s">
        <v>3375</v>
      </c>
      <c r="BA39" s="71" t="s">
        <v>3477</v>
      </c>
      <c r="BB39" s="61"/>
      <c r="BC39" s="71" t="s">
        <v>3666</v>
      </c>
      <c r="BD39" s="71" t="s">
        <v>3565</v>
      </c>
      <c r="BE39" s="71" t="s">
        <v>3566</v>
      </c>
      <c r="BF39" s="67" t="s">
        <v>3667</v>
      </c>
      <c r="BG39" s="67" t="s">
        <v>3668</v>
      </c>
      <c r="BH39" s="67" t="s">
        <v>3669</v>
      </c>
      <c r="BI39" s="71" t="s">
        <v>3404</v>
      </c>
      <c r="BJ39" s="71" t="s">
        <v>3405</v>
      </c>
      <c r="BK39" s="71" t="s">
        <v>3670</v>
      </c>
      <c r="BL39" s="71" t="s">
        <v>3485</v>
      </c>
      <c r="BM39" s="71" t="s">
        <v>3671</v>
      </c>
      <c r="BN39" s="71" t="s">
        <v>3382</v>
      </c>
      <c r="BO39" s="71" t="s">
        <v>3383</v>
      </c>
      <c r="BP39" s="71" t="s">
        <v>3383</v>
      </c>
    </row>
    <row r="40" s="61" customFormat="1" ht="27" hidden="1" spans="5:68">
      <c r="E40" s="62"/>
      <c r="F40" s="61"/>
      <c r="G40" s="61"/>
      <c r="H40" s="61"/>
      <c r="I40" s="61"/>
      <c r="J40" s="61"/>
      <c r="K40" s="61"/>
      <c r="L40" s="61"/>
      <c r="M40" s="61"/>
      <c r="N40" s="63"/>
      <c r="O40" s="64"/>
      <c r="P40" s="64"/>
      <c r="Q40" s="61"/>
      <c r="R40" s="64"/>
      <c r="S40" s="65"/>
      <c r="T40" s="61"/>
      <c r="U40" s="66"/>
      <c r="V40" s="61"/>
      <c r="W40" s="61"/>
      <c r="X40" s="61"/>
      <c r="Y40" s="61"/>
      <c r="Z40" s="61"/>
      <c r="AA40" s="61"/>
      <c r="AB40" s="61"/>
      <c r="AC40" s="62"/>
      <c r="AD40" s="62"/>
      <c r="AE40" s="61"/>
      <c r="AF40" s="61"/>
      <c r="AG40" s="61"/>
      <c r="AH40" s="61"/>
      <c r="AI40" s="61"/>
      <c r="AJ40" s="63"/>
      <c r="AK40" s="61"/>
      <c r="AL40" s="61"/>
      <c r="AM40" s="61"/>
      <c r="AN40" s="61"/>
      <c r="AO40" s="61"/>
      <c r="AP40" s="61"/>
      <c r="AQ40" s="61"/>
      <c r="AR40" s="61"/>
      <c r="AS40" s="61"/>
      <c r="AT40" s="61"/>
      <c r="AU40" s="61"/>
      <c r="AV40" s="61"/>
      <c r="AW40" s="61"/>
      <c r="AX40" s="61"/>
      <c r="AY40" s="61"/>
      <c r="AZ40" s="61"/>
      <c r="BA40" s="61"/>
      <c r="BB40" s="61"/>
      <c r="BC40" s="61"/>
      <c r="BD40" s="61"/>
      <c r="BE40" s="61"/>
      <c r="BF40" s="67"/>
      <c r="BG40" s="67"/>
      <c r="BH40" s="67"/>
      <c r="BI40" s="61"/>
      <c r="BJ40" s="61"/>
      <c r="BK40" s="61"/>
      <c r="BL40" s="61"/>
      <c r="BM40" s="71" t="s">
        <v>3672</v>
      </c>
      <c r="BN40" s="71" t="s">
        <v>3520</v>
      </c>
      <c r="BO40" s="71" t="s">
        <v>3181</v>
      </c>
      <c r="BP40" s="71" t="s">
        <v>3181</v>
      </c>
    </row>
    <row r="41" s="61" customFormat="1" ht="121.5" hidden="1" spans="1:68">
      <c r="A41" s="71" t="s">
        <v>3673</v>
      </c>
      <c r="B41" s="71" t="s">
        <v>2872</v>
      </c>
      <c r="C41" s="71" t="s">
        <v>3388</v>
      </c>
      <c r="D41" s="71" t="s">
        <v>3674</v>
      </c>
      <c r="E41" s="62" t="s">
        <v>3675</v>
      </c>
      <c r="F41" s="71" t="s">
        <v>3349</v>
      </c>
      <c r="G41" s="71" t="s">
        <v>3350</v>
      </c>
      <c r="H41" s="61"/>
      <c r="I41" s="61"/>
      <c r="J41" s="71" t="s">
        <v>3351</v>
      </c>
      <c r="K41" s="71" t="s">
        <v>3352</v>
      </c>
      <c r="L41" s="71" t="s">
        <v>3353</v>
      </c>
      <c r="M41" s="71" t="s">
        <v>3354</v>
      </c>
      <c r="N41" s="63"/>
      <c r="O41" s="64"/>
      <c r="P41" s="65">
        <v>70850.4</v>
      </c>
      <c r="Q41" s="71" t="s">
        <v>3355</v>
      </c>
      <c r="R41" s="65">
        <v>70850.4</v>
      </c>
      <c r="S41" s="65"/>
      <c r="T41" s="71" t="s">
        <v>3413</v>
      </c>
      <c r="U41" s="66"/>
      <c r="V41" s="71" t="s">
        <v>3357</v>
      </c>
      <c r="W41" s="71" t="s">
        <v>3358</v>
      </c>
      <c r="X41" s="71" t="s">
        <v>2400</v>
      </c>
      <c r="Y41" s="71" t="s">
        <v>2404</v>
      </c>
      <c r="Z41" s="71" t="s">
        <v>2872</v>
      </c>
      <c r="AA41" s="71" t="s">
        <v>3355</v>
      </c>
      <c r="AB41" s="71" t="s">
        <v>3355</v>
      </c>
      <c r="AC41" s="62" t="s">
        <v>3676</v>
      </c>
      <c r="AD41" s="62" t="s">
        <v>3677</v>
      </c>
      <c r="AE41" s="71" t="s">
        <v>3436</v>
      </c>
      <c r="AF41" s="71" t="s">
        <v>3437</v>
      </c>
      <c r="AG41" s="71" t="s">
        <v>3363</v>
      </c>
      <c r="AH41" s="61"/>
      <c r="AI41" s="61"/>
      <c r="AJ41" s="63"/>
      <c r="AK41" s="61"/>
      <c r="AL41" s="61"/>
      <c r="AM41" s="71" t="s">
        <v>3474</v>
      </c>
      <c r="AN41" s="71" t="s">
        <v>3475</v>
      </c>
      <c r="AO41" s="71" t="s">
        <v>3366</v>
      </c>
      <c r="AP41" s="71" t="s">
        <v>3678</v>
      </c>
      <c r="AQ41" s="71" t="s">
        <v>3395</v>
      </c>
      <c r="AR41" s="71" t="s">
        <v>3396</v>
      </c>
      <c r="AS41" s="71" t="s">
        <v>3679</v>
      </c>
      <c r="AT41" s="71" t="s">
        <v>3680</v>
      </c>
      <c r="AU41" s="71" t="s">
        <v>3477</v>
      </c>
      <c r="AV41" s="71" t="s">
        <v>794</v>
      </c>
      <c r="AW41" s="71" t="s">
        <v>794</v>
      </c>
      <c r="AX41" s="71" t="s">
        <v>3681</v>
      </c>
      <c r="AY41" s="71" t="s">
        <v>3682</v>
      </c>
      <c r="AZ41" s="71" t="s">
        <v>3375</v>
      </c>
      <c r="BA41" s="71" t="s">
        <v>3477</v>
      </c>
      <c r="BB41" s="61"/>
      <c r="BC41" s="71" t="s">
        <v>3683</v>
      </c>
      <c r="BD41" s="71" t="s">
        <v>3684</v>
      </c>
      <c r="BE41" s="71" t="s">
        <v>3685</v>
      </c>
      <c r="BF41" s="67" t="s">
        <v>3686</v>
      </c>
      <c r="BG41" s="67" t="s">
        <v>3687</v>
      </c>
      <c r="BH41" s="67" t="s">
        <v>3688</v>
      </c>
      <c r="BI41" s="71" t="s">
        <v>3404</v>
      </c>
      <c r="BJ41" s="71" t="s">
        <v>3405</v>
      </c>
      <c r="BK41" s="71" t="s">
        <v>3689</v>
      </c>
      <c r="BL41" s="71" t="s">
        <v>3485</v>
      </c>
      <c r="BM41" s="71" t="s">
        <v>3690</v>
      </c>
      <c r="BN41" s="71" t="s">
        <v>3382</v>
      </c>
      <c r="BO41" s="71" t="s">
        <v>3383</v>
      </c>
      <c r="BP41" s="71" t="s">
        <v>3383</v>
      </c>
    </row>
    <row r="42" s="61" customFormat="1" ht="27" hidden="1" spans="5:68">
      <c r="E42" s="62"/>
      <c r="F42" s="61"/>
      <c r="G42" s="61"/>
      <c r="H42" s="61"/>
      <c r="I42" s="61"/>
      <c r="J42" s="61"/>
      <c r="K42" s="61"/>
      <c r="L42" s="61"/>
      <c r="M42" s="61"/>
      <c r="N42" s="63"/>
      <c r="O42" s="64"/>
      <c r="P42" s="64"/>
      <c r="Q42" s="61"/>
      <c r="R42" s="64"/>
      <c r="S42" s="65"/>
      <c r="T42" s="61"/>
      <c r="U42" s="66"/>
      <c r="V42" s="61"/>
      <c r="W42" s="61"/>
      <c r="X42" s="61"/>
      <c r="Y42" s="61"/>
      <c r="Z42" s="61"/>
      <c r="AA42" s="61"/>
      <c r="AB42" s="61"/>
      <c r="AC42" s="62"/>
      <c r="AD42" s="62"/>
      <c r="AE42" s="61"/>
      <c r="AF42" s="61"/>
      <c r="AG42" s="61"/>
      <c r="AH42" s="61"/>
      <c r="AI42" s="61"/>
      <c r="AJ42" s="63"/>
      <c r="AK42" s="61"/>
      <c r="AL42" s="61"/>
      <c r="AM42" s="61"/>
      <c r="AN42" s="61"/>
      <c r="AO42" s="61"/>
      <c r="AP42" s="61"/>
      <c r="AQ42" s="61"/>
      <c r="AR42" s="61"/>
      <c r="AS42" s="61"/>
      <c r="AT42" s="61"/>
      <c r="AU42" s="61"/>
      <c r="AV42" s="61"/>
      <c r="AW42" s="61"/>
      <c r="AX42" s="61"/>
      <c r="AY42" s="61"/>
      <c r="AZ42" s="61"/>
      <c r="BA42" s="61"/>
      <c r="BB42" s="61"/>
      <c r="BC42" s="61"/>
      <c r="BD42" s="61"/>
      <c r="BE42" s="61"/>
      <c r="BF42" s="67"/>
      <c r="BG42" s="67"/>
      <c r="BH42" s="67"/>
      <c r="BI42" s="61"/>
      <c r="BJ42" s="61"/>
      <c r="BK42" s="61"/>
      <c r="BL42" s="61"/>
      <c r="BM42" s="71" t="s">
        <v>3691</v>
      </c>
      <c r="BN42" s="71" t="s">
        <v>3621</v>
      </c>
      <c r="BO42" s="71" t="s">
        <v>3622</v>
      </c>
      <c r="BP42" s="71" t="s">
        <v>3622</v>
      </c>
    </row>
    <row r="43" s="61" customFormat="1" ht="121.5" hidden="1" spans="1:68">
      <c r="A43" s="71" t="s">
        <v>3692</v>
      </c>
      <c r="B43" s="71" t="s">
        <v>3693</v>
      </c>
      <c r="C43" s="71" t="s">
        <v>3654</v>
      </c>
      <c r="D43" s="71" t="s">
        <v>3674</v>
      </c>
      <c r="E43" s="62" t="s">
        <v>3675</v>
      </c>
      <c r="F43" s="71" t="s">
        <v>3349</v>
      </c>
      <c r="G43" s="71" t="s">
        <v>3350</v>
      </c>
      <c r="H43" s="61"/>
      <c r="I43" s="61"/>
      <c r="J43" s="71" t="s">
        <v>3351</v>
      </c>
      <c r="K43" s="71" t="s">
        <v>3352</v>
      </c>
      <c r="L43" s="71" t="s">
        <v>3353</v>
      </c>
      <c r="M43" s="71" t="s">
        <v>3354</v>
      </c>
      <c r="N43" s="63"/>
      <c r="O43" s="64"/>
      <c r="P43" s="65">
        <v>70850.4</v>
      </c>
      <c r="Q43" s="71" t="s">
        <v>3355</v>
      </c>
      <c r="R43" s="65">
        <v>70850.4</v>
      </c>
      <c r="S43" s="65"/>
      <c r="T43" s="71" t="s">
        <v>3413</v>
      </c>
      <c r="U43" s="66"/>
      <c r="V43" s="71" t="s">
        <v>3357</v>
      </c>
      <c r="W43" s="71" t="s">
        <v>3358</v>
      </c>
      <c r="X43" s="71" t="s">
        <v>2400</v>
      </c>
      <c r="Y43" s="71" t="s">
        <v>2404</v>
      </c>
      <c r="Z43" s="71" t="s">
        <v>3693</v>
      </c>
      <c r="AA43" s="71" t="s">
        <v>3355</v>
      </c>
      <c r="AB43" s="71" t="s">
        <v>3355</v>
      </c>
      <c r="AC43" s="62" t="s">
        <v>3676</v>
      </c>
      <c r="AD43" s="62" t="s">
        <v>3677</v>
      </c>
      <c r="AE43" s="71" t="s">
        <v>3436</v>
      </c>
      <c r="AF43" s="71" t="s">
        <v>3437</v>
      </c>
      <c r="AG43" s="71" t="s">
        <v>3363</v>
      </c>
      <c r="AH43" s="61"/>
      <c r="AI43" s="61"/>
      <c r="AJ43" s="63"/>
      <c r="AK43" s="61"/>
      <c r="AL43" s="61"/>
      <c r="AM43" s="71" t="s">
        <v>3474</v>
      </c>
      <c r="AN43" s="71" t="s">
        <v>3475</v>
      </c>
      <c r="AO43" s="71" t="s">
        <v>3366</v>
      </c>
      <c r="AP43" s="71" t="s">
        <v>3367</v>
      </c>
      <c r="AQ43" s="71" t="s">
        <v>3368</v>
      </c>
      <c r="AR43" s="71" t="s">
        <v>3369</v>
      </c>
      <c r="AS43" s="71" t="s">
        <v>3679</v>
      </c>
      <c r="AT43" s="71" t="s">
        <v>3680</v>
      </c>
      <c r="AU43" s="71" t="s">
        <v>3477</v>
      </c>
      <c r="AV43" s="71" t="s">
        <v>794</v>
      </c>
      <c r="AW43" s="71" t="s">
        <v>794</v>
      </c>
      <c r="AX43" s="71" t="s">
        <v>3694</v>
      </c>
      <c r="AY43" s="71" t="s">
        <v>3695</v>
      </c>
      <c r="AZ43" s="71" t="s">
        <v>3375</v>
      </c>
      <c r="BA43" s="71" t="s">
        <v>3477</v>
      </c>
      <c r="BB43" s="61"/>
      <c r="BC43" s="71" t="s">
        <v>3683</v>
      </c>
      <c r="BD43" s="71" t="s">
        <v>3565</v>
      </c>
      <c r="BE43" s="71" t="s">
        <v>3566</v>
      </c>
      <c r="BF43" s="67"/>
      <c r="BG43" s="67" t="s">
        <v>3696</v>
      </c>
      <c r="BH43" s="67" t="s">
        <v>3697</v>
      </c>
      <c r="BI43" s="61"/>
      <c r="BJ43" s="61"/>
      <c r="BK43" s="71" t="s">
        <v>3698</v>
      </c>
      <c r="BL43" s="71" t="s">
        <v>3485</v>
      </c>
      <c r="BM43" s="71" t="s">
        <v>3699</v>
      </c>
      <c r="BN43" s="71" t="s">
        <v>3382</v>
      </c>
      <c r="BO43" s="71" t="s">
        <v>3383</v>
      </c>
      <c r="BP43" s="71" t="s">
        <v>3383</v>
      </c>
    </row>
    <row r="44" s="61" customFormat="1" ht="27" hidden="1" spans="5:68">
      <c r="E44" s="62"/>
      <c r="F44" s="61"/>
      <c r="G44" s="61"/>
      <c r="H44" s="61"/>
      <c r="I44" s="61"/>
      <c r="J44" s="61"/>
      <c r="K44" s="61"/>
      <c r="L44" s="61"/>
      <c r="M44" s="61"/>
      <c r="N44" s="63"/>
      <c r="O44" s="64"/>
      <c r="P44" s="64"/>
      <c r="Q44" s="61"/>
      <c r="R44" s="64"/>
      <c r="S44" s="65"/>
      <c r="T44" s="61"/>
      <c r="U44" s="66"/>
      <c r="V44" s="61"/>
      <c r="W44" s="61"/>
      <c r="X44" s="61"/>
      <c r="Y44" s="61"/>
      <c r="Z44" s="61"/>
      <c r="AA44" s="61"/>
      <c r="AB44" s="61"/>
      <c r="AC44" s="62"/>
      <c r="AD44" s="62"/>
      <c r="AE44" s="61"/>
      <c r="AF44" s="61"/>
      <c r="AG44" s="61"/>
      <c r="AH44" s="61"/>
      <c r="AI44" s="61"/>
      <c r="AJ44" s="63"/>
      <c r="AK44" s="61"/>
      <c r="AL44" s="61"/>
      <c r="AM44" s="61"/>
      <c r="AN44" s="61"/>
      <c r="AO44" s="61"/>
      <c r="AP44" s="61"/>
      <c r="AQ44" s="61"/>
      <c r="AR44" s="61"/>
      <c r="AS44" s="61"/>
      <c r="AT44" s="61"/>
      <c r="AU44" s="61"/>
      <c r="AV44" s="61"/>
      <c r="AW44" s="61"/>
      <c r="AX44" s="61"/>
      <c r="AY44" s="61"/>
      <c r="AZ44" s="61"/>
      <c r="BA44" s="61"/>
      <c r="BB44" s="61"/>
      <c r="BC44" s="61"/>
      <c r="BD44" s="61"/>
      <c r="BE44" s="61"/>
      <c r="BF44" s="67"/>
      <c r="BG44" s="67"/>
      <c r="BH44" s="67"/>
      <c r="BI44" s="61"/>
      <c r="BJ44" s="61"/>
      <c r="BK44" s="61"/>
      <c r="BL44" s="61"/>
      <c r="BM44" s="71" t="s">
        <v>3700</v>
      </c>
      <c r="BN44" s="71" t="s">
        <v>3621</v>
      </c>
      <c r="BO44" s="71" t="s">
        <v>3622</v>
      </c>
      <c r="BP44" s="71" t="s">
        <v>3622</v>
      </c>
    </row>
    <row r="45" s="61" customFormat="1" ht="162" spans="1:68">
      <c r="A45" s="71" t="s">
        <v>3701</v>
      </c>
      <c r="B45" s="71" t="s">
        <v>2833</v>
      </c>
      <c r="C45" s="71" t="s">
        <v>3388</v>
      </c>
      <c r="D45" s="71" t="s">
        <v>3702</v>
      </c>
      <c r="E45" s="62" t="s">
        <v>3610</v>
      </c>
      <c r="F45" s="71" t="s">
        <v>3349</v>
      </c>
      <c r="G45" s="71" t="s">
        <v>3350</v>
      </c>
      <c r="H45" s="61"/>
      <c r="I45" s="61"/>
      <c r="J45" s="71" t="s">
        <v>3351</v>
      </c>
      <c r="K45" s="71" t="s">
        <v>3352</v>
      </c>
      <c r="L45" s="71" t="s">
        <v>3353</v>
      </c>
      <c r="M45" s="71" t="s">
        <v>3354</v>
      </c>
      <c r="N45" s="63"/>
      <c r="O45" s="64"/>
      <c r="P45" s="65">
        <v>297663</v>
      </c>
      <c r="Q45" s="71" t="s">
        <v>3355</v>
      </c>
      <c r="R45" s="65">
        <v>297663</v>
      </c>
      <c r="S45" s="65"/>
      <c r="T45" s="71" t="s">
        <v>3356</v>
      </c>
      <c r="U45" s="66"/>
      <c r="V45" s="71" t="s">
        <v>3357</v>
      </c>
      <c r="W45" s="71" t="s">
        <v>3358</v>
      </c>
      <c r="X45" s="71" t="s">
        <v>2400</v>
      </c>
      <c r="Y45" s="71" t="s">
        <v>2404</v>
      </c>
      <c r="Z45" s="71" t="s">
        <v>2833</v>
      </c>
      <c r="AA45" s="71" t="s">
        <v>3355</v>
      </c>
      <c r="AB45" s="71" t="s">
        <v>3355</v>
      </c>
      <c r="AC45" s="62" t="s">
        <v>3703</v>
      </c>
      <c r="AD45" s="62" t="s">
        <v>3704</v>
      </c>
      <c r="AE45" s="71" t="s">
        <v>3436</v>
      </c>
      <c r="AF45" s="71" t="s">
        <v>3437</v>
      </c>
      <c r="AG45" s="71" t="s">
        <v>3705</v>
      </c>
      <c r="AH45" s="61"/>
      <c r="AI45" s="61"/>
      <c r="AJ45" s="63"/>
      <c r="AK45" s="61"/>
      <c r="AL45" s="61"/>
      <c r="AM45" s="71" t="s">
        <v>3474</v>
      </c>
      <c r="AN45" s="71" t="s">
        <v>3475</v>
      </c>
      <c r="AO45" s="71" t="s">
        <v>3706</v>
      </c>
      <c r="AP45" s="71" t="s">
        <v>3495</v>
      </c>
      <c r="AQ45" s="71" t="s">
        <v>3395</v>
      </c>
      <c r="AR45" s="71" t="s">
        <v>3396</v>
      </c>
      <c r="AS45" s="71" t="s">
        <v>3496</v>
      </c>
      <c r="AT45" s="71" t="s">
        <v>3497</v>
      </c>
      <c r="AU45" s="71" t="s">
        <v>3477</v>
      </c>
      <c r="AV45" s="71" t="s">
        <v>794</v>
      </c>
      <c r="AW45" s="71" t="s">
        <v>794</v>
      </c>
      <c r="AX45" s="71" t="s">
        <v>3707</v>
      </c>
      <c r="AY45" s="71" t="s">
        <v>3708</v>
      </c>
      <c r="AZ45" s="71" t="s">
        <v>3375</v>
      </c>
      <c r="BA45" s="71" t="s">
        <v>3477</v>
      </c>
      <c r="BB45" s="61"/>
      <c r="BC45" s="71" t="s">
        <v>3709</v>
      </c>
      <c r="BD45" s="71" t="s">
        <v>3565</v>
      </c>
      <c r="BE45" s="71" t="s">
        <v>3566</v>
      </c>
      <c r="BF45" s="67" t="s">
        <v>3710</v>
      </c>
      <c r="BG45" s="67" t="s">
        <v>3711</v>
      </c>
      <c r="BH45" s="67" t="s">
        <v>3712</v>
      </c>
      <c r="BI45" s="71" t="s">
        <v>3404</v>
      </c>
      <c r="BJ45" s="71" t="s">
        <v>3405</v>
      </c>
      <c r="BK45" s="71" t="s">
        <v>3713</v>
      </c>
      <c r="BL45" s="71" t="s">
        <v>3485</v>
      </c>
      <c r="BM45" s="71" t="s">
        <v>3714</v>
      </c>
      <c r="BN45" s="71" t="s">
        <v>3382</v>
      </c>
      <c r="BO45" s="71" t="s">
        <v>3383</v>
      </c>
      <c r="BP45" s="71" t="s">
        <v>3383</v>
      </c>
    </row>
    <row r="46" s="61" customFormat="1" ht="27" hidden="1" spans="5:68">
      <c r="E46" s="62"/>
      <c r="F46" s="61"/>
      <c r="G46" s="61"/>
      <c r="H46" s="61"/>
      <c r="I46" s="61"/>
      <c r="J46" s="61"/>
      <c r="K46" s="61"/>
      <c r="L46" s="61"/>
      <c r="M46" s="61"/>
      <c r="N46" s="63"/>
      <c r="O46" s="64"/>
      <c r="P46" s="64"/>
      <c r="Q46" s="61"/>
      <c r="R46" s="64"/>
      <c r="S46" s="65"/>
      <c r="T46" s="61"/>
      <c r="U46" s="66"/>
      <c r="V46" s="61"/>
      <c r="W46" s="61"/>
      <c r="X46" s="61"/>
      <c r="Y46" s="61"/>
      <c r="Z46" s="61"/>
      <c r="AA46" s="61"/>
      <c r="AB46" s="61"/>
      <c r="AC46" s="62"/>
      <c r="AD46" s="62"/>
      <c r="AE46" s="61"/>
      <c r="AF46" s="61"/>
      <c r="AG46" s="61"/>
      <c r="AH46" s="61"/>
      <c r="AI46" s="61"/>
      <c r="AJ46" s="63"/>
      <c r="AK46" s="61"/>
      <c r="AL46" s="61"/>
      <c r="AM46" s="61"/>
      <c r="AN46" s="61"/>
      <c r="AO46" s="61"/>
      <c r="AP46" s="61"/>
      <c r="AQ46" s="61"/>
      <c r="AR46" s="61"/>
      <c r="AS46" s="61"/>
      <c r="AT46" s="61"/>
      <c r="AU46" s="61"/>
      <c r="AV46" s="61"/>
      <c r="AW46" s="61"/>
      <c r="AX46" s="61"/>
      <c r="AY46" s="61"/>
      <c r="AZ46" s="61"/>
      <c r="BA46" s="61"/>
      <c r="BB46" s="61"/>
      <c r="BC46" s="61"/>
      <c r="BD46" s="61"/>
      <c r="BE46" s="61"/>
      <c r="BF46" s="67"/>
      <c r="BG46" s="67"/>
      <c r="BH46" s="67"/>
      <c r="BI46" s="61"/>
      <c r="BJ46" s="61"/>
      <c r="BK46" s="61"/>
      <c r="BL46" s="61"/>
      <c r="BM46" s="71" t="s">
        <v>3715</v>
      </c>
      <c r="BN46" s="71" t="s">
        <v>3621</v>
      </c>
      <c r="BO46" s="71" t="s">
        <v>3622</v>
      </c>
      <c r="BP46" s="71" t="s">
        <v>3622</v>
      </c>
    </row>
    <row r="47" s="61" customFormat="1" ht="54" hidden="1" spans="1:68">
      <c r="A47" s="71" t="s">
        <v>3716</v>
      </c>
      <c r="B47" s="71" t="s">
        <v>2857</v>
      </c>
      <c r="C47" s="71" t="s">
        <v>3388</v>
      </c>
      <c r="D47" s="71" t="s">
        <v>3640</v>
      </c>
      <c r="E47" s="62" t="s">
        <v>3641</v>
      </c>
      <c r="F47" s="71" t="s">
        <v>3349</v>
      </c>
      <c r="G47" s="71" t="s">
        <v>3350</v>
      </c>
      <c r="H47" s="61"/>
      <c r="I47" s="61"/>
      <c r="J47" s="71" t="s">
        <v>3351</v>
      </c>
      <c r="K47" s="71" t="s">
        <v>3352</v>
      </c>
      <c r="L47" s="71" t="s">
        <v>3353</v>
      </c>
      <c r="M47" s="71" t="s">
        <v>3354</v>
      </c>
      <c r="N47" s="63"/>
      <c r="O47" s="64"/>
      <c r="P47" s="65">
        <v>132000</v>
      </c>
      <c r="Q47" s="71" t="s">
        <v>3355</v>
      </c>
      <c r="R47" s="65">
        <v>132000</v>
      </c>
      <c r="S47" s="65"/>
      <c r="T47" s="71" t="s">
        <v>3356</v>
      </c>
      <c r="U47" s="66"/>
      <c r="V47" s="71" t="s">
        <v>3357</v>
      </c>
      <c r="W47" s="71" t="s">
        <v>3358</v>
      </c>
      <c r="X47" s="71" t="s">
        <v>2400</v>
      </c>
      <c r="Y47" s="71" t="s">
        <v>2404</v>
      </c>
      <c r="Z47" s="71" t="s">
        <v>2857</v>
      </c>
      <c r="AA47" s="71" t="s">
        <v>3355</v>
      </c>
      <c r="AB47" s="71" t="s">
        <v>3355</v>
      </c>
      <c r="AC47" s="62" t="s">
        <v>3717</v>
      </c>
      <c r="AD47" s="62" t="s">
        <v>3717</v>
      </c>
      <c r="AE47" s="71" t="s">
        <v>3436</v>
      </c>
      <c r="AF47" s="71" t="s">
        <v>3437</v>
      </c>
      <c r="AG47" s="71" t="s">
        <v>3705</v>
      </c>
      <c r="AH47" s="61"/>
      <c r="AI47" s="61"/>
      <c r="AJ47" s="63"/>
      <c r="AK47" s="61"/>
      <c r="AL47" s="61"/>
      <c r="AM47" s="71" t="s">
        <v>3474</v>
      </c>
      <c r="AN47" s="71" t="s">
        <v>3475</v>
      </c>
      <c r="AO47" s="71" t="s">
        <v>3706</v>
      </c>
      <c r="AP47" s="71" t="s">
        <v>3495</v>
      </c>
      <c r="AQ47" s="71" t="s">
        <v>3395</v>
      </c>
      <c r="AR47" s="71" t="s">
        <v>3396</v>
      </c>
      <c r="AS47" s="71" t="s">
        <v>3476</v>
      </c>
      <c r="AT47" s="71" t="s">
        <v>3121</v>
      </c>
      <c r="AU47" s="71" t="s">
        <v>3477</v>
      </c>
      <c r="AV47" s="71" t="s">
        <v>794</v>
      </c>
      <c r="AW47" s="71" t="s">
        <v>794</v>
      </c>
      <c r="AX47" s="71" t="s">
        <v>3718</v>
      </c>
      <c r="AY47" s="71" t="s">
        <v>3719</v>
      </c>
      <c r="AZ47" s="71" t="s">
        <v>3375</v>
      </c>
      <c r="BA47" s="71" t="s">
        <v>3477</v>
      </c>
      <c r="BB47" s="61"/>
      <c r="BC47" s="71" t="s">
        <v>3720</v>
      </c>
      <c r="BD47" s="71" t="s">
        <v>3684</v>
      </c>
      <c r="BE47" s="71" t="s">
        <v>3685</v>
      </c>
      <c r="BF47" s="67" t="s">
        <v>3721</v>
      </c>
      <c r="BG47" s="67" t="s">
        <v>3722</v>
      </c>
      <c r="BH47" s="67" t="s">
        <v>3723</v>
      </c>
      <c r="BI47" s="71" t="s">
        <v>3404</v>
      </c>
      <c r="BJ47" s="71" t="s">
        <v>3405</v>
      </c>
      <c r="BK47" s="71" t="s">
        <v>3724</v>
      </c>
      <c r="BL47" s="71" t="s">
        <v>3485</v>
      </c>
      <c r="BM47" s="71" t="s">
        <v>3725</v>
      </c>
      <c r="BN47" s="71" t="s">
        <v>3382</v>
      </c>
      <c r="BO47" s="71" t="s">
        <v>3383</v>
      </c>
      <c r="BP47" s="71" t="s">
        <v>3383</v>
      </c>
    </row>
    <row r="48" s="61" customFormat="1" ht="27" hidden="1" spans="5:68">
      <c r="E48" s="62"/>
      <c r="F48" s="61"/>
      <c r="G48" s="61"/>
      <c r="H48" s="61"/>
      <c r="I48" s="61"/>
      <c r="J48" s="61"/>
      <c r="K48" s="61"/>
      <c r="L48" s="61"/>
      <c r="M48" s="61"/>
      <c r="N48" s="63"/>
      <c r="O48" s="64"/>
      <c r="P48" s="64"/>
      <c r="Q48" s="61"/>
      <c r="R48" s="64"/>
      <c r="S48" s="65"/>
      <c r="T48" s="61"/>
      <c r="U48" s="66"/>
      <c r="V48" s="61"/>
      <c r="W48" s="61"/>
      <c r="X48" s="61"/>
      <c r="Y48" s="61"/>
      <c r="Z48" s="61"/>
      <c r="AA48" s="61"/>
      <c r="AB48" s="61"/>
      <c r="AC48" s="62"/>
      <c r="AD48" s="62"/>
      <c r="AE48" s="61"/>
      <c r="AF48" s="61"/>
      <c r="AG48" s="61"/>
      <c r="AH48" s="61"/>
      <c r="AI48" s="61"/>
      <c r="AJ48" s="63"/>
      <c r="AK48" s="61"/>
      <c r="AL48" s="61"/>
      <c r="AM48" s="61"/>
      <c r="AN48" s="61"/>
      <c r="AO48" s="61"/>
      <c r="AP48" s="61"/>
      <c r="AQ48" s="61"/>
      <c r="AR48" s="61"/>
      <c r="AS48" s="61"/>
      <c r="AT48" s="61"/>
      <c r="AU48" s="61"/>
      <c r="AV48" s="61"/>
      <c r="AW48" s="61"/>
      <c r="AX48" s="61"/>
      <c r="AY48" s="61"/>
      <c r="AZ48" s="61"/>
      <c r="BA48" s="61"/>
      <c r="BB48" s="61"/>
      <c r="BC48" s="61"/>
      <c r="BD48" s="61"/>
      <c r="BE48" s="61"/>
      <c r="BF48" s="67"/>
      <c r="BG48" s="67"/>
      <c r="BH48" s="67"/>
      <c r="BI48" s="61"/>
      <c r="BJ48" s="61"/>
      <c r="BK48" s="61"/>
      <c r="BL48" s="61"/>
      <c r="BM48" s="71" t="s">
        <v>3726</v>
      </c>
      <c r="BN48" s="71" t="s">
        <v>3727</v>
      </c>
      <c r="BO48" s="71" t="s">
        <v>3728</v>
      </c>
      <c r="BP48" s="71" t="s">
        <v>3728</v>
      </c>
    </row>
    <row r="49" s="61" customFormat="1" ht="67.5" hidden="1" spans="1:68">
      <c r="A49" s="71" t="s">
        <v>3729</v>
      </c>
      <c r="B49" s="71" t="s">
        <v>2853</v>
      </c>
      <c r="C49" s="71" t="s">
        <v>3388</v>
      </c>
      <c r="D49" s="71" t="s">
        <v>3730</v>
      </c>
      <c r="E49" s="62" t="s">
        <v>3641</v>
      </c>
      <c r="F49" s="71" t="s">
        <v>3349</v>
      </c>
      <c r="G49" s="71" t="s">
        <v>3350</v>
      </c>
      <c r="H49" s="61"/>
      <c r="I49" s="61"/>
      <c r="J49" s="71" t="s">
        <v>3351</v>
      </c>
      <c r="K49" s="71" t="s">
        <v>3352</v>
      </c>
      <c r="L49" s="71" t="s">
        <v>3353</v>
      </c>
      <c r="M49" s="71" t="s">
        <v>3354</v>
      </c>
      <c r="N49" s="63"/>
      <c r="O49" s="64"/>
      <c r="P49" s="65">
        <v>36000</v>
      </c>
      <c r="Q49" s="71" t="s">
        <v>3355</v>
      </c>
      <c r="R49" s="65">
        <v>36000</v>
      </c>
      <c r="S49" s="65"/>
      <c r="T49" s="71" t="s">
        <v>3356</v>
      </c>
      <c r="U49" s="66"/>
      <c r="V49" s="71" t="s">
        <v>3357</v>
      </c>
      <c r="W49" s="71" t="s">
        <v>3358</v>
      </c>
      <c r="X49" s="71" t="s">
        <v>2400</v>
      </c>
      <c r="Y49" s="71" t="s">
        <v>2404</v>
      </c>
      <c r="Z49" s="71" t="s">
        <v>2853</v>
      </c>
      <c r="AA49" s="71" t="s">
        <v>3355</v>
      </c>
      <c r="AB49" s="71" t="s">
        <v>3355</v>
      </c>
      <c r="AC49" s="62" t="s">
        <v>3717</v>
      </c>
      <c r="AD49" s="62" t="s">
        <v>3717</v>
      </c>
      <c r="AE49" s="71" t="s">
        <v>3436</v>
      </c>
      <c r="AF49" s="71" t="s">
        <v>3437</v>
      </c>
      <c r="AG49" s="71" t="s">
        <v>3705</v>
      </c>
      <c r="AH49" s="61"/>
      <c r="AI49" s="61"/>
      <c r="AJ49" s="63"/>
      <c r="AK49" s="61"/>
      <c r="AL49" s="61"/>
      <c r="AM49" s="71" t="s">
        <v>3474</v>
      </c>
      <c r="AN49" s="71" t="s">
        <v>3475</v>
      </c>
      <c r="AO49" s="71" t="s">
        <v>3706</v>
      </c>
      <c r="AP49" s="71" t="s">
        <v>3495</v>
      </c>
      <c r="AQ49" s="71" t="s">
        <v>3395</v>
      </c>
      <c r="AR49" s="71" t="s">
        <v>3396</v>
      </c>
      <c r="AS49" s="71" t="s">
        <v>3510</v>
      </c>
      <c r="AT49" s="71" t="s">
        <v>3179</v>
      </c>
      <c r="AU49" s="71" t="s">
        <v>3477</v>
      </c>
      <c r="AV49" s="71" t="s">
        <v>794</v>
      </c>
      <c r="AW49" s="71" t="s">
        <v>794</v>
      </c>
      <c r="AX49" s="71" t="s">
        <v>3731</v>
      </c>
      <c r="AY49" s="71" t="s">
        <v>3732</v>
      </c>
      <c r="AZ49" s="71" t="s">
        <v>3375</v>
      </c>
      <c r="BA49" s="71" t="s">
        <v>3477</v>
      </c>
      <c r="BB49" s="61"/>
      <c r="BC49" s="71" t="s">
        <v>3733</v>
      </c>
      <c r="BD49" s="71" t="s">
        <v>3684</v>
      </c>
      <c r="BE49" s="71" t="s">
        <v>3685</v>
      </c>
      <c r="BF49" s="67" t="s">
        <v>3734</v>
      </c>
      <c r="BG49" s="67" t="s">
        <v>3735</v>
      </c>
      <c r="BH49" s="67" t="s">
        <v>3736</v>
      </c>
      <c r="BI49" s="71" t="s">
        <v>3404</v>
      </c>
      <c r="BJ49" s="71" t="s">
        <v>3405</v>
      </c>
      <c r="BK49" s="71" t="s">
        <v>3737</v>
      </c>
      <c r="BL49" s="71" t="s">
        <v>3485</v>
      </c>
      <c r="BM49" s="71" t="s">
        <v>3738</v>
      </c>
      <c r="BN49" s="71" t="s">
        <v>3382</v>
      </c>
      <c r="BO49" s="71" t="s">
        <v>3383</v>
      </c>
      <c r="BP49" s="71" t="s">
        <v>3383</v>
      </c>
    </row>
    <row r="50" s="61" customFormat="1" ht="27" hidden="1" spans="5:68">
      <c r="E50" s="62"/>
      <c r="F50" s="61"/>
      <c r="G50" s="61"/>
      <c r="H50" s="61"/>
      <c r="I50" s="61"/>
      <c r="J50" s="61"/>
      <c r="K50" s="61"/>
      <c r="L50" s="61"/>
      <c r="M50" s="61"/>
      <c r="N50" s="63"/>
      <c r="O50" s="64"/>
      <c r="P50" s="64"/>
      <c r="Q50" s="61"/>
      <c r="R50" s="64"/>
      <c r="S50" s="65"/>
      <c r="T50" s="61"/>
      <c r="U50" s="66"/>
      <c r="V50" s="61"/>
      <c r="W50" s="61"/>
      <c r="X50" s="61"/>
      <c r="Y50" s="61"/>
      <c r="Z50" s="61"/>
      <c r="AA50" s="61"/>
      <c r="AB50" s="61"/>
      <c r="AC50" s="62"/>
      <c r="AD50" s="62"/>
      <c r="AE50" s="61"/>
      <c r="AF50" s="61"/>
      <c r="AG50" s="61"/>
      <c r="AH50" s="61"/>
      <c r="AI50" s="61"/>
      <c r="AJ50" s="63"/>
      <c r="AK50" s="61"/>
      <c r="AL50" s="61"/>
      <c r="AM50" s="61"/>
      <c r="AN50" s="61"/>
      <c r="AO50" s="61"/>
      <c r="AP50" s="61"/>
      <c r="AQ50" s="61"/>
      <c r="AR50" s="61"/>
      <c r="AS50" s="61"/>
      <c r="AT50" s="61"/>
      <c r="AU50" s="61"/>
      <c r="AV50" s="61"/>
      <c r="AW50" s="61"/>
      <c r="AX50" s="61"/>
      <c r="AY50" s="61"/>
      <c r="AZ50" s="61"/>
      <c r="BA50" s="61"/>
      <c r="BB50" s="61"/>
      <c r="BC50" s="61"/>
      <c r="BD50" s="61"/>
      <c r="BE50" s="61"/>
      <c r="BF50" s="67"/>
      <c r="BG50" s="67"/>
      <c r="BH50" s="67"/>
      <c r="BI50" s="61"/>
      <c r="BJ50" s="61"/>
      <c r="BK50" s="61"/>
      <c r="BL50" s="61"/>
      <c r="BM50" s="71" t="s">
        <v>3739</v>
      </c>
      <c r="BN50" s="71" t="s">
        <v>3727</v>
      </c>
      <c r="BO50" s="71" t="s">
        <v>3728</v>
      </c>
      <c r="BP50" s="71" t="s">
        <v>3728</v>
      </c>
    </row>
    <row r="51" s="61" customFormat="1" ht="54" hidden="1" spans="1:68">
      <c r="A51" s="71" t="s">
        <v>3740</v>
      </c>
      <c r="B51" s="71" t="s">
        <v>2845</v>
      </c>
      <c r="C51" s="71" t="s">
        <v>3388</v>
      </c>
      <c r="D51" s="71" t="s">
        <v>3741</v>
      </c>
      <c r="E51" s="62" t="s">
        <v>3742</v>
      </c>
      <c r="F51" s="71" t="s">
        <v>3349</v>
      </c>
      <c r="G51" s="71" t="s">
        <v>3350</v>
      </c>
      <c r="H51" s="61"/>
      <c r="I51" s="61"/>
      <c r="J51" s="71" t="s">
        <v>3351</v>
      </c>
      <c r="K51" s="71" t="s">
        <v>3352</v>
      </c>
      <c r="L51" s="71" t="s">
        <v>3353</v>
      </c>
      <c r="M51" s="71" t="s">
        <v>3354</v>
      </c>
      <c r="N51" s="63"/>
      <c r="O51" s="64"/>
      <c r="P51" s="65">
        <v>40000</v>
      </c>
      <c r="Q51" s="71" t="s">
        <v>3355</v>
      </c>
      <c r="R51" s="64"/>
      <c r="S51" s="65"/>
      <c r="T51" s="71" t="s">
        <v>3356</v>
      </c>
      <c r="U51" s="66"/>
      <c r="V51" s="71" t="s">
        <v>3357</v>
      </c>
      <c r="W51" s="71" t="s">
        <v>3358</v>
      </c>
      <c r="X51" s="71" t="s">
        <v>2400</v>
      </c>
      <c r="Y51" s="71" t="s">
        <v>2404</v>
      </c>
      <c r="Z51" s="71" t="s">
        <v>2845</v>
      </c>
      <c r="AA51" s="71" t="s">
        <v>3355</v>
      </c>
      <c r="AB51" s="71" t="s">
        <v>3355</v>
      </c>
      <c r="AC51" s="62" t="s">
        <v>3743</v>
      </c>
      <c r="AD51" s="62" t="s">
        <v>3744</v>
      </c>
      <c r="AE51" s="71" t="s">
        <v>3436</v>
      </c>
      <c r="AF51" s="71" t="s">
        <v>3437</v>
      </c>
      <c r="AG51" s="71" t="s">
        <v>3705</v>
      </c>
      <c r="AH51" s="61"/>
      <c r="AI51" s="61"/>
      <c r="AJ51" s="63"/>
      <c r="AK51" s="61"/>
      <c r="AL51" s="61"/>
      <c r="AM51" s="71" t="s">
        <v>3364</v>
      </c>
      <c r="AN51" s="71" t="s">
        <v>3365</v>
      </c>
      <c r="AO51" s="71" t="s">
        <v>3706</v>
      </c>
      <c r="AP51" s="71" t="s">
        <v>3495</v>
      </c>
      <c r="AQ51" s="71" t="s">
        <v>3395</v>
      </c>
      <c r="AR51" s="71" t="s">
        <v>3396</v>
      </c>
      <c r="AS51" s="71" t="s">
        <v>3544</v>
      </c>
      <c r="AT51" s="71" t="s">
        <v>47</v>
      </c>
      <c r="AU51" s="71" t="s">
        <v>3372</v>
      </c>
      <c r="AV51" s="71" t="s">
        <v>794</v>
      </c>
      <c r="AW51" s="71" t="s">
        <v>794</v>
      </c>
      <c r="AX51" s="71" t="s">
        <v>3745</v>
      </c>
      <c r="AY51" s="71" t="s">
        <v>3746</v>
      </c>
      <c r="AZ51" s="71" t="s">
        <v>3375</v>
      </c>
      <c r="BA51" s="71" t="s">
        <v>3372</v>
      </c>
      <c r="BB51" s="61"/>
      <c r="BC51" s="71" t="s">
        <v>3747</v>
      </c>
      <c r="BD51" s="71" t="s">
        <v>3565</v>
      </c>
      <c r="BE51" s="71" t="s">
        <v>3566</v>
      </c>
      <c r="BF51" s="67" t="s">
        <v>3748</v>
      </c>
      <c r="BG51" s="67" t="s">
        <v>3749</v>
      </c>
      <c r="BH51" s="67" t="s">
        <v>3750</v>
      </c>
      <c r="BI51" s="71" t="s">
        <v>3404</v>
      </c>
      <c r="BJ51" s="71" t="s">
        <v>3405</v>
      </c>
      <c r="BK51" s="71" t="s">
        <v>3751</v>
      </c>
      <c r="BL51" s="71" t="s">
        <v>3380</v>
      </c>
      <c r="BM51" s="71" t="s">
        <v>3752</v>
      </c>
      <c r="BN51" s="71" t="s">
        <v>3382</v>
      </c>
      <c r="BO51" s="71" t="s">
        <v>3383</v>
      </c>
      <c r="BP51" s="71" t="s">
        <v>3383</v>
      </c>
    </row>
    <row r="52" s="61" customFormat="1" ht="27" hidden="1" spans="5:68">
      <c r="E52" s="62"/>
      <c r="F52" s="61"/>
      <c r="G52" s="61"/>
      <c r="H52" s="61"/>
      <c r="I52" s="61"/>
      <c r="J52" s="61"/>
      <c r="K52" s="61"/>
      <c r="L52" s="61"/>
      <c r="M52" s="61"/>
      <c r="N52" s="63"/>
      <c r="O52" s="64"/>
      <c r="P52" s="64"/>
      <c r="Q52" s="61"/>
      <c r="R52" s="64"/>
      <c r="S52" s="65"/>
      <c r="T52" s="61"/>
      <c r="U52" s="66"/>
      <c r="V52" s="61"/>
      <c r="W52" s="61"/>
      <c r="X52" s="61"/>
      <c r="Y52" s="61"/>
      <c r="Z52" s="61"/>
      <c r="AA52" s="61"/>
      <c r="AB52" s="61"/>
      <c r="AC52" s="62"/>
      <c r="AD52" s="62"/>
      <c r="AE52" s="61"/>
      <c r="AF52" s="61"/>
      <c r="AG52" s="61"/>
      <c r="AH52" s="61"/>
      <c r="AI52" s="61"/>
      <c r="AJ52" s="63"/>
      <c r="AK52" s="61"/>
      <c r="AL52" s="61"/>
      <c r="AM52" s="61"/>
      <c r="AN52" s="61"/>
      <c r="AO52" s="61"/>
      <c r="AP52" s="61"/>
      <c r="AQ52" s="61"/>
      <c r="AR52" s="61"/>
      <c r="AS52" s="61"/>
      <c r="AT52" s="61"/>
      <c r="AU52" s="61"/>
      <c r="AV52" s="61"/>
      <c r="AW52" s="61"/>
      <c r="AX52" s="61"/>
      <c r="AY52" s="61"/>
      <c r="AZ52" s="61"/>
      <c r="BA52" s="61"/>
      <c r="BB52" s="61"/>
      <c r="BC52" s="61"/>
      <c r="BD52" s="61"/>
      <c r="BE52" s="61"/>
      <c r="BF52" s="67"/>
      <c r="BG52" s="67"/>
      <c r="BH52" s="67"/>
      <c r="BI52" s="61"/>
      <c r="BJ52" s="61"/>
      <c r="BK52" s="61"/>
      <c r="BL52" s="61"/>
      <c r="BM52" s="71" t="s">
        <v>3753</v>
      </c>
      <c r="BN52" s="71" t="s">
        <v>3754</v>
      </c>
      <c r="BO52" s="71" t="s">
        <v>3755</v>
      </c>
      <c r="BP52" s="71" t="s">
        <v>3755</v>
      </c>
    </row>
    <row r="53" s="61" customFormat="1" ht="67.5" hidden="1" spans="1:68">
      <c r="A53" s="71" t="s">
        <v>3756</v>
      </c>
      <c r="B53" s="71" t="s">
        <v>2846</v>
      </c>
      <c r="C53" s="71" t="s">
        <v>3388</v>
      </c>
      <c r="D53" s="71" t="s">
        <v>3757</v>
      </c>
      <c r="E53" s="62" t="s">
        <v>3576</v>
      </c>
      <c r="F53" s="71" t="s">
        <v>3349</v>
      </c>
      <c r="G53" s="71" t="s">
        <v>3350</v>
      </c>
      <c r="H53" s="61"/>
      <c r="I53" s="61"/>
      <c r="J53" s="71" t="s">
        <v>3351</v>
      </c>
      <c r="K53" s="71" t="s">
        <v>3352</v>
      </c>
      <c r="L53" s="71" t="s">
        <v>3353</v>
      </c>
      <c r="M53" s="71" t="s">
        <v>3354</v>
      </c>
      <c r="N53" s="63"/>
      <c r="O53" s="64"/>
      <c r="P53" s="65">
        <v>35462.72</v>
      </c>
      <c r="Q53" s="71" t="s">
        <v>3355</v>
      </c>
      <c r="R53" s="64"/>
      <c r="S53" s="65"/>
      <c r="T53" s="71" t="s">
        <v>3356</v>
      </c>
      <c r="U53" s="66"/>
      <c r="V53" s="71" t="s">
        <v>3357</v>
      </c>
      <c r="W53" s="71" t="s">
        <v>3358</v>
      </c>
      <c r="X53" s="71" t="s">
        <v>2400</v>
      </c>
      <c r="Y53" s="71" t="s">
        <v>2404</v>
      </c>
      <c r="Z53" s="71" t="s">
        <v>2846</v>
      </c>
      <c r="AA53" s="71" t="s">
        <v>3355</v>
      </c>
      <c r="AB53" s="71" t="s">
        <v>3355</v>
      </c>
      <c r="AC53" s="62" t="s">
        <v>3758</v>
      </c>
      <c r="AD53" s="62" t="s">
        <v>3759</v>
      </c>
      <c r="AE53" s="71" t="s">
        <v>3436</v>
      </c>
      <c r="AF53" s="71" t="s">
        <v>3437</v>
      </c>
      <c r="AG53" s="71" t="s">
        <v>3705</v>
      </c>
      <c r="AH53" s="61"/>
      <c r="AI53" s="61"/>
      <c r="AJ53" s="63"/>
      <c r="AK53" s="61"/>
      <c r="AL53" s="61"/>
      <c r="AM53" s="71" t="s">
        <v>3364</v>
      </c>
      <c r="AN53" s="71" t="s">
        <v>3365</v>
      </c>
      <c r="AO53" s="71" t="s">
        <v>3706</v>
      </c>
      <c r="AP53" s="71" t="s">
        <v>3495</v>
      </c>
      <c r="AQ53" s="71" t="s">
        <v>3395</v>
      </c>
      <c r="AR53" s="71" t="s">
        <v>3396</v>
      </c>
      <c r="AS53" s="71" t="s">
        <v>3544</v>
      </c>
      <c r="AT53" s="71" t="s">
        <v>47</v>
      </c>
      <c r="AU53" s="71" t="s">
        <v>3372</v>
      </c>
      <c r="AV53" s="71" t="s">
        <v>794</v>
      </c>
      <c r="AW53" s="71" t="s">
        <v>794</v>
      </c>
      <c r="AX53" s="71" t="s">
        <v>3760</v>
      </c>
      <c r="AY53" s="71" t="s">
        <v>3761</v>
      </c>
      <c r="AZ53" s="71" t="s">
        <v>3375</v>
      </c>
      <c r="BA53" s="71" t="s">
        <v>3372</v>
      </c>
      <c r="BB53" s="61"/>
      <c r="BC53" s="71" t="s">
        <v>3762</v>
      </c>
      <c r="BD53" s="71" t="s">
        <v>3565</v>
      </c>
      <c r="BE53" s="71" t="s">
        <v>3566</v>
      </c>
      <c r="BF53" s="67" t="s">
        <v>3763</v>
      </c>
      <c r="BG53" s="67" t="s">
        <v>3764</v>
      </c>
      <c r="BH53" s="67" t="s">
        <v>3765</v>
      </c>
      <c r="BI53" s="71" t="s">
        <v>3404</v>
      </c>
      <c r="BJ53" s="71" t="s">
        <v>3405</v>
      </c>
      <c r="BK53" s="71" t="s">
        <v>3766</v>
      </c>
      <c r="BL53" s="71" t="s">
        <v>3380</v>
      </c>
      <c r="BM53" s="71" t="s">
        <v>3767</v>
      </c>
      <c r="BN53" s="71" t="s">
        <v>3382</v>
      </c>
      <c r="BO53" s="71" t="s">
        <v>3383</v>
      </c>
      <c r="BP53" s="71" t="s">
        <v>3383</v>
      </c>
    </row>
    <row r="54" s="61" customFormat="1" ht="27" hidden="1" spans="5:68">
      <c r="E54" s="62"/>
      <c r="F54" s="61"/>
      <c r="G54" s="61"/>
      <c r="H54" s="61"/>
      <c r="I54" s="61"/>
      <c r="J54" s="61"/>
      <c r="K54" s="61"/>
      <c r="L54" s="61"/>
      <c r="M54" s="61"/>
      <c r="N54" s="63"/>
      <c r="O54" s="64"/>
      <c r="P54" s="64"/>
      <c r="Q54" s="61"/>
      <c r="R54" s="64"/>
      <c r="S54" s="65"/>
      <c r="T54" s="61"/>
      <c r="U54" s="66"/>
      <c r="V54" s="61"/>
      <c r="W54" s="61"/>
      <c r="X54" s="61"/>
      <c r="Y54" s="61"/>
      <c r="Z54" s="61"/>
      <c r="AA54" s="61"/>
      <c r="AB54" s="61"/>
      <c r="AC54" s="62"/>
      <c r="AD54" s="62"/>
      <c r="AE54" s="61"/>
      <c r="AF54" s="61"/>
      <c r="AG54" s="61"/>
      <c r="AH54" s="61"/>
      <c r="AI54" s="61"/>
      <c r="AJ54" s="63"/>
      <c r="AK54" s="61"/>
      <c r="AL54" s="61"/>
      <c r="AM54" s="61"/>
      <c r="AN54" s="61"/>
      <c r="AO54" s="61"/>
      <c r="AP54" s="61"/>
      <c r="AQ54" s="61"/>
      <c r="AR54" s="61"/>
      <c r="AS54" s="61"/>
      <c r="AT54" s="61"/>
      <c r="AU54" s="61"/>
      <c r="AV54" s="61"/>
      <c r="AW54" s="61"/>
      <c r="AX54" s="61"/>
      <c r="AY54" s="61"/>
      <c r="AZ54" s="61"/>
      <c r="BA54" s="61"/>
      <c r="BB54" s="61"/>
      <c r="BC54" s="61"/>
      <c r="BD54" s="61"/>
      <c r="BE54" s="61"/>
      <c r="BF54" s="67"/>
      <c r="BG54" s="67"/>
      <c r="BH54" s="67"/>
      <c r="BI54" s="61"/>
      <c r="BJ54" s="61"/>
      <c r="BK54" s="61"/>
      <c r="BL54" s="61"/>
      <c r="BM54" s="71" t="s">
        <v>3768</v>
      </c>
      <c r="BN54" s="71" t="s">
        <v>3769</v>
      </c>
      <c r="BO54" s="71" t="s">
        <v>3770</v>
      </c>
      <c r="BP54" s="71" t="s">
        <v>3770</v>
      </c>
    </row>
    <row r="55" s="61" customFormat="1" ht="67.5" hidden="1" spans="1:68">
      <c r="A55" s="71" t="s">
        <v>3771</v>
      </c>
      <c r="B55" s="71" t="s">
        <v>2847</v>
      </c>
      <c r="C55" s="71" t="s">
        <v>3388</v>
      </c>
      <c r="D55" s="71" t="s">
        <v>3772</v>
      </c>
      <c r="E55" s="62" t="s">
        <v>3773</v>
      </c>
      <c r="F55" s="71" t="s">
        <v>3349</v>
      </c>
      <c r="G55" s="71" t="s">
        <v>3350</v>
      </c>
      <c r="H55" s="61"/>
      <c r="I55" s="61"/>
      <c r="J55" s="71" t="s">
        <v>3351</v>
      </c>
      <c r="K55" s="71" t="s">
        <v>3352</v>
      </c>
      <c r="L55" s="71" t="s">
        <v>3353</v>
      </c>
      <c r="M55" s="71" t="s">
        <v>3354</v>
      </c>
      <c r="N55" s="63"/>
      <c r="O55" s="64"/>
      <c r="P55" s="65">
        <v>373144.44</v>
      </c>
      <c r="Q55" s="71" t="s">
        <v>3355</v>
      </c>
      <c r="R55" s="64"/>
      <c r="S55" s="65"/>
      <c r="T55" s="71" t="s">
        <v>3413</v>
      </c>
      <c r="U55" s="66"/>
      <c r="V55" s="71" t="s">
        <v>3357</v>
      </c>
      <c r="W55" s="71" t="s">
        <v>3358</v>
      </c>
      <c r="X55" s="71" t="s">
        <v>2400</v>
      </c>
      <c r="Y55" s="71" t="s">
        <v>2404</v>
      </c>
      <c r="Z55" s="71" t="s">
        <v>2847</v>
      </c>
      <c r="AA55" s="71" t="s">
        <v>3355</v>
      </c>
      <c r="AB55" s="71" t="s">
        <v>3355</v>
      </c>
      <c r="AC55" s="62" t="s">
        <v>3774</v>
      </c>
      <c r="AD55" s="62" t="s">
        <v>3775</v>
      </c>
      <c r="AE55" s="71" t="s">
        <v>3436</v>
      </c>
      <c r="AF55" s="71" t="s">
        <v>3437</v>
      </c>
      <c r="AG55" s="71" t="s">
        <v>3705</v>
      </c>
      <c r="AH55" s="61"/>
      <c r="AI55" s="61"/>
      <c r="AJ55" s="63"/>
      <c r="AK55" s="61"/>
      <c r="AL55" s="61"/>
      <c r="AM55" s="71" t="s">
        <v>3364</v>
      </c>
      <c r="AN55" s="71" t="s">
        <v>3365</v>
      </c>
      <c r="AO55" s="71" t="s">
        <v>3706</v>
      </c>
      <c r="AP55" s="71" t="s">
        <v>3495</v>
      </c>
      <c r="AQ55" s="71" t="s">
        <v>3395</v>
      </c>
      <c r="AR55" s="71" t="s">
        <v>3396</v>
      </c>
      <c r="AS55" s="71" t="s">
        <v>3776</v>
      </c>
      <c r="AT55" s="71" t="s">
        <v>3777</v>
      </c>
      <c r="AU55" s="71" t="s">
        <v>3372</v>
      </c>
      <c r="AV55" s="71" t="s">
        <v>794</v>
      </c>
      <c r="AW55" s="71" t="s">
        <v>794</v>
      </c>
      <c r="AX55" s="71" t="s">
        <v>3778</v>
      </c>
      <c r="AY55" s="71" t="s">
        <v>3779</v>
      </c>
      <c r="AZ55" s="71" t="s">
        <v>3375</v>
      </c>
      <c r="BA55" s="71" t="s">
        <v>3372</v>
      </c>
      <c r="BB55" s="61"/>
      <c r="BC55" s="71" t="s">
        <v>3780</v>
      </c>
      <c r="BD55" s="71" t="s">
        <v>3565</v>
      </c>
      <c r="BE55" s="71" t="s">
        <v>3566</v>
      </c>
      <c r="BF55" s="67" t="s">
        <v>3781</v>
      </c>
      <c r="BG55" s="67" t="s">
        <v>3782</v>
      </c>
      <c r="BH55" s="67" t="s">
        <v>3783</v>
      </c>
      <c r="BI55" s="71" t="s">
        <v>3404</v>
      </c>
      <c r="BJ55" s="71" t="s">
        <v>3405</v>
      </c>
      <c r="BK55" s="71" t="s">
        <v>3784</v>
      </c>
      <c r="BL55" s="71" t="s">
        <v>3380</v>
      </c>
      <c r="BM55" s="71" t="s">
        <v>3785</v>
      </c>
      <c r="BN55" s="71" t="s">
        <v>3382</v>
      </c>
      <c r="BO55" s="71" t="s">
        <v>3383</v>
      </c>
      <c r="BP55" s="71" t="s">
        <v>3383</v>
      </c>
    </row>
    <row r="56" s="61" customFormat="1" ht="27" hidden="1" spans="5:68">
      <c r="E56" s="62"/>
      <c r="F56" s="61"/>
      <c r="G56" s="61"/>
      <c r="H56" s="61"/>
      <c r="I56" s="61"/>
      <c r="J56" s="61"/>
      <c r="K56" s="61"/>
      <c r="L56" s="61"/>
      <c r="M56" s="61"/>
      <c r="N56" s="63"/>
      <c r="O56" s="64"/>
      <c r="P56" s="64"/>
      <c r="Q56" s="61"/>
      <c r="R56" s="64"/>
      <c r="S56" s="65"/>
      <c r="T56" s="61"/>
      <c r="U56" s="66"/>
      <c r="V56" s="61"/>
      <c r="W56" s="61"/>
      <c r="X56" s="61"/>
      <c r="Y56" s="61"/>
      <c r="Z56" s="61"/>
      <c r="AA56" s="61"/>
      <c r="AB56" s="61"/>
      <c r="AC56" s="62"/>
      <c r="AD56" s="62"/>
      <c r="AE56" s="61"/>
      <c r="AF56" s="61"/>
      <c r="AG56" s="61"/>
      <c r="AH56" s="61"/>
      <c r="AI56" s="61"/>
      <c r="AJ56" s="63"/>
      <c r="AK56" s="61"/>
      <c r="AL56" s="61"/>
      <c r="AM56" s="61"/>
      <c r="AN56" s="61"/>
      <c r="AO56" s="61"/>
      <c r="AP56" s="61"/>
      <c r="AQ56" s="61"/>
      <c r="AR56" s="61"/>
      <c r="AS56" s="61"/>
      <c r="AT56" s="61"/>
      <c r="AU56" s="61"/>
      <c r="AV56" s="61"/>
      <c r="AW56" s="61"/>
      <c r="AX56" s="61"/>
      <c r="AY56" s="61"/>
      <c r="AZ56" s="61"/>
      <c r="BA56" s="61"/>
      <c r="BB56" s="61"/>
      <c r="BC56" s="61"/>
      <c r="BD56" s="61"/>
      <c r="BE56" s="61"/>
      <c r="BF56" s="67"/>
      <c r="BG56" s="67"/>
      <c r="BH56" s="67"/>
      <c r="BI56" s="61"/>
      <c r="BJ56" s="61"/>
      <c r="BK56" s="61"/>
      <c r="BL56" s="61"/>
      <c r="BM56" s="71" t="s">
        <v>3786</v>
      </c>
      <c r="BN56" s="71" t="s">
        <v>3409</v>
      </c>
      <c r="BO56" s="71" t="s">
        <v>3017</v>
      </c>
      <c r="BP56" s="71" t="s">
        <v>3017</v>
      </c>
    </row>
    <row r="57" s="61" customFormat="1" ht="94.5" hidden="1" spans="1:68">
      <c r="A57" s="71" t="s">
        <v>3787</v>
      </c>
      <c r="B57" s="71" t="s">
        <v>2865</v>
      </c>
      <c r="C57" s="71" t="s">
        <v>3388</v>
      </c>
      <c r="D57" s="71" t="s">
        <v>3788</v>
      </c>
      <c r="E57" s="62" t="s">
        <v>3789</v>
      </c>
      <c r="F57" s="71" t="s">
        <v>3349</v>
      </c>
      <c r="G57" s="71" t="s">
        <v>3350</v>
      </c>
      <c r="H57" s="61"/>
      <c r="I57" s="61"/>
      <c r="J57" s="71" t="s">
        <v>3351</v>
      </c>
      <c r="K57" s="71" t="s">
        <v>3352</v>
      </c>
      <c r="L57" s="71" t="s">
        <v>3353</v>
      </c>
      <c r="M57" s="71" t="s">
        <v>3354</v>
      </c>
      <c r="N57" s="63"/>
      <c r="O57" s="64"/>
      <c r="P57" s="65">
        <v>5000</v>
      </c>
      <c r="Q57" s="71" t="s">
        <v>3355</v>
      </c>
      <c r="R57" s="64"/>
      <c r="S57" s="65"/>
      <c r="T57" s="71" t="s">
        <v>3356</v>
      </c>
      <c r="U57" s="66"/>
      <c r="V57" s="71" t="s">
        <v>3357</v>
      </c>
      <c r="W57" s="71" t="s">
        <v>3358</v>
      </c>
      <c r="X57" s="71" t="s">
        <v>2400</v>
      </c>
      <c r="Y57" s="71" t="s">
        <v>2404</v>
      </c>
      <c r="Z57" s="71" t="s">
        <v>2865</v>
      </c>
      <c r="AA57" s="71" t="s">
        <v>3355</v>
      </c>
      <c r="AB57" s="71" t="s">
        <v>3355</v>
      </c>
      <c r="AC57" s="62" t="s">
        <v>3790</v>
      </c>
      <c r="AD57" s="62" t="s">
        <v>3791</v>
      </c>
      <c r="AE57" s="71" t="s">
        <v>3559</v>
      </c>
      <c r="AF57" s="71" t="s">
        <v>3560</v>
      </c>
      <c r="AG57" s="71" t="s">
        <v>3363</v>
      </c>
      <c r="AH57" s="61"/>
      <c r="AI57" s="61"/>
      <c r="AJ57" s="63"/>
      <c r="AK57" s="61"/>
      <c r="AL57" s="61"/>
      <c r="AM57" s="71" t="s">
        <v>3364</v>
      </c>
      <c r="AN57" s="71" t="s">
        <v>3365</v>
      </c>
      <c r="AO57" s="71" t="s">
        <v>3366</v>
      </c>
      <c r="AP57" s="71" t="s">
        <v>3495</v>
      </c>
      <c r="AQ57" s="71" t="s">
        <v>3395</v>
      </c>
      <c r="AR57" s="71" t="s">
        <v>3396</v>
      </c>
      <c r="AS57" s="71" t="s">
        <v>3460</v>
      </c>
      <c r="AT57" s="71" t="s">
        <v>3461</v>
      </c>
      <c r="AU57" s="71" t="s">
        <v>3372</v>
      </c>
      <c r="AV57" s="71" t="s">
        <v>794</v>
      </c>
      <c r="AW57" s="71" t="s">
        <v>794</v>
      </c>
      <c r="AX57" s="71" t="s">
        <v>3792</v>
      </c>
      <c r="AY57" s="71" t="s">
        <v>3793</v>
      </c>
      <c r="AZ57" s="71" t="s">
        <v>3375</v>
      </c>
      <c r="BA57" s="71" t="s">
        <v>3372</v>
      </c>
      <c r="BB57" s="61"/>
      <c r="BC57" s="71" t="s">
        <v>3794</v>
      </c>
      <c r="BD57" s="71" t="s">
        <v>3565</v>
      </c>
      <c r="BE57" s="71" t="s">
        <v>3566</v>
      </c>
      <c r="BF57" s="67" t="s">
        <v>3795</v>
      </c>
      <c r="BG57" s="67" t="s">
        <v>3796</v>
      </c>
      <c r="BH57" s="67" t="s">
        <v>3797</v>
      </c>
      <c r="BI57" s="71" t="s">
        <v>3404</v>
      </c>
      <c r="BJ57" s="71" t="s">
        <v>3405</v>
      </c>
      <c r="BK57" s="71" t="s">
        <v>3798</v>
      </c>
      <c r="BL57" s="71" t="s">
        <v>3380</v>
      </c>
      <c r="BM57" s="71" t="s">
        <v>3799</v>
      </c>
      <c r="BN57" s="71" t="s">
        <v>3382</v>
      </c>
      <c r="BO57" s="71" t="s">
        <v>3383</v>
      </c>
      <c r="BP57" s="71" t="s">
        <v>3383</v>
      </c>
    </row>
    <row r="58" s="61" customFormat="1" ht="27" hidden="1" spans="5:68">
      <c r="E58" s="62"/>
      <c r="F58" s="61"/>
      <c r="G58" s="61"/>
      <c r="H58" s="61"/>
      <c r="I58" s="61"/>
      <c r="J58" s="61"/>
      <c r="K58" s="61"/>
      <c r="L58" s="61"/>
      <c r="M58" s="61"/>
      <c r="N58" s="63"/>
      <c r="O58" s="64"/>
      <c r="P58" s="64"/>
      <c r="Q58" s="61"/>
      <c r="R58" s="64"/>
      <c r="S58" s="65"/>
      <c r="T58" s="61"/>
      <c r="U58" s="66"/>
      <c r="V58" s="61"/>
      <c r="W58" s="61"/>
      <c r="X58" s="61"/>
      <c r="Y58" s="61"/>
      <c r="Z58" s="61"/>
      <c r="AA58" s="61"/>
      <c r="AB58" s="61"/>
      <c r="AC58" s="62"/>
      <c r="AD58" s="62"/>
      <c r="AE58" s="61"/>
      <c r="AF58" s="61"/>
      <c r="AG58" s="61"/>
      <c r="AH58" s="61"/>
      <c r="AI58" s="61"/>
      <c r="AJ58" s="63"/>
      <c r="AK58" s="61"/>
      <c r="AL58" s="61"/>
      <c r="AM58" s="61"/>
      <c r="AN58" s="61"/>
      <c r="AO58" s="61"/>
      <c r="AP58" s="61"/>
      <c r="AQ58" s="61"/>
      <c r="AR58" s="61"/>
      <c r="AS58" s="61"/>
      <c r="AT58" s="61"/>
      <c r="AU58" s="61"/>
      <c r="AV58" s="61"/>
      <c r="AW58" s="61"/>
      <c r="AX58" s="61"/>
      <c r="AY58" s="61"/>
      <c r="AZ58" s="61"/>
      <c r="BA58" s="61"/>
      <c r="BB58" s="61"/>
      <c r="BC58" s="61"/>
      <c r="BD58" s="61"/>
      <c r="BE58" s="61"/>
      <c r="BF58" s="67"/>
      <c r="BG58" s="67"/>
      <c r="BH58" s="67"/>
      <c r="BI58" s="61"/>
      <c r="BJ58" s="61"/>
      <c r="BK58" s="61"/>
      <c r="BL58" s="61"/>
      <c r="BM58" s="71" t="s">
        <v>3800</v>
      </c>
      <c r="BN58" s="71" t="s">
        <v>3801</v>
      </c>
      <c r="BO58" s="71" t="s">
        <v>3802</v>
      </c>
      <c r="BP58" s="71" t="s">
        <v>3802</v>
      </c>
    </row>
    <row r="59" s="61" customFormat="1" ht="162" hidden="1" spans="1:68">
      <c r="A59" s="71" t="s">
        <v>3803</v>
      </c>
      <c r="B59" s="71" t="s">
        <v>2849</v>
      </c>
      <c r="C59" s="71" t="s">
        <v>3388</v>
      </c>
      <c r="D59" s="71" t="s">
        <v>3804</v>
      </c>
      <c r="E59" s="62" t="s">
        <v>3592</v>
      </c>
      <c r="F59" s="71" t="s">
        <v>3349</v>
      </c>
      <c r="G59" s="71" t="s">
        <v>3350</v>
      </c>
      <c r="H59" s="61"/>
      <c r="I59" s="61"/>
      <c r="J59" s="71" t="s">
        <v>3351</v>
      </c>
      <c r="K59" s="71" t="s">
        <v>3352</v>
      </c>
      <c r="L59" s="71" t="s">
        <v>3353</v>
      </c>
      <c r="M59" s="71" t="s">
        <v>3354</v>
      </c>
      <c r="N59" s="63"/>
      <c r="O59" s="64"/>
      <c r="P59" s="65">
        <v>6000</v>
      </c>
      <c r="Q59" s="71" t="s">
        <v>3355</v>
      </c>
      <c r="R59" s="64"/>
      <c r="S59" s="65"/>
      <c r="T59" s="71" t="s">
        <v>3356</v>
      </c>
      <c r="U59" s="66"/>
      <c r="V59" s="71" t="s">
        <v>3357</v>
      </c>
      <c r="W59" s="71" t="s">
        <v>3358</v>
      </c>
      <c r="X59" s="71" t="s">
        <v>2400</v>
      </c>
      <c r="Y59" s="71" t="s">
        <v>2404</v>
      </c>
      <c r="Z59" s="71" t="s">
        <v>2849</v>
      </c>
      <c r="AA59" s="71" t="s">
        <v>3355</v>
      </c>
      <c r="AB59" s="71" t="s">
        <v>3355</v>
      </c>
      <c r="AC59" s="62" t="s">
        <v>3805</v>
      </c>
      <c r="AD59" s="62" t="s">
        <v>3806</v>
      </c>
      <c r="AE59" s="71" t="s">
        <v>3436</v>
      </c>
      <c r="AF59" s="71" t="s">
        <v>3437</v>
      </c>
      <c r="AG59" s="71" t="s">
        <v>3363</v>
      </c>
      <c r="AH59" s="61"/>
      <c r="AI59" s="61"/>
      <c r="AJ59" s="63"/>
      <c r="AK59" s="61"/>
      <c r="AL59" s="61"/>
      <c r="AM59" s="71" t="s">
        <v>3474</v>
      </c>
      <c r="AN59" s="71" t="s">
        <v>3475</v>
      </c>
      <c r="AO59" s="71" t="s">
        <v>3366</v>
      </c>
      <c r="AP59" s="71" t="s">
        <v>3495</v>
      </c>
      <c r="AQ59" s="71" t="s">
        <v>3395</v>
      </c>
      <c r="AR59" s="71" t="s">
        <v>3396</v>
      </c>
      <c r="AS59" s="71" t="s">
        <v>3594</v>
      </c>
      <c r="AT59" s="71" t="s">
        <v>3595</v>
      </c>
      <c r="AU59" s="71" t="s">
        <v>3372</v>
      </c>
      <c r="AV59" s="71" t="s">
        <v>794</v>
      </c>
      <c r="AW59" s="71" t="s">
        <v>794</v>
      </c>
      <c r="AX59" s="71" t="s">
        <v>3807</v>
      </c>
      <c r="AY59" s="71" t="s">
        <v>3808</v>
      </c>
      <c r="AZ59" s="71" t="s">
        <v>3375</v>
      </c>
      <c r="BA59" s="71" t="s">
        <v>3372</v>
      </c>
      <c r="BB59" s="61"/>
      <c r="BC59" s="71" t="s">
        <v>3809</v>
      </c>
      <c r="BD59" s="71" t="s">
        <v>3565</v>
      </c>
      <c r="BE59" s="71" t="s">
        <v>3566</v>
      </c>
      <c r="BF59" s="67" t="s">
        <v>3810</v>
      </c>
      <c r="BG59" s="67" t="s">
        <v>3811</v>
      </c>
      <c r="BH59" s="67" t="s">
        <v>3812</v>
      </c>
      <c r="BI59" s="71" t="s">
        <v>3404</v>
      </c>
      <c r="BJ59" s="71" t="s">
        <v>3405</v>
      </c>
      <c r="BK59" s="71" t="s">
        <v>3813</v>
      </c>
      <c r="BL59" s="71" t="s">
        <v>3380</v>
      </c>
      <c r="BM59" s="71" t="s">
        <v>3814</v>
      </c>
      <c r="BN59" s="71" t="s">
        <v>3382</v>
      </c>
      <c r="BO59" s="71" t="s">
        <v>3383</v>
      </c>
      <c r="BP59" s="71" t="s">
        <v>3383</v>
      </c>
    </row>
    <row r="60" s="61" customFormat="1" ht="27" hidden="1" spans="5:68">
      <c r="E60" s="62"/>
      <c r="F60" s="61"/>
      <c r="G60" s="61"/>
      <c r="H60" s="61"/>
      <c r="I60" s="61"/>
      <c r="J60" s="61"/>
      <c r="K60" s="61"/>
      <c r="L60" s="61"/>
      <c r="M60" s="61"/>
      <c r="N60" s="63"/>
      <c r="O60" s="64"/>
      <c r="P60" s="64"/>
      <c r="Q60" s="61"/>
      <c r="R60" s="64"/>
      <c r="S60" s="65"/>
      <c r="T60" s="61"/>
      <c r="U60" s="66"/>
      <c r="V60" s="61"/>
      <c r="W60" s="61"/>
      <c r="X60" s="61"/>
      <c r="Y60" s="61"/>
      <c r="Z60" s="61"/>
      <c r="AA60" s="61"/>
      <c r="AB60" s="61"/>
      <c r="AC60" s="62"/>
      <c r="AD60" s="62"/>
      <c r="AE60" s="61"/>
      <c r="AF60" s="61"/>
      <c r="AG60" s="61"/>
      <c r="AH60" s="61"/>
      <c r="AI60" s="61"/>
      <c r="AJ60" s="63"/>
      <c r="AK60" s="61"/>
      <c r="AL60" s="61"/>
      <c r="AM60" s="61"/>
      <c r="AN60" s="61"/>
      <c r="AO60" s="61"/>
      <c r="AP60" s="61"/>
      <c r="AQ60" s="61"/>
      <c r="AR60" s="61"/>
      <c r="AS60" s="61"/>
      <c r="AT60" s="61"/>
      <c r="AU60" s="61"/>
      <c r="AV60" s="61"/>
      <c r="AW60" s="61"/>
      <c r="AX60" s="61"/>
      <c r="AY60" s="61"/>
      <c r="AZ60" s="61"/>
      <c r="BA60" s="61"/>
      <c r="BB60" s="61"/>
      <c r="BC60" s="61"/>
      <c r="BD60" s="61"/>
      <c r="BE60" s="61"/>
      <c r="BF60" s="67"/>
      <c r="BG60" s="67"/>
      <c r="BH60" s="67"/>
      <c r="BI60" s="61"/>
      <c r="BJ60" s="61"/>
      <c r="BK60" s="61"/>
      <c r="BL60" s="61"/>
      <c r="BM60" s="71" t="s">
        <v>3815</v>
      </c>
      <c r="BN60" s="71" t="s">
        <v>3605</v>
      </c>
      <c r="BO60" s="71" t="s">
        <v>3606</v>
      </c>
      <c r="BP60" s="71" t="s">
        <v>3607</v>
      </c>
    </row>
    <row r="61" s="61" customFormat="1" ht="40.5" hidden="1" spans="1:68">
      <c r="A61" s="71" t="s">
        <v>3816</v>
      </c>
      <c r="B61" s="71" t="s">
        <v>3817</v>
      </c>
      <c r="C61" s="71" t="s">
        <v>3818</v>
      </c>
      <c r="D61" s="71" t="s">
        <v>3355</v>
      </c>
      <c r="E61" s="62"/>
      <c r="F61" s="71" t="s">
        <v>3349</v>
      </c>
      <c r="G61" s="71" t="s">
        <v>3350</v>
      </c>
      <c r="H61" s="61"/>
      <c r="I61" s="61"/>
      <c r="J61" s="71" t="s">
        <v>3351</v>
      </c>
      <c r="K61" s="71" t="s">
        <v>3352</v>
      </c>
      <c r="L61" s="61"/>
      <c r="M61" s="61"/>
      <c r="N61" s="63"/>
      <c r="O61" s="64"/>
      <c r="P61" s="65">
        <v>77527.6</v>
      </c>
      <c r="Q61" s="71" t="s">
        <v>3355</v>
      </c>
      <c r="R61" s="64"/>
      <c r="S61" s="65"/>
      <c r="T61" s="71" t="s">
        <v>3356</v>
      </c>
      <c r="U61" s="66"/>
      <c r="V61" s="71" t="s">
        <v>3357</v>
      </c>
      <c r="W61" s="71" t="s">
        <v>3358</v>
      </c>
      <c r="X61" s="71" t="s">
        <v>2400</v>
      </c>
      <c r="Y61" s="71" t="s">
        <v>2404</v>
      </c>
      <c r="Z61" s="71" t="s">
        <v>3817</v>
      </c>
      <c r="AA61" s="71" t="s">
        <v>3355</v>
      </c>
      <c r="AB61" s="71" t="s">
        <v>3355</v>
      </c>
      <c r="AC61" s="62"/>
      <c r="AD61" s="62"/>
      <c r="AE61" s="71" t="s">
        <v>3436</v>
      </c>
      <c r="AF61" s="71" t="s">
        <v>3437</v>
      </c>
      <c r="AG61" s="71" t="s">
        <v>3363</v>
      </c>
      <c r="AH61" s="61"/>
      <c r="AI61" s="61"/>
      <c r="AJ61" s="63"/>
      <c r="AK61" s="61"/>
      <c r="AL61" s="61"/>
      <c r="AM61" s="71" t="s">
        <v>3364</v>
      </c>
      <c r="AN61" s="71" t="s">
        <v>3365</v>
      </c>
      <c r="AO61" s="71" t="s">
        <v>3366</v>
      </c>
      <c r="AP61" s="71" t="s">
        <v>3367</v>
      </c>
      <c r="AQ61" s="71" t="s">
        <v>3368</v>
      </c>
      <c r="AR61" s="71" t="s">
        <v>3369</v>
      </c>
      <c r="AS61" s="71" t="s">
        <v>3397</v>
      </c>
      <c r="AT61" s="71" t="s">
        <v>3186</v>
      </c>
      <c r="AU61" s="71" t="s">
        <v>3372</v>
      </c>
      <c r="AV61" s="71" t="s">
        <v>794</v>
      </c>
      <c r="AW61" s="71" t="s">
        <v>794</v>
      </c>
      <c r="AX61" s="71" t="s">
        <v>3819</v>
      </c>
      <c r="AY61" s="71" t="s">
        <v>3820</v>
      </c>
      <c r="AZ61" s="71" t="s">
        <v>3375</v>
      </c>
      <c r="BA61" s="71" t="s">
        <v>3372</v>
      </c>
      <c r="BB61" s="61"/>
      <c r="BC61" s="71" t="s">
        <v>3821</v>
      </c>
      <c r="BD61" s="71" t="s">
        <v>3565</v>
      </c>
      <c r="BE61" s="71" t="s">
        <v>3566</v>
      </c>
      <c r="BF61" s="67"/>
      <c r="BG61" s="67" t="s">
        <v>3822</v>
      </c>
      <c r="BH61" s="67" t="s">
        <v>3823</v>
      </c>
      <c r="BI61" s="61"/>
      <c r="BJ61" s="61"/>
      <c r="BK61" s="71" t="s">
        <v>3824</v>
      </c>
      <c r="BL61" s="71" t="s">
        <v>3380</v>
      </c>
      <c r="BM61" s="71" t="s">
        <v>3825</v>
      </c>
      <c r="BN61" s="71" t="s">
        <v>3382</v>
      </c>
      <c r="BO61" s="71" t="s">
        <v>3383</v>
      </c>
      <c r="BP61" s="71" t="s">
        <v>3383</v>
      </c>
    </row>
    <row r="62" s="61" customFormat="1" ht="27" hidden="1" spans="5:68">
      <c r="E62" s="62"/>
      <c r="F62" s="61"/>
      <c r="G62" s="61"/>
      <c r="H62" s="61"/>
      <c r="I62" s="61"/>
      <c r="J62" s="61"/>
      <c r="K62" s="61"/>
      <c r="L62" s="61"/>
      <c r="M62" s="61"/>
      <c r="N62" s="63"/>
      <c r="O62" s="64"/>
      <c r="P62" s="64"/>
      <c r="Q62" s="61"/>
      <c r="R62" s="64"/>
      <c r="S62" s="65"/>
      <c r="T62" s="61"/>
      <c r="U62" s="66"/>
      <c r="V62" s="61"/>
      <c r="W62" s="61"/>
      <c r="X62" s="61"/>
      <c r="Y62" s="61"/>
      <c r="Z62" s="61"/>
      <c r="AA62" s="61"/>
      <c r="AB62" s="61"/>
      <c r="AC62" s="62"/>
      <c r="AD62" s="62"/>
      <c r="AE62" s="61"/>
      <c r="AF62" s="61"/>
      <c r="AG62" s="61"/>
      <c r="AH62" s="61"/>
      <c r="AI62" s="61"/>
      <c r="AJ62" s="63"/>
      <c r="AK62" s="61"/>
      <c r="AL62" s="61"/>
      <c r="AM62" s="61"/>
      <c r="AN62" s="61"/>
      <c r="AO62" s="61"/>
      <c r="AP62" s="61"/>
      <c r="AQ62" s="61"/>
      <c r="AR62" s="61"/>
      <c r="AS62" s="61"/>
      <c r="AT62" s="61"/>
      <c r="AU62" s="61"/>
      <c r="AV62" s="61"/>
      <c r="AW62" s="61"/>
      <c r="AX62" s="61"/>
      <c r="AY62" s="61"/>
      <c r="AZ62" s="61"/>
      <c r="BA62" s="61"/>
      <c r="BB62" s="61"/>
      <c r="BC62" s="61"/>
      <c r="BD62" s="61"/>
      <c r="BE62" s="61"/>
      <c r="BF62" s="67"/>
      <c r="BG62" s="67"/>
      <c r="BH62" s="67"/>
      <c r="BI62" s="61"/>
      <c r="BJ62" s="61"/>
      <c r="BK62" s="61"/>
      <c r="BL62" s="61"/>
      <c r="BM62" s="71" t="s">
        <v>3826</v>
      </c>
      <c r="BN62" s="71" t="s">
        <v>3827</v>
      </c>
      <c r="BO62" s="71" t="s">
        <v>3828</v>
      </c>
      <c r="BP62" s="71" t="s">
        <v>3828</v>
      </c>
    </row>
    <row r="63" s="61" customFormat="1" ht="54" hidden="1" spans="1:68">
      <c r="A63" s="71" t="s">
        <v>3829</v>
      </c>
      <c r="B63" s="71" t="s">
        <v>3830</v>
      </c>
      <c r="C63" s="71" t="s">
        <v>3818</v>
      </c>
      <c r="D63" s="71" t="s">
        <v>3355</v>
      </c>
      <c r="E63" s="62"/>
      <c r="F63" s="71" t="s">
        <v>3349</v>
      </c>
      <c r="G63" s="71" t="s">
        <v>3350</v>
      </c>
      <c r="H63" s="61"/>
      <c r="I63" s="61"/>
      <c r="J63" s="71" t="s">
        <v>3351</v>
      </c>
      <c r="K63" s="71" t="s">
        <v>3352</v>
      </c>
      <c r="L63" s="71" t="s">
        <v>3353</v>
      </c>
      <c r="M63" s="71" t="s">
        <v>3354</v>
      </c>
      <c r="N63" s="63"/>
      <c r="O63" s="64"/>
      <c r="P63" s="65">
        <v>58075</v>
      </c>
      <c r="Q63" s="71" t="s">
        <v>3355</v>
      </c>
      <c r="R63" s="64"/>
      <c r="S63" s="65"/>
      <c r="T63" s="71" t="s">
        <v>3356</v>
      </c>
      <c r="U63" s="66"/>
      <c r="V63" s="71" t="s">
        <v>3357</v>
      </c>
      <c r="W63" s="71" t="s">
        <v>3358</v>
      </c>
      <c r="X63" s="71" t="s">
        <v>2400</v>
      </c>
      <c r="Y63" s="71" t="s">
        <v>2404</v>
      </c>
      <c r="Z63" s="71" t="s">
        <v>3830</v>
      </c>
      <c r="AA63" s="71" t="s">
        <v>3355</v>
      </c>
      <c r="AB63" s="71" t="s">
        <v>3355</v>
      </c>
      <c r="AC63" s="62"/>
      <c r="AD63" s="62"/>
      <c r="AE63" s="71" t="s">
        <v>3436</v>
      </c>
      <c r="AF63" s="71" t="s">
        <v>3437</v>
      </c>
      <c r="AG63" s="71" t="s">
        <v>3363</v>
      </c>
      <c r="AH63" s="61"/>
      <c r="AI63" s="61"/>
      <c r="AJ63" s="63"/>
      <c r="AK63" s="61"/>
      <c r="AL63" s="61"/>
      <c r="AM63" s="71" t="s">
        <v>3364</v>
      </c>
      <c r="AN63" s="71" t="s">
        <v>3365</v>
      </c>
      <c r="AO63" s="71" t="s">
        <v>3366</v>
      </c>
      <c r="AP63" s="71" t="s">
        <v>3367</v>
      </c>
      <c r="AQ63" s="71" t="s">
        <v>3368</v>
      </c>
      <c r="AR63" s="71" t="s">
        <v>3369</v>
      </c>
      <c r="AS63" s="71" t="s">
        <v>3397</v>
      </c>
      <c r="AT63" s="71" t="s">
        <v>3186</v>
      </c>
      <c r="AU63" s="71" t="s">
        <v>3372</v>
      </c>
      <c r="AV63" s="71" t="s">
        <v>794</v>
      </c>
      <c r="AW63" s="71" t="s">
        <v>794</v>
      </c>
      <c r="AX63" s="71" t="s">
        <v>3831</v>
      </c>
      <c r="AY63" s="71" t="s">
        <v>3832</v>
      </c>
      <c r="AZ63" s="71" t="s">
        <v>3375</v>
      </c>
      <c r="BA63" s="71" t="s">
        <v>3372</v>
      </c>
      <c r="BB63" s="61"/>
      <c r="BC63" s="71" t="s">
        <v>3833</v>
      </c>
      <c r="BD63" s="71" t="s">
        <v>3565</v>
      </c>
      <c r="BE63" s="71" t="s">
        <v>3566</v>
      </c>
      <c r="BF63" s="67"/>
      <c r="BG63" s="67" t="s">
        <v>3834</v>
      </c>
      <c r="BH63" s="67" t="s">
        <v>3835</v>
      </c>
      <c r="BI63" s="61"/>
      <c r="BJ63" s="61"/>
      <c r="BK63" s="71" t="s">
        <v>3836</v>
      </c>
      <c r="BL63" s="71" t="s">
        <v>3380</v>
      </c>
      <c r="BM63" s="71" t="s">
        <v>3837</v>
      </c>
      <c r="BN63" s="71" t="s">
        <v>3382</v>
      </c>
      <c r="BO63" s="71" t="s">
        <v>3383</v>
      </c>
      <c r="BP63" s="71" t="s">
        <v>3383</v>
      </c>
    </row>
    <row r="64" s="61" customFormat="1" ht="27" hidden="1" spans="5:68">
      <c r="E64" s="62"/>
      <c r="F64" s="61"/>
      <c r="G64" s="61"/>
      <c r="H64" s="61"/>
      <c r="I64" s="61"/>
      <c r="J64" s="61"/>
      <c r="K64" s="61"/>
      <c r="L64" s="61"/>
      <c r="M64" s="61"/>
      <c r="N64" s="63"/>
      <c r="O64" s="64"/>
      <c r="P64" s="64"/>
      <c r="Q64" s="61"/>
      <c r="R64" s="64"/>
      <c r="S64" s="65"/>
      <c r="T64" s="61"/>
      <c r="U64" s="66"/>
      <c r="V64" s="61"/>
      <c r="W64" s="61"/>
      <c r="X64" s="61"/>
      <c r="Y64" s="61"/>
      <c r="Z64" s="61"/>
      <c r="AA64" s="61"/>
      <c r="AB64" s="61"/>
      <c r="AC64" s="62"/>
      <c r="AD64" s="62"/>
      <c r="AE64" s="61"/>
      <c r="AF64" s="61"/>
      <c r="AG64" s="61"/>
      <c r="AH64" s="61"/>
      <c r="AI64" s="61"/>
      <c r="AJ64" s="63"/>
      <c r="AK64" s="61"/>
      <c r="AL64" s="61"/>
      <c r="AM64" s="61"/>
      <c r="AN64" s="61"/>
      <c r="AO64" s="61"/>
      <c r="AP64" s="61"/>
      <c r="AQ64" s="61"/>
      <c r="AR64" s="61"/>
      <c r="AS64" s="61"/>
      <c r="AT64" s="61"/>
      <c r="AU64" s="61"/>
      <c r="AV64" s="61"/>
      <c r="AW64" s="61"/>
      <c r="AX64" s="61"/>
      <c r="AY64" s="61"/>
      <c r="AZ64" s="61"/>
      <c r="BA64" s="61"/>
      <c r="BB64" s="61"/>
      <c r="BC64" s="61"/>
      <c r="BD64" s="61"/>
      <c r="BE64" s="61"/>
      <c r="BF64" s="67"/>
      <c r="BG64" s="67"/>
      <c r="BH64" s="67"/>
      <c r="BI64" s="61"/>
      <c r="BJ64" s="61"/>
      <c r="BK64" s="61"/>
      <c r="BL64" s="61"/>
      <c r="BM64" s="71" t="s">
        <v>3838</v>
      </c>
      <c r="BN64" s="71" t="s">
        <v>3827</v>
      </c>
      <c r="BO64" s="71" t="s">
        <v>3828</v>
      </c>
      <c r="BP64" s="71" t="s">
        <v>3828</v>
      </c>
    </row>
    <row r="65" s="61" customFormat="1" ht="67.5" hidden="1" spans="1:68">
      <c r="A65" s="71" t="s">
        <v>3839</v>
      </c>
      <c r="B65" s="71" t="s">
        <v>3840</v>
      </c>
      <c r="C65" s="71" t="s">
        <v>3818</v>
      </c>
      <c r="D65" s="71" t="s">
        <v>3355</v>
      </c>
      <c r="E65" s="62"/>
      <c r="F65" s="71" t="s">
        <v>3349</v>
      </c>
      <c r="G65" s="71" t="s">
        <v>3350</v>
      </c>
      <c r="H65" s="61"/>
      <c r="I65" s="61"/>
      <c r="J65" s="71" t="s">
        <v>3351</v>
      </c>
      <c r="K65" s="71" t="s">
        <v>3352</v>
      </c>
      <c r="L65" s="71" t="s">
        <v>3353</v>
      </c>
      <c r="M65" s="71" t="s">
        <v>3354</v>
      </c>
      <c r="N65" s="63"/>
      <c r="O65" s="64"/>
      <c r="P65" s="65">
        <v>19080</v>
      </c>
      <c r="Q65" s="71" t="s">
        <v>3355</v>
      </c>
      <c r="R65" s="64"/>
      <c r="S65" s="65"/>
      <c r="T65" s="71" t="s">
        <v>3356</v>
      </c>
      <c r="U65" s="66"/>
      <c r="V65" s="71" t="s">
        <v>3357</v>
      </c>
      <c r="W65" s="71" t="s">
        <v>3358</v>
      </c>
      <c r="X65" s="71" t="s">
        <v>2400</v>
      </c>
      <c r="Y65" s="71" t="s">
        <v>2404</v>
      </c>
      <c r="Z65" s="71" t="s">
        <v>3840</v>
      </c>
      <c r="AA65" s="71" t="s">
        <v>3355</v>
      </c>
      <c r="AB65" s="71" t="s">
        <v>3355</v>
      </c>
      <c r="AC65" s="62"/>
      <c r="AD65" s="62"/>
      <c r="AE65" s="71" t="s">
        <v>3436</v>
      </c>
      <c r="AF65" s="71" t="s">
        <v>3437</v>
      </c>
      <c r="AG65" s="71" t="s">
        <v>3363</v>
      </c>
      <c r="AH65" s="61"/>
      <c r="AI65" s="61"/>
      <c r="AJ65" s="63"/>
      <c r="AK65" s="61"/>
      <c r="AL65" s="61"/>
      <c r="AM65" s="71" t="s">
        <v>3364</v>
      </c>
      <c r="AN65" s="71" t="s">
        <v>3365</v>
      </c>
      <c r="AO65" s="71" t="s">
        <v>3366</v>
      </c>
      <c r="AP65" s="71" t="s">
        <v>3367</v>
      </c>
      <c r="AQ65" s="71" t="s">
        <v>3368</v>
      </c>
      <c r="AR65" s="71" t="s">
        <v>3369</v>
      </c>
      <c r="AS65" s="71" t="s">
        <v>3370</v>
      </c>
      <c r="AT65" s="71" t="s">
        <v>3371</v>
      </c>
      <c r="AU65" s="71" t="s">
        <v>3372</v>
      </c>
      <c r="AV65" s="71" t="s">
        <v>794</v>
      </c>
      <c r="AW65" s="71" t="s">
        <v>794</v>
      </c>
      <c r="AX65" s="71" t="s">
        <v>3355</v>
      </c>
      <c r="AY65" s="71" t="s">
        <v>3355</v>
      </c>
      <c r="AZ65" s="71" t="s">
        <v>3375</v>
      </c>
      <c r="BA65" s="71" t="s">
        <v>3372</v>
      </c>
      <c r="BB65" s="61"/>
      <c r="BC65" s="71" t="s">
        <v>3841</v>
      </c>
      <c r="BD65" s="71" t="s">
        <v>3565</v>
      </c>
      <c r="BE65" s="71" t="s">
        <v>3566</v>
      </c>
      <c r="BF65" s="67"/>
      <c r="BG65" s="67" t="s">
        <v>3842</v>
      </c>
      <c r="BH65" s="67" t="s">
        <v>3843</v>
      </c>
      <c r="BI65" s="61"/>
      <c r="BJ65" s="61"/>
      <c r="BK65" s="71" t="s">
        <v>3844</v>
      </c>
      <c r="BL65" s="71" t="s">
        <v>3380</v>
      </c>
      <c r="BM65" s="71" t="s">
        <v>3845</v>
      </c>
      <c r="BN65" s="71" t="s">
        <v>3382</v>
      </c>
      <c r="BO65" s="71" t="s">
        <v>3383</v>
      </c>
      <c r="BP65" s="71" t="s">
        <v>3383</v>
      </c>
    </row>
    <row r="66" s="61" customFormat="1" ht="27" hidden="1" spans="5:68">
      <c r="E66" s="62"/>
      <c r="F66" s="61"/>
      <c r="G66" s="61"/>
      <c r="H66" s="61"/>
      <c r="I66" s="61"/>
      <c r="J66" s="61"/>
      <c r="K66" s="61"/>
      <c r="L66" s="61"/>
      <c r="M66" s="61"/>
      <c r="N66" s="63"/>
      <c r="O66" s="64"/>
      <c r="P66" s="64"/>
      <c r="Q66" s="61"/>
      <c r="R66" s="64"/>
      <c r="S66" s="65"/>
      <c r="T66" s="61"/>
      <c r="U66" s="66"/>
      <c r="V66" s="61"/>
      <c r="W66" s="61"/>
      <c r="X66" s="61"/>
      <c r="Y66" s="61"/>
      <c r="Z66" s="61"/>
      <c r="AA66" s="61"/>
      <c r="AB66" s="61"/>
      <c r="AC66" s="62"/>
      <c r="AD66" s="62"/>
      <c r="AE66" s="61"/>
      <c r="AF66" s="61"/>
      <c r="AG66" s="61"/>
      <c r="AH66" s="61"/>
      <c r="AI66" s="61"/>
      <c r="AJ66" s="63"/>
      <c r="AK66" s="61"/>
      <c r="AL66" s="61"/>
      <c r="AM66" s="61"/>
      <c r="AN66" s="61"/>
      <c r="AO66" s="61"/>
      <c r="AP66" s="61"/>
      <c r="AQ66" s="61"/>
      <c r="AR66" s="61"/>
      <c r="AS66" s="61"/>
      <c r="AT66" s="61"/>
      <c r="AU66" s="61"/>
      <c r="AV66" s="61"/>
      <c r="AW66" s="61"/>
      <c r="AX66" s="61"/>
      <c r="AY66" s="61"/>
      <c r="AZ66" s="61"/>
      <c r="BA66" s="61"/>
      <c r="BB66" s="61"/>
      <c r="BC66" s="61"/>
      <c r="BD66" s="61"/>
      <c r="BE66" s="61"/>
      <c r="BF66" s="67"/>
      <c r="BG66" s="67"/>
      <c r="BH66" s="67"/>
      <c r="BI66" s="61"/>
      <c r="BJ66" s="61"/>
      <c r="BK66" s="61"/>
      <c r="BL66" s="61"/>
      <c r="BM66" s="71" t="s">
        <v>3846</v>
      </c>
      <c r="BN66" s="71" t="s">
        <v>3847</v>
      </c>
      <c r="BO66" s="71" t="s">
        <v>3848</v>
      </c>
      <c r="BP66" s="71" t="s">
        <v>3848</v>
      </c>
    </row>
    <row r="67" s="61" customFormat="1" ht="67.5" hidden="1" spans="1:68">
      <c r="A67" s="71" t="s">
        <v>3849</v>
      </c>
      <c r="B67" s="71" t="s">
        <v>2866</v>
      </c>
      <c r="C67" s="71" t="s">
        <v>3388</v>
      </c>
      <c r="D67" s="71" t="s">
        <v>3850</v>
      </c>
      <c r="E67" s="62" t="s">
        <v>3473</v>
      </c>
      <c r="F67" s="71" t="s">
        <v>3349</v>
      </c>
      <c r="G67" s="71" t="s">
        <v>3350</v>
      </c>
      <c r="H67" s="61"/>
      <c r="I67" s="61"/>
      <c r="J67" s="71" t="s">
        <v>3351</v>
      </c>
      <c r="K67" s="71" t="s">
        <v>3352</v>
      </c>
      <c r="L67" s="71" t="s">
        <v>3353</v>
      </c>
      <c r="M67" s="71" t="s">
        <v>3354</v>
      </c>
      <c r="N67" s="63"/>
      <c r="O67" s="64"/>
      <c r="P67" s="65">
        <v>143100</v>
      </c>
      <c r="Q67" s="71" t="s">
        <v>3355</v>
      </c>
      <c r="R67" s="64"/>
      <c r="S67" s="65"/>
      <c r="T67" s="71" t="s">
        <v>3356</v>
      </c>
      <c r="U67" s="66"/>
      <c r="V67" s="71" t="s">
        <v>3357</v>
      </c>
      <c r="W67" s="71" t="s">
        <v>3358</v>
      </c>
      <c r="X67" s="71" t="s">
        <v>2400</v>
      </c>
      <c r="Y67" s="71" t="s">
        <v>2404</v>
      </c>
      <c r="Z67" s="71" t="s">
        <v>2866</v>
      </c>
      <c r="AA67" s="71" t="s">
        <v>3355</v>
      </c>
      <c r="AB67" s="71" t="s">
        <v>3355</v>
      </c>
      <c r="AC67" s="62" t="s">
        <v>3851</v>
      </c>
      <c r="AD67" s="62" t="s">
        <v>3642</v>
      </c>
      <c r="AE67" s="71" t="s">
        <v>3559</v>
      </c>
      <c r="AF67" s="71" t="s">
        <v>3560</v>
      </c>
      <c r="AG67" s="71" t="s">
        <v>3363</v>
      </c>
      <c r="AH67" s="61"/>
      <c r="AI67" s="61"/>
      <c r="AJ67" s="63"/>
      <c r="AK67" s="61"/>
      <c r="AL67" s="61"/>
      <c r="AM67" s="71" t="s">
        <v>3364</v>
      </c>
      <c r="AN67" s="71" t="s">
        <v>3365</v>
      </c>
      <c r="AO67" s="71" t="s">
        <v>3366</v>
      </c>
      <c r="AP67" s="71" t="s">
        <v>3495</v>
      </c>
      <c r="AQ67" s="71" t="s">
        <v>3395</v>
      </c>
      <c r="AR67" s="71" t="s">
        <v>3396</v>
      </c>
      <c r="AS67" s="71" t="s">
        <v>3460</v>
      </c>
      <c r="AT67" s="71" t="s">
        <v>3461</v>
      </c>
      <c r="AU67" s="71" t="s">
        <v>3372</v>
      </c>
      <c r="AV67" s="71" t="s">
        <v>794</v>
      </c>
      <c r="AW67" s="71" t="s">
        <v>794</v>
      </c>
      <c r="AX67" s="71" t="s">
        <v>3852</v>
      </c>
      <c r="AY67" s="71" t="s">
        <v>3853</v>
      </c>
      <c r="AZ67" s="71" t="s">
        <v>3375</v>
      </c>
      <c r="BA67" s="71" t="s">
        <v>3372</v>
      </c>
      <c r="BB67" s="61"/>
      <c r="BC67" s="71" t="s">
        <v>3854</v>
      </c>
      <c r="BD67" s="71" t="s">
        <v>3565</v>
      </c>
      <c r="BE67" s="71" t="s">
        <v>3566</v>
      </c>
      <c r="BF67" s="67" t="s">
        <v>3855</v>
      </c>
      <c r="BG67" s="67" t="s">
        <v>3856</v>
      </c>
      <c r="BH67" s="67" t="s">
        <v>3857</v>
      </c>
      <c r="BI67" s="71" t="s">
        <v>3404</v>
      </c>
      <c r="BJ67" s="71" t="s">
        <v>3405</v>
      </c>
      <c r="BK67" s="71" t="s">
        <v>3858</v>
      </c>
      <c r="BL67" s="71" t="s">
        <v>3380</v>
      </c>
      <c r="BM67" s="71" t="s">
        <v>3859</v>
      </c>
      <c r="BN67" s="71" t="s">
        <v>3382</v>
      </c>
      <c r="BO67" s="71" t="s">
        <v>3383</v>
      </c>
      <c r="BP67" s="71" t="s">
        <v>3383</v>
      </c>
    </row>
    <row r="68" s="61" customFormat="1" ht="27" hidden="1" spans="5:68">
      <c r="E68" s="62"/>
      <c r="F68" s="61"/>
      <c r="G68" s="61"/>
      <c r="H68" s="61"/>
      <c r="I68" s="61"/>
      <c r="J68" s="61"/>
      <c r="K68" s="61"/>
      <c r="L68" s="61"/>
      <c r="M68" s="61"/>
      <c r="N68" s="63"/>
      <c r="O68" s="64"/>
      <c r="P68" s="64"/>
      <c r="Q68" s="61"/>
      <c r="R68" s="64"/>
      <c r="S68" s="65"/>
      <c r="T68" s="61"/>
      <c r="U68" s="66"/>
      <c r="V68" s="61"/>
      <c r="W68" s="61"/>
      <c r="X68" s="61"/>
      <c r="Y68" s="61"/>
      <c r="Z68" s="61"/>
      <c r="AA68" s="61"/>
      <c r="AB68" s="61"/>
      <c r="AC68" s="62"/>
      <c r="AD68" s="62"/>
      <c r="AE68" s="61"/>
      <c r="AF68" s="61"/>
      <c r="AG68" s="61"/>
      <c r="AH68" s="61"/>
      <c r="AI68" s="61"/>
      <c r="AJ68" s="63"/>
      <c r="AK68" s="61"/>
      <c r="AL68" s="61"/>
      <c r="AM68" s="61"/>
      <c r="AN68" s="61"/>
      <c r="AO68" s="61"/>
      <c r="AP68" s="61"/>
      <c r="AQ68" s="61"/>
      <c r="AR68" s="61"/>
      <c r="AS68" s="61"/>
      <c r="AT68" s="61"/>
      <c r="AU68" s="61"/>
      <c r="AV68" s="61"/>
      <c r="AW68" s="61"/>
      <c r="AX68" s="61"/>
      <c r="AY68" s="61"/>
      <c r="AZ68" s="61"/>
      <c r="BA68" s="61"/>
      <c r="BB68" s="61"/>
      <c r="BC68" s="61"/>
      <c r="BD68" s="61"/>
      <c r="BE68" s="61"/>
      <c r="BF68" s="67"/>
      <c r="BG68" s="67"/>
      <c r="BH68" s="67"/>
      <c r="BI68" s="61"/>
      <c r="BJ68" s="61"/>
      <c r="BK68" s="61"/>
      <c r="BL68" s="61"/>
      <c r="BM68" s="71" t="s">
        <v>3860</v>
      </c>
      <c r="BN68" s="71" t="s">
        <v>3861</v>
      </c>
      <c r="BO68" s="71" t="s">
        <v>3017</v>
      </c>
      <c r="BP68" s="71" t="s">
        <v>3017</v>
      </c>
    </row>
    <row r="69" s="61" customFormat="1" ht="54" hidden="1" spans="1:68">
      <c r="A69" s="71" t="s">
        <v>3862</v>
      </c>
      <c r="B69" s="71" t="s">
        <v>2841</v>
      </c>
      <c r="C69" s="71" t="s">
        <v>3388</v>
      </c>
      <c r="D69" s="71" t="s">
        <v>3863</v>
      </c>
      <c r="E69" s="62" t="s">
        <v>3412</v>
      </c>
      <c r="F69" s="71" t="s">
        <v>3349</v>
      </c>
      <c r="G69" s="71" t="s">
        <v>3350</v>
      </c>
      <c r="H69" s="61"/>
      <c r="I69" s="61"/>
      <c r="J69" s="71" t="s">
        <v>3351</v>
      </c>
      <c r="K69" s="71" t="s">
        <v>3352</v>
      </c>
      <c r="L69" s="71" t="s">
        <v>3353</v>
      </c>
      <c r="M69" s="71" t="s">
        <v>3354</v>
      </c>
      <c r="N69" s="63"/>
      <c r="O69" s="64"/>
      <c r="P69" s="65">
        <v>648000</v>
      </c>
      <c r="Q69" s="71" t="s">
        <v>3355</v>
      </c>
      <c r="R69" s="64"/>
      <c r="S69" s="65"/>
      <c r="T69" s="71" t="s">
        <v>3356</v>
      </c>
      <c r="U69" s="66"/>
      <c r="V69" s="71" t="s">
        <v>3357</v>
      </c>
      <c r="W69" s="71" t="s">
        <v>3358</v>
      </c>
      <c r="X69" s="71" t="s">
        <v>2400</v>
      </c>
      <c r="Y69" s="71" t="s">
        <v>2404</v>
      </c>
      <c r="Z69" s="71" t="s">
        <v>2841</v>
      </c>
      <c r="AA69" s="71" t="s">
        <v>3355</v>
      </c>
      <c r="AB69" s="71" t="s">
        <v>3355</v>
      </c>
      <c r="AC69" s="62" t="s">
        <v>3864</v>
      </c>
      <c r="AD69" s="62" t="s">
        <v>3865</v>
      </c>
      <c r="AE69" s="71" t="s">
        <v>3436</v>
      </c>
      <c r="AF69" s="71" t="s">
        <v>3437</v>
      </c>
      <c r="AG69" s="71" t="s">
        <v>3705</v>
      </c>
      <c r="AH69" s="61"/>
      <c r="AI69" s="61"/>
      <c r="AJ69" s="63"/>
      <c r="AK69" s="61"/>
      <c r="AL69" s="61"/>
      <c r="AM69" s="71" t="s">
        <v>3364</v>
      </c>
      <c r="AN69" s="71" t="s">
        <v>3365</v>
      </c>
      <c r="AO69" s="71" t="s">
        <v>3706</v>
      </c>
      <c r="AP69" s="71" t="s">
        <v>3495</v>
      </c>
      <c r="AQ69" s="71" t="s">
        <v>3395</v>
      </c>
      <c r="AR69" s="71" t="s">
        <v>3396</v>
      </c>
      <c r="AS69" s="71" t="s">
        <v>3370</v>
      </c>
      <c r="AT69" s="71" t="s">
        <v>3371</v>
      </c>
      <c r="AU69" s="71" t="s">
        <v>3372</v>
      </c>
      <c r="AV69" s="71" t="s">
        <v>794</v>
      </c>
      <c r="AW69" s="71" t="s">
        <v>794</v>
      </c>
      <c r="AX69" s="71" t="s">
        <v>3866</v>
      </c>
      <c r="AY69" s="71" t="s">
        <v>3867</v>
      </c>
      <c r="AZ69" s="71" t="s">
        <v>3375</v>
      </c>
      <c r="BA69" s="71" t="s">
        <v>3372</v>
      </c>
      <c r="BB69" s="61"/>
      <c r="BC69" s="71" t="s">
        <v>3868</v>
      </c>
      <c r="BD69" s="71" t="s">
        <v>3869</v>
      </c>
      <c r="BE69" s="71" t="s">
        <v>3870</v>
      </c>
      <c r="BF69" s="67" t="s">
        <v>3871</v>
      </c>
      <c r="BG69" s="67" t="s">
        <v>3872</v>
      </c>
      <c r="BH69" s="67" t="s">
        <v>3873</v>
      </c>
      <c r="BI69" s="71" t="s">
        <v>3404</v>
      </c>
      <c r="BJ69" s="71" t="s">
        <v>3405</v>
      </c>
      <c r="BK69" s="71" t="s">
        <v>3874</v>
      </c>
      <c r="BL69" s="71" t="s">
        <v>3380</v>
      </c>
      <c r="BM69" s="71" t="s">
        <v>3875</v>
      </c>
      <c r="BN69" s="71" t="s">
        <v>3382</v>
      </c>
      <c r="BO69" s="71" t="s">
        <v>3383</v>
      </c>
      <c r="BP69" s="71" t="s">
        <v>3383</v>
      </c>
    </row>
    <row r="70" s="61" customFormat="1" ht="27" hidden="1" spans="5:68">
      <c r="E70" s="62"/>
      <c r="F70" s="61"/>
      <c r="G70" s="61"/>
      <c r="H70" s="61"/>
      <c r="I70" s="61"/>
      <c r="J70" s="61"/>
      <c r="K70" s="61"/>
      <c r="L70" s="61"/>
      <c r="M70" s="61"/>
      <c r="N70" s="63"/>
      <c r="O70" s="64"/>
      <c r="P70" s="64"/>
      <c r="Q70" s="61"/>
      <c r="R70" s="64"/>
      <c r="S70" s="65"/>
      <c r="T70" s="61"/>
      <c r="U70" s="66"/>
      <c r="V70" s="61"/>
      <c r="W70" s="61"/>
      <c r="X70" s="61"/>
      <c r="Y70" s="61"/>
      <c r="Z70" s="61"/>
      <c r="AA70" s="61"/>
      <c r="AB70" s="61"/>
      <c r="AC70" s="62"/>
      <c r="AD70" s="62"/>
      <c r="AE70" s="61"/>
      <c r="AF70" s="61"/>
      <c r="AG70" s="61"/>
      <c r="AH70" s="61"/>
      <c r="AI70" s="61"/>
      <c r="AJ70" s="63"/>
      <c r="AK70" s="61"/>
      <c r="AL70" s="61"/>
      <c r="AM70" s="61"/>
      <c r="AN70" s="61"/>
      <c r="AO70" s="61"/>
      <c r="AP70" s="61"/>
      <c r="AQ70" s="61"/>
      <c r="AR70" s="61"/>
      <c r="AS70" s="61"/>
      <c r="AT70" s="61"/>
      <c r="AU70" s="61"/>
      <c r="AV70" s="61"/>
      <c r="AW70" s="61"/>
      <c r="AX70" s="61"/>
      <c r="AY70" s="61"/>
      <c r="AZ70" s="61"/>
      <c r="BA70" s="61"/>
      <c r="BB70" s="61"/>
      <c r="BC70" s="61"/>
      <c r="BD70" s="61"/>
      <c r="BE70" s="61"/>
      <c r="BF70" s="67"/>
      <c r="BG70" s="67"/>
      <c r="BH70" s="67"/>
      <c r="BI70" s="61"/>
      <c r="BJ70" s="61"/>
      <c r="BK70" s="61"/>
      <c r="BL70" s="61"/>
      <c r="BM70" s="71" t="s">
        <v>3876</v>
      </c>
      <c r="BN70" s="71" t="s">
        <v>3877</v>
      </c>
      <c r="BO70" s="71" t="s">
        <v>3848</v>
      </c>
      <c r="BP70" s="71" t="s">
        <v>3848</v>
      </c>
    </row>
    <row r="71" s="61" customFormat="1" ht="54" hidden="1" spans="1:68">
      <c r="A71" s="71" t="s">
        <v>3878</v>
      </c>
      <c r="B71" s="71" t="s">
        <v>2875</v>
      </c>
      <c r="C71" s="71" t="s">
        <v>3388</v>
      </c>
      <c r="D71" s="71" t="s">
        <v>3879</v>
      </c>
      <c r="E71" s="62" t="s">
        <v>3880</v>
      </c>
      <c r="F71" s="71" t="s">
        <v>3349</v>
      </c>
      <c r="G71" s="71" t="s">
        <v>3350</v>
      </c>
      <c r="H71" s="61"/>
      <c r="I71" s="61"/>
      <c r="J71" s="71" t="s">
        <v>3351</v>
      </c>
      <c r="K71" s="71" t="s">
        <v>3352</v>
      </c>
      <c r="L71" s="71" t="s">
        <v>3353</v>
      </c>
      <c r="M71" s="71" t="s">
        <v>3354</v>
      </c>
      <c r="N71" s="63"/>
      <c r="O71" s="64"/>
      <c r="P71" s="65">
        <v>210696</v>
      </c>
      <c r="Q71" s="71" t="s">
        <v>3355</v>
      </c>
      <c r="R71" s="64"/>
      <c r="S71" s="65"/>
      <c r="T71" s="71" t="s">
        <v>3356</v>
      </c>
      <c r="U71" s="66"/>
      <c r="V71" s="71" t="s">
        <v>3357</v>
      </c>
      <c r="W71" s="71" t="s">
        <v>3358</v>
      </c>
      <c r="X71" s="71" t="s">
        <v>2400</v>
      </c>
      <c r="Y71" s="71" t="s">
        <v>2404</v>
      </c>
      <c r="Z71" s="71" t="s">
        <v>2875</v>
      </c>
      <c r="AA71" s="71" t="s">
        <v>3355</v>
      </c>
      <c r="AB71" s="71" t="s">
        <v>3355</v>
      </c>
      <c r="AC71" s="62" t="s">
        <v>3881</v>
      </c>
      <c r="AD71" s="62" t="s">
        <v>3881</v>
      </c>
      <c r="AE71" s="71" t="s">
        <v>3436</v>
      </c>
      <c r="AF71" s="71" t="s">
        <v>3437</v>
      </c>
      <c r="AG71" s="71" t="s">
        <v>3363</v>
      </c>
      <c r="AH71" s="61"/>
      <c r="AI71" s="61"/>
      <c r="AJ71" s="63"/>
      <c r="AK71" s="61"/>
      <c r="AL71" s="61"/>
      <c r="AM71" s="71" t="s">
        <v>3364</v>
      </c>
      <c r="AN71" s="71" t="s">
        <v>3365</v>
      </c>
      <c r="AO71" s="71" t="s">
        <v>3366</v>
      </c>
      <c r="AP71" s="71" t="s">
        <v>3495</v>
      </c>
      <c r="AQ71" s="71" t="s">
        <v>3395</v>
      </c>
      <c r="AR71" s="71" t="s">
        <v>3396</v>
      </c>
      <c r="AS71" s="71" t="s">
        <v>3397</v>
      </c>
      <c r="AT71" s="71" t="s">
        <v>3186</v>
      </c>
      <c r="AU71" s="71" t="s">
        <v>3372</v>
      </c>
      <c r="AV71" s="71" t="s">
        <v>794</v>
      </c>
      <c r="AW71" s="71" t="s">
        <v>794</v>
      </c>
      <c r="AX71" s="71" t="s">
        <v>3882</v>
      </c>
      <c r="AY71" s="71" t="s">
        <v>3883</v>
      </c>
      <c r="AZ71" s="71" t="s">
        <v>3375</v>
      </c>
      <c r="BA71" s="71" t="s">
        <v>3372</v>
      </c>
      <c r="BB71" s="61"/>
      <c r="BC71" s="71" t="s">
        <v>3884</v>
      </c>
      <c r="BD71" s="71" t="s">
        <v>3565</v>
      </c>
      <c r="BE71" s="71" t="s">
        <v>3566</v>
      </c>
      <c r="BF71" s="67" t="s">
        <v>3885</v>
      </c>
      <c r="BG71" s="67" t="s">
        <v>3886</v>
      </c>
      <c r="BH71" s="67" t="s">
        <v>3887</v>
      </c>
      <c r="BI71" s="71" t="s">
        <v>3404</v>
      </c>
      <c r="BJ71" s="71" t="s">
        <v>3405</v>
      </c>
      <c r="BK71" s="71" t="s">
        <v>3888</v>
      </c>
      <c r="BL71" s="71" t="s">
        <v>3380</v>
      </c>
      <c r="BM71" s="71" t="s">
        <v>3889</v>
      </c>
      <c r="BN71" s="71" t="s">
        <v>3382</v>
      </c>
      <c r="BO71" s="71" t="s">
        <v>3383</v>
      </c>
      <c r="BP71" s="71" t="s">
        <v>3383</v>
      </c>
    </row>
    <row r="72" s="61" customFormat="1" ht="27" hidden="1" spans="5:68">
      <c r="E72" s="62"/>
      <c r="F72" s="61"/>
      <c r="G72" s="61"/>
      <c r="H72" s="61"/>
      <c r="I72" s="61"/>
      <c r="J72" s="61"/>
      <c r="K72" s="61"/>
      <c r="L72" s="61"/>
      <c r="M72" s="61"/>
      <c r="N72" s="63"/>
      <c r="O72" s="64"/>
      <c r="P72" s="64"/>
      <c r="Q72" s="61"/>
      <c r="R72" s="64"/>
      <c r="S72" s="65"/>
      <c r="T72" s="61"/>
      <c r="U72" s="66"/>
      <c r="V72" s="61"/>
      <c r="W72" s="61"/>
      <c r="X72" s="61"/>
      <c r="Y72" s="61"/>
      <c r="Z72" s="61"/>
      <c r="AA72" s="61"/>
      <c r="AB72" s="61"/>
      <c r="AC72" s="62"/>
      <c r="AD72" s="62"/>
      <c r="AE72" s="61"/>
      <c r="AF72" s="61"/>
      <c r="AG72" s="61"/>
      <c r="AH72" s="61"/>
      <c r="AI72" s="61"/>
      <c r="AJ72" s="63"/>
      <c r="AK72" s="61"/>
      <c r="AL72" s="61"/>
      <c r="AM72" s="61"/>
      <c r="AN72" s="61"/>
      <c r="AO72" s="61"/>
      <c r="AP72" s="61"/>
      <c r="AQ72" s="61"/>
      <c r="AR72" s="61"/>
      <c r="AS72" s="61"/>
      <c r="AT72" s="61"/>
      <c r="AU72" s="61"/>
      <c r="AV72" s="61"/>
      <c r="AW72" s="61"/>
      <c r="AX72" s="61"/>
      <c r="AY72" s="61"/>
      <c r="AZ72" s="61"/>
      <c r="BA72" s="61"/>
      <c r="BB72" s="61"/>
      <c r="BC72" s="61"/>
      <c r="BD72" s="61"/>
      <c r="BE72" s="61"/>
      <c r="BF72" s="67"/>
      <c r="BG72" s="67"/>
      <c r="BH72" s="67"/>
      <c r="BI72" s="61"/>
      <c r="BJ72" s="61"/>
      <c r="BK72" s="61"/>
      <c r="BL72" s="61"/>
      <c r="BM72" s="71" t="s">
        <v>3890</v>
      </c>
      <c r="BN72" s="71" t="s">
        <v>3891</v>
      </c>
      <c r="BO72" s="71" t="s">
        <v>3105</v>
      </c>
      <c r="BP72" s="71" t="s">
        <v>3105</v>
      </c>
    </row>
    <row r="73" s="61" customFormat="1" ht="108" hidden="1" spans="1:68">
      <c r="A73" s="71" t="s">
        <v>3892</v>
      </c>
      <c r="B73" s="71" t="s">
        <v>2830</v>
      </c>
      <c r="C73" s="71" t="s">
        <v>3388</v>
      </c>
      <c r="D73" s="71" t="s">
        <v>3893</v>
      </c>
      <c r="E73" s="62" t="s">
        <v>3434</v>
      </c>
      <c r="F73" s="71" t="s">
        <v>3349</v>
      </c>
      <c r="G73" s="71" t="s">
        <v>3350</v>
      </c>
      <c r="H73" s="61"/>
      <c r="I73" s="61"/>
      <c r="J73" s="71" t="s">
        <v>3351</v>
      </c>
      <c r="K73" s="71" t="s">
        <v>3352</v>
      </c>
      <c r="L73" s="71" t="s">
        <v>3353</v>
      </c>
      <c r="M73" s="71" t="s">
        <v>3354</v>
      </c>
      <c r="N73" s="63"/>
      <c r="O73" s="65">
        <v>2074780.95</v>
      </c>
      <c r="P73" s="65">
        <v>2178520</v>
      </c>
      <c r="Q73" s="71" t="s">
        <v>3894</v>
      </c>
      <c r="R73" s="64"/>
      <c r="S73" s="65">
        <v>103739.05</v>
      </c>
      <c r="T73" s="71" t="s">
        <v>3413</v>
      </c>
      <c r="U73" s="66"/>
      <c r="V73" s="71" t="s">
        <v>3357</v>
      </c>
      <c r="W73" s="71" t="s">
        <v>3358</v>
      </c>
      <c r="X73" s="71" t="s">
        <v>2400</v>
      </c>
      <c r="Y73" s="71" t="s">
        <v>2404</v>
      </c>
      <c r="Z73" s="71" t="s">
        <v>2830</v>
      </c>
      <c r="AA73" s="71" t="s">
        <v>3355</v>
      </c>
      <c r="AB73" s="71" t="s">
        <v>3355</v>
      </c>
      <c r="AC73" s="62" t="s">
        <v>3895</v>
      </c>
      <c r="AD73" s="62" t="s">
        <v>3896</v>
      </c>
      <c r="AE73" s="71" t="s">
        <v>3436</v>
      </c>
      <c r="AF73" s="71" t="s">
        <v>3437</v>
      </c>
      <c r="AG73" s="71" t="s">
        <v>3705</v>
      </c>
      <c r="AH73" s="61"/>
      <c r="AI73" s="61"/>
      <c r="AJ73" s="63"/>
      <c r="AK73" s="61"/>
      <c r="AL73" s="61"/>
      <c r="AM73" s="71" t="s">
        <v>3415</v>
      </c>
      <c r="AN73" s="71" t="s">
        <v>3416</v>
      </c>
      <c r="AO73" s="71" t="s">
        <v>3706</v>
      </c>
      <c r="AP73" s="71" t="s">
        <v>3495</v>
      </c>
      <c r="AQ73" s="71" t="s">
        <v>3395</v>
      </c>
      <c r="AR73" s="71" t="s">
        <v>3396</v>
      </c>
      <c r="AS73" s="71" t="s">
        <v>3438</v>
      </c>
      <c r="AT73" s="71" t="s">
        <v>3099</v>
      </c>
      <c r="AU73" s="71" t="s">
        <v>3439</v>
      </c>
      <c r="AV73" s="71" t="s">
        <v>794</v>
      </c>
      <c r="AW73" s="71" t="s">
        <v>794</v>
      </c>
      <c r="AX73" s="71" t="s">
        <v>3897</v>
      </c>
      <c r="AY73" s="71" t="s">
        <v>3898</v>
      </c>
      <c r="AZ73" s="71" t="s">
        <v>3375</v>
      </c>
      <c r="BA73" s="71" t="s">
        <v>3439</v>
      </c>
      <c r="BB73" s="61"/>
      <c r="BC73" s="71" t="s">
        <v>3899</v>
      </c>
      <c r="BD73" s="71" t="s">
        <v>3565</v>
      </c>
      <c r="BE73" s="71" t="s">
        <v>3566</v>
      </c>
      <c r="BF73" s="67" t="s">
        <v>3900</v>
      </c>
      <c r="BG73" s="67" t="s">
        <v>3901</v>
      </c>
      <c r="BH73" s="67" t="s">
        <v>3902</v>
      </c>
      <c r="BI73" s="71" t="s">
        <v>3404</v>
      </c>
      <c r="BJ73" s="71" t="s">
        <v>3405</v>
      </c>
      <c r="BK73" s="71" t="s">
        <v>3903</v>
      </c>
      <c r="BL73" s="71" t="s">
        <v>3447</v>
      </c>
      <c r="BM73" s="71" t="s">
        <v>3904</v>
      </c>
      <c r="BN73" s="71" t="s">
        <v>3382</v>
      </c>
      <c r="BO73" s="71" t="s">
        <v>3383</v>
      </c>
      <c r="BP73" s="71" t="s">
        <v>3383</v>
      </c>
    </row>
    <row r="74" s="61" customFormat="1" ht="27" hidden="1" spans="5:68">
      <c r="E74" s="62"/>
      <c r="F74" s="61"/>
      <c r="G74" s="61"/>
      <c r="H74" s="61"/>
      <c r="I74" s="61"/>
      <c r="J74" s="61"/>
      <c r="K74" s="61"/>
      <c r="L74" s="61"/>
      <c r="M74" s="61"/>
      <c r="N74" s="63"/>
      <c r="O74" s="64"/>
      <c r="P74" s="64"/>
      <c r="Q74" s="61"/>
      <c r="R74" s="64"/>
      <c r="S74" s="65"/>
      <c r="T74" s="61"/>
      <c r="U74" s="66"/>
      <c r="V74" s="61"/>
      <c r="W74" s="61"/>
      <c r="X74" s="61"/>
      <c r="Y74" s="61"/>
      <c r="Z74" s="61"/>
      <c r="AA74" s="61"/>
      <c r="AB74" s="61"/>
      <c r="AC74" s="62"/>
      <c r="AD74" s="62"/>
      <c r="AE74" s="61"/>
      <c r="AF74" s="61"/>
      <c r="AG74" s="61"/>
      <c r="AH74" s="61"/>
      <c r="AI74" s="61"/>
      <c r="AJ74" s="63"/>
      <c r="AK74" s="61"/>
      <c r="AL74" s="61"/>
      <c r="AM74" s="61"/>
      <c r="AN74" s="61"/>
      <c r="AO74" s="61"/>
      <c r="AP74" s="61"/>
      <c r="AQ74" s="61"/>
      <c r="AR74" s="61"/>
      <c r="AS74" s="61"/>
      <c r="AT74" s="61"/>
      <c r="AU74" s="61"/>
      <c r="AV74" s="61"/>
      <c r="AW74" s="61"/>
      <c r="AX74" s="61"/>
      <c r="AY74" s="61"/>
      <c r="AZ74" s="61"/>
      <c r="BA74" s="61"/>
      <c r="BB74" s="61"/>
      <c r="BC74" s="61"/>
      <c r="BD74" s="61"/>
      <c r="BE74" s="61"/>
      <c r="BF74" s="67"/>
      <c r="BG74" s="67"/>
      <c r="BH74" s="67"/>
      <c r="BI74" s="61"/>
      <c r="BJ74" s="61"/>
      <c r="BK74" s="61"/>
      <c r="BL74" s="61"/>
      <c r="BM74" s="71" t="s">
        <v>3905</v>
      </c>
      <c r="BN74" s="71" t="s">
        <v>3450</v>
      </c>
      <c r="BO74" s="71" t="s">
        <v>3101</v>
      </c>
      <c r="BP74" s="71" t="s">
        <v>3101</v>
      </c>
    </row>
    <row r="75" s="61" customFormat="1" ht="27" hidden="1" spans="1:68">
      <c r="A75" s="71" t="s">
        <v>3906</v>
      </c>
      <c r="B75" s="71" t="s">
        <v>2837</v>
      </c>
      <c r="C75" s="71" t="s">
        <v>3388</v>
      </c>
      <c r="D75" s="71" t="s">
        <v>3907</v>
      </c>
      <c r="E75" s="62" t="s">
        <v>3908</v>
      </c>
      <c r="F75" s="71" t="s">
        <v>3454</v>
      </c>
      <c r="G75" s="71" t="s">
        <v>3350</v>
      </c>
      <c r="H75" s="61"/>
      <c r="I75" s="61"/>
      <c r="J75" s="71" t="s">
        <v>3351</v>
      </c>
      <c r="K75" s="71" t="s">
        <v>3352</v>
      </c>
      <c r="L75" s="71" t="s">
        <v>3353</v>
      </c>
      <c r="M75" s="71" t="s">
        <v>3354</v>
      </c>
      <c r="N75" s="63">
        <v>1</v>
      </c>
      <c r="O75" s="65">
        <v>2330.1</v>
      </c>
      <c r="P75" s="65">
        <v>2400</v>
      </c>
      <c r="Q75" s="71" t="s">
        <v>3909</v>
      </c>
      <c r="R75" s="64"/>
      <c r="S75" s="65">
        <v>69.9</v>
      </c>
      <c r="T75" s="71" t="s">
        <v>3356</v>
      </c>
      <c r="U75" s="66"/>
      <c r="V75" s="71" t="s">
        <v>3357</v>
      </c>
      <c r="W75" s="71" t="s">
        <v>3358</v>
      </c>
      <c r="X75" s="71" t="s">
        <v>2400</v>
      </c>
      <c r="Y75" s="71" t="s">
        <v>2404</v>
      </c>
      <c r="Z75" s="71" t="s">
        <v>2837</v>
      </c>
      <c r="AA75" s="71" t="s">
        <v>3355</v>
      </c>
      <c r="AB75" s="71" t="s">
        <v>3355</v>
      </c>
      <c r="AC75" s="62" t="s">
        <v>3910</v>
      </c>
      <c r="AD75" s="62" t="s">
        <v>3911</v>
      </c>
      <c r="AE75" s="71" t="s">
        <v>3912</v>
      </c>
      <c r="AF75" s="71" t="s">
        <v>3913</v>
      </c>
      <c r="AG75" s="71" t="s">
        <v>3363</v>
      </c>
      <c r="AH75" s="71" t="s">
        <v>3914</v>
      </c>
      <c r="AI75" s="71" t="s">
        <v>3915</v>
      </c>
      <c r="AJ75" s="63"/>
      <c r="AK75" s="61"/>
      <c r="AL75" s="61"/>
      <c r="AM75" s="71" t="s">
        <v>3912</v>
      </c>
      <c r="AN75" s="71" t="s">
        <v>3913</v>
      </c>
      <c r="AO75" s="71" t="s">
        <v>3366</v>
      </c>
      <c r="AP75" s="71" t="s">
        <v>3495</v>
      </c>
      <c r="AQ75" s="71" t="s">
        <v>3395</v>
      </c>
      <c r="AR75" s="71" t="s">
        <v>3396</v>
      </c>
      <c r="AS75" s="71" t="s">
        <v>3916</v>
      </c>
      <c r="AT75" s="71" t="s">
        <v>3917</v>
      </c>
      <c r="AU75" s="71" t="s">
        <v>3918</v>
      </c>
      <c r="AV75" s="71" t="s">
        <v>799</v>
      </c>
      <c r="AW75" s="71" t="s">
        <v>794</v>
      </c>
      <c r="AX75" s="71" t="s">
        <v>3919</v>
      </c>
      <c r="AY75" s="71" t="s">
        <v>3920</v>
      </c>
      <c r="AZ75" s="71" t="s">
        <v>3375</v>
      </c>
      <c r="BA75" s="71" t="s">
        <v>3918</v>
      </c>
      <c r="BB75" s="61"/>
      <c r="BC75" s="71" t="s">
        <v>3355</v>
      </c>
      <c r="BD75" s="71" t="s">
        <v>3565</v>
      </c>
      <c r="BE75" s="71" t="s">
        <v>3566</v>
      </c>
      <c r="BF75" s="67" t="s">
        <v>3921</v>
      </c>
      <c r="BG75" s="67" t="s">
        <v>3922</v>
      </c>
      <c r="BH75" s="67" t="s">
        <v>3923</v>
      </c>
      <c r="BI75" s="71" t="s">
        <v>3404</v>
      </c>
      <c r="BJ75" s="71" t="s">
        <v>3405</v>
      </c>
      <c r="BK75" s="71" t="s">
        <v>3924</v>
      </c>
      <c r="BL75" s="71" t="s">
        <v>3925</v>
      </c>
      <c r="BM75" s="71" t="s">
        <v>3926</v>
      </c>
      <c r="BN75" s="71" t="s">
        <v>3927</v>
      </c>
      <c r="BO75" s="71" t="s">
        <v>3928</v>
      </c>
      <c r="BP75" s="71" t="s">
        <v>3928</v>
      </c>
    </row>
    <row r="76" s="61" customFormat="1" ht="27" hidden="1" spans="5:68">
      <c r="E76" s="62"/>
      <c r="F76" s="61"/>
      <c r="G76" s="61"/>
      <c r="H76" s="61"/>
      <c r="I76" s="61"/>
      <c r="J76" s="61"/>
      <c r="K76" s="61"/>
      <c r="L76" s="61"/>
      <c r="M76" s="61"/>
      <c r="N76" s="63"/>
      <c r="O76" s="64"/>
      <c r="P76" s="64"/>
      <c r="Q76" s="61"/>
      <c r="R76" s="64"/>
      <c r="S76" s="65"/>
      <c r="T76" s="61"/>
      <c r="U76" s="66"/>
      <c r="V76" s="61"/>
      <c r="W76" s="61"/>
      <c r="X76" s="61"/>
      <c r="Y76" s="61"/>
      <c r="Z76" s="61"/>
      <c r="AA76" s="61"/>
      <c r="AB76" s="61"/>
      <c r="AC76" s="62"/>
      <c r="AD76" s="62"/>
      <c r="AE76" s="61"/>
      <c r="AF76" s="61"/>
      <c r="AG76" s="61"/>
      <c r="AH76" s="61"/>
      <c r="AI76" s="61"/>
      <c r="AJ76" s="63"/>
      <c r="AK76" s="61"/>
      <c r="AL76" s="61"/>
      <c r="AM76" s="61"/>
      <c r="AN76" s="61"/>
      <c r="AO76" s="61"/>
      <c r="AP76" s="61"/>
      <c r="AQ76" s="61"/>
      <c r="AR76" s="61"/>
      <c r="AS76" s="61"/>
      <c r="AT76" s="61"/>
      <c r="AU76" s="61"/>
      <c r="AV76" s="61"/>
      <c r="AW76" s="61"/>
      <c r="AX76" s="61"/>
      <c r="AY76" s="61"/>
      <c r="AZ76" s="61"/>
      <c r="BA76" s="61"/>
      <c r="BB76" s="61"/>
      <c r="BC76" s="61"/>
      <c r="BD76" s="61"/>
      <c r="BE76" s="61"/>
      <c r="BF76" s="67"/>
      <c r="BG76" s="67"/>
      <c r="BH76" s="67"/>
      <c r="BI76" s="61"/>
      <c r="BJ76" s="61"/>
      <c r="BK76" s="61"/>
      <c r="BL76" s="61"/>
      <c r="BM76" s="71" t="s">
        <v>3929</v>
      </c>
      <c r="BN76" s="71" t="s">
        <v>3930</v>
      </c>
      <c r="BO76" s="71" t="s">
        <v>3931</v>
      </c>
      <c r="BP76" s="71" t="s">
        <v>3931</v>
      </c>
    </row>
    <row r="77" s="61" customFormat="1" ht="27" hidden="1" spans="1:68">
      <c r="A77" s="71" t="s">
        <v>3932</v>
      </c>
      <c r="B77" s="71" t="s">
        <v>2842</v>
      </c>
      <c r="C77" s="71" t="s">
        <v>3388</v>
      </c>
      <c r="D77" s="71" t="s">
        <v>3933</v>
      </c>
      <c r="E77" s="62" t="s">
        <v>3880</v>
      </c>
      <c r="F77" s="71" t="s">
        <v>3349</v>
      </c>
      <c r="G77" s="71" t="s">
        <v>3934</v>
      </c>
      <c r="H77" s="61"/>
      <c r="I77" s="61"/>
      <c r="J77" s="71" t="s">
        <v>3351</v>
      </c>
      <c r="K77" s="71" t="s">
        <v>3352</v>
      </c>
      <c r="L77" s="71" t="s">
        <v>3353</v>
      </c>
      <c r="M77" s="71" t="s">
        <v>3354</v>
      </c>
      <c r="N77" s="63">
        <v>1</v>
      </c>
      <c r="O77" s="64"/>
      <c r="P77" s="65">
        <v>388800</v>
      </c>
      <c r="Q77" s="71" t="s">
        <v>3355</v>
      </c>
      <c r="R77" s="64"/>
      <c r="S77" s="65"/>
      <c r="T77" s="71" t="s">
        <v>3356</v>
      </c>
      <c r="U77" s="66"/>
      <c r="V77" s="71" t="s">
        <v>3357</v>
      </c>
      <c r="W77" s="71" t="s">
        <v>3358</v>
      </c>
      <c r="X77" s="71" t="s">
        <v>2400</v>
      </c>
      <c r="Y77" s="71" t="s">
        <v>2404</v>
      </c>
      <c r="Z77" s="71" t="s">
        <v>2842</v>
      </c>
      <c r="AA77" s="71" t="s">
        <v>3355</v>
      </c>
      <c r="AB77" s="71" t="s">
        <v>3355</v>
      </c>
      <c r="AC77" s="62" t="s">
        <v>3935</v>
      </c>
      <c r="AD77" s="62" t="s">
        <v>3936</v>
      </c>
      <c r="AE77" s="71" t="s">
        <v>3436</v>
      </c>
      <c r="AF77" s="71" t="s">
        <v>3437</v>
      </c>
      <c r="AG77" s="71" t="s">
        <v>3363</v>
      </c>
      <c r="AH77" s="61"/>
      <c r="AI77" s="61"/>
      <c r="AJ77" s="63"/>
      <c r="AK77" s="61"/>
      <c r="AL77" s="61"/>
      <c r="AM77" s="71" t="s">
        <v>3364</v>
      </c>
      <c r="AN77" s="71" t="s">
        <v>3365</v>
      </c>
      <c r="AO77" s="71" t="s">
        <v>3366</v>
      </c>
      <c r="AP77" s="71" t="s">
        <v>3495</v>
      </c>
      <c r="AQ77" s="71" t="s">
        <v>3395</v>
      </c>
      <c r="AR77" s="71" t="s">
        <v>3396</v>
      </c>
      <c r="AS77" s="71" t="s">
        <v>3370</v>
      </c>
      <c r="AT77" s="71" t="s">
        <v>3371</v>
      </c>
      <c r="AU77" s="71" t="s">
        <v>3372</v>
      </c>
      <c r="AV77" s="71" t="s">
        <v>794</v>
      </c>
      <c r="AW77" s="71" t="s">
        <v>794</v>
      </c>
      <c r="AX77" s="71" t="s">
        <v>3937</v>
      </c>
      <c r="AY77" s="71" t="s">
        <v>3938</v>
      </c>
      <c r="AZ77" s="71" t="s">
        <v>3375</v>
      </c>
      <c r="BA77" s="71" t="s">
        <v>3372</v>
      </c>
      <c r="BB77" s="61"/>
      <c r="BC77" s="71" t="s">
        <v>3939</v>
      </c>
      <c r="BD77" s="71" t="s">
        <v>3565</v>
      </c>
      <c r="BE77" s="71" t="s">
        <v>3566</v>
      </c>
      <c r="BF77" s="67" t="s">
        <v>3940</v>
      </c>
      <c r="BG77" s="67" t="s">
        <v>3941</v>
      </c>
      <c r="BH77" s="67" t="s">
        <v>3942</v>
      </c>
      <c r="BI77" s="71" t="s">
        <v>3565</v>
      </c>
      <c r="BJ77" s="71" t="s">
        <v>3566</v>
      </c>
      <c r="BK77" s="71" t="s">
        <v>3943</v>
      </c>
      <c r="BL77" s="71" t="s">
        <v>3380</v>
      </c>
      <c r="BM77" s="71" t="s">
        <v>3944</v>
      </c>
      <c r="BN77" s="71" t="s">
        <v>3382</v>
      </c>
      <c r="BO77" s="71" t="s">
        <v>3383</v>
      </c>
      <c r="BP77" s="71" t="s">
        <v>3383</v>
      </c>
    </row>
    <row r="78" s="61" customFormat="1" ht="27" hidden="1" spans="5:68">
      <c r="E78" s="62"/>
      <c r="F78" s="61"/>
      <c r="G78" s="61"/>
      <c r="H78" s="61"/>
      <c r="I78" s="61"/>
      <c r="J78" s="61"/>
      <c r="K78" s="61"/>
      <c r="L78" s="61"/>
      <c r="M78" s="61"/>
      <c r="N78" s="63"/>
      <c r="O78" s="64"/>
      <c r="P78" s="64"/>
      <c r="Q78" s="61"/>
      <c r="R78" s="64"/>
      <c r="S78" s="65"/>
      <c r="T78" s="61"/>
      <c r="U78" s="66"/>
      <c r="V78" s="61"/>
      <c r="W78" s="61"/>
      <c r="X78" s="61"/>
      <c r="Y78" s="61"/>
      <c r="Z78" s="61"/>
      <c r="AA78" s="61"/>
      <c r="AB78" s="61"/>
      <c r="AC78" s="62"/>
      <c r="AD78" s="62"/>
      <c r="AE78" s="61"/>
      <c r="AF78" s="61"/>
      <c r="AG78" s="61"/>
      <c r="AH78" s="61"/>
      <c r="AI78" s="61"/>
      <c r="AJ78" s="63"/>
      <c r="AK78" s="61"/>
      <c r="AL78" s="61"/>
      <c r="AM78" s="61"/>
      <c r="AN78" s="61"/>
      <c r="AO78" s="61"/>
      <c r="AP78" s="61"/>
      <c r="AQ78" s="61"/>
      <c r="AR78" s="61"/>
      <c r="AS78" s="61"/>
      <c r="AT78" s="61"/>
      <c r="AU78" s="61"/>
      <c r="AV78" s="61"/>
      <c r="AW78" s="61"/>
      <c r="AX78" s="61"/>
      <c r="AY78" s="61"/>
      <c r="AZ78" s="61"/>
      <c r="BA78" s="61"/>
      <c r="BB78" s="61"/>
      <c r="BC78" s="61"/>
      <c r="BD78" s="61"/>
      <c r="BE78" s="61"/>
      <c r="BF78" s="67"/>
      <c r="BG78" s="67"/>
      <c r="BH78" s="67"/>
      <c r="BI78" s="61"/>
      <c r="BJ78" s="61"/>
      <c r="BK78" s="61"/>
      <c r="BL78" s="61"/>
      <c r="BM78" s="71" t="s">
        <v>3945</v>
      </c>
      <c r="BN78" s="71" t="s">
        <v>3877</v>
      </c>
      <c r="BO78" s="71" t="s">
        <v>3848</v>
      </c>
      <c r="BP78" s="71" t="s">
        <v>3848</v>
      </c>
    </row>
    <row r="79" s="61" customFormat="1" ht="27" hidden="1" spans="1:68">
      <c r="A79" s="71" t="s">
        <v>3946</v>
      </c>
      <c r="B79" s="71" t="s">
        <v>2876</v>
      </c>
      <c r="C79" s="71" t="s">
        <v>3388</v>
      </c>
      <c r="D79" s="71" t="s">
        <v>3947</v>
      </c>
      <c r="E79" s="62" t="s">
        <v>3880</v>
      </c>
      <c r="F79" s="71" t="s">
        <v>3349</v>
      </c>
      <c r="G79" s="71" t="s">
        <v>3934</v>
      </c>
      <c r="H79" s="61"/>
      <c r="I79" s="61"/>
      <c r="J79" s="71" t="s">
        <v>3351</v>
      </c>
      <c r="K79" s="71" t="s">
        <v>3352</v>
      </c>
      <c r="L79" s="71" t="s">
        <v>3353</v>
      </c>
      <c r="M79" s="71" t="s">
        <v>3354</v>
      </c>
      <c r="N79" s="63">
        <v>1</v>
      </c>
      <c r="O79" s="64"/>
      <c r="P79" s="65">
        <v>428270</v>
      </c>
      <c r="Q79" s="71" t="s">
        <v>3355</v>
      </c>
      <c r="R79" s="64"/>
      <c r="S79" s="65"/>
      <c r="T79" s="71" t="s">
        <v>3356</v>
      </c>
      <c r="U79" s="66"/>
      <c r="V79" s="71" t="s">
        <v>3357</v>
      </c>
      <c r="W79" s="71" t="s">
        <v>3358</v>
      </c>
      <c r="X79" s="71" t="s">
        <v>2400</v>
      </c>
      <c r="Y79" s="71" t="s">
        <v>2404</v>
      </c>
      <c r="Z79" s="71" t="s">
        <v>2876</v>
      </c>
      <c r="AA79" s="71" t="s">
        <v>3355</v>
      </c>
      <c r="AB79" s="71" t="s">
        <v>3355</v>
      </c>
      <c r="AC79" s="62" t="s">
        <v>3948</v>
      </c>
      <c r="AD79" s="62" t="s">
        <v>3948</v>
      </c>
      <c r="AE79" s="71" t="s">
        <v>3436</v>
      </c>
      <c r="AF79" s="71" t="s">
        <v>3437</v>
      </c>
      <c r="AG79" s="71" t="s">
        <v>3363</v>
      </c>
      <c r="AH79" s="61"/>
      <c r="AI79" s="61"/>
      <c r="AJ79" s="63"/>
      <c r="AK79" s="61"/>
      <c r="AL79" s="61"/>
      <c r="AM79" s="71" t="s">
        <v>3364</v>
      </c>
      <c r="AN79" s="71" t="s">
        <v>3365</v>
      </c>
      <c r="AO79" s="71" t="s">
        <v>3366</v>
      </c>
      <c r="AP79" s="71" t="s">
        <v>3495</v>
      </c>
      <c r="AQ79" s="71" t="s">
        <v>3395</v>
      </c>
      <c r="AR79" s="71" t="s">
        <v>3396</v>
      </c>
      <c r="AS79" s="71" t="s">
        <v>3397</v>
      </c>
      <c r="AT79" s="71" t="s">
        <v>3186</v>
      </c>
      <c r="AU79" s="71" t="s">
        <v>3372</v>
      </c>
      <c r="AV79" s="71" t="s">
        <v>794</v>
      </c>
      <c r="AW79" s="71" t="s">
        <v>794</v>
      </c>
      <c r="AX79" s="71" t="s">
        <v>3949</v>
      </c>
      <c r="AY79" s="71" t="s">
        <v>3950</v>
      </c>
      <c r="AZ79" s="71" t="s">
        <v>3375</v>
      </c>
      <c r="BA79" s="71" t="s">
        <v>3372</v>
      </c>
      <c r="BC79" s="71" t="s">
        <v>3939</v>
      </c>
      <c r="BD79" s="71" t="s">
        <v>3565</v>
      </c>
      <c r="BE79" s="71" t="s">
        <v>3566</v>
      </c>
      <c r="BF79" s="67" t="s">
        <v>3951</v>
      </c>
      <c r="BG79" s="67" t="s">
        <v>3952</v>
      </c>
      <c r="BH79" s="67" t="s">
        <v>3953</v>
      </c>
      <c r="BI79" s="71" t="s">
        <v>3565</v>
      </c>
      <c r="BJ79" s="71" t="s">
        <v>3566</v>
      </c>
      <c r="BK79" s="71" t="s">
        <v>3954</v>
      </c>
      <c r="BL79" s="71" t="s">
        <v>3380</v>
      </c>
      <c r="BM79" s="71" t="s">
        <v>3955</v>
      </c>
      <c r="BN79" s="71" t="s">
        <v>3382</v>
      </c>
      <c r="BO79" s="71" t="s">
        <v>3383</v>
      </c>
      <c r="BP79" s="71" t="s">
        <v>3383</v>
      </c>
    </row>
    <row r="80" s="61" customFormat="1" ht="27" hidden="1" spans="5:68">
      <c r="E80" s="62"/>
      <c r="N80" s="63"/>
      <c r="O80" s="64"/>
      <c r="P80" s="64"/>
      <c r="Q80" s="61"/>
      <c r="R80" s="64"/>
      <c r="S80" s="65"/>
      <c r="U80" s="66"/>
      <c r="V80" s="61"/>
      <c r="W80" s="61"/>
      <c r="X80" s="61"/>
      <c r="Y80" s="61"/>
      <c r="Z80" s="61"/>
      <c r="AA80" s="61"/>
      <c r="AB80" s="61"/>
      <c r="AC80" s="62"/>
      <c r="AD80" s="62"/>
      <c r="AE80" s="61"/>
      <c r="AF80" s="61"/>
      <c r="AG80" s="61"/>
      <c r="AH80" s="61"/>
      <c r="AI80" s="61"/>
      <c r="AJ80" s="63"/>
      <c r="AK80" s="61"/>
      <c r="AL80" s="61"/>
      <c r="AM80" s="61"/>
      <c r="AN80" s="61"/>
      <c r="BF80" s="67"/>
      <c r="BG80" s="67"/>
      <c r="BH80" s="67"/>
      <c r="BI80" s="61"/>
      <c r="BJ80" s="61"/>
      <c r="BK80" s="61"/>
      <c r="BL80" s="61"/>
      <c r="BM80" s="71" t="s">
        <v>3956</v>
      </c>
      <c r="BN80" s="71" t="s">
        <v>3957</v>
      </c>
      <c r="BO80" s="71" t="s">
        <v>3958</v>
      </c>
      <c r="BP80" s="71" t="s">
        <v>3958</v>
      </c>
    </row>
    <row r="81" s="61" customFormat="1" ht="27" hidden="1" spans="1:68">
      <c r="A81" s="71" t="s">
        <v>3959</v>
      </c>
      <c r="B81" s="71" t="s">
        <v>2843</v>
      </c>
      <c r="C81" s="71" t="s">
        <v>3388</v>
      </c>
      <c r="D81" s="71" t="s">
        <v>3933</v>
      </c>
      <c r="E81" s="62" t="s">
        <v>3880</v>
      </c>
      <c r="F81" s="71" t="s">
        <v>3349</v>
      </c>
      <c r="G81" s="71" t="s">
        <v>3934</v>
      </c>
      <c r="H81" s="61"/>
      <c r="I81" s="61"/>
      <c r="J81" s="71" t="s">
        <v>3351</v>
      </c>
      <c r="K81" s="71" t="s">
        <v>3352</v>
      </c>
      <c r="L81" s="71" t="s">
        <v>3353</v>
      </c>
      <c r="M81" s="71" t="s">
        <v>3354</v>
      </c>
      <c r="N81" s="63">
        <v>1</v>
      </c>
      <c r="O81" s="64"/>
      <c r="P81" s="65">
        <v>388800</v>
      </c>
      <c r="Q81" s="71" t="s">
        <v>3355</v>
      </c>
      <c r="R81" s="64"/>
      <c r="S81" s="65"/>
      <c r="T81" s="71" t="s">
        <v>3356</v>
      </c>
      <c r="U81" s="66"/>
      <c r="V81" s="71" t="s">
        <v>3357</v>
      </c>
      <c r="W81" s="71" t="s">
        <v>3358</v>
      </c>
      <c r="X81" s="71" t="s">
        <v>2400</v>
      </c>
      <c r="Y81" s="71" t="s">
        <v>2404</v>
      </c>
      <c r="Z81" s="71" t="s">
        <v>2843</v>
      </c>
      <c r="AA81" s="71" t="s">
        <v>3355</v>
      </c>
      <c r="AB81" s="71" t="s">
        <v>3355</v>
      </c>
      <c r="AC81" s="62" t="s">
        <v>3935</v>
      </c>
      <c r="AD81" s="62" t="s">
        <v>3936</v>
      </c>
      <c r="AE81" s="71" t="s">
        <v>3436</v>
      </c>
      <c r="AF81" s="71" t="s">
        <v>3437</v>
      </c>
      <c r="AG81" s="71" t="s">
        <v>3363</v>
      </c>
      <c r="AH81" s="61"/>
      <c r="AI81" s="61"/>
      <c r="AJ81" s="63"/>
      <c r="AK81" s="61"/>
      <c r="AL81" s="61"/>
      <c r="AM81" s="71" t="s">
        <v>3364</v>
      </c>
      <c r="AN81" s="71" t="s">
        <v>3365</v>
      </c>
      <c r="AO81" s="71" t="s">
        <v>3366</v>
      </c>
      <c r="AP81" s="71" t="s">
        <v>3495</v>
      </c>
      <c r="AQ81" s="71" t="s">
        <v>3395</v>
      </c>
      <c r="AR81" s="71" t="s">
        <v>3396</v>
      </c>
      <c r="AS81" s="71" t="s">
        <v>3370</v>
      </c>
      <c r="AT81" s="71" t="s">
        <v>3371</v>
      </c>
      <c r="AU81" s="71" t="s">
        <v>3372</v>
      </c>
      <c r="AV81" s="71" t="s">
        <v>794</v>
      </c>
      <c r="AW81" s="71" t="s">
        <v>794</v>
      </c>
      <c r="AX81" s="71" t="s">
        <v>3960</v>
      </c>
      <c r="AY81" s="71" t="s">
        <v>3961</v>
      </c>
      <c r="AZ81" s="71" t="s">
        <v>3375</v>
      </c>
      <c r="BA81" s="71" t="s">
        <v>3372</v>
      </c>
      <c r="BC81" s="71" t="s">
        <v>3939</v>
      </c>
      <c r="BD81" s="71" t="s">
        <v>3565</v>
      </c>
      <c r="BE81" s="71" t="s">
        <v>3566</v>
      </c>
      <c r="BF81" s="67" t="s">
        <v>3962</v>
      </c>
      <c r="BG81" s="67" t="s">
        <v>3963</v>
      </c>
      <c r="BH81" s="67" t="s">
        <v>3964</v>
      </c>
      <c r="BI81" s="71" t="s">
        <v>3565</v>
      </c>
      <c r="BJ81" s="71" t="s">
        <v>3566</v>
      </c>
      <c r="BK81" s="71" t="s">
        <v>3965</v>
      </c>
      <c r="BL81" s="71" t="s">
        <v>3380</v>
      </c>
      <c r="BM81" s="71" t="s">
        <v>3966</v>
      </c>
      <c r="BN81" s="71" t="s">
        <v>3382</v>
      </c>
      <c r="BO81" s="71" t="s">
        <v>3383</v>
      </c>
      <c r="BP81" s="71" t="s">
        <v>3383</v>
      </c>
    </row>
    <row r="82" s="61" customFormat="1" ht="27" hidden="1" spans="5:68">
      <c r="E82" s="62"/>
      <c r="N82" s="63"/>
      <c r="O82" s="64"/>
      <c r="P82" s="64"/>
      <c r="Q82" s="61"/>
      <c r="R82" s="64"/>
      <c r="S82" s="65"/>
      <c r="U82" s="66"/>
      <c r="V82" s="61"/>
      <c r="W82" s="61"/>
      <c r="X82" s="61"/>
      <c r="Y82" s="61"/>
      <c r="Z82" s="61"/>
      <c r="AA82" s="61"/>
      <c r="AB82" s="61"/>
      <c r="AC82" s="62"/>
      <c r="AD82" s="62"/>
      <c r="AE82" s="61"/>
      <c r="AF82" s="61"/>
      <c r="AG82" s="61"/>
      <c r="AH82" s="61"/>
      <c r="AI82" s="61"/>
      <c r="AJ82" s="63"/>
      <c r="AK82" s="61"/>
      <c r="AL82" s="61"/>
      <c r="AM82" s="61"/>
      <c r="AN82" s="61"/>
      <c r="BF82" s="67"/>
      <c r="BG82" s="67"/>
      <c r="BH82" s="67"/>
      <c r="BI82" s="61"/>
      <c r="BJ82" s="61"/>
      <c r="BK82" s="61"/>
      <c r="BL82" s="61"/>
      <c r="BM82" s="71" t="s">
        <v>3967</v>
      </c>
      <c r="BN82" s="71" t="s">
        <v>3877</v>
      </c>
      <c r="BO82" s="71" t="s">
        <v>3848</v>
      </c>
      <c r="BP82" s="71" t="s">
        <v>3848</v>
      </c>
    </row>
    <row r="83" s="61" customFormat="1" ht="27" spans="1:68">
      <c r="A83" s="71" t="s">
        <v>3968</v>
      </c>
      <c r="B83" s="71" t="s">
        <v>2834</v>
      </c>
      <c r="C83" s="71" t="s">
        <v>3388</v>
      </c>
      <c r="D83" s="71" t="s">
        <v>3969</v>
      </c>
      <c r="E83" s="62" t="s">
        <v>3880</v>
      </c>
      <c r="F83" s="71" t="s">
        <v>3349</v>
      </c>
      <c r="G83" s="71" t="s">
        <v>3934</v>
      </c>
      <c r="H83" s="61"/>
      <c r="I83" s="61"/>
      <c r="J83" s="71" t="s">
        <v>3351</v>
      </c>
      <c r="K83" s="71" t="s">
        <v>3352</v>
      </c>
      <c r="L83" s="71" t="s">
        <v>3353</v>
      </c>
      <c r="M83" s="71" t="s">
        <v>3354</v>
      </c>
      <c r="N83" s="63">
        <v>1</v>
      </c>
      <c r="O83" s="64"/>
      <c r="P83" s="65">
        <v>45500</v>
      </c>
      <c r="Q83" s="71" t="s">
        <v>3355</v>
      </c>
      <c r="R83" s="65">
        <v>45500</v>
      </c>
      <c r="S83" s="65"/>
      <c r="T83" s="71" t="s">
        <v>3356</v>
      </c>
      <c r="U83" s="66"/>
      <c r="V83" s="71" t="s">
        <v>3357</v>
      </c>
      <c r="W83" s="71" t="s">
        <v>3358</v>
      </c>
      <c r="X83" s="71" t="s">
        <v>2400</v>
      </c>
      <c r="Y83" s="71" t="s">
        <v>2404</v>
      </c>
      <c r="Z83" s="71" t="s">
        <v>2834</v>
      </c>
      <c r="AA83" s="71" t="s">
        <v>3355</v>
      </c>
      <c r="AB83" s="71" t="s">
        <v>3355</v>
      </c>
      <c r="AC83" s="62" t="s">
        <v>3970</v>
      </c>
      <c r="AD83" s="62" t="s">
        <v>3971</v>
      </c>
      <c r="AE83" s="71" t="s">
        <v>3436</v>
      </c>
      <c r="AF83" s="71" t="s">
        <v>3437</v>
      </c>
      <c r="AG83" s="71" t="s">
        <v>3363</v>
      </c>
      <c r="AH83" s="61"/>
      <c r="AI83" s="61"/>
      <c r="AJ83" s="63"/>
      <c r="AK83" s="61"/>
      <c r="AL83" s="61"/>
      <c r="AM83" s="71" t="s">
        <v>3364</v>
      </c>
      <c r="AN83" s="71" t="s">
        <v>3365</v>
      </c>
      <c r="AO83" s="71" t="s">
        <v>3366</v>
      </c>
      <c r="AP83" s="71" t="s">
        <v>3495</v>
      </c>
      <c r="AQ83" s="71" t="s">
        <v>3395</v>
      </c>
      <c r="AR83" s="71" t="s">
        <v>3396</v>
      </c>
      <c r="AS83" s="71" t="s">
        <v>3496</v>
      </c>
      <c r="AT83" s="71" t="s">
        <v>3497</v>
      </c>
      <c r="AU83" s="71" t="s">
        <v>3477</v>
      </c>
      <c r="AV83" s="71" t="s">
        <v>794</v>
      </c>
      <c r="AW83" s="71" t="s">
        <v>794</v>
      </c>
      <c r="AX83" s="71" t="s">
        <v>3972</v>
      </c>
      <c r="AY83" s="71" t="s">
        <v>3973</v>
      </c>
      <c r="AZ83" s="71" t="s">
        <v>3375</v>
      </c>
      <c r="BA83" s="71" t="s">
        <v>3477</v>
      </c>
      <c r="BC83" s="71" t="s">
        <v>3939</v>
      </c>
      <c r="BD83" s="71" t="s">
        <v>3684</v>
      </c>
      <c r="BE83" s="71" t="s">
        <v>3685</v>
      </c>
      <c r="BF83" s="67" t="s">
        <v>3974</v>
      </c>
      <c r="BG83" s="67" t="s">
        <v>3975</v>
      </c>
      <c r="BH83" s="67" t="s">
        <v>3976</v>
      </c>
      <c r="BI83" s="71" t="s">
        <v>3565</v>
      </c>
      <c r="BJ83" s="71" t="s">
        <v>3566</v>
      </c>
      <c r="BK83" s="71" t="s">
        <v>3977</v>
      </c>
      <c r="BL83" s="71" t="s">
        <v>3485</v>
      </c>
      <c r="BM83" s="71" t="s">
        <v>3978</v>
      </c>
      <c r="BN83" s="71" t="s">
        <v>3382</v>
      </c>
      <c r="BO83" s="71" t="s">
        <v>3383</v>
      </c>
      <c r="BP83" s="71" t="s">
        <v>3383</v>
      </c>
    </row>
    <row r="84" s="61" customFormat="1" ht="27" hidden="1" spans="5:68">
      <c r="E84" s="62"/>
      <c r="N84" s="63"/>
      <c r="O84" s="64"/>
      <c r="P84" s="64"/>
      <c r="Q84" s="61"/>
      <c r="R84" s="64"/>
      <c r="S84" s="65"/>
      <c r="U84" s="66"/>
      <c r="V84" s="61"/>
      <c r="W84" s="61"/>
      <c r="X84" s="61"/>
      <c r="Y84" s="61"/>
      <c r="Z84" s="61"/>
      <c r="AA84" s="61"/>
      <c r="AB84" s="61"/>
      <c r="AC84" s="62"/>
      <c r="AD84" s="62"/>
      <c r="AE84" s="61"/>
      <c r="AF84" s="61"/>
      <c r="AG84" s="61"/>
      <c r="AH84" s="61"/>
      <c r="AI84" s="61"/>
      <c r="AJ84" s="63"/>
      <c r="AK84" s="61"/>
      <c r="AL84" s="61"/>
      <c r="AM84" s="61"/>
      <c r="AN84" s="61"/>
      <c r="BF84" s="67"/>
      <c r="BG84" s="67"/>
      <c r="BH84" s="67"/>
      <c r="BI84" s="61"/>
      <c r="BJ84" s="61"/>
      <c r="BK84" s="61"/>
      <c r="BL84" s="61"/>
      <c r="BM84" s="71" t="s">
        <v>3979</v>
      </c>
      <c r="BN84" s="71" t="s">
        <v>3621</v>
      </c>
      <c r="BO84" s="71" t="s">
        <v>3622</v>
      </c>
      <c r="BP84" s="71" t="s">
        <v>3622</v>
      </c>
    </row>
    <row r="85" s="61" customFormat="1" ht="27" spans="1:68">
      <c r="A85" s="71" t="s">
        <v>3980</v>
      </c>
      <c r="B85" s="71" t="s">
        <v>2835</v>
      </c>
      <c r="C85" s="71" t="s">
        <v>3388</v>
      </c>
      <c r="D85" s="71" t="s">
        <v>3981</v>
      </c>
      <c r="E85" s="62" t="s">
        <v>3880</v>
      </c>
      <c r="F85" s="71" t="s">
        <v>3349</v>
      </c>
      <c r="G85" s="71" t="s">
        <v>3934</v>
      </c>
      <c r="H85" s="61"/>
      <c r="I85" s="61"/>
      <c r="J85" s="71" t="s">
        <v>3351</v>
      </c>
      <c r="K85" s="71" t="s">
        <v>3352</v>
      </c>
      <c r="L85" s="71" t="s">
        <v>3353</v>
      </c>
      <c r="M85" s="71" t="s">
        <v>3354</v>
      </c>
      <c r="N85" s="63">
        <v>1</v>
      </c>
      <c r="O85" s="64"/>
      <c r="P85" s="65">
        <v>195000</v>
      </c>
      <c r="Q85" s="71" t="s">
        <v>3355</v>
      </c>
      <c r="R85" s="65">
        <v>195000</v>
      </c>
      <c r="S85" s="65"/>
      <c r="T85" s="71" t="s">
        <v>3356</v>
      </c>
      <c r="U85" s="66"/>
      <c r="V85" s="71" t="s">
        <v>3357</v>
      </c>
      <c r="W85" s="71" t="s">
        <v>3358</v>
      </c>
      <c r="X85" s="71" t="s">
        <v>2400</v>
      </c>
      <c r="Y85" s="71" t="s">
        <v>2404</v>
      </c>
      <c r="Z85" s="71" t="s">
        <v>2835</v>
      </c>
      <c r="AA85" s="71" t="s">
        <v>3355</v>
      </c>
      <c r="AB85" s="71" t="s">
        <v>3355</v>
      </c>
      <c r="AC85" s="62" t="s">
        <v>3935</v>
      </c>
      <c r="AD85" s="62" t="s">
        <v>3982</v>
      </c>
      <c r="AE85" s="71" t="s">
        <v>3436</v>
      </c>
      <c r="AF85" s="71" t="s">
        <v>3437</v>
      </c>
      <c r="AG85" s="71" t="s">
        <v>3363</v>
      </c>
      <c r="AH85" s="61"/>
      <c r="AI85" s="61"/>
      <c r="AJ85" s="63"/>
      <c r="AK85" s="61"/>
      <c r="AL85" s="61"/>
      <c r="AM85" s="71" t="s">
        <v>3364</v>
      </c>
      <c r="AN85" s="71" t="s">
        <v>3365</v>
      </c>
      <c r="AO85" s="71" t="s">
        <v>3366</v>
      </c>
      <c r="AP85" s="71" t="s">
        <v>3495</v>
      </c>
      <c r="AQ85" s="71" t="s">
        <v>3395</v>
      </c>
      <c r="AR85" s="71" t="s">
        <v>3396</v>
      </c>
      <c r="AS85" s="71" t="s">
        <v>3496</v>
      </c>
      <c r="AT85" s="71" t="s">
        <v>3497</v>
      </c>
      <c r="AU85" s="71" t="s">
        <v>3477</v>
      </c>
      <c r="AV85" s="71" t="s">
        <v>794</v>
      </c>
      <c r="AW85" s="71" t="s">
        <v>794</v>
      </c>
      <c r="AX85" s="71" t="s">
        <v>3983</v>
      </c>
      <c r="AY85" s="71" t="s">
        <v>3984</v>
      </c>
      <c r="AZ85" s="71" t="s">
        <v>3375</v>
      </c>
      <c r="BA85" s="71" t="s">
        <v>3477</v>
      </c>
      <c r="BC85" s="71" t="s">
        <v>3939</v>
      </c>
      <c r="BD85" s="71" t="s">
        <v>3565</v>
      </c>
      <c r="BE85" s="71" t="s">
        <v>3566</v>
      </c>
      <c r="BF85" s="67" t="s">
        <v>3985</v>
      </c>
      <c r="BG85" s="67" t="s">
        <v>3986</v>
      </c>
      <c r="BH85" s="67" t="s">
        <v>3987</v>
      </c>
      <c r="BI85" s="71" t="s">
        <v>3565</v>
      </c>
      <c r="BJ85" s="71" t="s">
        <v>3566</v>
      </c>
      <c r="BK85" s="71" t="s">
        <v>3988</v>
      </c>
      <c r="BL85" s="71" t="s">
        <v>3485</v>
      </c>
      <c r="BM85" s="71" t="s">
        <v>3989</v>
      </c>
      <c r="BN85" s="71" t="s">
        <v>3382</v>
      </c>
      <c r="BO85" s="71" t="s">
        <v>3383</v>
      </c>
      <c r="BP85" s="71" t="s">
        <v>3383</v>
      </c>
    </row>
    <row r="86" s="61" customFormat="1" ht="27" hidden="1" spans="5:68">
      <c r="E86" s="62"/>
      <c r="N86" s="63"/>
      <c r="O86" s="64"/>
      <c r="P86" s="64"/>
      <c r="Q86" s="61"/>
      <c r="R86" s="64"/>
      <c r="S86" s="65"/>
      <c r="U86" s="66"/>
      <c r="V86" s="61"/>
      <c r="W86" s="61"/>
      <c r="X86" s="61"/>
      <c r="Y86" s="61"/>
      <c r="Z86" s="61"/>
      <c r="AA86" s="61"/>
      <c r="AB86" s="61"/>
      <c r="AC86" s="62"/>
      <c r="AD86" s="62"/>
      <c r="AE86" s="61"/>
      <c r="AF86" s="61"/>
      <c r="AG86" s="61"/>
      <c r="AH86" s="61"/>
      <c r="AI86" s="61"/>
      <c r="AJ86" s="63"/>
      <c r="AK86" s="61"/>
      <c r="AL86" s="61"/>
      <c r="AM86" s="61"/>
      <c r="AN86" s="61"/>
      <c r="BF86" s="67"/>
      <c r="BG86" s="67"/>
      <c r="BH86" s="67"/>
      <c r="BI86" s="61"/>
      <c r="BJ86" s="61"/>
      <c r="BK86" s="61"/>
      <c r="BL86" s="61"/>
      <c r="BM86" s="71" t="s">
        <v>3990</v>
      </c>
      <c r="BN86" s="71" t="s">
        <v>3621</v>
      </c>
      <c r="BO86" s="71" t="s">
        <v>3622</v>
      </c>
      <c r="BP86" s="71" t="s">
        <v>3622</v>
      </c>
    </row>
    <row r="87" s="61" customFormat="1" ht="27" spans="1:68">
      <c r="A87" s="71" t="s">
        <v>3991</v>
      </c>
      <c r="B87" s="71" t="s">
        <v>2836</v>
      </c>
      <c r="C87" s="71" t="s">
        <v>3388</v>
      </c>
      <c r="D87" s="71" t="s">
        <v>3981</v>
      </c>
      <c r="E87" s="62" t="s">
        <v>3880</v>
      </c>
      <c r="F87" s="71" t="s">
        <v>3349</v>
      </c>
      <c r="G87" s="71" t="s">
        <v>3934</v>
      </c>
      <c r="H87" s="61"/>
      <c r="I87" s="61"/>
      <c r="J87" s="71" t="s">
        <v>3351</v>
      </c>
      <c r="K87" s="71" t="s">
        <v>3352</v>
      </c>
      <c r="L87" s="71" t="s">
        <v>3353</v>
      </c>
      <c r="M87" s="71" t="s">
        <v>3354</v>
      </c>
      <c r="N87" s="63">
        <v>1</v>
      </c>
      <c r="O87" s="64"/>
      <c r="P87" s="65">
        <v>195000</v>
      </c>
      <c r="Q87" s="71" t="s">
        <v>3355</v>
      </c>
      <c r="R87" s="65">
        <v>195000</v>
      </c>
      <c r="S87" s="65"/>
      <c r="T87" s="71" t="s">
        <v>3356</v>
      </c>
      <c r="U87" s="66"/>
      <c r="V87" s="71" t="s">
        <v>3357</v>
      </c>
      <c r="W87" s="71" t="s">
        <v>3358</v>
      </c>
      <c r="X87" s="71" t="s">
        <v>2400</v>
      </c>
      <c r="Y87" s="71" t="s">
        <v>2404</v>
      </c>
      <c r="Z87" s="71" t="s">
        <v>2836</v>
      </c>
      <c r="AA87" s="71" t="s">
        <v>3355</v>
      </c>
      <c r="AB87" s="71" t="s">
        <v>3355</v>
      </c>
      <c r="AC87" s="62" t="s">
        <v>3935</v>
      </c>
      <c r="AD87" s="62" t="s">
        <v>3982</v>
      </c>
      <c r="AE87" s="71" t="s">
        <v>3436</v>
      </c>
      <c r="AF87" s="71" t="s">
        <v>3437</v>
      </c>
      <c r="AG87" s="71" t="s">
        <v>3363</v>
      </c>
      <c r="AH87" s="61"/>
      <c r="AI87" s="61"/>
      <c r="AJ87" s="63"/>
      <c r="AK87" s="61"/>
      <c r="AL87" s="61"/>
      <c r="AM87" s="71" t="s">
        <v>3364</v>
      </c>
      <c r="AN87" s="71" t="s">
        <v>3365</v>
      </c>
      <c r="AO87" s="71" t="s">
        <v>3366</v>
      </c>
      <c r="AP87" s="71" t="s">
        <v>3495</v>
      </c>
      <c r="AQ87" s="71" t="s">
        <v>3395</v>
      </c>
      <c r="AR87" s="71" t="s">
        <v>3396</v>
      </c>
      <c r="AS87" s="71" t="s">
        <v>3496</v>
      </c>
      <c r="AT87" s="71" t="s">
        <v>3497</v>
      </c>
      <c r="AU87" s="71" t="s">
        <v>3477</v>
      </c>
      <c r="AV87" s="71" t="s">
        <v>794</v>
      </c>
      <c r="AW87" s="71" t="s">
        <v>794</v>
      </c>
      <c r="AX87" s="71" t="s">
        <v>3992</v>
      </c>
      <c r="AY87" s="71" t="s">
        <v>3993</v>
      </c>
      <c r="AZ87" s="71" t="s">
        <v>3375</v>
      </c>
      <c r="BA87" s="71" t="s">
        <v>3477</v>
      </c>
      <c r="BC87" s="71" t="s">
        <v>3939</v>
      </c>
      <c r="BD87" s="71" t="s">
        <v>3565</v>
      </c>
      <c r="BE87" s="71" t="s">
        <v>3566</v>
      </c>
      <c r="BF87" s="67" t="s">
        <v>3994</v>
      </c>
      <c r="BG87" s="67" t="s">
        <v>3995</v>
      </c>
      <c r="BH87" s="67" t="s">
        <v>3996</v>
      </c>
      <c r="BI87" s="71" t="s">
        <v>3565</v>
      </c>
      <c r="BJ87" s="71" t="s">
        <v>3566</v>
      </c>
      <c r="BK87" s="71" t="s">
        <v>3997</v>
      </c>
      <c r="BL87" s="71" t="s">
        <v>3485</v>
      </c>
      <c r="BM87" s="71" t="s">
        <v>3998</v>
      </c>
      <c r="BN87" s="71" t="s">
        <v>3382</v>
      </c>
      <c r="BO87" s="71" t="s">
        <v>3383</v>
      </c>
      <c r="BP87" s="71" t="s">
        <v>3383</v>
      </c>
    </row>
    <row r="88" s="61" customFormat="1" ht="27" hidden="1" spans="5:68">
      <c r="E88" s="62"/>
      <c r="N88" s="63"/>
      <c r="O88" s="64"/>
      <c r="P88" s="64"/>
      <c r="Q88" s="61"/>
      <c r="R88" s="64"/>
      <c r="S88" s="65"/>
      <c r="U88" s="66"/>
      <c r="V88" s="61"/>
      <c r="W88" s="61"/>
      <c r="X88" s="61"/>
      <c r="Y88" s="61"/>
      <c r="Z88" s="61"/>
      <c r="AA88" s="61"/>
      <c r="AB88" s="61"/>
      <c r="AC88" s="62"/>
      <c r="AD88" s="62"/>
      <c r="AE88" s="61"/>
      <c r="AF88" s="61"/>
      <c r="AG88" s="61"/>
      <c r="AH88" s="61"/>
      <c r="AI88" s="61"/>
      <c r="AJ88" s="63"/>
      <c r="AK88" s="61"/>
      <c r="AL88" s="61"/>
      <c r="AM88" s="61"/>
      <c r="AN88" s="61"/>
      <c r="BF88" s="67"/>
      <c r="BG88" s="67"/>
      <c r="BH88" s="67"/>
      <c r="BI88" s="61"/>
      <c r="BJ88" s="61"/>
      <c r="BK88" s="61"/>
      <c r="BL88" s="61"/>
      <c r="BM88" s="71" t="s">
        <v>3999</v>
      </c>
      <c r="BN88" s="71" t="s">
        <v>3621</v>
      </c>
      <c r="BO88" s="71" t="s">
        <v>3622</v>
      </c>
      <c r="BP88" s="71" t="s">
        <v>3622</v>
      </c>
    </row>
  </sheetData>
  <autoFilter xmlns:etc="http://www.wps.cn/officeDocument/2017/etCustomData" ref="A1:BP88" etc:filterBottomFollowUsedRange="0">
    <filterColumn colId="2">
      <customFilters>
        <customFilter operator="equal" val="*审批状态"/>
        <customFilter operator="equal" val="审核通过"/>
      </customFilters>
    </filterColumn>
    <filterColumn colId="45">
      <customFilters>
        <customFilter operator="equal" val="保洁外包"/>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163" workbookViewId="0">
      <selection activeCell="H206" sqref="H206"/>
    </sheetView>
  </sheetViews>
  <sheetFormatPr defaultColWidth="9" defaultRowHeight="13.5"/>
  <cols>
    <col min="2" max="2" width="18.375" customWidth="1"/>
    <col min="3" max="3" width="11.5"/>
    <col min="5" max="6" width="11.625" customWidth="1"/>
    <col min="7" max="7" width="41.2583333333333" customWidth="1"/>
    <col min="8" max="8" width="21" customWidth="1"/>
    <col min="9" max="9" width="13" customWidth="1"/>
    <col min="10" max="10" width="18.375" customWidth="1"/>
  </cols>
  <sheetData>
    <row r="1" customFormat="1" spans="1:9">
      <c r="A1" s="55" t="s">
        <v>4000</v>
      </c>
      <c r="B1" s="56" t="s">
        <v>4001</v>
      </c>
      <c r="C1" s="56" t="s">
        <v>4002</v>
      </c>
      <c r="D1" s="56" t="s">
        <v>4003</v>
      </c>
      <c r="E1" s="56" t="s">
        <v>4004</v>
      </c>
      <c r="F1" s="57" t="s">
        <v>4005</v>
      </c>
      <c r="G1" s="58" t="s">
        <v>4006</v>
      </c>
      <c r="H1" s="59" t="s">
        <v>3304</v>
      </c>
      <c r="I1" s="1" t="s">
        <v>4007</v>
      </c>
    </row>
    <row r="2" spans="1:10">
      <c r="A2">
        <v>1</v>
      </c>
      <c r="B2" t="str">
        <f>IF(ISBLANK(IFERROR(INDEX('2-3 引出列表'!$A$2:$CE$8700,$A2,MATCH(B$1,'2-3 引出列表'!$A$1:$CD$1,0)),"")),"",IFERROR(INDEX('2-3 引出列表'!$A$2:$CE$8700,$A2,MATCH(B$1,'2-3 引出列表'!$A$1:$CD$1,0)),""))</f>
        <v>FK250829000280</v>
      </c>
      <c r="C2">
        <f>IF(ISBLANK(IFERROR(INDEX('2-3 引出列表'!$A$2:$CE$8700,$A2,MATCH(C$1,'2-3 引出列表'!$A$1:$CD$1,0)),"")),"",IFERROR(INDEX('2-3 引出列表'!$A$2:$CE$8700,$A2,MATCH(C$1,'2-3 引出列表'!$A$1:$CD$1,0)),""))</f>
        <v>3120.21</v>
      </c>
      <c r="D2" t="str">
        <f>IF(ISBLANK(IFERROR(INDEX('2-3 引出列表'!$A$2:$CE$8700,$A2,MATCH(D$1,'2-3 引出列表'!$A$1:$CD$1,0)),"")),"",IFERROR(INDEX('2-3 引出列表'!$A$2:$CE$8700,$A2,MATCH(D$1,'2-3 引出列表'!$A$1:$CD$1,0)),""))</f>
        <v>已提交</v>
      </c>
      <c r="E2" t="str">
        <f>IF(ISBLANK(IFERROR(INDEX('2-3 引出列表'!$A$2:$CE$8700,$A2,MATCH(E$1,'2-3 引出列表'!$A$1:$CD$1,0)),"")),"",IFERROR(INDEX('2-3 引出列表'!$A$2:$CE$8700,$A2,MATCH(E$1,'2-3 引出列表'!$A$1:$CD$1,0)),""))</f>
        <v>2025-08-29</v>
      </c>
      <c r="F2" t="str">
        <f t="shared" ref="F2:F65" si="0">LEFT(E2,7)</f>
        <v>2025-08</v>
      </c>
      <c r="G2" t="str">
        <f>IF(ISBLANK(IFERROR(INDEX('2-3 引出列表'!$A$2:$CE$8700,$A2,MATCH(G$1,'2-3 引出列表'!$A$1:$CD$1,0)),"")),"",IFERROR(INDEX('2-3 引出列表'!$A$2:$CE$8700,$A2,MATCH(G$1,'2-3 引出列表'!$A$1:$CD$1,0)),""))</f>
        <v>外包服务费.消防维保外包</v>
      </c>
      <c r="H2" t="str">
        <f>IF(ISBLANK(IFERROR(INDEX('2-3 引出列表'!$A$2:$CE$8700,$A2,MATCH(H$1,'2-3 引出列表'!$A$1:$CD$1,0)),"")),"",IFERROR(INDEX('2-3 引出列表'!$A$2:$CE$8700,$A2,MATCH(H$1,'2-3 引出列表'!$A$1:$CD$1,0)),""))</f>
        <v>GCFW-Z-2025-02615</v>
      </c>
      <c r="I2" t="str">
        <f>IF(ISBLANK(IFERROR(INDEX('2-3 引出列表'!$A$2:$CE$8700,$A2,MATCH(I$1,'2-3 引出列表'!$A$1:$CD$1,0)),"")),"",IFERROR(INDEX('2-3 引出列表'!$A$2:$CE$8700,$A2,MATCH(I$1,'2-3 引出列表'!$A$1:$CD$1,0)),""))</f>
        <v>金采易购</v>
      </c>
      <c r="J2" s="60"/>
    </row>
    <row r="3" customFormat="1" spans="1:9">
      <c r="A3">
        <v>2</v>
      </c>
      <c r="B3" t="str">
        <f>IF(ISBLANK(IFERROR(INDEX('2-3 引出列表'!$A$2:$CE$8700,$A3,MATCH(B$1,'2-3 引出列表'!$A$1:$CD$1,0)),"")),"",IFERROR(INDEX('2-3 引出列表'!$A$2:$CE$8700,$A3,MATCH(B$1,'2-3 引出列表'!$A$1:$CD$1,0)),""))</f>
        <v>TK20250717516637</v>
      </c>
      <c r="C3">
        <f>IF(ISBLANK(IFERROR(INDEX('2-3 引出列表'!$A$2:$CE$8700,$A3,MATCH(C$1,'2-3 引出列表'!$A$1:$CD$1,0)),"")),"",IFERROR(INDEX('2-3 引出列表'!$A$2:$CE$8700,$A3,MATCH(C$1,'2-3 引出列表'!$A$1:$CD$1,0)),""))</f>
        <v>2000</v>
      </c>
      <c r="D3" t="str">
        <f>IF(ISBLANK(IFERROR(INDEX('2-3 引出列表'!$A$2:$CE$8700,$A3,MATCH(D$1,'2-3 引出列表'!$A$1:$CD$1,0)),"")),"",IFERROR(INDEX('2-3 引出列表'!$A$2:$CE$8700,$A3,MATCH(D$1,'2-3 引出列表'!$A$1:$CD$1,0)),""))</f>
        <v>已审核</v>
      </c>
      <c r="E3" t="str">
        <f>IF(ISBLANK(IFERROR(INDEX('2-3 引出列表'!$A$2:$CE$8700,$A3,MATCH(E$1,'2-3 引出列表'!$A$1:$CD$1,0)),"")),"",IFERROR(INDEX('2-3 引出列表'!$A$2:$CE$8700,$A3,MATCH(E$1,'2-3 引出列表'!$A$1:$CD$1,0)),""))</f>
        <v>2025-08-27</v>
      </c>
      <c r="F3" t="str">
        <f t="shared" si="0"/>
        <v>2025-08</v>
      </c>
      <c r="G3" t="str">
        <f>IF(ISBLANK(IFERROR(INDEX('2-3 引出列表'!$A$2:$CE$8700,$A3,MATCH(G$1,'2-3 引出列表'!$A$1:$CD$1,0)),"")),"",IFERROR(INDEX('2-3 引出列表'!$A$2:$CE$8700,$A3,MATCH(G$1,'2-3 引出列表'!$A$1:$CD$1,0)),""))</f>
        <v>保证金及押金.物业类押金</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SIP</v>
      </c>
    </row>
    <row r="4" customFormat="1" spans="1:9">
      <c r="A4">
        <v>3</v>
      </c>
      <c r="B4" t="str">
        <f>IF(ISBLANK(IFERROR(INDEX('2-3 引出列表'!$A$2:$CE$8700,$A4,MATCH(B$1,'2-3 引出列表'!$A$1:$CD$1,0)),"")),"",IFERROR(INDEX('2-3 引出列表'!$A$2:$CE$8700,$A4,MATCH(B$1,'2-3 引出列表'!$A$1:$CD$1,0)),""))</f>
        <v>FK250826000316</v>
      </c>
      <c r="C4">
        <f>IF(ISBLANK(IFERROR(INDEX('2-3 引出列表'!$A$2:$CE$8700,$A4,MATCH(C$1,'2-3 引出列表'!$A$1:$CD$1,0)),"")),"",IFERROR(INDEX('2-3 引出列表'!$A$2:$CE$8700,$A4,MATCH(C$1,'2-3 引出列表'!$A$1:$CD$1,0)),""))</f>
        <v>3690</v>
      </c>
      <c r="D4" t="str">
        <f>IF(ISBLANK(IFERROR(INDEX('2-3 引出列表'!$A$2:$CE$8700,$A4,MATCH(D$1,'2-3 引出列表'!$A$1:$CD$1,0)),"")),"",IFERROR(INDEX('2-3 引出列表'!$A$2:$CE$8700,$A4,MATCH(D$1,'2-3 引出列表'!$A$1:$CD$1,0)),""))</f>
        <v>已审核</v>
      </c>
      <c r="E4" t="str">
        <f>IF(ISBLANK(IFERROR(INDEX('2-3 引出列表'!$A$2:$CE$8700,$A4,MATCH(E$1,'2-3 引出列表'!$A$1:$CD$1,0)),"")),"",IFERROR(INDEX('2-3 引出列表'!$A$2:$CE$8700,$A4,MATCH(E$1,'2-3 引出列表'!$A$1:$CD$1,0)),""))</f>
        <v>2025-08-26</v>
      </c>
      <c r="F4" t="str">
        <f t="shared" si="0"/>
        <v>2025-08</v>
      </c>
      <c r="G4" t="str">
        <f>IF(ISBLANK(IFERROR(INDEX('2-3 引出列表'!$A$2:$CE$8700,$A4,MATCH(G$1,'2-3 引出列表'!$A$1:$CD$1,0)),"")),"",IFERROR(INDEX('2-3 引出列表'!$A$2:$CE$8700,$A4,MATCH(G$1,'2-3 引出列表'!$A$1:$CD$1,0)),""))</f>
        <v>财产费用.固定资产采买</v>
      </c>
      <c r="H4" t="str">
        <f>IF(ISBLANK(IFERROR(INDEX('2-3 引出列表'!$A$2:$CE$8700,$A4,MATCH(H$1,'2-3 引出列表'!$A$1:$CD$1,0)),"")),"",IFERROR(INDEX('2-3 引出列表'!$A$2:$CE$8700,$A4,MATCH(H$1,'2-3 引出列表'!$A$1:$CD$1,0)),""))</f>
        <v>XHWZ-Z-2024-0093</v>
      </c>
      <c r="I4" t="str">
        <f>IF(ISBLANK(IFERROR(INDEX('2-3 引出列表'!$A$2:$CE$8700,$A4,MATCH(I$1,'2-3 引出列表'!$A$1:$CD$1,0)),"")),"",IFERROR(INDEX('2-3 引出列表'!$A$2:$CE$8700,$A4,MATCH(I$1,'2-3 引出列表'!$A$1:$CD$1,0)),""))</f>
        <v>金采易购</v>
      </c>
    </row>
    <row r="5" customFormat="1" spans="1:9">
      <c r="A5">
        <v>4</v>
      </c>
      <c r="B5" t="str">
        <f>IF(ISBLANK(IFERROR(INDEX('2-3 引出列表'!$A$2:$CE$8700,$A5,MATCH(B$1,'2-3 引出列表'!$A$1:$CD$1,0)),"")),"",IFERROR(INDEX('2-3 引出列表'!$A$2:$CE$8700,$A5,MATCH(B$1,'2-3 引出列表'!$A$1:$CD$1,0)),""))</f>
        <v>FK250826000306</v>
      </c>
      <c r="C5">
        <f>IF(ISBLANK(IFERROR(INDEX('2-3 引出列表'!$A$2:$CE$8700,$A5,MATCH(C$1,'2-3 引出列表'!$A$1:$CD$1,0)),"")),"",IFERROR(INDEX('2-3 引出列表'!$A$2:$CE$8700,$A5,MATCH(C$1,'2-3 引出列表'!$A$1:$CD$1,0)),""))</f>
        <v>1894.92</v>
      </c>
      <c r="D5" t="str">
        <f>IF(ISBLANK(IFERROR(INDEX('2-3 引出列表'!$A$2:$CE$8700,$A5,MATCH(D$1,'2-3 引出列表'!$A$1:$CD$1,0)),"")),"",IFERROR(INDEX('2-3 引出列表'!$A$2:$CE$8700,$A5,MATCH(D$1,'2-3 引出列表'!$A$1:$CD$1,0)),""))</f>
        <v>已审核</v>
      </c>
      <c r="E5" t="str">
        <f>IF(ISBLANK(IFERROR(INDEX('2-3 引出列表'!$A$2:$CE$8700,$A5,MATCH(E$1,'2-3 引出列表'!$A$1:$CD$1,0)),"")),"",IFERROR(INDEX('2-3 引出列表'!$A$2:$CE$8700,$A5,MATCH(E$1,'2-3 引出列表'!$A$1:$CD$1,0)),""))</f>
        <v>2025-08-26</v>
      </c>
      <c r="F5" t="str">
        <f t="shared" si="0"/>
        <v>2025-08</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ZB20210901JCWZ02</v>
      </c>
      <c r="I5" t="str">
        <f>IF(ISBLANK(IFERROR(INDEX('2-3 引出列表'!$A$2:$CE$8700,$A5,MATCH(I$1,'2-3 引出列表'!$A$1:$CD$1,0)),"")),"",IFERROR(INDEX('2-3 引出列表'!$A$2:$CE$8700,$A5,MATCH(I$1,'2-3 引出列表'!$A$1:$CD$1,0)),""))</f>
        <v>金采易购</v>
      </c>
    </row>
    <row r="6" customFormat="1" spans="1:9">
      <c r="A6">
        <v>5</v>
      </c>
      <c r="B6" t="str">
        <f>IF(ISBLANK(IFERROR(INDEX('2-3 引出列表'!$A$2:$CE$8700,$A6,MATCH(B$1,'2-3 引出列表'!$A$1:$CD$1,0)),"")),"",IFERROR(INDEX('2-3 引出列表'!$A$2:$CE$8700,$A6,MATCH(B$1,'2-3 引出列表'!$A$1:$CD$1,0)),""))</f>
        <v>FK250826000277</v>
      </c>
      <c r="C6">
        <f>IF(ISBLANK(IFERROR(INDEX('2-3 引出列表'!$A$2:$CE$8700,$A6,MATCH(C$1,'2-3 引出列表'!$A$1:$CD$1,0)),"")),"",IFERROR(INDEX('2-3 引出列表'!$A$2:$CE$8700,$A6,MATCH(C$1,'2-3 引出列表'!$A$1:$CD$1,0)),""))</f>
        <v>450</v>
      </c>
      <c r="D6" t="str">
        <f>IF(ISBLANK(IFERROR(INDEX('2-3 引出列表'!$A$2:$CE$8700,$A6,MATCH(D$1,'2-3 引出列表'!$A$1:$CD$1,0)),"")),"",IFERROR(INDEX('2-3 引出列表'!$A$2:$CE$8700,$A6,MATCH(D$1,'2-3 引出列表'!$A$1:$CD$1,0)),""))</f>
        <v>已审核</v>
      </c>
      <c r="E6" t="str">
        <f>IF(ISBLANK(IFERROR(INDEX('2-3 引出列表'!$A$2:$CE$8700,$A6,MATCH(E$1,'2-3 引出列表'!$A$1:$CD$1,0)),"")),"",IFERROR(INDEX('2-3 引出列表'!$A$2:$CE$8700,$A6,MATCH(E$1,'2-3 引出列表'!$A$1:$CD$1,0)),""))</f>
        <v>2025-08-26</v>
      </c>
      <c r="F6" t="str">
        <f t="shared" si="0"/>
        <v>2025-08</v>
      </c>
      <c r="G6" t="str">
        <f>IF(ISBLANK(IFERROR(INDEX('2-3 引出列表'!$A$2:$CE$8700,$A6,MATCH(G$1,'2-3 引出列表'!$A$1:$CD$1,0)),"")),"",IFERROR(INDEX('2-3 引出列表'!$A$2:$CE$8700,$A6,MATCH(G$1,'2-3 引出列表'!$A$1:$CD$1,0)),""))</f>
        <v>物料消耗.物料消耗</v>
      </c>
      <c r="H6" t="str">
        <f>IF(ISBLANK(IFERROR(INDEX('2-3 引出列表'!$A$2:$CE$8700,$A6,MATCH(H$1,'2-3 引出列表'!$A$1:$CD$1,0)),"")),"",IFERROR(INDEX('2-3 引出列表'!$A$2:$CE$8700,$A6,MATCH(H$1,'2-3 引出列表'!$A$1:$CD$1,0)),""))</f>
        <v>XHWZ-Z-2024-0232</v>
      </c>
      <c r="I6" t="str">
        <f>IF(ISBLANK(IFERROR(INDEX('2-3 引出列表'!$A$2:$CE$8700,$A6,MATCH(I$1,'2-3 引出列表'!$A$1:$CD$1,0)),"")),"",IFERROR(INDEX('2-3 引出列表'!$A$2:$CE$8700,$A6,MATCH(I$1,'2-3 引出列表'!$A$1:$CD$1,0)),""))</f>
        <v>金采易购</v>
      </c>
    </row>
    <row r="7" customFormat="1" spans="1:9">
      <c r="A7">
        <v>6</v>
      </c>
      <c r="B7" t="str">
        <f>IF(ISBLANK(IFERROR(INDEX('2-3 引出列表'!$A$2:$CE$8700,$A7,MATCH(B$1,'2-3 引出列表'!$A$1:$CD$1,0)),"")),"",IFERROR(INDEX('2-3 引出列表'!$A$2:$CE$8700,$A7,MATCH(B$1,'2-3 引出列表'!$A$1:$CD$1,0)),""))</f>
        <v>FK250826000247</v>
      </c>
      <c r="C7">
        <f>IF(ISBLANK(IFERROR(INDEX('2-3 引出列表'!$A$2:$CE$8700,$A7,MATCH(C$1,'2-3 引出列表'!$A$1:$CD$1,0)),"")),"",IFERROR(INDEX('2-3 引出列表'!$A$2:$CE$8700,$A7,MATCH(C$1,'2-3 引出列表'!$A$1:$CD$1,0)),""))</f>
        <v>1300</v>
      </c>
      <c r="D7" t="str">
        <f>IF(ISBLANK(IFERROR(INDEX('2-3 引出列表'!$A$2:$CE$8700,$A7,MATCH(D$1,'2-3 引出列表'!$A$1:$CD$1,0)),"")),"",IFERROR(INDEX('2-3 引出列表'!$A$2:$CE$8700,$A7,MATCH(D$1,'2-3 引出列表'!$A$1:$CD$1,0)),""))</f>
        <v>已审核</v>
      </c>
      <c r="E7" t="str">
        <f>IF(ISBLANK(IFERROR(INDEX('2-3 引出列表'!$A$2:$CE$8700,$A7,MATCH(E$1,'2-3 引出列表'!$A$1:$CD$1,0)),"")),"",IFERROR(INDEX('2-3 引出列表'!$A$2:$CE$8700,$A7,MATCH(E$1,'2-3 引出列表'!$A$1:$CD$1,0)),""))</f>
        <v>2025-08-26</v>
      </c>
      <c r="F7" t="str">
        <f t="shared" si="0"/>
        <v>2025-08</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XHWZ-Z-2024-0203</v>
      </c>
      <c r="I7" t="str">
        <f>IF(ISBLANK(IFERROR(INDEX('2-3 引出列表'!$A$2:$CE$8700,$A7,MATCH(I$1,'2-3 引出列表'!$A$1:$CD$1,0)),"")),"",IFERROR(INDEX('2-3 引出列表'!$A$2:$CE$8700,$A7,MATCH(I$1,'2-3 引出列表'!$A$1:$CD$1,0)),""))</f>
        <v>金采易购</v>
      </c>
    </row>
    <row r="8" customFormat="1" spans="1:9">
      <c r="A8">
        <v>7</v>
      </c>
      <c r="B8" t="str">
        <f>IF(ISBLANK(IFERROR(INDEX('2-3 引出列表'!$A$2:$CE$8700,$A8,MATCH(B$1,'2-3 引出列表'!$A$1:$CD$1,0)),"")),"",IFERROR(INDEX('2-3 引出列表'!$A$2:$CE$8700,$A8,MATCH(B$1,'2-3 引出列表'!$A$1:$CD$1,0)),""))</f>
        <v>FK250823000086</v>
      </c>
      <c r="C8">
        <f>IF(ISBLANK(IFERROR(INDEX('2-3 引出列表'!$A$2:$CE$8700,$A8,MATCH(C$1,'2-3 引出列表'!$A$1:$CD$1,0)),"")),"",IFERROR(INDEX('2-3 引出列表'!$A$2:$CE$8700,$A8,MATCH(C$1,'2-3 引出列表'!$A$1:$CD$1,0)),""))</f>
        <v>11400</v>
      </c>
      <c r="D8" t="str">
        <f>IF(ISBLANK(IFERROR(INDEX('2-3 引出列表'!$A$2:$CE$8700,$A8,MATCH(D$1,'2-3 引出列表'!$A$1:$CD$1,0)),"")),"",IFERROR(INDEX('2-3 引出列表'!$A$2:$CE$8700,$A8,MATCH(D$1,'2-3 引出列表'!$A$1:$CD$1,0)),""))</f>
        <v>已审核</v>
      </c>
      <c r="E8" t="str">
        <f>IF(ISBLANK(IFERROR(INDEX('2-3 引出列表'!$A$2:$CE$8700,$A8,MATCH(E$1,'2-3 引出列表'!$A$1:$CD$1,0)),"")),"",IFERROR(INDEX('2-3 引出列表'!$A$2:$CE$8700,$A8,MATCH(E$1,'2-3 引出列表'!$A$1:$CD$1,0)),""))</f>
        <v>2025-08-23</v>
      </c>
      <c r="F8" t="str">
        <f t="shared" si="0"/>
        <v>2025-08</v>
      </c>
      <c r="G8" t="str">
        <f>IF(ISBLANK(IFERROR(INDEX('2-3 引出列表'!$A$2:$CE$8700,$A8,MATCH(G$1,'2-3 引出列表'!$A$1:$CD$1,0)),"")),"",IFERROR(INDEX('2-3 引出列表'!$A$2:$CE$8700,$A8,MATCH(G$1,'2-3 引出列表'!$A$1:$CD$1,0)),""))</f>
        <v>外包服务费.电梯维保外包</v>
      </c>
      <c r="H8" t="str">
        <f>IF(ISBLANK(IFERROR(INDEX('2-3 引出列表'!$A$2:$CE$8700,$A8,MATCH(H$1,'2-3 引出列表'!$A$1:$CD$1,0)),"")),"",IFERROR(INDEX('2-3 引出列表'!$A$2:$CE$8700,$A8,MATCH(H$1,'2-3 引出列表'!$A$1:$CD$1,0)),""))</f>
        <v>GCFW-Z-2023-3603</v>
      </c>
      <c r="I8" t="str">
        <f>IF(ISBLANK(IFERROR(INDEX('2-3 引出列表'!$A$2:$CE$8700,$A8,MATCH(I$1,'2-3 引出列表'!$A$1:$CD$1,0)),"")),"",IFERROR(INDEX('2-3 引出列表'!$A$2:$CE$8700,$A8,MATCH(I$1,'2-3 引出列表'!$A$1:$CD$1,0)),""))</f>
        <v>金采易购</v>
      </c>
    </row>
    <row r="9" customFormat="1" spans="1:9">
      <c r="A9">
        <v>8</v>
      </c>
      <c r="B9" t="str">
        <f>IF(ISBLANK(IFERROR(INDEX('2-3 引出列表'!$A$2:$CE$8700,$A9,MATCH(B$1,'2-3 引出列表'!$A$1:$CD$1,0)),"")),"",IFERROR(INDEX('2-3 引出列表'!$A$2:$CE$8700,$A9,MATCH(B$1,'2-3 引出列表'!$A$1:$CD$1,0)),""))</f>
        <v>FK250821000718</v>
      </c>
      <c r="C9">
        <f>IF(ISBLANK(IFERROR(INDEX('2-3 引出列表'!$A$2:$CE$8700,$A9,MATCH(C$1,'2-3 引出列表'!$A$1:$CD$1,0)),"")),"",IFERROR(INDEX('2-3 引出列表'!$A$2:$CE$8700,$A9,MATCH(C$1,'2-3 引出列表'!$A$1:$CD$1,0)),""))</f>
        <v>6256.38</v>
      </c>
      <c r="D9" t="str">
        <f>IF(ISBLANK(IFERROR(INDEX('2-3 引出列表'!$A$2:$CE$8700,$A9,MATCH(D$1,'2-3 引出列表'!$A$1:$CD$1,0)),"")),"",IFERROR(INDEX('2-3 引出列表'!$A$2:$CE$8700,$A9,MATCH(D$1,'2-3 引出列表'!$A$1:$CD$1,0)),""))</f>
        <v>已审核</v>
      </c>
      <c r="E9" t="str">
        <f>IF(ISBLANK(IFERROR(INDEX('2-3 引出列表'!$A$2:$CE$8700,$A9,MATCH(E$1,'2-3 引出列表'!$A$1:$CD$1,0)),"")),"",IFERROR(INDEX('2-3 引出列表'!$A$2:$CE$8700,$A9,MATCH(E$1,'2-3 引出列表'!$A$1:$CD$1,0)),""))</f>
        <v>2025-08-21</v>
      </c>
      <c r="F9" t="str">
        <f t="shared" si="0"/>
        <v>2025-08</v>
      </c>
      <c r="G9" t="str">
        <f>IF(ISBLANK(IFERROR(INDEX('2-3 引出列表'!$A$2:$CE$8700,$A9,MATCH(G$1,'2-3 引出列表'!$A$1:$CD$1,0)),"")),"",IFERROR(INDEX('2-3 引出列表'!$A$2:$CE$8700,$A9,MATCH(G$1,'2-3 引出列表'!$A$1:$CD$1,0)),""))</f>
        <v>外包服务费.工程施工外包</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金采易购</v>
      </c>
    </row>
    <row r="10" customFormat="1" spans="1:9">
      <c r="A10">
        <v>9</v>
      </c>
      <c r="B10" t="str">
        <f>IF(ISBLANK(IFERROR(INDEX('2-3 引出列表'!$A$2:$CE$8700,$A10,MATCH(B$1,'2-3 引出列表'!$A$1:$CD$1,0)),"")),"",IFERROR(INDEX('2-3 引出列表'!$A$2:$CE$8700,$A10,MATCH(B$1,'2-3 引出列表'!$A$1:$CD$1,0)),""))</f>
        <v>TK20250818891315</v>
      </c>
      <c r="C10">
        <f>IF(ISBLANK(IFERROR(INDEX('2-3 引出列表'!$A$2:$CE$8700,$A10,MATCH(C$1,'2-3 引出列表'!$A$1:$CD$1,0)),"")),"",IFERROR(INDEX('2-3 引出列表'!$A$2:$CE$8700,$A10,MATCH(C$1,'2-3 引出列表'!$A$1:$CD$1,0)),""))</f>
        <v>2000</v>
      </c>
      <c r="D10" t="str">
        <f>IF(ISBLANK(IFERROR(INDEX('2-3 引出列表'!$A$2:$CE$8700,$A10,MATCH(D$1,'2-3 引出列表'!$A$1:$CD$1,0)),"")),"",IFERROR(INDEX('2-3 引出列表'!$A$2:$CE$8700,$A10,MATCH(D$1,'2-3 引出列表'!$A$1:$CD$1,0)),""))</f>
        <v>已审核</v>
      </c>
      <c r="E10" t="str">
        <f>IF(ISBLANK(IFERROR(INDEX('2-3 引出列表'!$A$2:$CE$8700,$A10,MATCH(E$1,'2-3 引出列表'!$A$1:$CD$1,0)),"")),"",IFERROR(INDEX('2-3 引出列表'!$A$2:$CE$8700,$A10,MATCH(E$1,'2-3 引出列表'!$A$1:$CD$1,0)),""))</f>
        <v>2025-08-20</v>
      </c>
      <c r="F10" t="str">
        <f t="shared" si="0"/>
        <v>2025-08</v>
      </c>
      <c r="G10" t="str">
        <f>IF(ISBLANK(IFERROR(INDEX('2-3 引出列表'!$A$2:$CE$8700,$A10,MATCH(G$1,'2-3 引出列表'!$A$1:$CD$1,0)),"")),"",IFERROR(INDEX('2-3 引出列表'!$A$2:$CE$8700,$A10,MATCH(G$1,'2-3 引出列表'!$A$1:$CD$1,0)),""))</f>
        <v>保证金及押金.物业类押金</v>
      </c>
      <c r="H10" t="str">
        <f>IF(ISBLANK(IFERROR(INDEX('2-3 引出列表'!$A$2:$CE$8700,$A10,MATCH(H$1,'2-3 引出列表'!$A$1:$CD$1,0)),"")),"",IFERROR(INDEX('2-3 引出列表'!$A$2:$CE$8700,$A10,MATCH(H$1,'2-3 引出列表'!$A$1:$CD$1,0)),""))</f>
        <v/>
      </c>
      <c r="I10" t="str">
        <f>IF(ISBLANK(IFERROR(INDEX('2-3 引出列表'!$A$2:$CE$8700,$A10,MATCH(I$1,'2-3 引出列表'!$A$1:$CD$1,0)),"")),"",IFERROR(INDEX('2-3 引出列表'!$A$2:$CE$8700,$A10,MATCH(I$1,'2-3 引出列表'!$A$1:$CD$1,0)),""))</f>
        <v>SIP</v>
      </c>
    </row>
    <row r="11" customFormat="1" spans="1:9">
      <c r="A11">
        <v>10</v>
      </c>
      <c r="B11" t="str">
        <f>IF(ISBLANK(IFERROR(INDEX('2-3 引出列表'!$A$2:$CE$8700,$A11,MATCH(B$1,'2-3 引出列表'!$A$1:$CD$1,0)),"")),"",IFERROR(INDEX('2-3 引出列表'!$A$2:$CE$8700,$A11,MATCH(B$1,'2-3 引出列表'!$A$1:$CD$1,0)),""))</f>
        <v>FK250818000175</v>
      </c>
      <c r="C11">
        <f>IF(ISBLANK(IFERROR(INDEX('2-3 引出列表'!$A$2:$CE$8700,$A11,MATCH(C$1,'2-3 引出列表'!$A$1:$CD$1,0)),"")),"",IFERROR(INDEX('2-3 引出列表'!$A$2:$CE$8700,$A11,MATCH(C$1,'2-3 引出列表'!$A$1:$CD$1,0)),""))</f>
        <v>34513</v>
      </c>
      <c r="D11" t="str">
        <f>IF(ISBLANK(IFERROR(INDEX('2-3 引出列表'!$A$2:$CE$8700,$A11,MATCH(D$1,'2-3 引出列表'!$A$1:$CD$1,0)),"")),"",IFERROR(INDEX('2-3 引出列表'!$A$2:$CE$8700,$A11,MATCH(D$1,'2-3 引出列表'!$A$1:$CD$1,0)),""))</f>
        <v>已审核</v>
      </c>
      <c r="E11" t="str">
        <f>IF(ISBLANK(IFERROR(INDEX('2-3 引出列表'!$A$2:$CE$8700,$A11,MATCH(E$1,'2-3 引出列表'!$A$1:$CD$1,0)),"")),"",IFERROR(INDEX('2-3 引出列表'!$A$2:$CE$8700,$A11,MATCH(E$1,'2-3 引出列表'!$A$1:$CD$1,0)),""))</f>
        <v>2025-08-18</v>
      </c>
      <c r="F11" t="str">
        <f t="shared" si="0"/>
        <v>2025-08</v>
      </c>
      <c r="G11" t="str">
        <f>IF(ISBLANK(IFERROR(INDEX('2-3 引出列表'!$A$2:$CE$8700,$A11,MATCH(G$1,'2-3 引出列表'!$A$1:$CD$1,0)),"")),"",IFERROR(INDEX('2-3 引出列表'!$A$2:$CE$8700,$A11,MATCH(G$1,'2-3 引出列表'!$A$1:$CD$1,0)),""))</f>
        <v>外包服务费.保洁外包</v>
      </c>
      <c r="H11" t="str">
        <f>IF(ISBLANK(IFERROR(INDEX('2-3 引出列表'!$A$2:$CE$8700,$A11,MATCH(H$1,'2-3 引出列表'!$A$1:$CD$1,0)),"")),"",IFERROR(INDEX('2-3 引出列表'!$A$2:$CE$8700,$A11,MATCH(H$1,'2-3 引出列表'!$A$1:$CD$1,0)),""))</f>
        <v>HJFW-Z-2024-8175</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TK20250812447246</v>
      </c>
      <c r="C12">
        <f>IF(ISBLANK(IFERROR(INDEX('2-3 引出列表'!$A$2:$CE$8700,$A12,MATCH(C$1,'2-3 引出列表'!$A$1:$CD$1,0)),"")),"",IFERROR(INDEX('2-3 引出列表'!$A$2:$CE$8700,$A12,MATCH(C$1,'2-3 引出列表'!$A$1:$CD$1,0)),""))</f>
        <v>2000</v>
      </c>
      <c r="D12" t="str">
        <f>IF(ISBLANK(IFERROR(INDEX('2-3 引出列表'!$A$2:$CE$8700,$A12,MATCH(D$1,'2-3 引出列表'!$A$1:$CD$1,0)),"")),"",IFERROR(INDEX('2-3 引出列表'!$A$2:$CE$8700,$A12,MATCH(D$1,'2-3 引出列表'!$A$1:$CD$1,0)),""))</f>
        <v>已审核</v>
      </c>
      <c r="E12" t="str">
        <f>IF(ISBLANK(IFERROR(INDEX('2-3 引出列表'!$A$2:$CE$8700,$A12,MATCH(E$1,'2-3 引出列表'!$A$1:$CD$1,0)),"")),"",IFERROR(INDEX('2-3 引出列表'!$A$2:$CE$8700,$A12,MATCH(E$1,'2-3 引出列表'!$A$1:$CD$1,0)),""))</f>
        <v>2025-08-15</v>
      </c>
      <c r="F12" t="str">
        <f t="shared" si="0"/>
        <v>2025-08</v>
      </c>
      <c r="G12" t="str">
        <f>IF(ISBLANK(IFERROR(INDEX('2-3 引出列表'!$A$2:$CE$8700,$A12,MATCH(G$1,'2-3 引出列表'!$A$1:$CD$1,0)),"")),"",IFERROR(INDEX('2-3 引出列表'!$A$2:$CE$8700,$A12,MATCH(G$1,'2-3 引出列表'!$A$1:$CD$1,0)),""))</f>
        <v>保证金及押金.物业类押金</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SIP</v>
      </c>
      <c r="J12" s="1" t="s">
        <v>4008</v>
      </c>
    </row>
    <row r="13" customFormat="1" spans="1:9">
      <c r="A13">
        <v>12</v>
      </c>
      <c r="B13" t="str">
        <f>IF(ISBLANK(IFERROR(INDEX('2-3 引出列表'!$A$2:$CE$8700,$A13,MATCH(B$1,'2-3 引出列表'!$A$1:$CD$1,0)),"")),"",IFERROR(INDEX('2-3 引出列表'!$A$2:$CE$8700,$A13,MATCH(B$1,'2-3 引出列表'!$A$1:$CD$1,0)),""))</f>
        <v>FK250812001087</v>
      </c>
      <c r="C13">
        <f>IF(ISBLANK(IFERROR(INDEX('2-3 引出列表'!$A$2:$CE$8700,$A13,MATCH(C$1,'2-3 引出列表'!$A$1:$CD$1,0)),"")),"",IFERROR(INDEX('2-3 引出列表'!$A$2:$CE$8700,$A13,MATCH(C$1,'2-3 引出列表'!$A$1:$CD$1,0)),""))</f>
        <v>6222</v>
      </c>
      <c r="D13" t="str">
        <f>IF(ISBLANK(IFERROR(INDEX('2-3 引出列表'!$A$2:$CE$8700,$A13,MATCH(D$1,'2-3 引出列表'!$A$1:$CD$1,0)),"")),"",IFERROR(INDEX('2-3 引出列表'!$A$2:$CE$8700,$A13,MATCH(D$1,'2-3 引出列表'!$A$1:$CD$1,0)),""))</f>
        <v>已审核</v>
      </c>
      <c r="E13" t="str">
        <f>IF(ISBLANK(IFERROR(INDEX('2-3 引出列表'!$A$2:$CE$8700,$A13,MATCH(E$1,'2-3 引出列表'!$A$1:$CD$1,0)),"")),"",IFERROR(INDEX('2-3 引出列表'!$A$2:$CE$8700,$A13,MATCH(E$1,'2-3 引出列表'!$A$1:$CD$1,0)),""))</f>
        <v>2025-08-12</v>
      </c>
      <c r="F13" t="str">
        <f t="shared" si="0"/>
        <v>2025-08</v>
      </c>
      <c r="G13" t="str">
        <f>IF(ISBLANK(IFERROR(INDEX('2-3 引出列表'!$A$2:$CE$8700,$A13,MATCH(G$1,'2-3 引出列表'!$A$1:$CD$1,0)),"")),"",IFERROR(INDEX('2-3 引出列表'!$A$2:$CE$8700,$A13,MATCH(G$1,'2-3 引出列表'!$A$1:$CD$1,0)),""))</f>
        <v>外包服务费.工程施工外包</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金采易购</v>
      </c>
    </row>
    <row r="14" customFormat="1" spans="1:9">
      <c r="A14">
        <v>13</v>
      </c>
      <c r="B14" t="str">
        <f>IF(ISBLANK(IFERROR(INDEX('2-3 引出列表'!$A$2:$CE$8700,$A14,MATCH(B$1,'2-3 引出列表'!$A$1:$CD$1,0)),"")),"",IFERROR(INDEX('2-3 引出列表'!$A$2:$CE$8700,$A14,MATCH(B$1,'2-3 引出列表'!$A$1:$CD$1,0)),""))</f>
        <v>FK250812001056</v>
      </c>
      <c r="C14">
        <f>IF(ISBLANK(IFERROR(INDEX('2-3 引出列表'!$A$2:$CE$8700,$A14,MATCH(C$1,'2-3 引出列表'!$A$1:$CD$1,0)),"")),"",IFERROR(INDEX('2-3 引出列表'!$A$2:$CE$8700,$A14,MATCH(C$1,'2-3 引出列表'!$A$1:$CD$1,0)),""))</f>
        <v>2570</v>
      </c>
      <c r="D14" t="str">
        <f>IF(ISBLANK(IFERROR(INDEX('2-3 引出列表'!$A$2:$CE$8700,$A14,MATCH(D$1,'2-3 引出列表'!$A$1:$CD$1,0)),"")),"",IFERROR(INDEX('2-3 引出列表'!$A$2:$CE$8700,$A14,MATCH(D$1,'2-3 引出列表'!$A$1:$CD$1,0)),""))</f>
        <v>已审核</v>
      </c>
      <c r="E14" t="str">
        <f>IF(ISBLANK(IFERROR(INDEX('2-3 引出列表'!$A$2:$CE$8700,$A14,MATCH(E$1,'2-3 引出列表'!$A$1:$CD$1,0)),"")),"",IFERROR(INDEX('2-3 引出列表'!$A$2:$CE$8700,$A14,MATCH(E$1,'2-3 引出列表'!$A$1:$CD$1,0)),""))</f>
        <v>2025-08-12</v>
      </c>
      <c r="F14" t="str">
        <f t="shared" si="0"/>
        <v>2025-08</v>
      </c>
      <c r="G14" t="str">
        <f>IF(ISBLANK(IFERROR(INDEX('2-3 引出列表'!$A$2:$CE$8700,$A14,MATCH(G$1,'2-3 引出列表'!$A$1:$CD$1,0)),"")),"",IFERROR(INDEX('2-3 引出列表'!$A$2:$CE$8700,$A14,MATCH(G$1,'2-3 引出列表'!$A$1:$CD$1,0)),""))</f>
        <v>外包服务费.工程施工外包</v>
      </c>
      <c r="H14" t="str">
        <f>IF(ISBLANK(IFERROR(INDEX('2-3 引出列表'!$A$2:$CE$8700,$A14,MATCH(H$1,'2-3 引出列表'!$A$1:$CD$1,0)),"")),"",IFERROR(INDEX('2-3 引出列表'!$A$2:$CE$8700,$A14,MATCH(H$1,'2-3 引出列表'!$A$1:$CD$1,0)),""))</f>
        <v/>
      </c>
      <c r="I14" t="str">
        <f>IF(ISBLANK(IFERROR(INDEX('2-3 引出列表'!$A$2:$CE$8700,$A14,MATCH(I$1,'2-3 引出列表'!$A$1:$CD$1,0)),"")),"",IFERROR(INDEX('2-3 引出列表'!$A$2:$CE$8700,$A14,MATCH(I$1,'2-3 引出列表'!$A$1:$CD$1,0)),""))</f>
        <v>金采易购</v>
      </c>
    </row>
    <row r="15" customFormat="1" spans="1:9">
      <c r="A15">
        <v>14</v>
      </c>
      <c r="B15" t="str">
        <f>IF(ISBLANK(IFERROR(INDEX('2-3 引出列表'!$A$2:$CE$8700,$A15,MATCH(B$1,'2-3 引出列表'!$A$1:$CD$1,0)),"")),"",IFERROR(INDEX('2-3 引出列表'!$A$2:$CE$8700,$A15,MATCH(B$1,'2-3 引出列表'!$A$1:$CD$1,0)),""))</f>
        <v>FK250812001037</v>
      </c>
      <c r="C15">
        <f>IF(ISBLANK(IFERROR(INDEX('2-3 引出列表'!$A$2:$CE$8700,$A15,MATCH(C$1,'2-3 引出列表'!$A$1:$CD$1,0)),"")),"",IFERROR(INDEX('2-3 引出列表'!$A$2:$CE$8700,$A15,MATCH(C$1,'2-3 引出列表'!$A$1:$CD$1,0)),""))</f>
        <v>6040</v>
      </c>
      <c r="D15" t="str">
        <f>IF(ISBLANK(IFERROR(INDEX('2-3 引出列表'!$A$2:$CE$8700,$A15,MATCH(D$1,'2-3 引出列表'!$A$1:$CD$1,0)),"")),"",IFERROR(INDEX('2-3 引出列表'!$A$2:$CE$8700,$A15,MATCH(D$1,'2-3 引出列表'!$A$1:$CD$1,0)),""))</f>
        <v>已审核</v>
      </c>
      <c r="E15" t="str">
        <f>IF(ISBLANK(IFERROR(INDEX('2-3 引出列表'!$A$2:$CE$8700,$A15,MATCH(E$1,'2-3 引出列表'!$A$1:$CD$1,0)),"")),"",IFERROR(INDEX('2-3 引出列表'!$A$2:$CE$8700,$A15,MATCH(E$1,'2-3 引出列表'!$A$1:$CD$1,0)),""))</f>
        <v>2025-08-12</v>
      </c>
      <c r="F15" t="str">
        <f t="shared" si="0"/>
        <v>2025-08</v>
      </c>
      <c r="G15" t="str">
        <f>IF(ISBLANK(IFERROR(INDEX('2-3 引出列表'!$A$2:$CE$8700,$A15,MATCH(G$1,'2-3 引出列表'!$A$1:$CD$1,0)),"")),"",IFERROR(INDEX('2-3 引出列表'!$A$2:$CE$8700,$A15,MATCH(G$1,'2-3 引出列表'!$A$1:$CD$1,0)),""))</f>
        <v>外包服务费.工程施工外包</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金采易购</v>
      </c>
    </row>
    <row r="16" customFormat="1" spans="1:9">
      <c r="A16">
        <v>15</v>
      </c>
      <c r="B16" t="str">
        <f>IF(ISBLANK(IFERROR(INDEX('2-3 引出列表'!$A$2:$CE$8700,$A16,MATCH(B$1,'2-3 引出列表'!$A$1:$CD$1,0)),"")),"",IFERROR(INDEX('2-3 引出列表'!$A$2:$CE$8700,$A16,MATCH(B$1,'2-3 引出列表'!$A$1:$CD$1,0)),""))</f>
        <v>FK250812001019</v>
      </c>
      <c r="C16">
        <f>IF(ISBLANK(IFERROR(INDEX('2-3 引出列表'!$A$2:$CE$8700,$A16,MATCH(C$1,'2-3 引出列表'!$A$1:$CD$1,0)),"")),"",IFERROR(INDEX('2-3 引出列表'!$A$2:$CE$8700,$A16,MATCH(C$1,'2-3 引出列表'!$A$1:$CD$1,0)),""))</f>
        <v>2126</v>
      </c>
      <c r="D16" t="str">
        <f>IF(ISBLANK(IFERROR(INDEX('2-3 引出列表'!$A$2:$CE$8700,$A16,MATCH(D$1,'2-3 引出列表'!$A$1:$CD$1,0)),"")),"",IFERROR(INDEX('2-3 引出列表'!$A$2:$CE$8700,$A16,MATCH(D$1,'2-3 引出列表'!$A$1:$CD$1,0)),""))</f>
        <v>已审核</v>
      </c>
      <c r="E16" t="str">
        <f>IF(ISBLANK(IFERROR(INDEX('2-3 引出列表'!$A$2:$CE$8700,$A16,MATCH(E$1,'2-3 引出列表'!$A$1:$CD$1,0)),"")),"",IFERROR(INDEX('2-3 引出列表'!$A$2:$CE$8700,$A16,MATCH(E$1,'2-3 引出列表'!$A$1:$CD$1,0)),""))</f>
        <v>2025-08-12</v>
      </c>
      <c r="F16" t="str">
        <f t="shared" si="0"/>
        <v>2025-08</v>
      </c>
      <c r="G16" t="str">
        <f>IF(ISBLANK(IFERROR(INDEX('2-3 引出列表'!$A$2:$CE$8700,$A16,MATCH(G$1,'2-3 引出列表'!$A$1:$CD$1,0)),"")),"",IFERROR(INDEX('2-3 引出列表'!$A$2:$CE$8700,$A16,MATCH(G$1,'2-3 引出列表'!$A$1:$CD$1,0)),""))</f>
        <v>外包服务费.工程施工外包</v>
      </c>
      <c r="H16" t="str">
        <f>IF(ISBLANK(IFERROR(INDEX('2-3 引出列表'!$A$2:$CE$8700,$A16,MATCH(H$1,'2-3 引出列表'!$A$1:$CD$1,0)),"")),"",IFERROR(INDEX('2-3 引出列表'!$A$2:$CE$8700,$A16,MATCH(H$1,'2-3 引出列表'!$A$1:$CD$1,0)),""))</f>
        <v/>
      </c>
      <c r="I16" t="str">
        <f>IF(ISBLANK(IFERROR(INDEX('2-3 引出列表'!$A$2:$CE$8700,$A16,MATCH(I$1,'2-3 引出列表'!$A$1:$CD$1,0)),"")),"",IFERROR(INDEX('2-3 引出列表'!$A$2:$CE$8700,$A16,MATCH(I$1,'2-3 引出列表'!$A$1:$CD$1,0)),""))</f>
        <v>金采易购</v>
      </c>
    </row>
    <row r="17" customFormat="1" spans="1:9">
      <c r="A17">
        <v>16</v>
      </c>
      <c r="B17" t="str">
        <f>IF(ISBLANK(IFERROR(INDEX('2-3 引出列表'!$A$2:$CE$8700,$A17,MATCH(B$1,'2-3 引出列表'!$A$1:$CD$1,0)),"")),"",IFERROR(INDEX('2-3 引出列表'!$A$2:$CE$8700,$A17,MATCH(B$1,'2-3 引出列表'!$A$1:$CD$1,0)),""))</f>
        <v/>
      </c>
      <c r="C17">
        <f>IF(ISBLANK(IFERROR(INDEX('2-3 引出列表'!$A$2:$CE$8700,$A17,MATCH(C$1,'2-3 引出列表'!$A$1:$CD$1,0)),"")),"",IFERROR(INDEX('2-3 引出列表'!$A$2:$CE$8700,$A17,MATCH(C$1,'2-3 引出列表'!$A$1:$CD$1,0)),""))</f>
        <v>25590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2025-08-12</v>
      </c>
      <c r="F17" t="str">
        <f t="shared" si="0"/>
        <v>2025-08</v>
      </c>
      <c r="G17" t="str">
        <f>IF(ISBLANK(IFERROR(INDEX('2-3 引出列表'!$A$2:$CE$8700,$A17,MATCH(G$1,'2-3 引出列表'!$A$1:$CD$1,0)),"")),"",IFERROR(INDEX('2-3 引出列表'!$A$2:$CE$8700,$A17,MATCH(G$1,'2-3 引出列表'!$A$1:$CD$1,0)),""))</f>
        <v>项目能耗.代销水费</v>
      </c>
      <c r="H17" t="str">
        <f>IF(ISBLANK(IFERROR(INDEX('2-3 引出列表'!$A$2:$CE$8700,$A17,MATCH(H$1,'2-3 引出列表'!$A$1:$CD$1,0)),"")),"",IFERROR(INDEX('2-3 引出列表'!$A$2:$CE$8700,$A17,MATCH(H$1,'2-3 引出列表'!$A$1:$CD$1,0)),""))</f>
        <v/>
      </c>
      <c r="I17" t="str">
        <f>IF(ISBLANK(IFERROR(INDEX('2-3 引出列表'!$A$2:$CE$8700,$A17,MATCH(I$1,'2-3 引出列表'!$A$1:$CD$1,0)),"")),"",IFERROR(INDEX('2-3 引出列表'!$A$2:$CE$8700,$A17,MATCH(I$1,'2-3 引出列表'!$A$1:$CD$1,0)),""))</f>
        <v/>
      </c>
    </row>
    <row r="18" customFormat="1" spans="1:9">
      <c r="A18">
        <v>17</v>
      </c>
      <c r="B18" t="str">
        <f>IF(ISBLANK(IFERROR(INDEX('2-3 引出列表'!$A$2:$CE$8700,$A18,MATCH(B$1,'2-3 引出列表'!$A$1:$CD$1,0)),"")),"",IFERROR(INDEX('2-3 引出列表'!$A$2:$CE$8700,$A18,MATCH(B$1,'2-3 引出列表'!$A$1:$CD$1,0)),""))</f>
        <v/>
      </c>
      <c r="C18">
        <f>IF(ISBLANK(IFERROR(INDEX('2-3 引出列表'!$A$2:$CE$8700,$A18,MATCH(C$1,'2-3 引出列表'!$A$1:$CD$1,0)),"")),"",IFERROR(INDEX('2-3 引出列表'!$A$2:$CE$8700,$A18,MATCH(C$1,'2-3 引出列表'!$A$1:$CD$1,0)),""))</f>
        <v>34934.21</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2025-08-12</v>
      </c>
      <c r="F18" t="str">
        <f t="shared" si="0"/>
        <v>2025-08</v>
      </c>
      <c r="G18" t="str">
        <f>IF(ISBLANK(IFERROR(INDEX('2-3 引出列表'!$A$2:$CE$8700,$A18,MATCH(G$1,'2-3 引出列表'!$A$1:$CD$1,0)),"")),"",IFERROR(INDEX('2-3 引出列表'!$A$2:$CE$8700,$A18,MATCH(G$1,'2-3 引出列表'!$A$1:$CD$1,0)),""))</f>
        <v>项目能耗.代销水费</v>
      </c>
      <c r="H18" t="str">
        <f>IF(ISBLANK(IFERROR(INDEX('2-3 引出列表'!$A$2:$CE$8700,$A18,MATCH(H$1,'2-3 引出列表'!$A$1:$CD$1,0)),"")),"",IFERROR(INDEX('2-3 引出列表'!$A$2:$CE$8700,$A18,MATCH(H$1,'2-3 引出列表'!$A$1:$CD$1,0)),""))</f>
        <v/>
      </c>
      <c r="I18" t="str">
        <f>IF(ISBLANK(IFERROR(INDEX('2-3 引出列表'!$A$2:$CE$8700,$A18,MATCH(I$1,'2-3 引出列表'!$A$1:$CD$1,0)),"")),"",IFERROR(INDEX('2-3 引出列表'!$A$2:$CE$8700,$A18,MATCH(I$1,'2-3 引出列表'!$A$1:$CD$1,0)),""))</f>
        <v/>
      </c>
    </row>
    <row r="19" customFormat="1" spans="1:9">
      <c r="A19">
        <v>18</v>
      </c>
      <c r="B19" t="str">
        <f>IF(ISBLANK(IFERROR(INDEX('2-3 引出列表'!$A$2:$CE$8700,$A19,MATCH(B$1,'2-3 引出列表'!$A$1:$CD$1,0)),"")),"",IFERROR(INDEX('2-3 引出列表'!$A$2:$CE$8700,$A19,MATCH(B$1,'2-3 引出列表'!$A$1:$CD$1,0)),""))</f>
        <v/>
      </c>
      <c r="C19">
        <f>IF(ISBLANK(IFERROR(INDEX('2-3 引出列表'!$A$2:$CE$8700,$A19,MATCH(C$1,'2-3 引出列表'!$A$1:$CD$1,0)),"")),"",IFERROR(INDEX('2-3 引出列表'!$A$2:$CE$8700,$A19,MATCH(C$1,'2-3 引出列表'!$A$1:$CD$1,0)),""))</f>
        <v>79205.12</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2025-08-12</v>
      </c>
      <c r="F19" t="str">
        <f t="shared" si="0"/>
        <v>2025-08</v>
      </c>
      <c r="G19" t="str">
        <f>IF(ISBLANK(IFERROR(INDEX('2-3 引出列表'!$A$2:$CE$8700,$A19,MATCH(G$1,'2-3 引出列表'!$A$1:$CD$1,0)),"")),"",IFERROR(INDEX('2-3 引出列表'!$A$2:$CE$8700,$A19,MATCH(G$1,'2-3 引出列表'!$A$1:$CD$1,0)),""))</f>
        <v>项目能耗.代销水费</v>
      </c>
      <c r="H19" t="str">
        <f>IF(ISBLANK(IFERROR(INDEX('2-3 引出列表'!$A$2:$CE$8700,$A19,MATCH(H$1,'2-3 引出列表'!$A$1:$CD$1,0)),"")),"",IFERROR(INDEX('2-3 引出列表'!$A$2:$CE$8700,$A19,MATCH(H$1,'2-3 引出列表'!$A$1:$CD$1,0)),""))</f>
        <v/>
      </c>
      <c r="I19" t="str">
        <f>IF(ISBLANK(IFERROR(INDEX('2-3 引出列表'!$A$2:$CE$8700,$A19,MATCH(I$1,'2-3 引出列表'!$A$1:$CD$1,0)),"")),"",IFERROR(INDEX('2-3 引出列表'!$A$2:$CE$8700,$A19,MATCH(I$1,'2-3 引出列表'!$A$1:$CD$1,0)),""))</f>
        <v/>
      </c>
    </row>
    <row r="20" customFormat="1" spans="1:9">
      <c r="A20">
        <v>19</v>
      </c>
      <c r="B20" t="str">
        <f>IF(ISBLANK(IFERROR(INDEX('2-3 引出列表'!$A$2:$CE$8700,$A20,MATCH(B$1,'2-3 引出列表'!$A$1:$CD$1,0)),"")),"",IFERROR(INDEX('2-3 引出列表'!$A$2:$CE$8700,$A20,MATCH(B$1,'2-3 引出列表'!$A$1:$CD$1,0)),""))</f>
        <v/>
      </c>
      <c r="C20">
        <f>IF(ISBLANK(IFERROR(INDEX('2-3 引出列表'!$A$2:$CE$8700,$A20,MATCH(C$1,'2-3 引出列表'!$A$1:$CD$1,0)),"")),"",IFERROR(INDEX('2-3 引出列表'!$A$2:$CE$8700,$A20,MATCH(C$1,'2-3 引出列表'!$A$1:$CD$1,0)),""))</f>
        <v>47465.92</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2025-08-12</v>
      </c>
      <c r="F20" t="str">
        <f t="shared" si="0"/>
        <v>2025-08</v>
      </c>
      <c r="G20" t="str">
        <f>IF(ISBLANK(IFERROR(INDEX('2-3 引出列表'!$A$2:$CE$8700,$A20,MATCH(G$1,'2-3 引出列表'!$A$1:$CD$1,0)),"")),"",IFERROR(INDEX('2-3 引出列表'!$A$2:$CE$8700,$A20,MATCH(G$1,'2-3 引出列表'!$A$1:$CD$1,0)),""))</f>
        <v>项目能耗.代销水费</v>
      </c>
      <c r="H20" t="str">
        <f>IF(ISBLANK(IFERROR(INDEX('2-3 引出列表'!$A$2:$CE$8700,$A20,MATCH(H$1,'2-3 引出列表'!$A$1:$CD$1,0)),"")),"",IFERROR(INDEX('2-3 引出列表'!$A$2:$CE$8700,$A20,MATCH(H$1,'2-3 引出列表'!$A$1:$CD$1,0)),""))</f>
        <v/>
      </c>
      <c r="I20" t="str">
        <f>IF(ISBLANK(IFERROR(INDEX('2-3 引出列表'!$A$2:$CE$8700,$A20,MATCH(I$1,'2-3 引出列表'!$A$1:$CD$1,0)),"")),"",IFERROR(INDEX('2-3 引出列表'!$A$2:$CE$8700,$A20,MATCH(I$1,'2-3 引出列表'!$A$1:$CD$1,0)),""))</f>
        <v/>
      </c>
    </row>
    <row r="21" customFormat="1" spans="1:9">
      <c r="A21">
        <v>20</v>
      </c>
      <c r="B21" t="str">
        <f>IF(ISBLANK(IFERROR(INDEX('2-3 引出列表'!$A$2:$CE$8700,$A21,MATCH(B$1,'2-3 引出列表'!$A$1:$CD$1,0)),"")),"",IFERROR(INDEX('2-3 引出列表'!$A$2:$CE$8700,$A21,MATCH(B$1,'2-3 引出列表'!$A$1:$CD$1,0)),""))</f>
        <v/>
      </c>
      <c r="C21">
        <f>IF(ISBLANK(IFERROR(INDEX('2-3 引出列表'!$A$2:$CE$8700,$A21,MATCH(C$1,'2-3 引出列表'!$A$1:$CD$1,0)),"")),"",IFERROR(INDEX('2-3 引出列表'!$A$2:$CE$8700,$A21,MATCH(C$1,'2-3 引出列表'!$A$1:$CD$1,0)),""))</f>
        <v>232.65</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2025-08-12</v>
      </c>
      <c r="F21" t="str">
        <f t="shared" si="0"/>
        <v>2025-08</v>
      </c>
      <c r="G21" t="str">
        <f>IF(ISBLANK(IFERROR(INDEX('2-3 引出列表'!$A$2:$CE$8700,$A21,MATCH(G$1,'2-3 引出列表'!$A$1:$CD$1,0)),"")),"",IFERROR(INDEX('2-3 引出列表'!$A$2:$CE$8700,$A21,MATCH(G$1,'2-3 引出列表'!$A$1:$CD$1,0)),""))</f>
        <v>项目能耗.代销水费</v>
      </c>
      <c r="H21" t="str">
        <f>IF(ISBLANK(IFERROR(INDEX('2-3 引出列表'!$A$2:$CE$8700,$A21,MATCH(H$1,'2-3 引出列表'!$A$1:$CD$1,0)),"")),"",IFERROR(INDEX('2-3 引出列表'!$A$2:$CE$8700,$A21,MATCH(H$1,'2-3 引出列表'!$A$1:$CD$1,0)),""))</f>
        <v/>
      </c>
      <c r="I21" t="str">
        <f>IF(ISBLANK(IFERROR(INDEX('2-3 引出列表'!$A$2:$CE$8700,$A21,MATCH(I$1,'2-3 引出列表'!$A$1:$CD$1,0)),"")),"",IFERROR(INDEX('2-3 引出列表'!$A$2:$CE$8700,$A21,MATCH(I$1,'2-3 引出列表'!$A$1:$CD$1,0)),""))</f>
        <v/>
      </c>
    </row>
    <row r="22" customFormat="1" spans="1:9">
      <c r="A22">
        <v>21</v>
      </c>
      <c r="B22" t="str">
        <f>IF(ISBLANK(IFERROR(INDEX('2-3 引出列表'!$A$2:$CE$8700,$A22,MATCH(B$1,'2-3 引出列表'!$A$1:$CD$1,0)),"")),"",IFERROR(INDEX('2-3 引出列表'!$A$2:$CE$8700,$A22,MATCH(B$1,'2-3 引出列表'!$A$1:$CD$1,0)),""))</f>
        <v>FK250808000048</v>
      </c>
      <c r="C22">
        <f>IF(ISBLANK(IFERROR(INDEX('2-3 引出列表'!$A$2:$CE$8700,$A22,MATCH(C$1,'2-3 引出列表'!$A$1:$CD$1,0)),"")),"",IFERROR(INDEX('2-3 引出列表'!$A$2:$CE$8700,$A22,MATCH(C$1,'2-3 引出列表'!$A$1:$CD$1,0)),""))</f>
        <v>2466.67</v>
      </c>
      <c r="D22" t="str">
        <f>IF(ISBLANK(IFERROR(INDEX('2-3 引出列表'!$A$2:$CE$8700,$A22,MATCH(D$1,'2-3 引出列表'!$A$1:$CD$1,0)),"")),"",IFERROR(INDEX('2-3 引出列表'!$A$2:$CE$8700,$A22,MATCH(D$1,'2-3 引出列表'!$A$1:$CD$1,0)),""))</f>
        <v>已审核</v>
      </c>
      <c r="E22" t="str">
        <f>IF(ISBLANK(IFERROR(INDEX('2-3 引出列表'!$A$2:$CE$8700,$A22,MATCH(E$1,'2-3 引出列表'!$A$1:$CD$1,0)),"")),"",IFERROR(INDEX('2-3 引出列表'!$A$2:$CE$8700,$A22,MATCH(E$1,'2-3 引出列表'!$A$1:$CD$1,0)),""))</f>
        <v>2025-08-08</v>
      </c>
      <c r="F22" t="str">
        <f t="shared" si="0"/>
        <v>2025-08</v>
      </c>
      <c r="G22" t="str">
        <f>IF(ISBLANK(IFERROR(INDEX('2-3 引出列表'!$A$2:$CE$8700,$A22,MATCH(G$1,'2-3 引出列表'!$A$1:$CD$1,0)),"")),"",IFERROR(INDEX('2-3 引出列表'!$A$2:$CE$8700,$A22,MATCH(G$1,'2-3 引出列表'!$A$1:$CD$1,0)),""))</f>
        <v>外包服务费.消杀外包</v>
      </c>
      <c r="H22" t="str">
        <f>IF(ISBLANK(IFERROR(INDEX('2-3 引出列表'!$A$2:$CE$8700,$A22,MATCH(H$1,'2-3 引出列表'!$A$1:$CD$1,0)),"")),"",IFERROR(INDEX('2-3 引出列表'!$A$2:$CE$8700,$A22,MATCH(H$1,'2-3 引出列表'!$A$1:$CD$1,0)),""))</f>
        <v>HJFW-Z-2025-03915</v>
      </c>
      <c r="I22" t="str">
        <f>IF(ISBLANK(IFERROR(INDEX('2-3 引出列表'!$A$2:$CE$8700,$A22,MATCH(I$1,'2-3 引出列表'!$A$1:$CD$1,0)),"")),"",IFERROR(INDEX('2-3 引出列表'!$A$2:$CE$8700,$A22,MATCH(I$1,'2-3 引出列表'!$A$1:$CD$1,0)),""))</f>
        <v>金采易购</v>
      </c>
    </row>
    <row r="23" customFormat="1" spans="1:9">
      <c r="A23">
        <v>22</v>
      </c>
      <c r="B23" t="str">
        <f>IF(ISBLANK(IFERROR(INDEX('2-3 引出列表'!$A$2:$CE$8700,$A23,MATCH(B$1,'2-3 引出列表'!$A$1:$CD$1,0)),"")),"",IFERROR(INDEX('2-3 引出列表'!$A$2:$CE$8700,$A23,MATCH(B$1,'2-3 引出列表'!$A$1:$CD$1,0)),""))</f>
        <v>FK250805000633</v>
      </c>
      <c r="C23">
        <f>IF(ISBLANK(IFERROR(INDEX('2-3 引出列表'!$A$2:$CE$8700,$A23,MATCH(C$1,'2-3 引出列表'!$A$1:$CD$1,0)),"")),"",IFERROR(INDEX('2-3 引出列表'!$A$2:$CE$8700,$A23,MATCH(C$1,'2-3 引出列表'!$A$1:$CD$1,0)),""))</f>
        <v>9900</v>
      </c>
      <c r="D23" t="str">
        <f>IF(ISBLANK(IFERROR(INDEX('2-3 引出列表'!$A$2:$CE$8700,$A23,MATCH(D$1,'2-3 引出列表'!$A$1:$CD$1,0)),"")),"",IFERROR(INDEX('2-3 引出列表'!$A$2:$CE$8700,$A23,MATCH(D$1,'2-3 引出列表'!$A$1:$CD$1,0)),""))</f>
        <v>已审核</v>
      </c>
      <c r="E23" t="str">
        <f>IF(ISBLANK(IFERROR(INDEX('2-3 引出列表'!$A$2:$CE$8700,$A23,MATCH(E$1,'2-3 引出列表'!$A$1:$CD$1,0)),"")),"",IFERROR(INDEX('2-3 引出列表'!$A$2:$CE$8700,$A23,MATCH(E$1,'2-3 引出列表'!$A$1:$CD$1,0)),""))</f>
        <v>2025-08-05</v>
      </c>
      <c r="F23" t="str">
        <f t="shared" si="0"/>
        <v>2025-08</v>
      </c>
      <c r="G23" t="str">
        <f>IF(ISBLANK(IFERROR(INDEX('2-3 引出列表'!$A$2:$CE$8700,$A23,MATCH(G$1,'2-3 引出列表'!$A$1:$CD$1,0)),"")),"",IFERROR(INDEX('2-3 引出列表'!$A$2:$CE$8700,$A23,MATCH(G$1,'2-3 引出列表'!$A$1:$CD$1,0)),""))</f>
        <v>外包服务费.生活垃圾清运外包</v>
      </c>
      <c r="H23" t="str">
        <f>IF(ISBLANK(IFERROR(INDEX('2-3 引出列表'!$A$2:$CE$8700,$A23,MATCH(H$1,'2-3 引出列表'!$A$1:$CD$1,0)),"")),"",IFERROR(INDEX('2-3 引出列表'!$A$2:$CE$8700,$A23,MATCH(H$1,'2-3 引出列表'!$A$1:$CD$1,0)),""))</f>
        <v>HJFW-Z-2025-04027</v>
      </c>
      <c r="I23" t="str">
        <f>IF(ISBLANK(IFERROR(INDEX('2-3 引出列表'!$A$2:$CE$8700,$A23,MATCH(I$1,'2-3 引出列表'!$A$1:$CD$1,0)),"")),"",IFERROR(INDEX('2-3 引出列表'!$A$2:$CE$8700,$A23,MATCH(I$1,'2-3 引出列表'!$A$1:$CD$1,0)),""))</f>
        <v>金采易购</v>
      </c>
    </row>
    <row r="24" customFormat="1" spans="1:9">
      <c r="A24">
        <v>23</v>
      </c>
      <c r="B24" t="str">
        <f>IF(ISBLANK(IFERROR(INDEX('2-3 引出列表'!$A$2:$CE$8700,$A24,MATCH(B$1,'2-3 引出列表'!$A$1:$CD$1,0)),"")),"",IFERROR(INDEX('2-3 引出列表'!$A$2:$CE$8700,$A24,MATCH(B$1,'2-3 引出列表'!$A$1:$CD$1,0)),""))</f>
        <v/>
      </c>
      <c r="C24">
        <f>IF(ISBLANK(IFERROR(INDEX('2-3 引出列表'!$A$2:$CE$8700,$A24,MATCH(C$1,'2-3 引出列表'!$A$1:$CD$1,0)),"")),"",IFERROR(INDEX('2-3 引出列表'!$A$2:$CE$8700,$A24,MATCH(C$1,'2-3 引出列表'!$A$1:$CD$1,0)),""))</f>
        <v>1044</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2025-08-05</v>
      </c>
      <c r="F24" t="str">
        <f t="shared" si="0"/>
        <v>2025-08</v>
      </c>
      <c r="G24" t="str">
        <f>IF(ISBLANK(IFERROR(INDEX('2-3 引出列表'!$A$2:$CE$8700,$A24,MATCH(G$1,'2-3 引出列表'!$A$1:$CD$1,0)),"")),"",IFERROR(INDEX('2-3 引出列表'!$A$2:$CE$8700,$A24,MATCH(G$1,'2-3 引出列表'!$A$1:$CD$1,0)),""))</f>
        <v>办公事务.通讯费</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
      </c>
    </row>
    <row r="25" customFormat="1" spans="1:9">
      <c r="A25">
        <v>24</v>
      </c>
      <c r="B25" t="str">
        <f>IF(ISBLANK(IFERROR(INDEX('2-3 引出列表'!$A$2:$CE$8700,$A25,MATCH(B$1,'2-3 引出列表'!$A$1:$CD$1,0)),"")),"",IFERROR(INDEX('2-3 引出列表'!$A$2:$CE$8700,$A25,MATCH(B$1,'2-3 引出列表'!$A$1:$CD$1,0)),""))</f>
        <v/>
      </c>
      <c r="C25">
        <f>IF(ISBLANK(IFERROR(INDEX('2-3 引出列表'!$A$2:$CE$8700,$A25,MATCH(C$1,'2-3 引出列表'!$A$1:$CD$1,0)),"")),"",IFERROR(INDEX('2-3 引出列表'!$A$2:$CE$8700,$A25,MATCH(C$1,'2-3 引出列表'!$A$1:$CD$1,0)),""))</f>
        <v>1044</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2025-08-05</v>
      </c>
      <c r="F25" t="str">
        <f t="shared" si="0"/>
        <v>2025-08</v>
      </c>
      <c r="G25" t="str">
        <f>IF(ISBLANK(IFERROR(INDEX('2-3 引出列表'!$A$2:$CE$8700,$A25,MATCH(G$1,'2-3 引出列表'!$A$1:$CD$1,0)),"")),"",IFERROR(INDEX('2-3 引出列表'!$A$2:$CE$8700,$A25,MATCH(G$1,'2-3 引出列表'!$A$1:$CD$1,0)),""))</f>
        <v>办公事务.通讯费</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row>
    <row r="26" customFormat="1" spans="1:9">
      <c r="A26">
        <v>25</v>
      </c>
      <c r="B26" t="str">
        <f>IF(ISBLANK(IFERROR(INDEX('2-3 引出列表'!$A$2:$CE$8700,$A26,MATCH(B$1,'2-3 引出列表'!$A$1:$CD$1,0)),"")),"",IFERROR(INDEX('2-3 引出列表'!$A$2:$CE$8700,$A26,MATCH(B$1,'2-3 引出列表'!$A$1:$CD$1,0)),""))</f>
        <v/>
      </c>
      <c r="C26">
        <f>IF(ISBLANK(IFERROR(INDEX('2-3 引出列表'!$A$2:$CE$8700,$A26,MATCH(C$1,'2-3 引出列表'!$A$1:$CD$1,0)),"")),"",IFERROR(INDEX('2-3 引出列表'!$A$2:$CE$8700,$A26,MATCH(C$1,'2-3 引出列表'!$A$1:$CD$1,0)),""))</f>
        <v>1039.5</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2025-08-05</v>
      </c>
      <c r="F26" t="str">
        <f t="shared" si="0"/>
        <v>2025-08</v>
      </c>
      <c r="G26" t="str">
        <f>IF(ISBLANK(IFERROR(INDEX('2-3 引出列表'!$A$2:$CE$8700,$A26,MATCH(G$1,'2-3 引出列表'!$A$1:$CD$1,0)),"")),"",IFERROR(INDEX('2-3 引出列表'!$A$2:$CE$8700,$A26,MATCH(G$1,'2-3 引出列表'!$A$1:$CD$1,0)),""))</f>
        <v>办公事务.通讯费</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row>
    <row r="27" customFormat="1" spans="1:9">
      <c r="A27">
        <v>26</v>
      </c>
      <c r="B27" t="str">
        <f>IF(ISBLANK(IFERROR(INDEX('2-3 引出列表'!$A$2:$CE$8700,$A27,MATCH(B$1,'2-3 引出列表'!$A$1:$CD$1,0)),"")),"",IFERROR(INDEX('2-3 引出列表'!$A$2:$CE$8700,$A27,MATCH(B$1,'2-3 引出列表'!$A$1:$CD$1,0)),""))</f>
        <v/>
      </c>
      <c r="C27">
        <f>IF(ISBLANK(IFERROR(INDEX('2-3 引出列表'!$A$2:$CE$8700,$A27,MATCH(C$1,'2-3 引出列表'!$A$1:$CD$1,0)),"")),"",IFERROR(INDEX('2-3 引出列表'!$A$2:$CE$8700,$A27,MATCH(C$1,'2-3 引出列表'!$A$1:$CD$1,0)),""))</f>
        <v>9.99</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2025-08-05</v>
      </c>
      <c r="F27" t="str">
        <f t="shared" si="0"/>
        <v>2025-08</v>
      </c>
      <c r="G27" t="str">
        <f>IF(ISBLANK(IFERROR(INDEX('2-3 引出列表'!$A$2:$CE$8700,$A27,MATCH(G$1,'2-3 引出列表'!$A$1:$CD$1,0)),"")),"",IFERROR(INDEX('2-3 引出列表'!$A$2:$CE$8700,$A27,MATCH(G$1,'2-3 引出列表'!$A$1:$CD$1,0)),""))</f>
        <v>办公事务.通讯费</v>
      </c>
      <c r="H27" t="str">
        <f>IF(ISBLANK(IFERROR(INDEX('2-3 引出列表'!$A$2:$CE$8700,$A27,MATCH(H$1,'2-3 引出列表'!$A$1:$CD$1,0)),"")),"",IFERROR(INDEX('2-3 引出列表'!$A$2:$CE$8700,$A27,MATCH(H$1,'2-3 引出列表'!$A$1:$CD$1,0)),""))</f>
        <v/>
      </c>
      <c r="I27" t="str">
        <f>IF(ISBLANK(IFERROR(INDEX('2-3 引出列表'!$A$2:$CE$8700,$A27,MATCH(I$1,'2-3 引出列表'!$A$1:$CD$1,0)),"")),"",IFERROR(INDEX('2-3 引出列表'!$A$2:$CE$8700,$A27,MATCH(I$1,'2-3 引出列表'!$A$1:$CD$1,0)),""))</f>
        <v/>
      </c>
    </row>
    <row r="28" customFormat="1" spans="1:9">
      <c r="A28">
        <v>27</v>
      </c>
      <c r="B28" t="str">
        <f>IF(ISBLANK(IFERROR(INDEX('2-3 引出列表'!$A$2:$CE$8700,$A28,MATCH(B$1,'2-3 引出列表'!$A$1:$CD$1,0)),"")),"",IFERROR(INDEX('2-3 引出列表'!$A$2:$CE$8700,$A28,MATCH(B$1,'2-3 引出列表'!$A$1:$CD$1,0)),""))</f>
        <v/>
      </c>
      <c r="C28">
        <f>IF(ISBLANK(IFERROR(INDEX('2-3 引出列表'!$A$2:$CE$8700,$A28,MATCH(C$1,'2-3 引出列表'!$A$1:$CD$1,0)),"")),"",IFERROR(INDEX('2-3 引出列表'!$A$2:$CE$8700,$A28,MATCH(C$1,'2-3 引出列表'!$A$1:$CD$1,0)),""))</f>
        <v>159.52</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2025-08-05</v>
      </c>
      <c r="F28" t="str">
        <f t="shared" si="0"/>
        <v>2025-08</v>
      </c>
      <c r="G28" t="str">
        <f>IF(ISBLANK(IFERROR(INDEX('2-3 引出列表'!$A$2:$CE$8700,$A28,MATCH(G$1,'2-3 引出列表'!$A$1:$CD$1,0)),"")),"",IFERROR(INDEX('2-3 引出列表'!$A$2:$CE$8700,$A28,MATCH(G$1,'2-3 引出列表'!$A$1:$CD$1,0)),""))</f>
        <v>办公事务.通讯费</v>
      </c>
      <c r="H28" t="str">
        <f>IF(ISBLANK(IFERROR(INDEX('2-3 引出列表'!$A$2:$CE$8700,$A28,MATCH(H$1,'2-3 引出列表'!$A$1:$CD$1,0)),"")),"",IFERROR(INDEX('2-3 引出列表'!$A$2:$CE$8700,$A28,MATCH(H$1,'2-3 引出列表'!$A$1:$CD$1,0)),""))</f>
        <v/>
      </c>
      <c r="I28" t="str">
        <f>IF(ISBLANK(IFERROR(INDEX('2-3 引出列表'!$A$2:$CE$8700,$A28,MATCH(I$1,'2-3 引出列表'!$A$1:$CD$1,0)),"")),"",IFERROR(INDEX('2-3 引出列表'!$A$2:$CE$8700,$A28,MATCH(I$1,'2-3 引出列表'!$A$1:$CD$1,0)),""))</f>
        <v/>
      </c>
    </row>
    <row r="29" customFormat="1" spans="1:9">
      <c r="A29">
        <v>28</v>
      </c>
      <c r="B29" t="str">
        <f>IF(ISBLANK(IFERROR(INDEX('2-3 引出列表'!$A$2:$CE$8700,$A29,MATCH(B$1,'2-3 引出列表'!$A$1:$CD$1,0)),"")),"",IFERROR(INDEX('2-3 引出列表'!$A$2:$CE$8700,$A29,MATCH(B$1,'2-3 引出列表'!$A$1:$CD$1,0)),""))</f>
        <v/>
      </c>
      <c r="C29">
        <f>IF(ISBLANK(IFERROR(INDEX('2-3 引出列表'!$A$2:$CE$8700,$A29,MATCH(C$1,'2-3 引出列表'!$A$1:$CD$1,0)),"")),"",IFERROR(INDEX('2-3 引出列表'!$A$2:$CE$8700,$A29,MATCH(C$1,'2-3 引出列表'!$A$1:$CD$1,0)),""))</f>
        <v>764.07</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2025-08-05</v>
      </c>
      <c r="F29" t="str">
        <f t="shared" si="0"/>
        <v>2025-08</v>
      </c>
      <c r="G29" t="str">
        <f>IF(ISBLANK(IFERROR(INDEX('2-3 引出列表'!$A$2:$CE$8700,$A29,MATCH(G$1,'2-3 引出列表'!$A$1:$CD$1,0)),"")),"",IFERROR(INDEX('2-3 引出列表'!$A$2:$CE$8700,$A29,MATCH(G$1,'2-3 引出列表'!$A$1:$CD$1,0)),""))</f>
        <v>办公事务.通讯费</v>
      </c>
      <c r="H29" t="str">
        <f>IF(ISBLANK(IFERROR(INDEX('2-3 引出列表'!$A$2:$CE$8700,$A29,MATCH(H$1,'2-3 引出列表'!$A$1:$CD$1,0)),"")),"",IFERROR(INDEX('2-3 引出列表'!$A$2:$CE$8700,$A29,MATCH(H$1,'2-3 引出列表'!$A$1:$CD$1,0)),""))</f>
        <v/>
      </c>
      <c r="I29" t="str">
        <f>IF(ISBLANK(IFERROR(INDEX('2-3 引出列表'!$A$2:$CE$8700,$A29,MATCH(I$1,'2-3 引出列表'!$A$1:$CD$1,0)),"")),"",IFERROR(INDEX('2-3 引出列表'!$A$2:$CE$8700,$A29,MATCH(I$1,'2-3 引出列表'!$A$1:$CD$1,0)),""))</f>
        <v/>
      </c>
    </row>
    <row r="30" customFormat="1" spans="1:9">
      <c r="A30">
        <v>29</v>
      </c>
      <c r="B30" t="str">
        <f>IF(ISBLANK(IFERROR(INDEX('2-3 引出列表'!$A$2:$CE$8700,$A30,MATCH(B$1,'2-3 引出列表'!$A$1:$CD$1,0)),"")),"",IFERROR(INDEX('2-3 引出列表'!$A$2:$CE$8700,$A30,MATCH(B$1,'2-3 引出列表'!$A$1:$CD$1,0)),""))</f>
        <v/>
      </c>
      <c r="C30">
        <f>IF(ISBLANK(IFERROR(INDEX('2-3 引出列表'!$A$2:$CE$8700,$A30,MATCH(C$1,'2-3 引出列表'!$A$1:$CD$1,0)),"")),"",IFERROR(INDEX('2-3 引出列表'!$A$2:$CE$8700,$A30,MATCH(C$1,'2-3 引出列表'!$A$1:$CD$1,0)),""))</f>
        <v>106</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2025-08-05</v>
      </c>
      <c r="F30" t="str">
        <f t="shared" si="0"/>
        <v>2025-08</v>
      </c>
      <c r="G30" t="str">
        <f>IF(ISBLANK(IFERROR(INDEX('2-3 引出列表'!$A$2:$CE$8700,$A30,MATCH(G$1,'2-3 引出列表'!$A$1:$CD$1,0)),"")),"",IFERROR(INDEX('2-3 引出列表'!$A$2:$CE$8700,$A30,MATCH(G$1,'2-3 引出列表'!$A$1:$CD$1,0)),""))</f>
        <v>办公事务.通讯费</v>
      </c>
      <c r="H30" t="str">
        <f>IF(ISBLANK(IFERROR(INDEX('2-3 引出列表'!$A$2:$CE$8700,$A30,MATCH(H$1,'2-3 引出列表'!$A$1:$CD$1,0)),"")),"",IFERROR(INDEX('2-3 引出列表'!$A$2:$CE$8700,$A30,MATCH(H$1,'2-3 引出列表'!$A$1:$CD$1,0)),""))</f>
        <v/>
      </c>
      <c r="I30" t="str">
        <f>IF(ISBLANK(IFERROR(INDEX('2-3 引出列表'!$A$2:$CE$8700,$A30,MATCH(I$1,'2-3 引出列表'!$A$1:$CD$1,0)),"")),"",IFERROR(INDEX('2-3 引出列表'!$A$2:$CE$8700,$A30,MATCH(I$1,'2-3 引出列表'!$A$1:$CD$1,0)),""))</f>
        <v/>
      </c>
    </row>
    <row r="31" customFormat="1" spans="1:9">
      <c r="A31">
        <v>30</v>
      </c>
      <c r="B31" t="str">
        <f>IF(ISBLANK(IFERROR(INDEX('2-3 引出列表'!$A$2:$CE$8700,$A31,MATCH(B$1,'2-3 引出列表'!$A$1:$CD$1,0)),"")),"",IFERROR(INDEX('2-3 引出列表'!$A$2:$CE$8700,$A31,MATCH(B$1,'2-3 引出列表'!$A$1:$CD$1,0)),""))</f>
        <v/>
      </c>
      <c r="C31">
        <f>IF(ISBLANK(IFERROR(INDEX('2-3 引出列表'!$A$2:$CE$8700,$A31,MATCH(C$1,'2-3 引出列表'!$A$1:$CD$1,0)),"")),"",IFERROR(INDEX('2-3 引出列表'!$A$2:$CE$8700,$A31,MATCH(C$1,'2-3 引出列表'!$A$1:$CD$1,0)),""))</f>
        <v>130.42</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2025-08-05</v>
      </c>
      <c r="F31" t="str">
        <f t="shared" si="0"/>
        <v>2025-08</v>
      </c>
      <c r="G31" t="str">
        <f>IF(ISBLANK(IFERROR(INDEX('2-3 引出列表'!$A$2:$CE$8700,$A31,MATCH(G$1,'2-3 引出列表'!$A$1:$CD$1,0)),"")),"",IFERROR(INDEX('2-3 引出列表'!$A$2:$CE$8700,$A31,MATCH(G$1,'2-3 引出列表'!$A$1:$CD$1,0)),""))</f>
        <v>办公事务.通讯费</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row>
    <row r="32" customFormat="1" spans="1:9">
      <c r="A32">
        <v>31</v>
      </c>
      <c r="B32" t="str">
        <f>IF(ISBLANK(IFERROR(INDEX('2-3 引出列表'!$A$2:$CE$8700,$A32,MATCH(B$1,'2-3 引出列表'!$A$1:$CD$1,0)),"")),"",IFERROR(INDEX('2-3 引出列表'!$A$2:$CE$8700,$A32,MATCH(B$1,'2-3 引出列表'!$A$1:$CD$1,0)),""))</f>
        <v/>
      </c>
      <c r="C32">
        <f>IF(ISBLANK(IFERROR(INDEX('2-3 引出列表'!$A$2:$CE$8700,$A32,MATCH(C$1,'2-3 引出列表'!$A$1:$CD$1,0)),"")),"",IFERROR(INDEX('2-3 引出列表'!$A$2:$CE$8700,$A32,MATCH(C$1,'2-3 引出列表'!$A$1:$CD$1,0)),""))</f>
        <v>1042.5</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2025-08-05</v>
      </c>
      <c r="F32" t="str">
        <f t="shared" si="0"/>
        <v>2025-08</v>
      </c>
      <c r="G32" t="str">
        <f>IF(ISBLANK(IFERROR(INDEX('2-3 引出列表'!$A$2:$CE$8700,$A32,MATCH(G$1,'2-3 引出列表'!$A$1:$CD$1,0)),"")),"",IFERROR(INDEX('2-3 引出列表'!$A$2:$CE$8700,$A32,MATCH(G$1,'2-3 引出列表'!$A$1:$CD$1,0)),""))</f>
        <v>办公事务.通讯费</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
      </c>
    </row>
    <row r="33" customFormat="1" spans="1:9">
      <c r="A33">
        <v>32</v>
      </c>
      <c r="B33" t="str">
        <f>IF(ISBLANK(IFERROR(INDEX('2-3 引出列表'!$A$2:$CE$8700,$A33,MATCH(B$1,'2-3 引出列表'!$A$1:$CD$1,0)),"")),"",IFERROR(INDEX('2-3 引出列表'!$A$2:$CE$8700,$A33,MATCH(B$1,'2-3 引出列表'!$A$1:$CD$1,0)),""))</f>
        <v/>
      </c>
      <c r="C33">
        <f>IF(ISBLANK(IFERROR(INDEX('2-3 引出列表'!$A$2:$CE$8700,$A33,MATCH(C$1,'2-3 引出列表'!$A$1:$CD$1,0)),"")),"",IFERROR(INDEX('2-3 引出列表'!$A$2:$CE$8700,$A33,MATCH(C$1,'2-3 引出列表'!$A$1:$CD$1,0)),""))</f>
        <v>1045.5</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2025-08-05</v>
      </c>
      <c r="F33" t="str">
        <f t="shared" si="0"/>
        <v>2025-08</v>
      </c>
      <c r="G33" t="str">
        <f>IF(ISBLANK(IFERROR(INDEX('2-3 引出列表'!$A$2:$CE$8700,$A33,MATCH(G$1,'2-3 引出列表'!$A$1:$CD$1,0)),"")),"",IFERROR(INDEX('2-3 引出列表'!$A$2:$CE$8700,$A33,MATCH(G$1,'2-3 引出列表'!$A$1:$CD$1,0)),""))</f>
        <v>办公事务.通讯费</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row>
    <row r="34" customFormat="1" spans="1:9">
      <c r="A34">
        <v>33</v>
      </c>
      <c r="B34" t="str">
        <f>IF(ISBLANK(IFERROR(INDEX('2-3 引出列表'!$A$2:$CE$8700,$A34,MATCH(B$1,'2-3 引出列表'!$A$1:$CD$1,0)),"")),"",IFERROR(INDEX('2-3 引出列表'!$A$2:$CE$8700,$A34,MATCH(B$1,'2-3 引出列表'!$A$1:$CD$1,0)),""))</f>
        <v/>
      </c>
      <c r="C34">
        <f>IF(ISBLANK(IFERROR(INDEX('2-3 引出列表'!$A$2:$CE$8700,$A34,MATCH(C$1,'2-3 引出列表'!$A$1:$CD$1,0)),"")),"",IFERROR(INDEX('2-3 引出列表'!$A$2:$CE$8700,$A34,MATCH(C$1,'2-3 引出列表'!$A$1:$CD$1,0)),""))</f>
        <v>47465.92</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2025-08-05</v>
      </c>
      <c r="F34" t="str">
        <f t="shared" si="0"/>
        <v>2025-08</v>
      </c>
      <c r="G34" t="str">
        <f>IF(ISBLANK(IFERROR(INDEX('2-3 引出列表'!$A$2:$CE$8700,$A34,MATCH(G$1,'2-3 引出列表'!$A$1:$CD$1,0)),"")),"",IFERROR(INDEX('2-3 引出列表'!$A$2:$CE$8700,$A34,MATCH(G$1,'2-3 引出列表'!$A$1:$CD$1,0)),""))</f>
        <v>办公事务.通讯费</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
      </c>
    </row>
    <row r="35" customFormat="1" spans="1:9">
      <c r="A35">
        <v>34</v>
      </c>
      <c r="B35" t="str">
        <f>IF(ISBLANK(IFERROR(INDEX('2-3 引出列表'!$A$2:$CE$8700,$A35,MATCH(B$1,'2-3 引出列表'!$A$1:$CD$1,0)),"")),"",IFERROR(INDEX('2-3 引出列表'!$A$2:$CE$8700,$A35,MATCH(B$1,'2-3 引出列表'!$A$1:$CD$1,0)),""))</f>
        <v/>
      </c>
      <c r="C35">
        <f>IF(ISBLANK(IFERROR(INDEX('2-3 引出列表'!$A$2:$CE$8700,$A35,MATCH(C$1,'2-3 引出列表'!$A$1:$CD$1,0)),"")),"",IFERROR(INDEX('2-3 引出列表'!$A$2:$CE$8700,$A35,MATCH(C$1,'2-3 引出列表'!$A$1:$CD$1,0)),""))</f>
        <v>63.14</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2025-08-05</v>
      </c>
      <c r="F35" t="str">
        <f t="shared" si="0"/>
        <v>2025-08</v>
      </c>
      <c r="G35" t="str">
        <f>IF(ISBLANK(IFERROR(INDEX('2-3 引出列表'!$A$2:$CE$8700,$A35,MATCH(G$1,'2-3 引出列表'!$A$1:$CD$1,0)),"")),"",IFERROR(INDEX('2-3 引出列表'!$A$2:$CE$8700,$A35,MATCH(G$1,'2-3 引出列表'!$A$1:$CD$1,0)),""))</f>
        <v>办公事务.通讯费</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
      </c>
    </row>
    <row r="36" customFormat="1" spans="1:9">
      <c r="A36">
        <v>35</v>
      </c>
      <c r="B36" t="str">
        <f>IF(ISBLANK(IFERROR(INDEX('2-3 引出列表'!$A$2:$CE$8700,$A36,MATCH(B$1,'2-3 引出列表'!$A$1:$CD$1,0)),"")),"",IFERROR(INDEX('2-3 引出列表'!$A$2:$CE$8700,$A36,MATCH(B$1,'2-3 引出列表'!$A$1:$CD$1,0)),""))</f>
        <v/>
      </c>
      <c r="C36">
        <f>IF(ISBLANK(IFERROR(INDEX('2-3 引出列表'!$A$2:$CE$8700,$A36,MATCH(C$1,'2-3 引出列表'!$A$1:$CD$1,0)),"")),"",IFERROR(INDEX('2-3 引出列表'!$A$2:$CE$8700,$A36,MATCH(C$1,'2-3 引出列表'!$A$1:$CD$1,0)),""))</f>
        <v>79205.12</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2025-08-05</v>
      </c>
      <c r="F36" t="str">
        <f t="shared" si="0"/>
        <v>2025-08</v>
      </c>
      <c r="G36" t="str">
        <f>IF(ISBLANK(IFERROR(INDEX('2-3 引出列表'!$A$2:$CE$8700,$A36,MATCH(G$1,'2-3 引出列表'!$A$1:$CD$1,0)),"")),"",IFERROR(INDEX('2-3 引出列表'!$A$2:$CE$8700,$A36,MATCH(G$1,'2-3 引出列表'!$A$1:$CD$1,0)),""))</f>
        <v>办公事务.通讯费</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row>
    <row r="37" customFormat="1" spans="1:9">
      <c r="A37">
        <v>36</v>
      </c>
      <c r="B37" t="str">
        <f>IF(ISBLANK(IFERROR(INDEX('2-3 引出列表'!$A$2:$CE$8700,$A37,MATCH(B$1,'2-3 引出列表'!$A$1:$CD$1,0)),"")),"",IFERROR(INDEX('2-3 引出列表'!$A$2:$CE$8700,$A37,MATCH(B$1,'2-3 引出列表'!$A$1:$CD$1,0)),""))</f>
        <v/>
      </c>
      <c r="C37">
        <f>IF(ISBLANK(IFERROR(INDEX('2-3 引出列表'!$A$2:$CE$8700,$A37,MATCH(C$1,'2-3 引出列表'!$A$1:$CD$1,0)),"")),"",IFERROR(INDEX('2-3 引出列表'!$A$2:$CE$8700,$A37,MATCH(C$1,'2-3 引出列表'!$A$1:$CD$1,0)),""))</f>
        <v>27</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2025-08-05</v>
      </c>
      <c r="F37" t="str">
        <f t="shared" si="0"/>
        <v>2025-08</v>
      </c>
      <c r="G37" t="str">
        <f>IF(ISBLANK(IFERROR(INDEX('2-3 引出列表'!$A$2:$CE$8700,$A37,MATCH(G$1,'2-3 引出列表'!$A$1:$CD$1,0)),"")),"",IFERROR(INDEX('2-3 引出列表'!$A$2:$CE$8700,$A37,MATCH(G$1,'2-3 引出列表'!$A$1:$CD$1,0)),""))</f>
        <v>办公事务.通讯费</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row>
    <row r="38" customFormat="1" spans="1:9">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25590</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2025-08-05</v>
      </c>
      <c r="F38" t="str">
        <f t="shared" si="0"/>
        <v>2025-08</v>
      </c>
      <c r="G38" t="str">
        <f>IF(ISBLANK(IFERROR(INDEX('2-3 引出列表'!$A$2:$CE$8700,$A38,MATCH(G$1,'2-3 引出列表'!$A$1:$CD$1,0)),"")),"",IFERROR(INDEX('2-3 引出列表'!$A$2:$CE$8700,$A38,MATCH(G$1,'2-3 引出列表'!$A$1:$CD$1,0)),""))</f>
        <v>项目能耗.代销水费</v>
      </c>
      <c r="H38" t="str">
        <f>IF(ISBLANK(IFERROR(INDEX('2-3 引出列表'!$A$2:$CE$8700,$A38,MATCH(H$1,'2-3 引出列表'!$A$1:$CD$1,0)),"")),"",IFERROR(INDEX('2-3 引出列表'!$A$2:$CE$8700,$A38,MATCH(H$1,'2-3 引出列表'!$A$1:$CD$1,0)),""))</f>
        <v/>
      </c>
      <c r="I38" t="str">
        <f>IF(ISBLANK(IFERROR(INDEX('2-3 引出列表'!$A$2:$CE$8700,$A38,MATCH(I$1,'2-3 引出列表'!$A$1:$CD$1,0)),"")),"",IFERROR(INDEX('2-3 引出列表'!$A$2:$CE$8700,$A38,MATCH(I$1,'2-3 引出列表'!$A$1:$CD$1,0)),""))</f>
        <v/>
      </c>
    </row>
    <row r="39" customFormat="1" spans="1:9">
      <c r="A39">
        <v>38</v>
      </c>
      <c r="B39" t="str">
        <f>IF(ISBLANK(IFERROR(INDEX('2-3 引出列表'!$A$2:$CE$8700,$A39,MATCH(B$1,'2-3 引出列表'!$A$1:$CD$1,0)),"")),"",IFERROR(INDEX('2-3 引出列表'!$A$2:$CE$8700,$A39,MATCH(B$1,'2-3 引出列表'!$A$1:$CD$1,0)),""))</f>
        <v/>
      </c>
      <c r="C39">
        <f>IF(ISBLANK(IFERROR(INDEX('2-3 引出列表'!$A$2:$CE$8700,$A39,MATCH(C$1,'2-3 引出列表'!$A$1:$CD$1,0)),"")),"",IFERROR(INDEX('2-3 引出列表'!$A$2:$CE$8700,$A39,MATCH(C$1,'2-3 引出列表'!$A$1:$CD$1,0)),""))</f>
        <v>20072</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2025-08-05</v>
      </c>
      <c r="F39" t="str">
        <f t="shared" si="0"/>
        <v>2025-08</v>
      </c>
      <c r="G39" t="str">
        <f>IF(ISBLANK(IFERROR(INDEX('2-3 引出列表'!$A$2:$CE$8700,$A39,MATCH(G$1,'2-3 引出列表'!$A$1:$CD$1,0)),"")),"",IFERROR(INDEX('2-3 引出列表'!$A$2:$CE$8700,$A39,MATCH(G$1,'2-3 引出列表'!$A$1:$CD$1,0)),""))</f>
        <v>项目能耗.代销水费</v>
      </c>
      <c r="H39" t="str">
        <f>IF(ISBLANK(IFERROR(INDEX('2-3 引出列表'!$A$2:$CE$8700,$A39,MATCH(H$1,'2-3 引出列表'!$A$1:$CD$1,0)),"")),"",IFERROR(INDEX('2-3 引出列表'!$A$2:$CE$8700,$A39,MATCH(H$1,'2-3 引出列表'!$A$1:$CD$1,0)),""))</f>
        <v/>
      </c>
      <c r="I39" t="str">
        <f>IF(ISBLANK(IFERROR(INDEX('2-3 引出列表'!$A$2:$CE$8700,$A39,MATCH(I$1,'2-3 引出列表'!$A$1:$CD$1,0)),"")),"",IFERROR(INDEX('2-3 引出列表'!$A$2:$CE$8700,$A39,MATCH(I$1,'2-3 引出列表'!$A$1:$CD$1,0)),""))</f>
        <v/>
      </c>
    </row>
    <row r="40" customFormat="1" spans="1:9">
      <c r="A40">
        <v>39</v>
      </c>
      <c r="B40" t="str">
        <f>IF(ISBLANK(IFERROR(INDEX('2-3 引出列表'!$A$2:$CE$8700,$A40,MATCH(B$1,'2-3 引出列表'!$A$1:$CD$1,0)),"")),"",IFERROR(INDEX('2-3 引出列表'!$A$2:$CE$8700,$A40,MATCH(B$1,'2-3 引出列表'!$A$1:$CD$1,0)),""))</f>
        <v/>
      </c>
      <c r="C40">
        <f>IF(ISBLANK(IFERROR(INDEX('2-3 引出列表'!$A$2:$CE$8700,$A40,MATCH(C$1,'2-3 引出列表'!$A$1:$CD$1,0)),"")),"",IFERROR(INDEX('2-3 引出列表'!$A$2:$CE$8700,$A40,MATCH(C$1,'2-3 引出列表'!$A$1:$CD$1,0)),""))</f>
        <v>68428.52</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2025-08-05</v>
      </c>
      <c r="F40" t="str">
        <f t="shared" si="0"/>
        <v>2025-08</v>
      </c>
      <c r="G40" t="str">
        <f>IF(ISBLANK(IFERROR(INDEX('2-3 引出列表'!$A$2:$CE$8700,$A40,MATCH(G$1,'2-3 引出列表'!$A$1:$CD$1,0)),"")),"",IFERROR(INDEX('2-3 引出列表'!$A$2:$CE$8700,$A40,MATCH(G$1,'2-3 引出列表'!$A$1:$CD$1,0)),""))</f>
        <v>项目能耗.代销水费</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row>
    <row r="41" customFormat="1" spans="1:9">
      <c r="A41">
        <v>40</v>
      </c>
      <c r="B41" t="str">
        <f>IF(ISBLANK(IFERROR(INDEX('2-3 引出列表'!$A$2:$CE$8700,$A41,MATCH(B$1,'2-3 引出列表'!$A$1:$CD$1,0)),"")),"",IFERROR(INDEX('2-3 引出列表'!$A$2:$CE$8700,$A41,MATCH(B$1,'2-3 引出列表'!$A$1:$CD$1,0)),""))</f>
        <v/>
      </c>
      <c r="C41">
        <f>IF(ISBLANK(IFERROR(INDEX('2-3 引出列表'!$A$2:$CE$8700,$A41,MATCH(C$1,'2-3 引出列表'!$A$1:$CD$1,0)),"")),"",IFERROR(INDEX('2-3 引出列表'!$A$2:$CE$8700,$A41,MATCH(C$1,'2-3 引出列表'!$A$1:$CD$1,0)),""))</f>
        <v>27138</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2025-08-05</v>
      </c>
      <c r="F41" t="str">
        <f t="shared" si="0"/>
        <v>2025-08</v>
      </c>
      <c r="G41" t="str">
        <f>IF(ISBLANK(IFERROR(INDEX('2-3 引出列表'!$A$2:$CE$8700,$A41,MATCH(G$1,'2-3 引出列表'!$A$1:$CD$1,0)),"")),"",IFERROR(INDEX('2-3 引出列表'!$A$2:$CE$8700,$A41,MATCH(G$1,'2-3 引出列表'!$A$1:$CD$1,0)),""))</f>
        <v>项目能耗.代销水费</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
      </c>
    </row>
    <row r="42" customFormat="1" spans="1:9">
      <c r="A42">
        <v>41</v>
      </c>
      <c r="B42" t="str">
        <f>IF(ISBLANK(IFERROR(INDEX('2-3 引出列表'!$A$2:$CE$8700,$A42,MATCH(B$1,'2-3 引出列表'!$A$1:$CD$1,0)),"")),"",IFERROR(INDEX('2-3 引出列表'!$A$2:$CE$8700,$A42,MATCH(B$1,'2-3 引出列表'!$A$1:$CD$1,0)),""))</f>
        <v/>
      </c>
      <c r="C42">
        <f>IF(ISBLANK(IFERROR(INDEX('2-3 引出列表'!$A$2:$CE$8700,$A42,MATCH(C$1,'2-3 引出列表'!$A$1:$CD$1,0)),"")),"",IFERROR(INDEX('2-3 引出列表'!$A$2:$CE$8700,$A42,MATCH(C$1,'2-3 引出列表'!$A$1:$CD$1,0)),""))</f>
        <v>14907.88</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2025-08-05</v>
      </c>
      <c r="F42" t="str">
        <f t="shared" si="0"/>
        <v>2025-08</v>
      </c>
      <c r="G42" t="str">
        <f>IF(ISBLANK(IFERROR(INDEX('2-3 引出列表'!$A$2:$CE$8700,$A42,MATCH(G$1,'2-3 引出列表'!$A$1:$CD$1,0)),"")),"",IFERROR(INDEX('2-3 引出列表'!$A$2:$CE$8700,$A42,MATCH(G$1,'2-3 引出列表'!$A$1:$CD$1,0)),""))</f>
        <v>项目能耗.代销水费</v>
      </c>
      <c r="H42" t="str">
        <f>IF(ISBLANK(IFERROR(INDEX('2-3 引出列表'!$A$2:$CE$8700,$A42,MATCH(H$1,'2-3 引出列表'!$A$1:$CD$1,0)),"")),"",IFERROR(INDEX('2-3 引出列表'!$A$2:$CE$8700,$A42,MATCH(H$1,'2-3 引出列表'!$A$1:$CD$1,0)),""))</f>
        <v/>
      </c>
      <c r="I42" t="str">
        <f>IF(ISBLANK(IFERROR(INDEX('2-3 引出列表'!$A$2:$CE$8700,$A42,MATCH(I$1,'2-3 引出列表'!$A$1:$CD$1,0)),"")),"",IFERROR(INDEX('2-3 引出列表'!$A$2:$CE$8700,$A42,MATCH(I$1,'2-3 引出列表'!$A$1:$CD$1,0)),""))</f>
        <v/>
      </c>
    </row>
    <row r="43" customFormat="1" spans="1:9">
      <c r="A43">
        <v>42</v>
      </c>
      <c r="B43" t="str">
        <f>IF(ISBLANK(IFERROR(INDEX('2-3 引出列表'!$A$2:$CE$8700,$A43,MATCH(B$1,'2-3 引出列表'!$A$1:$CD$1,0)),"")),"",IFERROR(INDEX('2-3 引出列表'!$A$2:$CE$8700,$A43,MATCH(B$1,'2-3 引出列表'!$A$1:$CD$1,0)),""))</f>
        <v/>
      </c>
      <c r="C43">
        <f>IF(ISBLANK(IFERROR(INDEX('2-3 引出列表'!$A$2:$CE$8700,$A43,MATCH(C$1,'2-3 引出列表'!$A$1:$CD$1,0)),"")),"",IFERROR(INDEX('2-3 引出列表'!$A$2:$CE$8700,$A43,MATCH(C$1,'2-3 引出列表'!$A$1:$CD$1,0)),""))</f>
        <v>3598.29</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2025-08-05</v>
      </c>
      <c r="F43" t="str">
        <f t="shared" si="0"/>
        <v>2025-08</v>
      </c>
      <c r="G43" t="str">
        <f>IF(ISBLANK(IFERROR(INDEX('2-3 引出列表'!$A$2:$CE$8700,$A43,MATCH(G$1,'2-3 引出列表'!$A$1:$CD$1,0)),"")),"",IFERROR(INDEX('2-3 引出列表'!$A$2:$CE$8700,$A43,MATCH(G$1,'2-3 引出列表'!$A$1:$CD$1,0)),""))</f>
        <v>项目能耗.代销水费</v>
      </c>
      <c r="H43" t="str">
        <f>IF(ISBLANK(IFERROR(INDEX('2-3 引出列表'!$A$2:$CE$8700,$A43,MATCH(H$1,'2-3 引出列表'!$A$1:$CD$1,0)),"")),"",IFERROR(INDEX('2-3 引出列表'!$A$2:$CE$8700,$A43,MATCH(H$1,'2-3 引出列表'!$A$1:$CD$1,0)),""))</f>
        <v/>
      </c>
      <c r="I43" t="str">
        <f>IF(ISBLANK(IFERROR(INDEX('2-3 引出列表'!$A$2:$CE$8700,$A43,MATCH(I$1,'2-3 引出列表'!$A$1:$CD$1,0)),"")),"",IFERROR(INDEX('2-3 引出列表'!$A$2:$CE$8700,$A43,MATCH(I$1,'2-3 引出列表'!$A$1:$CD$1,0)),""))</f>
        <v/>
      </c>
    </row>
    <row r="44" customFormat="1" spans="1:9">
      <c r="A44">
        <v>43</v>
      </c>
      <c r="B44" t="str">
        <f>IF(ISBLANK(IFERROR(INDEX('2-3 引出列表'!$A$2:$CE$8700,$A44,MATCH(B$1,'2-3 引出列表'!$A$1:$CD$1,0)),"")),"",IFERROR(INDEX('2-3 引出列表'!$A$2:$CE$8700,$A44,MATCH(B$1,'2-3 引出列表'!$A$1:$CD$1,0)),""))</f>
        <v>YFK250804014393</v>
      </c>
      <c r="C44">
        <f>IF(ISBLANK(IFERROR(INDEX('2-3 引出列表'!$A$2:$CE$8700,$A44,MATCH(C$1,'2-3 引出列表'!$A$1:$CD$1,0)),"")),"",IFERROR(INDEX('2-3 引出列表'!$A$2:$CE$8700,$A44,MATCH(C$1,'2-3 引出列表'!$A$1:$CD$1,0)),""))</f>
        <v>35775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2025-08-04</v>
      </c>
      <c r="F44" t="str">
        <f t="shared" si="0"/>
        <v>2025-08</v>
      </c>
      <c r="G44" t="str">
        <f>IF(ISBLANK(IFERROR(INDEX('2-3 引出列表'!$A$2:$CE$8700,$A44,MATCH(G$1,'2-3 引出列表'!$A$1:$CD$1,0)),"")),"",IFERROR(INDEX('2-3 引出列表'!$A$2:$CE$8700,$A44,MATCH(G$1,'2-3 引出列表'!$A$1:$CD$1,0)),""))</f>
        <v>外包服务费.设备设施维保外包</v>
      </c>
      <c r="H44" t="str">
        <f>IF(ISBLANK(IFERROR(INDEX('2-3 引出列表'!$A$2:$CE$8700,$A44,MATCH(H$1,'2-3 引出列表'!$A$1:$CD$1,0)),"")),"",IFERROR(INDEX('2-3 引出列表'!$A$2:$CE$8700,$A44,MATCH(H$1,'2-3 引出列表'!$A$1:$CD$1,0)),""))</f>
        <v/>
      </c>
      <c r="I44" t="str">
        <f>IF(ISBLANK(IFERROR(INDEX('2-3 引出列表'!$A$2:$CE$8700,$A44,MATCH(I$1,'2-3 引出列表'!$A$1:$CD$1,0)),"")),"",IFERROR(INDEX('2-3 引出列表'!$A$2:$CE$8700,$A44,MATCH(I$1,'2-3 引出列表'!$A$1:$CD$1,0)),""))</f>
        <v>金采易购</v>
      </c>
    </row>
    <row r="45" customFormat="1" spans="1:9">
      <c r="A45">
        <v>44</v>
      </c>
      <c r="B45" t="str">
        <f>IF(ISBLANK(IFERROR(INDEX('2-3 引出列表'!$A$2:$CE$8700,$A45,MATCH(B$1,'2-3 引出列表'!$A$1:$CD$1,0)),"")),"",IFERROR(INDEX('2-3 引出列表'!$A$2:$CE$8700,$A45,MATCH(B$1,'2-3 引出列表'!$A$1:$CD$1,0)),""))</f>
        <v>TK20250728410124</v>
      </c>
      <c r="C45">
        <f>IF(ISBLANK(IFERROR(INDEX('2-3 引出列表'!$A$2:$CE$8700,$A45,MATCH(C$1,'2-3 引出列表'!$A$1:$CD$1,0)),"")),"",IFERROR(INDEX('2-3 引出列表'!$A$2:$CE$8700,$A45,MATCH(C$1,'2-3 引出列表'!$A$1:$CD$1,0)),""))</f>
        <v>2000</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2025-07-30</v>
      </c>
      <c r="F45" t="str">
        <f t="shared" si="0"/>
        <v>2025-07</v>
      </c>
      <c r="G45" t="str">
        <f>IF(ISBLANK(IFERROR(INDEX('2-3 引出列表'!$A$2:$CE$8700,$A45,MATCH(G$1,'2-3 引出列表'!$A$1:$CD$1,0)),"")),"",IFERROR(INDEX('2-3 引出列表'!$A$2:$CE$8700,$A45,MATCH(G$1,'2-3 引出列表'!$A$1:$CD$1,0)),""))</f>
        <v>保证金及押金.物业类押金</v>
      </c>
      <c r="H45" t="str">
        <f>IF(ISBLANK(IFERROR(INDEX('2-3 引出列表'!$A$2:$CE$8700,$A45,MATCH(H$1,'2-3 引出列表'!$A$1:$CD$1,0)),"")),"",IFERROR(INDEX('2-3 引出列表'!$A$2:$CE$8700,$A45,MATCH(H$1,'2-3 引出列表'!$A$1:$CD$1,0)),""))</f>
        <v/>
      </c>
      <c r="I45" t="str">
        <f>IF(ISBLANK(IFERROR(INDEX('2-3 引出列表'!$A$2:$CE$8700,$A45,MATCH(I$1,'2-3 引出列表'!$A$1:$CD$1,0)),"")),"",IFERROR(INDEX('2-3 引出列表'!$A$2:$CE$8700,$A45,MATCH(I$1,'2-3 引出列表'!$A$1:$CD$1,0)),""))</f>
        <v>SIP</v>
      </c>
    </row>
    <row r="46" customFormat="1" spans="1:9">
      <c r="A46">
        <v>45</v>
      </c>
      <c r="B46" t="str">
        <f>IF(ISBLANK(IFERROR(INDEX('2-3 引出列表'!$A$2:$CE$8700,$A46,MATCH(B$1,'2-3 引出列表'!$A$1:$CD$1,0)),"")),"",IFERROR(INDEX('2-3 引出列表'!$A$2:$CE$8700,$A46,MATCH(B$1,'2-3 引出列表'!$A$1:$CD$1,0)),""))</f>
        <v>FK250729000292</v>
      </c>
      <c r="C46">
        <f>IF(ISBLANK(IFERROR(INDEX('2-3 引出列表'!$A$2:$CE$8700,$A46,MATCH(C$1,'2-3 引出列表'!$A$1:$CD$1,0)),"")),"",IFERROR(INDEX('2-3 引出列表'!$A$2:$CE$8700,$A46,MATCH(C$1,'2-3 引出列表'!$A$1:$CD$1,0)),""))</f>
        <v>1008</v>
      </c>
      <c r="D46" t="str">
        <f>IF(ISBLANK(IFERROR(INDEX('2-3 引出列表'!$A$2:$CE$8700,$A46,MATCH(D$1,'2-3 引出列表'!$A$1:$CD$1,0)),"")),"",IFERROR(INDEX('2-3 引出列表'!$A$2:$CE$8700,$A46,MATCH(D$1,'2-3 引出列表'!$A$1:$CD$1,0)),""))</f>
        <v>已审核</v>
      </c>
      <c r="E46" t="str">
        <f>IF(ISBLANK(IFERROR(INDEX('2-3 引出列表'!$A$2:$CE$8700,$A46,MATCH(E$1,'2-3 引出列表'!$A$1:$CD$1,0)),"")),"",IFERROR(INDEX('2-3 引出列表'!$A$2:$CE$8700,$A46,MATCH(E$1,'2-3 引出列表'!$A$1:$CD$1,0)),""))</f>
        <v>2025-07-29</v>
      </c>
      <c r="F46" t="str">
        <f t="shared" si="0"/>
        <v>2025-07</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XHWZ-Z-2024-0076</v>
      </c>
      <c r="I46" t="str">
        <f>IF(ISBLANK(IFERROR(INDEX('2-3 引出列表'!$A$2:$CE$8700,$A46,MATCH(I$1,'2-3 引出列表'!$A$1:$CD$1,0)),"")),"",IFERROR(INDEX('2-3 引出列表'!$A$2:$CE$8700,$A46,MATCH(I$1,'2-3 引出列表'!$A$1:$CD$1,0)),""))</f>
        <v>金采易购</v>
      </c>
    </row>
    <row r="47" customFormat="1" spans="1:9">
      <c r="A47">
        <v>46</v>
      </c>
      <c r="B47" t="str">
        <f>IF(ISBLANK(IFERROR(INDEX('2-3 引出列表'!$A$2:$CE$8700,$A47,MATCH(B$1,'2-3 引出列表'!$A$1:$CD$1,0)),"")),"",IFERROR(INDEX('2-3 引出列表'!$A$2:$CE$8700,$A47,MATCH(B$1,'2-3 引出列表'!$A$1:$CD$1,0)),""))</f>
        <v>FK250729000291</v>
      </c>
      <c r="C47">
        <f>IF(ISBLANK(IFERROR(INDEX('2-3 引出列表'!$A$2:$CE$8700,$A47,MATCH(C$1,'2-3 引出列表'!$A$1:$CD$1,0)),"")),"",IFERROR(INDEX('2-3 引出列表'!$A$2:$CE$8700,$A47,MATCH(C$1,'2-3 引出列表'!$A$1:$CD$1,0)),""))</f>
        <v>3120.21</v>
      </c>
      <c r="D47" t="str">
        <f>IF(ISBLANK(IFERROR(INDEX('2-3 引出列表'!$A$2:$CE$8700,$A47,MATCH(D$1,'2-3 引出列表'!$A$1:$CD$1,0)),"")),"",IFERROR(INDEX('2-3 引出列表'!$A$2:$CE$8700,$A47,MATCH(D$1,'2-3 引出列表'!$A$1:$CD$1,0)),""))</f>
        <v>已审核</v>
      </c>
      <c r="E47" t="str">
        <f>IF(ISBLANK(IFERROR(INDEX('2-3 引出列表'!$A$2:$CE$8700,$A47,MATCH(E$1,'2-3 引出列表'!$A$1:$CD$1,0)),"")),"",IFERROR(INDEX('2-3 引出列表'!$A$2:$CE$8700,$A47,MATCH(E$1,'2-3 引出列表'!$A$1:$CD$1,0)),""))</f>
        <v>2025-07-29</v>
      </c>
      <c r="F47" t="str">
        <f t="shared" si="0"/>
        <v>2025-07</v>
      </c>
      <c r="G47" t="str">
        <f>IF(ISBLANK(IFERROR(INDEX('2-3 引出列表'!$A$2:$CE$8700,$A47,MATCH(G$1,'2-3 引出列表'!$A$1:$CD$1,0)),"")),"",IFERROR(INDEX('2-3 引出列表'!$A$2:$CE$8700,$A47,MATCH(G$1,'2-3 引出列表'!$A$1:$CD$1,0)),""))</f>
        <v>外包服务费.消防维保外包</v>
      </c>
      <c r="H47" t="str">
        <f>IF(ISBLANK(IFERROR(INDEX('2-3 引出列表'!$A$2:$CE$8700,$A47,MATCH(H$1,'2-3 引出列表'!$A$1:$CD$1,0)),"")),"",IFERROR(INDEX('2-3 引出列表'!$A$2:$CE$8700,$A47,MATCH(H$1,'2-3 引出列表'!$A$1:$CD$1,0)),""))</f>
        <v>GCFW-Z-2025-02615</v>
      </c>
      <c r="I47" t="str">
        <f>IF(ISBLANK(IFERROR(INDEX('2-3 引出列表'!$A$2:$CE$8700,$A47,MATCH(I$1,'2-3 引出列表'!$A$1:$CD$1,0)),"")),"",IFERROR(INDEX('2-3 引出列表'!$A$2:$CE$8700,$A47,MATCH(I$1,'2-3 引出列表'!$A$1:$CD$1,0)),""))</f>
        <v>金采易购</v>
      </c>
    </row>
    <row r="48" customFormat="1" spans="1:9">
      <c r="A48">
        <v>47</v>
      </c>
      <c r="B48" t="str">
        <f>IF(ISBLANK(IFERROR(INDEX('2-3 引出列表'!$A$2:$CE$8700,$A48,MATCH(B$1,'2-3 引出列表'!$A$1:$CD$1,0)),"")),"",IFERROR(INDEX('2-3 引出列表'!$A$2:$CE$8700,$A48,MATCH(B$1,'2-3 引出列表'!$A$1:$CD$1,0)),""))</f>
        <v>FK250729000269</v>
      </c>
      <c r="C48">
        <f>IF(ISBLANK(IFERROR(INDEX('2-3 引出列表'!$A$2:$CE$8700,$A48,MATCH(C$1,'2-3 引出列表'!$A$1:$CD$1,0)),"")),"",IFERROR(INDEX('2-3 引出列表'!$A$2:$CE$8700,$A48,MATCH(C$1,'2-3 引出列表'!$A$1:$CD$1,0)),""))</f>
        <v>1240</v>
      </c>
      <c r="D48" t="str">
        <f>IF(ISBLANK(IFERROR(INDEX('2-3 引出列表'!$A$2:$CE$8700,$A48,MATCH(D$1,'2-3 引出列表'!$A$1:$CD$1,0)),"")),"",IFERROR(INDEX('2-3 引出列表'!$A$2:$CE$8700,$A48,MATCH(D$1,'2-3 引出列表'!$A$1:$CD$1,0)),""))</f>
        <v>已审核</v>
      </c>
      <c r="E48" t="str">
        <f>IF(ISBLANK(IFERROR(INDEX('2-3 引出列表'!$A$2:$CE$8700,$A48,MATCH(E$1,'2-3 引出列表'!$A$1:$CD$1,0)),"")),"",IFERROR(INDEX('2-3 引出列表'!$A$2:$CE$8700,$A48,MATCH(E$1,'2-3 引出列表'!$A$1:$CD$1,0)),""))</f>
        <v>2025-07-29</v>
      </c>
      <c r="F48" t="str">
        <f t="shared" si="0"/>
        <v>2025-07</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XHWZ-Z-2025-00072</v>
      </c>
      <c r="I48" t="str">
        <f>IF(ISBLANK(IFERROR(INDEX('2-3 引出列表'!$A$2:$CE$8700,$A48,MATCH(I$1,'2-3 引出列表'!$A$1:$CD$1,0)),"")),"",IFERROR(INDEX('2-3 引出列表'!$A$2:$CE$8700,$A48,MATCH(I$1,'2-3 引出列表'!$A$1:$CD$1,0)),""))</f>
        <v>金采易购</v>
      </c>
    </row>
    <row r="49" customFormat="1" spans="1:9">
      <c r="A49">
        <v>48</v>
      </c>
      <c r="B49" t="str">
        <f>IF(ISBLANK(IFERROR(INDEX('2-3 引出列表'!$A$2:$CE$8700,$A49,MATCH(B$1,'2-3 引出列表'!$A$1:$CD$1,0)),"")),"",IFERROR(INDEX('2-3 引出列表'!$A$2:$CE$8700,$A49,MATCH(B$1,'2-3 引出列表'!$A$1:$CD$1,0)),""))</f>
        <v>TK20250724220642</v>
      </c>
      <c r="C49">
        <f>IF(ISBLANK(IFERROR(INDEX('2-3 引出列表'!$A$2:$CE$8700,$A49,MATCH(C$1,'2-3 引出列表'!$A$1:$CD$1,0)),"")),"",IFERROR(INDEX('2-3 引出列表'!$A$2:$CE$8700,$A49,MATCH(C$1,'2-3 引出列表'!$A$1:$CD$1,0)),""))</f>
        <v>2000</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2025-07-28</v>
      </c>
      <c r="F49" t="str">
        <f t="shared" si="0"/>
        <v>2025-07</v>
      </c>
      <c r="G49" t="str">
        <f>IF(ISBLANK(IFERROR(INDEX('2-3 引出列表'!$A$2:$CE$8700,$A49,MATCH(G$1,'2-3 引出列表'!$A$1:$CD$1,0)),"")),"",IFERROR(INDEX('2-3 引出列表'!$A$2:$CE$8700,$A49,MATCH(G$1,'2-3 引出列表'!$A$1:$CD$1,0)),""))</f>
        <v>保证金及押金.物业类押金</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SIP</v>
      </c>
    </row>
    <row r="50" customFormat="1" spans="1:9">
      <c r="A50">
        <v>49</v>
      </c>
      <c r="B50" t="str">
        <f>IF(ISBLANK(IFERROR(INDEX('2-3 引出列表'!$A$2:$CE$8700,$A50,MATCH(B$1,'2-3 引出列表'!$A$1:$CD$1,0)),"")),"",IFERROR(INDEX('2-3 引出列表'!$A$2:$CE$8700,$A50,MATCH(B$1,'2-3 引出列表'!$A$1:$CD$1,0)),""))</f>
        <v/>
      </c>
      <c r="C50">
        <f>IF(ISBLANK(IFERROR(INDEX('2-3 引出列表'!$A$2:$CE$8700,$A50,MATCH(C$1,'2-3 引出列表'!$A$1:$CD$1,0)),"")),"",IFERROR(INDEX('2-3 引出列表'!$A$2:$CE$8700,$A50,MATCH(C$1,'2-3 引出列表'!$A$1:$CD$1,0)),""))</f>
        <v>218</v>
      </c>
      <c r="D50" t="str">
        <f>IF(ISBLANK(IFERROR(INDEX('2-3 引出列表'!$A$2:$CE$8700,$A50,MATCH(D$1,'2-3 引出列表'!$A$1:$CD$1,0)),"")),"",IFERROR(INDEX('2-3 引出列表'!$A$2:$CE$8700,$A50,MATCH(D$1,'2-3 引出列表'!$A$1:$CD$1,0)),""))</f>
        <v>已审核</v>
      </c>
      <c r="E50" t="str">
        <f>IF(ISBLANK(IFERROR(INDEX('2-3 引出列表'!$A$2:$CE$8700,$A50,MATCH(E$1,'2-3 引出列表'!$A$1:$CD$1,0)),"")),"",IFERROR(INDEX('2-3 引出列表'!$A$2:$CE$8700,$A50,MATCH(E$1,'2-3 引出列表'!$A$1:$CD$1,0)),""))</f>
        <v>2025-07-28</v>
      </c>
      <c r="F50" t="str">
        <f t="shared" si="0"/>
        <v>2025-07</v>
      </c>
      <c r="G50" t="str">
        <f>IF(ISBLANK(IFERROR(INDEX('2-3 引出列表'!$A$2:$CE$8700,$A50,MATCH(G$1,'2-3 引出列表'!$A$1:$CD$1,0)),"")),"",IFERROR(INDEX('2-3 引出列表'!$A$2:$CE$8700,$A50,MATCH(G$1,'2-3 引出列表'!$A$1:$CD$1,0)),""))</f>
        <v>办公事务.通讯费</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
      </c>
    </row>
    <row r="51" customFormat="1" spans="1:9">
      <c r="A51">
        <v>50</v>
      </c>
      <c r="B51" t="str">
        <f>IF(ISBLANK(IFERROR(INDEX('2-3 引出列表'!$A$2:$CE$8700,$A51,MATCH(B$1,'2-3 引出列表'!$A$1:$CD$1,0)),"")),"",IFERROR(INDEX('2-3 引出列表'!$A$2:$CE$8700,$A51,MATCH(B$1,'2-3 引出列表'!$A$1:$CD$1,0)),""))</f>
        <v/>
      </c>
      <c r="C51">
        <f>IF(ISBLANK(IFERROR(INDEX('2-3 引出列表'!$A$2:$CE$8700,$A51,MATCH(C$1,'2-3 引出列表'!$A$1:$CD$1,0)),"")),"",IFERROR(INDEX('2-3 引出列表'!$A$2:$CE$8700,$A51,MATCH(C$1,'2-3 引出列表'!$A$1:$CD$1,0)),""))</f>
        <v>9000</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2025-07-28</v>
      </c>
      <c r="F51" t="str">
        <f t="shared" si="0"/>
        <v>2025-07</v>
      </c>
      <c r="G51" t="str">
        <f>IF(ISBLANK(IFERROR(INDEX('2-3 引出列表'!$A$2:$CE$8700,$A51,MATCH(G$1,'2-3 引出列表'!$A$1:$CD$1,0)),"")),"",IFERROR(INDEX('2-3 引出列表'!$A$2:$CE$8700,$A51,MATCH(G$1,'2-3 引出列表'!$A$1:$CD$1,0)),""))</f>
        <v>维修基金及公共收益支出.业主公共收益支出</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row>
    <row r="52" customFormat="1" spans="1:9">
      <c r="A52">
        <v>51</v>
      </c>
      <c r="B52" t="str">
        <f>IF(ISBLANK(IFERROR(INDEX('2-3 引出列表'!$A$2:$CE$8700,$A52,MATCH(B$1,'2-3 引出列表'!$A$1:$CD$1,0)),"")),"",IFERROR(INDEX('2-3 引出列表'!$A$2:$CE$8700,$A52,MATCH(B$1,'2-3 引出列表'!$A$1:$CD$1,0)),""))</f>
        <v>FK250724000419</v>
      </c>
      <c r="C52">
        <f>IF(ISBLANK(IFERROR(INDEX('2-3 引出列表'!$A$2:$CE$8700,$A52,MATCH(C$1,'2-3 引出列表'!$A$1:$CD$1,0)),"")),"",IFERROR(INDEX('2-3 引出列表'!$A$2:$CE$8700,$A52,MATCH(C$1,'2-3 引出列表'!$A$1:$CD$1,0)),""))</f>
        <v>2125.05</v>
      </c>
      <c r="D52" t="str">
        <f>IF(ISBLANK(IFERROR(INDEX('2-3 引出列表'!$A$2:$CE$8700,$A52,MATCH(D$1,'2-3 引出列表'!$A$1:$CD$1,0)),"")),"",IFERROR(INDEX('2-3 引出列表'!$A$2:$CE$8700,$A52,MATCH(D$1,'2-3 引出列表'!$A$1:$CD$1,0)),""))</f>
        <v>已审核</v>
      </c>
      <c r="E52" t="str">
        <f>IF(ISBLANK(IFERROR(INDEX('2-3 引出列表'!$A$2:$CE$8700,$A52,MATCH(E$1,'2-3 引出列表'!$A$1:$CD$1,0)),"")),"",IFERROR(INDEX('2-3 引出列表'!$A$2:$CE$8700,$A52,MATCH(E$1,'2-3 引出列表'!$A$1:$CD$1,0)),""))</f>
        <v>2025-07-24</v>
      </c>
      <c r="F52" t="str">
        <f t="shared" si="0"/>
        <v>2025-07</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XHWZ-Z-2023-0095</v>
      </c>
      <c r="I52" t="str">
        <f>IF(ISBLANK(IFERROR(INDEX('2-3 引出列表'!$A$2:$CE$8700,$A52,MATCH(I$1,'2-3 引出列表'!$A$1:$CD$1,0)),"")),"",IFERROR(INDEX('2-3 引出列表'!$A$2:$CE$8700,$A52,MATCH(I$1,'2-3 引出列表'!$A$1:$CD$1,0)),""))</f>
        <v>金采易购</v>
      </c>
    </row>
    <row r="53" customFormat="1" spans="1:9">
      <c r="A53">
        <v>52</v>
      </c>
      <c r="B53" t="str">
        <f>IF(ISBLANK(IFERROR(INDEX('2-3 引出列表'!$A$2:$CE$8700,$A53,MATCH(B$1,'2-3 引出列表'!$A$1:$CD$1,0)),"")),"",IFERROR(INDEX('2-3 引出列表'!$A$2:$CE$8700,$A53,MATCH(B$1,'2-3 引出列表'!$A$1:$CD$1,0)),""))</f>
        <v>FK250722000055</v>
      </c>
      <c r="C53">
        <f>IF(ISBLANK(IFERROR(INDEX('2-3 引出列表'!$A$2:$CE$8700,$A53,MATCH(C$1,'2-3 引出列表'!$A$1:$CD$1,0)),"")),"",IFERROR(INDEX('2-3 引出列表'!$A$2:$CE$8700,$A53,MATCH(C$1,'2-3 引出列表'!$A$1:$CD$1,0)),""))</f>
        <v>169760</v>
      </c>
      <c r="D53" t="str">
        <f>IF(ISBLANK(IFERROR(INDEX('2-3 引出列表'!$A$2:$CE$8700,$A53,MATCH(D$1,'2-3 引出列表'!$A$1:$CD$1,0)),"")),"",IFERROR(INDEX('2-3 引出列表'!$A$2:$CE$8700,$A53,MATCH(D$1,'2-3 引出列表'!$A$1:$CD$1,0)),""))</f>
        <v>已审核</v>
      </c>
      <c r="E53" t="str">
        <f>IF(ISBLANK(IFERROR(INDEX('2-3 引出列表'!$A$2:$CE$8700,$A53,MATCH(E$1,'2-3 引出列表'!$A$1:$CD$1,0)),"")),"",IFERROR(INDEX('2-3 引出列表'!$A$2:$CE$8700,$A53,MATCH(E$1,'2-3 引出列表'!$A$1:$CD$1,0)),""))</f>
        <v>2025-07-22</v>
      </c>
      <c r="F53" t="str">
        <f t="shared" si="0"/>
        <v>2025-07</v>
      </c>
      <c r="G53" t="str">
        <f>IF(ISBLANK(IFERROR(INDEX('2-3 引出列表'!$A$2:$CE$8700,$A53,MATCH(G$1,'2-3 引出列表'!$A$1:$CD$1,0)),"")),"",IFERROR(INDEX('2-3 引出列表'!$A$2:$CE$8700,$A53,MATCH(G$1,'2-3 引出列表'!$A$1:$CD$1,0)),""))</f>
        <v>外包服务费.安全外包</v>
      </c>
      <c r="H53" t="str">
        <f>IF(ISBLANK(IFERROR(INDEX('2-3 引出列表'!$A$2:$CE$8700,$A53,MATCH(H$1,'2-3 引出列表'!$A$1:$CD$1,0)),"")),"",IFERROR(INDEX('2-3 引出列表'!$A$2:$CE$8700,$A53,MATCH(H$1,'2-3 引出列表'!$A$1:$CD$1,0)),""))</f>
        <v>AQFW-Z-2025-00485</v>
      </c>
      <c r="I53" t="str">
        <f>IF(ISBLANK(IFERROR(INDEX('2-3 引出列表'!$A$2:$CE$8700,$A53,MATCH(I$1,'2-3 引出列表'!$A$1:$CD$1,0)),"")),"",IFERROR(INDEX('2-3 引出列表'!$A$2:$CE$8700,$A53,MATCH(I$1,'2-3 引出列表'!$A$1:$CD$1,0)),""))</f>
        <v>金采易购</v>
      </c>
    </row>
    <row r="54" customFormat="1" spans="1:9">
      <c r="A54">
        <v>53</v>
      </c>
      <c r="B54" t="str">
        <f>IF(ISBLANK(IFERROR(INDEX('2-3 引出列表'!$A$2:$CE$8700,$A54,MATCH(B$1,'2-3 引出列表'!$A$1:$CD$1,0)),"")),"",IFERROR(INDEX('2-3 引出列表'!$A$2:$CE$8700,$A54,MATCH(B$1,'2-3 引出列表'!$A$1:$CD$1,0)),""))</f>
        <v>FK250722000047</v>
      </c>
      <c r="C54">
        <f>IF(ISBLANK(IFERROR(INDEX('2-3 引出列表'!$A$2:$CE$8700,$A54,MATCH(C$1,'2-3 引出列表'!$A$1:$CD$1,0)),"")),"",IFERROR(INDEX('2-3 引出列表'!$A$2:$CE$8700,$A54,MATCH(C$1,'2-3 引出列表'!$A$1:$CD$1,0)),""))</f>
        <v>169960</v>
      </c>
      <c r="D54" t="str">
        <f>IF(ISBLANK(IFERROR(INDEX('2-3 引出列表'!$A$2:$CE$8700,$A54,MATCH(D$1,'2-3 引出列表'!$A$1:$CD$1,0)),"")),"",IFERROR(INDEX('2-3 引出列表'!$A$2:$CE$8700,$A54,MATCH(D$1,'2-3 引出列表'!$A$1:$CD$1,0)),""))</f>
        <v>已审核</v>
      </c>
      <c r="E54" t="str">
        <f>IF(ISBLANK(IFERROR(INDEX('2-3 引出列表'!$A$2:$CE$8700,$A54,MATCH(E$1,'2-3 引出列表'!$A$1:$CD$1,0)),"")),"",IFERROR(INDEX('2-3 引出列表'!$A$2:$CE$8700,$A54,MATCH(E$1,'2-3 引出列表'!$A$1:$CD$1,0)),""))</f>
        <v>2025-07-22</v>
      </c>
      <c r="F54" t="str">
        <f t="shared" si="0"/>
        <v>2025-07</v>
      </c>
      <c r="G54" t="str">
        <f>IF(ISBLANK(IFERROR(INDEX('2-3 引出列表'!$A$2:$CE$8700,$A54,MATCH(G$1,'2-3 引出列表'!$A$1:$CD$1,0)),"")),"",IFERROR(INDEX('2-3 引出列表'!$A$2:$CE$8700,$A54,MATCH(G$1,'2-3 引出列表'!$A$1:$CD$1,0)),""))</f>
        <v>外包服务费.安全外包</v>
      </c>
      <c r="H54" t="str">
        <f>IF(ISBLANK(IFERROR(INDEX('2-3 引出列表'!$A$2:$CE$8700,$A54,MATCH(H$1,'2-3 引出列表'!$A$1:$CD$1,0)),"")),"",IFERROR(INDEX('2-3 引出列表'!$A$2:$CE$8700,$A54,MATCH(H$1,'2-3 引出列表'!$A$1:$CD$1,0)),""))</f>
        <v>AQFW-Z-2025-00485</v>
      </c>
      <c r="I54" t="str">
        <f>IF(ISBLANK(IFERROR(INDEX('2-3 引出列表'!$A$2:$CE$8700,$A54,MATCH(I$1,'2-3 引出列表'!$A$1:$CD$1,0)),"")),"",IFERROR(INDEX('2-3 引出列表'!$A$2:$CE$8700,$A54,MATCH(I$1,'2-3 引出列表'!$A$1:$CD$1,0)),""))</f>
        <v>金采易购</v>
      </c>
    </row>
    <row r="55" customFormat="1" spans="1:9">
      <c r="A55">
        <v>54</v>
      </c>
      <c r="B55" t="str">
        <f>IF(ISBLANK(IFERROR(INDEX('2-3 引出列表'!$A$2:$CE$8700,$A55,MATCH(B$1,'2-3 引出列表'!$A$1:$CD$1,0)),"")),"",IFERROR(INDEX('2-3 引出列表'!$A$2:$CE$8700,$A55,MATCH(B$1,'2-3 引出列表'!$A$1:$CD$1,0)),""))</f>
        <v>FK250722000040</v>
      </c>
      <c r="C55">
        <f>IF(ISBLANK(IFERROR(INDEX('2-3 引出列表'!$A$2:$CE$8700,$A55,MATCH(C$1,'2-3 引出列表'!$A$1:$CD$1,0)),"")),"",IFERROR(INDEX('2-3 引出列表'!$A$2:$CE$8700,$A55,MATCH(C$1,'2-3 引出列表'!$A$1:$CD$1,0)),""))</f>
        <v>169760</v>
      </c>
      <c r="D55" t="str">
        <f>IF(ISBLANK(IFERROR(INDEX('2-3 引出列表'!$A$2:$CE$8700,$A55,MATCH(D$1,'2-3 引出列表'!$A$1:$CD$1,0)),"")),"",IFERROR(INDEX('2-3 引出列表'!$A$2:$CE$8700,$A55,MATCH(D$1,'2-3 引出列表'!$A$1:$CD$1,0)),""))</f>
        <v>已审核</v>
      </c>
      <c r="E55" t="str">
        <f>IF(ISBLANK(IFERROR(INDEX('2-3 引出列表'!$A$2:$CE$8700,$A55,MATCH(E$1,'2-3 引出列表'!$A$1:$CD$1,0)),"")),"",IFERROR(INDEX('2-3 引出列表'!$A$2:$CE$8700,$A55,MATCH(E$1,'2-3 引出列表'!$A$1:$CD$1,0)),""))</f>
        <v>2025-07-22</v>
      </c>
      <c r="F55" t="str">
        <f t="shared" si="0"/>
        <v>2025-07</v>
      </c>
      <c r="G55" t="str">
        <f>IF(ISBLANK(IFERROR(INDEX('2-3 引出列表'!$A$2:$CE$8700,$A55,MATCH(G$1,'2-3 引出列表'!$A$1:$CD$1,0)),"")),"",IFERROR(INDEX('2-3 引出列表'!$A$2:$CE$8700,$A55,MATCH(G$1,'2-3 引出列表'!$A$1:$CD$1,0)),""))</f>
        <v>外包服务费.安全外包</v>
      </c>
      <c r="H55" t="str">
        <f>IF(ISBLANK(IFERROR(INDEX('2-3 引出列表'!$A$2:$CE$8700,$A55,MATCH(H$1,'2-3 引出列表'!$A$1:$CD$1,0)),"")),"",IFERROR(INDEX('2-3 引出列表'!$A$2:$CE$8700,$A55,MATCH(H$1,'2-3 引出列表'!$A$1:$CD$1,0)),""))</f>
        <v>AQFW-Z-2025-00485</v>
      </c>
      <c r="I55" t="str">
        <f>IF(ISBLANK(IFERROR(INDEX('2-3 引出列表'!$A$2:$CE$8700,$A55,MATCH(I$1,'2-3 引出列表'!$A$1:$CD$1,0)),"")),"",IFERROR(INDEX('2-3 引出列表'!$A$2:$CE$8700,$A55,MATCH(I$1,'2-3 引出列表'!$A$1:$CD$1,0)),""))</f>
        <v>金采易购</v>
      </c>
    </row>
    <row r="56" customFormat="1" spans="1:9">
      <c r="A56">
        <v>55</v>
      </c>
      <c r="B56" t="str">
        <f>IF(ISBLANK(IFERROR(INDEX('2-3 引出列表'!$A$2:$CE$8700,$A56,MATCH(B$1,'2-3 引出列表'!$A$1:$CD$1,0)),"")),"",IFERROR(INDEX('2-3 引出列表'!$A$2:$CE$8700,$A56,MATCH(B$1,'2-3 引出列表'!$A$1:$CD$1,0)),""))</f>
        <v>FK250722000033</v>
      </c>
      <c r="C56">
        <f>IF(ISBLANK(IFERROR(INDEX('2-3 引出列表'!$A$2:$CE$8700,$A56,MATCH(C$1,'2-3 引出列表'!$A$1:$CD$1,0)),"")),"",IFERROR(INDEX('2-3 引出列表'!$A$2:$CE$8700,$A56,MATCH(C$1,'2-3 引出列表'!$A$1:$CD$1,0)),""))</f>
        <v>169960</v>
      </c>
      <c r="D56" t="str">
        <f>IF(ISBLANK(IFERROR(INDEX('2-3 引出列表'!$A$2:$CE$8700,$A56,MATCH(D$1,'2-3 引出列表'!$A$1:$CD$1,0)),"")),"",IFERROR(INDEX('2-3 引出列表'!$A$2:$CE$8700,$A56,MATCH(D$1,'2-3 引出列表'!$A$1:$CD$1,0)),""))</f>
        <v>已审核</v>
      </c>
      <c r="E56" t="str">
        <f>IF(ISBLANK(IFERROR(INDEX('2-3 引出列表'!$A$2:$CE$8700,$A56,MATCH(E$1,'2-3 引出列表'!$A$1:$CD$1,0)),"")),"",IFERROR(INDEX('2-3 引出列表'!$A$2:$CE$8700,$A56,MATCH(E$1,'2-3 引出列表'!$A$1:$CD$1,0)),""))</f>
        <v>2025-07-22</v>
      </c>
      <c r="F56" t="str">
        <f t="shared" si="0"/>
        <v>2025-07</v>
      </c>
      <c r="G56" t="str">
        <f>IF(ISBLANK(IFERROR(INDEX('2-3 引出列表'!$A$2:$CE$8700,$A56,MATCH(G$1,'2-3 引出列表'!$A$1:$CD$1,0)),"")),"",IFERROR(INDEX('2-3 引出列表'!$A$2:$CE$8700,$A56,MATCH(G$1,'2-3 引出列表'!$A$1:$CD$1,0)),""))</f>
        <v>外包服务费.安全外包</v>
      </c>
      <c r="H56" t="str">
        <f>IF(ISBLANK(IFERROR(INDEX('2-3 引出列表'!$A$2:$CE$8700,$A56,MATCH(H$1,'2-3 引出列表'!$A$1:$CD$1,0)),"")),"",IFERROR(INDEX('2-3 引出列表'!$A$2:$CE$8700,$A56,MATCH(H$1,'2-3 引出列表'!$A$1:$CD$1,0)),""))</f>
        <v>AQFW-Z-2025-00485</v>
      </c>
      <c r="I56" t="str">
        <f>IF(ISBLANK(IFERROR(INDEX('2-3 引出列表'!$A$2:$CE$8700,$A56,MATCH(I$1,'2-3 引出列表'!$A$1:$CD$1,0)),"")),"",IFERROR(INDEX('2-3 引出列表'!$A$2:$CE$8700,$A56,MATCH(I$1,'2-3 引出列表'!$A$1:$CD$1,0)),""))</f>
        <v>金采易购</v>
      </c>
    </row>
    <row r="57" customFormat="1" spans="1:9">
      <c r="A57">
        <v>56</v>
      </c>
      <c r="B57" t="str">
        <f>IF(ISBLANK(IFERROR(INDEX('2-3 引出列表'!$A$2:$CE$8700,$A57,MATCH(B$1,'2-3 引出列表'!$A$1:$CD$1,0)),"")),"",IFERROR(INDEX('2-3 引出列表'!$A$2:$CE$8700,$A57,MATCH(B$1,'2-3 引出列表'!$A$1:$CD$1,0)),""))</f>
        <v/>
      </c>
      <c r="C57">
        <f>IF(ISBLANK(IFERROR(INDEX('2-3 引出列表'!$A$2:$CE$8700,$A57,MATCH(C$1,'2-3 引出列表'!$A$1:$CD$1,0)),"")),"",IFERROR(INDEX('2-3 引出列表'!$A$2:$CE$8700,$A57,MATCH(C$1,'2-3 引出列表'!$A$1:$CD$1,0)),""))</f>
        <v>-2000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2025-07-18</v>
      </c>
      <c r="F57" t="str">
        <f t="shared" si="0"/>
        <v>2025-07</v>
      </c>
      <c r="G57" t="str">
        <f>IF(ISBLANK(IFERROR(INDEX('2-3 引出列表'!$A$2:$CE$8700,$A57,MATCH(G$1,'2-3 引出列表'!$A$1:$CD$1,0)),"")),"",IFERROR(INDEX('2-3 引出列表'!$A$2:$CE$8700,$A57,MATCH(G$1,'2-3 引出列表'!$A$1:$CD$1,0)),""))</f>
        <v>保证金及押金.物业类押金</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row>
    <row r="58" customFormat="1" spans="1:9">
      <c r="A58">
        <v>57</v>
      </c>
      <c r="B58" t="str">
        <f>IF(ISBLANK(IFERROR(INDEX('2-3 引出列表'!$A$2:$CE$8700,$A58,MATCH(B$1,'2-3 引出列表'!$A$1:$CD$1,0)),"")),"",IFERROR(INDEX('2-3 引出列表'!$A$2:$CE$8700,$A58,MATCH(B$1,'2-3 引出列表'!$A$1:$CD$1,0)),""))</f>
        <v>TK20250717516637</v>
      </c>
      <c r="C58">
        <f>IF(ISBLANK(IFERROR(INDEX('2-3 引出列表'!$A$2:$CE$8700,$A58,MATCH(C$1,'2-3 引出列表'!$A$1:$CD$1,0)),"")),"",IFERROR(INDEX('2-3 引出列表'!$A$2:$CE$8700,$A58,MATCH(C$1,'2-3 引出列表'!$A$1:$CD$1,0)),""))</f>
        <v>2000</v>
      </c>
      <c r="D58" t="str">
        <f>IF(ISBLANK(IFERROR(INDEX('2-3 引出列表'!$A$2:$CE$8700,$A58,MATCH(D$1,'2-3 引出列表'!$A$1:$CD$1,0)),"")),"",IFERROR(INDEX('2-3 引出列表'!$A$2:$CE$8700,$A58,MATCH(D$1,'2-3 引出列表'!$A$1:$CD$1,0)),""))</f>
        <v>已退单</v>
      </c>
      <c r="E58" t="str">
        <f>IF(ISBLANK(IFERROR(INDEX('2-3 引出列表'!$A$2:$CE$8700,$A58,MATCH(E$1,'2-3 引出列表'!$A$1:$CD$1,0)),"")),"",IFERROR(INDEX('2-3 引出列表'!$A$2:$CE$8700,$A58,MATCH(E$1,'2-3 引出列表'!$A$1:$CD$1,0)),""))</f>
        <v>2025-07-18</v>
      </c>
      <c r="F58" t="str">
        <f t="shared" si="0"/>
        <v>2025-07</v>
      </c>
      <c r="G58" t="str">
        <f>IF(ISBLANK(IFERROR(INDEX('2-3 引出列表'!$A$2:$CE$8700,$A58,MATCH(G$1,'2-3 引出列表'!$A$1:$CD$1,0)),"")),"",IFERROR(INDEX('2-3 引出列表'!$A$2:$CE$8700,$A58,MATCH(G$1,'2-3 引出列表'!$A$1:$CD$1,0)),""))</f>
        <v>保证金及押金.物业类押金</v>
      </c>
      <c r="H58" t="str">
        <f>IF(ISBLANK(IFERROR(INDEX('2-3 引出列表'!$A$2:$CE$8700,$A58,MATCH(H$1,'2-3 引出列表'!$A$1:$CD$1,0)),"")),"",IFERROR(INDEX('2-3 引出列表'!$A$2:$CE$8700,$A58,MATCH(H$1,'2-3 引出列表'!$A$1:$CD$1,0)),""))</f>
        <v/>
      </c>
      <c r="I58" t="str">
        <f>IF(ISBLANK(IFERROR(INDEX('2-3 引出列表'!$A$2:$CE$8700,$A58,MATCH(I$1,'2-3 引出列表'!$A$1:$CD$1,0)),"")),"",IFERROR(INDEX('2-3 引出列表'!$A$2:$CE$8700,$A58,MATCH(I$1,'2-3 引出列表'!$A$1:$CD$1,0)),""))</f>
        <v>SIP</v>
      </c>
    </row>
    <row r="59" customFormat="1" spans="1:9">
      <c r="A59">
        <v>58</v>
      </c>
      <c r="B59" t="str">
        <f>IF(ISBLANK(IFERROR(INDEX('2-3 引出列表'!$A$2:$CE$8700,$A59,MATCH(B$1,'2-3 引出列表'!$A$1:$CD$1,0)),"")),"",IFERROR(INDEX('2-3 引出列表'!$A$2:$CE$8700,$A59,MATCH(B$1,'2-3 引出列表'!$A$1:$CD$1,0)),""))</f>
        <v>FK250717000604</v>
      </c>
      <c r="C59">
        <f>IF(ISBLANK(IFERROR(INDEX('2-3 引出列表'!$A$2:$CE$8700,$A59,MATCH(C$1,'2-3 引出列表'!$A$1:$CD$1,0)),"")),"",IFERROR(INDEX('2-3 引出列表'!$A$2:$CE$8700,$A59,MATCH(C$1,'2-3 引出列表'!$A$1:$CD$1,0)),""))</f>
        <v>432</v>
      </c>
      <c r="D59" t="str">
        <f>IF(ISBLANK(IFERROR(INDEX('2-3 引出列表'!$A$2:$CE$8700,$A59,MATCH(D$1,'2-3 引出列表'!$A$1:$CD$1,0)),"")),"",IFERROR(INDEX('2-3 引出列表'!$A$2:$CE$8700,$A59,MATCH(D$1,'2-3 引出列表'!$A$1:$CD$1,0)),""))</f>
        <v>已审核</v>
      </c>
      <c r="E59" t="str">
        <f>IF(ISBLANK(IFERROR(INDEX('2-3 引出列表'!$A$2:$CE$8700,$A59,MATCH(E$1,'2-3 引出列表'!$A$1:$CD$1,0)),"")),"",IFERROR(INDEX('2-3 引出列表'!$A$2:$CE$8700,$A59,MATCH(E$1,'2-3 引出列表'!$A$1:$CD$1,0)),""))</f>
        <v>2025-07-17</v>
      </c>
      <c r="F59" t="str">
        <f t="shared" si="0"/>
        <v>2025-07</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ZB20210901JCWZ02</v>
      </c>
      <c r="I59" t="str">
        <f>IF(ISBLANK(IFERROR(INDEX('2-3 引出列表'!$A$2:$CE$8700,$A59,MATCH(I$1,'2-3 引出列表'!$A$1:$CD$1,0)),"")),"",IFERROR(INDEX('2-3 引出列表'!$A$2:$CE$8700,$A59,MATCH(I$1,'2-3 引出列表'!$A$1:$CD$1,0)),""))</f>
        <v>金采易购</v>
      </c>
    </row>
    <row r="60" customFormat="1" spans="1:9">
      <c r="A60">
        <v>59</v>
      </c>
      <c r="B60" t="str">
        <f>IF(ISBLANK(IFERROR(INDEX('2-3 引出列表'!$A$2:$CE$8700,$A60,MATCH(B$1,'2-3 引出列表'!$A$1:$CD$1,0)),"")),"",IFERROR(INDEX('2-3 引出列表'!$A$2:$CE$8700,$A60,MATCH(B$1,'2-3 引出列表'!$A$1:$CD$1,0)),""))</f>
        <v>FK250717000346</v>
      </c>
      <c r="C60">
        <f>IF(ISBLANK(IFERROR(INDEX('2-3 引出列表'!$A$2:$CE$8700,$A60,MATCH(C$1,'2-3 引出列表'!$A$1:$CD$1,0)),"")),"",IFERROR(INDEX('2-3 引出列表'!$A$2:$CE$8700,$A60,MATCH(C$1,'2-3 引出列表'!$A$1:$CD$1,0)),""))</f>
        <v>169960</v>
      </c>
      <c r="D60" t="str">
        <f>IF(ISBLANK(IFERROR(INDEX('2-3 引出列表'!$A$2:$CE$8700,$A60,MATCH(D$1,'2-3 引出列表'!$A$1:$CD$1,0)),"")),"",IFERROR(INDEX('2-3 引出列表'!$A$2:$CE$8700,$A60,MATCH(D$1,'2-3 引出列表'!$A$1:$CD$1,0)),""))</f>
        <v>已审核</v>
      </c>
      <c r="E60" t="str">
        <f>IF(ISBLANK(IFERROR(INDEX('2-3 引出列表'!$A$2:$CE$8700,$A60,MATCH(E$1,'2-3 引出列表'!$A$1:$CD$1,0)),"")),"",IFERROR(INDEX('2-3 引出列表'!$A$2:$CE$8700,$A60,MATCH(E$1,'2-3 引出列表'!$A$1:$CD$1,0)),""))</f>
        <v>2025-07-17</v>
      </c>
      <c r="F60" t="str">
        <f t="shared" si="0"/>
        <v>2025-07</v>
      </c>
      <c r="G60" t="str">
        <f>IF(ISBLANK(IFERROR(INDEX('2-3 引出列表'!$A$2:$CE$8700,$A60,MATCH(G$1,'2-3 引出列表'!$A$1:$CD$1,0)),"")),"",IFERROR(INDEX('2-3 引出列表'!$A$2:$CE$8700,$A60,MATCH(G$1,'2-3 引出列表'!$A$1:$CD$1,0)),""))</f>
        <v>外包服务费.安全外包</v>
      </c>
      <c r="H60" t="str">
        <f>IF(ISBLANK(IFERROR(INDEX('2-3 引出列表'!$A$2:$CE$8700,$A60,MATCH(H$1,'2-3 引出列表'!$A$1:$CD$1,0)),"")),"",IFERROR(INDEX('2-3 引出列表'!$A$2:$CE$8700,$A60,MATCH(H$1,'2-3 引出列表'!$A$1:$CD$1,0)),""))</f>
        <v>AQFW-Z-2025-00485</v>
      </c>
      <c r="I60" t="str">
        <f>IF(ISBLANK(IFERROR(INDEX('2-3 引出列表'!$A$2:$CE$8700,$A60,MATCH(I$1,'2-3 引出列表'!$A$1:$CD$1,0)),"")),"",IFERROR(INDEX('2-3 引出列表'!$A$2:$CE$8700,$A60,MATCH(I$1,'2-3 引出列表'!$A$1:$CD$1,0)),""))</f>
        <v>金采易购</v>
      </c>
    </row>
    <row r="61" customFormat="1" spans="1:9">
      <c r="A61">
        <v>60</v>
      </c>
      <c r="B61" t="str">
        <f>IF(ISBLANK(IFERROR(INDEX('2-3 引出列表'!$A$2:$CE$8700,$A61,MATCH(B$1,'2-3 引出列表'!$A$1:$CD$1,0)),"")),"",IFERROR(INDEX('2-3 引出列表'!$A$2:$CE$8700,$A61,MATCH(B$1,'2-3 引出列表'!$A$1:$CD$1,0)),""))</f>
        <v>FK250717000313</v>
      </c>
      <c r="C61">
        <f>IF(ISBLANK(IFERROR(INDEX('2-3 引出列表'!$A$2:$CE$8700,$A61,MATCH(C$1,'2-3 引出列表'!$A$1:$CD$1,0)),"")),"",IFERROR(INDEX('2-3 引出列表'!$A$2:$CE$8700,$A61,MATCH(C$1,'2-3 引出列表'!$A$1:$CD$1,0)),""))</f>
        <v>169760</v>
      </c>
      <c r="D61" t="str">
        <f>IF(ISBLANK(IFERROR(INDEX('2-3 引出列表'!$A$2:$CE$8700,$A61,MATCH(D$1,'2-3 引出列表'!$A$1:$CD$1,0)),"")),"",IFERROR(INDEX('2-3 引出列表'!$A$2:$CE$8700,$A61,MATCH(D$1,'2-3 引出列表'!$A$1:$CD$1,0)),""))</f>
        <v>已审核</v>
      </c>
      <c r="E61" t="str">
        <f>IF(ISBLANK(IFERROR(INDEX('2-3 引出列表'!$A$2:$CE$8700,$A61,MATCH(E$1,'2-3 引出列表'!$A$1:$CD$1,0)),"")),"",IFERROR(INDEX('2-3 引出列表'!$A$2:$CE$8700,$A61,MATCH(E$1,'2-3 引出列表'!$A$1:$CD$1,0)),""))</f>
        <v>2025-07-17</v>
      </c>
      <c r="F61" t="str">
        <f t="shared" si="0"/>
        <v>2025-07</v>
      </c>
      <c r="G61" t="str">
        <f>IF(ISBLANK(IFERROR(INDEX('2-3 引出列表'!$A$2:$CE$8700,$A61,MATCH(G$1,'2-3 引出列表'!$A$1:$CD$1,0)),"")),"",IFERROR(INDEX('2-3 引出列表'!$A$2:$CE$8700,$A61,MATCH(G$1,'2-3 引出列表'!$A$1:$CD$1,0)),""))</f>
        <v>外包服务费.安全外包</v>
      </c>
      <c r="H61" t="str">
        <f>IF(ISBLANK(IFERROR(INDEX('2-3 引出列表'!$A$2:$CE$8700,$A61,MATCH(H$1,'2-3 引出列表'!$A$1:$CD$1,0)),"")),"",IFERROR(INDEX('2-3 引出列表'!$A$2:$CE$8700,$A61,MATCH(H$1,'2-3 引出列表'!$A$1:$CD$1,0)),""))</f>
        <v>AQFW-Z-2025-00485</v>
      </c>
      <c r="I61" t="str">
        <f>IF(ISBLANK(IFERROR(INDEX('2-3 引出列表'!$A$2:$CE$8700,$A61,MATCH(I$1,'2-3 引出列表'!$A$1:$CD$1,0)),"")),"",IFERROR(INDEX('2-3 引出列表'!$A$2:$CE$8700,$A61,MATCH(I$1,'2-3 引出列表'!$A$1:$CD$1,0)),""))</f>
        <v>金采易购</v>
      </c>
    </row>
    <row r="62" customFormat="1" spans="1:9">
      <c r="A62">
        <v>61</v>
      </c>
      <c r="B62" t="str">
        <f>IF(ISBLANK(IFERROR(INDEX('2-3 引出列表'!$A$2:$CE$8700,$A62,MATCH(B$1,'2-3 引出列表'!$A$1:$CD$1,0)),"")),"",IFERROR(INDEX('2-3 引出列表'!$A$2:$CE$8700,$A62,MATCH(B$1,'2-3 引出列表'!$A$1:$CD$1,0)),""))</f>
        <v>FK250717000269</v>
      </c>
      <c r="C62">
        <f>IF(ISBLANK(IFERROR(INDEX('2-3 引出列表'!$A$2:$CE$8700,$A62,MATCH(C$1,'2-3 引出列表'!$A$1:$CD$1,0)),"")),"",IFERROR(INDEX('2-3 引出列表'!$A$2:$CE$8700,$A62,MATCH(C$1,'2-3 引出列表'!$A$1:$CD$1,0)),""))</f>
        <v>169960</v>
      </c>
      <c r="D62" t="str">
        <f>IF(ISBLANK(IFERROR(INDEX('2-3 引出列表'!$A$2:$CE$8700,$A62,MATCH(D$1,'2-3 引出列表'!$A$1:$CD$1,0)),"")),"",IFERROR(INDEX('2-3 引出列表'!$A$2:$CE$8700,$A62,MATCH(D$1,'2-3 引出列表'!$A$1:$CD$1,0)),""))</f>
        <v>已审核</v>
      </c>
      <c r="E62" t="str">
        <f>IF(ISBLANK(IFERROR(INDEX('2-3 引出列表'!$A$2:$CE$8700,$A62,MATCH(E$1,'2-3 引出列表'!$A$1:$CD$1,0)),"")),"",IFERROR(INDEX('2-3 引出列表'!$A$2:$CE$8700,$A62,MATCH(E$1,'2-3 引出列表'!$A$1:$CD$1,0)),""))</f>
        <v>2025-07-17</v>
      </c>
      <c r="F62" t="str">
        <f t="shared" si="0"/>
        <v>2025-07</v>
      </c>
      <c r="G62" t="str">
        <f>IF(ISBLANK(IFERROR(INDEX('2-3 引出列表'!$A$2:$CE$8700,$A62,MATCH(G$1,'2-3 引出列表'!$A$1:$CD$1,0)),"")),"",IFERROR(INDEX('2-3 引出列表'!$A$2:$CE$8700,$A62,MATCH(G$1,'2-3 引出列表'!$A$1:$CD$1,0)),""))</f>
        <v>外包服务费.安全外包</v>
      </c>
      <c r="H62" t="str">
        <f>IF(ISBLANK(IFERROR(INDEX('2-3 引出列表'!$A$2:$CE$8700,$A62,MATCH(H$1,'2-3 引出列表'!$A$1:$CD$1,0)),"")),"",IFERROR(INDEX('2-3 引出列表'!$A$2:$CE$8700,$A62,MATCH(H$1,'2-3 引出列表'!$A$1:$CD$1,0)),""))</f>
        <v>AQFW-Z-2025-00485</v>
      </c>
      <c r="I62" t="str">
        <f>IF(ISBLANK(IFERROR(INDEX('2-3 引出列表'!$A$2:$CE$8700,$A62,MATCH(I$1,'2-3 引出列表'!$A$1:$CD$1,0)),"")),"",IFERROR(INDEX('2-3 引出列表'!$A$2:$CE$8700,$A62,MATCH(I$1,'2-3 引出列表'!$A$1:$CD$1,0)),""))</f>
        <v>金采易购</v>
      </c>
    </row>
    <row r="63" customFormat="1" spans="1:9">
      <c r="A63">
        <v>62</v>
      </c>
      <c r="B63" t="str">
        <f>IF(ISBLANK(IFERROR(INDEX('2-3 引出列表'!$A$2:$CE$8700,$A63,MATCH(B$1,'2-3 引出列表'!$A$1:$CD$1,0)),"")),"",IFERROR(INDEX('2-3 引出列表'!$A$2:$CE$8700,$A63,MATCH(B$1,'2-3 引出列表'!$A$1:$CD$1,0)),""))</f>
        <v>FK250717000241</v>
      </c>
      <c r="C63">
        <f>IF(ISBLANK(IFERROR(INDEX('2-3 引出列表'!$A$2:$CE$8700,$A63,MATCH(C$1,'2-3 引出列表'!$A$1:$CD$1,0)),"")),"",IFERROR(INDEX('2-3 引出列表'!$A$2:$CE$8700,$A63,MATCH(C$1,'2-3 引出列表'!$A$1:$CD$1,0)),""))</f>
        <v>28325</v>
      </c>
      <c r="D63" t="str">
        <f>IF(ISBLANK(IFERROR(INDEX('2-3 引出列表'!$A$2:$CE$8700,$A63,MATCH(D$1,'2-3 引出列表'!$A$1:$CD$1,0)),"")),"",IFERROR(INDEX('2-3 引出列表'!$A$2:$CE$8700,$A63,MATCH(D$1,'2-3 引出列表'!$A$1:$CD$1,0)),""))</f>
        <v>已审核</v>
      </c>
      <c r="E63" t="str">
        <f>IF(ISBLANK(IFERROR(INDEX('2-3 引出列表'!$A$2:$CE$8700,$A63,MATCH(E$1,'2-3 引出列表'!$A$1:$CD$1,0)),"")),"",IFERROR(INDEX('2-3 引出列表'!$A$2:$CE$8700,$A63,MATCH(E$1,'2-3 引出列表'!$A$1:$CD$1,0)),""))</f>
        <v>2025-07-17</v>
      </c>
      <c r="F63" t="str">
        <f t="shared" si="0"/>
        <v>2025-07</v>
      </c>
      <c r="G63" t="str">
        <f>IF(ISBLANK(IFERROR(INDEX('2-3 引出列表'!$A$2:$CE$8700,$A63,MATCH(G$1,'2-3 引出列表'!$A$1:$CD$1,0)),"")),"",IFERROR(INDEX('2-3 引出列表'!$A$2:$CE$8700,$A63,MATCH(G$1,'2-3 引出列表'!$A$1:$CD$1,0)),""))</f>
        <v>外包服务费.安全外包</v>
      </c>
      <c r="H63" t="str">
        <f>IF(ISBLANK(IFERROR(INDEX('2-3 引出列表'!$A$2:$CE$8700,$A63,MATCH(H$1,'2-3 引出列表'!$A$1:$CD$1,0)),"")),"",IFERROR(INDEX('2-3 引出列表'!$A$2:$CE$8700,$A63,MATCH(H$1,'2-3 引出列表'!$A$1:$CD$1,0)),""))</f>
        <v>AQFW-Z-2025-00485</v>
      </c>
      <c r="I63" t="str">
        <f>IF(ISBLANK(IFERROR(INDEX('2-3 引出列表'!$A$2:$CE$8700,$A63,MATCH(I$1,'2-3 引出列表'!$A$1:$CD$1,0)),"")),"",IFERROR(INDEX('2-3 引出列表'!$A$2:$CE$8700,$A63,MATCH(I$1,'2-3 引出列表'!$A$1:$CD$1,0)),""))</f>
        <v>金采易购</v>
      </c>
    </row>
    <row r="64" customFormat="1" spans="1:9">
      <c r="A64">
        <v>63</v>
      </c>
      <c r="B64" t="str">
        <f>IF(ISBLANK(IFERROR(INDEX('2-3 引出列表'!$A$2:$CE$8700,$A64,MATCH(B$1,'2-3 引出列表'!$A$1:$CD$1,0)),"")),"",IFERROR(INDEX('2-3 引出列表'!$A$2:$CE$8700,$A64,MATCH(B$1,'2-3 引出列表'!$A$1:$CD$1,0)),""))</f>
        <v>FK250715000359</v>
      </c>
      <c r="C64">
        <f>IF(ISBLANK(IFERROR(INDEX('2-3 引出列表'!$A$2:$CE$8700,$A64,MATCH(C$1,'2-3 引出列表'!$A$1:$CD$1,0)),"")),"",IFERROR(INDEX('2-3 引出列表'!$A$2:$CE$8700,$A64,MATCH(C$1,'2-3 引出列表'!$A$1:$CD$1,0)),""))</f>
        <v>3000</v>
      </c>
      <c r="D64" t="str">
        <f>IF(ISBLANK(IFERROR(INDEX('2-3 引出列表'!$A$2:$CE$8700,$A64,MATCH(D$1,'2-3 引出列表'!$A$1:$CD$1,0)),"")),"",IFERROR(INDEX('2-3 引出列表'!$A$2:$CE$8700,$A64,MATCH(D$1,'2-3 引出列表'!$A$1:$CD$1,0)),""))</f>
        <v>已审核</v>
      </c>
      <c r="E64" t="str">
        <f>IF(ISBLANK(IFERROR(INDEX('2-3 引出列表'!$A$2:$CE$8700,$A64,MATCH(E$1,'2-3 引出列表'!$A$1:$CD$1,0)),"")),"",IFERROR(INDEX('2-3 引出列表'!$A$2:$CE$8700,$A64,MATCH(E$1,'2-3 引出列表'!$A$1:$CD$1,0)),""))</f>
        <v>2025-07-15</v>
      </c>
      <c r="F64" t="str">
        <f t="shared" si="0"/>
        <v>2025-07</v>
      </c>
      <c r="G64" t="str">
        <f>IF(ISBLANK(IFERROR(INDEX('2-3 引出列表'!$A$2:$CE$8700,$A64,MATCH(G$1,'2-3 引出列表'!$A$1:$CD$1,0)),"")),"",IFERROR(INDEX('2-3 引出列表'!$A$2:$CE$8700,$A64,MATCH(G$1,'2-3 引出列表'!$A$1:$CD$1,0)),""))</f>
        <v>外包服务费.保洁外包</v>
      </c>
      <c r="H64" t="str">
        <f>IF(ISBLANK(IFERROR(INDEX('2-3 引出列表'!$A$2:$CE$8700,$A64,MATCH(H$1,'2-3 引出列表'!$A$1:$CD$1,0)),"")),"",IFERROR(INDEX('2-3 引出列表'!$A$2:$CE$8700,$A64,MATCH(H$1,'2-3 引出列表'!$A$1:$CD$1,0)),""))</f>
        <v>GCFW-Z-2025-00019</v>
      </c>
      <c r="I64" t="str">
        <f>IF(ISBLANK(IFERROR(INDEX('2-3 引出列表'!$A$2:$CE$8700,$A64,MATCH(I$1,'2-3 引出列表'!$A$1:$CD$1,0)),"")),"",IFERROR(INDEX('2-3 引出列表'!$A$2:$CE$8700,$A64,MATCH(I$1,'2-3 引出列表'!$A$1:$CD$1,0)),""))</f>
        <v>金采易购</v>
      </c>
    </row>
    <row r="65" customFormat="1" spans="1:9">
      <c r="A65">
        <v>64</v>
      </c>
      <c r="B65" t="str">
        <f>IF(ISBLANK(IFERROR(INDEX('2-3 引出列表'!$A$2:$CE$8700,$A65,MATCH(B$1,'2-3 引出列表'!$A$1:$CD$1,0)),"")),"",IFERROR(INDEX('2-3 引出列表'!$A$2:$CE$8700,$A65,MATCH(B$1,'2-3 引出列表'!$A$1:$CD$1,0)),""))</f>
        <v/>
      </c>
      <c r="C65">
        <f>IF(ISBLANK(IFERROR(INDEX('2-3 引出列表'!$A$2:$CE$8700,$A65,MATCH(C$1,'2-3 引出列表'!$A$1:$CD$1,0)),"")),"",IFERROR(INDEX('2-3 引出列表'!$A$2:$CE$8700,$A65,MATCH(C$1,'2-3 引出列表'!$A$1:$CD$1,0)),""))</f>
        <v>99953.12</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2025-07-15</v>
      </c>
      <c r="F65" t="str">
        <f t="shared" si="0"/>
        <v>2025-07</v>
      </c>
      <c r="G65" t="str">
        <f>IF(ISBLANK(IFERROR(INDEX('2-3 引出列表'!$A$2:$CE$8700,$A65,MATCH(G$1,'2-3 引出列表'!$A$1:$CD$1,0)),"")),"",IFERROR(INDEX('2-3 引出列表'!$A$2:$CE$8700,$A65,MATCH(G$1,'2-3 引出列表'!$A$1:$CD$1,0)),""))</f>
        <v>办公事务.通讯费</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row>
    <row r="66" customFormat="1" spans="1:9">
      <c r="A66">
        <v>65</v>
      </c>
      <c r="B66" t="str">
        <f>IF(ISBLANK(IFERROR(INDEX('2-3 引出列表'!$A$2:$CE$8700,$A66,MATCH(B$1,'2-3 引出列表'!$A$1:$CD$1,0)),"")),"",IFERROR(INDEX('2-3 引出列表'!$A$2:$CE$8700,$A66,MATCH(B$1,'2-3 引出列表'!$A$1:$CD$1,0)),""))</f>
        <v>FK250714001208</v>
      </c>
      <c r="C66">
        <f>IF(ISBLANK(IFERROR(INDEX('2-3 引出列表'!$A$2:$CE$8700,$A66,MATCH(C$1,'2-3 引出列表'!$A$1:$CD$1,0)),"")),"",IFERROR(INDEX('2-3 引出列表'!$A$2:$CE$8700,$A66,MATCH(C$1,'2-3 引出列表'!$A$1:$CD$1,0)),""))</f>
        <v>13.56</v>
      </c>
      <c r="D66" t="str">
        <f>IF(ISBLANK(IFERROR(INDEX('2-3 引出列表'!$A$2:$CE$8700,$A66,MATCH(D$1,'2-3 引出列表'!$A$1:$CD$1,0)),"")),"",IFERROR(INDEX('2-3 引出列表'!$A$2:$CE$8700,$A66,MATCH(D$1,'2-3 引出列表'!$A$1:$CD$1,0)),""))</f>
        <v>已审核</v>
      </c>
      <c r="E66" t="str">
        <f>IF(ISBLANK(IFERROR(INDEX('2-3 引出列表'!$A$2:$CE$8700,$A66,MATCH(E$1,'2-3 引出列表'!$A$1:$CD$1,0)),"")),"",IFERROR(INDEX('2-3 引出列表'!$A$2:$CE$8700,$A66,MATCH(E$1,'2-3 引出列表'!$A$1:$CD$1,0)),""))</f>
        <v>2025-07-14</v>
      </c>
      <c r="F66" t="str">
        <f t="shared" ref="F66:F84" si="1">LEFT(E66,7)</f>
        <v>2025-07</v>
      </c>
      <c r="G66" t="str">
        <f>IF(ISBLANK(IFERROR(INDEX('2-3 引出列表'!$A$2:$CE$8700,$A66,MATCH(G$1,'2-3 引出列表'!$A$1:$CD$1,0)),"")),"",IFERROR(INDEX('2-3 引出列表'!$A$2:$CE$8700,$A66,MATCH(G$1,'2-3 引出列表'!$A$1:$CD$1,0)),""))</f>
        <v>办公事务.办公费</v>
      </c>
      <c r="H66" t="str">
        <f>IF(ISBLANK(IFERROR(INDEX('2-3 引出列表'!$A$2:$CE$8700,$A66,MATCH(H$1,'2-3 引出列表'!$A$1:$CD$1,0)),"")),"",IFERROR(INDEX('2-3 引出列表'!$A$2:$CE$8700,$A66,MATCH(H$1,'2-3 引出列表'!$A$1:$CD$1,0)),""))</f>
        <v>XHWZ-Z-2024-0138</v>
      </c>
      <c r="I66" t="str">
        <f>IF(ISBLANK(IFERROR(INDEX('2-3 引出列表'!$A$2:$CE$8700,$A66,MATCH(I$1,'2-3 引出列表'!$A$1:$CD$1,0)),"")),"",IFERROR(INDEX('2-3 引出列表'!$A$2:$CE$8700,$A66,MATCH(I$1,'2-3 引出列表'!$A$1:$CD$1,0)),""))</f>
        <v>金采易购</v>
      </c>
    </row>
    <row r="67" customFormat="1" spans="1:9">
      <c r="A67">
        <v>66</v>
      </c>
      <c r="B67" t="str">
        <f>IF(ISBLANK(IFERROR(INDEX('2-3 引出列表'!$A$2:$CE$8700,$A67,MATCH(B$1,'2-3 引出列表'!$A$1:$CD$1,0)),"")),"",IFERROR(INDEX('2-3 引出列表'!$A$2:$CE$8700,$A67,MATCH(B$1,'2-3 引出列表'!$A$1:$CD$1,0)),""))</f>
        <v>FK250714000178</v>
      </c>
      <c r="C67">
        <f>IF(ISBLANK(IFERROR(INDEX('2-3 引出列表'!$A$2:$CE$8700,$A67,MATCH(C$1,'2-3 引出列表'!$A$1:$CD$1,0)),"")),"",IFERROR(INDEX('2-3 引出列表'!$A$2:$CE$8700,$A67,MATCH(C$1,'2-3 引出列表'!$A$1:$CD$1,0)),""))</f>
        <v>35750</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2025-07-14</v>
      </c>
      <c r="F67" t="str">
        <f t="shared" si="1"/>
        <v>2025-07</v>
      </c>
      <c r="G67" t="str">
        <f>IF(ISBLANK(IFERROR(INDEX('2-3 引出列表'!$A$2:$CE$8700,$A67,MATCH(G$1,'2-3 引出列表'!$A$1:$CD$1,0)),"")),"",IFERROR(INDEX('2-3 引出列表'!$A$2:$CE$8700,$A67,MATCH(G$1,'2-3 引出列表'!$A$1:$CD$1,0)),""))</f>
        <v>外包服务费.保洁外包</v>
      </c>
      <c r="H67" t="str">
        <f>IF(ISBLANK(IFERROR(INDEX('2-3 引出列表'!$A$2:$CE$8700,$A67,MATCH(H$1,'2-3 引出列表'!$A$1:$CD$1,0)),"")),"",IFERROR(INDEX('2-3 引出列表'!$A$2:$CE$8700,$A67,MATCH(H$1,'2-3 引出列表'!$A$1:$CD$1,0)),""))</f>
        <v>HJFW-Z-2024-8175</v>
      </c>
      <c r="I67" t="str">
        <f>IF(ISBLANK(IFERROR(INDEX('2-3 引出列表'!$A$2:$CE$8700,$A67,MATCH(I$1,'2-3 引出列表'!$A$1:$CD$1,0)),"")),"",IFERROR(INDEX('2-3 引出列表'!$A$2:$CE$8700,$A67,MATCH(I$1,'2-3 引出列表'!$A$1:$CD$1,0)),""))</f>
        <v>金采易购</v>
      </c>
    </row>
    <row r="68" customFormat="1" spans="1:9">
      <c r="A68">
        <v>67</v>
      </c>
      <c r="B68" t="str">
        <f>IF(ISBLANK(IFERROR(INDEX('2-3 引出列表'!$A$2:$CE$8700,$A68,MATCH(B$1,'2-3 引出列表'!$A$1:$CD$1,0)),"")),"",IFERROR(INDEX('2-3 引出列表'!$A$2:$CE$8700,$A68,MATCH(B$1,'2-3 引出列表'!$A$1:$CD$1,0)),""))</f>
        <v/>
      </c>
      <c r="C68">
        <f>IF(ISBLANK(IFERROR(INDEX('2-3 引出列表'!$A$2:$CE$8700,$A68,MATCH(C$1,'2-3 引出列表'!$A$1:$CD$1,0)),"")),"",IFERROR(INDEX('2-3 引出列表'!$A$2:$CE$8700,$A68,MATCH(C$1,'2-3 引出列表'!$A$1:$CD$1,0)),""))</f>
        <v>295.2</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2025-07-14</v>
      </c>
      <c r="F68" t="str">
        <f t="shared" si="1"/>
        <v>2025-07</v>
      </c>
      <c r="G68" t="str">
        <f>IF(ISBLANK(IFERROR(INDEX('2-3 引出列表'!$A$2:$CE$8700,$A68,MATCH(G$1,'2-3 引出列表'!$A$1:$CD$1,0)),"")),"",IFERROR(INDEX('2-3 引出列表'!$A$2:$CE$8700,$A68,MATCH(G$1,'2-3 引出列表'!$A$1:$CD$1,0)),""))</f>
        <v>物料消耗.机器设备油费</v>
      </c>
      <c r="H68" t="str">
        <f>IF(ISBLANK(IFERROR(INDEX('2-3 引出列表'!$A$2:$CE$8700,$A68,MATCH(H$1,'2-3 引出列表'!$A$1:$CD$1,0)),"")),"",IFERROR(INDEX('2-3 引出列表'!$A$2:$CE$8700,$A68,MATCH(H$1,'2-3 引出列表'!$A$1:$CD$1,0)),""))</f>
        <v/>
      </c>
      <c r="I68" t="str">
        <f>IF(ISBLANK(IFERROR(INDEX('2-3 引出列表'!$A$2:$CE$8700,$A68,MATCH(I$1,'2-3 引出列表'!$A$1:$CD$1,0)),"")),"",IFERROR(INDEX('2-3 引出列表'!$A$2:$CE$8700,$A68,MATCH(I$1,'2-3 引出列表'!$A$1:$CD$1,0)),""))</f>
        <v/>
      </c>
    </row>
    <row r="69" customFormat="1" spans="1:9">
      <c r="A69">
        <v>68</v>
      </c>
      <c r="B69" t="str">
        <f>IF(ISBLANK(IFERROR(INDEX('2-3 引出列表'!$A$2:$CE$8700,$A69,MATCH(B$1,'2-3 引出列表'!$A$1:$CD$1,0)),"")),"",IFERROR(INDEX('2-3 引出列表'!$A$2:$CE$8700,$A69,MATCH(B$1,'2-3 引出列表'!$A$1:$CD$1,0)),""))</f>
        <v>FK250711000803</v>
      </c>
      <c r="C69">
        <f>IF(ISBLANK(IFERROR(INDEX('2-3 引出列表'!$A$2:$CE$8700,$A69,MATCH(C$1,'2-3 引出列表'!$A$1:$CD$1,0)),"")),"",IFERROR(INDEX('2-3 引出列表'!$A$2:$CE$8700,$A69,MATCH(C$1,'2-3 引出列表'!$A$1:$CD$1,0)),""))</f>
        <v>236.7</v>
      </c>
      <c r="D69" t="str">
        <f>IF(ISBLANK(IFERROR(INDEX('2-3 引出列表'!$A$2:$CE$8700,$A69,MATCH(D$1,'2-3 引出列表'!$A$1:$CD$1,0)),"")),"",IFERROR(INDEX('2-3 引出列表'!$A$2:$CE$8700,$A69,MATCH(D$1,'2-3 引出列表'!$A$1:$CD$1,0)),""))</f>
        <v>已审核</v>
      </c>
      <c r="E69" t="str">
        <f>IF(ISBLANK(IFERROR(INDEX('2-3 引出列表'!$A$2:$CE$8700,$A69,MATCH(E$1,'2-3 引出列表'!$A$1:$CD$1,0)),"")),"",IFERROR(INDEX('2-3 引出列表'!$A$2:$CE$8700,$A69,MATCH(E$1,'2-3 引出列表'!$A$1:$CD$1,0)),""))</f>
        <v>2025-07-11</v>
      </c>
      <c r="F69" t="str">
        <f t="shared" si="1"/>
        <v>2025-07</v>
      </c>
      <c r="G69" t="str">
        <f>IF(ISBLANK(IFERROR(INDEX('2-3 引出列表'!$A$2:$CE$8700,$A69,MATCH(G$1,'2-3 引出列表'!$A$1:$CD$1,0)),"")),"",IFERROR(INDEX('2-3 引出列表'!$A$2:$CE$8700,$A69,MATCH(G$1,'2-3 引出列表'!$A$1:$CD$1,0)),""))</f>
        <v>物料消耗.物料消耗</v>
      </c>
      <c r="H69" t="str">
        <f>IF(ISBLANK(IFERROR(INDEX('2-3 引出列表'!$A$2:$CE$8700,$A69,MATCH(H$1,'2-3 引出列表'!$A$1:$CD$1,0)),"")),"",IFERROR(INDEX('2-3 引出列表'!$A$2:$CE$8700,$A69,MATCH(H$1,'2-3 引出列表'!$A$1:$CD$1,0)),""))</f>
        <v>XHWZ-Z-2024-0224</v>
      </c>
      <c r="I69" t="str">
        <f>IF(ISBLANK(IFERROR(INDEX('2-3 引出列表'!$A$2:$CE$8700,$A69,MATCH(I$1,'2-3 引出列表'!$A$1:$CD$1,0)),"")),"",IFERROR(INDEX('2-3 引出列表'!$A$2:$CE$8700,$A69,MATCH(I$1,'2-3 引出列表'!$A$1:$CD$1,0)),""))</f>
        <v>金采易购</v>
      </c>
    </row>
    <row r="70" customFormat="1" spans="1:9">
      <c r="A70">
        <v>69</v>
      </c>
      <c r="B70" t="str">
        <f>IF(ISBLANK(IFERROR(INDEX('2-3 引出列表'!$A$2:$CE$8700,$A70,MATCH(B$1,'2-3 引出列表'!$A$1:$CD$1,0)),"")),"",IFERROR(INDEX('2-3 引出列表'!$A$2:$CE$8700,$A70,MATCH(B$1,'2-3 引出列表'!$A$1:$CD$1,0)),""))</f>
        <v>FK250711000729</v>
      </c>
      <c r="C70">
        <f>IF(ISBLANK(IFERROR(INDEX('2-3 引出列表'!$A$2:$CE$8700,$A70,MATCH(C$1,'2-3 引出列表'!$A$1:$CD$1,0)),"")),"",IFERROR(INDEX('2-3 引出列表'!$A$2:$CE$8700,$A70,MATCH(C$1,'2-3 引出列表'!$A$1:$CD$1,0)),""))</f>
        <v>3453.16</v>
      </c>
      <c r="D70" t="str">
        <f>IF(ISBLANK(IFERROR(INDEX('2-3 引出列表'!$A$2:$CE$8700,$A70,MATCH(D$1,'2-3 引出列表'!$A$1:$CD$1,0)),"")),"",IFERROR(INDEX('2-3 引出列表'!$A$2:$CE$8700,$A70,MATCH(D$1,'2-3 引出列表'!$A$1:$CD$1,0)),""))</f>
        <v>已审核</v>
      </c>
      <c r="E70" t="str">
        <f>IF(ISBLANK(IFERROR(INDEX('2-3 引出列表'!$A$2:$CE$8700,$A70,MATCH(E$1,'2-3 引出列表'!$A$1:$CD$1,0)),"")),"",IFERROR(INDEX('2-3 引出列表'!$A$2:$CE$8700,$A70,MATCH(E$1,'2-3 引出列表'!$A$1:$CD$1,0)),""))</f>
        <v>2025-07-11</v>
      </c>
      <c r="F70" t="str">
        <f t="shared" si="1"/>
        <v>2025-07</v>
      </c>
      <c r="G70" t="str">
        <f>IF(ISBLANK(IFERROR(INDEX('2-3 引出列表'!$A$2:$CE$8700,$A70,MATCH(G$1,'2-3 引出列表'!$A$1:$CD$1,0)),"")),"",IFERROR(INDEX('2-3 引出列表'!$A$2:$CE$8700,$A70,MATCH(G$1,'2-3 引出列表'!$A$1:$CD$1,0)),""))</f>
        <v>办公事务.办公费</v>
      </c>
      <c r="H70" t="str">
        <f>IF(ISBLANK(IFERROR(INDEX('2-3 引出列表'!$A$2:$CE$8700,$A70,MATCH(H$1,'2-3 引出列表'!$A$1:$CD$1,0)),"")),"",IFERROR(INDEX('2-3 引出列表'!$A$2:$CE$8700,$A70,MATCH(H$1,'2-3 引出列表'!$A$1:$CD$1,0)),""))</f>
        <v>ZB20210901JCWZ02</v>
      </c>
      <c r="I70" t="str">
        <f>IF(ISBLANK(IFERROR(INDEX('2-3 引出列表'!$A$2:$CE$8700,$A70,MATCH(I$1,'2-3 引出列表'!$A$1:$CD$1,0)),"")),"",IFERROR(INDEX('2-3 引出列表'!$A$2:$CE$8700,$A70,MATCH(I$1,'2-3 引出列表'!$A$1:$CD$1,0)),""))</f>
        <v>金采易购</v>
      </c>
    </row>
    <row r="71" customFormat="1" spans="1:9">
      <c r="A71">
        <v>70</v>
      </c>
      <c r="B71" t="str">
        <f>IF(ISBLANK(IFERROR(INDEX('2-3 引出列表'!$A$2:$CE$8700,$A71,MATCH(B$1,'2-3 引出列表'!$A$1:$CD$1,0)),"")),"",IFERROR(INDEX('2-3 引出列表'!$A$2:$CE$8700,$A71,MATCH(B$1,'2-3 引出列表'!$A$1:$CD$1,0)),""))</f>
        <v>FK250711000687</v>
      </c>
      <c r="C71">
        <f>IF(ISBLANK(IFERROR(INDEX('2-3 引出列表'!$A$2:$CE$8700,$A71,MATCH(C$1,'2-3 引出列表'!$A$1:$CD$1,0)),"")),"",IFERROR(INDEX('2-3 引出列表'!$A$2:$CE$8700,$A71,MATCH(C$1,'2-3 引出列表'!$A$1:$CD$1,0)),""))</f>
        <v>560</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2025-07-11</v>
      </c>
      <c r="F71" t="str">
        <f t="shared" si="1"/>
        <v>2025-07</v>
      </c>
      <c r="G71" t="str">
        <f>IF(ISBLANK(IFERROR(INDEX('2-3 引出列表'!$A$2:$CE$8700,$A71,MATCH(G$1,'2-3 引出列表'!$A$1:$CD$1,0)),"")),"",IFERROR(INDEX('2-3 引出列表'!$A$2:$CE$8700,$A71,MATCH(G$1,'2-3 引出列表'!$A$1:$CD$1,0)),""))</f>
        <v>物料消耗.物料消耗</v>
      </c>
      <c r="H71" t="str">
        <f>IF(ISBLANK(IFERROR(INDEX('2-3 引出列表'!$A$2:$CE$8700,$A71,MATCH(H$1,'2-3 引出列表'!$A$1:$CD$1,0)),"")),"",IFERROR(INDEX('2-3 引出列表'!$A$2:$CE$8700,$A71,MATCH(H$1,'2-3 引出列表'!$A$1:$CD$1,0)),""))</f>
        <v>XHWZ-Z-2024-0076</v>
      </c>
      <c r="I71" t="str">
        <f>IF(ISBLANK(IFERROR(INDEX('2-3 引出列表'!$A$2:$CE$8700,$A71,MATCH(I$1,'2-3 引出列表'!$A$1:$CD$1,0)),"")),"",IFERROR(INDEX('2-3 引出列表'!$A$2:$CE$8700,$A71,MATCH(I$1,'2-3 引出列表'!$A$1:$CD$1,0)),""))</f>
        <v>金采易购</v>
      </c>
    </row>
    <row r="72" customFormat="1" spans="1:9">
      <c r="A72">
        <v>71</v>
      </c>
      <c r="B72" t="str">
        <f>IF(ISBLANK(IFERROR(INDEX('2-3 引出列表'!$A$2:$CE$8700,$A72,MATCH(B$1,'2-3 引出列表'!$A$1:$CD$1,0)),"")),"",IFERROR(INDEX('2-3 引出列表'!$A$2:$CE$8700,$A72,MATCH(B$1,'2-3 引出列表'!$A$1:$CD$1,0)),""))</f>
        <v>FK250710000833</v>
      </c>
      <c r="C72">
        <f>IF(ISBLANK(IFERROR(INDEX('2-3 引出列表'!$A$2:$CE$8700,$A72,MATCH(C$1,'2-3 引出列表'!$A$1:$CD$1,0)),"")),"",IFERROR(INDEX('2-3 引出列表'!$A$2:$CE$8700,$A72,MATCH(C$1,'2-3 引出列表'!$A$1:$CD$1,0)),""))</f>
        <v>10230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2025-07-10</v>
      </c>
      <c r="F72" t="str">
        <f t="shared" si="1"/>
        <v>2025-07</v>
      </c>
      <c r="G72" t="str">
        <f>IF(ISBLANK(IFERROR(INDEX('2-3 引出列表'!$A$2:$CE$8700,$A72,MATCH(G$1,'2-3 引出列表'!$A$1:$CD$1,0)),"")),"",IFERROR(INDEX('2-3 引出列表'!$A$2:$CE$8700,$A72,MATCH(G$1,'2-3 引出列表'!$A$1:$CD$1,0)),""))</f>
        <v>外包服务费.生活垃圾清运外包</v>
      </c>
      <c r="H72" t="str">
        <f>IF(ISBLANK(IFERROR(INDEX('2-3 引出列表'!$A$2:$CE$8700,$A72,MATCH(H$1,'2-3 引出列表'!$A$1:$CD$1,0)),"")),"",IFERROR(INDEX('2-3 引出列表'!$A$2:$CE$8700,$A72,MATCH(H$1,'2-3 引出列表'!$A$1:$CD$1,0)),""))</f>
        <v>HJFW-Z-2024-4951</v>
      </c>
      <c r="I72" t="str">
        <f>IF(ISBLANK(IFERROR(INDEX('2-3 引出列表'!$A$2:$CE$8700,$A72,MATCH(I$1,'2-3 引出列表'!$A$1:$CD$1,0)),"")),"",IFERROR(INDEX('2-3 引出列表'!$A$2:$CE$8700,$A72,MATCH(I$1,'2-3 引出列表'!$A$1:$CD$1,0)),""))</f>
        <v>金采易购</v>
      </c>
    </row>
    <row r="73" customFormat="1" spans="1:9">
      <c r="A73">
        <v>72</v>
      </c>
      <c r="B73" t="str">
        <f>IF(ISBLANK(IFERROR(INDEX('2-3 引出列表'!$A$2:$CE$8700,$A73,MATCH(B$1,'2-3 引出列表'!$A$1:$CD$1,0)),"")),"",IFERROR(INDEX('2-3 引出列表'!$A$2:$CE$8700,$A73,MATCH(B$1,'2-3 引出列表'!$A$1:$CD$1,0)),""))</f>
        <v>FK250710000703</v>
      </c>
      <c r="C73">
        <f>IF(ISBLANK(IFERROR(INDEX('2-3 引出列表'!$A$2:$CE$8700,$A73,MATCH(C$1,'2-3 引出列表'!$A$1:$CD$1,0)),"")),"",IFERROR(INDEX('2-3 引出列表'!$A$2:$CE$8700,$A73,MATCH(C$1,'2-3 引出列表'!$A$1:$CD$1,0)),""))</f>
        <v>2941.37</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2025-07-10</v>
      </c>
      <c r="F73" t="str">
        <f t="shared" si="1"/>
        <v>2025-07</v>
      </c>
      <c r="G73" t="str">
        <f>IF(ISBLANK(IFERROR(INDEX('2-3 引出列表'!$A$2:$CE$8700,$A73,MATCH(G$1,'2-3 引出列表'!$A$1:$CD$1,0)),"")),"",IFERROR(INDEX('2-3 引出列表'!$A$2:$CE$8700,$A73,MATCH(G$1,'2-3 引出列表'!$A$1:$CD$1,0)),""))</f>
        <v>外包服务费.消杀外包</v>
      </c>
      <c r="H73" t="str">
        <f>IF(ISBLANK(IFERROR(INDEX('2-3 引出列表'!$A$2:$CE$8700,$A73,MATCH(H$1,'2-3 引出列表'!$A$1:$CD$1,0)),"")),"",IFERROR(INDEX('2-3 引出列表'!$A$2:$CE$8700,$A73,MATCH(H$1,'2-3 引出列表'!$A$1:$CD$1,0)),""))</f>
        <v>HJFW-Z-2024-3338</v>
      </c>
      <c r="I73" t="str">
        <f>IF(ISBLANK(IFERROR(INDEX('2-3 引出列表'!$A$2:$CE$8700,$A73,MATCH(I$1,'2-3 引出列表'!$A$1:$CD$1,0)),"")),"",IFERROR(INDEX('2-3 引出列表'!$A$2:$CE$8700,$A73,MATCH(I$1,'2-3 引出列表'!$A$1:$CD$1,0)),""))</f>
        <v>金采易购</v>
      </c>
    </row>
    <row r="74" customFormat="1" spans="1:9">
      <c r="A74">
        <v>73</v>
      </c>
      <c r="B74" t="str">
        <f>IF(ISBLANK(IFERROR(INDEX('2-3 引出列表'!$A$2:$CE$8700,$A74,MATCH(B$1,'2-3 引出列表'!$A$1:$CD$1,0)),"")),"",IFERROR(INDEX('2-3 引出列表'!$A$2:$CE$8700,$A74,MATCH(B$1,'2-3 引出列表'!$A$1:$CD$1,0)),""))</f>
        <v>FK250710000383</v>
      </c>
      <c r="C74">
        <f>IF(ISBLANK(IFERROR(INDEX('2-3 引出列表'!$A$2:$CE$8700,$A74,MATCH(C$1,'2-3 引出列表'!$A$1:$CD$1,0)),"")),"",IFERROR(INDEX('2-3 引出列表'!$A$2:$CE$8700,$A74,MATCH(C$1,'2-3 引出列表'!$A$1:$CD$1,0)),""))</f>
        <v>11925</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2025-07-10</v>
      </c>
      <c r="F74" t="str">
        <f t="shared" si="1"/>
        <v>2025-07</v>
      </c>
      <c r="G74" t="str">
        <f>IF(ISBLANK(IFERROR(INDEX('2-3 引出列表'!$A$2:$CE$8700,$A74,MATCH(G$1,'2-3 引出列表'!$A$1:$CD$1,0)),"")),"",IFERROR(INDEX('2-3 引出列表'!$A$2:$CE$8700,$A74,MATCH(G$1,'2-3 引出列表'!$A$1:$CD$1,0)),""))</f>
        <v>外包服务费.设备设施维保外包</v>
      </c>
      <c r="H74" t="str">
        <f>IF(ISBLANK(IFERROR(INDEX('2-3 引出列表'!$A$2:$CE$8700,$A74,MATCH(H$1,'2-3 引出列表'!$A$1:$CD$1,0)),"")),"",IFERROR(INDEX('2-3 引出列表'!$A$2:$CE$8700,$A74,MATCH(H$1,'2-3 引出列表'!$A$1:$CD$1,0)),""))</f>
        <v>GCFW-Z-2024-5093</v>
      </c>
      <c r="I74" t="str">
        <f>IF(ISBLANK(IFERROR(INDEX('2-3 引出列表'!$A$2:$CE$8700,$A74,MATCH(I$1,'2-3 引出列表'!$A$1:$CD$1,0)),"")),"",IFERROR(INDEX('2-3 引出列表'!$A$2:$CE$8700,$A74,MATCH(I$1,'2-3 引出列表'!$A$1:$CD$1,0)),""))</f>
        <v>金采易购</v>
      </c>
    </row>
    <row r="75" customFormat="1" spans="1:9">
      <c r="A75">
        <v>74</v>
      </c>
      <c r="B75" t="str">
        <f>IF(ISBLANK(IFERROR(INDEX('2-3 引出列表'!$A$2:$CE$8700,$A75,MATCH(B$1,'2-3 引出列表'!$A$1:$CD$1,0)),"")),"",IFERROR(INDEX('2-3 引出列表'!$A$2:$CE$8700,$A75,MATCH(B$1,'2-3 引出列表'!$A$1:$CD$1,0)),""))</f>
        <v/>
      </c>
      <c r="C75">
        <f>IF(ISBLANK(IFERROR(INDEX('2-3 引出列表'!$A$2:$CE$8700,$A75,MATCH(C$1,'2-3 引出列表'!$A$1:$CD$1,0)),"")),"",IFERROR(INDEX('2-3 引出列表'!$A$2:$CE$8700,$A75,MATCH(C$1,'2-3 引出列表'!$A$1:$CD$1,0)),""))</f>
        <v>25704</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2025-07-09</v>
      </c>
      <c r="F75" t="str">
        <f t="shared" si="1"/>
        <v>2025-07</v>
      </c>
      <c r="G75" t="str">
        <f>IF(ISBLANK(IFERROR(INDEX('2-3 引出列表'!$A$2:$CE$8700,$A75,MATCH(G$1,'2-3 引出列表'!$A$1:$CD$1,0)),"")),"",IFERROR(INDEX('2-3 引出列表'!$A$2:$CE$8700,$A75,MATCH(G$1,'2-3 引出列表'!$A$1:$CD$1,0)),""))</f>
        <v>人工费用.宿舍费</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
      </c>
    </row>
    <row r="76" customFormat="1" spans="1:9">
      <c r="A76">
        <v>75</v>
      </c>
      <c r="B76" t="str">
        <f>IF(ISBLANK(IFERROR(INDEX('2-3 引出列表'!$A$2:$CE$8700,$A76,MATCH(B$1,'2-3 引出列表'!$A$1:$CD$1,0)),"")),"",IFERROR(INDEX('2-3 引出列表'!$A$2:$CE$8700,$A76,MATCH(B$1,'2-3 引出列表'!$A$1:$CD$1,0)),""))</f>
        <v>TK20250702765231</v>
      </c>
      <c r="C76">
        <f>IF(ISBLANK(IFERROR(INDEX('2-3 引出列表'!$A$2:$CE$8700,$A76,MATCH(C$1,'2-3 引出列表'!$A$1:$CD$1,0)),"")),"",IFERROR(INDEX('2-3 引出列表'!$A$2:$CE$8700,$A76,MATCH(C$1,'2-3 引出列表'!$A$1:$CD$1,0)),""))</f>
        <v>2000</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2025-07-03</v>
      </c>
      <c r="F76" t="str">
        <f t="shared" si="1"/>
        <v>2025-07</v>
      </c>
      <c r="G76" t="str">
        <f>IF(ISBLANK(IFERROR(INDEX('2-3 引出列表'!$A$2:$CE$8700,$A76,MATCH(G$1,'2-3 引出列表'!$A$1:$CD$1,0)),"")),"",IFERROR(INDEX('2-3 引出列表'!$A$2:$CE$8700,$A76,MATCH(G$1,'2-3 引出列表'!$A$1:$CD$1,0)),""))</f>
        <v>保证金及押金.物业类押金</v>
      </c>
      <c r="H76" t="str">
        <f>IF(ISBLANK(IFERROR(INDEX('2-3 引出列表'!$A$2:$CE$8700,$A76,MATCH(H$1,'2-3 引出列表'!$A$1:$CD$1,0)),"")),"",IFERROR(INDEX('2-3 引出列表'!$A$2:$CE$8700,$A76,MATCH(H$1,'2-3 引出列表'!$A$1:$CD$1,0)),""))</f>
        <v/>
      </c>
      <c r="I76" t="str">
        <f>IF(ISBLANK(IFERROR(INDEX('2-3 引出列表'!$A$2:$CE$8700,$A76,MATCH(I$1,'2-3 引出列表'!$A$1:$CD$1,0)),"")),"",IFERROR(INDEX('2-3 引出列表'!$A$2:$CE$8700,$A76,MATCH(I$1,'2-3 引出列表'!$A$1:$CD$1,0)),""))</f>
        <v>SIP</v>
      </c>
    </row>
    <row r="77" customFormat="1" spans="1:9">
      <c r="A77">
        <v>76</v>
      </c>
      <c r="B77" t="str">
        <f>IF(ISBLANK(IFERROR(INDEX('2-3 引出列表'!$A$2:$CE$8700,$A77,MATCH(B$1,'2-3 引出列表'!$A$1:$CD$1,0)),"")),"",IFERROR(INDEX('2-3 引出列表'!$A$2:$CE$8700,$A77,MATCH(B$1,'2-3 引出列表'!$A$1:$CD$1,0)),""))</f>
        <v>FK250621000192</v>
      </c>
      <c r="C77">
        <f>IF(ISBLANK(IFERROR(INDEX('2-3 引出列表'!$A$2:$CE$8700,$A77,MATCH(C$1,'2-3 引出列表'!$A$1:$CD$1,0)),"")),"",IFERROR(INDEX('2-3 引出列表'!$A$2:$CE$8700,$A77,MATCH(C$1,'2-3 引出列表'!$A$1:$CD$1,0)),""))</f>
        <v>500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2025-06-21</v>
      </c>
      <c r="F77" t="str">
        <f t="shared" si="1"/>
        <v>2025-06</v>
      </c>
      <c r="G77" t="str">
        <f>IF(ISBLANK(IFERROR(INDEX('2-3 引出列表'!$A$2:$CE$8700,$A77,MATCH(G$1,'2-3 引出列表'!$A$1:$CD$1,0)),"")),"",IFERROR(INDEX('2-3 引出列表'!$A$2:$CE$8700,$A77,MATCH(G$1,'2-3 引出列表'!$A$1:$CD$1,0)),""))</f>
        <v>社区及业委会费用.社区文化费用</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金采易购</v>
      </c>
    </row>
    <row r="78" customFormat="1" spans="1:9">
      <c r="A78">
        <v>77</v>
      </c>
      <c r="B78" t="str">
        <f>IF(ISBLANK(IFERROR(INDEX('2-3 引出列表'!$A$2:$CE$8700,$A78,MATCH(B$1,'2-3 引出列表'!$A$1:$CD$1,0)),"")),"",IFERROR(INDEX('2-3 引出列表'!$A$2:$CE$8700,$A78,MATCH(B$1,'2-3 引出列表'!$A$1:$CD$1,0)),""))</f>
        <v>FK250617000448</v>
      </c>
      <c r="C78">
        <f>IF(ISBLANK(IFERROR(INDEX('2-3 引出列表'!$A$2:$CE$8700,$A78,MATCH(C$1,'2-3 引出列表'!$A$1:$CD$1,0)),"")),"",IFERROR(INDEX('2-3 引出列表'!$A$2:$CE$8700,$A78,MATCH(C$1,'2-3 引出列表'!$A$1:$CD$1,0)),""))</f>
        <v>35750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2025-06-17</v>
      </c>
      <c r="F78" t="str">
        <f t="shared" si="1"/>
        <v>2025-06</v>
      </c>
      <c r="G78" t="str">
        <f>IF(ISBLANK(IFERROR(INDEX('2-3 引出列表'!$A$2:$CE$8700,$A78,MATCH(G$1,'2-3 引出列表'!$A$1:$CD$1,0)),"")),"",IFERROR(INDEX('2-3 引出列表'!$A$2:$CE$8700,$A78,MATCH(G$1,'2-3 引出列表'!$A$1:$CD$1,0)),""))</f>
        <v>外包服务费.保洁外包</v>
      </c>
      <c r="H78" t="str">
        <f>IF(ISBLANK(IFERROR(INDEX('2-3 引出列表'!$A$2:$CE$8700,$A78,MATCH(H$1,'2-3 引出列表'!$A$1:$CD$1,0)),"")),"",IFERROR(INDEX('2-3 引出列表'!$A$2:$CE$8700,$A78,MATCH(H$1,'2-3 引出列表'!$A$1:$CD$1,0)),""))</f>
        <v>HJFW-Z-2024-8175</v>
      </c>
      <c r="I78" t="str">
        <f>IF(ISBLANK(IFERROR(INDEX('2-3 引出列表'!$A$2:$CE$8700,$A78,MATCH(I$1,'2-3 引出列表'!$A$1:$CD$1,0)),"")),"",IFERROR(INDEX('2-3 引出列表'!$A$2:$CE$8700,$A78,MATCH(I$1,'2-3 引出列表'!$A$1:$CD$1,0)),""))</f>
        <v>金采易购</v>
      </c>
    </row>
    <row r="79" customFormat="1" spans="1:9">
      <c r="A79">
        <v>78</v>
      </c>
      <c r="B79" t="str">
        <f>IF(ISBLANK(IFERROR(INDEX('2-3 引出列表'!$A$2:$CE$8700,$A79,MATCH(B$1,'2-3 引出列表'!$A$1:$CD$1,0)),"")),"",IFERROR(INDEX('2-3 引出列表'!$A$2:$CE$8700,$A79,MATCH(B$1,'2-3 引出列表'!$A$1:$CD$1,0)),""))</f>
        <v/>
      </c>
      <c r="C79">
        <f>IF(ISBLANK(IFERROR(INDEX('2-3 引出列表'!$A$2:$CE$8700,$A79,MATCH(C$1,'2-3 引出列表'!$A$1:$CD$1,0)),"")),"",IFERROR(INDEX('2-3 引出列表'!$A$2:$CE$8700,$A79,MATCH(C$1,'2-3 引出列表'!$A$1:$CD$1,0)),""))</f>
        <v>151821.08</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2025-06-16</v>
      </c>
      <c r="F79" t="str">
        <f t="shared" si="1"/>
        <v>2025-06</v>
      </c>
      <c r="G79" t="str">
        <f>IF(ISBLANK(IFERROR(INDEX('2-3 引出列表'!$A$2:$CE$8700,$A79,MATCH(G$1,'2-3 引出列表'!$A$1:$CD$1,0)),"")),"",IFERROR(INDEX('2-3 引出列表'!$A$2:$CE$8700,$A79,MATCH(G$1,'2-3 引出列表'!$A$1:$CD$1,0)),""))</f>
        <v>办公事务.通讯费</v>
      </c>
      <c r="H79" t="str">
        <f>IF(ISBLANK(IFERROR(INDEX('2-3 引出列表'!$A$2:$CE$8700,$A79,MATCH(H$1,'2-3 引出列表'!$A$1:$CD$1,0)),"")),"",IFERROR(INDEX('2-3 引出列表'!$A$2:$CE$8700,$A79,MATCH(H$1,'2-3 引出列表'!$A$1:$CD$1,0)),""))</f>
        <v/>
      </c>
      <c r="I79" t="str">
        <f>IF(ISBLANK(IFERROR(INDEX('2-3 引出列表'!$A$2:$CE$8700,$A79,MATCH(I$1,'2-3 引出列表'!$A$1:$CD$1,0)),"")),"",IFERROR(INDEX('2-3 引出列表'!$A$2:$CE$8700,$A79,MATCH(I$1,'2-3 引出列表'!$A$1:$CD$1,0)),""))</f>
        <v/>
      </c>
    </row>
    <row r="80" customFormat="1" spans="1:9">
      <c r="A80">
        <v>79</v>
      </c>
      <c r="B80" t="str">
        <f>IF(ISBLANK(IFERROR(INDEX('2-3 引出列表'!$A$2:$CE$8700,$A80,MATCH(B$1,'2-3 引出列表'!$A$1:$CD$1,0)),"")),"",IFERROR(INDEX('2-3 引出列表'!$A$2:$CE$8700,$A80,MATCH(B$1,'2-3 引出列表'!$A$1:$CD$1,0)),""))</f>
        <v>FK250613000410</v>
      </c>
      <c r="C80">
        <f>IF(ISBLANK(IFERROR(INDEX('2-3 引出列表'!$A$2:$CE$8700,$A80,MATCH(C$1,'2-3 引出列表'!$A$1:$CD$1,0)),"")),"",IFERROR(INDEX('2-3 引出列表'!$A$2:$CE$8700,$A80,MATCH(C$1,'2-3 引出列表'!$A$1:$CD$1,0)),""))</f>
        <v>11400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2025-06-13</v>
      </c>
      <c r="F80" t="str">
        <f t="shared" si="1"/>
        <v>2025-06</v>
      </c>
      <c r="G80" t="str">
        <f>IF(ISBLANK(IFERROR(INDEX('2-3 引出列表'!$A$2:$CE$8700,$A80,MATCH(G$1,'2-3 引出列表'!$A$1:$CD$1,0)),"")),"",IFERROR(INDEX('2-3 引出列表'!$A$2:$CE$8700,$A80,MATCH(G$1,'2-3 引出列表'!$A$1:$CD$1,0)),""))</f>
        <v>外包服务费.电梯维保外包</v>
      </c>
      <c r="H80" t="str">
        <f>IF(ISBLANK(IFERROR(INDEX('2-3 引出列表'!$A$2:$CE$8700,$A80,MATCH(H$1,'2-3 引出列表'!$A$1:$CD$1,0)),"")),"",IFERROR(INDEX('2-3 引出列表'!$A$2:$CE$8700,$A80,MATCH(H$1,'2-3 引出列表'!$A$1:$CD$1,0)),""))</f>
        <v>GCFW-Z-2023-3603</v>
      </c>
      <c r="I80" t="str">
        <f>IF(ISBLANK(IFERROR(INDEX('2-3 引出列表'!$A$2:$CE$8700,$A80,MATCH(I$1,'2-3 引出列表'!$A$1:$CD$1,0)),"")),"",IFERROR(INDEX('2-3 引出列表'!$A$2:$CE$8700,$A80,MATCH(I$1,'2-3 引出列表'!$A$1:$CD$1,0)),""))</f>
        <v>金采易购</v>
      </c>
    </row>
    <row r="81" customFormat="1" spans="1:9">
      <c r="A81">
        <v>80</v>
      </c>
      <c r="B81" t="str">
        <f>IF(ISBLANK(IFERROR(INDEX('2-3 引出列表'!$A$2:$CE$8700,$A81,MATCH(B$1,'2-3 引出列表'!$A$1:$CD$1,0)),"")),"",IFERROR(INDEX('2-3 引出列表'!$A$2:$CE$8700,$A81,MATCH(B$1,'2-3 引出列表'!$A$1:$CD$1,0)),""))</f>
        <v>FK250610000878</v>
      </c>
      <c r="C81">
        <f>IF(ISBLANK(IFERROR(INDEX('2-3 引出列表'!$A$2:$CE$8700,$A81,MATCH(C$1,'2-3 引出列表'!$A$1:$CD$1,0)),"")),"",IFERROR(INDEX('2-3 引出列表'!$A$2:$CE$8700,$A81,MATCH(C$1,'2-3 引出列表'!$A$1:$CD$1,0)),""))</f>
        <v>11925</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2025-06-10</v>
      </c>
      <c r="F81" t="str">
        <f t="shared" si="1"/>
        <v>2025-06</v>
      </c>
      <c r="G81" t="str">
        <f>IF(ISBLANK(IFERROR(INDEX('2-3 引出列表'!$A$2:$CE$8700,$A81,MATCH(G$1,'2-3 引出列表'!$A$1:$CD$1,0)),"")),"",IFERROR(INDEX('2-3 引出列表'!$A$2:$CE$8700,$A81,MATCH(G$1,'2-3 引出列表'!$A$1:$CD$1,0)),""))</f>
        <v>外包服务费.设备设施维保外包</v>
      </c>
      <c r="H81" t="str">
        <f>IF(ISBLANK(IFERROR(INDEX('2-3 引出列表'!$A$2:$CE$8700,$A81,MATCH(H$1,'2-3 引出列表'!$A$1:$CD$1,0)),"")),"",IFERROR(INDEX('2-3 引出列表'!$A$2:$CE$8700,$A81,MATCH(H$1,'2-3 引出列表'!$A$1:$CD$1,0)),""))</f>
        <v>GCFW-Z-2024-5093</v>
      </c>
      <c r="I81" t="str">
        <f>IF(ISBLANK(IFERROR(INDEX('2-3 引出列表'!$A$2:$CE$8700,$A81,MATCH(I$1,'2-3 引出列表'!$A$1:$CD$1,0)),"")),"",IFERROR(INDEX('2-3 引出列表'!$A$2:$CE$8700,$A81,MATCH(I$1,'2-3 引出列表'!$A$1:$CD$1,0)),""))</f>
        <v>金采易购</v>
      </c>
    </row>
    <row r="82" customFormat="1" spans="1:9">
      <c r="A82">
        <v>81</v>
      </c>
      <c r="B82" t="str">
        <f>IF(ISBLANK(IFERROR(INDEX('2-3 引出列表'!$A$2:$CE$8700,$A82,MATCH(B$1,'2-3 引出列表'!$A$1:$CD$1,0)),"")),"",IFERROR(INDEX('2-3 引出列表'!$A$2:$CE$8700,$A82,MATCH(B$1,'2-3 引出列表'!$A$1:$CD$1,0)),""))</f>
        <v>FK250610000599</v>
      </c>
      <c r="C82">
        <f>IF(ISBLANK(IFERROR(INDEX('2-3 引出列表'!$A$2:$CE$8700,$A82,MATCH(C$1,'2-3 引出列表'!$A$1:$CD$1,0)),"")),"",IFERROR(INDEX('2-3 引出列表'!$A$2:$CE$8700,$A82,MATCH(C$1,'2-3 引出列表'!$A$1:$CD$1,0)),""))</f>
        <v>2955.23</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2025-06-10</v>
      </c>
      <c r="F82" t="str">
        <f t="shared" si="1"/>
        <v>2025-06</v>
      </c>
      <c r="G82" t="str">
        <f>IF(ISBLANK(IFERROR(INDEX('2-3 引出列表'!$A$2:$CE$8700,$A82,MATCH(G$1,'2-3 引出列表'!$A$1:$CD$1,0)),"")),"",IFERROR(INDEX('2-3 引出列表'!$A$2:$CE$8700,$A82,MATCH(G$1,'2-3 引出列表'!$A$1:$CD$1,0)),""))</f>
        <v>外包服务费.消防维保外包</v>
      </c>
      <c r="H82" t="str">
        <f>IF(ISBLANK(IFERROR(INDEX('2-3 引出列表'!$A$2:$CE$8700,$A82,MATCH(H$1,'2-3 引出列表'!$A$1:$CD$1,0)),"")),"",IFERROR(INDEX('2-3 引出列表'!$A$2:$CE$8700,$A82,MATCH(H$1,'2-3 引出列表'!$A$1:$CD$1,0)),""))</f>
        <v>GCFW-Z-2024-3557</v>
      </c>
      <c r="I82" t="str">
        <f>IF(ISBLANK(IFERROR(INDEX('2-3 引出列表'!$A$2:$CE$8700,$A82,MATCH(I$1,'2-3 引出列表'!$A$1:$CD$1,0)),"")),"",IFERROR(INDEX('2-3 引出列表'!$A$2:$CE$8700,$A82,MATCH(I$1,'2-3 引出列表'!$A$1:$CD$1,0)),""))</f>
        <v>金采易购</v>
      </c>
    </row>
    <row r="83" customFormat="1" spans="1:9">
      <c r="A83">
        <v>82</v>
      </c>
      <c r="B83" t="str">
        <f>IF(ISBLANK(IFERROR(INDEX('2-3 引出列表'!$A$2:$CE$8700,$A83,MATCH(B$1,'2-3 引出列表'!$A$1:$CD$1,0)),"")),"",IFERROR(INDEX('2-3 引出列表'!$A$2:$CE$8700,$A83,MATCH(B$1,'2-3 引出列表'!$A$1:$CD$1,0)),""))</f>
        <v/>
      </c>
      <c r="C83">
        <f>IF(ISBLANK(IFERROR(INDEX('2-3 引出列表'!$A$2:$CE$8700,$A83,MATCH(C$1,'2-3 引出列表'!$A$1:$CD$1,0)),"")),"",IFERROR(INDEX('2-3 引出列表'!$A$2:$CE$8700,$A83,MATCH(C$1,'2-3 引出列表'!$A$1:$CD$1,0)),""))</f>
        <v>62876.7</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2025-06-09</v>
      </c>
      <c r="F83" t="str">
        <f t="shared" si="1"/>
        <v>2025-06</v>
      </c>
      <c r="G83" t="str">
        <f>IF(ISBLANK(IFERROR(INDEX('2-3 引出列表'!$A$2:$CE$8700,$A83,MATCH(G$1,'2-3 引出列表'!$A$1:$CD$1,0)),"")),"",IFERROR(INDEX('2-3 引出列表'!$A$2:$CE$8700,$A83,MATCH(G$1,'2-3 引出列表'!$A$1:$CD$1,0)),""))</f>
        <v>项目能耗.代销水费</v>
      </c>
      <c r="H83" t="str">
        <f>IF(ISBLANK(IFERROR(INDEX('2-3 引出列表'!$A$2:$CE$8700,$A83,MATCH(H$1,'2-3 引出列表'!$A$1:$CD$1,0)),"")),"",IFERROR(INDEX('2-3 引出列表'!$A$2:$CE$8700,$A83,MATCH(H$1,'2-3 引出列表'!$A$1:$CD$1,0)),""))</f>
        <v/>
      </c>
      <c r="I83" t="str">
        <f>IF(ISBLANK(IFERROR(INDEX('2-3 引出列表'!$A$2:$CE$8700,$A83,MATCH(I$1,'2-3 引出列表'!$A$1:$CD$1,0)),"")),"",IFERROR(INDEX('2-3 引出列表'!$A$2:$CE$8700,$A83,MATCH(I$1,'2-3 引出列表'!$A$1:$CD$1,0)),""))</f>
        <v/>
      </c>
    </row>
    <row r="84" customFormat="1" spans="1:9">
      <c r="A84">
        <v>83</v>
      </c>
      <c r="B84" t="str">
        <f>IF(ISBLANK(IFERROR(INDEX('2-3 引出列表'!$A$2:$CE$8700,$A84,MATCH(B$1,'2-3 引出列表'!$A$1:$CD$1,0)),"")),"",IFERROR(INDEX('2-3 引出列表'!$A$2:$CE$8700,$A84,MATCH(B$1,'2-3 引出列表'!$A$1:$CD$1,0)),""))</f>
        <v/>
      </c>
      <c r="C84">
        <f>IF(ISBLANK(IFERROR(INDEX('2-3 引出列表'!$A$2:$CE$8700,$A84,MATCH(C$1,'2-3 引出列表'!$A$1:$CD$1,0)),"")),"",IFERROR(INDEX('2-3 引出列表'!$A$2:$CE$8700,$A84,MATCH(C$1,'2-3 引出列表'!$A$1:$CD$1,0)),""))</f>
        <v>25590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2025-06-09</v>
      </c>
      <c r="F84" t="str">
        <f t="shared" si="1"/>
        <v>2025-06</v>
      </c>
      <c r="G84" t="str">
        <f>IF(ISBLANK(IFERROR(INDEX('2-3 引出列表'!$A$2:$CE$8700,$A84,MATCH(G$1,'2-3 引出列表'!$A$1:$CD$1,0)),"")),"",IFERROR(INDEX('2-3 引出列表'!$A$2:$CE$8700,$A84,MATCH(G$1,'2-3 引出列表'!$A$1:$CD$1,0)),""))</f>
        <v>项目能耗.代销水费</v>
      </c>
      <c r="H84" t="str">
        <f>IF(ISBLANK(IFERROR(INDEX('2-3 引出列表'!$A$2:$CE$8700,$A84,MATCH(H$1,'2-3 引出列表'!$A$1:$CD$1,0)),"")),"",IFERROR(INDEX('2-3 引出列表'!$A$2:$CE$8700,$A84,MATCH(H$1,'2-3 引出列表'!$A$1:$CD$1,0)),""))</f>
        <v/>
      </c>
      <c r="I84" t="str">
        <f>IF(ISBLANK(IFERROR(INDEX('2-3 引出列表'!$A$2:$CE$8700,$A84,MATCH(I$1,'2-3 引出列表'!$A$1:$CD$1,0)),"")),"",IFERROR(INDEX('2-3 引出列表'!$A$2:$CE$8700,$A84,MATCH(I$1,'2-3 引出列表'!$A$1:$CD$1,0)),""))</f>
        <v/>
      </c>
    </row>
    <row r="85" customFormat="1" spans="1:9">
      <c r="A85">
        <v>84</v>
      </c>
      <c r="B85" t="str">
        <f>IF(ISBLANK(IFERROR(INDEX('2-3 引出列表'!$A$2:$CE$8700,$A85,MATCH(B$1,'2-3 引出列表'!$A$1:$CD$1,0)),"")),"",IFERROR(INDEX('2-3 引出列表'!$A$2:$CE$8700,$A85,MATCH(B$1,'2-3 引出列表'!$A$1:$CD$1,0)),""))</f>
        <v/>
      </c>
      <c r="C85">
        <f>IF(ISBLANK(IFERROR(INDEX('2-3 引出列表'!$A$2:$CE$8700,$A85,MATCH(C$1,'2-3 引出列表'!$A$1:$CD$1,0)),"")),"",IFERROR(INDEX('2-3 引出列表'!$A$2:$CE$8700,$A85,MATCH(C$1,'2-3 引出列表'!$A$1:$CD$1,0)),""))</f>
        <v>28512.18</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2025-06-09</v>
      </c>
      <c r="F85" t="str">
        <f t="shared" ref="F85:F106" si="2">LEFT(E85,7)</f>
        <v>2025-06</v>
      </c>
      <c r="G85" t="str">
        <f>IF(ISBLANK(IFERROR(INDEX('2-3 引出列表'!$A$2:$CE$8700,$A85,MATCH(G$1,'2-3 引出列表'!$A$1:$CD$1,0)),"")),"",IFERROR(INDEX('2-3 引出列表'!$A$2:$CE$8700,$A85,MATCH(G$1,'2-3 引出列表'!$A$1:$CD$1,0)),""))</f>
        <v>项目能耗.代销水费</v>
      </c>
      <c r="H85" t="str">
        <f>IF(ISBLANK(IFERROR(INDEX('2-3 引出列表'!$A$2:$CE$8700,$A85,MATCH(H$1,'2-3 引出列表'!$A$1:$CD$1,0)),"")),"",IFERROR(INDEX('2-3 引出列表'!$A$2:$CE$8700,$A85,MATCH(H$1,'2-3 引出列表'!$A$1:$CD$1,0)),""))</f>
        <v/>
      </c>
      <c r="I85" t="str">
        <f>IF(ISBLANK(IFERROR(INDEX('2-3 引出列表'!$A$2:$CE$8700,$A85,MATCH(I$1,'2-3 引出列表'!$A$1:$CD$1,0)),"")),"",IFERROR(INDEX('2-3 引出列表'!$A$2:$CE$8700,$A85,MATCH(I$1,'2-3 引出列表'!$A$1:$CD$1,0)),""))</f>
        <v/>
      </c>
    </row>
    <row r="86" customFormat="1" spans="1:9">
      <c r="A86">
        <v>85</v>
      </c>
      <c r="B86" t="str">
        <f>IF(ISBLANK(IFERROR(INDEX('2-3 引出列表'!$A$2:$CE$8700,$A86,MATCH(B$1,'2-3 引出列表'!$A$1:$CD$1,0)),"")),"",IFERROR(INDEX('2-3 引出列表'!$A$2:$CE$8700,$A86,MATCH(B$1,'2-3 引出列表'!$A$1:$CD$1,0)),""))</f>
        <v/>
      </c>
      <c r="C86">
        <f>IF(ISBLANK(IFERROR(INDEX('2-3 引出列表'!$A$2:$CE$8700,$A86,MATCH(C$1,'2-3 引出列表'!$A$1:$CD$1,0)),"")),"",IFERROR(INDEX('2-3 引出列表'!$A$2:$CE$8700,$A86,MATCH(C$1,'2-3 引出列表'!$A$1:$CD$1,0)),""))</f>
        <v>57889.3</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2025-06-09</v>
      </c>
      <c r="F86" t="str">
        <f t="shared" si="2"/>
        <v>2025-06</v>
      </c>
      <c r="G86" t="str">
        <f>IF(ISBLANK(IFERROR(INDEX('2-3 引出列表'!$A$2:$CE$8700,$A86,MATCH(G$1,'2-3 引出列表'!$A$1:$CD$1,0)),"")),"",IFERROR(INDEX('2-3 引出列表'!$A$2:$CE$8700,$A86,MATCH(G$1,'2-3 引出列表'!$A$1:$CD$1,0)),""))</f>
        <v>项目能耗.代销水费</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
      </c>
    </row>
    <row r="87" customFormat="1" spans="1:9">
      <c r="A87">
        <v>86</v>
      </c>
      <c r="B87" t="str">
        <f>IF(ISBLANK(IFERROR(INDEX('2-3 引出列表'!$A$2:$CE$8700,$A87,MATCH(B$1,'2-3 引出列表'!$A$1:$CD$1,0)),"")),"",IFERROR(INDEX('2-3 引出列表'!$A$2:$CE$8700,$A87,MATCH(B$1,'2-3 引出列表'!$A$1:$CD$1,0)),""))</f>
        <v>FK250605000926</v>
      </c>
      <c r="C87">
        <f>IF(ISBLANK(IFERROR(INDEX('2-3 引出列表'!$A$2:$CE$8700,$A87,MATCH(C$1,'2-3 引出列表'!$A$1:$CD$1,0)),"")),"",IFERROR(INDEX('2-3 引出列表'!$A$2:$CE$8700,$A87,MATCH(C$1,'2-3 引出列表'!$A$1:$CD$1,0)),""))</f>
        <v>2941.33</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2025-06-05</v>
      </c>
      <c r="F87" t="str">
        <f t="shared" si="2"/>
        <v>2025-06</v>
      </c>
      <c r="G87" t="str">
        <f>IF(ISBLANK(IFERROR(INDEX('2-3 引出列表'!$A$2:$CE$8700,$A87,MATCH(G$1,'2-3 引出列表'!$A$1:$CD$1,0)),"")),"",IFERROR(INDEX('2-3 引出列表'!$A$2:$CE$8700,$A87,MATCH(G$1,'2-3 引出列表'!$A$1:$CD$1,0)),""))</f>
        <v>外包服务费.消杀外包</v>
      </c>
      <c r="H87" t="str">
        <f>IF(ISBLANK(IFERROR(INDEX('2-3 引出列表'!$A$2:$CE$8700,$A87,MATCH(H$1,'2-3 引出列表'!$A$1:$CD$1,0)),"")),"",IFERROR(INDEX('2-3 引出列表'!$A$2:$CE$8700,$A87,MATCH(H$1,'2-3 引出列表'!$A$1:$CD$1,0)),""))</f>
        <v>HJFW-Z-2024-3338</v>
      </c>
      <c r="I87" t="str">
        <f>IF(ISBLANK(IFERROR(INDEX('2-3 引出列表'!$A$2:$CE$8700,$A87,MATCH(I$1,'2-3 引出列表'!$A$1:$CD$1,0)),"")),"",IFERROR(INDEX('2-3 引出列表'!$A$2:$CE$8700,$A87,MATCH(I$1,'2-3 引出列表'!$A$1:$CD$1,0)),""))</f>
        <v>金采易购</v>
      </c>
    </row>
    <row r="88" customFormat="1" spans="1:9">
      <c r="A88">
        <v>87</v>
      </c>
      <c r="B88" t="str">
        <f>IF(ISBLANK(IFERROR(INDEX('2-3 引出列表'!$A$2:$CE$8700,$A88,MATCH(B$1,'2-3 引出列表'!$A$1:$CD$1,0)),"")),"",IFERROR(INDEX('2-3 引出列表'!$A$2:$CE$8700,$A88,MATCH(B$1,'2-3 引出列表'!$A$1:$CD$1,0)),""))</f>
        <v>FK250605000544</v>
      </c>
      <c r="C88">
        <f>IF(ISBLANK(IFERROR(INDEX('2-3 引出列表'!$A$2:$CE$8700,$A88,MATCH(C$1,'2-3 引出列表'!$A$1:$CD$1,0)),"")),"",IFERROR(INDEX('2-3 引出列表'!$A$2:$CE$8700,$A88,MATCH(C$1,'2-3 引出列表'!$A$1:$CD$1,0)),""))</f>
        <v>10230</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2025-06-05</v>
      </c>
      <c r="F88" t="str">
        <f t="shared" si="2"/>
        <v>2025-06</v>
      </c>
      <c r="G88" t="str">
        <f>IF(ISBLANK(IFERROR(INDEX('2-3 引出列表'!$A$2:$CE$8700,$A88,MATCH(G$1,'2-3 引出列表'!$A$1:$CD$1,0)),"")),"",IFERROR(INDEX('2-3 引出列表'!$A$2:$CE$8700,$A88,MATCH(G$1,'2-3 引出列表'!$A$1:$CD$1,0)),""))</f>
        <v>外包服务费.生活垃圾清运外包</v>
      </c>
      <c r="H88" t="str">
        <f>IF(ISBLANK(IFERROR(INDEX('2-3 引出列表'!$A$2:$CE$8700,$A88,MATCH(H$1,'2-3 引出列表'!$A$1:$CD$1,0)),"")),"",IFERROR(INDEX('2-3 引出列表'!$A$2:$CE$8700,$A88,MATCH(H$1,'2-3 引出列表'!$A$1:$CD$1,0)),""))</f>
        <v>HJFW-Z-2024-4951</v>
      </c>
      <c r="I88" t="str">
        <f>IF(ISBLANK(IFERROR(INDEX('2-3 引出列表'!$A$2:$CE$8700,$A88,MATCH(I$1,'2-3 引出列表'!$A$1:$CD$1,0)),"")),"",IFERROR(INDEX('2-3 引出列表'!$A$2:$CE$8700,$A88,MATCH(I$1,'2-3 引出列表'!$A$1:$CD$1,0)),""))</f>
        <v>金采易购</v>
      </c>
    </row>
    <row r="89" customFormat="1" spans="1:9">
      <c r="A89">
        <v>88</v>
      </c>
      <c r="B89" t="str">
        <f>IF(ISBLANK(IFERROR(INDEX('2-3 引出列表'!$A$2:$CE$8700,$A89,MATCH(B$1,'2-3 引出列表'!$A$1:$CD$1,0)),"")),"",IFERROR(INDEX('2-3 引出列表'!$A$2:$CE$8700,$A89,MATCH(B$1,'2-3 引出列表'!$A$1:$CD$1,0)),""))</f>
        <v>0ED6F8C907D37AB3F644086C3A1F7728</v>
      </c>
      <c r="C89">
        <f>IF(ISBLANK(IFERROR(INDEX('2-3 引出列表'!$A$2:$CE$8700,$A89,MATCH(C$1,'2-3 引出列表'!$A$1:$CD$1,0)),"")),"",IFERROR(INDEX('2-3 引出列表'!$A$2:$CE$8700,$A89,MATCH(C$1,'2-3 引出列表'!$A$1:$CD$1,0)),""))</f>
        <v>99999</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2025-05-22</v>
      </c>
      <c r="F89" t="str">
        <f t="shared" si="2"/>
        <v>2025-05</v>
      </c>
      <c r="G89" t="str">
        <f>IF(ISBLANK(IFERROR(INDEX('2-3 引出列表'!$A$2:$CE$8700,$A89,MATCH(G$1,'2-3 引出列表'!$A$1:$CD$1,0)),"")),"",IFERROR(INDEX('2-3 引出列表'!$A$2:$CE$8700,$A89,MATCH(G$1,'2-3 引出列表'!$A$1:$CD$1,0)),""))</f>
        <v>资金调拨.资金调拨</v>
      </c>
      <c r="H89" t="str">
        <f>IF(ISBLANK(IFERROR(INDEX('2-3 引出列表'!$A$2:$CE$8700,$A89,MATCH(H$1,'2-3 引出列表'!$A$1:$CD$1,0)),"")),"",IFERROR(INDEX('2-3 引出列表'!$A$2:$CE$8700,$A89,MATCH(H$1,'2-3 引出列表'!$A$1:$CD$1,0)),""))</f>
        <v/>
      </c>
      <c r="I89" t="str">
        <f>IF(ISBLANK(IFERROR(INDEX('2-3 引出列表'!$A$2:$CE$8700,$A89,MATCH(I$1,'2-3 引出列表'!$A$1:$CD$1,0)),"")),"",IFERROR(INDEX('2-3 引出列表'!$A$2:$CE$8700,$A89,MATCH(I$1,'2-3 引出列表'!$A$1:$CD$1,0)),""))</f>
        <v>拜特</v>
      </c>
    </row>
    <row r="90" customFormat="1" spans="1:9">
      <c r="A90">
        <v>89</v>
      </c>
      <c r="B90" t="str">
        <f>IF(ISBLANK(IFERROR(INDEX('2-3 引出列表'!$A$2:$CE$8700,$A90,MATCH(B$1,'2-3 引出列表'!$A$1:$CD$1,0)),"")),"",IFERROR(INDEX('2-3 引出列表'!$A$2:$CE$8700,$A90,MATCH(B$1,'2-3 引出列表'!$A$1:$CD$1,0)),""))</f>
        <v>747D78EBE353AFCF8307333E5A1CB9CF</v>
      </c>
      <c r="C90">
        <f>IF(ISBLANK(IFERROR(INDEX('2-3 引出列表'!$A$2:$CE$8700,$A90,MATCH(C$1,'2-3 引出列表'!$A$1:$CD$1,0)),"")),"",IFERROR(INDEX('2-3 引出列表'!$A$2:$CE$8700,$A90,MATCH(C$1,'2-3 引出列表'!$A$1:$CD$1,0)),""))</f>
        <v>99999</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2025-05-22</v>
      </c>
      <c r="F90" t="str">
        <f t="shared" si="2"/>
        <v>2025-05</v>
      </c>
      <c r="G90" t="str">
        <f>IF(ISBLANK(IFERROR(INDEX('2-3 引出列表'!$A$2:$CE$8700,$A90,MATCH(G$1,'2-3 引出列表'!$A$1:$CD$1,0)),"")),"",IFERROR(INDEX('2-3 引出列表'!$A$2:$CE$8700,$A90,MATCH(G$1,'2-3 引出列表'!$A$1:$CD$1,0)),""))</f>
        <v>资金调拨.资金调拨</v>
      </c>
      <c r="H90" t="str">
        <f>IF(ISBLANK(IFERROR(INDEX('2-3 引出列表'!$A$2:$CE$8700,$A90,MATCH(H$1,'2-3 引出列表'!$A$1:$CD$1,0)),"")),"",IFERROR(INDEX('2-3 引出列表'!$A$2:$CE$8700,$A90,MATCH(H$1,'2-3 引出列表'!$A$1:$CD$1,0)),""))</f>
        <v/>
      </c>
      <c r="I90" t="str">
        <f>IF(ISBLANK(IFERROR(INDEX('2-3 引出列表'!$A$2:$CE$8700,$A90,MATCH(I$1,'2-3 引出列表'!$A$1:$CD$1,0)),"")),"",IFERROR(INDEX('2-3 引出列表'!$A$2:$CE$8700,$A90,MATCH(I$1,'2-3 引出列表'!$A$1:$CD$1,0)),""))</f>
        <v>拜特</v>
      </c>
    </row>
    <row r="91" customFormat="1" spans="1:9">
      <c r="A91">
        <v>90</v>
      </c>
      <c r="B91" t="str">
        <f>IF(ISBLANK(IFERROR(INDEX('2-3 引出列表'!$A$2:$CE$8700,$A91,MATCH(B$1,'2-3 引出列表'!$A$1:$CD$1,0)),"")),"",IFERROR(INDEX('2-3 引出列表'!$A$2:$CE$8700,$A91,MATCH(B$1,'2-3 引出列表'!$A$1:$CD$1,0)),""))</f>
        <v>7F5632937EBF0882669ED5BB08E04D44</v>
      </c>
      <c r="C91">
        <f>IF(ISBLANK(IFERROR(INDEX('2-3 引出列表'!$A$2:$CE$8700,$A91,MATCH(C$1,'2-3 引出列表'!$A$1:$CD$1,0)),"")),"",IFERROR(INDEX('2-3 引出列表'!$A$2:$CE$8700,$A91,MATCH(C$1,'2-3 引出列表'!$A$1:$CD$1,0)),""))</f>
        <v>99999</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2025-05-22</v>
      </c>
      <c r="F91" t="str">
        <f t="shared" si="2"/>
        <v>2025-05</v>
      </c>
      <c r="G91" t="str">
        <f>IF(ISBLANK(IFERROR(INDEX('2-3 引出列表'!$A$2:$CE$8700,$A91,MATCH(G$1,'2-3 引出列表'!$A$1:$CD$1,0)),"")),"",IFERROR(INDEX('2-3 引出列表'!$A$2:$CE$8700,$A91,MATCH(G$1,'2-3 引出列表'!$A$1:$CD$1,0)),""))</f>
        <v>资金调拨.资金调拨</v>
      </c>
      <c r="H91" t="str">
        <f>IF(ISBLANK(IFERROR(INDEX('2-3 引出列表'!$A$2:$CE$8700,$A91,MATCH(H$1,'2-3 引出列表'!$A$1:$CD$1,0)),"")),"",IFERROR(INDEX('2-3 引出列表'!$A$2:$CE$8700,$A91,MATCH(H$1,'2-3 引出列表'!$A$1:$CD$1,0)),""))</f>
        <v/>
      </c>
      <c r="I91" t="str">
        <f>IF(ISBLANK(IFERROR(INDEX('2-3 引出列表'!$A$2:$CE$8700,$A91,MATCH(I$1,'2-3 引出列表'!$A$1:$CD$1,0)),"")),"",IFERROR(INDEX('2-3 引出列表'!$A$2:$CE$8700,$A91,MATCH(I$1,'2-3 引出列表'!$A$1:$CD$1,0)),""))</f>
        <v>拜特</v>
      </c>
    </row>
    <row r="92" customFormat="1" spans="1:9">
      <c r="A92">
        <v>91</v>
      </c>
      <c r="B92" t="str">
        <f>IF(ISBLANK(IFERROR(INDEX('2-3 引出列表'!$A$2:$CE$8700,$A92,MATCH(B$1,'2-3 引出列表'!$A$1:$CD$1,0)),"")),"",IFERROR(INDEX('2-3 引出列表'!$A$2:$CE$8700,$A92,MATCH(B$1,'2-3 引出列表'!$A$1:$CD$1,0)),""))</f>
        <v>7546ECDD7A240B1F2BA980181D8A75CB</v>
      </c>
      <c r="C92">
        <f>IF(ISBLANK(IFERROR(INDEX('2-3 引出列表'!$A$2:$CE$8700,$A92,MATCH(C$1,'2-3 引出列表'!$A$1:$CD$1,0)),"")),"",IFERROR(INDEX('2-3 引出列表'!$A$2:$CE$8700,$A92,MATCH(C$1,'2-3 引出列表'!$A$1:$CD$1,0)),""))</f>
        <v>99999</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2025-05-22</v>
      </c>
      <c r="F92" t="str">
        <f t="shared" si="2"/>
        <v>2025-05</v>
      </c>
      <c r="G92" t="str">
        <f>IF(ISBLANK(IFERROR(INDEX('2-3 引出列表'!$A$2:$CE$8700,$A92,MATCH(G$1,'2-3 引出列表'!$A$1:$CD$1,0)),"")),"",IFERROR(INDEX('2-3 引出列表'!$A$2:$CE$8700,$A92,MATCH(G$1,'2-3 引出列表'!$A$1:$CD$1,0)),""))</f>
        <v>资金调拨.资金调拨</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拜特</v>
      </c>
    </row>
    <row r="93" customFormat="1" spans="1:9">
      <c r="A93">
        <v>92</v>
      </c>
      <c r="B93" t="str">
        <f>IF(ISBLANK(IFERROR(INDEX('2-3 引出列表'!$A$2:$CE$8700,$A93,MATCH(B$1,'2-3 引出列表'!$A$1:$CD$1,0)),"")),"",IFERROR(INDEX('2-3 引出列表'!$A$2:$CE$8700,$A93,MATCH(B$1,'2-3 引出列表'!$A$1:$CD$1,0)),""))</f>
        <v>64A92B5CAA4E5576AE1C69E128B34276</v>
      </c>
      <c r="C93">
        <f>IF(ISBLANK(IFERROR(INDEX('2-3 引出列表'!$A$2:$CE$8700,$A93,MATCH(C$1,'2-3 引出列表'!$A$1:$CD$1,0)),"")),"",IFERROR(INDEX('2-3 引出列表'!$A$2:$CE$8700,$A93,MATCH(C$1,'2-3 引出列表'!$A$1:$CD$1,0)),""))</f>
        <v>99999</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2025-05-22</v>
      </c>
      <c r="F93" t="str">
        <f t="shared" si="2"/>
        <v>2025-05</v>
      </c>
      <c r="G93" t="str">
        <f>IF(ISBLANK(IFERROR(INDEX('2-3 引出列表'!$A$2:$CE$8700,$A93,MATCH(G$1,'2-3 引出列表'!$A$1:$CD$1,0)),"")),"",IFERROR(INDEX('2-3 引出列表'!$A$2:$CE$8700,$A93,MATCH(G$1,'2-3 引出列表'!$A$1:$CD$1,0)),""))</f>
        <v>资金调拨.资金调拨</v>
      </c>
      <c r="H93" t="str">
        <f>IF(ISBLANK(IFERROR(INDEX('2-3 引出列表'!$A$2:$CE$8700,$A93,MATCH(H$1,'2-3 引出列表'!$A$1:$CD$1,0)),"")),"",IFERROR(INDEX('2-3 引出列表'!$A$2:$CE$8700,$A93,MATCH(H$1,'2-3 引出列表'!$A$1:$CD$1,0)),""))</f>
        <v/>
      </c>
      <c r="I93" t="str">
        <f>IF(ISBLANK(IFERROR(INDEX('2-3 引出列表'!$A$2:$CE$8700,$A93,MATCH(I$1,'2-3 引出列表'!$A$1:$CD$1,0)),"")),"",IFERROR(INDEX('2-3 引出列表'!$A$2:$CE$8700,$A93,MATCH(I$1,'2-3 引出列表'!$A$1:$CD$1,0)),""))</f>
        <v>拜特</v>
      </c>
    </row>
    <row r="94" customFormat="1" spans="1:9">
      <c r="A94">
        <v>93</v>
      </c>
      <c r="B94" t="str">
        <f>IF(ISBLANK(IFERROR(INDEX('2-3 引出列表'!$A$2:$CE$8700,$A94,MATCH(B$1,'2-3 引出列表'!$A$1:$CD$1,0)),"")),"",IFERROR(INDEX('2-3 引出列表'!$A$2:$CE$8700,$A94,MATCH(B$1,'2-3 引出列表'!$A$1:$CD$1,0)),""))</f>
        <v>FE5214D86746479965CB0659A158DC68</v>
      </c>
      <c r="C94">
        <f>IF(ISBLANK(IFERROR(INDEX('2-3 引出列表'!$A$2:$CE$8700,$A94,MATCH(C$1,'2-3 引出列表'!$A$1:$CD$1,0)),"")),"",IFERROR(INDEX('2-3 引出列表'!$A$2:$CE$8700,$A94,MATCH(C$1,'2-3 引出列表'!$A$1:$CD$1,0)),""))</f>
        <v>99999</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2025-05-22</v>
      </c>
      <c r="F94" t="str">
        <f t="shared" si="2"/>
        <v>2025-05</v>
      </c>
      <c r="G94" t="str">
        <f>IF(ISBLANK(IFERROR(INDEX('2-3 引出列表'!$A$2:$CE$8700,$A94,MATCH(G$1,'2-3 引出列表'!$A$1:$CD$1,0)),"")),"",IFERROR(INDEX('2-3 引出列表'!$A$2:$CE$8700,$A94,MATCH(G$1,'2-3 引出列表'!$A$1:$CD$1,0)),""))</f>
        <v>资金调拨.资金调拨</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拜特</v>
      </c>
    </row>
    <row r="95" customFormat="1" spans="1:9">
      <c r="A95">
        <v>94</v>
      </c>
      <c r="B95" t="str">
        <f>IF(ISBLANK(IFERROR(INDEX('2-3 引出列表'!$A$2:$CE$8700,$A95,MATCH(B$1,'2-3 引出列表'!$A$1:$CD$1,0)),"")),"",IFERROR(INDEX('2-3 引出列表'!$A$2:$CE$8700,$A95,MATCH(B$1,'2-3 引出列表'!$A$1:$CD$1,0)),""))</f>
        <v>F56531EB642D6F14568F363BE0CE16CD</v>
      </c>
      <c r="C95">
        <f>IF(ISBLANK(IFERROR(INDEX('2-3 引出列表'!$A$2:$CE$8700,$A95,MATCH(C$1,'2-3 引出列表'!$A$1:$CD$1,0)),"")),"",IFERROR(INDEX('2-3 引出列表'!$A$2:$CE$8700,$A95,MATCH(C$1,'2-3 引出列表'!$A$1:$CD$1,0)),""))</f>
        <v>99999</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2025-05-22</v>
      </c>
      <c r="F95" t="str">
        <f t="shared" si="2"/>
        <v>2025-05</v>
      </c>
      <c r="G95" t="str">
        <f>IF(ISBLANK(IFERROR(INDEX('2-3 引出列表'!$A$2:$CE$8700,$A95,MATCH(G$1,'2-3 引出列表'!$A$1:$CD$1,0)),"")),"",IFERROR(INDEX('2-3 引出列表'!$A$2:$CE$8700,$A95,MATCH(G$1,'2-3 引出列表'!$A$1:$CD$1,0)),""))</f>
        <v>资金调拨.资金调拨</v>
      </c>
      <c r="H95" t="str">
        <f>IF(ISBLANK(IFERROR(INDEX('2-3 引出列表'!$A$2:$CE$8700,$A95,MATCH(H$1,'2-3 引出列表'!$A$1:$CD$1,0)),"")),"",IFERROR(INDEX('2-3 引出列表'!$A$2:$CE$8700,$A95,MATCH(H$1,'2-3 引出列表'!$A$1:$CD$1,0)),""))</f>
        <v/>
      </c>
      <c r="I95" t="str">
        <f>IF(ISBLANK(IFERROR(INDEX('2-3 引出列表'!$A$2:$CE$8700,$A95,MATCH(I$1,'2-3 引出列表'!$A$1:$CD$1,0)),"")),"",IFERROR(INDEX('2-3 引出列表'!$A$2:$CE$8700,$A95,MATCH(I$1,'2-3 引出列表'!$A$1:$CD$1,0)),""))</f>
        <v>拜特</v>
      </c>
    </row>
    <row r="96" customFormat="1" spans="1:9">
      <c r="A96">
        <v>95</v>
      </c>
      <c r="B96" t="str">
        <f>IF(ISBLANK(IFERROR(INDEX('2-3 引出列表'!$A$2:$CE$8700,$A96,MATCH(B$1,'2-3 引出列表'!$A$1:$CD$1,0)),"")),"",IFERROR(INDEX('2-3 引出列表'!$A$2:$CE$8700,$A96,MATCH(B$1,'2-3 引出列表'!$A$1:$CD$1,0)),""))</f>
        <v>0D83EBE410492300305CD7FA5DCC1F71</v>
      </c>
      <c r="C96">
        <f>IF(ISBLANK(IFERROR(INDEX('2-3 引出列表'!$A$2:$CE$8700,$A96,MATCH(C$1,'2-3 引出列表'!$A$1:$CD$1,0)),"")),"",IFERROR(INDEX('2-3 引出列表'!$A$2:$CE$8700,$A96,MATCH(C$1,'2-3 引出列表'!$A$1:$CD$1,0)),""))</f>
        <v>99999</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2025-05-22</v>
      </c>
      <c r="F96" t="str">
        <f t="shared" si="2"/>
        <v>2025-05</v>
      </c>
      <c r="G96" t="str">
        <f>IF(ISBLANK(IFERROR(INDEX('2-3 引出列表'!$A$2:$CE$8700,$A96,MATCH(G$1,'2-3 引出列表'!$A$1:$CD$1,0)),"")),"",IFERROR(INDEX('2-3 引出列表'!$A$2:$CE$8700,$A96,MATCH(G$1,'2-3 引出列表'!$A$1:$CD$1,0)),""))</f>
        <v>资金调拨.资金调拨</v>
      </c>
      <c r="H96" t="str">
        <f>IF(ISBLANK(IFERROR(INDEX('2-3 引出列表'!$A$2:$CE$8700,$A96,MATCH(H$1,'2-3 引出列表'!$A$1:$CD$1,0)),"")),"",IFERROR(INDEX('2-3 引出列表'!$A$2:$CE$8700,$A96,MATCH(H$1,'2-3 引出列表'!$A$1:$CD$1,0)),""))</f>
        <v/>
      </c>
      <c r="I96" t="str">
        <f>IF(ISBLANK(IFERROR(INDEX('2-3 引出列表'!$A$2:$CE$8700,$A96,MATCH(I$1,'2-3 引出列表'!$A$1:$CD$1,0)),"")),"",IFERROR(INDEX('2-3 引出列表'!$A$2:$CE$8700,$A96,MATCH(I$1,'2-3 引出列表'!$A$1:$CD$1,0)),""))</f>
        <v>拜特</v>
      </c>
    </row>
    <row r="97" customFormat="1" spans="1:9">
      <c r="A97">
        <v>96</v>
      </c>
      <c r="B97" t="str">
        <f>IF(ISBLANK(IFERROR(INDEX('2-3 引出列表'!$A$2:$CE$8700,$A97,MATCH(B$1,'2-3 引出列表'!$A$1:$CD$1,0)),"")),"",IFERROR(INDEX('2-3 引出列表'!$A$2:$CE$8700,$A97,MATCH(B$1,'2-3 引出列表'!$A$1:$CD$1,0)),""))</f>
        <v>0A776995A301ED8B211EFDE075E0BFC3</v>
      </c>
      <c r="C97">
        <f>IF(ISBLANK(IFERROR(INDEX('2-3 引出列表'!$A$2:$CE$8700,$A97,MATCH(C$1,'2-3 引出列表'!$A$1:$CD$1,0)),"")),"",IFERROR(INDEX('2-3 引出列表'!$A$2:$CE$8700,$A97,MATCH(C$1,'2-3 引出列表'!$A$1:$CD$1,0)),""))</f>
        <v>99999</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2025-05-22</v>
      </c>
      <c r="F97" t="str">
        <f t="shared" si="2"/>
        <v>2025-05</v>
      </c>
      <c r="G97" t="str">
        <f>IF(ISBLANK(IFERROR(INDEX('2-3 引出列表'!$A$2:$CE$8700,$A97,MATCH(G$1,'2-3 引出列表'!$A$1:$CD$1,0)),"")),"",IFERROR(INDEX('2-3 引出列表'!$A$2:$CE$8700,$A97,MATCH(G$1,'2-3 引出列表'!$A$1:$CD$1,0)),""))</f>
        <v>资金调拨.资金调拨</v>
      </c>
      <c r="H97" t="str">
        <f>IF(ISBLANK(IFERROR(INDEX('2-3 引出列表'!$A$2:$CE$8700,$A97,MATCH(H$1,'2-3 引出列表'!$A$1:$CD$1,0)),"")),"",IFERROR(INDEX('2-3 引出列表'!$A$2:$CE$8700,$A97,MATCH(H$1,'2-3 引出列表'!$A$1:$CD$1,0)),""))</f>
        <v/>
      </c>
      <c r="I97" t="str">
        <f>IF(ISBLANK(IFERROR(INDEX('2-3 引出列表'!$A$2:$CE$8700,$A97,MATCH(I$1,'2-3 引出列表'!$A$1:$CD$1,0)),"")),"",IFERROR(INDEX('2-3 引出列表'!$A$2:$CE$8700,$A97,MATCH(I$1,'2-3 引出列表'!$A$1:$CD$1,0)),""))</f>
        <v>拜特</v>
      </c>
    </row>
    <row r="98" customFormat="1" spans="1:9">
      <c r="A98">
        <v>97</v>
      </c>
      <c r="B98" t="str">
        <f>IF(ISBLANK(IFERROR(INDEX('2-3 引出列表'!$A$2:$CE$8700,$A98,MATCH(B$1,'2-3 引出列表'!$A$1:$CD$1,0)),"")),"",IFERROR(INDEX('2-3 引出列表'!$A$2:$CE$8700,$A98,MATCH(B$1,'2-3 引出列表'!$A$1:$CD$1,0)),""))</f>
        <v>FED832F2E74A9033FEF2A78FBDBBF0E5</v>
      </c>
      <c r="C98">
        <f>IF(ISBLANK(IFERROR(INDEX('2-3 引出列表'!$A$2:$CE$8700,$A98,MATCH(C$1,'2-3 引出列表'!$A$1:$CD$1,0)),"")),"",IFERROR(INDEX('2-3 引出列表'!$A$2:$CE$8700,$A98,MATCH(C$1,'2-3 引出列表'!$A$1:$CD$1,0)),""))</f>
        <v>99999</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2025-05-22</v>
      </c>
      <c r="F98" t="str">
        <f t="shared" si="2"/>
        <v>2025-05</v>
      </c>
      <c r="G98" t="str">
        <f>IF(ISBLANK(IFERROR(INDEX('2-3 引出列表'!$A$2:$CE$8700,$A98,MATCH(G$1,'2-3 引出列表'!$A$1:$CD$1,0)),"")),"",IFERROR(INDEX('2-3 引出列表'!$A$2:$CE$8700,$A98,MATCH(G$1,'2-3 引出列表'!$A$1:$CD$1,0)),""))</f>
        <v>资金调拨.资金调拨</v>
      </c>
      <c r="H98" t="str">
        <f>IF(ISBLANK(IFERROR(INDEX('2-3 引出列表'!$A$2:$CE$8700,$A98,MATCH(H$1,'2-3 引出列表'!$A$1:$CD$1,0)),"")),"",IFERROR(INDEX('2-3 引出列表'!$A$2:$CE$8700,$A98,MATCH(H$1,'2-3 引出列表'!$A$1:$CD$1,0)),""))</f>
        <v/>
      </c>
      <c r="I98" t="str">
        <f>IF(ISBLANK(IFERROR(INDEX('2-3 引出列表'!$A$2:$CE$8700,$A98,MATCH(I$1,'2-3 引出列表'!$A$1:$CD$1,0)),"")),"",IFERROR(INDEX('2-3 引出列表'!$A$2:$CE$8700,$A98,MATCH(I$1,'2-3 引出列表'!$A$1:$CD$1,0)),""))</f>
        <v>拜特</v>
      </c>
    </row>
    <row r="99" customFormat="1" spans="1:9">
      <c r="A99">
        <v>98</v>
      </c>
      <c r="B99" t="str">
        <f>IF(ISBLANK(IFERROR(INDEX('2-3 引出列表'!$A$2:$CE$8700,$A99,MATCH(B$1,'2-3 引出列表'!$A$1:$CD$1,0)),"")),"",IFERROR(INDEX('2-3 引出列表'!$A$2:$CE$8700,$A99,MATCH(B$1,'2-3 引出列表'!$A$1:$CD$1,0)),""))</f>
        <v>FE5FDC8D8414E6F6BCEB28214BFFFDA4</v>
      </c>
      <c r="C99">
        <f>IF(ISBLANK(IFERROR(INDEX('2-3 引出列表'!$A$2:$CE$8700,$A99,MATCH(C$1,'2-3 引出列表'!$A$1:$CD$1,0)),"")),"",IFERROR(INDEX('2-3 引出列表'!$A$2:$CE$8700,$A99,MATCH(C$1,'2-3 引出列表'!$A$1:$CD$1,0)),""))</f>
        <v>99999</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2025-05-22</v>
      </c>
      <c r="F99" t="str">
        <f t="shared" si="2"/>
        <v>2025-05</v>
      </c>
      <c r="G99" t="str">
        <f>IF(ISBLANK(IFERROR(INDEX('2-3 引出列表'!$A$2:$CE$8700,$A99,MATCH(G$1,'2-3 引出列表'!$A$1:$CD$1,0)),"")),"",IFERROR(INDEX('2-3 引出列表'!$A$2:$CE$8700,$A99,MATCH(G$1,'2-3 引出列表'!$A$1:$CD$1,0)),""))</f>
        <v>资金调拨.资金调拨</v>
      </c>
      <c r="H99" t="str">
        <f>IF(ISBLANK(IFERROR(INDEX('2-3 引出列表'!$A$2:$CE$8700,$A99,MATCH(H$1,'2-3 引出列表'!$A$1:$CD$1,0)),"")),"",IFERROR(INDEX('2-3 引出列表'!$A$2:$CE$8700,$A99,MATCH(H$1,'2-3 引出列表'!$A$1:$CD$1,0)),""))</f>
        <v/>
      </c>
      <c r="I99" t="str">
        <f>IF(ISBLANK(IFERROR(INDEX('2-3 引出列表'!$A$2:$CE$8700,$A99,MATCH(I$1,'2-3 引出列表'!$A$1:$CD$1,0)),"")),"",IFERROR(INDEX('2-3 引出列表'!$A$2:$CE$8700,$A99,MATCH(I$1,'2-3 引出列表'!$A$1:$CD$1,0)),""))</f>
        <v>拜特</v>
      </c>
    </row>
    <row r="100" customFormat="1" spans="1:9">
      <c r="A100">
        <v>99</v>
      </c>
      <c r="B100" t="str">
        <f>IF(ISBLANK(IFERROR(INDEX('2-3 引出列表'!$A$2:$CE$8700,$A100,MATCH(B$1,'2-3 引出列表'!$A$1:$CD$1,0)),"")),"",IFERROR(INDEX('2-3 引出列表'!$A$2:$CE$8700,$A100,MATCH(B$1,'2-3 引出列表'!$A$1:$CD$1,0)),""))</f>
        <v>92C9D95C2754AC5F20A1B5E3D0C7C597</v>
      </c>
      <c r="C100">
        <f>IF(ISBLANK(IFERROR(INDEX('2-3 引出列表'!$A$2:$CE$8700,$A100,MATCH(C$1,'2-3 引出列表'!$A$1:$CD$1,0)),"")),"",IFERROR(INDEX('2-3 引出列表'!$A$2:$CE$8700,$A100,MATCH(C$1,'2-3 引出列表'!$A$1:$CD$1,0)),""))</f>
        <v>99999</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2025-05-22</v>
      </c>
      <c r="F100" t="str">
        <f t="shared" si="2"/>
        <v>2025-05</v>
      </c>
      <c r="G100" t="str">
        <f>IF(ISBLANK(IFERROR(INDEX('2-3 引出列表'!$A$2:$CE$8700,$A100,MATCH(G$1,'2-3 引出列表'!$A$1:$CD$1,0)),"")),"",IFERROR(INDEX('2-3 引出列表'!$A$2:$CE$8700,$A100,MATCH(G$1,'2-3 引出列表'!$A$1:$CD$1,0)),""))</f>
        <v>资金调拨.资金调拨</v>
      </c>
      <c r="H100" t="str">
        <f>IF(ISBLANK(IFERROR(INDEX('2-3 引出列表'!$A$2:$CE$8700,$A100,MATCH(H$1,'2-3 引出列表'!$A$1:$CD$1,0)),"")),"",IFERROR(INDEX('2-3 引出列表'!$A$2:$CE$8700,$A100,MATCH(H$1,'2-3 引出列表'!$A$1:$CD$1,0)),""))</f>
        <v/>
      </c>
      <c r="I100" t="str">
        <f>IF(ISBLANK(IFERROR(INDEX('2-3 引出列表'!$A$2:$CE$8700,$A100,MATCH(I$1,'2-3 引出列表'!$A$1:$CD$1,0)),"")),"",IFERROR(INDEX('2-3 引出列表'!$A$2:$CE$8700,$A100,MATCH(I$1,'2-3 引出列表'!$A$1:$CD$1,0)),""))</f>
        <v>拜特</v>
      </c>
    </row>
    <row r="101" customFormat="1" spans="1:9">
      <c r="A101">
        <v>100</v>
      </c>
      <c r="B101" t="str">
        <f>IF(ISBLANK(IFERROR(INDEX('2-3 引出列表'!$A$2:$CE$8700,$A101,MATCH(B$1,'2-3 引出列表'!$A$1:$CD$1,0)),"")),"",IFERROR(INDEX('2-3 引出列表'!$A$2:$CE$8700,$A101,MATCH(B$1,'2-3 引出列表'!$A$1:$CD$1,0)),""))</f>
        <v>7B378C94B69A2C9FE498468E82CDD392</v>
      </c>
      <c r="C101">
        <f>IF(ISBLANK(IFERROR(INDEX('2-3 引出列表'!$A$2:$CE$8700,$A101,MATCH(C$1,'2-3 引出列表'!$A$1:$CD$1,0)),"")),"",IFERROR(INDEX('2-3 引出列表'!$A$2:$CE$8700,$A101,MATCH(C$1,'2-3 引出列表'!$A$1:$CD$1,0)),""))</f>
        <v>99999</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2025-05-22</v>
      </c>
      <c r="F101" t="str">
        <f t="shared" si="2"/>
        <v>2025-05</v>
      </c>
      <c r="G101" t="str">
        <f>IF(ISBLANK(IFERROR(INDEX('2-3 引出列表'!$A$2:$CE$8700,$A101,MATCH(G$1,'2-3 引出列表'!$A$1:$CD$1,0)),"")),"",IFERROR(INDEX('2-3 引出列表'!$A$2:$CE$8700,$A101,MATCH(G$1,'2-3 引出列表'!$A$1:$CD$1,0)),""))</f>
        <v>资金调拨.资金调拨</v>
      </c>
      <c r="H101" t="str">
        <f>IF(ISBLANK(IFERROR(INDEX('2-3 引出列表'!$A$2:$CE$8700,$A101,MATCH(H$1,'2-3 引出列表'!$A$1:$CD$1,0)),"")),"",IFERROR(INDEX('2-3 引出列表'!$A$2:$CE$8700,$A101,MATCH(H$1,'2-3 引出列表'!$A$1:$CD$1,0)),""))</f>
        <v/>
      </c>
      <c r="I101" t="str">
        <f>IF(ISBLANK(IFERROR(INDEX('2-3 引出列表'!$A$2:$CE$8700,$A101,MATCH(I$1,'2-3 引出列表'!$A$1:$CD$1,0)),"")),"",IFERROR(INDEX('2-3 引出列表'!$A$2:$CE$8700,$A101,MATCH(I$1,'2-3 引出列表'!$A$1:$CD$1,0)),""))</f>
        <v>拜特</v>
      </c>
    </row>
    <row r="102" customFormat="1" spans="1:9">
      <c r="A102">
        <v>101</v>
      </c>
      <c r="B102" t="str">
        <f>IF(ISBLANK(IFERROR(INDEX('2-3 引出列表'!$A$2:$CE$8700,$A102,MATCH(B$1,'2-3 引出列表'!$A$1:$CD$1,0)),"")),"",IFERROR(INDEX('2-3 引出列表'!$A$2:$CE$8700,$A102,MATCH(B$1,'2-3 引出列表'!$A$1:$CD$1,0)),""))</f>
        <v>78D9DFBC3098502C45EBD0D93A293607</v>
      </c>
      <c r="C102">
        <f>IF(ISBLANK(IFERROR(INDEX('2-3 引出列表'!$A$2:$CE$8700,$A102,MATCH(C$1,'2-3 引出列表'!$A$1:$CD$1,0)),"")),"",IFERROR(INDEX('2-3 引出列表'!$A$2:$CE$8700,$A102,MATCH(C$1,'2-3 引出列表'!$A$1:$CD$1,0)),""))</f>
        <v>99999</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2025-05-22</v>
      </c>
      <c r="F102" t="str">
        <f t="shared" si="2"/>
        <v>2025-05</v>
      </c>
      <c r="G102" t="str">
        <f>IF(ISBLANK(IFERROR(INDEX('2-3 引出列表'!$A$2:$CE$8700,$A102,MATCH(G$1,'2-3 引出列表'!$A$1:$CD$1,0)),"")),"",IFERROR(INDEX('2-3 引出列表'!$A$2:$CE$8700,$A102,MATCH(G$1,'2-3 引出列表'!$A$1:$CD$1,0)),""))</f>
        <v>资金调拨.资金调拨</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拜特</v>
      </c>
    </row>
    <row r="103" customFormat="1" spans="1:9">
      <c r="A103">
        <v>102</v>
      </c>
      <c r="B103" t="str">
        <f>IF(ISBLANK(IFERROR(INDEX('2-3 引出列表'!$A$2:$CE$8700,$A103,MATCH(B$1,'2-3 引出列表'!$A$1:$CD$1,0)),"")),"",IFERROR(INDEX('2-3 引出列表'!$A$2:$CE$8700,$A103,MATCH(B$1,'2-3 引出列表'!$A$1:$CD$1,0)),""))</f>
        <v>BB436D99E81E54EFC625560315DCF5BE</v>
      </c>
      <c r="C103">
        <f>IF(ISBLANK(IFERROR(INDEX('2-3 引出列表'!$A$2:$CE$8700,$A103,MATCH(C$1,'2-3 引出列表'!$A$1:$CD$1,0)),"")),"",IFERROR(INDEX('2-3 引出列表'!$A$2:$CE$8700,$A103,MATCH(C$1,'2-3 引出列表'!$A$1:$CD$1,0)),""))</f>
        <v>99999</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2025-05-22</v>
      </c>
      <c r="F103" t="str">
        <f t="shared" si="2"/>
        <v>2025-05</v>
      </c>
      <c r="G103" t="str">
        <f>IF(ISBLANK(IFERROR(INDEX('2-3 引出列表'!$A$2:$CE$8700,$A103,MATCH(G$1,'2-3 引出列表'!$A$1:$CD$1,0)),"")),"",IFERROR(INDEX('2-3 引出列表'!$A$2:$CE$8700,$A103,MATCH(G$1,'2-3 引出列表'!$A$1:$CD$1,0)),""))</f>
        <v>资金调拨.资金调拨</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拜特</v>
      </c>
    </row>
    <row r="104" customFormat="1" spans="1:9">
      <c r="A104">
        <v>103</v>
      </c>
      <c r="B104" t="str">
        <f>IF(ISBLANK(IFERROR(INDEX('2-3 引出列表'!$A$2:$CE$8700,$A104,MATCH(B$1,'2-3 引出列表'!$A$1:$CD$1,0)),"")),"",IFERROR(INDEX('2-3 引出列表'!$A$2:$CE$8700,$A104,MATCH(B$1,'2-3 引出列表'!$A$1:$CD$1,0)),""))</f>
        <v>AACBF7C718458840CBA1AFCE9EC7EEA1</v>
      </c>
      <c r="C104">
        <f>IF(ISBLANK(IFERROR(INDEX('2-3 引出列表'!$A$2:$CE$8700,$A104,MATCH(C$1,'2-3 引出列表'!$A$1:$CD$1,0)),"")),"",IFERROR(INDEX('2-3 引出列表'!$A$2:$CE$8700,$A104,MATCH(C$1,'2-3 引出列表'!$A$1:$CD$1,0)),""))</f>
        <v>99999</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2025-05-22</v>
      </c>
      <c r="F104" t="str">
        <f t="shared" si="2"/>
        <v>2025-05</v>
      </c>
      <c r="G104" t="str">
        <f>IF(ISBLANK(IFERROR(INDEX('2-3 引出列表'!$A$2:$CE$8700,$A104,MATCH(G$1,'2-3 引出列表'!$A$1:$CD$1,0)),"")),"",IFERROR(INDEX('2-3 引出列表'!$A$2:$CE$8700,$A104,MATCH(G$1,'2-3 引出列表'!$A$1:$CD$1,0)),""))</f>
        <v>资金调拨.资金调拨</v>
      </c>
      <c r="H104" t="str">
        <f>IF(ISBLANK(IFERROR(INDEX('2-3 引出列表'!$A$2:$CE$8700,$A104,MATCH(H$1,'2-3 引出列表'!$A$1:$CD$1,0)),"")),"",IFERROR(INDEX('2-3 引出列表'!$A$2:$CE$8700,$A104,MATCH(H$1,'2-3 引出列表'!$A$1:$CD$1,0)),""))</f>
        <v/>
      </c>
      <c r="I104" t="str">
        <f>IF(ISBLANK(IFERROR(INDEX('2-3 引出列表'!$A$2:$CE$8700,$A104,MATCH(I$1,'2-3 引出列表'!$A$1:$CD$1,0)),"")),"",IFERROR(INDEX('2-3 引出列表'!$A$2:$CE$8700,$A104,MATCH(I$1,'2-3 引出列表'!$A$1:$CD$1,0)),""))</f>
        <v>拜特</v>
      </c>
    </row>
    <row r="105" customFormat="1" spans="1:9">
      <c r="A105">
        <v>104</v>
      </c>
      <c r="B105" t="str">
        <f>IF(ISBLANK(IFERROR(INDEX('2-3 引出列表'!$A$2:$CE$8700,$A105,MATCH(B$1,'2-3 引出列表'!$A$1:$CD$1,0)),"")),"",IFERROR(INDEX('2-3 引出列表'!$A$2:$CE$8700,$A105,MATCH(B$1,'2-3 引出列表'!$A$1:$CD$1,0)),""))</f>
        <v>96BC35F1FF56B41E00B796FA8C3FB1F6</v>
      </c>
      <c r="C105">
        <f>IF(ISBLANK(IFERROR(INDEX('2-3 引出列表'!$A$2:$CE$8700,$A105,MATCH(C$1,'2-3 引出列表'!$A$1:$CD$1,0)),"")),"",IFERROR(INDEX('2-3 引出列表'!$A$2:$CE$8700,$A105,MATCH(C$1,'2-3 引出列表'!$A$1:$CD$1,0)),""))</f>
        <v>99999</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2025-05-22</v>
      </c>
      <c r="F105" t="str">
        <f t="shared" si="2"/>
        <v>2025-05</v>
      </c>
      <c r="G105" t="str">
        <f>IF(ISBLANK(IFERROR(INDEX('2-3 引出列表'!$A$2:$CE$8700,$A105,MATCH(G$1,'2-3 引出列表'!$A$1:$CD$1,0)),"")),"",IFERROR(INDEX('2-3 引出列表'!$A$2:$CE$8700,$A105,MATCH(G$1,'2-3 引出列表'!$A$1:$CD$1,0)),""))</f>
        <v>资金调拨.资金调拨</v>
      </c>
      <c r="H105" t="str">
        <f>IF(ISBLANK(IFERROR(INDEX('2-3 引出列表'!$A$2:$CE$8700,$A105,MATCH(H$1,'2-3 引出列表'!$A$1:$CD$1,0)),"")),"",IFERROR(INDEX('2-3 引出列表'!$A$2:$CE$8700,$A105,MATCH(H$1,'2-3 引出列表'!$A$1:$CD$1,0)),""))</f>
        <v/>
      </c>
      <c r="I105" t="str">
        <f>IF(ISBLANK(IFERROR(INDEX('2-3 引出列表'!$A$2:$CE$8700,$A105,MATCH(I$1,'2-3 引出列表'!$A$1:$CD$1,0)),"")),"",IFERROR(INDEX('2-3 引出列表'!$A$2:$CE$8700,$A105,MATCH(I$1,'2-3 引出列表'!$A$1:$CD$1,0)),""))</f>
        <v>拜特</v>
      </c>
    </row>
    <row r="106" customFormat="1" spans="1:9">
      <c r="A106">
        <v>105</v>
      </c>
      <c r="B106" t="str">
        <f>IF(ISBLANK(IFERROR(INDEX('2-3 引出列表'!$A$2:$CE$8700,$A106,MATCH(B$1,'2-3 引出列表'!$A$1:$CD$1,0)),"")),"",IFERROR(INDEX('2-3 引出列表'!$A$2:$CE$8700,$A106,MATCH(B$1,'2-3 引出列表'!$A$1:$CD$1,0)),""))</f>
        <v>76A4B0AA87BBCDC1EF53BF4E5389E27E</v>
      </c>
      <c r="C106">
        <f>IF(ISBLANK(IFERROR(INDEX('2-3 引出列表'!$A$2:$CE$8700,$A106,MATCH(C$1,'2-3 引出列表'!$A$1:$CD$1,0)),"")),"",IFERROR(INDEX('2-3 引出列表'!$A$2:$CE$8700,$A106,MATCH(C$1,'2-3 引出列表'!$A$1:$CD$1,0)),""))</f>
        <v>99999</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2025-05-22</v>
      </c>
      <c r="F106" t="str">
        <f t="shared" si="2"/>
        <v>2025-05</v>
      </c>
      <c r="G106" t="str">
        <f>IF(ISBLANK(IFERROR(INDEX('2-3 引出列表'!$A$2:$CE$8700,$A106,MATCH(G$1,'2-3 引出列表'!$A$1:$CD$1,0)),"")),"",IFERROR(INDEX('2-3 引出列表'!$A$2:$CE$8700,$A106,MATCH(G$1,'2-3 引出列表'!$A$1:$CD$1,0)),""))</f>
        <v>资金调拨.资金调拨</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拜特</v>
      </c>
    </row>
    <row r="107" customFormat="1" spans="1:9">
      <c r="A107">
        <v>106</v>
      </c>
      <c r="B107" t="str">
        <f>IF(ISBLANK(IFERROR(INDEX('2-3 引出列表'!$A$2:$CE$8700,$A107,MATCH(B$1,'2-3 引出列表'!$A$1:$CD$1,0)),"")),"",IFERROR(INDEX('2-3 引出列表'!$A$2:$CE$8700,$A107,MATCH(B$1,'2-3 引出列表'!$A$1:$CD$1,0)),""))</f>
        <v>2FF4676A42F864835FF77FBA758611B2</v>
      </c>
      <c r="C107">
        <f>IF(ISBLANK(IFERROR(INDEX('2-3 引出列表'!$A$2:$CE$8700,$A107,MATCH(C$1,'2-3 引出列表'!$A$1:$CD$1,0)),"")),"",IFERROR(INDEX('2-3 引出列表'!$A$2:$CE$8700,$A107,MATCH(C$1,'2-3 引出列表'!$A$1:$CD$1,0)),""))</f>
        <v>99999</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2025-05-22</v>
      </c>
      <c r="F107" t="str">
        <f t="shared" ref="F107:F170" si="3">LEFT(E107,7)</f>
        <v>2025-05</v>
      </c>
      <c r="G107" t="str">
        <f>IF(ISBLANK(IFERROR(INDEX('2-3 引出列表'!$A$2:$CE$8700,$A107,MATCH(G$1,'2-3 引出列表'!$A$1:$CD$1,0)),"")),"",IFERROR(INDEX('2-3 引出列表'!$A$2:$CE$8700,$A107,MATCH(G$1,'2-3 引出列表'!$A$1:$CD$1,0)),""))</f>
        <v>资金调拨.资金调拨</v>
      </c>
      <c r="H107" t="str">
        <f>IF(ISBLANK(IFERROR(INDEX('2-3 引出列表'!$A$2:$CE$8700,$A107,MATCH(H$1,'2-3 引出列表'!$A$1:$CD$1,0)),"")),"",IFERROR(INDEX('2-3 引出列表'!$A$2:$CE$8700,$A107,MATCH(H$1,'2-3 引出列表'!$A$1:$CD$1,0)),""))</f>
        <v/>
      </c>
      <c r="I107" t="str">
        <f>IF(ISBLANK(IFERROR(INDEX('2-3 引出列表'!$A$2:$CE$8700,$A107,MATCH(I$1,'2-3 引出列表'!$A$1:$CD$1,0)),"")),"",IFERROR(INDEX('2-3 引出列表'!$A$2:$CE$8700,$A107,MATCH(I$1,'2-3 引出列表'!$A$1:$CD$1,0)),""))</f>
        <v>拜特</v>
      </c>
    </row>
    <row r="108" customFormat="1" spans="1:9">
      <c r="A108">
        <v>107</v>
      </c>
      <c r="B108" t="str">
        <f>IF(ISBLANK(IFERROR(INDEX('2-3 引出列表'!$A$2:$CE$8700,$A108,MATCH(B$1,'2-3 引出列表'!$A$1:$CD$1,0)),"")),"",IFERROR(INDEX('2-3 引出列表'!$A$2:$CE$8700,$A108,MATCH(B$1,'2-3 引出列表'!$A$1:$CD$1,0)),""))</f>
        <v>D1B2F71E0927611C25DE404358B51A52</v>
      </c>
      <c r="C108">
        <f>IF(ISBLANK(IFERROR(INDEX('2-3 引出列表'!$A$2:$CE$8700,$A108,MATCH(C$1,'2-3 引出列表'!$A$1:$CD$1,0)),"")),"",IFERROR(INDEX('2-3 引出列表'!$A$2:$CE$8700,$A108,MATCH(C$1,'2-3 引出列表'!$A$1:$CD$1,0)),""))</f>
        <v>99999</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2025-05-22</v>
      </c>
      <c r="F108" t="str">
        <f t="shared" si="3"/>
        <v>2025-05</v>
      </c>
      <c r="G108" t="str">
        <f>IF(ISBLANK(IFERROR(INDEX('2-3 引出列表'!$A$2:$CE$8700,$A108,MATCH(G$1,'2-3 引出列表'!$A$1:$CD$1,0)),"")),"",IFERROR(INDEX('2-3 引出列表'!$A$2:$CE$8700,$A108,MATCH(G$1,'2-3 引出列表'!$A$1:$CD$1,0)),""))</f>
        <v>资金调拨.资金调拨</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拜特</v>
      </c>
    </row>
    <row r="109" customFormat="1" spans="1:9">
      <c r="A109">
        <v>108</v>
      </c>
      <c r="B109" t="str">
        <f>IF(ISBLANK(IFERROR(INDEX('2-3 引出列表'!$A$2:$CE$8700,$A109,MATCH(B$1,'2-3 引出列表'!$A$1:$CD$1,0)),"")),"",IFERROR(INDEX('2-3 引出列表'!$A$2:$CE$8700,$A109,MATCH(B$1,'2-3 引出列表'!$A$1:$CD$1,0)),""))</f>
        <v>C09670F25D70C34B780F02F8E8E9669D</v>
      </c>
      <c r="C109">
        <f>IF(ISBLANK(IFERROR(INDEX('2-3 引出列表'!$A$2:$CE$8700,$A109,MATCH(C$1,'2-3 引出列表'!$A$1:$CD$1,0)),"")),"",IFERROR(INDEX('2-3 引出列表'!$A$2:$CE$8700,$A109,MATCH(C$1,'2-3 引出列表'!$A$1:$CD$1,0)),""))</f>
        <v>99999</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2025-05-22</v>
      </c>
      <c r="F109" t="str">
        <f t="shared" si="3"/>
        <v>2025-05</v>
      </c>
      <c r="G109" t="str">
        <f>IF(ISBLANK(IFERROR(INDEX('2-3 引出列表'!$A$2:$CE$8700,$A109,MATCH(G$1,'2-3 引出列表'!$A$1:$CD$1,0)),"")),"",IFERROR(INDEX('2-3 引出列表'!$A$2:$CE$8700,$A109,MATCH(G$1,'2-3 引出列表'!$A$1:$CD$1,0)),""))</f>
        <v>资金调拨.资金调拨</v>
      </c>
      <c r="H109" t="str">
        <f>IF(ISBLANK(IFERROR(INDEX('2-3 引出列表'!$A$2:$CE$8700,$A109,MATCH(H$1,'2-3 引出列表'!$A$1:$CD$1,0)),"")),"",IFERROR(INDEX('2-3 引出列表'!$A$2:$CE$8700,$A109,MATCH(H$1,'2-3 引出列表'!$A$1:$CD$1,0)),""))</f>
        <v/>
      </c>
      <c r="I109" t="str">
        <f>IF(ISBLANK(IFERROR(INDEX('2-3 引出列表'!$A$2:$CE$8700,$A109,MATCH(I$1,'2-3 引出列表'!$A$1:$CD$1,0)),"")),"",IFERROR(INDEX('2-3 引出列表'!$A$2:$CE$8700,$A109,MATCH(I$1,'2-3 引出列表'!$A$1:$CD$1,0)),""))</f>
        <v>拜特</v>
      </c>
    </row>
    <row r="110" customFormat="1" spans="1:9">
      <c r="A110">
        <v>109</v>
      </c>
      <c r="B110" t="str">
        <f>IF(ISBLANK(IFERROR(INDEX('2-3 引出列表'!$A$2:$CE$8700,$A110,MATCH(B$1,'2-3 引出列表'!$A$1:$CD$1,0)),"")),"",IFERROR(INDEX('2-3 引出列表'!$A$2:$CE$8700,$A110,MATCH(B$1,'2-3 引出列表'!$A$1:$CD$1,0)),""))</f>
        <v>A3305811BB97F65DFEE1FF002EDBCD4A</v>
      </c>
      <c r="C110">
        <f>IF(ISBLANK(IFERROR(INDEX('2-3 引出列表'!$A$2:$CE$8700,$A110,MATCH(C$1,'2-3 引出列表'!$A$1:$CD$1,0)),"")),"",IFERROR(INDEX('2-3 引出列表'!$A$2:$CE$8700,$A110,MATCH(C$1,'2-3 引出列表'!$A$1:$CD$1,0)),""))</f>
        <v>99999</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2025-05-22</v>
      </c>
      <c r="F110" t="str">
        <f t="shared" si="3"/>
        <v>2025-05</v>
      </c>
      <c r="G110" t="str">
        <f>IF(ISBLANK(IFERROR(INDEX('2-3 引出列表'!$A$2:$CE$8700,$A110,MATCH(G$1,'2-3 引出列表'!$A$1:$CD$1,0)),"")),"",IFERROR(INDEX('2-3 引出列表'!$A$2:$CE$8700,$A110,MATCH(G$1,'2-3 引出列表'!$A$1:$CD$1,0)),""))</f>
        <v>资金调拨.资金调拨</v>
      </c>
      <c r="H110" t="str">
        <f>IF(ISBLANK(IFERROR(INDEX('2-3 引出列表'!$A$2:$CE$8700,$A110,MATCH(H$1,'2-3 引出列表'!$A$1:$CD$1,0)),"")),"",IFERROR(INDEX('2-3 引出列表'!$A$2:$CE$8700,$A110,MATCH(H$1,'2-3 引出列表'!$A$1:$CD$1,0)),""))</f>
        <v/>
      </c>
      <c r="I110" t="str">
        <f>IF(ISBLANK(IFERROR(INDEX('2-3 引出列表'!$A$2:$CE$8700,$A110,MATCH(I$1,'2-3 引出列表'!$A$1:$CD$1,0)),"")),"",IFERROR(INDEX('2-3 引出列表'!$A$2:$CE$8700,$A110,MATCH(I$1,'2-3 引出列表'!$A$1:$CD$1,0)),""))</f>
        <v>拜特</v>
      </c>
    </row>
    <row r="111" customFormat="1" spans="1:9">
      <c r="A111">
        <v>110</v>
      </c>
      <c r="B111" t="str">
        <f>IF(ISBLANK(IFERROR(INDEX('2-3 引出列表'!$A$2:$CE$8700,$A111,MATCH(B$1,'2-3 引出列表'!$A$1:$CD$1,0)),"")),"",IFERROR(INDEX('2-3 引出列表'!$A$2:$CE$8700,$A111,MATCH(B$1,'2-3 引出列表'!$A$1:$CD$1,0)),""))</f>
        <v>141F7002601201540B263CD018420CF4</v>
      </c>
      <c r="C111">
        <f>IF(ISBLANK(IFERROR(INDEX('2-3 引出列表'!$A$2:$CE$8700,$A111,MATCH(C$1,'2-3 引出列表'!$A$1:$CD$1,0)),"")),"",IFERROR(INDEX('2-3 引出列表'!$A$2:$CE$8700,$A111,MATCH(C$1,'2-3 引出列表'!$A$1:$CD$1,0)),""))</f>
        <v>99999</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2025-05-22</v>
      </c>
      <c r="F111" t="str">
        <f t="shared" si="3"/>
        <v>2025-05</v>
      </c>
      <c r="G111" t="str">
        <f>IF(ISBLANK(IFERROR(INDEX('2-3 引出列表'!$A$2:$CE$8700,$A111,MATCH(G$1,'2-3 引出列表'!$A$1:$CD$1,0)),"")),"",IFERROR(INDEX('2-3 引出列表'!$A$2:$CE$8700,$A111,MATCH(G$1,'2-3 引出列表'!$A$1:$CD$1,0)),""))</f>
        <v>资金调拨.资金调拨</v>
      </c>
      <c r="H111" t="str">
        <f>IF(ISBLANK(IFERROR(INDEX('2-3 引出列表'!$A$2:$CE$8700,$A111,MATCH(H$1,'2-3 引出列表'!$A$1:$CD$1,0)),"")),"",IFERROR(INDEX('2-3 引出列表'!$A$2:$CE$8700,$A111,MATCH(H$1,'2-3 引出列表'!$A$1:$CD$1,0)),""))</f>
        <v/>
      </c>
      <c r="I111" t="str">
        <f>IF(ISBLANK(IFERROR(INDEX('2-3 引出列表'!$A$2:$CE$8700,$A111,MATCH(I$1,'2-3 引出列表'!$A$1:$CD$1,0)),"")),"",IFERROR(INDEX('2-3 引出列表'!$A$2:$CE$8700,$A111,MATCH(I$1,'2-3 引出列表'!$A$1:$CD$1,0)),""))</f>
        <v>拜特</v>
      </c>
    </row>
    <row r="112" customFormat="1" spans="1:9">
      <c r="A112">
        <v>111</v>
      </c>
      <c r="B112" t="str">
        <f>IF(ISBLANK(IFERROR(INDEX('2-3 引出列表'!$A$2:$CE$8700,$A112,MATCH(B$1,'2-3 引出列表'!$A$1:$CD$1,0)),"")),"",IFERROR(INDEX('2-3 引出列表'!$A$2:$CE$8700,$A112,MATCH(B$1,'2-3 引出列表'!$A$1:$CD$1,0)),""))</f>
        <v>EEC96DFCEB7F30DCE7C57DB4C9F9CF08</v>
      </c>
      <c r="C112">
        <f>IF(ISBLANK(IFERROR(INDEX('2-3 引出列表'!$A$2:$CE$8700,$A112,MATCH(C$1,'2-3 引出列表'!$A$1:$CD$1,0)),"")),"",IFERROR(INDEX('2-3 引出列表'!$A$2:$CE$8700,$A112,MATCH(C$1,'2-3 引出列表'!$A$1:$CD$1,0)),""))</f>
        <v>99999</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2025-05-22</v>
      </c>
      <c r="F112" t="str">
        <f t="shared" si="3"/>
        <v>2025-05</v>
      </c>
      <c r="G112" t="str">
        <f>IF(ISBLANK(IFERROR(INDEX('2-3 引出列表'!$A$2:$CE$8700,$A112,MATCH(G$1,'2-3 引出列表'!$A$1:$CD$1,0)),"")),"",IFERROR(INDEX('2-3 引出列表'!$A$2:$CE$8700,$A112,MATCH(G$1,'2-3 引出列表'!$A$1:$CD$1,0)),""))</f>
        <v>资金调拨.资金调拨</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拜特</v>
      </c>
    </row>
    <row r="113" customFormat="1" spans="1:9">
      <c r="A113">
        <v>112</v>
      </c>
      <c r="B113" t="str">
        <f>IF(ISBLANK(IFERROR(INDEX('2-3 引出列表'!$A$2:$CE$8700,$A113,MATCH(B$1,'2-3 引出列表'!$A$1:$CD$1,0)),"")),"",IFERROR(INDEX('2-3 引出列表'!$A$2:$CE$8700,$A113,MATCH(B$1,'2-3 引出列表'!$A$1:$CD$1,0)),""))</f>
        <v>DD0617011418CF5DFB2649A7DCE782DB</v>
      </c>
      <c r="C113">
        <f>IF(ISBLANK(IFERROR(INDEX('2-3 引出列表'!$A$2:$CE$8700,$A113,MATCH(C$1,'2-3 引出列表'!$A$1:$CD$1,0)),"")),"",IFERROR(INDEX('2-3 引出列表'!$A$2:$CE$8700,$A113,MATCH(C$1,'2-3 引出列表'!$A$1:$CD$1,0)),""))</f>
        <v>99999</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2025-05-22</v>
      </c>
      <c r="F113" t="str">
        <f t="shared" si="3"/>
        <v>2025-05</v>
      </c>
      <c r="G113" t="str">
        <f>IF(ISBLANK(IFERROR(INDEX('2-3 引出列表'!$A$2:$CE$8700,$A113,MATCH(G$1,'2-3 引出列表'!$A$1:$CD$1,0)),"")),"",IFERROR(INDEX('2-3 引出列表'!$A$2:$CE$8700,$A113,MATCH(G$1,'2-3 引出列表'!$A$1:$CD$1,0)),""))</f>
        <v>资金调拨.资金调拨</v>
      </c>
      <c r="H113" t="str">
        <f>IF(ISBLANK(IFERROR(INDEX('2-3 引出列表'!$A$2:$CE$8700,$A113,MATCH(H$1,'2-3 引出列表'!$A$1:$CD$1,0)),"")),"",IFERROR(INDEX('2-3 引出列表'!$A$2:$CE$8700,$A113,MATCH(H$1,'2-3 引出列表'!$A$1:$CD$1,0)),""))</f>
        <v/>
      </c>
      <c r="I113" t="str">
        <f>IF(ISBLANK(IFERROR(INDEX('2-3 引出列表'!$A$2:$CE$8700,$A113,MATCH(I$1,'2-3 引出列表'!$A$1:$CD$1,0)),"")),"",IFERROR(INDEX('2-3 引出列表'!$A$2:$CE$8700,$A113,MATCH(I$1,'2-3 引出列表'!$A$1:$CD$1,0)),""))</f>
        <v>拜特</v>
      </c>
    </row>
    <row r="114" customFormat="1" spans="1:9">
      <c r="A114">
        <v>113</v>
      </c>
      <c r="B114" t="str">
        <f>IF(ISBLANK(IFERROR(INDEX('2-3 引出列表'!$A$2:$CE$8700,$A114,MATCH(B$1,'2-3 引出列表'!$A$1:$CD$1,0)),"")),"",IFERROR(INDEX('2-3 引出列表'!$A$2:$CE$8700,$A114,MATCH(B$1,'2-3 引出列表'!$A$1:$CD$1,0)),""))</f>
        <v>AF7760222929D323207D51A28209F90B</v>
      </c>
      <c r="C114">
        <f>IF(ISBLANK(IFERROR(INDEX('2-3 引出列表'!$A$2:$CE$8700,$A114,MATCH(C$1,'2-3 引出列表'!$A$1:$CD$1,0)),"")),"",IFERROR(INDEX('2-3 引出列表'!$A$2:$CE$8700,$A114,MATCH(C$1,'2-3 引出列表'!$A$1:$CD$1,0)),""))</f>
        <v>99999</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2025-05-22</v>
      </c>
      <c r="F114" t="str">
        <f t="shared" si="3"/>
        <v>2025-05</v>
      </c>
      <c r="G114" t="str">
        <f>IF(ISBLANK(IFERROR(INDEX('2-3 引出列表'!$A$2:$CE$8700,$A114,MATCH(G$1,'2-3 引出列表'!$A$1:$CD$1,0)),"")),"",IFERROR(INDEX('2-3 引出列表'!$A$2:$CE$8700,$A114,MATCH(G$1,'2-3 引出列表'!$A$1:$CD$1,0)),""))</f>
        <v>资金调拨.资金调拨</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拜特</v>
      </c>
    </row>
    <row r="115" customFormat="1" spans="1:9">
      <c r="A115">
        <v>114</v>
      </c>
      <c r="B115" t="str">
        <f>IF(ISBLANK(IFERROR(INDEX('2-3 引出列表'!$A$2:$CE$8700,$A115,MATCH(B$1,'2-3 引出列表'!$A$1:$CD$1,0)),"")),"",IFERROR(INDEX('2-3 引出列表'!$A$2:$CE$8700,$A115,MATCH(B$1,'2-3 引出列表'!$A$1:$CD$1,0)),""))</f>
        <v>852206651012D3E12440033727A7D660</v>
      </c>
      <c r="C115">
        <f>IF(ISBLANK(IFERROR(INDEX('2-3 引出列表'!$A$2:$CE$8700,$A115,MATCH(C$1,'2-3 引出列表'!$A$1:$CD$1,0)),"")),"",IFERROR(INDEX('2-3 引出列表'!$A$2:$CE$8700,$A115,MATCH(C$1,'2-3 引出列表'!$A$1:$CD$1,0)),""))</f>
        <v>99999</v>
      </c>
      <c r="D115" t="str">
        <f>IF(ISBLANK(IFERROR(INDEX('2-3 引出列表'!$A$2:$CE$8700,$A115,MATCH(D$1,'2-3 引出列表'!$A$1:$CD$1,0)),"")),"",IFERROR(INDEX('2-3 引出列表'!$A$2:$CE$8700,$A115,MATCH(D$1,'2-3 引出列表'!$A$1:$CD$1,0)),""))</f>
        <v>已付款</v>
      </c>
      <c r="E115" t="str">
        <f>IF(ISBLANK(IFERROR(INDEX('2-3 引出列表'!$A$2:$CE$8700,$A115,MATCH(E$1,'2-3 引出列表'!$A$1:$CD$1,0)),"")),"",IFERROR(INDEX('2-3 引出列表'!$A$2:$CE$8700,$A115,MATCH(E$1,'2-3 引出列表'!$A$1:$CD$1,0)),""))</f>
        <v>2025-05-22</v>
      </c>
      <c r="F115" t="str">
        <f t="shared" si="3"/>
        <v>2025-05</v>
      </c>
      <c r="G115" t="str">
        <f>IF(ISBLANK(IFERROR(INDEX('2-3 引出列表'!$A$2:$CE$8700,$A115,MATCH(G$1,'2-3 引出列表'!$A$1:$CD$1,0)),"")),"",IFERROR(INDEX('2-3 引出列表'!$A$2:$CE$8700,$A115,MATCH(G$1,'2-3 引出列表'!$A$1:$CD$1,0)),""))</f>
        <v>资金调拨.资金调拨</v>
      </c>
      <c r="H115" t="str">
        <f>IF(ISBLANK(IFERROR(INDEX('2-3 引出列表'!$A$2:$CE$8700,$A115,MATCH(H$1,'2-3 引出列表'!$A$1:$CD$1,0)),"")),"",IFERROR(INDEX('2-3 引出列表'!$A$2:$CE$8700,$A115,MATCH(H$1,'2-3 引出列表'!$A$1:$CD$1,0)),""))</f>
        <v/>
      </c>
      <c r="I115" t="str">
        <f>IF(ISBLANK(IFERROR(INDEX('2-3 引出列表'!$A$2:$CE$8700,$A115,MATCH(I$1,'2-3 引出列表'!$A$1:$CD$1,0)),"")),"",IFERROR(INDEX('2-3 引出列表'!$A$2:$CE$8700,$A115,MATCH(I$1,'2-3 引出列表'!$A$1:$CD$1,0)),""))</f>
        <v>拜特</v>
      </c>
    </row>
    <row r="116" customFormat="1" spans="1:9">
      <c r="A116">
        <v>115</v>
      </c>
      <c r="B116" t="str">
        <f>IF(ISBLANK(IFERROR(INDEX('2-3 引出列表'!$A$2:$CE$8700,$A116,MATCH(B$1,'2-3 引出列表'!$A$1:$CD$1,0)),"")),"",IFERROR(INDEX('2-3 引出列表'!$A$2:$CE$8700,$A116,MATCH(B$1,'2-3 引出列表'!$A$1:$CD$1,0)),""))</f>
        <v>083F3DD1FEEEB92C218C064049F087B0</v>
      </c>
      <c r="C116">
        <f>IF(ISBLANK(IFERROR(INDEX('2-3 引出列表'!$A$2:$CE$8700,$A116,MATCH(C$1,'2-3 引出列表'!$A$1:$CD$1,0)),"")),"",IFERROR(INDEX('2-3 引出列表'!$A$2:$CE$8700,$A116,MATCH(C$1,'2-3 引出列表'!$A$1:$CD$1,0)),""))</f>
        <v>99999</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2025-05-22</v>
      </c>
      <c r="F116" t="str">
        <f t="shared" si="3"/>
        <v>2025-05</v>
      </c>
      <c r="G116" t="str">
        <f>IF(ISBLANK(IFERROR(INDEX('2-3 引出列表'!$A$2:$CE$8700,$A116,MATCH(G$1,'2-3 引出列表'!$A$1:$CD$1,0)),"")),"",IFERROR(INDEX('2-3 引出列表'!$A$2:$CE$8700,$A116,MATCH(G$1,'2-3 引出列表'!$A$1:$CD$1,0)),""))</f>
        <v>资金调拨.资金调拨</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拜特</v>
      </c>
    </row>
    <row r="117" customFormat="1" spans="1:9">
      <c r="A117">
        <v>116</v>
      </c>
      <c r="B117" t="str">
        <f>IF(ISBLANK(IFERROR(INDEX('2-3 引出列表'!$A$2:$CE$8700,$A117,MATCH(B$1,'2-3 引出列表'!$A$1:$CD$1,0)),"")),"",IFERROR(INDEX('2-3 引出列表'!$A$2:$CE$8700,$A117,MATCH(B$1,'2-3 引出列表'!$A$1:$CD$1,0)),""))</f>
        <v>E9493DA62BB1DC08897673764D8A7776</v>
      </c>
      <c r="C117">
        <f>IF(ISBLANK(IFERROR(INDEX('2-3 引出列表'!$A$2:$CE$8700,$A117,MATCH(C$1,'2-3 引出列表'!$A$1:$CD$1,0)),"")),"",IFERROR(INDEX('2-3 引出列表'!$A$2:$CE$8700,$A117,MATCH(C$1,'2-3 引出列表'!$A$1:$CD$1,0)),""))</f>
        <v>99999</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2025-05-22</v>
      </c>
      <c r="F117" t="str">
        <f t="shared" si="3"/>
        <v>2025-05</v>
      </c>
      <c r="G117" t="str">
        <f>IF(ISBLANK(IFERROR(INDEX('2-3 引出列表'!$A$2:$CE$8700,$A117,MATCH(G$1,'2-3 引出列表'!$A$1:$CD$1,0)),"")),"",IFERROR(INDEX('2-3 引出列表'!$A$2:$CE$8700,$A117,MATCH(G$1,'2-3 引出列表'!$A$1:$CD$1,0)),""))</f>
        <v>资金调拨.资金调拨</v>
      </c>
      <c r="H117" t="str">
        <f>IF(ISBLANK(IFERROR(INDEX('2-3 引出列表'!$A$2:$CE$8700,$A117,MATCH(H$1,'2-3 引出列表'!$A$1:$CD$1,0)),"")),"",IFERROR(INDEX('2-3 引出列表'!$A$2:$CE$8700,$A117,MATCH(H$1,'2-3 引出列表'!$A$1:$CD$1,0)),""))</f>
        <v/>
      </c>
      <c r="I117" t="str">
        <f>IF(ISBLANK(IFERROR(INDEX('2-3 引出列表'!$A$2:$CE$8700,$A117,MATCH(I$1,'2-3 引出列表'!$A$1:$CD$1,0)),"")),"",IFERROR(INDEX('2-3 引出列表'!$A$2:$CE$8700,$A117,MATCH(I$1,'2-3 引出列表'!$A$1:$CD$1,0)),""))</f>
        <v>拜特</v>
      </c>
    </row>
    <row r="118" customFormat="1" spans="1:9">
      <c r="A118">
        <v>117</v>
      </c>
      <c r="B118" t="str">
        <f>IF(ISBLANK(IFERROR(INDEX('2-3 引出列表'!$A$2:$CE$8700,$A118,MATCH(B$1,'2-3 引出列表'!$A$1:$CD$1,0)),"")),"",IFERROR(INDEX('2-3 引出列表'!$A$2:$CE$8700,$A118,MATCH(B$1,'2-3 引出列表'!$A$1:$CD$1,0)),""))</f>
        <v>B21A9E2749510F4AB28C876DC0E75B13</v>
      </c>
      <c r="C118">
        <f>IF(ISBLANK(IFERROR(INDEX('2-3 引出列表'!$A$2:$CE$8700,$A118,MATCH(C$1,'2-3 引出列表'!$A$1:$CD$1,0)),"")),"",IFERROR(INDEX('2-3 引出列表'!$A$2:$CE$8700,$A118,MATCH(C$1,'2-3 引出列表'!$A$1:$CD$1,0)),""))</f>
        <v>99999</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2025-05-22</v>
      </c>
      <c r="F118" t="str">
        <f t="shared" si="3"/>
        <v>2025-05</v>
      </c>
      <c r="G118" t="str">
        <f>IF(ISBLANK(IFERROR(INDEX('2-3 引出列表'!$A$2:$CE$8700,$A118,MATCH(G$1,'2-3 引出列表'!$A$1:$CD$1,0)),"")),"",IFERROR(INDEX('2-3 引出列表'!$A$2:$CE$8700,$A118,MATCH(G$1,'2-3 引出列表'!$A$1:$CD$1,0)),""))</f>
        <v>资金调拨.资金调拨</v>
      </c>
      <c r="H118" t="str">
        <f>IF(ISBLANK(IFERROR(INDEX('2-3 引出列表'!$A$2:$CE$8700,$A118,MATCH(H$1,'2-3 引出列表'!$A$1:$CD$1,0)),"")),"",IFERROR(INDEX('2-3 引出列表'!$A$2:$CE$8700,$A118,MATCH(H$1,'2-3 引出列表'!$A$1:$CD$1,0)),""))</f>
        <v/>
      </c>
      <c r="I118" t="str">
        <f>IF(ISBLANK(IFERROR(INDEX('2-3 引出列表'!$A$2:$CE$8700,$A118,MATCH(I$1,'2-3 引出列表'!$A$1:$CD$1,0)),"")),"",IFERROR(INDEX('2-3 引出列表'!$A$2:$CE$8700,$A118,MATCH(I$1,'2-3 引出列表'!$A$1:$CD$1,0)),""))</f>
        <v>拜特</v>
      </c>
    </row>
    <row r="119" customFormat="1" spans="1:9">
      <c r="A119">
        <v>118</v>
      </c>
      <c r="B119" t="str">
        <f>IF(ISBLANK(IFERROR(INDEX('2-3 引出列表'!$A$2:$CE$8700,$A119,MATCH(B$1,'2-3 引出列表'!$A$1:$CD$1,0)),"")),"",IFERROR(INDEX('2-3 引出列表'!$A$2:$CE$8700,$A119,MATCH(B$1,'2-3 引出列表'!$A$1:$CD$1,0)),""))</f>
        <v>9848B11EA88F0398F7F0C12A0D03A3F6</v>
      </c>
      <c r="C119">
        <f>IF(ISBLANK(IFERROR(INDEX('2-3 引出列表'!$A$2:$CE$8700,$A119,MATCH(C$1,'2-3 引出列表'!$A$1:$CD$1,0)),"")),"",IFERROR(INDEX('2-3 引出列表'!$A$2:$CE$8700,$A119,MATCH(C$1,'2-3 引出列表'!$A$1:$CD$1,0)),""))</f>
        <v>99999</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2025-05-22</v>
      </c>
      <c r="F119" t="str">
        <f t="shared" si="3"/>
        <v>2025-05</v>
      </c>
      <c r="G119" t="str">
        <f>IF(ISBLANK(IFERROR(INDEX('2-3 引出列表'!$A$2:$CE$8700,$A119,MATCH(G$1,'2-3 引出列表'!$A$1:$CD$1,0)),"")),"",IFERROR(INDEX('2-3 引出列表'!$A$2:$CE$8700,$A119,MATCH(G$1,'2-3 引出列表'!$A$1:$CD$1,0)),""))</f>
        <v>资金调拨.资金调拨</v>
      </c>
      <c r="H119" t="str">
        <f>IF(ISBLANK(IFERROR(INDEX('2-3 引出列表'!$A$2:$CE$8700,$A119,MATCH(H$1,'2-3 引出列表'!$A$1:$CD$1,0)),"")),"",IFERROR(INDEX('2-3 引出列表'!$A$2:$CE$8700,$A119,MATCH(H$1,'2-3 引出列表'!$A$1:$CD$1,0)),""))</f>
        <v/>
      </c>
      <c r="I119" t="str">
        <f>IF(ISBLANK(IFERROR(INDEX('2-3 引出列表'!$A$2:$CE$8700,$A119,MATCH(I$1,'2-3 引出列表'!$A$1:$CD$1,0)),"")),"",IFERROR(INDEX('2-3 引出列表'!$A$2:$CE$8700,$A119,MATCH(I$1,'2-3 引出列表'!$A$1:$CD$1,0)),""))</f>
        <v>拜特</v>
      </c>
    </row>
    <row r="120" customFormat="1" spans="1:9">
      <c r="A120">
        <v>119</v>
      </c>
      <c r="B120" t="str">
        <f>IF(ISBLANK(IFERROR(INDEX('2-3 引出列表'!$A$2:$CE$8700,$A120,MATCH(B$1,'2-3 引出列表'!$A$1:$CD$1,0)),"")),"",IFERROR(INDEX('2-3 引出列表'!$A$2:$CE$8700,$A120,MATCH(B$1,'2-3 引出列表'!$A$1:$CD$1,0)),""))</f>
        <v>1EA5EFF5C8FA30A97094DC24C3EDDC7F</v>
      </c>
      <c r="C120">
        <f>IF(ISBLANK(IFERROR(INDEX('2-3 引出列表'!$A$2:$CE$8700,$A120,MATCH(C$1,'2-3 引出列表'!$A$1:$CD$1,0)),"")),"",IFERROR(INDEX('2-3 引出列表'!$A$2:$CE$8700,$A120,MATCH(C$1,'2-3 引出列表'!$A$1:$CD$1,0)),""))</f>
        <v>99999</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2025-05-22</v>
      </c>
      <c r="F120" t="str">
        <f t="shared" si="3"/>
        <v>2025-05</v>
      </c>
      <c r="G120" t="str">
        <f>IF(ISBLANK(IFERROR(INDEX('2-3 引出列表'!$A$2:$CE$8700,$A120,MATCH(G$1,'2-3 引出列表'!$A$1:$CD$1,0)),"")),"",IFERROR(INDEX('2-3 引出列表'!$A$2:$CE$8700,$A120,MATCH(G$1,'2-3 引出列表'!$A$1:$CD$1,0)),""))</f>
        <v>资金调拨.资金调拨</v>
      </c>
      <c r="H120" t="str">
        <f>IF(ISBLANK(IFERROR(INDEX('2-3 引出列表'!$A$2:$CE$8700,$A120,MATCH(H$1,'2-3 引出列表'!$A$1:$CD$1,0)),"")),"",IFERROR(INDEX('2-3 引出列表'!$A$2:$CE$8700,$A120,MATCH(H$1,'2-3 引出列表'!$A$1:$CD$1,0)),""))</f>
        <v/>
      </c>
      <c r="I120" t="str">
        <f>IF(ISBLANK(IFERROR(INDEX('2-3 引出列表'!$A$2:$CE$8700,$A120,MATCH(I$1,'2-3 引出列表'!$A$1:$CD$1,0)),"")),"",IFERROR(INDEX('2-3 引出列表'!$A$2:$CE$8700,$A120,MATCH(I$1,'2-3 引出列表'!$A$1:$CD$1,0)),""))</f>
        <v>拜特</v>
      </c>
    </row>
    <row r="121" customFormat="1" spans="1:9">
      <c r="A121">
        <v>120</v>
      </c>
      <c r="B121" t="str">
        <f>IF(ISBLANK(IFERROR(INDEX('2-3 引出列表'!$A$2:$CE$8700,$A121,MATCH(B$1,'2-3 引出列表'!$A$1:$CD$1,0)),"")),"",IFERROR(INDEX('2-3 引出列表'!$A$2:$CE$8700,$A121,MATCH(B$1,'2-3 引出列表'!$A$1:$CD$1,0)),""))</f>
        <v>9A40D918E07A9AF73D63245543F5DCB0</v>
      </c>
      <c r="C121">
        <f>IF(ISBLANK(IFERROR(INDEX('2-3 引出列表'!$A$2:$CE$8700,$A121,MATCH(C$1,'2-3 引出列表'!$A$1:$CD$1,0)),"")),"",IFERROR(INDEX('2-3 引出列表'!$A$2:$CE$8700,$A121,MATCH(C$1,'2-3 引出列表'!$A$1:$CD$1,0)),""))</f>
        <v>99999</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2025-05-22</v>
      </c>
      <c r="F121" t="str">
        <f t="shared" si="3"/>
        <v>2025-05</v>
      </c>
      <c r="G121" t="str">
        <f>IF(ISBLANK(IFERROR(INDEX('2-3 引出列表'!$A$2:$CE$8700,$A121,MATCH(G$1,'2-3 引出列表'!$A$1:$CD$1,0)),"")),"",IFERROR(INDEX('2-3 引出列表'!$A$2:$CE$8700,$A121,MATCH(G$1,'2-3 引出列表'!$A$1:$CD$1,0)),""))</f>
        <v>资金调拨.资金调拨</v>
      </c>
      <c r="H121" t="str">
        <f>IF(ISBLANK(IFERROR(INDEX('2-3 引出列表'!$A$2:$CE$8700,$A121,MATCH(H$1,'2-3 引出列表'!$A$1:$CD$1,0)),"")),"",IFERROR(INDEX('2-3 引出列表'!$A$2:$CE$8700,$A121,MATCH(H$1,'2-3 引出列表'!$A$1:$CD$1,0)),""))</f>
        <v/>
      </c>
      <c r="I121" t="str">
        <f>IF(ISBLANK(IFERROR(INDEX('2-3 引出列表'!$A$2:$CE$8700,$A121,MATCH(I$1,'2-3 引出列表'!$A$1:$CD$1,0)),"")),"",IFERROR(INDEX('2-3 引出列表'!$A$2:$CE$8700,$A121,MATCH(I$1,'2-3 引出列表'!$A$1:$CD$1,0)),""))</f>
        <v>拜特</v>
      </c>
    </row>
    <row r="122" customFormat="1" spans="1:9">
      <c r="A122">
        <v>121</v>
      </c>
      <c r="B122" t="str">
        <f>IF(ISBLANK(IFERROR(INDEX('2-3 引出列表'!$A$2:$CE$8700,$A122,MATCH(B$1,'2-3 引出列表'!$A$1:$CD$1,0)),"")),"",IFERROR(INDEX('2-3 引出列表'!$A$2:$CE$8700,$A122,MATCH(B$1,'2-3 引出列表'!$A$1:$CD$1,0)),""))</f>
        <v>1AF65A4CAEC3A9B520A49D286496B547</v>
      </c>
      <c r="C122">
        <f>IF(ISBLANK(IFERROR(INDEX('2-3 引出列表'!$A$2:$CE$8700,$A122,MATCH(C$1,'2-3 引出列表'!$A$1:$CD$1,0)),"")),"",IFERROR(INDEX('2-3 引出列表'!$A$2:$CE$8700,$A122,MATCH(C$1,'2-3 引出列表'!$A$1:$CD$1,0)),""))</f>
        <v>99999</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2025-05-22</v>
      </c>
      <c r="F122" t="str">
        <f t="shared" si="3"/>
        <v>2025-05</v>
      </c>
      <c r="G122" t="str">
        <f>IF(ISBLANK(IFERROR(INDEX('2-3 引出列表'!$A$2:$CE$8700,$A122,MATCH(G$1,'2-3 引出列表'!$A$1:$CD$1,0)),"")),"",IFERROR(INDEX('2-3 引出列表'!$A$2:$CE$8700,$A122,MATCH(G$1,'2-3 引出列表'!$A$1:$CD$1,0)),""))</f>
        <v>资金调拨.资金调拨</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拜特</v>
      </c>
    </row>
    <row r="123" customFormat="1" spans="1:9">
      <c r="A123">
        <v>122</v>
      </c>
      <c r="B123" t="str">
        <f>IF(ISBLANK(IFERROR(INDEX('2-3 引出列表'!$A$2:$CE$8700,$A123,MATCH(B$1,'2-3 引出列表'!$A$1:$CD$1,0)),"")),"",IFERROR(INDEX('2-3 引出列表'!$A$2:$CE$8700,$A123,MATCH(B$1,'2-3 引出列表'!$A$1:$CD$1,0)),""))</f>
        <v>F89A2F2FBD3AF69A9A5887F28F226452</v>
      </c>
      <c r="C123">
        <f>IF(ISBLANK(IFERROR(INDEX('2-3 引出列表'!$A$2:$CE$8700,$A123,MATCH(C$1,'2-3 引出列表'!$A$1:$CD$1,0)),"")),"",IFERROR(INDEX('2-3 引出列表'!$A$2:$CE$8700,$A123,MATCH(C$1,'2-3 引出列表'!$A$1:$CD$1,0)),""))</f>
        <v>99999</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2025-05-22</v>
      </c>
      <c r="F123" t="str">
        <f t="shared" si="3"/>
        <v>2025-05</v>
      </c>
      <c r="G123" t="str">
        <f>IF(ISBLANK(IFERROR(INDEX('2-3 引出列表'!$A$2:$CE$8700,$A123,MATCH(G$1,'2-3 引出列表'!$A$1:$CD$1,0)),"")),"",IFERROR(INDEX('2-3 引出列表'!$A$2:$CE$8700,$A123,MATCH(G$1,'2-3 引出列表'!$A$1:$CD$1,0)),""))</f>
        <v>资金调拨.资金调拨</v>
      </c>
      <c r="H123" t="str">
        <f>IF(ISBLANK(IFERROR(INDEX('2-3 引出列表'!$A$2:$CE$8700,$A123,MATCH(H$1,'2-3 引出列表'!$A$1:$CD$1,0)),"")),"",IFERROR(INDEX('2-3 引出列表'!$A$2:$CE$8700,$A123,MATCH(H$1,'2-3 引出列表'!$A$1:$CD$1,0)),""))</f>
        <v/>
      </c>
      <c r="I123" t="str">
        <f>IF(ISBLANK(IFERROR(INDEX('2-3 引出列表'!$A$2:$CE$8700,$A123,MATCH(I$1,'2-3 引出列表'!$A$1:$CD$1,0)),"")),"",IFERROR(INDEX('2-3 引出列表'!$A$2:$CE$8700,$A123,MATCH(I$1,'2-3 引出列表'!$A$1:$CD$1,0)),""))</f>
        <v>拜特</v>
      </c>
    </row>
    <row r="124" customFormat="1" spans="1:9">
      <c r="A124">
        <v>123</v>
      </c>
      <c r="B124" t="str">
        <f>IF(ISBLANK(IFERROR(INDEX('2-3 引出列表'!$A$2:$CE$8700,$A124,MATCH(B$1,'2-3 引出列表'!$A$1:$CD$1,0)),"")),"",IFERROR(INDEX('2-3 引出列表'!$A$2:$CE$8700,$A124,MATCH(B$1,'2-3 引出列表'!$A$1:$CD$1,0)),""))</f>
        <v>1360339A743A21CC2A01AD4FDC02ABA1</v>
      </c>
      <c r="C124">
        <f>IF(ISBLANK(IFERROR(INDEX('2-3 引出列表'!$A$2:$CE$8700,$A124,MATCH(C$1,'2-3 引出列表'!$A$1:$CD$1,0)),"")),"",IFERROR(INDEX('2-3 引出列表'!$A$2:$CE$8700,$A124,MATCH(C$1,'2-3 引出列表'!$A$1:$CD$1,0)),""))</f>
        <v>11347.49</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2025-05-22</v>
      </c>
      <c r="F124" t="str">
        <f t="shared" si="3"/>
        <v>2025-05</v>
      </c>
      <c r="G124" t="str">
        <f>IF(ISBLANK(IFERROR(INDEX('2-3 引出列表'!$A$2:$CE$8700,$A124,MATCH(G$1,'2-3 引出列表'!$A$1:$CD$1,0)),"")),"",IFERROR(INDEX('2-3 引出列表'!$A$2:$CE$8700,$A124,MATCH(G$1,'2-3 引出列表'!$A$1:$CD$1,0)),""))</f>
        <v>资金调拨.资金调拨</v>
      </c>
      <c r="H124" t="str">
        <f>IF(ISBLANK(IFERROR(INDEX('2-3 引出列表'!$A$2:$CE$8700,$A124,MATCH(H$1,'2-3 引出列表'!$A$1:$CD$1,0)),"")),"",IFERROR(INDEX('2-3 引出列表'!$A$2:$CE$8700,$A124,MATCH(H$1,'2-3 引出列表'!$A$1:$CD$1,0)),""))</f>
        <v/>
      </c>
      <c r="I124" t="str">
        <f>IF(ISBLANK(IFERROR(INDEX('2-3 引出列表'!$A$2:$CE$8700,$A124,MATCH(I$1,'2-3 引出列表'!$A$1:$CD$1,0)),"")),"",IFERROR(INDEX('2-3 引出列表'!$A$2:$CE$8700,$A124,MATCH(I$1,'2-3 引出列表'!$A$1:$CD$1,0)),""))</f>
        <v>拜特</v>
      </c>
    </row>
    <row r="125" customFormat="1" spans="1:9">
      <c r="A125">
        <v>124</v>
      </c>
      <c r="B125" t="str">
        <f>IF(ISBLANK(IFERROR(INDEX('2-3 引出列表'!$A$2:$CE$8700,$A125,MATCH(B$1,'2-3 引出列表'!$A$1:$CD$1,0)),"")),"",IFERROR(INDEX('2-3 引出列表'!$A$2:$CE$8700,$A125,MATCH(B$1,'2-3 引出列表'!$A$1:$CD$1,0)),""))</f>
        <v/>
      </c>
      <c r="C125">
        <f>IF(ISBLANK(IFERROR(INDEX('2-3 引出列表'!$A$2:$CE$8700,$A125,MATCH(C$1,'2-3 引出列表'!$A$1:$CD$1,0)),"")),"",IFERROR(INDEX('2-3 引出列表'!$A$2:$CE$8700,$A125,MATCH(C$1,'2-3 引出列表'!$A$1:$CD$1,0)),""))</f>
        <v>11347.49</v>
      </c>
      <c r="D125" t="str">
        <f>IF(ISBLANK(IFERROR(INDEX('2-3 引出列表'!$A$2:$CE$8700,$A125,MATCH(D$1,'2-3 引出列表'!$A$1:$CD$1,0)),"")),"",IFERROR(INDEX('2-3 引出列表'!$A$2:$CE$8700,$A125,MATCH(D$1,'2-3 引出列表'!$A$1:$CD$1,0)),""))</f>
        <v>已付款</v>
      </c>
      <c r="E125" t="str">
        <f>IF(ISBLANK(IFERROR(INDEX('2-3 引出列表'!$A$2:$CE$8700,$A125,MATCH(E$1,'2-3 引出列表'!$A$1:$CD$1,0)),"")),"",IFERROR(INDEX('2-3 引出列表'!$A$2:$CE$8700,$A125,MATCH(E$1,'2-3 引出列表'!$A$1:$CD$1,0)),""))</f>
        <v>2025-05-22</v>
      </c>
      <c r="F125" t="str">
        <f t="shared" si="3"/>
        <v>2025-05</v>
      </c>
      <c r="G125" t="str">
        <f>IF(ISBLANK(IFERROR(INDEX('2-3 引出列表'!$A$2:$CE$8700,$A125,MATCH(G$1,'2-3 引出列表'!$A$1:$CD$1,0)),"")),"",IFERROR(INDEX('2-3 引出列表'!$A$2:$CE$8700,$A125,MATCH(G$1,'2-3 引出列表'!$A$1:$CD$1,0)),""))</f>
        <v>内部往来.内部公司往来清理</v>
      </c>
      <c r="H125" t="str">
        <f>IF(ISBLANK(IFERROR(INDEX('2-3 引出列表'!$A$2:$CE$8700,$A125,MATCH(H$1,'2-3 引出列表'!$A$1:$CD$1,0)),"")),"",IFERROR(INDEX('2-3 引出列表'!$A$2:$CE$8700,$A125,MATCH(H$1,'2-3 引出列表'!$A$1:$CD$1,0)),""))</f>
        <v/>
      </c>
      <c r="I125" t="str">
        <f>IF(ISBLANK(IFERROR(INDEX('2-3 引出列表'!$A$2:$CE$8700,$A125,MATCH(I$1,'2-3 引出列表'!$A$1:$CD$1,0)),"")),"",IFERROR(INDEX('2-3 引出列表'!$A$2:$CE$8700,$A125,MATCH(I$1,'2-3 引出列表'!$A$1:$CD$1,0)),""))</f>
        <v/>
      </c>
    </row>
    <row r="126" customFormat="1" spans="1:9">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99999</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2025-05-22</v>
      </c>
      <c r="F126" t="str">
        <f t="shared" si="3"/>
        <v>2025-05</v>
      </c>
      <c r="G126" t="str">
        <f>IF(ISBLANK(IFERROR(INDEX('2-3 引出列表'!$A$2:$CE$8700,$A126,MATCH(G$1,'2-3 引出列表'!$A$1:$CD$1,0)),"")),"",IFERROR(INDEX('2-3 引出列表'!$A$2:$CE$8700,$A126,MATCH(G$1,'2-3 引出列表'!$A$1:$CD$1,0)),""))</f>
        <v>内部往来.内部公司往来清理</v>
      </c>
      <c r="H126" t="str">
        <f>IF(ISBLANK(IFERROR(INDEX('2-3 引出列表'!$A$2:$CE$8700,$A126,MATCH(H$1,'2-3 引出列表'!$A$1:$CD$1,0)),"")),"",IFERROR(INDEX('2-3 引出列表'!$A$2:$CE$8700,$A126,MATCH(H$1,'2-3 引出列表'!$A$1:$CD$1,0)),""))</f>
        <v/>
      </c>
      <c r="I126" t="str">
        <f>IF(ISBLANK(IFERROR(INDEX('2-3 引出列表'!$A$2:$CE$8700,$A126,MATCH(I$1,'2-3 引出列表'!$A$1:$CD$1,0)),"")),"",IFERROR(INDEX('2-3 引出列表'!$A$2:$CE$8700,$A126,MATCH(I$1,'2-3 引出列表'!$A$1:$CD$1,0)),""))</f>
        <v/>
      </c>
    </row>
    <row r="127" customFormat="1" spans="1:9">
      <c r="A127">
        <v>126</v>
      </c>
      <c r="B127" t="str">
        <f>IF(ISBLANK(IFERROR(INDEX('2-3 引出列表'!$A$2:$CE$8700,$A127,MATCH(B$1,'2-3 引出列表'!$A$1:$CD$1,0)),"")),"",IFERROR(INDEX('2-3 引出列表'!$A$2:$CE$8700,$A127,MATCH(B$1,'2-3 引出列表'!$A$1:$CD$1,0)),""))</f>
        <v/>
      </c>
      <c r="C127">
        <f>IF(ISBLANK(IFERROR(INDEX('2-3 引出列表'!$A$2:$CE$8700,$A127,MATCH(C$1,'2-3 引出列表'!$A$1:$CD$1,0)),"")),"",IFERROR(INDEX('2-3 引出列表'!$A$2:$CE$8700,$A127,MATCH(C$1,'2-3 引出列表'!$A$1:$CD$1,0)),""))</f>
        <v>99999</v>
      </c>
      <c r="D127" t="str">
        <f>IF(ISBLANK(IFERROR(INDEX('2-3 引出列表'!$A$2:$CE$8700,$A127,MATCH(D$1,'2-3 引出列表'!$A$1:$CD$1,0)),"")),"",IFERROR(INDEX('2-3 引出列表'!$A$2:$CE$8700,$A127,MATCH(D$1,'2-3 引出列表'!$A$1:$CD$1,0)),""))</f>
        <v>已付款</v>
      </c>
      <c r="E127" t="str">
        <f>IF(ISBLANK(IFERROR(INDEX('2-3 引出列表'!$A$2:$CE$8700,$A127,MATCH(E$1,'2-3 引出列表'!$A$1:$CD$1,0)),"")),"",IFERROR(INDEX('2-3 引出列表'!$A$2:$CE$8700,$A127,MATCH(E$1,'2-3 引出列表'!$A$1:$CD$1,0)),""))</f>
        <v>2025-05-22</v>
      </c>
      <c r="F127" t="str">
        <f t="shared" si="3"/>
        <v>2025-05</v>
      </c>
      <c r="G127" t="str">
        <f>IF(ISBLANK(IFERROR(INDEX('2-3 引出列表'!$A$2:$CE$8700,$A127,MATCH(G$1,'2-3 引出列表'!$A$1:$CD$1,0)),"")),"",IFERROR(INDEX('2-3 引出列表'!$A$2:$CE$8700,$A127,MATCH(G$1,'2-3 引出列表'!$A$1:$CD$1,0)),""))</f>
        <v>内部往来.内部公司往来清理</v>
      </c>
      <c r="H127" t="str">
        <f>IF(ISBLANK(IFERROR(INDEX('2-3 引出列表'!$A$2:$CE$8700,$A127,MATCH(H$1,'2-3 引出列表'!$A$1:$CD$1,0)),"")),"",IFERROR(INDEX('2-3 引出列表'!$A$2:$CE$8700,$A127,MATCH(H$1,'2-3 引出列表'!$A$1:$CD$1,0)),""))</f>
        <v/>
      </c>
      <c r="I127" t="str">
        <f>IF(ISBLANK(IFERROR(INDEX('2-3 引出列表'!$A$2:$CE$8700,$A127,MATCH(I$1,'2-3 引出列表'!$A$1:$CD$1,0)),"")),"",IFERROR(INDEX('2-3 引出列表'!$A$2:$CE$8700,$A127,MATCH(I$1,'2-3 引出列表'!$A$1:$CD$1,0)),""))</f>
        <v/>
      </c>
    </row>
    <row r="128" customFormat="1" spans="1:9">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99999</v>
      </c>
      <c r="D128" t="str">
        <f>IF(ISBLANK(IFERROR(INDEX('2-3 引出列表'!$A$2:$CE$8700,$A128,MATCH(D$1,'2-3 引出列表'!$A$1:$CD$1,0)),"")),"",IFERROR(INDEX('2-3 引出列表'!$A$2:$CE$8700,$A128,MATCH(D$1,'2-3 引出列表'!$A$1:$CD$1,0)),""))</f>
        <v>已付款</v>
      </c>
      <c r="E128" t="str">
        <f>IF(ISBLANK(IFERROR(INDEX('2-3 引出列表'!$A$2:$CE$8700,$A128,MATCH(E$1,'2-3 引出列表'!$A$1:$CD$1,0)),"")),"",IFERROR(INDEX('2-3 引出列表'!$A$2:$CE$8700,$A128,MATCH(E$1,'2-3 引出列表'!$A$1:$CD$1,0)),""))</f>
        <v>2025-05-22</v>
      </c>
      <c r="F128" t="str">
        <f t="shared" si="3"/>
        <v>2025-05</v>
      </c>
      <c r="G128" t="str">
        <f>IF(ISBLANK(IFERROR(INDEX('2-3 引出列表'!$A$2:$CE$8700,$A128,MATCH(G$1,'2-3 引出列表'!$A$1:$CD$1,0)),"")),"",IFERROR(INDEX('2-3 引出列表'!$A$2:$CE$8700,$A128,MATCH(G$1,'2-3 引出列表'!$A$1:$CD$1,0)),""))</f>
        <v>内部往来.内部公司往来清理</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row>
    <row r="129" customFormat="1" spans="1:9">
      <c r="A129">
        <v>128</v>
      </c>
      <c r="B129" t="str">
        <f>IF(ISBLANK(IFERROR(INDEX('2-3 引出列表'!$A$2:$CE$8700,$A129,MATCH(B$1,'2-3 引出列表'!$A$1:$CD$1,0)),"")),"",IFERROR(INDEX('2-3 引出列表'!$A$2:$CE$8700,$A129,MATCH(B$1,'2-3 引出列表'!$A$1:$CD$1,0)),""))</f>
        <v/>
      </c>
      <c r="C129">
        <f>IF(ISBLANK(IFERROR(INDEX('2-3 引出列表'!$A$2:$CE$8700,$A129,MATCH(C$1,'2-3 引出列表'!$A$1:$CD$1,0)),"")),"",IFERROR(INDEX('2-3 引出列表'!$A$2:$CE$8700,$A129,MATCH(C$1,'2-3 引出列表'!$A$1:$CD$1,0)),""))</f>
        <v>99999</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2025-05-22</v>
      </c>
      <c r="F129" t="str">
        <f t="shared" si="3"/>
        <v>2025-05</v>
      </c>
      <c r="G129" t="str">
        <f>IF(ISBLANK(IFERROR(INDEX('2-3 引出列表'!$A$2:$CE$8700,$A129,MATCH(G$1,'2-3 引出列表'!$A$1:$CD$1,0)),"")),"",IFERROR(INDEX('2-3 引出列表'!$A$2:$CE$8700,$A129,MATCH(G$1,'2-3 引出列表'!$A$1:$CD$1,0)),""))</f>
        <v>内部往来.内部公司往来清理</v>
      </c>
      <c r="H129" t="str">
        <f>IF(ISBLANK(IFERROR(INDEX('2-3 引出列表'!$A$2:$CE$8700,$A129,MATCH(H$1,'2-3 引出列表'!$A$1:$CD$1,0)),"")),"",IFERROR(INDEX('2-3 引出列表'!$A$2:$CE$8700,$A129,MATCH(H$1,'2-3 引出列表'!$A$1:$CD$1,0)),""))</f>
        <v/>
      </c>
      <c r="I129" t="str">
        <f>IF(ISBLANK(IFERROR(INDEX('2-3 引出列表'!$A$2:$CE$8700,$A129,MATCH(I$1,'2-3 引出列表'!$A$1:$CD$1,0)),"")),"",IFERROR(INDEX('2-3 引出列表'!$A$2:$CE$8700,$A129,MATCH(I$1,'2-3 引出列表'!$A$1:$CD$1,0)),""))</f>
        <v/>
      </c>
    </row>
    <row r="130" customFormat="1" spans="1:9">
      <c r="A130">
        <v>129</v>
      </c>
      <c r="B130" t="str">
        <f>IF(ISBLANK(IFERROR(INDEX('2-3 引出列表'!$A$2:$CE$8700,$A130,MATCH(B$1,'2-3 引出列表'!$A$1:$CD$1,0)),"")),"",IFERROR(INDEX('2-3 引出列表'!$A$2:$CE$8700,$A130,MATCH(B$1,'2-3 引出列表'!$A$1:$CD$1,0)),""))</f>
        <v/>
      </c>
      <c r="C130">
        <f>IF(ISBLANK(IFERROR(INDEX('2-3 引出列表'!$A$2:$CE$8700,$A130,MATCH(C$1,'2-3 引出列表'!$A$1:$CD$1,0)),"")),"",IFERROR(INDEX('2-3 引出列表'!$A$2:$CE$8700,$A130,MATCH(C$1,'2-3 引出列表'!$A$1:$CD$1,0)),""))</f>
        <v>99999</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2025-05-22</v>
      </c>
      <c r="F130" t="str">
        <f t="shared" si="3"/>
        <v>2025-05</v>
      </c>
      <c r="G130" t="str">
        <f>IF(ISBLANK(IFERROR(INDEX('2-3 引出列表'!$A$2:$CE$8700,$A130,MATCH(G$1,'2-3 引出列表'!$A$1:$CD$1,0)),"")),"",IFERROR(INDEX('2-3 引出列表'!$A$2:$CE$8700,$A130,MATCH(G$1,'2-3 引出列表'!$A$1:$CD$1,0)),""))</f>
        <v>内部往来.内部公司往来清理</v>
      </c>
      <c r="H130" t="str">
        <f>IF(ISBLANK(IFERROR(INDEX('2-3 引出列表'!$A$2:$CE$8700,$A130,MATCH(H$1,'2-3 引出列表'!$A$1:$CD$1,0)),"")),"",IFERROR(INDEX('2-3 引出列表'!$A$2:$CE$8700,$A130,MATCH(H$1,'2-3 引出列表'!$A$1:$CD$1,0)),""))</f>
        <v/>
      </c>
      <c r="I130" t="str">
        <f>IF(ISBLANK(IFERROR(INDEX('2-3 引出列表'!$A$2:$CE$8700,$A130,MATCH(I$1,'2-3 引出列表'!$A$1:$CD$1,0)),"")),"",IFERROR(INDEX('2-3 引出列表'!$A$2:$CE$8700,$A130,MATCH(I$1,'2-3 引出列表'!$A$1:$CD$1,0)),""))</f>
        <v/>
      </c>
    </row>
    <row r="131" customFormat="1" spans="1:9">
      <c r="A131">
        <v>130</v>
      </c>
      <c r="B131" t="str">
        <f>IF(ISBLANK(IFERROR(INDEX('2-3 引出列表'!$A$2:$CE$8700,$A131,MATCH(B$1,'2-3 引出列表'!$A$1:$CD$1,0)),"")),"",IFERROR(INDEX('2-3 引出列表'!$A$2:$CE$8700,$A131,MATCH(B$1,'2-3 引出列表'!$A$1:$CD$1,0)),""))</f>
        <v/>
      </c>
      <c r="C131">
        <f>IF(ISBLANK(IFERROR(INDEX('2-3 引出列表'!$A$2:$CE$8700,$A131,MATCH(C$1,'2-3 引出列表'!$A$1:$CD$1,0)),"")),"",IFERROR(INDEX('2-3 引出列表'!$A$2:$CE$8700,$A131,MATCH(C$1,'2-3 引出列表'!$A$1:$CD$1,0)),""))</f>
        <v>99999</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2025-05-22</v>
      </c>
      <c r="F131" t="str">
        <f t="shared" si="3"/>
        <v>2025-05</v>
      </c>
      <c r="G131" t="str">
        <f>IF(ISBLANK(IFERROR(INDEX('2-3 引出列表'!$A$2:$CE$8700,$A131,MATCH(G$1,'2-3 引出列表'!$A$1:$CD$1,0)),"")),"",IFERROR(INDEX('2-3 引出列表'!$A$2:$CE$8700,$A131,MATCH(G$1,'2-3 引出列表'!$A$1:$CD$1,0)),""))</f>
        <v>内部往来.内部公司往来清理</v>
      </c>
      <c r="H131" t="str">
        <f>IF(ISBLANK(IFERROR(INDEX('2-3 引出列表'!$A$2:$CE$8700,$A131,MATCH(H$1,'2-3 引出列表'!$A$1:$CD$1,0)),"")),"",IFERROR(INDEX('2-3 引出列表'!$A$2:$CE$8700,$A131,MATCH(H$1,'2-3 引出列表'!$A$1:$CD$1,0)),""))</f>
        <v/>
      </c>
      <c r="I131" t="str">
        <f>IF(ISBLANK(IFERROR(INDEX('2-3 引出列表'!$A$2:$CE$8700,$A131,MATCH(I$1,'2-3 引出列表'!$A$1:$CD$1,0)),"")),"",IFERROR(INDEX('2-3 引出列表'!$A$2:$CE$8700,$A131,MATCH(I$1,'2-3 引出列表'!$A$1:$CD$1,0)),""))</f>
        <v/>
      </c>
    </row>
    <row r="132" customFormat="1" spans="1:9">
      <c r="A132">
        <v>131</v>
      </c>
      <c r="B132" t="str">
        <f>IF(ISBLANK(IFERROR(INDEX('2-3 引出列表'!$A$2:$CE$8700,$A132,MATCH(B$1,'2-3 引出列表'!$A$1:$CD$1,0)),"")),"",IFERROR(INDEX('2-3 引出列表'!$A$2:$CE$8700,$A132,MATCH(B$1,'2-3 引出列表'!$A$1:$CD$1,0)),""))</f>
        <v/>
      </c>
      <c r="C132">
        <f>IF(ISBLANK(IFERROR(INDEX('2-3 引出列表'!$A$2:$CE$8700,$A132,MATCH(C$1,'2-3 引出列表'!$A$1:$CD$1,0)),"")),"",IFERROR(INDEX('2-3 引出列表'!$A$2:$CE$8700,$A132,MATCH(C$1,'2-3 引出列表'!$A$1:$CD$1,0)),""))</f>
        <v>99999</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2025-05-22</v>
      </c>
      <c r="F132" t="str">
        <f t="shared" si="3"/>
        <v>2025-05</v>
      </c>
      <c r="G132" t="str">
        <f>IF(ISBLANK(IFERROR(INDEX('2-3 引出列表'!$A$2:$CE$8700,$A132,MATCH(G$1,'2-3 引出列表'!$A$1:$CD$1,0)),"")),"",IFERROR(INDEX('2-3 引出列表'!$A$2:$CE$8700,$A132,MATCH(G$1,'2-3 引出列表'!$A$1:$CD$1,0)),""))</f>
        <v>内部往来.内部公司往来清理</v>
      </c>
      <c r="H132" t="str">
        <f>IF(ISBLANK(IFERROR(INDEX('2-3 引出列表'!$A$2:$CE$8700,$A132,MATCH(H$1,'2-3 引出列表'!$A$1:$CD$1,0)),"")),"",IFERROR(INDEX('2-3 引出列表'!$A$2:$CE$8700,$A132,MATCH(H$1,'2-3 引出列表'!$A$1:$CD$1,0)),""))</f>
        <v/>
      </c>
      <c r="I132" t="str">
        <f>IF(ISBLANK(IFERROR(INDEX('2-3 引出列表'!$A$2:$CE$8700,$A132,MATCH(I$1,'2-3 引出列表'!$A$1:$CD$1,0)),"")),"",IFERROR(INDEX('2-3 引出列表'!$A$2:$CE$8700,$A132,MATCH(I$1,'2-3 引出列表'!$A$1:$CD$1,0)),""))</f>
        <v/>
      </c>
    </row>
    <row r="133" customFormat="1" spans="1:9">
      <c r="A133">
        <v>132</v>
      </c>
      <c r="B133" t="str">
        <f>IF(ISBLANK(IFERROR(INDEX('2-3 引出列表'!$A$2:$CE$8700,$A133,MATCH(B$1,'2-3 引出列表'!$A$1:$CD$1,0)),"")),"",IFERROR(INDEX('2-3 引出列表'!$A$2:$CE$8700,$A133,MATCH(B$1,'2-3 引出列表'!$A$1:$CD$1,0)),""))</f>
        <v/>
      </c>
      <c r="C133">
        <f>IF(ISBLANK(IFERROR(INDEX('2-3 引出列表'!$A$2:$CE$8700,$A133,MATCH(C$1,'2-3 引出列表'!$A$1:$CD$1,0)),"")),"",IFERROR(INDEX('2-3 引出列表'!$A$2:$CE$8700,$A133,MATCH(C$1,'2-3 引出列表'!$A$1:$CD$1,0)),""))</f>
        <v>99999</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2025-05-22</v>
      </c>
      <c r="F133" t="str">
        <f t="shared" si="3"/>
        <v>2025-05</v>
      </c>
      <c r="G133" t="str">
        <f>IF(ISBLANK(IFERROR(INDEX('2-3 引出列表'!$A$2:$CE$8700,$A133,MATCH(G$1,'2-3 引出列表'!$A$1:$CD$1,0)),"")),"",IFERROR(INDEX('2-3 引出列表'!$A$2:$CE$8700,$A133,MATCH(G$1,'2-3 引出列表'!$A$1:$CD$1,0)),""))</f>
        <v>内部往来.内部公司往来清理</v>
      </c>
      <c r="H133" t="str">
        <f>IF(ISBLANK(IFERROR(INDEX('2-3 引出列表'!$A$2:$CE$8700,$A133,MATCH(H$1,'2-3 引出列表'!$A$1:$CD$1,0)),"")),"",IFERROR(INDEX('2-3 引出列表'!$A$2:$CE$8700,$A133,MATCH(H$1,'2-3 引出列表'!$A$1:$CD$1,0)),""))</f>
        <v/>
      </c>
      <c r="I133" t="str">
        <f>IF(ISBLANK(IFERROR(INDEX('2-3 引出列表'!$A$2:$CE$8700,$A133,MATCH(I$1,'2-3 引出列表'!$A$1:$CD$1,0)),"")),"",IFERROR(INDEX('2-3 引出列表'!$A$2:$CE$8700,$A133,MATCH(I$1,'2-3 引出列表'!$A$1:$CD$1,0)),""))</f>
        <v/>
      </c>
    </row>
    <row r="134" customFormat="1" spans="1:9">
      <c r="A134">
        <v>133</v>
      </c>
      <c r="B134" t="str">
        <f>IF(ISBLANK(IFERROR(INDEX('2-3 引出列表'!$A$2:$CE$8700,$A134,MATCH(B$1,'2-3 引出列表'!$A$1:$CD$1,0)),"")),"",IFERROR(INDEX('2-3 引出列表'!$A$2:$CE$8700,$A134,MATCH(B$1,'2-3 引出列表'!$A$1:$CD$1,0)),""))</f>
        <v/>
      </c>
      <c r="C134">
        <f>IF(ISBLANK(IFERROR(INDEX('2-3 引出列表'!$A$2:$CE$8700,$A134,MATCH(C$1,'2-3 引出列表'!$A$1:$CD$1,0)),"")),"",IFERROR(INDEX('2-3 引出列表'!$A$2:$CE$8700,$A134,MATCH(C$1,'2-3 引出列表'!$A$1:$CD$1,0)),""))</f>
        <v>99999</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2025-05-22</v>
      </c>
      <c r="F134" t="str">
        <f t="shared" si="3"/>
        <v>2025-05</v>
      </c>
      <c r="G134" t="str">
        <f>IF(ISBLANK(IFERROR(INDEX('2-3 引出列表'!$A$2:$CE$8700,$A134,MATCH(G$1,'2-3 引出列表'!$A$1:$CD$1,0)),"")),"",IFERROR(INDEX('2-3 引出列表'!$A$2:$CE$8700,$A134,MATCH(G$1,'2-3 引出列表'!$A$1:$CD$1,0)),""))</f>
        <v>内部往来.内部公司往来清理</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row>
    <row r="135" customFormat="1" spans="1:9">
      <c r="A135">
        <v>134</v>
      </c>
      <c r="B135" t="str">
        <f>IF(ISBLANK(IFERROR(INDEX('2-3 引出列表'!$A$2:$CE$8700,$A135,MATCH(B$1,'2-3 引出列表'!$A$1:$CD$1,0)),"")),"",IFERROR(INDEX('2-3 引出列表'!$A$2:$CE$8700,$A135,MATCH(B$1,'2-3 引出列表'!$A$1:$CD$1,0)),""))</f>
        <v/>
      </c>
      <c r="C135">
        <f>IF(ISBLANK(IFERROR(INDEX('2-3 引出列表'!$A$2:$CE$8700,$A135,MATCH(C$1,'2-3 引出列表'!$A$1:$CD$1,0)),"")),"",IFERROR(INDEX('2-3 引出列表'!$A$2:$CE$8700,$A135,MATCH(C$1,'2-3 引出列表'!$A$1:$CD$1,0)),""))</f>
        <v>99999</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2025-05-22</v>
      </c>
      <c r="F135" t="str">
        <f t="shared" si="3"/>
        <v>2025-05</v>
      </c>
      <c r="G135" t="str">
        <f>IF(ISBLANK(IFERROR(INDEX('2-3 引出列表'!$A$2:$CE$8700,$A135,MATCH(G$1,'2-3 引出列表'!$A$1:$CD$1,0)),"")),"",IFERROR(INDEX('2-3 引出列表'!$A$2:$CE$8700,$A135,MATCH(G$1,'2-3 引出列表'!$A$1:$CD$1,0)),""))</f>
        <v>内部往来.内部公司往来清理</v>
      </c>
      <c r="H135" t="str">
        <f>IF(ISBLANK(IFERROR(INDEX('2-3 引出列表'!$A$2:$CE$8700,$A135,MATCH(H$1,'2-3 引出列表'!$A$1:$CD$1,0)),"")),"",IFERROR(INDEX('2-3 引出列表'!$A$2:$CE$8700,$A135,MATCH(H$1,'2-3 引出列表'!$A$1:$CD$1,0)),""))</f>
        <v/>
      </c>
      <c r="I135" t="str">
        <f>IF(ISBLANK(IFERROR(INDEX('2-3 引出列表'!$A$2:$CE$8700,$A135,MATCH(I$1,'2-3 引出列表'!$A$1:$CD$1,0)),"")),"",IFERROR(INDEX('2-3 引出列表'!$A$2:$CE$8700,$A135,MATCH(I$1,'2-3 引出列表'!$A$1:$CD$1,0)),""))</f>
        <v/>
      </c>
    </row>
    <row r="136" customFormat="1" spans="1:9">
      <c r="A136">
        <v>135</v>
      </c>
      <c r="B136" t="str">
        <f>IF(ISBLANK(IFERROR(INDEX('2-3 引出列表'!$A$2:$CE$8700,$A136,MATCH(B$1,'2-3 引出列表'!$A$1:$CD$1,0)),"")),"",IFERROR(INDEX('2-3 引出列表'!$A$2:$CE$8700,$A136,MATCH(B$1,'2-3 引出列表'!$A$1:$CD$1,0)),""))</f>
        <v/>
      </c>
      <c r="C136">
        <f>IF(ISBLANK(IFERROR(INDEX('2-3 引出列表'!$A$2:$CE$8700,$A136,MATCH(C$1,'2-3 引出列表'!$A$1:$CD$1,0)),"")),"",IFERROR(INDEX('2-3 引出列表'!$A$2:$CE$8700,$A136,MATCH(C$1,'2-3 引出列表'!$A$1:$CD$1,0)),""))</f>
        <v>99999</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2025-05-22</v>
      </c>
      <c r="F136" t="str">
        <f t="shared" si="3"/>
        <v>2025-05</v>
      </c>
      <c r="G136" t="str">
        <f>IF(ISBLANK(IFERROR(INDEX('2-3 引出列表'!$A$2:$CE$8700,$A136,MATCH(G$1,'2-3 引出列表'!$A$1:$CD$1,0)),"")),"",IFERROR(INDEX('2-3 引出列表'!$A$2:$CE$8700,$A136,MATCH(G$1,'2-3 引出列表'!$A$1:$CD$1,0)),""))</f>
        <v>内部往来.内部公司往来清理</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
      </c>
    </row>
    <row r="137" customFormat="1" spans="1:9">
      <c r="A137">
        <v>136</v>
      </c>
      <c r="B137" t="str">
        <f>IF(ISBLANK(IFERROR(INDEX('2-3 引出列表'!$A$2:$CE$8700,$A137,MATCH(B$1,'2-3 引出列表'!$A$1:$CD$1,0)),"")),"",IFERROR(INDEX('2-3 引出列表'!$A$2:$CE$8700,$A137,MATCH(B$1,'2-3 引出列表'!$A$1:$CD$1,0)),""))</f>
        <v/>
      </c>
      <c r="C137">
        <f>IF(ISBLANK(IFERROR(INDEX('2-3 引出列表'!$A$2:$CE$8700,$A137,MATCH(C$1,'2-3 引出列表'!$A$1:$CD$1,0)),"")),"",IFERROR(INDEX('2-3 引出列表'!$A$2:$CE$8700,$A137,MATCH(C$1,'2-3 引出列表'!$A$1:$CD$1,0)),""))</f>
        <v>99999</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2025-05-22</v>
      </c>
      <c r="F137" t="str">
        <f t="shared" si="3"/>
        <v>2025-05</v>
      </c>
      <c r="G137" t="str">
        <f>IF(ISBLANK(IFERROR(INDEX('2-3 引出列表'!$A$2:$CE$8700,$A137,MATCH(G$1,'2-3 引出列表'!$A$1:$CD$1,0)),"")),"",IFERROR(INDEX('2-3 引出列表'!$A$2:$CE$8700,$A137,MATCH(G$1,'2-3 引出列表'!$A$1:$CD$1,0)),""))</f>
        <v>内部往来.内部公司往来清理</v>
      </c>
      <c r="H137" t="str">
        <f>IF(ISBLANK(IFERROR(INDEX('2-3 引出列表'!$A$2:$CE$8700,$A137,MATCH(H$1,'2-3 引出列表'!$A$1:$CD$1,0)),"")),"",IFERROR(INDEX('2-3 引出列表'!$A$2:$CE$8700,$A137,MATCH(H$1,'2-3 引出列表'!$A$1:$CD$1,0)),""))</f>
        <v/>
      </c>
      <c r="I137" t="str">
        <f>IF(ISBLANK(IFERROR(INDEX('2-3 引出列表'!$A$2:$CE$8700,$A137,MATCH(I$1,'2-3 引出列表'!$A$1:$CD$1,0)),"")),"",IFERROR(INDEX('2-3 引出列表'!$A$2:$CE$8700,$A137,MATCH(I$1,'2-3 引出列表'!$A$1:$CD$1,0)),""))</f>
        <v/>
      </c>
    </row>
    <row r="138" customFormat="1" spans="1:9">
      <c r="A138">
        <v>137</v>
      </c>
      <c r="B138" t="str">
        <f>IF(ISBLANK(IFERROR(INDEX('2-3 引出列表'!$A$2:$CE$8700,$A138,MATCH(B$1,'2-3 引出列表'!$A$1:$CD$1,0)),"")),"",IFERROR(INDEX('2-3 引出列表'!$A$2:$CE$8700,$A138,MATCH(B$1,'2-3 引出列表'!$A$1:$CD$1,0)),""))</f>
        <v/>
      </c>
      <c r="C138">
        <f>IF(ISBLANK(IFERROR(INDEX('2-3 引出列表'!$A$2:$CE$8700,$A138,MATCH(C$1,'2-3 引出列表'!$A$1:$CD$1,0)),"")),"",IFERROR(INDEX('2-3 引出列表'!$A$2:$CE$8700,$A138,MATCH(C$1,'2-3 引出列表'!$A$1:$CD$1,0)),""))</f>
        <v>99999</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2025-05-22</v>
      </c>
      <c r="F138" t="str">
        <f t="shared" si="3"/>
        <v>2025-05</v>
      </c>
      <c r="G138" t="str">
        <f>IF(ISBLANK(IFERROR(INDEX('2-3 引出列表'!$A$2:$CE$8700,$A138,MATCH(G$1,'2-3 引出列表'!$A$1:$CD$1,0)),"")),"",IFERROR(INDEX('2-3 引出列表'!$A$2:$CE$8700,$A138,MATCH(G$1,'2-3 引出列表'!$A$1:$CD$1,0)),""))</f>
        <v>内部往来.内部公司往来清理</v>
      </c>
      <c r="H138" t="str">
        <f>IF(ISBLANK(IFERROR(INDEX('2-3 引出列表'!$A$2:$CE$8700,$A138,MATCH(H$1,'2-3 引出列表'!$A$1:$CD$1,0)),"")),"",IFERROR(INDEX('2-3 引出列表'!$A$2:$CE$8700,$A138,MATCH(H$1,'2-3 引出列表'!$A$1:$CD$1,0)),""))</f>
        <v/>
      </c>
      <c r="I138" t="str">
        <f>IF(ISBLANK(IFERROR(INDEX('2-3 引出列表'!$A$2:$CE$8700,$A138,MATCH(I$1,'2-3 引出列表'!$A$1:$CD$1,0)),"")),"",IFERROR(INDEX('2-3 引出列表'!$A$2:$CE$8700,$A138,MATCH(I$1,'2-3 引出列表'!$A$1:$CD$1,0)),""))</f>
        <v/>
      </c>
    </row>
    <row r="139" customFormat="1" spans="1:9">
      <c r="A139">
        <v>138</v>
      </c>
      <c r="B139" t="str">
        <f>IF(ISBLANK(IFERROR(INDEX('2-3 引出列表'!$A$2:$CE$8700,$A139,MATCH(B$1,'2-3 引出列表'!$A$1:$CD$1,0)),"")),"",IFERROR(INDEX('2-3 引出列表'!$A$2:$CE$8700,$A139,MATCH(B$1,'2-3 引出列表'!$A$1:$CD$1,0)),""))</f>
        <v/>
      </c>
      <c r="C139">
        <f>IF(ISBLANK(IFERROR(INDEX('2-3 引出列表'!$A$2:$CE$8700,$A139,MATCH(C$1,'2-3 引出列表'!$A$1:$CD$1,0)),"")),"",IFERROR(INDEX('2-3 引出列表'!$A$2:$CE$8700,$A139,MATCH(C$1,'2-3 引出列表'!$A$1:$CD$1,0)),""))</f>
        <v>99999</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2025-05-22</v>
      </c>
      <c r="F139" t="str">
        <f t="shared" si="3"/>
        <v>2025-05</v>
      </c>
      <c r="G139" t="str">
        <f>IF(ISBLANK(IFERROR(INDEX('2-3 引出列表'!$A$2:$CE$8700,$A139,MATCH(G$1,'2-3 引出列表'!$A$1:$CD$1,0)),"")),"",IFERROR(INDEX('2-3 引出列表'!$A$2:$CE$8700,$A139,MATCH(G$1,'2-3 引出列表'!$A$1:$CD$1,0)),""))</f>
        <v>内部往来.内部公司往来清理</v>
      </c>
      <c r="H139" t="str">
        <f>IF(ISBLANK(IFERROR(INDEX('2-3 引出列表'!$A$2:$CE$8700,$A139,MATCH(H$1,'2-3 引出列表'!$A$1:$CD$1,0)),"")),"",IFERROR(INDEX('2-3 引出列表'!$A$2:$CE$8700,$A139,MATCH(H$1,'2-3 引出列表'!$A$1:$CD$1,0)),""))</f>
        <v/>
      </c>
      <c r="I139" t="str">
        <f>IF(ISBLANK(IFERROR(INDEX('2-3 引出列表'!$A$2:$CE$8700,$A139,MATCH(I$1,'2-3 引出列表'!$A$1:$CD$1,0)),"")),"",IFERROR(INDEX('2-3 引出列表'!$A$2:$CE$8700,$A139,MATCH(I$1,'2-3 引出列表'!$A$1:$CD$1,0)),""))</f>
        <v/>
      </c>
    </row>
    <row r="140" customFormat="1" spans="1:9">
      <c r="A140">
        <v>139</v>
      </c>
      <c r="B140" t="str">
        <f>IF(ISBLANK(IFERROR(INDEX('2-3 引出列表'!$A$2:$CE$8700,$A140,MATCH(B$1,'2-3 引出列表'!$A$1:$CD$1,0)),"")),"",IFERROR(INDEX('2-3 引出列表'!$A$2:$CE$8700,$A140,MATCH(B$1,'2-3 引出列表'!$A$1:$CD$1,0)),""))</f>
        <v/>
      </c>
      <c r="C140">
        <f>IF(ISBLANK(IFERROR(INDEX('2-3 引出列表'!$A$2:$CE$8700,$A140,MATCH(C$1,'2-3 引出列表'!$A$1:$CD$1,0)),"")),"",IFERROR(INDEX('2-3 引出列表'!$A$2:$CE$8700,$A140,MATCH(C$1,'2-3 引出列表'!$A$1:$CD$1,0)),""))</f>
        <v>99999</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2025-05-22</v>
      </c>
      <c r="F140" t="str">
        <f t="shared" si="3"/>
        <v>2025-05</v>
      </c>
      <c r="G140" t="str">
        <f>IF(ISBLANK(IFERROR(INDEX('2-3 引出列表'!$A$2:$CE$8700,$A140,MATCH(G$1,'2-3 引出列表'!$A$1:$CD$1,0)),"")),"",IFERROR(INDEX('2-3 引出列表'!$A$2:$CE$8700,$A140,MATCH(G$1,'2-3 引出列表'!$A$1:$CD$1,0)),""))</f>
        <v>内部往来.内部公司往来清理</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row>
    <row r="141" customFormat="1" spans="1:9">
      <c r="A141">
        <v>140</v>
      </c>
      <c r="B141" t="str">
        <f>IF(ISBLANK(IFERROR(INDEX('2-3 引出列表'!$A$2:$CE$8700,$A141,MATCH(B$1,'2-3 引出列表'!$A$1:$CD$1,0)),"")),"",IFERROR(INDEX('2-3 引出列表'!$A$2:$CE$8700,$A141,MATCH(B$1,'2-3 引出列表'!$A$1:$CD$1,0)),""))</f>
        <v/>
      </c>
      <c r="C141">
        <f>IF(ISBLANK(IFERROR(INDEX('2-3 引出列表'!$A$2:$CE$8700,$A141,MATCH(C$1,'2-3 引出列表'!$A$1:$CD$1,0)),"")),"",IFERROR(INDEX('2-3 引出列表'!$A$2:$CE$8700,$A141,MATCH(C$1,'2-3 引出列表'!$A$1:$CD$1,0)),""))</f>
        <v>99999</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2025-05-22</v>
      </c>
      <c r="F141" t="str">
        <f t="shared" si="3"/>
        <v>2025-05</v>
      </c>
      <c r="G141" t="str">
        <f>IF(ISBLANK(IFERROR(INDEX('2-3 引出列表'!$A$2:$CE$8700,$A141,MATCH(G$1,'2-3 引出列表'!$A$1:$CD$1,0)),"")),"",IFERROR(INDEX('2-3 引出列表'!$A$2:$CE$8700,$A141,MATCH(G$1,'2-3 引出列表'!$A$1:$CD$1,0)),""))</f>
        <v>内部往来.内部公司往来清理</v>
      </c>
      <c r="H141" t="str">
        <f>IF(ISBLANK(IFERROR(INDEX('2-3 引出列表'!$A$2:$CE$8700,$A141,MATCH(H$1,'2-3 引出列表'!$A$1:$CD$1,0)),"")),"",IFERROR(INDEX('2-3 引出列表'!$A$2:$CE$8700,$A141,MATCH(H$1,'2-3 引出列表'!$A$1:$CD$1,0)),""))</f>
        <v/>
      </c>
      <c r="I141" t="str">
        <f>IF(ISBLANK(IFERROR(INDEX('2-3 引出列表'!$A$2:$CE$8700,$A141,MATCH(I$1,'2-3 引出列表'!$A$1:$CD$1,0)),"")),"",IFERROR(INDEX('2-3 引出列表'!$A$2:$CE$8700,$A141,MATCH(I$1,'2-3 引出列表'!$A$1:$CD$1,0)),""))</f>
        <v/>
      </c>
    </row>
    <row r="142" customFormat="1" spans="1:9">
      <c r="A142">
        <v>141</v>
      </c>
      <c r="B142" t="str">
        <f>IF(ISBLANK(IFERROR(INDEX('2-3 引出列表'!$A$2:$CE$8700,$A142,MATCH(B$1,'2-3 引出列表'!$A$1:$CD$1,0)),"")),"",IFERROR(INDEX('2-3 引出列表'!$A$2:$CE$8700,$A142,MATCH(B$1,'2-3 引出列表'!$A$1:$CD$1,0)),""))</f>
        <v/>
      </c>
      <c r="C142">
        <f>IF(ISBLANK(IFERROR(INDEX('2-3 引出列表'!$A$2:$CE$8700,$A142,MATCH(C$1,'2-3 引出列表'!$A$1:$CD$1,0)),"")),"",IFERROR(INDEX('2-3 引出列表'!$A$2:$CE$8700,$A142,MATCH(C$1,'2-3 引出列表'!$A$1:$CD$1,0)),""))</f>
        <v>99999</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2025-05-22</v>
      </c>
      <c r="F142" t="str">
        <f t="shared" si="3"/>
        <v>2025-05</v>
      </c>
      <c r="G142" t="str">
        <f>IF(ISBLANK(IFERROR(INDEX('2-3 引出列表'!$A$2:$CE$8700,$A142,MATCH(G$1,'2-3 引出列表'!$A$1:$CD$1,0)),"")),"",IFERROR(INDEX('2-3 引出列表'!$A$2:$CE$8700,$A142,MATCH(G$1,'2-3 引出列表'!$A$1:$CD$1,0)),""))</f>
        <v>内部往来.内部公司往来清理</v>
      </c>
      <c r="H142" t="str">
        <f>IF(ISBLANK(IFERROR(INDEX('2-3 引出列表'!$A$2:$CE$8700,$A142,MATCH(H$1,'2-3 引出列表'!$A$1:$CD$1,0)),"")),"",IFERROR(INDEX('2-3 引出列表'!$A$2:$CE$8700,$A142,MATCH(H$1,'2-3 引出列表'!$A$1:$CD$1,0)),""))</f>
        <v/>
      </c>
      <c r="I142" t="str">
        <f>IF(ISBLANK(IFERROR(INDEX('2-3 引出列表'!$A$2:$CE$8700,$A142,MATCH(I$1,'2-3 引出列表'!$A$1:$CD$1,0)),"")),"",IFERROR(INDEX('2-3 引出列表'!$A$2:$CE$8700,$A142,MATCH(I$1,'2-3 引出列表'!$A$1:$CD$1,0)),""))</f>
        <v/>
      </c>
    </row>
    <row r="143" customFormat="1" spans="1:9">
      <c r="A143">
        <v>142</v>
      </c>
      <c r="B143" t="str">
        <f>IF(ISBLANK(IFERROR(INDEX('2-3 引出列表'!$A$2:$CE$8700,$A143,MATCH(B$1,'2-3 引出列表'!$A$1:$CD$1,0)),"")),"",IFERROR(INDEX('2-3 引出列表'!$A$2:$CE$8700,$A143,MATCH(B$1,'2-3 引出列表'!$A$1:$CD$1,0)),""))</f>
        <v/>
      </c>
      <c r="C143">
        <f>IF(ISBLANK(IFERROR(INDEX('2-3 引出列表'!$A$2:$CE$8700,$A143,MATCH(C$1,'2-3 引出列表'!$A$1:$CD$1,0)),"")),"",IFERROR(INDEX('2-3 引出列表'!$A$2:$CE$8700,$A143,MATCH(C$1,'2-3 引出列表'!$A$1:$CD$1,0)),""))</f>
        <v>99999</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2025-05-22</v>
      </c>
      <c r="F143" t="str">
        <f t="shared" si="3"/>
        <v>2025-05</v>
      </c>
      <c r="G143" t="str">
        <f>IF(ISBLANK(IFERROR(INDEX('2-3 引出列表'!$A$2:$CE$8700,$A143,MATCH(G$1,'2-3 引出列表'!$A$1:$CD$1,0)),"")),"",IFERROR(INDEX('2-3 引出列表'!$A$2:$CE$8700,$A143,MATCH(G$1,'2-3 引出列表'!$A$1:$CD$1,0)),""))</f>
        <v>内部往来.内部公司往来清理</v>
      </c>
      <c r="H143" t="str">
        <f>IF(ISBLANK(IFERROR(INDEX('2-3 引出列表'!$A$2:$CE$8700,$A143,MATCH(H$1,'2-3 引出列表'!$A$1:$CD$1,0)),"")),"",IFERROR(INDEX('2-3 引出列表'!$A$2:$CE$8700,$A143,MATCH(H$1,'2-3 引出列表'!$A$1:$CD$1,0)),""))</f>
        <v/>
      </c>
      <c r="I143" t="str">
        <f>IF(ISBLANK(IFERROR(INDEX('2-3 引出列表'!$A$2:$CE$8700,$A143,MATCH(I$1,'2-3 引出列表'!$A$1:$CD$1,0)),"")),"",IFERROR(INDEX('2-3 引出列表'!$A$2:$CE$8700,$A143,MATCH(I$1,'2-3 引出列表'!$A$1:$CD$1,0)),""))</f>
        <v/>
      </c>
    </row>
    <row r="144" customFormat="1" spans="1:9">
      <c r="A144">
        <v>143</v>
      </c>
      <c r="B144" t="str">
        <f>IF(ISBLANK(IFERROR(INDEX('2-3 引出列表'!$A$2:$CE$8700,$A144,MATCH(B$1,'2-3 引出列表'!$A$1:$CD$1,0)),"")),"",IFERROR(INDEX('2-3 引出列表'!$A$2:$CE$8700,$A144,MATCH(B$1,'2-3 引出列表'!$A$1:$CD$1,0)),""))</f>
        <v/>
      </c>
      <c r="C144">
        <f>IF(ISBLANK(IFERROR(INDEX('2-3 引出列表'!$A$2:$CE$8700,$A144,MATCH(C$1,'2-3 引出列表'!$A$1:$CD$1,0)),"")),"",IFERROR(INDEX('2-3 引出列表'!$A$2:$CE$8700,$A144,MATCH(C$1,'2-3 引出列表'!$A$1:$CD$1,0)),""))</f>
        <v>99999</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2025-05-22</v>
      </c>
      <c r="F144" t="str">
        <f t="shared" si="3"/>
        <v>2025-05</v>
      </c>
      <c r="G144" t="str">
        <f>IF(ISBLANK(IFERROR(INDEX('2-3 引出列表'!$A$2:$CE$8700,$A144,MATCH(G$1,'2-3 引出列表'!$A$1:$CD$1,0)),"")),"",IFERROR(INDEX('2-3 引出列表'!$A$2:$CE$8700,$A144,MATCH(G$1,'2-3 引出列表'!$A$1:$CD$1,0)),""))</f>
        <v>内部往来.内部公司往来清理</v>
      </c>
      <c r="H144" t="str">
        <f>IF(ISBLANK(IFERROR(INDEX('2-3 引出列表'!$A$2:$CE$8700,$A144,MATCH(H$1,'2-3 引出列表'!$A$1:$CD$1,0)),"")),"",IFERROR(INDEX('2-3 引出列表'!$A$2:$CE$8700,$A144,MATCH(H$1,'2-3 引出列表'!$A$1:$CD$1,0)),""))</f>
        <v/>
      </c>
      <c r="I144" t="str">
        <f>IF(ISBLANK(IFERROR(INDEX('2-3 引出列表'!$A$2:$CE$8700,$A144,MATCH(I$1,'2-3 引出列表'!$A$1:$CD$1,0)),"")),"",IFERROR(INDEX('2-3 引出列表'!$A$2:$CE$8700,$A144,MATCH(I$1,'2-3 引出列表'!$A$1:$CD$1,0)),""))</f>
        <v/>
      </c>
    </row>
    <row r="145" customFormat="1" spans="1:9">
      <c r="A145">
        <v>144</v>
      </c>
      <c r="B145" t="str">
        <f>IF(ISBLANK(IFERROR(INDEX('2-3 引出列表'!$A$2:$CE$8700,$A145,MATCH(B$1,'2-3 引出列表'!$A$1:$CD$1,0)),"")),"",IFERROR(INDEX('2-3 引出列表'!$A$2:$CE$8700,$A145,MATCH(B$1,'2-3 引出列表'!$A$1:$CD$1,0)),""))</f>
        <v/>
      </c>
      <c r="C145">
        <f>IF(ISBLANK(IFERROR(INDEX('2-3 引出列表'!$A$2:$CE$8700,$A145,MATCH(C$1,'2-3 引出列表'!$A$1:$CD$1,0)),"")),"",IFERROR(INDEX('2-3 引出列表'!$A$2:$CE$8700,$A145,MATCH(C$1,'2-3 引出列表'!$A$1:$CD$1,0)),""))</f>
        <v>99999</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2025-05-22</v>
      </c>
      <c r="F145" t="str">
        <f t="shared" si="3"/>
        <v>2025-05</v>
      </c>
      <c r="G145" t="str">
        <f>IF(ISBLANK(IFERROR(INDEX('2-3 引出列表'!$A$2:$CE$8700,$A145,MATCH(G$1,'2-3 引出列表'!$A$1:$CD$1,0)),"")),"",IFERROR(INDEX('2-3 引出列表'!$A$2:$CE$8700,$A145,MATCH(G$1,'2-3 引出列表'!$A$1:$CD$1,0)),""))</f>
        <v>内部往来.内部公司往来清理</v>
      </c>
      <c r="H145" t="str">
        <f>IF(ISBLANK(IFERROR(INDEX('2-3 引出列表'!$A$2:$CE$8700,$A145,MATCH(H$1,'2-3 引出列表'!$A$1:$CD$1,0)),"")),"",IFERROR(INDEX('2-3 引出列表'!$A$2:$CE$8700,$A145,MATCH(H$1,'2-3 引出列表'!$A$1:$CD$1,0)),""))</f>
        <v/>
      </c>
      <c r="I145" t="str">
        <f>IF(ISBLANK(IFERROR(INDEX('2-3 引出列表'!$A$2:$CE$8700,$A145,MATCH(I$1,'2-3 引出列表'!$A$1:$CD$1,0)),"")),"",IFERROR(INDEX('2-3 引出列表'!$A$2:$CE$8700,$A145,MATCH(I$1,'2-3 引出列表'!$A$1:$CD$1,0)),""))</f>
        <v/>
      </c>
    </row>
    <row r="146" customFormat="1" spans="1:9">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99999</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2025-05-22</v>
      </c>
      <c r="F146" t="str">
        <f t="shared" si="3"/>
        <v>2025-05</v>
      </c>
      <c r="G146" t="str">
        <f>IF(ISBLANK(IFERROR(INDEX('2-3 引出列表'!$A$2:$CE$8700,$A146,MATCH(G$1,'2-3 引出列表'!$A$1:$CD$1,0)),"")),"",IFERROR(INDEX('2-3 引出列表'!$A$2:$CE$8700,$A146,MATCH(G$1,'2-3 引出列表'!$A$1:$CD$1,0)),""))</f>
        <v>内部往来.内部公司往来清理</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row>
    <row r="147" customFormat="1" spans="1:9">
      <c r="A147">
        <v>146</v>
      </c>
      <c r="B147" t="str">
        <f>IF(ISBLANK(IFERROR(INDEX('2-3 引出列表'!$A$2:$CE$8700,$A147,MATCH(B$1,'2-3 引出列表'!$A$1:$CD$1,0)),"")),"",IFERROR(INDEX('2-3 引出列表'!$A$2:$CE$8700,$A147,MATCH(B$1,'2-3 引出列表'!$A$1:$CD$1,0)),""))</f>
        <v/>
      </c>
      <c r="C147">
        <f>IF(ISBLANK(IFERROR(INDEX('2-3 引出列表'!$A$2:$CE$8700,$A147,MATCH(C$1,'2-3 引出列表'!$A$1:$CD$1,0)),"")),"",IFERROR(INDEX('2-3 引出列表'!$A$2:$CE$8700,$A147,MATCH(C$1,'2-3 引出列表'!$A$1:$CD$1,0)),""))</f>
        <v>99999</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2025-05-22</v>
      </c>
      <c r="F147" t="str">
        <f t="shared" si="3"/>
        <v>2025-05</v>
      </c>
      <c r="G147" t="str">
        <f>IF(ISBLANK(IFERROR(INDEX('2-3 引出列表'!$A$2:$CE$8700,$A147,MATCH(G$1,'2-3 引出列表'!$A$1:$CD$1,0)),"")),"",IFERROR(INDEX('2-3 引出列表'!$A$2:$CE$8700,$A147,MATCH(G$1,'2-3 引出列表'!$A$1:$CD$1,0)),""))</f>
        <v>内部往来.内部公司往来清理</v>
      </c>
      <c r="H147" t="str">
        <f>IF(ISBLANK(IFERROR(INDEX('2-3 引出列表'!$A$2:$CE$8700,$A147,MATCH(H$1,'2-3 引出列表'!$A$1:$CD$1,0)),"")),"",IFERROR(INDEX('2-3 引出列表'!$A$2:$CE$8700,$A147,MATCH(H$1,'2-3 引出列表'!$A$1:$CD$1,0)),""))</f>
        <v/>
      </c>
      <c r="I147" t="str">
        <f>IF(ISBLANK(IFERROR(INDEX('2-3 引出列表'!$A$2:$CE$8700,$A147,MATCH(I$1,'2-3 引出列表'!$A$1:$CD$1,0)),"")),"",IFERROR(INDEX('2-3 引出列表'!$A$2:$CE$8700,$A147,MATCH(I$1,'2-3 引出列表'!$A$1:$CD$1,0)),""))</f>
        <v/>
      </c>
    </row>
    <row r="148" customFormat="1" spans="1:9">
      <c r="A148">
        <v>147</v>
      </c>
      <c r="B148" t="str">
        <f>IF(ISBLANK(IFERROR(INDEX('2-3 引出列表'!$A$2:$CE$8700,$A148,MATCH(B$1,'2-3 引出列表'!$A$1:$CD$1,0)),"")),"",IFERROR(INDEX('2-3 引出列表'!$A$2:$CE$8700,$A148,MATCH(B$1,'2-3 引出列表'!$A$1:$CD$1,0)),""))</f>
        <v/>
      </c>
      <c r="C148">
        <f>IF(ISBLANK(IFERROR(INDEX('2-3 引出列表'!$A$2:$CE$8700,$A148,MATCH(C$1,'2-3 引出列表'!$A$1:$CD$1,0)),"")),"",IFERROR(INDEX('2-3 引出列表'!$A$2:$CE$8700,$A148,MATCH(C$1,'2-3 引出列表'!$A$1:$CD$1,0)),""))</f>
        <v>99999</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2025-05-22</v>
      </c>
      <c r="F148" t="str">
        <f t="shared" si="3"/>
        <v>2025-05</v>
      </c>
      <c r="G148" t="str">
        <f>IF(ISBLANK(IFERROR(INDEX('2-3 引出列表'!$A$2:$CE$8700,$A148,MATCH(G$1,'2-3 引出列表'!$A$1:$CD$1,0)),"")),"",IFERROR(INDEX('2-3 引出列表'!$A$2:$CE$8700,$A148,MATCH(G$1,'2-3 引出列表'!$A$1:$CD$1,0)),""))</f>
        <v>内部往来.内部公司往来清理</v>
      </c>
      <c r="H148" t="str">
        <f>IF(ISBLANK(IFERROR(INDEX('2-3 引出列表'!$A$2:$CE$8700,$A148,MATCH(H$1,'2-3 引出列表'!$A$1:$CD$1,0)),"")),"",IFERROR(INDEX('2-3 引出列表'!$A$2:$CE$8700,$A148,MATCH(H$1,'2-3 引出列表'!$A$1:$CD$1,0)),""))</f>
        <v/>
      </c>
      <c r="I148" t="str">
        <f>IF(ISBLANK(IFERROR(INDEX('2-3 引出列表'!$A$2:$CE$8700,$A148,MATCH(I$1,'2-3 引出列表'!$A$1:$CD$1,0)),"")),"",IFERROR(INDEX('2-3 引出列表'!$A$2:$CE$8700,$A148,MATCH(I$1,'2-3 引出列表'!$A$1:$CD$1,0)),""))</f>
        <v/>
      </c>
    </row>
    <row r="149" customFormat="1" spans="1:9">
      <c r="A149">
        <v>148</v>
      </c>
      <c r="B149" t="str">
        <f>IF(ISBLANK(IFERROR(INDEX('2-3 引出列表'!$A$2:$CE$8700,$A149,MATCH(B$1,'2-3 引出列表'!$A$1:$CD$1,0)),"")),"",IFERROR(INDEX('2-3 引出列表'!$A$2:$CE$8700,$A149,MATCH(B$1,'2-3 引出列表'!$A$1:$CD$1,0)),""))</f>
        <v/>
      </c>
      <c r="C149">
        <f>IF(ISBLANK(IFERROR(INDEX('2-3 引出列表'!$A$2:$CE$8700,$A149,MATCH(C$1,'2-3 引出列表'!$A$1:$CD$1,0)),"")),"",IFERROR(INDEX('2-3 引出列表'!$A$2:$CE$8700,$A149,MATCH(C$1,'2-3 引出列表'!$A$1:$CD$1,0)),""))</f>
        <v>99999</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2025-05-22</v>
      </c>
      <c r="F149" t="str">
        <f t="shared" si="3"/>
        <v>2025-05</v>
      </c>
      <c r="G149" t="str">
        <f>IF(ISBLANK(IFERROR(INDEX('2-3 引出列表'!$A$2:$CE$8700,$A149,MATCH(G$1,'2-3 引出列表'!$A$1:$CD$1,0)),"")),"",IFERROR(INDEX('2-3 引出列表'!$A$2:$CE$8700,$A149,MATCH(G$1,'2-3 引出列表'!$A$1:$CD$1,0)),""))</f>
        <v>内部往来.内部公司往来清理</v>
      </c>
      <c r="H149" t="str">
        <f>IF(ISBLANK(IFERROR(INDEX('2-3 引出列表'!$A$2:$CE$8700,$A149,MATCH(H$1,'2-3 引出列表'!$A$1:$CD$1,0)),"")),"",IFERROR(INDEX('2-3 引出列表'!$A$2:$CE$8700,$A149,MATCH(H$1,'2-3 引出列表'!$A$1:$CD$1,0)),""))</f>
        <v/>
      </c>
      <c r="I149" t="str">
        <f>IF(ISBLANK(IFERROR(INDEX('2-3 引出列表'!$A$2:$CE$8700,$A149,MATCH(I$1,'2-3 引出列表'!$A$1:$CD$1,0)),"")),"",IFERROR(INDEX('2-3 引出列表'!$A$2:$CE$8700,$A149,MATCH(I$1,'2-3 引出列表'!$A$1:$CD$1,0)),""))</f>
        <v/>
      </c>
    </row>
    <row r="150" customFormat="1" spans="1:9">
      <c r="A150">
        <v>149</v>
      </c>
      <c r="B150" t="str">
        <f>IF(ISBLANK(IFERROR(INDEX('2-3 引出列表'!$A$2:$CE$8700,$A150,MATCH(B$1,'2-3 引出列表'!$A$1:$CD$1,0)),"")),"",IFERROR(INDEX('2-3 引出列表'!$A$2:$CE$8700,$A150,MATCH(B$1,'2-3 引出列表'!$A$1:$CD$1,0)),""))</f>
        <v/>
      </c>
      <c r="C150">
        <f>IF(ISBLANK(IFERROR(INDEX('2-3 引出列表'!$A$2:$CE$8700,$A150,MATCH(C$1,'2-3 引出列表'!$A$1:$CD$1,0)),"")),"",IFERROR(INDEX('2-3 引出列表'!$A$2:$CE$8700,$A150,MATCH(C$1,'2-3 引出列表'!$A$1:$CD$1,0)),""))</f>
        <v>99999</v>
      </c>
      <c r="D150" t="str">
        <f>IF(ISBLANK(IFERROR(INDEX('2-3 引出列表'!$A$2:$CE$8700,$A150,MATCH(D$1,'2-3 引出列表'!$A$1:$CD$1,0)),"")),"",IFERROR(INDEX('2-3 引出列表'!$A$2:$CE$8700,$A150,MATCH(D$1,'2-3 引出列表'!$A$1:$CD$1,0)),""))</f>
        <v>已付款</v>
      </c>
      <c r="E150" t="str">
        <f>IF(ISBLANK(IFERROR(INDEX('2-3 引出列表'!$A$2:$CE$8700,$A150,MATCH(E$1,'2-3 引出列表'!$A$1:$CD$1,0)),"")),"",IFERROR(INDEX('2-3 引出列表'!$A$2:$CE$8700,$A150,MATCH(E$1,'2-3 引出列表'!$A$1:$CD$1,0)),""))</f>
        <v>2025-05-22</v>
      </c>
      <c r="F150" t="str">
        <f t="shared" si="3"/>
        <v>2025-05</v>
      </c>
      <c r="G150" t="str">
        <f>IF(ISBLANK(IFERROR(INDEX('2-3 引出列表'!$A$2:$CE$8700,$A150,MATCH(G$1,'2-3 引出列表'!$A$1:$CD$1,0)),"")),"",IFERROR(INDEX('2-3 引出列表'!$A$2:$CE$8700,$A150,MATCH(G$1,'2-3 引出列表'!$A$1:$CD$1,0)),""))</f>
        <v>内部往来.内部公司往来清理</v>
      </c>
      <c r="H150" t="str">
        <f>IF(ISBLANK(IFERROR(INDEX('2-3 引出列表'!$A$2:$CE$8700,$A150,MATCH(H$1,'2-3 引出列表'!$A$1:$CD$1,0)),"")),"",IFERROR(INDEX('2-3 引出列表'!$A$2:$CE$8700,$A150,MATCH(H$1,'2-3 引出列表'!$A$1:$CD$1,0)),""))</f>
        <v/>
      </c>
      <c r="I150" t="str">
        <f>IF(ISBLANK(IFERROR(INDEX('2-3 引出列表'!$A$2:$CE$8700,$A150,MATCH(I$1,'2-3 引出列表'!$A$1:$CD$1,0)),"")),"",IFERROR(INDEX('2-3 引出列表'!$A$2:$CE$8700,$A150,MATCH(I$1,'2-3 引出列表'!$A$1:$CD$1,0)),""))</f>
        <v/>
      </c>
    </row>
    <row r="151" customFormat="1" spans="1:9">
      <c r="A151">
        <v>150</v>
      </c>
      <c r="B151" t="str">
        <f>IF(ISBLANK(IFERROR(INDEX('2-3 引出列表'!$A$2:$CE$8700,$A151,MATCH(B$1,'2-3 引出列表'!$A$1:$CD$1,0)),"")),"",IFERROR(INDEX('2-3 引出列表'!$A$2:$CE$8700,$A151,MATCH(B$1,'2-3 引出列表'!$A$1:$CD$1,0)),""))</f>
        <v/>
      </c>
      <c r="C151">
        <f>IF(ISBLANK(IFERROR(INDEX('2-3 引出列表'!$A$2:$CE$8700,$A151,MATCH(C$1,'2-3 引出列表'!$A$1:$CD$1,0)),"")),"",IFERROR(INDEX('2-3 引出列表'!$A$2:$CE$8700,$A151,MATCH(C$1,'2-3 引出列表'!$A$1:$CD$1,0)),""))</f>
        <v>99999</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2025-05-22</v>
      </c>
      <c r="F151" t="str">
        <f t="shared" si="3"/>
        <v>2025-05</v>
      </c>
      <c r="G151" t="str">
        <f>IF(ISBLANK(IFERROR(INDEX('2-3 引出列表'!$A$2:$CE$8700,$A151,MATCH(G$1,'2-3 引出列表'!$A$1:$CD$1,0)),"")),"",IFERROR(INDEX('2-3 引出列表'!$A$2:$CE$8700,$A151,MATCH(G$1,'2-3 引出列表'!$A$1:$CD$1,0)),""))</f>
        <v>内部往来.内部公司往来清理</v>
      </c>
      <c r="H151" t="str">
        <f>IF(ISBLANK(IFERROR(INDEX('2-3 引出列表'!$A$2:$CE$8700,$A151,MATCH(H$1,'2-3 引出列表'!$A$1:$CD$1,0)),"")),"",IFERROR(INDEX('2-3 引出列表'!$A$2:$CE$8700,$A151,MATCH(H$1,'2-3 引出列表'!$A$1:$CD$1,0)),""))</f>
        <v/>
      </c>
      <c r="I151" t="str">
        <f>IF(ISBLANK(IFERROR(INDEX('2-3 引出列表'!$A$2:$CE$8700,$A151,MATCH(I$1,'2-3 引出列表'!$A$1:$CD$1,0)),"")),"",IFERROR(INDEX('2-3 引出列表'!$A$2:$CE$8700,$A151,MATCH(I$1,'2-3 引出列表'!$A$1:$CD$1,0)),""))</f>
        <v/>
      </c>
    </row>
    <row r="152" customFormat="1" spans="1:9">
      <c r="A152">
        <v>151</v>
      </c>
      <c r="B152" t="str">
        <f>IF(ISBLANK(IFERROR(INDEX('2-3 引出列表'!$A$2:$CE$8700,$A152,MATCH(B$1,'2-3 引出列表'!$A$1:$CD$1,0)),"")),"",IFERROR(INDEX('2-3 引出列表'!$A$2:$CE$8700,$A152,MATCH(B$1,'2-3 引出列表'!$A$1:$CD$1,0)),""))</f>
        <v/>
      </c>
      <c r="C152">
        <f>IF(ISBLANK(IFERROR(INDEX('2-3 引出列表'!$A$2:$CE$8700,$A152,MATCH(C$1,'2-3 引出列表'!$A$1:$CD$1,0)),"")),"",IFERROR(INDEX('2-3 引出列表'!$A$2:$CE$8700,$A152,MATCH(C$1,'2-3 引出列表'!$A$1:$CD$1,0)),""))</f>
        <v>99999</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2025-05-22</v>
      </c>
      <c r="F152" t="str">
        <f t="shared" si="3"/>
        <v>2025-05</v>
      </c>
      <c r="G152" t="str">
        <f>IF(ISBLANK(IFERROR(INDEX('2-3 引出列表'!$A$2:$CE$8700,$A152,MATCH(G$1,'2-3 引出列表'!$A$1:$CD$1,0)),"")),"",IFERROR(INDEX('2-3 引出列表'!$A$2:$CE$8700,$A152,MATCH(G$1,'2-3 引出列表'!$A$1:$CD$1,0)),""))</f>
        <v>内部往来.内部公司往来清理</v>
      </c>
      <c r="H152" t="str">
        <f>IF(ISBLANK(IFERROR(INDEX('2-3 引出列表'!$A$2:$CE$8700,$A152,MATCH(H$1,'2-3 引出列表'!$A$1:$CD$1,0)),"")),"",IFERROR(INDEX('2-3 引出列表'!$A$2:$CE$8700,$A152,MATCH(H$1,'2-3 引出列表'!$A$1:$CD$1,0)),""))</f>
        <v/>
      </c>
      <c r="I152" t="str">
        <f>IF(ISBLANK(IFERROR(INDEX('2-3 引出列表'!$A$2:$CE$8700,$A152,MATCH(I$1,'2-3 引出列表'!$A$1:$CD$1,0)),"")),"",IFERROR(INDEX('2-3 引出列表'!$A$2:$CE$8700,$A152,MATCH(I$1,'2-3 引出列表'!$A$1:$CD$1,0)),""))</f>
        <v/>
      </c>
    </row>
    <row r="153" customFormat="1" spans="1:9">
      <c r="A153">
        <v>152</v>
      </c>
      <c r="B153" t="str">
        <f>IF(ISBLANK(IFERROR(INDEX('2-3 引出列表'!$A$2:$CE$8700,$A153,MATCH(B$1,'2-3 引出列表'!$A$1:$CD$1,0)),"")),"",IFERROR(INDEX('2-3 引出列表'!$A$2:$CE$8700,$A153,MATCH(B$1,'2-3 引出列表'!$A$1:$CD$1,0)),""))</f>
        <v/>
      </c>
      <c r="C153">
        <f>IF(ISBLANK(IFERROR(INDEX('2-3 引出列表'!$A$2:$CE$8700,$A153,MATCH(C$1,'2-3 引出列表'!$A$1:$CD$1,0)),"")),"",IFERROR(INDEX('2-3 引出列表'!$A$2:$CE$8700,$A153,MATCH(C$1,'2-3 引出列表'!$A$1:$CD$1,0)),""))</f>
        <v>99999</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2025-05-22</v>
      </c>
      <c r="F153" t="str">
        <f t="shared" si="3"/>
        <v>2025-05</v>
      </c>
      <c r="G153" t="str">
        <f>IF(ISBLANK(IFERROR(INDEX('2-3 引出列表'!$A$2:$CE$8700,$A153,MATCH(G$1,'2-3 引出列表'!$A$1:$CD$1,0)),"")),"",IFERROR(INDEX('2-3 引出列表'!$A$2:$CE$8700,$A153,MATCH(G$1,'2-3 引出列表'!$A$1:$CD$1,0)),""))</f>
        <v>内部往来.内部公司往来清理</v>
      </c>
      <c r="H153" t="str">
        <f>IF(ISBLANK(IFERROR(INDEX('2-3 引出列表'!$A$2:$CE$8700,$A153,MATCH(H$1,'2-3 引出列表'!$A$1:$CD$1,0)),"")),"",IFERROR(INDEX('2-3 引出列表'!$A$2:$CE$8700,$A153,MATCH(H$1,'2-3 引出列表'!$A$1:$CD$1,0)),""))</f>
        <v/>
      </c>
      <c r="I153" t="str">
        <f>IF(ISBLANK(IFERROR(INDEX('2-3 引出列表'!$A$2:$CE$8700,$A153,MATCH(I$1,'2-3 引出列表'!$A$1:$CD$1,0)),"")),"",IFERROR(INDEX('2-3 引出列表'!$A$2:$CE$8700,$A153,MATCH(I$1,'2-3 引出列表'!$A$1:$CD$1,0)),""))</f>
        <v/>
      </c>
    </row>
    <row r="154" customFormat="1" spans="1:9">
      <c r="A154">
        <v>153</v>
      </c>
      <c r="B154" t="str">
        <f>IF(ISBLANK(IFERROR(INDEX('2-3 引出列表'!$A$2:$CE$8700,$A154,MATCH(B$1,'2-3 引出列表'!$A$1:$CD$1,0)),"")),"",IFERROR(INDEX('2-3 引出列表'!$A$2:$CE$8700,$A154,MATCH(B$1,'2-3 引出列表'!$A$1:$CD$1,0)),""))</f>
        <v/>
      </c>
      <c r="C154">
        <f>IF(ISBLANK(IFERROR(INDEX('2-3 引出列表'!$A$2:$CE$8700,$A154,MATCH(C$1,'2-3 引出列表'!$A$1:$CD$1,0)),"")),"",IFERROR(INDEX('2-3 引出列表'!$A$2:$CE$8700,$A154,MATCH(C$1,'2-3 引出列表'!$A$1:$CD$1,0)),""))</f>
        <v>99999</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2025-05-22</v>
      </c>
      <c r="F154" t="str">
        <f t="shared" si="3"/>
        <v>2025-05</v>
      </c>
      <c r="G154" t="str">
        <f>IF(ISBLANK(IFERROR(INDEX('2-3 引出列表'!$A$2:$CE$8700,$A154,MATCH(G$1,'2-3 引出列表'!$A$1:$CD$1,0)),"")),"",IFERROR(INDEX('2-3 引出列表'!$A$2:$CE$8700,$A154,MATCH(G$1,'2-3 引出列表'!$A$1:$CD$1,0)),""))</f>
        <v>内部往来.内部公司往来清理</v>
      </c>
      <c r="H154" t="str">
        <f>IF(ISBLANK(IFERROR(INDEX('2-3 引出列表'!$A$2:$CE$8700,$A154,MATCH(H$1,'2-3 引出列表'!$A$1:$CD$1,0)),"")),"",IFERROR(INDEX('2-3 引出列表'!$A$2:$CE$8700,$A154,MATCH(H$1,'2-3 引出列表'!$A$1:$CD$1,0)),""))</f>
        <v/>
      </c>
      <c r="I154" t="str">
        <f>IF(ISBLANK(IFERROR(INDEX('2-3 引出列表'!$A$2:$CE$8700,$A154,MATCH(I$1,'2-3 引出列表'!$A$1:$CD$1,0)),"")),"",IFERROR(INDEX('2-3 引出列表'!$A$2:$CE$8700,$A154,MATCH(I$1,'2-3 引出列表'!$A$1:$CD$1,0)),""))</f>
        <v/>
      </c>
    </row>
    <row r="155" customFormat="1" spans="1:9">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99999</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2025-05-22</v>
      </c>
      <c r="F155" t="str">
        <f t="shared" si="3"/>
        <v>2025-05</v>
      </c>
      <c r="G155" t="str">
        <f>IF(ISBLANK(IFERROR(INDEX('2-3 引出列表'!$A$2:$CE$8700,$A155,MATCH(G$1,'2-3 引出列表'!$A$1:$CD$1,0)),"")),"",IFERROR(INDEX('2-3 引出列表'!$A$2:$CE$8700,$A155,MATCH(G$1,'2-3 引出列表'!$A$1:$CD$1,0)),""))</f>
        <v>内部往来.内部公司往来清理</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row>
    <row r="156" customFormat="1" spans="1:9">
      <c r="A156">
        <v>155</v>
      </c>
      <c r="B156" t="str">
        <f>IF(ISBLANK(IFERROR(INDEX('2-3 引出列表'!$A$2:$CE$8700,$A156,MATCH(B$1,'2-3 引出列表'!$A$1:$CD$1,0)),"")),"",IFERROR(INDEX('2-3 引出列表'!$A$2:$CE$8700,$A156,MATCH(B$1,'2-3 引出列表'!$A$1:$CD$1,0)),""))</f>
        <v/>
      </c>
      <c r="C156">
        <f>IF(ISBLANK(IFERROR(INDEX('2-3 引出列表'!$A$2:$CE$8700,$A156,MATCH(C$1,'2-3 引出列表'!$A$1:$CD$1,0)),"")),"",IFERROR(INDEX('2-3 引出列表'!$A$2:$CE$8700,$A156,MATCH(C$1,'2-3 引出列表'!$A$1:$CD$1,0)),""))</f>
        <v>99999</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2025-05-22</v>
      </c>
      <c r="F156" t="str">
        <f t="shared" si="3"/>
        <v>2025-05</v>
      </c>
      <c r="G156" t="str">
        <f>IF(ISBLANK(IFERROR(INDEX('2-3 引出列表'!$A$2:$CE$8700,$A156,MATCH(G$1,'2-3 引出列表'!$A$1:$CD$1,0)),"")),"",IFERROR(INDEX('2-3 引出列表'!$A$2:$CE$8700,$A156,MATCH(G$1,'2-3 引出列表'!$A$1:$CD$1,0)),""))</f>
        <v>内部往来.内部公司往来清理</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row>
    <row r="157" customFormat="1" spans="1:9">
      <c r="A157">
        <v>156</v>
      </c>
      <c r="B157" t="str">
        <f>IF(ISBLANK(IFERROR(INDEX('2-3 引出列表'!$A$2:$CE$8700,$A157,MATCH(B$1,'2-3 引出列表'!$A$1:$CD$1,0)),"")),"",IFERROR(INDEX('2-3 引出列表'!$A$2:$CE$8700,$A157,MATCH(B$1,'2-3 引出列表'!$A$1:$CD$1,0)),""))</f>
        <v/>
      </c>
      <c r="C157">
        <f>IF(ISBLANK(IFERROR(INDEX('2-3 引出列表'!$A$2:$CE$8700,$A157,MATCH(C$1,'2-3 引出列表'!$A$1:$CD$1,0)),"")),"",IFERROR(INDEX('2-3 引出列表'!$A$2:$CE$8700,$A157,MATCH(C$1,'2-3 引出列表'!$A$1:$CD$1,0)),""))</f>
        <v>99999</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2025-05-22</v>
      </c>
      <c r="F157" t="str">
        <f t="shared" si="3"/>
        <v>2025-05</v>
      </c>
      <c r="G157" t="str">
        <f>IF(ISBLANK(IFERROR(INDEX('2-3 引出列表'!$A$2:$CE$8700,$A157,MATCH(G$1,'2-3 引出列表'!$A$1:$CD$1,0)),"")),"",IFERROR(INDEX('2-3 引出列表'!$A$2:$CE$8700,$A157,MATCH(G$1,'2-3 引出列表'!$A$1:$CD$1,0)),""))</f>
        <v>内部往来.内部公司往来清理</v>
      </c>
      <c r="H157" t="str">
        <f>IF(ISBLANK(IFERROR(INDEX('2-3 引出列表'!$A$2:$CE$8700,$A157,MATCH(H$1,'2-3 引出列表'!$A$1:$CD$1,0)),"")),"",IFERROR(INDEX('2-3 引出列表'!$A$2:$CE$8700,$A157,MATCH(H$1,'2-3 引出列表'!$A$1:$CD$1,0)),""))</f>
        <v/>
      </c>
      <c r="I157" t="str">
        <f>IF(ISBLANK(IFERROR(INDEX('2-3 引出列表'!$A$2:$CE$8700,$A157,MATCH(I$1,'2-3 引出列表'!$A$1:$CD$1,0)),"")),"",IFERROR(INDEX('2-3 引出列表'!$A$2:$CE$8700,$A157,MATCH(I$1,'2-3 引出列表'!$A$1:$CD$1,0)),""))</f>
        <v/>
      </c>
    </row>
    <row r="158" customFormat="1" spans="1:9">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99999</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2025-05-22</v>
      </c>
      <c r="F158" t="str">
        <f t="shared" si="3"/>
        <v>2025-05</v>
      </c>
      <c r="G158" t="str">
        <f>IF(ISBLANK(IFERROR(INDEX('2-3 引出列表'!$A$2:$CE$8700,$A158,MATCH(G$1,'2-3 引出列表'!$A$1:$CD$1,0)),"")),"",IFERROR(INDEX('2-3 引出列表'!$A$2:$CE$8700,$A158,MATCH(G$1,'2-3 引出列表'!$A$1:$CD$1,0)),""))</f>
        <v>内部往来.内部公司往来清理</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row>
    <row r="159" customFormat="1" spans="1:9">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99999</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2025-05-22</v>
      </c>
      <c r="F159" t="str">
        <f t="shared" si="3"/>
        <v>2025-05</v>
      </c>
      <c r="G159" t="str">
        <f>IF(ISBLANK(IFERROR(INDEX('2-3 引出列表'!$A$2:$CE$8700,$A159,MATCH(G$1,'2-3 引出列表'!$A$1:$CD$1,0)),"")),"",IFERROR(INDEX('2-3 引出列表'!$A$2:$CE$8700,$A159,MATCH(G$1,'2-3 引出列表'!$A$1:$CD$1,0)),""))</f>
        <v>内部往来.内部公司往来清理</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row>
    <row r="160" customFormat="1" spans="1:9">
      <c r="A160">
        <v>159</v>
      </c>
      <c r="B160" t="str">
        <f>IF(ISBLANK(IFERROR(INDEX('2-3 引出列表'!$A$2:$CE$8700,$A160,MATCH(B$1,'2-3 引出列表'!$A$1:$CD$1,0)),"")),"",IFERROR(INDEX('2-3 引出列表'!$A$2:$CE$8700,$A160,MATCH(B$1,'2-3 引出列表'!$A$1:$CD$1,0)),""))</f>
        <v/>
      </c>
      <c r="C160">
        <f>IF(ISBLANK(IFERROR(INDEX('2-3 引出列表'!$A$2:$CE$8700,$A160,MATCH(C$1,'2-3 引出列表'!$A$1:$CD$1,0)),"")),"",IFERROR(INDEX('2-3 引出列表'!$A$2:$CE$8700,$A160,MATCH(C$1,'2-3 引出列表'!$A$1:$CD$1,0)),""))</f>
        <v>99999</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2025-05-22</v>
      </c>
      <c r="F160" t="str">
        <f t="shared" si="3"/>
        <v>2025-05</v>
      </c>
      <c r="G160" t="str">
        <f>IF(ISBLANK(IFERROR(INDEX('2-3 引出列表'!$A$2:$CE$8700,$A160,MATCH(G$1,'2-3 引出列表'!$A$1:$CD$1,0)),"")),"",IFERROR(INDEX('2-3 引出列表'!$A$2:$CE$8700,$A160,MATCH(G$1,'2-3 引出列表'!$A$1:$CD$1,0)),""))</f>
        <v>内部往来.内部公司往来清理</v>
      </c>
      <c r="H160" t="str">
        <f>IF(ISBLANK(IFERROR(INDEX('2-3 引出列表'!$A$2:$CE$8700,$A160,MATCH(H$1,'2-3 引出列表'!$A$1:$CD$1,0)),"")),"",IFERROR(INDEX('2-3 引出列表'!$A$2:$CE$8700,$A160,MATCH(H$1,'2-3 引出列表'!$A$1:$CD$1,0)),""))</f>
        <v/>
      </c>
      <c r="I160" t="str">
        <f>IF(ISBLANK(IFERROR(INDEX('2-3 引出列表'!$A$2:$CE$8700,$A160,MATCH(I$1,'2-3 引出列表'!$A$1:$CD$1,0)),"")),"",IFERROR(INDEX('2-3 引出列表'!$A$2:$CE$8700,$A160,MATCH(I$1,'2-3 引出列表'!$A$1:$CD$1,0)),""))</f>
        <v/>
      </c>
    </row>
    <row r="161" customFormat="1" spans="1:9">
      <c r="A161">
        <v>160</v>
      </c>
      <c r="B161" t="str">
        <f>IF(ISBLANK(IFERROR(INDEX('2-3 引出列表'!$A$2:$CE$8700,$A161,MATCH(B$1,'2-3 引出列表'!$A$1:$CD$1,0)),"")),"",IFERROR(INDEX('2-3 引出列表'!$A$2:$CE$8700,$A161,MATCH(B$1,'2-3 引出列表'!$A$1:$CD$1,0)),""))</f>
        <v>FK250521000459</v>
      </c>
      <c r="C161">
        <f>IF(ISBLANK(IFERROR(INDEX('2-3 引出列表'!$A$2:$CE$8700,$A161,MATCH(C$1,'2-3 引出列表'!$A$1:$CD$1,0)),"")),"",IFERROR(INDEX('2-3 引出列表'!$A$2:$CE$8700,$A161,MATCH(C$1,'2-3 引出列表'!$A$1:$CD$1,0)),""))</f>
        <v>27000</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2025-05-21</v>
      </c>
      <c r="F161" t="str">
        <f t="shared" si="3"/>
        <v>2025-05</v>
      </c>
      <c r="G161" t="str">
        <f>IF(ISBLANK(IFERROR(INDEX('2-3 引出列表'!$A$2:$CE$8700,$A161,MATCH(G$1,'2-3 引出列表'!$A$1:$CD$1,0)),"")),"",IFERROR(INDEX('2-3 引出列表'!$A$2:$CE$8700,$A161,MATCH(G$1,'2-3 引出列表'!$A$1:$CD$1,0)),""))</f>
        <v>外包服务费.电梯维保外包</v>
      </c>
      <c r="H161" t="str">
        <f>IF(ISBLANK(IFERROR(INDEX('2-3 引出列表'!$A$2:$CE$8700,$A161,MATCH(H$1,'2-3 引出列表'!$A$1:$CD$1,0)),"")),"",IFERROR(INDEX('2-3 引出列表'!$A$2:$CE$8700,$A161,MATCH(H$1,'2-3 引出列表'!$A$1:$CD$1,0)),""))</f>
        <v>GCFW-Z-2023-3603</v>
      </c>
      <c r="I161" t="str">
        <f>IF(ISBLANK(IFERROR(INDEX('2-3 引出列表'!$A$2:$CE$8700,$A161,MATCH(I$1,'2-3 引出列表'!$A$1:$CD$1,0)),"")),"",IFERROR(INDEX('2-3 引出列表'!$A$2:$CE$8700,$A161,MATCH(I$1,'2-3 引出列表'!$A$1:$CD$1,0)),""))</f>
        <v>金采易购</v>
      </c>
    </row>
    <row r="162" customFormat="1" spans="1:9">
      <c r="A162">
        <v>161</v>
      </c>
      <c r="B162" t="str">
        <f>IF(ISBLANK(IFERROR(INDEX('2-3 引出列表'!$A$2:$CE$8700,$A162,MATCH(B$1,'2-3 引出列表'!$A$1:$CD$1,0)),"")),"",IFERROR(INDEX('2-3 引出列表'!$A$2:$CE$8700,$A162,MATCH(B$1,'2-3 引出列表'!$A$1:$CD$1,0)),""))</f>
        <v>FK250520000749</v>
      </c>
      <c r="C162">
        <f>IF(ISBLANK(IFERROR(INDEX('2-3 引出列表'!$A$2:$CE$8700,$A162,MATCH(C$1,'2-3 引出列表'!$A$1:$CD$1,0)),"")),"",IFERROR(INDEX('2-3 引出列表'!$A$2:$CE$8700,$A162,MATCH(C$1,'2-3 引出列表'!$A$1:$CD$1,0)),""))</f>
        <v>2955.23</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2025-05-20</v>
      </c>
      <c r="F162" t="str">
        <f t="shared" si="3"/>
        <v>2025-05</v>
      </c>
      <c r="G162" t="str">
        <f>IF(ISBLANK(IFERROR(INDEX('2-3 引出列表'!$A$2:$CE$8700,$A162,MATCH(G$1,'2-3 引出列表'!$A$1:$CD$1,0)),"")),"",IFERROR(INDEX('2-3 引出列表'!$A$2:$CE$8700,$A162,MATCH(G$1,'2-3 引出列表'!$A$1:$CD$1,0)),""))</f>
        <v>外包服务费.消防维保外包</v>
      </c>
      <c r="H162" t="str">
        <f>IF(ISBLANK(IFERROR(INDEX('2-3 引出列表'!$A$2:$CE$8700,$A162,MATCH(H$1,'2-3 引出列表'!$A$1:$CD$1,0)),"")),"",IFERROR(INDEX('2-3 引出列表'!$A$2:$CE$8700,$A162,MATCH(H$1,'2-3 引出列表'!$A$1:$CD$1,0)),""))</f>
        <v>GCFW-Z-2024-3557</v>
      </c>
      <c r="I162" t="str">
        <f>IF(ISBLANK(IFERROR(INDEX('2-3 引出列表'!$A$2:$CE$8700,$A162,MATCH(I$1,'2-3 引出列表'!$A$1:$CD$1,0)),"")),"",IFERROR(INDEX('2-3 引出列表'!$A$2:$CE$8700,$A162,MATCH(I$1,'2-3 引出列表'!$A$1:$CD$1,0)),""))</f>
        <v>金采易购</v>
      </c>
    </row>
    <row r="163" customFormat="1" spans="1:9">
      <c r="A163">
        <v>162</v>
      </c>
      <c r="B163" t="str">
        <f>IF(ISBLANK(IFERROR(INDEX('2-3 引出列表'!$A$2:$CE$8700,$A163,MATCH(B$1,'2-3 引出列表'!$A$1:$CD$1,0)),"")),"",IFERROR(INDEX('2-3 引出列表'!$A$2:$CE$8700,$A163,MATCH(B$1,'2-3 引出列表'!$A$1:$CD$1,0)),""))</f>
        <v/>
      </c>
      <c r="C163">
        <f>IF(ISBLANK(IFERROR(INDEX('2-3 引出列表'!$A$2:$CE$8700,$A163,MATCH(C$1,'2-3 引出列表'!$A$1:$CD$1,0)),"")),"",IFERROR(INDEX('2-3 引出列表'!$A$2:$CE$8700,$A163,MATCH(C$1,'2-3 引出列表'!$A$1:$CD$1,0)),""))</f>
        <v>2400</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2025-05-20</v>
      </c>
      <c r="F163" t="str">
        <f t="shared" si="3"/>
        <v>2025-05</v>
      </c>
      <c r="G163" t="str">
        <f>IF(ISBLANK(IFERROR(INDEX('2-3 引出列表'!$A$2:$CE$8700,$A163,MATCH(G$1,'2-3 引出列表'!$A$1:$CD$1,0)),"")),"",IFERROR(INDEX('2-3 引出列表'!$A$2:$CE$8700,$A163,MATCH(G$1,'2-3 引出列表'!$A$1:$CD$1,0)),""))</f>
        <v>外包服务费.生活垃圾清运外包</v>
      </c>
      <c r="H163" t="str">
        <f>IF(ISBLANK(IFERROR(INDEX('2-3 引出列表'!$A$2:$CE$8700,$A163,MATCH(H$1,'2-3 引出列表'!$A$1:$CD$1,0)),"")),"",IFERROR(INDEX('2-3 引出列表'!$A$2:$CE$8700,$A163,MATCH(H$1,'2-3 引出列表'!$A$1:$CD$1,0)),""))</f>
        <v/>
      </c>
      <c r="I163" t="str">
        <f>IF(ISBLANK(IFERROR(INDEX('2-3 引出列表'!$A$2:$CE$8700,$A163,MATCH(I$1,'2-3 引出列表'!$A$1:$CD$1,0)),"")),"",IFERROR(INDEX('2-3 引出列表'!$A$2:$CE$8700,$A163,MATCH(I$1,'2-3 引出列表'!$A$1:$CD$1,0)),""))</f>
        <v/>
      </c>
    </row>
    <row r="164" customFormat="1" spans="1:9">
      <c r="A164">
        <v>163</v>
      </c>
      <c r="B164" t="str">
        <f>IF(ISBLANK(IFERROR(INDEX('2-3 引出列表'!$A$2:$CE$8700,$A164,MATCH(B$1,'2-3 引出列表'!$A$1:$CD$1,0)),"")),"",IFERROR(INDEX('2-3 引出列表'!$A$2:$CE$8700,$A164,MATCH(B$1,'2-3 引出列表'!$A$1:$CD$1,0)),""))</f>
        <v>TK20250515512988</v>
      </c>
      <c r="C164">
        <f>IF(ISBLANK(IFERROR(INDEX('2-3 引出列表'!$A$2:$CE$8700,$A164,MATCH(C$1,'2-3 引出列表'!$A$1:$CD$1,0)),"")),"",IFERROR(INDEX('2-3 引出列表'!$A$2:$CE$8700,$A164,MATCH(C$1,'2-3 引出列表'!$A$1:$CD$1,0)),""))</f>
        <v>2000</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2025-05-19</v>
      </c>
      <c r="F164" t="str">
        <f t="shared" si="3"/>
        <v>2025-05</v>
      </c>
      <c r="G164" t="str">
        <f>IF(ISBLANK(IFERROR(INDEX('2-3 引出列表'!$A$2:$CE$8700,$A164,MATCH(G$1,'2-3 引出列表'!$A$1:$CD$1,0)),"")),"",IFERROR(INDEX('2-3 引出列表'!$A$2:$CE$8700,$A164,MATCH(G$1,'2-3 引出列表'!$A$1:$CD$1,0)),""))</f>
        <v>保证金及押金.物业类押金</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SIP</v>
      </c>
    </row>
    <row r="165" customFormat="1" spans="1:9">
      <c r="A165">
        <v>164</v>
      </c>
      <c r="B165" t="str">
        <f>IF(ISBLANK(IFERROR(INDEX('2-3 引出列表'!$A$2:$CE$8700,$A165,MATCH(B$1,'2-3 引出列表'!$A$1:$CD$1,0)),"")),"",IFERROR(INDEX('2-3 引出列表'!$A$2:$CE$8700,$A165,MATCH(B$1,'2-3 引出列表'!$A$1:$CD$1,0)),""))</f>
        <v>FK250514000268</v>
      </c>
      <c r="C165">
        <f>IF(ISBLANK(IFERROR(INDEX('2-3 引出列表'!$A$2:$CE$8700,$A165,MATCH(C$1,'2-3 引出列表'!$A$1:$CD$1,0)),"")),"",IFERROR(INDEX('2-3 引出列表'!$A$2:$CE$8700,$A165,MATCH(C$1,'2-3 引出列表'!$A$1:$CD$1,0)),""))</f>
        <v>35750</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2025-05-14</v>
      </c>
      <c r="F165" t="str">
        <f t="shared" si="3"/>
        <v>2025-05</v>
      </c>
      <c r="G165" t="str">
        <f>IF(ISBLANK(IFERROR(INDEX('2-3 引出列表'!$A$2:$CE$8700,$A165,MATCH(G$1,'2-3 引出列表'!$A$1:$CD$1,0)),"")),"",IFERROR(INDEX('2-3 引出列表'!$A$2:$CE$8700,$A165,MATCH(G$1,'2-3 引出列表'!$A$1:$CD$1,0)),""))</f>
        <v>外包服务费.保洁外包</v>
      </c>
      <c r="H165" t="str">
        <f>IF(ISBLANK(IFERROR(INDEX('2-3 引出列表'!$A$2:$CE$8700,$A165,MATCH(H$1,'2-3 引出列表'!$A$1:$CD$1,0)),"")),"",IFERROR(INDEX('2-3 引出列表'!$A$2:$CE$8700,$A165,MATCH(H$1,'2-3 引出列表'!$A$1:$CD$1,0)),""))</f>
        <v>HJFW-Z-2024-8175</v>
      </c>
      <c r="I165" t="str">
        <f>IF(ISBLANK(IFERROR(INDEX('2-3 引出列表'!$A$2:$CE$8700,$A165,MATCH(I$1,'2-3 引出列表'!$A$1:$CD$1,0)),"")),"",IFERROR(INDEX('2-3 引出列表'!$A$2:$CE$8700,$A165,MATCH(I$1,'2-3 引出列表'!$A$1:$CD$1,0)),""))</f>
        <v>金采易购</v>
      </c>
    </row>
    <row r="166" customFormat="1" spans="1:9">
      <c r="A166">
        <v>165</v>
      </c>
      <c r="B166" t="str">
        <f>IF(ISBLANK(IFERROR(INDEX('2-3 引出列表'!$A$2:$CE$8700,$A166,MATCH(B$1,'2-3 引出列表'!$A$1:$CD$1,0)),"")),"",IFERROR(INDEX('2-3 引出列表'!$A$2:$CE$8700,$A166,MATCH(B$1,'2-3 引出列表'!$A$1:$CD$1,0)),""))</f>
        <v>TK20250512601106</v>
      </c>
      <c r="C166">
        <f>IF(ISBLANK(IFERROR(INDEX('2-3 引出列表'!$A$2:$CE$8700,$A166,MATCH(C$1,'2-3 引出列表'!$A$1:$CD$1,0)),"")),"",IFERROR(INDEX('2-3 引出列表'!$A$2:$CE$8700,$A166,MATCH(C$1,'2-3 引出列表'!$A$1:$CD$1,0)),""))</f>
        <v>2000</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2025-05-14</v>
      </c>
      <c r="F166" t="str">
        <f t="shared" si="3"/>
        <v>2025-05</v>
      </c>
      <c r="G166" t="str">
        <f>IF(ISBLANK(IFERROR(INDEX('2-3 引出列表'!$A$2:$CE$8700,$A166,MATCH(G$1,'2-3 引出列表'!$A$1:$CD$1,0)),"")),"",IFERROR(INDEX('2-3 引出列表'!$A$2:$CE$8700,$A166,MATCH(G$1,'2-3 引出列表'!$A$1:$CD$1,0)),""))</f>
        <v>保证金及押金.物业类押金</v>
      </c>
      <c r="H166" t="str">
        <f>IF(ISBLANK(IFERROR(INDEX('2-3 引出列表'!$A$2:$CE$8700,$A166,MATCH(H$1,'2-3 引出列表'!$A$1:$CD$1,0)),"")),"",IFERROR(INDEX('2-3 引出列表'!$A$2:$CE$8700,$A166,MATCH(H$1,'2-3 引出列表'!$A$1:$CD$1,0)),""))</f>
        <v/>
      </c>
      <c r="I166" t="str">
        <f>IF(ISBLANK(IFERROR(INDEX('2-3 引出列表'!$A$2:$CE$8700,$A166,MATCH(I$1,'2-3 引出列表'!$A$1:$CD$1,0)),"")),"",IFERROR(INDEX('2-3 引出列表'!$A$2:$CE$8700,$A166,MATCH(I$1,'2-3 引出列表'!$A$1:$CD$1,0)),""))</f>
        <v>SIP</v>
      </c>
    </row>
    <row r="167" customFormat="1" spans="1:9">
      <c r="A167">
        <v>166</v>
      </c>
      <c r="B167" t="str">
        <f>IF(ISBLANK(IFERROR(INDEX('2-3 引出列表'!$A$2:$CE$8700,$A167,MATCH(B$1,'2-3 引出列表'!$A$1:$CD$1,0)),"")),"",IFERROR(INDEX('2-3 引出列表'!$A$2:$CE$8700,$A167,MATCH(B$1,'2-3 引出列表'!$A$1:$CD$1,0)),""))</f>
        <v>FK250514000149</v>
      </c>
      <c r="C167">
        <f>IF(ISBLANK(IFERROR(INDEX('2-3 引出列表'!$A$2:$CE$8700,$A167,MATCH(C$1,'2-3 引出列表'!$A$1:$CD$1,0)),"")),"",IFERROR(INDEX('2-3 引出列表'!$A$2:$CE$8700,$A167,MATCH(C$1,'2-3 引出列表'!$A$1:$CD$1,0)),""))</f>
        <v>16736</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2025-05-14</v>
      </c>
      <c r="F167" t="str">
        <f t="shared" si="3"/>
        <v>2025-05</v>
      </c>
      <c r="G167" t="str">
        <f>IF(ISBLANK(IFERROR(INDEX('2-3 引出列表'!$A$2:$CE$8700,$A167,MATCH(G$1,'2-3 引出列表'!$A$1:$CD$1,0)),"")),"",IFERROR(INDEX('2-3 引出列表'!$A$2:$CE$8700,$A167,MATCH(G$1,'2-3 引出列表'!$A$1:$CD$1,0)),""))</f>
        <v>外包服务费.工程施工外包</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金采易购</v>
      </c>
    </row>
    <row r="168" customFormat="1" spans="1:9">
      <c r="A168">
        <v>167</v>
      </c>
      <c r="B168" t="str">
        <f>IF(ISBLANK(IFERROR(INDEX('2-3 引出列表'!$A$2:$CE$8700,$A168,MATCH(B$1,'2-3 引出列表'!$A$1:$CD$1,0)),"")),"",IFERROR(INDEX('2-3 引出列表'!$A$2:$CE$8700,$A168,MATCH(B$1,'2-3 引出列表'!$A$1:$CD$1,0)),""))</f>
        <v/>
      </c>
      <c r="C168">
        <f>IF(ISBLANK(IFERROR(INDEX('2-3 引出列表'!$A$2:$CE$8700,$A168,MATCH(C$1,'2-3 引出列表'!$A$1:$CD$1,0)),"")),"",IFERROR(INDEX('2-3 引出列表'!$A$2:$CE$8700,$A168,MATCH(C$1,'2-3 引出列表'!$A$1:$CD$1,0)),""))</f>
        <v>99999</v>
      </c>
      <c r="D168" t="str">
        <f>IF(ISBLANK(IFERROR(INDEX('2-3 引出列表'!$A$2:$CE$8700,$A168,MATCH(D$1,'2-3 引出列表'!$A$1:$CD$1,0)),"")),"",IFERROR(INDEX('2-3 引出列表'!$A$2:$CE$8700,$A168,MATCH(D$1,'2-3 引出列表'!$A$1:$CD$1,0)),""))</f>
        <v>已提交</v>
      </c>
      <c r="E168" t="str">
        <f>IF(ISBLANK(IFERROR(INDEX('2-3 引出列表'!$A$2:$CE$8700,$A168,MATCH(E$1,'2-3 引出列表'!$A$1:$CD$1,0)),"")),"",IFERROR(INDEX('2-3 引出列表'!$A$2:$CE$8700,$A168,MATCH(E$1,'2-3 引出列表'!$A$1:$CD$1,0)),""))</f>
        <v>2025-05-14</v>
      </c>
      <c r="F168" t="str">
        <f t="shared" si="3"/>
        <v>2025-05</v>
      </c>
      <c r="G168" t="str">
        <f>IF(ISBLANK(IFERROR(INDEX('2-3 引出列表'!$A$2:$CE$8700,$A168,MATCH(G$1,'2-3 引出列表'!$A$1:$CD$1,0)),"")),"",IFERROR(INDEX('2-3 引出列表'!$A$2:$CE$8700,$A168,MATCH(G$1,'2-3 引出列表'!$A$1:$CD$1,0)),""))</f>
        <v>内部往来.内部公司往来清理</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row>
    <row r="169" customFormat="1" spans="1:9">
      <c r="A169">
        <v>168</v>
      </c>
      <c r="B169" t="str">
        <f>IF(ISBLANK(IFERROR(INDEX('2-3 引出列表'!$A$2:$CE$8700,$A169,MATCH(B$1,'2-3 引出列表'!$A$1:$CD$1,0)),"")),"",IFERROR(INDEX('2-3 引出列表'!$A$2:$CE$8700,$A169,MATCH(B$1,'2-3 引出列表'!$A$1:$CD$1,0)),""))</f>
        <v>FK250513000857</v>
      </c>
      <c r="C169">
        <f>IF(ISBLANK(IFERROR(INDEX('2-3 引出列表'!$A$2:$CE$8700,$A169,MATCH(C$1,'2-3 引出列表'!$A$1:$CD$1,0)),"")),"",IFERROR(INDEX('2-3 引出列表'!$A$2:$CE$8700,$A169,MATCH(C$1,'2-3 引出列表'!$A$1:$CD$1,0)),""))</f>
        <v>11925</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2025-05-13</v>
      </c>
      <c r="F169" t="str">
        <f t="shared" si="3"/>
        <v>2025-05</v>
      </c>
      <c r="G169" t="str">
        <f>IF(ISBLANK(IFERROR(INDEX('2-3 引出列表'!$A$2:$CE$8700,$A169,MATCH(G$1,'2-3 引出列表'!$A$1:$CD$1,0)),"")),"",IFERROR(INDEX('2-3 引出列表'!$A$2:$CE$8700,$A169,MATCH(G$1,'2-3 引出列表'!$A$1:$CD$1,0)),""))</f>
        <v>外包服务费.设备设施维保外包</v>
      </c>
      <c r="H169" t="str">
        <f>IF(ISBLANK(IFERROR(INDEX('2-3 引出列表'!$A$2:$CE$8700,$A169,MATCH(H$1,'2-3 引出列表'!$A$1:$CD$1,0)),"")),"",IFERROR(INDEX('2-3 引出列表'!$A$2:$CE$8700,$A169,MATCH(H$1,'2-3 引出列表'!$A$1:$CD$1,0)),""))</f>
        <v>GCFW-Z-2024-5093</v>
      </c>
      <c r="I169" t="str">
        <f>IF(ISBLANK(IFERROR(INDEX('2-3 引出列表'!$A$2:$CE$8700,$A169,MATCH(I$1,'2-3 引出列表'!$A$1:$CD$1,0)),"")),"",IFERROR(INDEX('2-3 引出列表'!$A$2:$CE$8700,$A169,MATCH(I$1,'2-3 引出列表'!$A$1:$CD$1,0)),""))</f>
        <v>金采易购</v>
      </c>
    </row>
    <row r="170" customFormat="1" spans="1:9">
      <c r="A170">
        <v>169</v>
      </c>
      <c r="B170" t="str">
        <f>IF(ISBLANK(IFERROR(INDEX('2-3 引出列表'!$A$2:$CE$8700,$A170,MATCH(B$1,'2-3 引出列表'!$A$1:$CD$1,0)),"")),"",IFERROR(INDEX('2-3 引出列表'!$A$2:$CE$8700,$A170,MATCH(B$1,'2-3 引出列表'!$A$1:$CD$1,0)),""))</f>
        <v>FK250509000329</v>
      </c>
      <c r="C170">
        <f>IF(ISBLANK(IFERROR(INDEX('2-3 引出列表'!$A$2:$CE$8700,$A170,MATCH(C$1,'2-3 引出列表'!$A$1:$CD$1,0)),"")),"",IFERROR(INDEX('2-3 引出列表'!$A$2:$CE$8700,$A170,MATCH(C$1,'2-3 引出列表'!$A$1:$CD$1,0)),""))</f>
        <v>2941.33</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2025-05-09</v>
      </c>
      <c r="F170" t="str">
        <f t="shared" si="3"/>
        <v>2025-05</v>
      </c>
      <c r="G170" t="str">
        <f>IF(ISBLANK(IFERROR(INDEX('2-3 引出列表'!$A$2:$CE$8700,$A170,MATCH(G$1,'2-3 引出列表'!$A$1:$CD$1,0)),"")),"",IFERROR(INDEX('2-3 引出列表'!$A$2:$CE$8700,$A170,MATCH(G$1,'2-3 引出列表'!$A$1:$CD$1,0)),""))</f>
        <v>外包服务费.消杀外包</v>
      </c>
      <c r="H170" t="str">
        <f>IF(ISBLANK(IFERROR(INDEX('2-3 引出列表'!$A$2:$CE$8700,$A170,MATCH(H$1,'2-3 引出列表'!$A$1:$CD$1,0)),"")),"",IFERROR(INDEX('2-3 引出列表'!$A$2:$CE$8700,$A170,MATCH(H$1,'2-3 引出列表'!$A$1:$CD$1,0)),""))</f>
        <v>HJFW-Z-2024-3338</v>
      </c>
      <c r="I170" t="str">
        <f>IF(ISBLANK(IFERROR(INDEX('2-3 引出列表'!$A$2:$CE$8700,$A170,MATCH(I$1,'2-3 引出列表'!$A$1:$CD$1,0)),"")),"",IFERROR(INDEX('2-3 引出列表'!$A$2:$CE$8700,$A170,MATCH(I$1,'2-3 引出列表'!$A$1:$CD$1,0)),""))</f>
        <v>金采易购</v>
      </c>
    </row>
    <row r="171" customFormat="1" spans="1:9">
      <c r="A171">
        <v>170</v>
      </c>
      <c r="B171" t="str">
        <f>IF(ISBLANK(IFERROR(INDEX('2-3 引出列表'!$A$2:$CE$8700,$A171,MATCH(B$1,'2-3 引出列表'!$A$1:$CD$1,0)),"")),"",IFERROR(INDEX('2-3 引出列表'!$A$2:$CE$8700,$A171,MATCH(B$1,'2-3 引出列表'!$A$1:$CD$1,0)),""))</f>
        <v>FK250507000921</v>
      </c>
      <c r="C171">
        <f>IF(ISBLANK(IFERROR(INDEX('2-3 引出列表'!$A$2:$CE$8700,$A171,MATCH(C$1,'2-3 引出列表'!$A$1:$CD$1,0)),"")),"",IFERROR(INDEX('2-3 引出列表'!$A$2:$CE$8700,$A171,MATCH(C$1,'2-3 引出列表'!$A$1:$CD$1,0)),""))</f>
        <v>10230</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2025-05-07</v>
      </c>
      <c r="F171" t="str">
        <f t="shared" ref="F171:F234" si="4">LEFT(E171,7)</f>
        <v>2025-05</v>
      </c>
      <c r="G171" t="str">
        <f>IF(ISBLANK(IFERROR(INDEX('2-3 引出列表'!$A$2:$CE$8700,$A171,MATCH(G$1,'2-3 引出列表'!$A$1:$CD$1,0)),"")),"",IFERROR(INDEX('2-3 引出列表'!$A$2:$CE$8700,$A171,MATCH(G$1,'2-3 引出列表'!$A$1:$CD$1,0)),""))</f>
        <v>外包服务费.生活垃圾清运外包</v>
      </c>
      <c r="H171" t="str">
        <f>IF(ISBLANK(IFERROR(INDEX('2-3 引出列表'!$A$2:$CE$8700,$A171,MATCH(H$1,'2-3 引出列表'!$A$1:$CD$1,0)),"")),"",IFERROR(INDEX('2-3 引出列表'!$A$2:$CE$8700,$A171,MATCH(H$1,'2-3 引出列表'!$A$1:$CD$1,0)),""))</f>
        <v>HJFW-Z-2024-4951</v>
      </c>
      <c r="I171" t="str">
        <f>IF(ISBLANK(IFERROR(INDEX('2-3 引出列表'!$A$2:$CE$8700,$A171,MATCH(I$1,'2-3 引出列表'!$A$1:$CD$1,0)),"")),"",IFERROR(INDEX('2-3 引出列表'!$A$2:$CE$8700,$A171,MATCH(I$1,'2-3 引出列表'!$A$1:$CD$1,0)),""))</f>
        <v>金采易购</v>
      </c>
    </row>
    <row r="172" customFormat="1" spans="1:9">
      <c r="A172">
        <v>171</v>
      </c>
      <c r="B172" t="str">
        <f>IF(ISBLANK(IFERROR(INDEX('2-3 引出列表'!$A$2:$CE$8700,$A172,MATCH(B$1,'2-3 引出列表'!$A$1:$CD$1,0)),"")),"",IFERROR(INDEX('2-3 引出列表'!$A$2:$CE$8700,$A172,MATCH(B$1,'2-3 引出列表'!$A$1:$CD$1,0)),""))</f>
        <v/>
      </c>
      <c r="C172">
        <f>IF(ISBLANK(IFERROR(INDEX('2-3 引出列表'!$A$2:$CE$8700,$A172,MATCH(C$1,'2-3 引出列表'!$A$1:$CD$1,0)),"")),"",IFERROR(INDEX('2-3 引出列表'!$A$2:$CE$8700,$A172,MATCH(C$1,'2-3 引出列表'!$A$1:$CD$1,0)),""))</f>
        <v>104205.22</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2025-05-07</v>
      </c>
      <c r="F172" t="str">
        <f t="shared" si="4"/>
        <v>2025-05</v>
      </c>
      <c r="G172" t="str">
        <f>IF(ISBLANK(IFERROR(INDEX('2-3 引出列表'!$A$2:$CE$8700,$A172,MATCH(G$1,'2-3 引出列表'!$A$1:$CD$1,0)),"")),"",IFERROR(INDEX('2-3 引出列表'!$A$2:$CE$8700,$A172,MATCH(G$1,'2-3 引出列表'!$A$1:$CD$1,0)),""))</f>
        <v>维修基金及公共收益支出.本体维修资金划拨</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row>
    <row r="173" customFormat="1" spans="1:9">
      <c r="A173">
        <v>172</v>
      </c>
      <c r="B173" t="str">
        <f>IF(ISBLANK(IFERROR(INDEX('2-3 引出列表'!$A$2:$CE$8700,$A173,MATCH(B$1,'2-3 引出列表'!$A$1:$CD$1,0)),"")),"",IFERROR(INDEX('2-3 引出列表'!$A$2:$CE$8700,$A173,MATCH(B$1,'2-3 引出列表'!$A$1:$CD$1,0)),""))</f>
        <v/>
      </c>
      <c r="C173">
        <f>IF(ISBLANK(IFERROR(INDEX('2-3 引出列表'!$A$2:$CE$8700,$A173,MATCH(C$1,'2-3 引出列表'!$A$1:$CD$1,0)),"")),"",IFERROR(INDEX('2-3 引出列表'!$A$2:$CE$8700,$A173,MATCH(C$1,'2-3 引出列表'!$A$1:$CD$1,0)),""))</f>
        <v>25590</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2025-05-07</v>
      </c>
      <c r="F173" t="str">
        <f t="shared" si="4"/>
        <v>2025-05</v>
      </c>
      <c r="G173" t="str">
        <f>IF(ISBLANK(IFERROR(INDEX('2-3 引出列表'!$A$2:$CE$8700,$A173,MATCH(G$1,'2-3 引出列表'!$A$1:$CD$1,0)),"")),"",IFERROR(INDEX('2-3 引出列表'!$A$2:$CE$8700,$A173,MATCH(G$1,'2-3 引出列表'!$A$1:$CD$1,0)),""))</f>
        <v>项目能耗.代销水费</v>
      </c>
      <c r="H173" t="str">
        <f>IF(ISBLANK(IFERROR(INDEX('2-3 引出列表'!$A$2:$CE$8700,$A173,MATCH(H$1,'2-3 引出列表'!$A$1:$CD$1,0)),"")),"",IFERROR(INDEX('2-3 引出列表'!$A$2:$CE$8700,$A173,MATCH(H$1,'2-3 引出列表'!$A$1:$CD$1,0)),""))</f>
        <v/>
      </c>
      <c r="I173" t="str">
        <f>IF(ISBLANK(IFERROR(INDEX('2-3 引出列表'!$A$2:$CE$8700,$A173,MATCH(I$1,'2-3 引出列表'!$A$1:$CD$1,0)),"")),"",IFERROR(INDEX('2-3 引出列表'!$A$2:$CE$8700,$A173,MATCH(I$1,'2-3 引出列表'!$A$1:$CD$1,0)),""))</f>
        <v/>
      </c>
    </row>
    <row r="174" customFormat="1" spans="1:9">
      <c r="A174">
        <v>173</v>
      </c>
      <c r="B174" t="str">
        <f>IF(ISBLANK(IFERROR(INDEX('2-3 引出列表'!$A$2:$CE$8700,$A174,MATCH(B$1,'2-3 引出列表'!$A$1:$CD$1,0)),"")),"",IFERROR(INDEX('2-3 引出列表'!$A$2:$CE$8700,$A174,MATCH(B$1,'2-3 引出列表'!$A$1:$CD$1,0)),""))</f>
        <v/>
      </c>
      <c r="C174">
        <f>IF(ISBLANK(IFERROR(INDEX('2-3 引出列表'!$A$2:$CE$8700,$A174,MATCH(C$1,'2-3 引出列表'!$A$1:$CD$1,0)),"")),"",IFERROR(INDEX('2-3 引出列表'!$A$2:$CE$8700,$A174,MATCH(C$1,'2-3 引出列表'!$A$1:$CD$1,0)),""))</f>
        <v>27393.65</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2025-05-07</v>
      </c>
      <c r="F174" t="str">
        <f t="shared" si="4"/>
        <v>2025-05</v>
      </c>
      <c r="G174" t="str">
        <f>IF(ISBLANK(IFERROR(INDEX('2-3 引出列表'!$A$2:$CE$8700,$A174,MATCH(G$1,'2-3 引出列表'!$A$1:$CD$1,0)),"")),"",IFERROR(INDEX('2-3 引出列表'!$A$2:$CE$8700,$A174,MATCH(G$1,'2-3 引出列表'!$A$1:$CD$1,0)),""))</f>
        <v>维修基金及公共收益支出.本体维修资金划拨</v>
      </c>
      <c r="H174" t="str">
        <f>IF(ISBLANK(IFERROR(INDEX('2-3 引出列表'!$A$2:$CE$8700,$A174,MATCH(H$1,'2-3 引出列表'!$A$1:$CD$1,0)),"")),"",IFERROR(INDEX('2-3 引出列表'!$A$2:$CE$8700,$A174,MATCH(H$1,'2-3 引出列表'!$A$1:$CD$1,0)),""))</f>
        <v/>
      </c>
      <c r="I174" t="str">
        <f>IF(ISBLANK(IFERROR(INDEX('2-3 引出列表'!$A$2:$CE$8700,$A174,MATCH(I$1,'2-3 引出列表'!$A$1:$CD$1,0)),"")),"",IFERROR(INDEX('2-3 引出列表'!$A$2:$CE$8700,$A174,MATCH(I$1,'2-3 引出列表'!$A$1:$CD$1,0)),""))</f>
        <v/>
      </c>
    </row>
    <row r="175" customFormat="1" spans="1:9">
      <c r="A175">
        <v>174</v>
      </c>
      <c r="B175" t="str">
        <f>IF(ISBLANK(IFERROR(INDEX('2-3 引出列表'!$A$2:$CE$8700,$A175,MATCH(B$1,'2-3 引出列表'!$A$1:$CD$1,0)),"")),"",IFERROR(INDEX('2-3 引出列表'!$A$2:$CE$8700,$A175,MATCH(B$1,'2-3 引出列表'!$A$1:$CD$1,0)),""))</f>
        <v>FK250506000865</v>
      </c>
      <c r="C175">
        <f>IF(ISBLANK(IFERROR(INDEX('2-3 引出列表'!$A$2:$CE$8700,$A175,MATCH(C$1,'2-3 引出列表'!$A$1:$CD$1,0)),"")),"",IFERROR(INDEX('2-3 引出列表'!$A$2:$CE$8700,$A175,MATCH(C$1,'2-3 引出列表'!$A$1:$CD$1,0)),""))</f>
        <v>13340</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2025-05-06</v>
      </c>
      <c r="F175" t="str">
        <f t="shared" si="4"/>
        <v>2025-05</v>
      </c>
      <c r="G175" t="str">
        <f>IF(ISBLANK(IFERROR(INDEX('2-3 引出列表'!$A$2:$CE$8700,$A175,MATCH(G$1,'2-3 引出列表'!$A$1:$CD$1,0)),"")),"",IFERROR(INDEX('2-3 引出列表'!$A$2:$CE$8700,$A175,MATCH(G$1,'2-3 引出列表'!$A$1:$CD$1,0)),""))</f>
        <v>物料消耗.物料消耗</v>
      </c>
      <c r="H175" t="str">
        <f>IF(ISBLANK(IFERROR(INDEX('2-3 引出列表'!$A$2:$CE$8700,$A175,MATCH(H$1,'2-3 引出列表'!$A$1:$CD$1,0)),"")),"",IFERROR(INDEX('2-3 引出列表'!$A$2:$CE$8700,$A175,MATCH(H$1,'2-3 引出列表'!$A$1:$CD$1,0)),""))</f>
        <v>XHWZ-Z-2024-0118</v>
      </c>
      <c r="I175" t="str">
        <f>IF(ISBLANK(IFERROR(INDEX('2-3 引出列表'!$A$2:$CE$8700,$A175,MATCH(I$1,'2-3 引出列表'!$A$1:$CD$1,0)),"")),"",IFERROR(INDEX('2-3 引出列表'!$A$2:$CE$8700,$A175,MATCH(I$1,'2-3 引出列表'!$A$1:$CD$1,0)),""))</f>
        <v>金采易购</v>
      </c>
    </row>
    <row r="176" customFormat="1" spans="1:9">
      <c r="A176">
        <v>175</v>
      </c>
      <c r="B176" t="str">
        <f>IF(ISBLANK(IFERROR(INDEX('2-3 引出列表'!$A$2:$CE$8700,$A176,MATCH(B$1,'2-3 引出列表'!$A$1:$CD$1,0)),"")),"",IFERROR(INDEX('2-3 引出列表'!$A$2:$CE$8700,$A176,MATCH(B$1,'2-3 引出列表'!$A$1:$CD$1,0)),""))</f>
        <v>FK250506000739</v>
      </c>
      <c r="C176">
        <f>IF(ISBLANK(IFERROR(INDEX('2-3 引出列表'!$A$2:$CE$8700,$A176,MATCH(C$1,'2-3 引出列表'!$A$1:$CD$1,0)),"")),"",IFERROR(INDEX('2-3 引出列表'!$A$2:$CE$8700,$A176,MATCH(C$1,'2-3 引出列表'!$A$1:$CD$1,0)),""))</f>
        <v>49044.68</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2025-05-06</v>
      </c>
      <c r="F176" t="str">
        <f t="shared" si="4"/>
        <v>2025-05</v>
      </c>
      <c r="G176" t="str">
        <f>IF(ISBLANK(IFERROR(INDEX('2-3 引出列表'!$A$2:$CE$8700,$A176,MATCH(G$1,'2-3 引出列表'!$A$1:$CD$1,0)),"")),"",IFERROR(INDEX('2-3 引出列表'!$A$2:$CE$8700,$A176,MATCH(G$1,'2-3 引出列表'!$A$1:$CD$1,0)),""))</f>
        <v>外包服务费.工程施工外包</v>
      </c>
      <c r="H176" t="str">
        <f>IF(ISBLANK(IFERROR(INDEX('2-3 引出列表'!$A$2:$CE$8700,$A176,MATCH(H$1,'2-3 引出列表'!$A$1:$CD$1,0)),"")),"",IFERROR(INDEX('2-3 引出列表'!$A$2:$CE$8700,$A176,MATCH(H$1,'2-3 引出列表'!$A$1:$CD$1,0)),""))</f>
        <v>GCFW-Z-2025-00512</v>
      </c>
      <c r="I176" t="str">
        <f>IF(ISBLANK(IFERROR(INDEX('2-3 引出列表'!$A$2:$CE$8700,$A176,MATCH(I$1,'2-3 引出列表'!$A$1:$CD$1,0)),"")),"",IFERROR(INDEX('2-3 引出列表'!$A$2:$CE$8700,$A176,MATCH(I$1,'2-3 引出列表'!$A$1:$CD$1,0)),""))</f>
        <v>金采易购</v>
      </c>
    </row>
    <row r="177" customFormat="1" spans="1:9">
      <c r="A177">
        <v>176</v>
      </c>
      <c r="B177" t="str">
        <f>IF(ISBLANK(IFERROR(INDEX('2-3 引出列表'!$A$2:$CE$8700,$A177,MATCH(B$1,'2-3 引出列表'!$A$1:$CD$1,0)),"")),"",IFERROR(INDEX('2-3 引出列表'!$A$2:$CE$8700,$A177,MATCH(B$1,'2-3 引出列表'!$A$1:$CD$1,0)),""))</f>
        <v>TK20250429772561</v>
      </c>
      <c r="C177">
        <f>IF(ISBLANK(IFERROR(INDEX('2-3 引出列表'!$A$2:$CE$8700,$A177,MATCH(C$1,'2-3 引出列表'!$A$1:$CD$1,0)),"")),"",IFERROR(INDEX('2-3 引出列表'!$A$2:$CE$8700,$A177,MATCH(C$1,'2-3 引出列表'!$A$1:$CD$1,0)),""))</f>
        <v>700</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2025-05-06</v>
      </c>
      <c r="F177" t="str">
        <f t="shared" si="4"/>
        <v>2025-05</v>
      </c>
      <c r="G177" t="str">
        <f>IF(ISBLANK(IFERROR(INDEX('2-3 引出列表'!$A$2:$CE$8700,$A177,MATCH(G$1,'2-3 引出列表'!$A$1:$CD$1,0)),"")),"",IFERROR(INDEX('2-3 引出列表'!$A$2:$CE$8700,$A177,MATCH(G$1,'2-3 引出列表'!$A$1:$CD$1,0)),""))</f>
        <v>车位服务.临时停车费</v>
      </c>
      <c r="H177" t="str">
        <f>IF(ISBLANK(IFERROR(INDEX('2-3 引出列表'!$A$2:$CE$8700,$A177,MATCH(H$1,'2-3 引出列表'!$A$1:$CD$1,0)),"")),"",IFERROR(INDEX('2-3 引出列表'!$A$2:$CE$8700,$A177,MATCH(H$1,'2-3 引出列表'!$A$1:$CD$1,0)),""))</f>
        <v/>
      </c>
      <c r="I177" t="str">
        <f>IF(ISBLANK(IFERROR(INDEX('2-3 引出列表'!$A$2:$CE$8700,$A177,MATCH(I$1,'2-3 引出列表'!$A$1:$CD$1,0)),"")),"",IFERROR(INDEX('2-3 引出列表'!$A$2:$CE$8700,$A177,MATCH(I$1,'2-3 引出列表'!$A$1:$CD$1,0)),""))</f>
        <v>SIP</v>
      </c>
    </row>
    <row r="178" customFormat="1" spans="1:9">
      <c r="A178">
        <v>177</v>
      </c>
      <c r="B178" t="str">
        <f>IF(ISBLANK(IFERROR(INDEX('2-3 引出列表'!$A$2:$CE$8700,$A178,MATCH(B$1,'2-3 引出列表'!$A$1:$CD$1,0)),"")),"",IFERROR(INDEX('2-3 引出列表'!$A$2:$CE$8700,$A178,MATCH(B$1,'2-3 引出列表'!$A$1:$CD$1,0)),""))</f>
        <v>FK250428000343</v>
      </c>
      <c r="C178">
        <f>IF(ISBLANK(IFERROR(INDEX('2-3 引出列表'!$A$2:$CE$8700,$A178,MATCH(C$1,'2-3 引出列表'!$A$1:$CD$1,0)),"")),"",IFERROR(INDEX('2-3 引出列表'!$A$2:$CE$8700,$A178,MATCH(C$1,'2-3 引出列表'!$A$1:$CD$1,0)),""))</f>
        <v>3611311.49</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2025-04-28</v>
      </c>
      <c r="F178" t="str">
        <f t="shared" si="4"/>
        <v>2025-04</v>
      </c>
      <c r="G178" t="str">
        <f>IF(ISBLANK(IFERROR(INDEX('2-3 引出列表'!$A$2:$CE$8700,$A178,MATCH(G$1,'2-3 引出列表'!$A$1:$CD$1,0)),"")),"",IFERROR(INDEX('2-3 引出列表'!$A$2:$CE$8700,$A178,MATCH(G$1,'2-3 引出列表'!$A$1:$CD$1,0)),""))</f>
        <v>外包服务费.电梯维保外包</v>
      </c>
      <c r="H178" t="str">
        <f>IF(ISBLANK(IFERROR(INDEX('2-3 引出列表'!$A$2:$CE$8700,$A178,MATCH(H$1,'2-3 引出列表'!$A$1:$CD$1,0)),"")),"",IFERROR(INDEX('2-3 引出列表'!$A$2:$CE$8700,$A178,MATCH(H$1,'2-3 引出列表'!$A$1:$CD$1,0)),""))</f>
        <v>GCFW-Z-2024-9713</v>
      </c>
      <c r="I178" t="str">
        <f>IF(ISBLANK(IFERROR(INDEX('2-3 引出列表'!$A$2:$CE$8700,$A178,MATCH(I$1,'2-3 引出列表'!$A$1:$CD$1,0)),"")),"",IFERROR(INDEX('2-3 引出列表'!$A$2:$CE$8700,$A178,MATCH(I$1,'2-3 引出列表'!$A$1:$CD$1,0)),""))</f>
        <v>金采易购</v>
      </c>
    </row>
    <row r="179" customFormat="1" spans="1:9">
      <c r="A179">
        <v>178</v>
      </c>
      <c r="B179" t="str">
        <f>IF(ISBLANK(IFERROR(INDEX('2-3 引出列表'!$A$2:$CE$8700,$A179,MATCH(B$1,'2-3 引出列表'!$A$1:$CD$1,0)),"")),"",IFERROR(INDEX('2-3 引出列表'!$A$2:$CE$8700,$A179,MATCH(B$1,'2-3 引出列表'!$A$1:$CD$1,0)),""))</f>
        <v/>
      </c>
      <c r="C179">
        <f>IF(ISBLANK(IFERROR(INDEX('2-3 引出列表'!$A$2:$CE$8700,$A179,MATCH(C$1,'2-3 引出列表'!$A$1:$CD$1,0)),"")),"",IFERROR(INDEX('2-3 引出列表'!$A$2:$CE$8700,$A179,MATCH(C$1,'2-3 引出列表'!$A$1:$CD$1,0)),""))</f>
        <v>43825</v>
      </c>
      <c r="D179" t="str">
        <f>IF(ISBLANK(IFERROR(INDEX('2-3 引出列表'!$A$2:$CE$8700,$A179,MATCH(D$1,'2-3 引出列表'!$A$1:$CD$1,0)),"")),"",IFERROR(INDEX('2-3 引出列表'!$A$2:$CE$8700,$A179,MATCH(D$1,'2-3 引出列表'!$A$1:$CD$1,0)),""))</f>
        <v>暂存</v>
      </c>
      <c r="E179" t="str">
        <f>IF(ISBLANK(IFERROR(INDEX('2-3 引出列表'!$A$2:$CE$8700,$A179,MATCH(E$1,'2-3 引出列表'!$A$1:$CD$1,0)),"")),"",IFERROR(INDEX('2-3 引出列表'!$A$2:$CE$8700,$A179,MATCH(E$1,'2-3 引出列表'!$A$1:$CD$1,0)),""))</f>
        <v>2025-04-25</v>
      </c>
      <c r="F179" t="str">
        <f t="shared" si="4"/>
        <v>2025-04</v>
      </c>
      <c r="G179" t="str">
        <f>IF(ISBLANK(IFERROR(INDEX('2-3 引出列表'!$A$2:$CE$8700,$A179,MATCH(G$1,'2-3 引出列表'!$A$1:$CD$1,0)),"")),"",IFERROR(INDEX('2-3 引出列表'!$A$2:$CE$8700,$A179,MATCH(G$1,'2-3 引出列表'!$A$1:$CD$1,0)),""))</f>
        <v>项目能耗.代销水费</v>
      </c>
      <c r="H179" t="str">
        <f>IF(ISBLANK(IFERROR(INDEX('2-3 引出列表'!$A$2:$CE$8700,$A179,MATCH(H$1,'2-3 引出列表'!$A$1:$CD$1,0)),"")),"",IFERROR(INDEX('2-3 引出列表'!$A$2:$CE$8700,$A179,MATCH(H$1,'2-3 引出列表'!$A$1:$CD$1,0)),""))</f>
        <v/>
      </c>
      <c r="I179" t="str">
        <f>IF(ISBLANK(IFERROR(INDEX('2-3 引出列表'!$A$2:$CE$8700,$A179,MATCH(I$1,'2-3 引出列表'!$A$1:$CD$1,0)),"")),"",IFERROR(INDEX('2-3 引出列表'!$A$2:$CE$8700,$A179,MATCH(I$1,'2-3 引出列表'!$A$1:$CD$1,0)),""))</f>
        <v/>
      </c>
    </row>
    <row r="180" customFormat="1" spans="1:9">
      <c r="A180">
        <v>179</v>
      </c>
      <c r="B180" t="str">
        <f>IF(ISBLANK(IFERROR(INDEX('2-3 引出列表'!$A$2:$CE$8700,$A180,MATCH(B$1,'2-3 引出列表'!$A$1:$CD$1,0)),"")),"",IFERROR(INDEX('2-3 引出列表'!$A$2:$CE$8700,$A180,MATCH(B$1,'2-3 引出列表'!$A$1:$CD$1,0)),""))</f>
        <v/>
      </c>
      <c r="C180">
        <f>IF(ISBLANK(IFERROR(INDEX('2-3 引出列表'!$A$2:$CE$8700,$A180,MATCH(C$1,'2-3 引出列表'!$A$1:$CD$1,0)),"")),"",IFERROR(INDEX('2-3 引出列表'!$A$2:$CE$8700,$A180,MATCH(C$1,'2-3 引出列表'!$A$1:$CD$1,0)),""))</f>
        <v>51669</v>
      </c>
      <c r="D180" t="str">
        <f>IF(ISBLANK(IFERROR(INDEX('2-3 引出列表'!$A$2:$CE$8700,$A180,MATCH(D$1,'2-3 引出列表'!$A$1:$CD$1,0)),"")),"",IFERROR(INDEX('2-3 引出列表'!$A$2:$CE$8700,$A180,MATCH(D$1,'2-3 引出列表'!$A$1:$CD$1,0)),""))</f>
        <v>暂存</v>
      </c>
      <c r="E180" t="str">
        <f>IF(ISBLANK(IFERROR(INDEX('2-3 引出列表'!$A$2:$CE$8700,$A180,MATCH(E$1,'2-3 引出列表'!$A$1:$CD$1,0)),"")),"",IFERROR(INDEX('2-3 引出列表'!$A$2:$CE$8700,$A180,MATCH(E$1,'2-3 引出列表'!$A$1:$CD$1,0)),""))</f>
        <v>2025-04-25</v>
      </c>
      <c r="F180" t="str">
        <f t="shared" si="4"/>
        <v>2025-04</v>
      </c>
      <c r="G180" t="str">
        <f>IF(ISBLANK(IFERROR(INDEX('2-3 引出列表'!$A$2:$CE$8700,$A180,MATCH(G$1,'2-3 引出列表'!$A$1:$CD$1,0)),"")),"",IFERROR(INDEX('2-3 引出列表'!$A$2:$CE$8700,$A180,MATCH(G$1,'2-3 引出列表'!$A$1:$CD$1,0)),""))</f>
        <v>维修基金及公共收益支出.专项维修资金支出</v>
      </c>
      <c r="H180" t="str">
        <f>IF(ISBLANK(IFERROR(INDEX('2-3 引出列表'!$A$2:$CE$8700,$A180,MATCH(H$1,'2-3 引出列表'!$A$1:$CD$1,0)),"")),"",IFERROR(INDEX('2-3 引出列表'!$A$2:$CE$8700,$A180,MATCH(H$1,'2-3 引出列表'!$A$1:$CD$1,0)),""))</f>
        <v/>
      </c>
      <c r="I180" t="str">
        <f>IF(ISBLANK(IFERROR(INDEX('2-3 引出列表'!$A$2:$CE$8700,$A180,MATCH(I$1,'2-3 引出列表'!$A$1:$CD$1,0)),"")),"",IFERROR(INDEX('2-3 引出列表'!$A$2:$CE$8700,$A180,MATCH(I$1,'2-3 引出列表'!$A$1:$CD$1,0)),""))</f>
        <v/>
      </c>
    </row>
    <row r="181" customFormat="1" spans="1:9">
      <c r="A181">
        <v>180</v>
      </c>
      <c r="B181" t="str">
        <f>IF(ISBLANK(IFERROR(INDEX('2-3 引出列表'!$A$2:$CE$8700,$A181,MATCH(B$1,'2-3 引出列表'!$A$1:$CD$1,0)),"")),"",IFERROR(INDEX('2-3 引出列表'!$A$2:$CE$8700,$A181,MATCH(B$1,'2-3 引出列表'!$A$1:$CD$1,0)),""))</f>
        <v/>
      </c>
      <c r="C181">
        <f>IF(ISBLANK(IFERROR(INDEX('2-3 引出列表'!$A$2:$CE$8700,$A181,MATCH(C$1,'2-3 引出列表'!$A$1:$CD$1,0)),"")),"",IFERROR(INDEX('2-3 引出列表'!$A$2:$CE$8700,$A181,MATCH(C$1,'2-3 引出列表'!$A$1:$CD$1,0)),""))</f>
        <v>59199</v>
      </c>
      <c r="D181" t="str">
        <f>IF(ISBLANK(IFERROR(INDEX('2-3 引出列表'!$A$2:$CE$8700,$A181,MATCH(D$1,'2-3 引出列表'!$A$1:$CD$1,0)),"")),"",IFERROR(INDEX('2-3 引出列表'!$A$2:$CE$8700,$A181,MATCH(D$1,'2-3 引出列表'!$A$1:$CD$1,0)),""))</f>
        <v>暂存</v>
      </c>
      <c r="E181" t="str">
        <f>IF(ISBLANK(IFERROR(INDEX('2-3 引出列表'!$A$2:$CE$8700,$A181,MATCH(E$1,'2-3 引出列表'!$A$1:$CD$1,0)),"")),"",IFERROR(INDEX('2-3 引出列表'!$A$2:$CE$8700,$A181,MATCH(E$1,'2-3 引出列表'!$A$1:$CD$1,0)),""))</f>
        <v>2025-04-25</v>
      </c>
      <c r="F181" t="str">
        <f t="shared" si="4"/>
        <v>2025-04</v>
      </c>
      <c r="G181" t="str">
        <f>IF(ISBLANK(IFERROR(INDEX('2-3 引出列表'!$A$2:$CE$8700,$A181,MATCH(G$1,'2-3 引出列表'!$A$1:$CD$1,0)),"")),"",IFERROR(INDEX('2-3 引出列表'!$A$2:$CE$8700,$A181,MATCH(G$1,'2-3 引出列表'!$A$1:$CD$1,0)),""))</f>
        <v>维修基金及公共收益支出.专项维修资金支出</v>
      </c>
      <c r="H181" t="str">
        <f>IF(ISBLANK(IFERROR(INDEX('2-3 引出列表'!$A$2:$CE$8700,$A181,MATCH(H$1,'2-3 引出列表'!$A$1:$CD$1,0)),"")),"",IFERROR(INDEX('2-3 引出列表'!$A$2:$CE$8700,$A181,MATCH(H$1,'2-3 引出列表'!$A$1:$CD$1,0)),""))</f>
        <v/>
      </c>
      <c r="I181" t="str">
        <f>IF(ISBLANK(IFERROR(INDEX('2-3 引出列表'!$A$2:$CE$8700,$A181,MATCH(I$1,'2-3 引出列表'!$A$1:$CD$1,0)),"")),"",IFERROR(INDEX('2-3 引出列表'!$A$2:$CE$8700,$A181,MATCH(I$1,'2-3 引出列表'!$A$1:$CD$1,0)),""))</f>
        <v/>
      </c>
    </row>
    <row r="182" customFormat="1" spans="1:9">
      <c r="A182">
        <v>181</v>
      </c>
      <c r="B182" t="str">
        <f>IF(ISBLANK(IFERROR(INDEX('2-3 引出列表'!$A$2:$CE$8700,$A182,MATCH(B$1,'2-3 引出列表'!$A$1:$CD$1,0)),"")),"",IFERROR(INDEX('2-3 引出列表'!$A$2:$CE$8700,$A182,MATCH(B$1,'2-3 引出列表'!$A$1:$CD$1,0)),""))</f>
        <v/>
      </c>
      <c r="C182">
        <f>IF(ISBLANK(IFERROR(INDEX('2-3 引出列表'!$A$2:$CE$8700,$A182,MATCH(C$1,'2-3 引出列表'!$A$1:$CD$1,0)),"")),"",IFERROR(INDEX('2-3 引出列表'!$A$2:$CE$8700,$A182,MATCH(C$1,'2-3 引出列表'!$A$1:$CD$1,0)),""))</f>
        <v>59328</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2025-04-25</v>
      </c>
      <c r="F182" t="str">
        <f t="shared" si="4"/>
        <v>2025-04</v>
      </c>
      <c r="G182" t="str">
        <f>IF(ISBLANK(IFERROR(INDEX('2-3 引出列表'!$A$2:$CE$8700,$A182,MATCH(G$1,'2-3 引出列表'!$A$1:$CD$1,0)),"")),"",IFERROR(INDEX('2-3 引出列表'!$A$2:$CE$8700,$A182,MATCH(G$1,'2-3 引出列表'!$A$1:$CD$1,0)),""))</f>
        <v>项目能耗.项目电费</v>
      </c>
      <c r="H182" t="str">
        <f>IF(ISBLANK(IFERROR(INDEX('2-3 引出列表'!$A$2:$CE$8700,$A182,MATCH(H$1,'2-3 引出列表'!$A$1:$CD$1,0)),"")),"",IFERROR(INDEX('2-3 引出列表'!$A$2:$CE$8700,$A182,MATCH(H$1,'2-3 引出列表'!$A$1:$CD$1,0)),""))</f>
        <v/>
      </c>
      <c r="I182" t="str">
        <f>IF(ISBLANK(IFERROR(INDEX('2-3 引出列表'!$A$2:$CE$8700,$A182,MATCH(I$1,'2-3 引出列表'!$A$1:$CD$1,0)),"")),"",IFERROR(INDEX('2-3 引出列表'!$A$2:$CE$8700,$A182,MATCH(I$1,'2-3 引出列表'!$A$1:$CD$1,0)),""))</f>
        <v/>
      </c>
    </row>
    <row r="183" customFormat="1" spans="1:9">
      <c r="A183">
        <v>182</v>
      </c>
      <c r="B183" t="str">
        <f>IF(ISBLANK(IFERROR(INDEX('2-3 引出列表'!$A$2:$CE$8700,$A183,MATCH(B$1,'2-3 引出列表'!$A$1:$CD$1,0)),"")),"",IFERROR(INDEX('2-3 引出列表'!$A$2:$CE$8700,$A183,MATCH(B$1,'2-3 引出列表'!$A$1:$CD$1,0)),""))</f>
        <v/>
      </c>
      <c r="C183">
        <f>IF(ISBLANK(IFERROR(INDEX('2-3 引出列表'!$A$2:$CE$8700,$A183,MATCH(C$1,'2-3 引出列表'!$A$1:$CD$1,0)),"")),"",IFERROR(INDEX('2-3 引出列表'!$A$2:$CE$8700,$A183,MATCH(C$1,'2-3 引出列表'!$A$1:$CD$1,0)),""))</f>
        <v>11230</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2025-04-25</v>
      </c>
      <c r="F183" t="str">
        <f t="shared" si="4"/>
        <v>2025-04</v>
      </c>
      <c r="G183" t="str">
        <f>IF(ISBLANK(IFERROR(INDEX('2-3 引出列表'!$A$2:$CE$8700,$A183,MATCH(G$1,'2-3 引出列表'!$A$1:$CD$1,0)),"")),"",IFERROR(INDEX('2-3 引出列表'!$A$2:$CE$8700,$A183,MATCH(G$1,'2-3 引出列表'!$A$1:$CD$1,0)),""))</f>
        <v>项目能耗.项目电费</v>
      </c>
      <c r="H183" t="str">
        <f>IF(ISBLANK(IFERROR(INDEX('2-3 引出列表'!$A$2:$CE$8700,$A183,MATCH(H$1,'2-3 引出列表'!$A$1:$CD$1,0)),"")),"",IFERROR(INDEX('2-3 引出列表'!$A$2:$CE$8700,$A183,MATCH(H$1,'2-3 引出列表'!$A$1:$CD$1,0)),""))</f>
        <v/>
      </c>
      <c r="I183" t="str">
        <f>IF(ISBLANK(IFERROR(INDEX('2-3 引出列表'!$A$2:$CE$8700,$A183,MATCH(I$1,'2-3 引出列表'!$A$1:$CD$1,0)),"")),"",IFERROR(INDEX('2-3 引出列表'!$A$2:$CE$8700,$A183,MATCH(I$1,'2-3 引出列表'!$A$1:$CD$1,0)),""))</f>
        <v/>
      </c>
    </row>
    <row r="184" customFormat="1" spans="1:9">
      <c r="A184">
        <v>183</v>
      </c>
      <c r="B184" t="str">
        <f>IF(ISBLANK(IFERROR(INDEX('2-3 引出列表'!$A$2:$CE$8700,$A184,MATCH(B$1,'2-3 引出列表'!$A$1:$CD$1,0)),"")),"",IFERROR(INDEX('2-3 引出列表'!$A$2:$CE$8700,$A184,MATCH(B$1,'2-3 引出列表'!$A$1:$CD$1,0)),""))</f>
        <v/>
      </c>
      <c r="C184">
        <f>IF(ISBLANK(IFERROR(INDEX('2-3 引出列表'!$A$2:$CE$8700,$A184,MATCH(C$1,'2-3 引出列表'!$A$1:$CD$1,0)),"")),"",IFERROR(INDEX('2-3 引出列表'!$A$2:$CE$8700,$A184,MATCH(C$1,'2-3 引出列表'!$A$1:$CD$1,0)),""))</f>
        <v>25590</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2025-04-25</v>
      </c>
      <c r="F184" t="str">
        <f t="shared" si="4"/>
        <v>2025-04</v>
      </c>
      <c r="G184" t="str">
        <f>IF(ISBLANK(IFERROR(INDEX('2-3 引出列表'!$A$2:$CE$8700,$A184,MATCH(G$1,'2-3 引出列表'!$A$1:$CD$1,0)),"")),"",IFERROR(INDEX('2-3 引出列表'!$A$2:$CE$8700,$A184,MATCH(G$1,'2-3 引出列表'!$A$1:$CD$1,0)),""))</f>
        <v>项目能耗.项目电费</v>
      </c>
      <c r="H184" t="str">
        <f>IF(ISBLANK(IFERROR(INDEX('2-3 引出列表'!$A$2:$CE$8700,$A184,MATCH(H$1,'2-3 引出列表'!$A$1:$CD$1,0)),"")),"",IFERROR(INDEX('2-3 引出列表'!$A$2:$CE$8700,$A184,MATCH(H$1,'2-3 引出列表'!$A$1:$CD$1,0)),""))</f>
        <v/>
      </c>
      <c r="I184" t="str">
        <f>IF(ISBLANK(IFERROR(INDEX('2-3 引出列表'!$A$2:$CE$8700,$A184,MATCH(I$1,'2-3 引出列表'!$A$1:$CD$1,0)),"")),"",IFERROR(INDEX('2-3 引出列表'!$A$2:$CE$8700,$A184,MATCH(I$1,'2-3 引出列表'!$A$1:$CD$1,0)),""))</f>
        <v/>
      </c>
    </row>
    <row r="185" customFormat="1" spans="1:9">
      <c r="A185">
        <v>184</v>
      </c>
      <c r="B185" t="str">
        <f>IF(ISBLANK(IFERROR(INDEX('2-3 引出列表'!$A$2:$CE$8700,$A185,MATCH(B$1,'2-3 引出列表'!$A$1:$CD$1,0)),"")),"",IFERROR(INDEX('2-3 引出列表'!$A$2:$CE$8700,$A185,MATCH(B$1,'2-3 引出列表'!$A$1:$CD$1,0)),""))</f>
        <v/>
      </c>
      <c r="C185">
        <f>IF(ISBLANK(IFERROR(INDEX('2-3 引出列表'!$A$2:$CE$8700,$A185,MATCH(C$1,'2-3 引出列表'!$A$1:$CD$1,0)),"")),"",IFERROR(INDEX('2-3 引出列表'!$A$2:$CE$8700,$A185,MATCH(C$1,'2-3 引出列表'!$A$1:$CD$1,0)),""))</f>
        <v>51047.89</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2025-04-25</v>
      </c>
      <c r="F185" t="str">
        <f t="shared" si="4"/>
        <v>2025-04</v>
      </c>
      <c r="G185" t="str">
        <f>IF(ISBLANK(IFERROR(INDEX('2-3 引出列表'!$A$2:$CE$8700,$A185,MATCH(G$1,'2-3 引出列表'!$A$1:$CD$1,0)),"")),"",IFERROR(INDEX('2-3 引出列表'!$A$2:$CE$8700,$A185,MATCH(G$1,'2-3 引出列表'!$A$1:$CD$1,0)),""))</f>
        <v>项目能耗.项目电费</v>
      </c>
      <c r="H185" t="str">
        <f>IF(ISBLANK(IFERROR(INDEX('2-3 引出列表'!$A$2:$CE$8700,$A185,MATCH(H$1,'2-3 引出列表'!$A$1:$CD$1,0)),"")),"",IFERROR(INDEX('2-3 引出列表'!$A$2:$CE$8700,$A185,MATCH(H$1,'2-3 引出列表'!$A$1:$CD$1,0)),""))</f>
        <v/>
      </c>
      <c r="I185" t="str">
        <f>IF(ISBLANK(IFERROR(INDEX('2-3 引出列表'!$A$2:$CE$8700,$A185,MATCH(I$1,'2-3 引出列表'!$A$1:$CD$1,0)),"")),"",IFERROR(INDEX('2-3 引出列表'!$A$2:$CE$8700,$A185,MATCH(I$1,'2-3 引出列表'!$A$1:$CD$1,0)),""))</f>
        <v/>
      </c>
    </row>
    <row r="186" customFormat="1" spans="1:9">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32184.56</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2025-04-25</v>
      </c>
      <c r="F186" t="str">
        <f t="shared" si="4"/>
        <v>2025-04</v>
      </c>
      <c r="G186" t="str">
        <f>IF(ISBLANK(IFERROR(INDEX('2-3 引出列表'!$A$2:$CE$8700,$A186,MATCH(G$1,'2-3 引出列表'!$A$1:$CD$1,0)),"")),"",IFERROR(INDEX('2-3 引出列表'!$A$2:$CE$8700,$A186,MATCH(G$1,'2-3 引出列表'!$A$1:$CD$1,0)),""))</f>
        <v>维修基金及公共收益支出.专项维修资金支出</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row>
    <row r="187" customFormat="1" spans="1:9">
      <c r="A187">
        <v>186</v>
      </c>
      <c r="B187" t="str">
        <f>IF(ISBLANK(IFERROR(INDEX('2-3 引出列表'!$A$2:$CE$8700,$A187,MATCH(B$1,'2-3 引出列表'!$A$1:$CD$1,0)),"")),"",IFERROR(INDEX('2-3 引出列表'!$A$2:$CE$8700,$A187,MATCH(B$1,'2-3 引出列表'!$A$1:$CD$1,0)),""))</f>
        <v>TK20250421208590</v>
      </c>
      <c r="C187">
        <f>IF(ISBLANK(IFERROR(INDEX('2-3 引出列表'!$A$2:$CE$8700,$A187,MATCH(C$1,'2-3 引出列表'!$A$1:$CD$1,0)),"")),"",IFERROR(INDEX('2-3 引出列表'!$A$2:$CE$8700,$A187,MATCH(C$1,'2-3 引出列表'!$A$1:$CD$1,0)),""))</f>
        <v>2000</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2025-04-24</v>
      </c>
      <c r="F187" t="str">
        <f t="shared" si="4"/>
        <v>2025-04</v>
      </c>
      <c r="G187" t="str">
        <f>IF(ISBLANK(IFERROR(INDEX('2-3 引出列表'!$A$2:$CE$8700,$A187,MATCH(G$1,'2-3 引出列表'!$A$1:$CD$1,0)),"")),"",IFERROR(INDEX('2-3 引出列表'!$A$2:$CE$8700,$A187,MATCH(G$1,'2-3 引出列表'!$A$1:$CD$1,0)),""))</f>
        <v>保证金及押金.物业类押金</v>
      </c>
      <c r="H187" t="str">
        <f>IF(ISBLANK(IFERROR(INDEX('2-3 引出列表'!$A$2:$CE$8700,$A187,MATCH(H$1,'2-3 引出列表'!$A$1:$CD$1,0)),"")),"",IFERROR(INDEX('2-3 引出列表'!$A$2:$CE$8700,$A187,MATCH(H$1,'2-3 引出列表'!$A$1:$CD$1,0)),""))</f>
        <v/>
      </c>
      <c r="I187" t="str">
        <f>IF(ISBLANK(IFERROR(INDEX('2-3 引出列表'!$A$2:$CE$8700,$A187,MATCH(I$1,'2-3 引出列表'!$A$1:$CD$1,0)),"")),"",IFERROR(INDEX('2-3 引出列表'!$A$2:$CE$8700,$A187,MATCH(I$1,'2-3 引出列表'!$A$1:$CD$1,0)),""))</f>
        <v>SIP</v>
      </c>
    </row>
    <row r="188" customFormat="1" spans="1:9">
      <c r="A188">
        <v>187</v>
      </c>
      <c r="B188" t="str">
        <f>IF(ISBLANK(IFERROR(INDEX('2-3 引出列表'!$A$2:$CE$8700,$A188,MATCH(B$1,'2-3 引出列表'!$A$1:$CD$1,0)),"")),"",IFERROR(INDEX('2-3 引出列表'!$A$2:$CE$8700,$A188,MATCH(B$1,'2-3 引出列表'!$A$1:$CD$1,0)),""))</f>
        <v>TK20250421320609</v>
      </c>
      <c r="C188">
        <f>IF(ISBLANK(IFERROR(INDEX('2-3 引出列表'!$A$2:$CE$8700,$A188,MATCH(C$1,'2-3 引出列表'!$A$1:$CD$1,0)),"")),"",IFERROR(INDEX('2-3 引出列表'!$A$2:$CE$8700,$A188,MATCH(C$1,'2-3 引出列表'!$A$1:$CD$1,0)),""))</f>
        <v>2000</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2025-04-24</v>
      </c>
      <c r="F188" t="str">
        <f t="shared" si="4"/>
        <v>2025-04</v>
      </c>
      <c r="G188" t="str">
        <f>IF(ISBLANK(IFERROR(INDEX('2-3 引出列表'!$A$2:$CE$8700,$A188,MATCH(G$1,'2-3 引出列表'!$A$1:$CD$1,0)),"")),"",IFERROR(INDEX('2-3 引出列表'!$A$2:$CE$8700,$A188,MATCH(G$1,'2-3 引出列表'!$A$1:$CD$1,0)),""))</f>
        <v>保证金及押金.物业类押金</v>
      </c>
      <c r="H188" t="str">
        <f>IF(ISBLANK(IFERROR(INDEX('2-3 引出列表'!$A$2:$CE$8700,$A188,MATCH(H$1,'2-3 引出列表'!$A$1:$CD$1,0)),"")),"",IFERROR(INDEX('2-3 引出列表'!$A$2:$CE$8700,$A188,MATCH(H$1,'2-3 引出列表'!$A$1:$CD$1,0)),""))</f>
        <v/>
      </c>
      <c r="I188" t="str">
        <f>IF(ISBLANK(IFERROR(INDEX('2-3 引出列表'!$A$2:$CE$8700,$A188,MATCH(I$1,'2-3 引出列表'!$A$1:$CD$1,0)),"")),"",IFERROR(INDEX('2-3 引出列表'!$A$2:$CE$8700,$A188,MATCH(I$1,'2-3 引出列表'!$A$1:$CD$1,0)),""))</f>
        <v>SIP</v>
      </c>
    </row>
    <row r="189" customFormat="1" spans="1:9">
      <c r="A189">
        <v>188</v>
      </c>
      <c r="B189" t="str">
        <f>IF(ISBLANK(IFERROR(INDEX('2-3 引出列表'!$A$2:$CE$8700,$A189,MATCH(B$1,'2-3 引出列表'!$A$1:$CD$1,0)),"")),"",IFERROR(INDEX('2-3 引出列表'!$A$2:$CE$8700,$A189,MATCH(B$1,'2-3 引出列表'!$A$1:$CD$1,0)),""))</f>
        <v>TK20250421194183</v>
      </c>
      <c r="C189">
        <f>IF(ISBLANK(IFERROR(INDEX('2-3 引出列表'!$A$2:$CE$8700,$A189,MATCH(C$1,'2-3 引出列表'!$A$1:$CD$1,0)),"")),"",IFERROR(INDEX('2-3 引出列表'!$A$2:$CE$8700,$A189,MATCH(C$1,'2-3 引出列表'!$A$1:$CD$1,0)),""))</f>
        <v>2000</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2025-04-24</v>
      </c>
      <c r="F189" t="str">
        <f t="shared" si="4"/>
        <v>2025-04</v>
      </c>
      <c r="G189" t="str">
        <f>IF(ISBLANK(IFERROR(INDEX('2-3 引出列表'!$A$2:$CE$8700,$A189,MATCH(G$1,'2-3 引出列表'!$A$1:$CD$1,0)),"")),"",IFERROR(INDEX('2-3 引出列表'!$A$2:$CE$8700,$A189,MATCH(G$1,'2-3 引出列表'!$A$1:$CD$1,0)),""))</f>
        <v>保证金及押金.物业类押金</v>
      </c>
      <c r="H189" t="str">
        <f>IF(ISBLANK(IFERROR(INDEX('2-3 引出列表'!$A$2:$CE$8700,$A189,MATCH(H$1,'2-3 引出列表'!$A$1:$CD$1,0)),"")),"",IFERROR(INDEX('2-3 引出列表'!$A$2:$CE$8700,$A189,MATCH(H$1,'2-3 引出列表'!$A$1:$CD$1,0)),""))</f>
        <v/>
      </c>
      <c r="I189" t="str">
        <f>IF(ISBLANK(IFERROR(INDEX('2-3 引出列表'!$A$2:$CE$8700,$A189,MATCH(I$1,'2-3 引出列表'!$A$1:$CD$1,0)),"")),"",IFERROR(INDEX('2-3 引出列表'!$A$2:$CE$8700,$A189,MATCH(I$1,'2-3 引出列表'!$A$1:$CD$1,0)),""))</f>
        <v>SIP</v>
      </c>
    </row>
    <row r="190" customFormat="1" spans="1:9">
      <c r="A190">
        <v>189</v>
      </c>
      <c r="B190" t="str">
        <f>IF(ISBLANK(IFERROR(INDEX('2-3 引出列表'!$A$2:$CE$8700,$A190,MATCH(B$1,'2-3 引出列表'!$A$1:$CD$1,0)),"")),"",IFERROR(INDEX('2-3 引出列表'!$A$2:$CE$8700,$A190,MATCH(B$1,'2-3 引出列表'!$A$1:$CD$1,0)),""))</f>
        <v>FK250422000722</v>
      </c>
      <c r="C190">
        <f>IF(ISBLANK(IFERROR(INDEX('2-3 引出列表'!$A$2:$CE$8700,$A190,MATCH(C$1,'2-3 引出列表'!$A$1:$CD$1,0)),"")),"",IFERROR(INDEX('2-3 引出列表'!$A$2:$CE$8700,$A190,MATCH(C$1,'2-3 引出列表'!$A$1:$CD$1,0)),""))</f>
        <v>81000</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2025-04-22</v>
      </c>
      <c r="F190" t="str">
        <f t="shared" si="4"/>
        <v>2025-04</v>
      </c>
      <c r="G190" t="str">
        <f>IF(ISBLANK(IFERROR(INDEX('2-3 引出列表'!$A$2:$CE$8700,$A190,MATCH(G$1,'2-3 引出列表'!$A$1:$CD$1,0)),"")),"",IFERROR(INDEX('2-3 引出列表'!$A$2:$CE$8700,$A190,MATCH(G$1,'2-3 引出列表'!$A$1:$CD$1,0)),""))</f>
        <v>外包服务费.电梯维保外包</v>
      </c>
      <c r="H190" t="str">
        <f>IF(ISBLANK(IFERROR(INDEX('2-3 引出列表'!$A$2:$CE$8700,$A190,MATCH(H$1,'2-3 引出列表'!$A$1:$CD$1,0)),"")),"",IFERROR(INDEX('2-3 引出列表'!$A$2:$CE$8700,$A190,MATCH(H$1,'2-3 引出列表'!$A$1:$CD$1,0)),""))</f>
        <v>GCFW-Z-2023-3603</v>
      </c>
      <c r="I190" t="str">
        <f>IF(ISBLANK(IFERROR(INDEX('2-3 引出列表'!$A$2:$CE$8700,$A190,MATCH(I$1,'2-3 引出列表'!$A$1:$CD$1,0)),"")),"",IFERROR(INDEX('2-3 引出列表'!$A$2:$CE$8700,$A190,MATCH(I$1,'2-3 引出列表'!$A$1:$CD$1,0)),""))</f>
        <v>金采易购</v>
      </c>
    </row>
    <row r="191" customFormat="1" spans="1:9">
      <c r="A191">
        <v>190</v>
      </c>
      <c r="B191" t="str">
        <f>IF(ISBLANK(IFERROR(INDEX('2-3 引出列表'!$A$2:$CE$8700,$A191,MATCH(B$1,'2-3 引出列表'!$A$1:$CD$1,0)),"")),"",IFERROR(INDEX('2-3 引出列表'!$A$2:$CE$8700,$A191,MATCH(B$1,'2-3 引出列表'!$A$1:$CD$1,0)),""))</f>
        <v/>
      </c>
      <c r="C191">
        <f>IF(ISBLANK(IFERROR(INDEX('2-3 引出列表'!$A$2:$CE$8700,$A191,MATCH(C$1,'2-3 引出列表'!$A$1:$CD$1,0)),"")),"",IFERROR(INDEX('2-3 引出列表'!$A$2:$CE$8700,$A191,MATCH(C$1,'2-3 引出列表'!$A$1:$CD$1,0)),""))</f>
        <v>218.5</v>
      </c>
      <c r="D191" t="str">
        <f>IF(ISBLANK(IFERROR(INDEX('2-3 引出列表'!$A$2:$CE$8700,$A191,MATCH(D$1,'2-3 引出列表'!$A$1:$CD$1,0)),"")),"",IFERROR(INDEX('2-3 引出列表'!$A$2:$CE$8700,$A191,MATCH(D$1,'2-3 引出列表'!$A$1:$CD$1,0)),""))</f>
        <v>已审核</v>
      </c>
      <c r="E191" t="str">
        <f>IF(ISBLANK(IFERROR(INDEX('2-3 引出列表'!$A$2:$CE$8700,$A191,MATCH(E$1,'2-3 引出列表'!$A$1:$CD$1,0)),"")),"",IFERROR(INDEX('2-3 引出列表'!$A$2:$CE$8700,$A191,MATCH(E$1,'2-3 引出列表'!$A$1:$CD$1,0)),""))</f>
        <v>2025-04-18</v>
      </c>
      <c r="F191" t="str">
        <f t="shared" si="4"/>
        <v>2025-04</v>
      </c>
      <c r="G191" t="str">
        <f>IF(ISBLANK(IFERROR(INDEX('2-3 引出列表'!$A$2:$CE$8700,$A191,MATCH(G$1,'2-3 引出列表'!$A$1:$CD$1,0)),"")),"",IFERROR(INDEX('2-3 引出列表'!$A$2:$CE$8700,$A191,MATCH(G$1,'2-3 引出列表'!$A$1:$CD$1,0)),""))</f>
        <v>业务活动.市内交通费</v>
      </c>
      <c r="H191" t="str">
        <f>IF(ISBLANK(IFERROR(INDEX('2-3 引出列表'!$A$2:$CE$8700,$A191,MATCH(H$1,'2-3 引出列表'!$A$1:$CD$1,0)),"")),"",IFERROR(INDEX('2-3 引出列表'!$A$2:$CE$8700,$A191,MATCH(H$1,'2-3 引出列表'!$A$1:$CD$1,0)),""))</f>
        <v/>
      </c>
      <c r="I191" t="str">
        <f>IF(ISBLANK(IFERROR(INDEX('2-3 引出列表'!$A$2:$CE$8700,$A191,MATCH(I$1,'2-3 引出列表'!$A$1:$CD$1,0)),"")),"",IFERROR(INDEX('2-3 引出列表'!$A$2:$CE$8700,$A191,MATCH(I$1,'2-3 引出列表'!$A$1:$CD$1,0)),""))</f>
        <v/>
      </c>
    </row>
    <row r="192" customFormat="1" spans="1:9">
      <c r="A192">
        <v>191</v>
      </c>
      <c r="B192" t="str">
        <f>IF(ISBLANK(IFERROR(INDEX('2-3 引出列表'!$A$2:$CE$8700,$A192,MATCH(B$1,'2-3 引出列表'!$A$1:$CD$1,0)),"")),"",IFERROR(INDEX('2-3 引出列表'!$A$2:$CE$8700,$A192,MATCH(B$1,'2-3 引出列表'!$A$1:$CD$1,0)),""))</f>
        <v>FK250409000031</v>
      </c>
      <c r="C192">
        <f>IF(ISBLANK(IFERROR(INDEX('2-3 引出列表'!$A$2:$CE$8700,$A192,MATCH(C$1,'2-3 引出列表'!$A$1:$CD$1,0)),"")),"",IFERROR(INDEX('2-3 引出列表'!$A$2:$CE$8700,$A192,MATCH(C$1,'2-3 引出列表'!$A$1:$CD$1,0)),""))</f>
        <v>2955.23</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2025-04-09</v>
      </c>
      <c r="F192" t="str">
        <f t="shared" si="4"/>
        <v>2025-04</v>
      </c>
      <c r="G192" t="str">
        <f>IF(ISBLANK(IFERROR(INDEX('2-3 引出列表'!$A$2:$CE$8700,$A192,MATCH(G$1,'2-3 引出列表'!$A$1:$CD$1,0)),"")),"",IFERROR(INDEX('2-3 引出列表'!$A$2:$CE$8700,$A192,MATCH(G$1,'2-3 引出列表'!$A$1:$CD$1,0)),""))</f>
        <v>外包服务费.消防维保外包</v>
      </c>
      <c r="H192" t="str">
        <f>IF(ISBLANK(IFERROR(INDEX('2-3 引出列表'!$A$2:$CE$8700,$A192,MATCH(H$1,'2-3 引出列表'!$A$1:$CD$1,0)),"")),"",IFERROR(INDEX('2-3 引出列表'!$A$2:$CE$8700,$A192,MATCH(H$1,'2-3 引出列表'!$A$1:$CD$1,0)),""))</f>
        <v>GCFW-Z-2024-3557</v>
      </c>
      <c r="I192" t="str">
        <f>IF(ISBLANK(IFERROR(INDEX('2-3 引出列表'!$A$2:$CE$8700,$A192,MATCH(I$1,'2-3 引出列表'!$A$1:$CD$1,0)),"")),"",IFERROR(INDEX('2-3 引出列表'!$A$2:$CE$8700,$A192,MATCH(I$1,'2-3 引出列表'!$A$1:$CD$1,0)),""))</f>
        <v>金采易购</v>
      </c>
    </row>
    <row r="193" customFormat="1" spans="1:9">
      <c r="A193">
        <v>192</v>
      </c>
      <c r="B193" t="str">
        <f>IF(ISBLANK(IFERROR(INDEX('2-3 引出列表'!$A$2:$CE$8700,$A193,MATCH(B$1,'2-3 引出列表'!$A$1:$CD$1,0)),"")),"",IFERROR(INDEX('2-3 引出列表'!$A$2:$CE$8700,$A193,MATCH(B$1,'2-3 引出列表'!$A$1:$CD$1,0)),""))</f>
        <v>FK250408001088</v>
      </c>
      <c r="C193">
        <f>IF(ISBLANK(IFERROR(INDEX('2-3 引出列表'!$A$2:$CE$8700,$A193,MATCH(C$1,'2-3 引出列表'!$A$1:$CD$1,0)),"")),"",IFERROR(INDEX('2-3 引出列表'!$A$2:$CE$8700,$A193,MATCH(C$1,'2-3 引出列表'!$A$1:$CD$1,0)),""))</f>
        <v>35750</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2025-04-08</v>
      </c>
      <c r="F193" t="str">
        <f t="shared" si="4"/>
        <v>2025-04</v>
      </c>
      <c r="G193" t="str">
        <f>IF(ISBLANK(IFERROR(INDEX('2-3 引出列表'!$A$2:$CE$8700,$A193,MATCH(G$1,'2-3 引出列表'!$A$1:$CD$1,0)),"")),"",IFERROR(INDEX('2-3 引出列表'!$A$2:$CE$8700,$A193,MATCH(G$1,'2-3 引出列表'!$A$1:$CD$1,0)),""))</f>
        <v>外包服务费.保洁外包</v>
      </c>
      <c r="H193" t="str">
        <f>IF(ISBLANK(IFERROR(INDEX('2-3 引出列表'!$A$2:$CE$8700,$A193,MATCH(H$1,'2-3 引出列表'!$A$1:$CD$1,0)),"")),"",IFERROR(INDEX('2-3 引出列表'!$A$2:$CE$8700,$A193,MATCH(H$1,'2-3 引出列表'!$A$1:$CD$1,0)),""))</f>
        <v>HJFW-Z-2024-8175</v>
      </c>
      <c r="I193" t="str">
        <f>IF(ISBLANK(IFERROR(INDEX('2-3 引出列表'!$A$2:$CE$8700,$A193,MATCH(I$1,'2-3 引出列表'!$A$1:$CD$1,0)),"")),"",IFERROR(INDEX('2-3 引出列表'!$A$2:$CE$8700,$A193,MATCH(I$1,'2-3 引出列表'!$A$1:$CD$1,0)),""))</f>
        <v>金采易购</v>
      </c>
    </row>
    <row r="194" customFormat="1" spans="1:9">
      <c r="A194">
        <v>193</v>
      </c>
      <c r="B194" t="str">
        <f>IF(ISBLANK(IFERROR(INDEX('2-3 引出列表'!$A$2:$CE$8700,$A194,MATCH(B$1,'2-3 引出列表'!$A$1:$CD$1,0)),"")),"",IFERROR(INDEX('2-3 引出列表'!$A$2:$CE$8700,$A194,MATCH(B$1,'2-3 引出列表'!$A$1:$CD$1,0)),""))</f>
        <v>FK250408001055</v>
      </c>
      <c r="C194">
        <f>IF(ISBLANK(IFERROR(INDEX('2-3 引出列表'!$A$2:$CE$8700,$A194,MATCH(C$1,'2-3 引出列表'!$A$1:$CD$1,0)),"")),"",IFERROR(INDEX('2-3 引出列表'!$A$2:$CE$8700,$A194,MATCH(C$1,'2-3 引出列表'!$A$1:$CD$1,0)),""))</f>
        <v>2941.33</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2025-04-08</v>
      </c>
      <c r="F194" t="str">
        <f t="shared" si="4"/>
        <v>2025-04</v>
      </c>
      <c r="G194" t="str">
        <f>IF(ISBLANK(IFERROR(INDEX('2-3 引出列表'!$A$2:$CE$8700,$A194,MATCH(G$1,'2-3 引出列表'!$A$1:$CD$1,0)),"")),"",IFERROR(INDEX('2-3 引出列表'!$A$2:$CE$8700,$A194,MATCH(G$1,'2-3 引出列表'!$A$1:$CD$1,0)),""))</f>
        <v>外包服务费.消杀外包</v>
      </c>
      <c r="H194" t="str">
        <f>IF(ISBLANK(IFERROR(INDEX('2-3 引出列表'!$A$2:$CE$8700,$A194,MATCH(H$1,'2-3 引出列表'!$A$1:$CD$1,0)),"")),"",IFERROR(INDEX('2-3 引出列表'!$A$2:$CE$8700,$A194,MATCH(H$1,'2-3 引出列表'!$A$1:$CD$1,0)),""))</f>
        <v>HJFW-Z-2024-3338</v>
      </c>
      <c r="I194" t="str">
        <f>IF(ISBLANK(IFERROR(INDEX('2-3 引出列表'!$A$2:$CE$8700,$A194,MATCH(I$1,'2-3 引出列表'!$A$1:$CD$1,0)),"")),"",IFERROR(INDEX('2-3 引出列表'!$A$2:$CE$8700,$A194,MATCH(I$1,'2-3 引出列表'!$A$1:$CD$1,0)),""))</f>
        <v>金采易购</v>
      </c>
    </row>
    <row r="195" customFormat="1" spans="1:9">
      <c r="A195">
        <v>194</v>
      </c>
      <c r="B195" t="str">
        <f>IF(ISBLANK(IFERROR(INDEX('2-3 引出列表'!$A$2:$CE$8700,$A195,MATCH(B$1,'2-3 引出列表'!$A$1:$CD$1,0)),"")),"",IFERROR(INDEX('2-3 引出列表'!$A$2:$CE$8700,$A195,MATCH(B$1,'2-3 引出列表'!$A$1:$CD$1,0)),""))</f>
        <v>FK250407000207</v>
      </c>
      <c r="C195">
        <f>IF(ISBLANK(IFERROR(INDEX('2-3 引出列表'!$A$2:$CE$8700,$A195,MATCH(C$1,'2-3 引出列表'!$A$1:$CD$1,0)),"")),"",IFERROR(INDEX('2-3 引出列表'!$A$2:$CE$8700,$A195,MATCH(C$1,'2-3 引出列表'!$A$1:$CD$1,0)),""))</f>
        <v>10230</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2025-04-07</v>
      </c>
      <c r="F195" t="str">
        <f t="shared" si="4"/>
        <v>2025-04</v>
      </c>
      <c r="G195" t="str">
        <f>IF(ISBLANK(IFERROR(INDEX('2-3 引出列表'!$A$2:$CE$8700,$A195,MATCH(G$1,'2-3 引出列表'!$A$1:$CD$1,0)),"")),"",IFERROR(INDEX('2-3 引出列表'!$A$2:$CE$8700,$A195,MATCH(G$1,'2-3 引出列表'!$A$1:$CD$1,0)),""))</f>
        <v>外包服务费.生活垃圾清运外包</v>
      </c>
      <c r="H195" t="str">
        <f>IF(ISBLANK(IFERROR(INDEX('2-3 引出列表'!$A$2:$CE$8700,$A195,MATCH(H$1,'2-3 引出列表'!$A$1:$CD$1,0)),"")),"",IFERROR(INDEX('2-3 引出列表'!$A$2:$CE$8700,$A195,MATCH(H$1,'2-3 引出列表'!$A$1:$CD$1,0)),""))</f>
        <v>HJFW-Z-2024-4951</v>
      </c>
      <c r="I195" t="str">
        <f>IF(ISBLANK(IFERROR(INDEX('2-3 引出列表'!$A$2:$CE$8700,$A195,MATCH(I$1,'2-3 引出列表'!$A$1:$CD$1,0)),"")),"",IFERROR(INDEX('2-3 引出列表'!$A$2:$CE$8700,$A195,MATCH(I$1,'2-3 引出列表'!$A$1:$CD$1,0)),""))</f>
        <v>金采易购</v>
      </c>
    </row>
    <row r="196" customFormat="1" spans="1:9">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9000</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2025-04-07</v>
      </c>
      <c r="F196" t="str">
        <f t="shared" si="4"/>
        <v>2025-04</v>
      </c>
      <c r="G196" t="str">
        <f>IF(ISBLANK(IFERROR(INDEX('2-3 引出列表'!$A$2:$CE$8700,$A196,MATCH(G$1,'2-3 引出列表'!$A$1:$CD$1,0)),"")),"",IFERROR(INDEX('2-3 引出列表'!$A$2:$CE$8700,$A196,MATCH(G$1,'2-3 引出列表'!$A$1:$CD$1,0)),""))</f>
        <v>维修基金及公共收益支出.业主公共收益支出</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row>
    <row r="197" customFormat="1" spans="1:9">
      <c r="A197">
        <v>196</v>
      </c>
      <c r="B197" t="str">
        <f>IF(ISBLANK(IFERROR(INDEX('2-3 引出列表'!$A$2:$CE$8700,$A197,MATCH(B$1,'2-3 引出列表'!$A$1:$CD$1,0)),"")),"",IFERROR(INDEX('2-3 引出列表'!$A$2:$CE$8700,$A197,MATCH(B$1,'2-3 引出列表'!$A$1:$CD$1,0)),""))</f>
        <v>FK250403000225</v>
      </c>
      <c r="C197">
        <f>IF(ISBLANK(IFERROR(INDEX('2-3 引出列表'!$A$2:$CE$8700,$A197,MATCH(C$1,'2-3 引出列表'!$A$1:$CD$1,0)),"")),"",IFERROR(INDEX('2-3 引出列表'!$A$2:$CE$8700,$A197,MATCH(C$1,'2-3 引出列表'!$A$1:$CD$1,0)),""))</f>
        <v>11925</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2025-04-03</v>
      </c>
      <c r="F197" t="str">
        <f t="shared" si="4"/>
        <v>2025-04</v>
      </c>
      <c r="G197" t="str">
        <f>IF(ISBLANK(IFERROR(INDEX('2-3 引出列表'!$A$2:$CE$8700,$A197,MATCH(G$1,'2-3 引出列表'!$A$1:$CD$1,0)),"")),"",IFERROR(INDEX('2-3 引出列表'!$A$2:$CE$8700,$A197,MATCH(G$1,'2-3 引出列表'!$A$1:$CD$1,0)),""))</f>
        <v>外包服务费.设备设施维保外包</v>
      </c>
      <c r="H197" t="str">
        <f>IF(ISBLANK(IFERROR(INDEX('2-3 引出列表'!$A$2:$CE$8700,$A197,MATCH(H$1,'2-3 引出列表'!$A$1:$CD$1,0)),"")),"",IFERROR(INDEX('2-3 引出列表'!$A$2:$CE$8700,$A197,MATCH(H$1,'2-3 引出列表'!$A$1:$CD$1,0)),""))</f>
        <v>GCFW-Z-2024-5093</v>
      </c>
      <c r="I197" t="str">
        <f>IF(ISBLANK(IFERROR(INDEX('2-3 引出列表'!$A$2:$CE$8700,$A197,MATCH(I$1,'2-3 引出列表'!$A$1:$CD$1,0)),"")),"",IFERROR(INDEX('2-3 引出列表'!$A$2:$CE$8700,$A197,MATCH(I$1,'2-3 引出列表'!$A$1:$CD$1,0)),""))</f>
        <v>金采易购</v>
      </c>
    </row>
    <row r="198" customFormat="1" spans="1:9">
      <c r="A198">
        <v>197</v>
      </c>
      <c r="B198" t="str">
        <f>IF(ISBLANK(IFERROR(INDEX('2-3 引出列表'!$A$2:$CE$8700,$A198,MATCH(B$1,'2-3 引出列表'!$A$1:$CD$1,0)),"")),"",IFERROR(INDEX('2-3 引出列表'!$A$2:$CE$8700,$A198,MATCH(B$1,'2-3 引出列表'!$A$1:$CD$1,0)),""))</f>
        <v>FK250401000664</v>
      </c>
      <c r="C198">
        <f>IF(ISBLANK(IFERROR(INDEX('2-3 引出列表'!$A$2:$CE$8700,$A198,MATCH(C$1,'2-3 引出列表'!$A$1:$CD$1,0)),"")),"",IFERROR(INDEX('2-3 引出列表'!$A$2:$CE$8700,$A198,MATCH(C$1,'2-3 引出列表'!$A$1:$CD$1,0)),""))</f>
        <v>120000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2025-04-01</v>
      </c>
      <c r="F198" t="str">
        <f t="shared" si="4"/>
        <v>2025-04</v>
      </c>
      <c r="G198" t="str">
        <f>IF(ISBLANK(IFERROR(INDEX('2-3 引出列表'!$A$2:$CE$8700,$A198,MATCH(G$1,'2-3 引出列表'!$A$1:$CD$1,0)),"")),"",IFERROR(INDEX('2-3 引出列表'!$A$2:$CE$8700,$A198,MATCH(G$1,'2-3 引出列表'!$A$1:$CD$1,0)),""))</f>
        <v>外包服务费.其他外包费</v>
      </c>
      <c r="H198" t="str">
        <f>IF(ISBLANK(IFERROR(INDEX('2-3 引出列表'!$A$2:$CE$8700,$A198,MATCH(H$1,'2-3 引出列表'!$A$1:$CD$1,0)),"")),"",IFERROR(INDEX('2-3 引出列表'!$A$2:$CE$8700,$A198,MATCH(H$1,'2-3 引出列表'!$A$1:$CD$1,0)),""))</f>
        <v>HJFW-Z-2025-00382</v>
      </c>
      <c r="I198" t="str">
        <f>IF(ISBLANK(IFERROR(INDEX('2-3 引出列表'!$A$2:$CE$8700,$A198,MATCH(I$1,'2-3 引出列表'!$A$1:$CD$1,0)),"")),"",IFERROR(INDEX('2-3 引出列表'!$A$2:$CE$8700,$A198,MATCH(I$1,'2-3 引出列表'!$A$1:$CD$1,0)),""))</f>
        <v>金采易购</v>
      </c>
    </row>
    <row r="199" customFormat="1" spans="1:9">
      <c r="A199">
        <v>198</v>
      </c>
      <c r="B199" t="str">
        <f>IF(ISBLANK(IFERROR(INDEX('2-3 引出列表'!$A$2:$CE$8700,$A199,MATCH(B$1,'2-3 引出列表'!$A$1:$CD$1,0)),"")),"",IFERROR(INDEX('2-3 引出列表'!$A$2:$CE$8700,$A199,MATCH(B$1,'2-3 引出列表'!$A$1:$CD$1,0)),""))</f>
        <v/>
      </c>
      <c r="C199">
        <f>IF(ISBLANK(IFERROR(INDEX('2-3 引出列表'!$A$2:$CE$8700,$A199,MATCH(C$1,'2-3 引出列表'!$A$1:$CD$1,0)),"")),"",IFERROR(INDEX('2-3 引出列表'!$A$2:$CE$8700,$A199,MATCH(C$1,'2-3 引出列表'!$A$1:$CD$1,0)),""))</f>
        <v>328</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2025-03-31</v>
      </c>
      <c r="F199" t="str">
        <f t="shared" si="4"/>
        <v>2025-03</v>
      </c>
      <c r="G199" t="str">
        <f>IF(ISBLANK(IFERROR(INDEX('2-3 引出列表'!$A$2:$CE$8700,$A199,MATCH(G$1,'2-3 引出列表'!$A$1:$CD$1,0)),"")),"",IFERROR(INDEX('2-3 引出列表'!$A$2:$CE$8700,$A199,MATCH(G$1,'2-3 引出列表'!$A$1:$CD$1,0)),""))</f>
        <v>办公事务.办公费</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row>
    <row r="200" customFormat="1" spans="1:9">
      <c r="A200">
        <v>199</v>
      </c>
      <c r="B200" t="str">
        <f>IF(ISBLANK(IFERROR(INDEX('2-3 引出列表'!$A$2:$CE$8700,$A200,MATCH(B$1,'2-3 引出列表'!$A$1:$CD$1,0)),"")),"",IFERROR(INDEX('2-3 引出列表'!$A$2:$CE$8700,$A200,MATCH(B$1,'2-3 引出列表'!$A$1:$CD$1,0)),""))</f>
        <v>FK250328000151</v>
      </c>
      <c r="C200">
        <f>IF(ISBLANK(IFERROR(INDEX('2-3 引出列表'!$A$2:$CE$8700,$A200,MATCH(C$1,'2-3 引出列表'!$A$1:$CD$1,0)),"")),"",IFERROR(INDEX('2-3 引出列表'!$A$2:$CE$8700,$A200,MATCH(C$1,'2-3 引出列表'!$A$1:$CD$1,0)),""))</f>
        <v>11998</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2025-03-28</v>
      </c>
      <c r="F200" t="str">
        <f t="shared" si="4"/>
        <v>2025-03</v>
      </c>
      <c r="G200" t="str">
        <f>IF(ISBLANK(IFERROR(INDEX('2-3 引出列表'!$A$2:$CE$8700,$A200,MATCH(G$1,'2-3 引出列表'!$A$1:$CD$1,0)),"")),"",IFERROR(INDEX('2-3 引出列表'!$A$2:$CE$8700,$A200,MATCH(G$1,'2-3 引出列表'!$A$1:$CD$1,0)),""))</f>
        <v>社区及业委会费用.社区文化费用</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金采易购</v>
      </c>
    </row>
    <row r="201" customFormat="1" spans="1:9">
      <c r="A201">
        <v>200</v>
      </c>
      <c r="B201" t="str">
        <f>IF(ISBLANK(IFERROR(INDEX('2-3 引出列表'!$A$2:$CE$8700,$A201,MATCH(B$1,'2-3 引出列表'!$A$1:$CD$1,0)),"")),"",IFERROR(INDEX('2-3 引出列表'!$A$2:$CE$8700,$A201,MATCH(B$1,'2-3 引出列表'!$A$1:$CD$1,0)),""))</f>
        <v/>
      </c>
      <c r="C201">
        <f>IF(ISBLANK(IFERROR(INDEX('2-3 引出列表'!$A$2:$CE$8700,$A201,MATCH(C$1,'2-3 引出列表'!$A$1:$CD$1,0)),"")),"",IFERROR(INDEX('2-3 引出列表'!$A$2:$CE$8700,$A201,MATCH(C$1,'2-3 引出列表'!$A$1:$CD$1,0)),""))</f>
        <v>11723.23</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2025-03-28</v>
      </c>
      <c r="F201" t="str">
        <f t="shared" si="4"/>
        <v>2025-03</v>
      </c>
      <c r="G201" t="str">
        <f>IF(ISBLANK(IFERROR(INDEX('2-3 引出列表'!$A$2:$CE$8700,$A201,MATCH(G$1,'2-3 引出列表'!$A$1:$CD$1,0)),"")),"",IFERROR(INDEX('2-3 引出列表'!$A$2:$CE$8700,$A201,MATCH(G$1,'2-3 引出列表'!$A$1:$CD$1,0)),""))</f>
        <v>财产费用.财产保险费</v>
      </c>
      <c r="H201" t="str">
        <f>IF(ISBLANK(IFERROR(INDEX('2-3 引出列表'!$A$2:$CE$8700,$A201,MATCH(H$1,'2-3 引出列表'!$A$1:$CD$1,0)),"")),"",IFERROR(INDEX('2-3 引出列表'!$A$2:$CE$8700,$A201,MATCH(H$1,'2-3 引出列表'!$A$1:$CD$1,0)),""))</f>
        <v/>
      </c>
      <c r="I201" t="str">
        <f>IF(ISBLANK(IFERROR(INDEX('2-3 引出列表'!$A$2:$CE$8700,$A201,MATCH(I$1,'2-3 引出列表'!$A$1:$CD$1,0)),"")),"",IFERROR(INDEX('2-3 引出列表'!$A$2:$CE$8700,$A201,MATCH(I$1,'2-3 引出列表'!$A$1:$CD$1,0)),""))</f>
        <v/>
      </c>
    </row>
    <row r="202" customFormat="1" spans="1:9">
      <c r="A202">
        <v>201</v>
      </c>
      <c r="B202" t="str">
        <f>IF(ISBLANK(IFERROR(INDEX('2-3 引出列表'!$A$2:$CE$8700,$A202,MATCH(B$1,'2-3 引出列表'!$A$1:$CD$1,0)),"")),"",IFERROR(INDEX('2-3 引出列表'!$A$2:$CE$8700,$A202,MATCH(B$1,'2-3 引出列表'!$A$1:$CD$1,0)),""))</f>
        <v>TK20250312403109</v>
      </c>
      <c r="C202">
        <f>IF(ISBLANK(IFERROR(INDEX('2-3 引出列表'!$A$2:$CE$8700,$A202,MATCH(C$1,'2-3 引出列表'!$A$1:$CD$1,0)),"")),"",IFERROR(INDEX('2-3 引出列表'!$A$2:$CE$8700,$A202,MATCH(C$1,'2-3 引出列表'!$A$1:$CD$1,0)),""))</f>
        <v>2000</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2025-03-20</v>
      </c>
      <c r="F202" t="str">
        <f t="shared" si="4"/>
        <v>2025-03</v>
      </c>
      <c r="G202" t="str">
        <f>IF(ISBLANK(IFERROR(INDEX('2-3 引出列表'!$A$2:$CE$8700,$A202,MATCH(G$1,'2-3 引出列表'!$A$1:$CD$1,0)),"")),"",IFERROR(INDEX('2-3 引出列表'!$A$2:$CE$8700,$A202,MATCH(G$1,'2-3 引出列表'!$A$1:$CD$1,0)),""))</f>
        <v>保证金及押金.物业类押金</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SIP</v>
      </c>
    </row>
    <row r="203" customFormat="1" spans="1:9">
      <c r="A203">
        <v>202</v>
      </c>
      <c r="B203" t="str">
        <f>IF(ISBLANK(IFERROR(INDEX('2-3 引出列表'!$A$2:$CE$8700,$A203,MATCH(B$1,'2-3 引出列表'!$A$1:$CD$1,0)),"")),"",IFERROR(INDEX('2-3 引出列表'!$A$2:$CE$8700,$A203,MATCH(B$1,'2-3 引出列表'!$A$1:$CD$1,0)),""))</f>
        <v/>
      </c>
      <c r="C203">
        <f>IF(ISBLANK(IFERROR(INDEX('2-3 引出列表'!$A$2:$CE$8700,$A203,MATCH(C$1,'2-3 引出列表'!$A$1:$CD$1,0)),"")),"",IFERROR(INDEX('2-3 引出列表'!$A$2:$CE$8700,$A203,MATCH(C$1,'2-3 引出列表'!$A$1:$CD$1,0)),""))</f>
        <v>137088</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2025-03-17</v>
      </c>
      <c r="F203" t="str">
        <f t="shared" si="4"/>
        <v>2025-03</v>
      </c>
      <c r="G203" t="str">
        <f>IF(ISBLANK(IFERROR(INDEX('2-3 引出列表'!$A$2:$CE$8700,$A203,MATCH(G$1,'2-3 引出列表'!$A$1:$CD$1,0)),"")),"",IFERROR(INDEX('2-3 引出列表'!$A$2:$CE$8700,$A203,MATCH(G$1,'2-3 引出列表'!$A$1:$CD$1,0)),""))</f>
        <v>人工费用.宿舍费</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
      </c>
    </row>
    <row r="204" customFormat="1" spans="1:9">
      <c r="A204">
        <v>203</v>
      </c>
      <c r="B204" t="str">
        <f>IF(ISBLANK(IFERROR(INDEX('2-3 引出列表'!$A$2:$CE$8700,$A204,MATCH(B$1,'2-3 引出列表'!$A$1:$CD$1,0)),"")),"",IFERROR(INDEX('2-3 引出列表'!$A$2:$CE$8700,$A204,MATCH(B$1,'2-3 引出列表'!$A$1:$CD$1,0)),""))</f>
        <v>FK250311000044</v>
      </c>
      <c r="C204">
        <f>IF(ISBLANK(IFERROR(INDEX('2-3 引出列表'!$A$2:$CE$8700,$A204,MATCH(C$1,'2-3 引出列表'!$A$1:$CD$1,0)),"")),"",IFERROR(INDEX('2-3 引出列表'!$A$2:$CE$8700,$A204,MATCH(C$1,'2-3 引出列表'!$A$1:$CD$1,0)),""))</f>
        <v>11925</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2025-03-11</v>
      </c>
      <c r="F204" t="str">
        <f t="shared" si="4"/>
        <v>2025-03</v>
      </c>
      <c r="G204" t="str">
        <f>IF(ISBLANK(IFERROR(INDEX('2-3 引出列表'!$A$2:$CE$8700,$A204,MATCH(G$1,'2-3 引出列表'!$A$1:$CD$1,0)),"")),"",IFERROR(INDEX('2-3 引出列表'!$A$2:$CE$8700,$A204,MATCH(G$1,'2-3 引出列表'!$A$1:$CD$1,0)),""))</f>
        <v>外包服务费.设备设施维保外包</v>
      </c>
      <c r="H204" t="str">
        <f>IF(ISBLANK(IFERROR(INDEX('2-3 引出列表'!$A$2:$CE$8700,$A204,MATCH(H$1,'2-3 引出列表'!$A$1:$CD$1,0)),"")),"",IFERROR(INDEX('2-3 引出列表'!$A$2:$CE$8700,$A204,MATCH(H$1,'2-3 引出列表'!$A$1:$CD$1,0)),""))</f>
        <v>GCFW-Z-2024-5093</v>
      </c>
      <c r="I204" t="str">
        <f>IF(ISBLANK(IFERROR(INDEX('2-3 引出列表'!$A$2:$CE$8700,$A204,MATCH(I$1,'2-3 引出列表'!$A$1:$CD$1,0)),"")),"",IFERROR(INDEX('2-3 引出列表'!$A$2:$CE$8700,$A204,MATCH(I$1,'2-3 引出列表'!$A$1:$CD$1,0)),""))</f>
        <v>金采易购</v>
      </c>
    </row>
    <row r="205" customFormat="1" spans="1:9">
      <c r="A205">
        <v>204</v>
      </c>
      <c r="B205" t="str">
        <f>IF(ISBLANK(IFERROR(INDEX('2-3 引出列表'!$A$2:$CE$8700,$A205,MATCH(B$1,'2-3 引出列表'!$A$1:$CD$1,0)),"")),"",IFERROR(INDEX('2-3 引出列表'!$A$2:$CE$8700,$A205,MATCH(B$1,'2-3 引出列表'!$A$1:$CD$1,0)),""))</f>
        <v>FK250310000623</v>
      </c>
      <c r="C205">
        <f>IF(ISBLANK(IFERROR(INDEX('2-3 引出列表'!$A$2:$CE$8700,$A205,MATCH(C$1,'2-3 引出列表'!$A$1:$CD$1,0)),"")),"",IFERROR(INDEX('2-3 引出列表'!$A$2:$CE$8700,$A205,MATCH(C$1,'2-3 引出列表'!$A$1:$CD$1,0)),""))</f>
        <v>2955.23</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2025-03-10</v>
      </c>
      <c r="F205" t="str">
        <f t="shared" si="4"/>
        <v>2025-03</v>
      </c>
      <c r="G205" t="str">
        <f>IF(ISBLANK(IFERROR(INDEX('2-3 引出列表'!$A$2:$CE$8700,$A205,MATCH(G$1,'2-3 引出列表'!$A$1:$CD$1,0)),"")),"",IFERROR(INDEX('2-3 引出列表'!$A$2:$CE$8700,$A205,MATCH(G$1,'2-3 引出列表'!$A$1:$CD$1,0)),""))</f>
        <v>外包服务费.消防维保外包</v>
      </c>
      <c r="H205" t="str">
        <f>IF(ISBLANK(IFERROR(INDEX('2-3 引出列表'!$A$2:$CE$8700,$A205,MATCH(H$1,'2-3 引出列表'!$A$1:$CD$1,0)),"")),"",IFERROR(INDEX('2-3 引出列表'!$A$2:$CE$8700,$A205,MATCH(H$1,'2-3 引出列表'!$A$1:$CD$1,0)),""))</f>
        <v>GCFW-Z-2024-3557</v>
      </c>
      <c r="I205" t="str">
        <f>IF(ISBLANK(IFERROR(INDEX('2-3 引出列表'!$A$2:$CE$8700,$A205,MATCH(I$1,'2-3 引出列表'!$A$1:$CD$1,0)),"")),"",IFERROR(INDEX('2-3 引出列表'!$A$2:$CE$8700,$A205,MATCH(I$1,'2-3 引出列表'!$A$1:$CD$1,0)),""))</f>
        <v>金采易购</v>
      </c>
    </row>
    <row r="206" customFormat="1" spans="1:9">
      <c r="A206">
        <v>205</v>
      </c>
      <c r="B206" t="str">
        <f>IF(ISBLANK(IFERROR(INDEX('2-3 引出列表'!$A$2:$CE$8700,$A206,MATCH(B$1,'2-3 引出列表'!$A$1:$CD$1,0)),"")),"",IFERROR(INDEX('2-3 引出列表'!$A$2:$CE$8700,$A206,MATCH(B$1,'2-3 引出列表'!$A$1:$CD$1,0)),""))</f>
        <v>FK250306000808</v>
      </c>
      <c r="C206">
        <f>IF(ISBLANK(IFERROR(INDEX('2-3 引出列表'!$A$2:$CE$8700,$A206,MATCH(C$1,'2-3 引出列表'!$A$1:$CD$1,0)),"")),"",IFERROR(INDEX('2-3 引出列表'!$A$2:$CE$8700,$A206,MATCH(C$1,'2-3 引出列表'!$A$1:$CD$1,0)),""))</f>
        <v>35750</v>
      </c>
      <c r="D206" t="str">
        <f>IF(ISBLANK(IFERROR(INDEX('2-3 引出列表'!$A$2:$CE$8700,$A206,MATCH(D$1,'2-3 引出列表'!$A$1:$CD$1,0)),"")),"",IFERROR(INDEX('2-3 引出列表'!$A$2:$CE$8700,$A206,MATCH(D$1,'2-3 引出列表'!$A$1:$CD$1,0)),""))</f>
        <v>已付款</v>
      </c>
      <c r="E206" t="str">
        <f>IF(ISBLANK(IFERROR(INDEX('2-3 引出列表'!$A$2:$CE$8700,$A206,MATCH(E$1,'2-3 引出列表'!$A$1:$CD$1,0)),"")),"",IFERROR(INDEX('2-3 引出列表'!$A$2:$CE$8700,$A206,MATCH(E$1,'2-3 引出列表'!$A$1:$CD$1,0)),""))</f>
        <v>2025-03-06</v>
      </c>
      <c r="F206" t="str">
        <f t="shared" si="4"/>
        <v>2025-03</v>
      </c>
      <c r="G206" t="str">
        <f>IF(ISBLANK(IFERROR(INDEX('2-3 引出列表'!$A$2:$CE$8700,$A206,MATCH(G$1,'2-3 引出列表'!$A$1:$CD$1,0)),"")),"",IFERROR(INDEX('2-3 引出列表'!$A$2:$CE$8700,$A206,MATCH(G$1,'2-3 引出列表'!$A$1:$CD$1,0)),""))</f>
        <v>外包服务费.保洁外包</v>
      </c>
      <c r="H206" t="str">
        <f>IF(ISBLANK(IFERROR(INDEX('2-3 引出列表'!$A$2:$CE$8700,$A206,MATCH(H$1,'2-3 引出列表'!$A$1:$CD$1,0)),"")),"",IFERROR(INDEX('2-3 引出列表'!$A$2:$CE$8700,$A206,MATCH(H$1,'2-3 引出列表'!$A$1:$CD$1,0)),""))</f>
        <v>HJFW-Z-2024-8175</v>
      </c>
      <c r="I206" t="str">
        <f>IF(ISBLANK(IFERROR(INDEX('2-3 引出列表'!$A$2:$CE$8700,$A206,MATCH(I$1,'2-3 引出列表'!$A$1:$CD$1,0)),"")),"",IFERROR(INDEX('2-3 引出列表'!$A$2:$CE$8700,$A206,MATCH(I$1,'2-3 引出列表'!$A$1:$CD$1,0)),""))</f>
        <v>金采易购</v>
      </c>
    </row>
    <row r="207" customFormat="1" spans="1:9">
      <c r="A207">
        <v>206</v>
      </c>
      <c r="B207" t="str">
        <f>IF(ISBLANK(IFERROR(INDEX('2-3 引出列表'!$A$2:$CE$8700,$A207,MATCH(B$1,'2-3 引出列表'!$A$1:$CD$1,0)),"")),"",IFERROR(INDEX('2-3 引出列表'!$A$2:$CE$8700,$A207,MATCH(B$1,'2-3 引出列表'!$A$1:$CD$1,0)),""))</f>
        <v>FK250306000786</v>
      </c>
      <c r="C207">
        <f>IF(ISBLANK(IFERROR(INDEX('2-3 引出列表'!$A$2:$CE$8700,$A207,MATCH(C$1,'2-3 引出列表'!$A$1:$CD$1,0)),"")),"",IFERROR(INDEX('2-3 引出列表'!$A$2:$CE$8700,$A207,MATCH(C$1,'2-3 引出列表'!$A$1:$CD$1,0)),""))</f>
        <v>2941.33</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2025-03-06</v>
      </c>
      <c r="F207" t="str">
        <f t="shared" si="4"/>
        <v>2025-03</v>
      </c>
      <c r="G207" t="str">
        <f>IF(ISBLANK(IFERROR(INDEX('2-3 引出列表'!$A$2:$CE$8700,$A207,MATCH(G$1,'2-3 引出列表'!$A$1:$CD$1,0)),"")),"",IFERROR(INDEX('2-3 引出列表'!$A$2:$CE$8700,$A207,MATCH(G$1,'2-3 引出列表'!$A$1:$CD$1,0)),""))</f>
        <v>外包服务费.消杀外包</v>
      </c>
      <c r="H207" t="str">
        <f>IF(ISBLANK(IFERROR(INDEX('2-3 引出列表'!$A$2:$CE$8700,$A207,MATCH(H$1,'2-3 引出列表'!$A$1:$CD$1,0)),"")),"",IFERROR(INDEX('2-3 引出列表'!$A$2:$CE$8700,$A207,MATCH(H$1,'2-3 引出列表'!$A$1:$CD$1,0)),""))</f>
        <v>HJFW-Z-2024-3338</v>
      </c>
      <c r="I207" t="str">
        <f>IF(ISBLANK(IFERROR(INDEX('2-3 引出列表'!$A$2:$CE$8700,$A207,MATCH(I$1,'2-3 引出列表'!$A$1:$CD$1,0)),"")),"",IFERROR(INDEX('2-3 引出列表'!$A$2:$CE$8700,$A207,MATCH(I$1,'2-3 引出列表'!$A$1:$CD$1,0)),""))</f>
        <v>金采易购</v>
      </c>
    </row>
    <row r="208" customFormat="1" spans="1:9">
      <c r="A208">
        <v>207</v>
      </c>
      <c r="B208" t="str">
        <f>IF(ISBLANK(IFERROR(INDEX('2-3 引出列表'!$A$2:$CE$8700,$A208,MATCH(B$1,'2-3 引出列表'!$A$1:$CD$1,0)),"")),"",IFERROR(INDEX('2-3 引出列表'!$A$2:$CE$8700,$A208,MATCH(B$1,'2-3 引出列表'!$A$1:$CD$1,0)),""))</f>
        <v>FK250306000063</v>
      </c>
      <c r="C208">
        <f>IF(ISBLANK(IFERROR(INDEX('2-3 引出列表'!$A$2:$CE$8700,$A208,MATCH(C$1,'2-3 引出列表'!$A$1:$CD$1,0)),"")),"",IFERROR(INDEX('2-3 引出列表'!$A$2:$CE$8700,$A208,MATCH(C$1,'2-3 引出列表'!$A$1:$CD$1,0)),""))</f>
        <v>7560</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2025-03-06</v>
      </c>
      <c r="F208" t="str">
        <f t="shared" si="4"/>
        <v>2025-03</v>
      </c>
      <c r="G208" t="str">
        <f>IF(ISBLANK(IFERROR(INDEX('2-3 引出列表'!$A$2:$CE$8700,$A208,MATCH(G$1,'2-3 引出列表'!$A$1:$CD$1,0)),"")),"",IFERROR(INDEX('2-3 引出列表'!$A$2:$CE$8700,$A208,MATCH(G$1,'2-3 引出列表'!$A$1:$CD$1,0)),""))</f>
        <v>外包服务费.工程施工外包</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金采易购</v>
      </c>
    </row>
    <row r="209" customFormat="1" spans="1:9">
      <c r="A209">
        <v>208</v>
      </c>
      <c r="B209" t="str">
        <f>IF(ISBLANK(IFERROR(INDEX('2-3 引出列表'!$A$2:$CE$8700,$A209,MATCH(B$1,'2-3 引出列表'!$A$1:$CD$1,0)),"")),"",IFERROR(INDEX('2-3 引出列表'!$A$2:$CE$8700,$A209,MATCH(B$1,'2-3 引出列表'!$A$1:$CD$1,0)),""))</f>
        <v>FK250305000290</v>
      </c>
      <c r="C209">
        <f>IF(ISBLANK(IFERROR(INDEX('2-3 引出列表'!$A$2:$CE$8700,$A209,MATCH(C$1,'2-3 引出列表'!$A$1:$CD$1,0)),"")),"",IFERROR(INDEX('2-3 引出列表'!$A$2:$CE$8700,$A209,MATCH(C$1,'2-3 引出列表'!$A$1:$CD$1,0)),""))</f>
        <v>10230</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2025-03-05</v>
      </c>
      <c r="F209" t="str">
        <f t="shared" si="4"/>
        <v>2025-03</v>
      </c>
      <c r="G209" t="str">
        <f>IF(ISBLANK(IFERROR(INDEX('2-3 引出列表'!$A$2:$CE$8700,$A209,MATCH(G$1,'2-3 引出列表'!$A$1:$CD$1,0)),"")),"",IFERROR(INDEX('2-3 引出列表'!$A$2:$CE$8700,$A209,MATCH(G$1,'2-3 引出列表'!$A$1:$CD$1,0)),""))</f>
        <v>外包服务费.生活垃圾清运外包</v>
      </c>
      <c r="H209" t="str">
        <f>IF(ISBLANK(IFERROR(INDEX('2-3 引出列表'!$A$2:$CE$8700,$A209,MATCH(H$1,'2-3 引出列表'!$A$1:$CD$1,0)),"")),"",IFERROR(INDEX('2-3 引出列表'!$A$2:$CE$8700,$A209,MATCH(H$1,'2-3 引出列表'!$A$1:$CD$1,0)),""))</f>
        <v>HJFW-Z-2024-4951</v>
      </c>
      <c r="I209" t="str">
        <f>IF(ISBLANK(IFERROR(INDEX('2-3 引出列表'!$A$2:$CE$8700,$A209,MATCH(I$1,'2-3 引出列表'!$A$1:$CD$1,0)),"")),"",IFERROR(INDEX('2-3 引出列表'!$A$2:$CE$8700,$A209,MATCH(I$1,'2-3 引出列表'!$A$1:$CD$1,0)),""))</f>
        <v>金采易购</v>
      </c>
    </row>
    <row r="210" customFormat="1" spans="1:9">
      <c r="A210">
        <v>209</v>
      </c>
      <c r="B210" t="str">
        <f>IF(ISBLANK(IFERROR(INDEX('2-3 引出列表'!$A$2:$CE$8700,$A210,MATCH(B$1,'2-3 引出列表'!$A$1:$CD$1,0)),"")),"",IFERROR(INDEX('2-3 引出列表'!$A$2:$CE$8700,$A210,MATCH(B$1,'2-3 引出列表'!$A$1:$CD$1,0)),""))</f>
        <v/>
      </c>
      <c r="C210">
        <f>IF(ISBLANK(IFERROR(INDEX('2-3 引出列表'!$A$2:$CE$8700,$A210,MATCH(C$1,'2-3 引出列表'!$A$1:$CD$1,0)),"")),"",IFERROR(INDEX('2-3 引出列表'!$A$2:$CE$8700,$A210,MATCH(C$1,'2-3 引出列表'!$A$1:$CD$1,0)),""))</f>
        <v>5350</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2025-03-04</v>
      </c>
      <c r="F210" t="str">
        <f t="shared" si="4"/>
        <v>2025-03</v>
      </c>
      <c r="G210" t="str">
        <f>IF(ISBLANK(IFERROR(INDEX('2-3 引出列表'!$A$2:$CE$8700,$A210,MATCH(G$1,'2-3 引出列表'!$A$1:$CD$1,0)),"")),"",IFERROR(INDEX('2-3 引出列表'!$A$2:$CE$8700,$A210,MATCH(G$1,'2-3 引出列表'!$A$1:$CD$1,0)),""))</f>
        <v>业务活动.业务招待费</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
      </c>
    </row>
    <row r="211" customFormat="1" spans="1:9">
      <c r="A211">
        <v>210</v>
      </c>
      <c r="B211" t="str">
        <f>IF(ISBLANK(IFERROR(INDEX('2-3 引出列表'!$A$2:$CE$8700,$A211,MATCH(B$1,'2-3 引出列表'!$A$1:$CD$1,0)),"")),"",IFERROR(INDEX('2-3 引出列表'!$A$2:$CE$8700,$A211,MATCH(B$1,'2-3 引出列表'!$A$1:$CD$1,0)),""))</f>
        <v/>
      </c>
      <c r="C211">
        <f>IF(ISBLANK(IFERROR(INDEX('2-3 引出列表'!$A$2:$CE$8700,$A211,MATCH(C$1,'2-3 引出列表'!$A$1:$CD$1,0)),"")),"",IFERROR(INDEX('2-3 引出列表'!$A$2:$CE$8700,$A211,MATCH(C$1,'2-3 引出列表'!$A$1:$CD$1,0)),""))</f>
        <v>30391</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2025-03-04</v>
      </c>
      <c r="F211" t="str">
        <f t="shared" si="4"/>
        <v>2025-03</v>
      </c>
      <c r="G211" t="str">
        <f>IF(ISBLANK(IFERROR(INDEX('2-3 引出列表'!$A$2:$CE$8700,$A211,MATCH(G$1,'2-3 引出列表'!$A$1:$CD$1,0)),"")),"",IFERROR(INDEX('2-3 引出列表'!$A$2:$CE$8700,$A211,MATCH(G$1,'2-3 引出列表'!$A$1:$CD$1,0)),""))</f>
        <v>项目能耗.项目电费</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
      </c>
    </row>
    <row r="212" customFormat="1" spans="1:9">
      <c r="A212">
        <v>211</v>
      </c>
      <c r="B212" t="str">
        <f>IF(ISBLANK(IFERROR(INDEX('2-3 引出列表'!$A$2:$CE$8700,$A212,MATCH(B$1,'2-3 引出列表'!$A$1:$CD$1,0)),"")),"",IFERROR(INDEX('2-3 引出列表'!$A$2:$CE$8700,$A212,MATCH(B$1,'2-3 引出列表'!$A$1:$CD$1,0)),""))</f>
        <v/>
      </c>
      <c r="C212">
        <f>IF(ISBLANK(IFERROR(INDEX('2-3 引出列表'!$A$2:$CE$8700,$A212,MATCH(C$1,'2-3 引出列表'!$A$1:$CD$1,0)),"")),"",IFERROR(INDEX('2-3 引出列表'!$A$2:$CE$8700,$A212,MATCH(C$1,'2-3 引出列表'!$A$1:$CD$1,0)),""))</f>
        <v>57809.47</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2025-03-04</v>
      </c>
      <c r="F212" t="str">
        <f t="shared" si="4"/>
        <v>2025-03</v>
      </c>
      <c r="G212" t="str">
        <f>IF(ISBLANK(IFERROR(INDEX('2-3 引出列表'!$A$2:$CE$8700,$A212,MATCH(G$1,'2-3 引出列表'!$A$1:$CD$1,0)),"")),"",IFERROR(INDEX('2-3 引出列表'!$A$2:$CE$8700,$A212,MATCH(G$1,'2-3 引出列表'!$A$1:$CD$1,0)),""))</f>
        <v>项目能耗.项目电费</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row>
    <row r="213" customFormat="1" spans="1:9">
      <c r="A213">
        <v>212</v>
      </c>
      <c r="B213" t="str">
        <f>IF(ISBLANK(IFERROR(INDEX('2-3 引出列表'!$A$2:$CE$8700,$A213,MATCH(B$1,'2-3 引出列表'!$A$1:$CD$1,0)),"")),"",IFERROR(INDEX('2-3 引出列表'!$A$2:$CE$8700,$A213,MATCH(B$1,'2-3 引出列表'!$A$1:$CD$1,0)),""))</f>
        <v/>
      </c>
      <c r="C213">
        <f>IF(ISBLANK(IFERROR(INDEX('2-3 引出列表'!$A$2:$CE$8700,$A213,MATCH(C$1,'2-3 引出列表'!$A$1:$CD$1,0)),"")),"",IFERROR(INDEX('2-3 引出列表'!$A$2:$CE$8700,$A213,MATCH(C$1,'2-3 引出列表'!$A$1:$CD$1,0)),""))</f>
        <v>25590</v>
      </c>
      <c r="D213" t="str">
        <f>IF(ISBLANK(IFERROR(INDEX('2-3 引出列表'!$A$2:$CE$8700,$A213,MATCH(D$1,'2-3 引出列表'!$A$1:$CD$1,0)),"")),"",IFERROR(INDEX('2-3 引出列表'!$A$2:$CE$8700,$A213,MATCH(D$1,'2-3 引出列表'!$A$1:$CD$1,0)),""))</f>
        <v>暂存</v>
      </c>
      <c r="E213" t="str">
        <f>IF(ISBLANK(IFERROR(INDEX('2-3 引出列表'!$A$2:$CE$8700,$A213,MATCH(E$1,'2-3 引出列表'!$A$1:$CD$1,0)),"")),"",IFERROR(INDEX('2-3 引出列表'!$A$2:$CE$8700,$A213,MATCH(E$1,'2-3 引出列表'!$A$1:$CD$1,0)),""))</f>
        <v>2025-03-04</v>
      </c>
      <c r="F213" t="str">
        <f t="shared" si="4"/>
        <v>2025-03</v>
      </c>
      <c r="G213" t="str">
        <f>IF(ISBLANK(IFERROR(INDEX('2-3 引出列表'!$A$2:$CE$8700,$A213,MATCH(G$1,'2-3 引出列表'!$A$1:$CD$1,0)),"")),"",IFERROR(INDEX('2-3 引出列表'!$A$2:$CE$8700,$A213,MATCH(G$1,'2-3 引出列表'!$A$1:$CD$1,0)),""))</f>
        <v>税金及附加.增值税</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row>
    <row r="214" customFormat="1" spans="1:9">
      <c r="A214">
        <v>213</v>
      </c>
      <c r="B214" t="str">
        <f>IF(ISBLANK(IFERROR(INDEX('2-3 引出列表'!$A$2:$CE$8700,$A214,MATCH(B$1,'2-3 引出列表'!$A$1:$CD$1,0)),"")),"",IFERROR(INDEX('2-3 引出列表'!$A$2:$CE$8700,$A214,MATCH(B$1,'2-3 引出列表'!$A$1:$CD$1,0)),""))</f>
        <v/>
      </c>
      <c r="C214">
        <f>IF(ISBLANK(IFERROR(INDEX('2-3 引出列表'!$A$2:$CE$8700,$A214,MATCH(C$1,'2-3 引出列表'!$A$1:$CD$1,0)),"")),"",IFERROR(INDEX('2-3 引出列表'!$A$2:$CE$8700,$A214,MATCH(C$1,'2-3 引出列表'!$A$1:$CD$1,0)),""))</f>
        <v>17760</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2025-03-04</v>
      </c>
      <c r="F214" t="str">
        <f t="shared" si="4"/>
        <v>2025-03</v>
      </c>
      <c r="G214" t="str">
        <f>IF(ISBLANK(IFERROR(INDEX('2-3 引出列表'!$A$2:$CE$8700,$A214,MATCH(G$1,'2-3 引出列表'!$A$1:$CD$1,0)),"")),"",IFERROR(INDEX('2-3 引出列表'!$A$2:$CE$8700,$A214,MATCH(G$1,'2-3 引出列表'!$A$1:$CD$1,0)),""))</f>
        <v>项目能耗.项目电费</v>
      </c>
      <c r="H214" t="str">
        <f>IF(ISBLANK(IFERROR(INDEX('2-3 引出列表'!$A$2:$CE$8700,$A214,MATCH(H$1,'2-3 引出列表'!$A$1:$CD$1,0)),"")),"",IFERROR(INDEX('2-3 引出列表'!$A$2:$CE$8700,$A214,MATCH(H$1,'2-3 引出列表'!$A$1:$CD$1,0)),""))</f>
        <v/>
      </c>
      <c r="I214" t="str">
        <f>IF(ISBLANK(IFERROR(INDEX('2-3 引出列表'!$A$2:$CE$8700,$A214,MATCH(I$1,'2-3 引出列表'!$A$1:$CD$1,0)),"")),"",IFERROR(INDEX('2-3 引出列表'!$A$2:$CE$8700,$A214,MATCH(I$1,'2-3 引出列表'!$A$1:$CD$1,0)),""))</f>
        <v/>
      </c>
    </row>
    <row r="215" customFormat="1" spans="1:9">
      <c r="A215">
        <v>214</v>
      </c>
      <c r="B215" t="str">
        <f>IF(ISBLANK(IFERROR(INDEX('2-3 引出列表'!$A$2:$CE$8700,$A215,MATCH(B$1,'2-3 引出列表'!$A$1:$CD$1,0)),"")),"",IFERROR(INDEX('2-3 引出列表'!$A$2:$CE$8700,$A215,MATCH(B$1,'2-3 引出列表'!$A$1:$CD$1,0)),""))</f>
        <v>FK250227000187</v>
      </c>
      <c r="C215">
        <f>IF(ISBLANK(IFERROR(INDEX('2-3 引出列表'!$A$2:$CE$8700,$A215,MATCH(C$1,'2-3 引出列表'!$A$1:$CD$1,0)),"")),"",IFERROR(INDEX('2-3 引出列表'!$A$2:$CE$8700,$A215,MATCH(C$1,'2-3 引出列表'!$A$1:$CD$1,0)),""))</f>
        <v>14280</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2025-02-27</v>
      </c>
      <c r="F215" t="str">
        <f t="shared" si="4"/>
        <v>2025-02</v>
      </c>
      <c r="G215" t="str">
        <f>IF(ISBLANK(IFERROR(INDEX('2-3 引出列表'!$A$2:$CE$8700,$A215,MATCH(G$1,'2-3 引出列表'!$A$1:$CD$1,0)),"")),"",IFERROR(INDEX('2-3 引出列表'!$A$2:$CE$8700,$A215,MATCH(G$1,'2-3 引出列表'!$A$1:$CD$1,0)),""))</f>
        <v>外包服务费.安全外包</v>
      </c>
      <c r="H215" t="str">
        <f>IF(ISBLANK(IFERROR(INDEX('2-3 引出列表'!$A$2:$CE$8700,$A215,MATCH(H$1,'2-3 引出列表'!$A$1:$CD$1,0)),"")),"",IFERROR(INDEX('2-3 引出列表'!$A$2:$CE$8700,$A215,MATCH(H$1,'2-3 引出列表'!$A$1:$CD$1,0)),""))</f>
        <v/>
      </c>
      <c r="I215" t="str">
        <f>IF(ISBLANK(IFERROR(INDEX('2-3 引出列表'!$A$2:$CE$8700,$A215,MATCH(I$1,'2-3 引出列表'!$A$1:$CD$1,0)),"")),"",IFERROR(INDEX('2-3 引出列表'!$A$2:$CE$8700,$A215,MATCH(I$1,'2-3 引出列表'!$A$1:$CD$1,0)),""))</f>
        <v>金采易购</v>
      </c>
    </row>
    <row r="216" customFormat="1" spans="1:9">
      <c r="A216">
        <v>215</v>
      </c>
      <c r="B216" t="str">
        <f>IF(ISBLANK(IFERROR(INDEX('2-3 引出列表'!$A$2:$CE$8700,$A216,MATCH(B$1,'2-3 引出列表'!$A$1:$CD$1,0)),"")),"",IFERROR(INDEX('2-3 引出列表'!$A$2:$CE$8700,$A216,MATCH(B$1,'2-3 引出列表'!$A$1:$CD$1,0)),""))</f>
        <v>FK250227000087</v>
      </c>
      <c r="C216">
        <f>IF(ISBLANK(IFERROR(INDEX('2-3 引出列表'!$A$2:$CE$8700,$A216,MATCH(C$1,'2-3 引出列表'!$A$1:$CD$1,0)),"")),"",IFERROR(INDEX('2-3 引出列表'!$A$2:$CE$8700,$A216,MATCH(C$1,'2-3 引出列表'!$A$1:$CD$1,0)),""))</f>
        <v>160840</v>
      </c>
      <c r="D216" t="str">
        <f>IF(ISBLANK(IFERROR(INDEX('2-3 引出列表'!$A$2:$CE$8700,$A216,MATCH(D$1,'2-3 引出列表'!$A$1:$CD$1,0)),"")),"",IFERROR(INDEX('2-3 引出列表'!$A$2:$CE$8700,$A216,MATCH(D$1,'2-3 引出列表'!$A$1:$CD$1,0)),""))</f>
        <v>已付款</v>
      </c>
      <c r="E216" t="str">
        <f>IF(ISBLANK(IFERROR(INDEX('2-3 引出列表'!$A$2:$CE$8700,$A216,MATCH(E$1,'2-3 引出列表'!$A$1:$CD$1,0)),"")),"",IFERROR(INDEX('2-3 引出列表'!$A$2:$CE$8700,$A216,MATCH(E$1,'2-3 引出列表'!$A$1:$CD$1,0)),""))</f>
        <v>2025-02-27</v>
      </c>
      <c r="F216" t="str">
        <f t="shared" si="4"/>
        <v>2025-02</v>
      </c>
      <c r="G216" t="str">
        <f>IF(ISBLANK(IFERROR(INDEX('2-3 引出列表'!$A$2:$CE$8700,$A216,MATCH(G$1,'2-3 引出列表'!$A$1:$CD$1,0)),"")),"",IFERROR(INDEX('2-3 引出列表'!$A$2:$CE$8700,$A216,MATCH(G$1,'2-3 引出列表'!$A$1:$CD$1,0)),""))</f>
        <v>外包服务费.安全外包</v>
      </c>
      <c r="H216" t="str">
        <f>IF(ISBLANK(IFERROR(INDEX('2-3 引出列表'!$A$2:$CE$8700,$A216,MATCH(H$1,'2-3 引出列表'!$A$1:$CD$1,0)),"")),"",IFERROR(INDEX('2-3 引出列表'!$A$2:$CE$8700,$A216,MATCH(H$1,'2-3 引出列表'!$A$1:$CD$1,0)),""))</f>
        <v>AQFW-Z-2023-0918</v>
      </c>
      <c r="I216" t="str">
        <f>IF(ISBLANK(IFERROR(INDEX('2-3 引出列表'!$A$2:$CE$8700,$A216,MATCH(I$1,'2-3 引出列表'!$A$1:$CD$1,0)),"")),"",IFERROR(INDEX('2-3 引出列表'!$A$2:$CE$8700,$A216,MATCH(I$1,'2-3 引出列表'!$A$1:$CD$1,0)),""))</f>
        <v>金采易购</v>
      </c>
    </row>
    <row r="217" customFormat="1" spans="1:9">
      <c r="A217">
        <v>216</v>
      </c>
      <c r="B217" t="str">
        <f>IF(ISBLANK(IFERROR(INDEX('2-3 引出列表'!$A$2:$CE$8700,$A217,MATCH(B$1,'2-3 引出列表'!$A$1:$CD$1,0)),"")),"",IFERROR(INDEX('2-3 引出列表'!$A$2:$CE$8700,$A217,MATCH(B$1,'2-3 引出列表'!$A$1:$CD$1,0)),""))</f>
        <v>FK250221000476</v>
      </c>
      <c r="C217">
        <f>IF(ISBLANK(IFERROR(INDEX('2-3 引出列表'!$A$2:$CE$8700,$A217,MATCH(C$1,'2-3 引出列表'!$A$1:$CD$1,0)),"")),"",IFERROR(INDEX('2-3 引出列表'!$A$2:$CE$8700,$A217,MATCH(C$1,'2-3 引出列表'!$A$1:$CD$1,0)),""))</f>
        <v>11925</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2025-02-21</v>
      </c>
      <c r="F217" t="str">
        <f t="shared" si="4"/>
        <v>2025-02</v>
      </c>
      <c r="G217" t="str">
        <f>IF(ISBLANK(IFERROR(INDEX('2-3 引出列表'!$A$2:$CE$8700,$A217,MATCH(G$1,'2-3 引出列表'!$A$1:$CD$1,0)),"")),"",IFERROR(INDEX('2-3 引出列表'!$A$2:$CE$8700,$A217,MATCH(G$1,'2-3 引出列表'!$A$1:$CD$1,0)),""))</f>
        <v>外包服务费.设备设施维保外包</v>
      </c>
      <c r="H217" t="str">
        <f>IF(ISBLANK(IFERROR(INDEX('2-3 引出列表'!$A$2:$CE$8700,$A217,MATCH(H$1,'2-3 引出列表'!$A$1:$CD$1,0)),"")),"",IFERROR(INDEX('2-3 引出列表'!$A$2:$CE$8700,$A217,MATCH(H$1,'2-3 引出列表'!$A$1:$CD$1,0)),""))</f>
        <v>GCFW-Z-2024-5093</v>
      </c>
      <c r="I217" t="str">
        <f>IF(ISBLANK(IFERROR(INDEX('2-3 引出列表'!$A$2:$CE$8700,$A217,MATCH(I$1,'2-3 引出列表'!$A$1:$CD$1,0)),"")),"",IFERROR(INDEX('2-3 引出列表'!$A$2:$CE$8700,$A217,MATCH(I$1,'2-3 引出列表'!$A$1:$CD$1,0)),""))</f>
        <v>金采易购</v>
      </c>
    </row>
    <row r="218" customFormat="1" spans="1:9">
      <c r="A218">
        <v>217</v>
      </c>
      <c r="B218" t="str">
        <f>IF(ISBLANK(IFERROR(INDEX('2-3 引出列表'!$A$2:$CE$8700,$A218,MATCH(B$1,'2-3 引出列表'!$A$1:$CD$1,0)),"")),"",IFERROR(INDEX('2-3 引出列表'!$A$2:$CE$8700,$A218,MATCH(B$1,'2-3 引出列表'!$A$1:$CD$1,0)),""))</f>
        <v>FK250114000549</v>
      </c>
      <c r="C218">
        <f>IF(ISBLANK(IFERROR(INDEX('2-3 引出列表'!$A$2:$CE$8700,$A218,MATCH(C$1,'2-3 引出列表'!$A$1:$CD$1,0)),"")),"",IFERROR(INDEX('2-3 引出列表'!$A$2:$CE$8700,$A218,MATCH(C$1,'2-3 引出列表'!$A$1:$CD$1,0)),""))</f>
        <v>81000</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2025-02-21</v>
      </c>
      <c r="F218" t="str">
        <f t="shared" si="4"/>
        <v>2025-02</v>
      </c>
      <c r="G218" t="str">
        <f>IF(ISBLANK(IFERROR(INDEX('2-3 引出列表'!$A$2:$CE$8700,$A218,MATCH(G$1,'2-3 引出列表'!$A$1:$CD$1,0)),"")),"",IFERROR(INDEX('2-3 引出列表'!$A$2:$CE$8700,$A218,MATCH(G$1,'2-3 引出列表'!$A$1:$CD$1,0)),""))</f>
        <v>外包服务费.电梯维保外包</v>
      </c>
      <c r="H218" t="str">
        <f>IF(ISBLANK(IFERROR(INDEX('2-3 引出列表'!$A$2:$CE$8700,$A218,MATCH(H$1,'2-3 引出列表'!$A$1:$CD$1,0)),"")),"",IFERROR(INDEX('2-3 引出列表'!$A$2:$CE$8700,$A218,MATCH(H$1,'2-3 引出列表'!$A$1:$CD$1,0)),""))</f>
        <v>GCFW-Z-2023-3603</v>
      </c>
      <c r="I218" t="str">
        <f>IF(ISBLANK(IFERROR(INDEX('2-3 引出列表'!$A$2:$CE$8700,$A218,MATCH(I$1,'2-3 引出列表'!$A$1:$CD$1,0)),"")),"",IFERROR(INDEX('2-3 引出列表'!$A$2:$CE$8700,$A218,MATCH(I$1,'2-3 引出列表'!$A$1:$CD$1,0)),""))</f>
        <v>金采易购</v>
      </c>
    </row>
    <row r="219" customFormat="1" spans="1:9">
      <c r="A219">
        <v>218</v>
      </c>
      <c r="B219" t="str">
        <f>IF(ISBLANK(IFERROR(INDEX('2-3 引出列表'!$A$2:$CE$8700,$A219,MATCH(B$1,'2-3 引出列表'!$A$1:$CD$1,0)),"")),"",IFERROR(INDEX('2-3 引出列表'!$A$2:$CE$8700,$A219,MATCH(B$1,'2-3 引出列表'!$A$1:$CD$1,0)),""))</f>
        <v>FK250116001507</v>
      </c>
      <c r="C219">
        <f>IF(ISBLANK(IFERROR(INDEX('2-3 引出列表'!$A$2:$CE$8700,$A219,MATCH(C$1,'2-3 引出列表'!$A$1:$CD$1,0)),"")),"",IFERROR(INDEX('2-3 引出列表'!$A$2:$CE$8700,$A219,MATCH(C$1,'2-3 引出列表'!$A$1:$CD$1,0)),""))</f>
        <v>11925</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2025-02-20</v>
      </c>
      <c r="F219" t="str">
        <f t="shared" si="4"/>
        <v>2025-02</v>
      </c>
      <c r="G219" t="str">
        <f>IF(ISBLANK(IFERROR(INDEX('2-3 引出列表'!$A$2:$CE$8700,$A219,MATCH(G$1,'2-3 引出列表'!$A$1:$CD$1,0)),"")),"",IFERROR(INDEX('2-3 引出列表'!$A$2:$CE$8700,$A219,MATCH(G$1,'2-3 引出列表'!$A$1:$CD$1,0)),""))</f>
        <v>外包服务费.设备设施维保外包</v>
      </c>
      <c r="H219" t="str">
        <f>IF(ISBLANK(IFERROR(INDEX('2-3 引出列表'!$A$2:$CE$8700,$A219,MATCH(H$1,'2-3 引出列表'!$A$1:$CD$1,0)),"")),"",IFERROR(INDEX('2-3 引出列表'!$A$2:$CE$8700,$A219,MATCH(H$1,'2-3 引出列表'!$A$1:$CD$1,0)),""))</f>
        <v>GCFW-Z-2024-5093</v>
      </c>
      <c r="I219" t="str">
        <f>IF(ISBLANK(IFERROR(INDEX('2-3 引出列表'!$A$2:$CE$8700,$A219,MATCH(I$1,'2-3 引出列表'!$A$1:$CD$1,0)),"")),"",IFERROR(INDEX('2-3 引出列表'!$A$2:$CE$8700,$A219,MATCH(I$1,'2-3 引出列表'!$A$1:$CD$1,0)),""))</f>
        <v>金采易购</v>
      </c>
    </row>
    <row r="220" customFormat="1" spans="1:9">
      <c r="A220">
        <v>219</v>
      </c>
      <c r="B220" t="str">
        <f>IF(ISBLANK(IFERROR(INDEX('2-3 引出列表'!$A$2:$CE$8700,$A220,MATCH(B$1,'2-3 引出列表'!$A$1:$CD$1,0)),"")),"",IFERROR(INDEX('2-3 引出列表'!$A$2:$CE$8700,$A220,MATCH(B$1,'2-3 引出列表'!$A$1:$CD$1,0)),""))</f>
        <v>TK20250116789720</v>
      </c>
      <c r="C220">
        <f>IF(ISBLANK(IFERROR(INDEX('2-3 引出列表'!$A$2:$CE$8700,$A220,MATCH(C$1,'2-3 引出列表'!$A$1:$CD$1,0)),"")),"",IFERROR(INDEX('2-3 引出列表'!$A$2:$CE$8700,$A220,MATCH(C$1,'2-3 引出列表'!$A$1:$CD$1,0)),""))</f>
        <v>2000</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2025-02-20</v>
      </c>
      <c r="F220" t="str">
        <f t="shared" si="4"/>
        <v>2025-02</v>
      </c>
      <c r="G220" t="str">
        <f>IF(ISBLANK(IFERROR(INDEX('2-3 引出列表'!$A$2:$CE$8700,$A220,MATCH(G$1,'2-3 引出列表'!$A$1:$CD$1,0)),"")),"",IFERROR(INDEX('2-3 引出列表'!$A$2:$CE$8700,$A220,MATCH(G$1,'2-3 引出列表'!$A$1:$CD$1,0)),""))</f>
        <v>保证金及押金.物业类押金</v>
      </c>
      <c r="H220" t="str">
        <f>IF(ISBLANK(IFERROR(INDEX('2-3 引出列表'!$A$2:$CE$8700,$A220,MATCH(H$1,'2-3 引出列表'!$A$1:$CD$1,0)),"")),"",IFERROR(INDEX('2-3 引出列表'!$A$2:$CE$8700,$A220,MATCH(H$1,'2-3 引出列表'!$A$1:$CD$1,0)),""))</f>
        <v/>
      </c>
      <c r="I220" t="str">
        <f>IF(ISBLANK(IFERROR(INDEX('2-3 引出列表'!$A$2:$CE$8700,$A220,MATCH(I$1,'2-3 引出列表'!$A$1:$CD$1,0)),"")),"",IFERROR(INDEX('2-3 引出列表'!$A$2:$CE$8700,$A220,MATCH(I$1,'2-3 引出列表'!$A$1:$CD$1,0)),""))</f>
        <v>SIP</v>
      </c>
    </row>
    <row r="221" customFormat="1" spans="1:9">
      <c r="A221">
        <v>220</v>
      </c>
      <c r="B221" t="str">
        <f>IF(ISBLANK(IFERROR(INDEX('2-3 引出列表'!$A$2:$CE$8700,$A221,MATCH(B$1,'2-3 引出列表'!$A$1:$CD$1,0)),"")),"",IFERROR(INDEX('2-3 引出列表'!$A$2:$CE$8700,$A221,MATCH(B$1,'2-3 引出列表'!$A$1:$CD$1,0)),""))</f>
        <v>TK20250116282182</v>
      </c>
      <c r="C221">
        <f>IF(ISBLANK(IFERROR(INDEX('2-3 引出列表'!$A$2:$CE$8700,$A221,MATCH(C$1,'2-3 引出列表'!$A$1:$CD$1,0)),"")),"",IFERROR(INDEX('2-3 引出列表'!$A$2:$CE$8700,$A221,MATCH(C$1,'2-3 引出列表'!$A$1:$CD$1,0)),""))</f>
        <v>2000</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2025-02-20</v>
      </c>
      <c r="F221" t="str">
        <f t="shared" si="4"/>
        <v>2025-02</v>
      </c>
      <c r="G221" t="str">
        <f>IF(ISBLANK(IFERROR(INDEX('2-3 引出列表'!$A$2:$CE$8700,$A221,MATCH(G$1,'2-3 引出列表'!$A$1:$CD$1,0)),"")),"",IFERROR(INDEX('2-3 引出列表'!$A$2:$CE$8700,$A221,MATCH(G$1,'2-3 引出列表'!$A$1:$CD$1,0)),""))</f>
        <v>保证金及押金.物业类押金</v>
      </c>
      <c r="H221" t="str">
        <f>IF(ISBLANK(IFERROR(INDEX('2-3 引出列表'!$A$2:$CE$8700,$A221,MATCH(H$1,'2-3 引出列表'!$A$1:$CD$1,0)),"")),"",IFERROR(INDEX('2-3 引出列表'!$A$2:$CE$8700,$A221,MATCH(H$1,'2-3 引出列表'!$A$1:$CD$1,0)),""))</f>
        <v/>
      </c>
      <c r="I221" t="str">
        <f>IF(ISBLANK(IFERROR(INDEX('2-3 引出列表'!$A$2:$CE$8700,$A221,MATCH(I$1,'2-3 引出列表'!$A$1:$CD$1,0)),"")),"",IFERROR(INDEX('2-3 引出列表'!$A$2:$CE$8700,$A221,MATCH(I$1,'2-3 引出列表'!$A$1:$CD$1,0)),""))</f>
        <v>SIP</v>
      </c>
    </row>
    <row r="222" customFormat="1" spans="1:9">
      <c r="A222">
        <v>221</v>
      </c>
      <c r="B222" t="str">
        <f>IF(ISBLANK(IFERROR(INDEX('2-3 引出列表'!$A$2:$CE$8700,$A222,MATCH(B$1,'2-3 引出列表'!$A$1:$CD$1,0)),"")),"",IFERROR(INDEX('2-3 引出列表'!$A$2:$CE$8700,$A222,MATCH(B$1,'2-3 引出列表'!$A$1:$CD$1,0)),""))</f>
        <v>FK241207000232</v>
      </c>
      <c r="C222">
        <f>IF(ISBLANK(IFERROR(INDEX('2-3 引出列表'!$A$2:$CE$8700,$A222,MATCH(C$1,'2-3 引出列表'!$A$1:$CD$1,0)),"")),"",IFERROR(INDEX('2-3 引出列表'!$A$2:$CE$8700,$A222,MATCH(C$1,'2-3 引出列表'!$A$1:$CD$1,0)),""))</f>
        <v>4992</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2025-02-20</v>
      </c>
      <c r="F222" t="str">
        <f t="shared" si="4"/>
        <v>2025-02</v>
      </c>
      <c r="G222" t="str">
        <f>IF(ISBLANK(IFERROR(INDEX('2-3 引出列表'!$A$2:$CE$8700,$A222,MATCH(G$1,'2-3 引出列表'!$A$1:$CD$1,0)),"")),"",IFERROR(INDEX('2-3 引出列表'!$A$2:$CE$8700,$A222,MATCH(G$1,'2-3 引出列表'!$A$1:$CD$1,0)),""))</f>
        <v>外包服务费.工程施工外包</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金采易购</v>
      </c>
    </row>
    <row r="223" customFormat="1" spans="1:9">
      <c r="A223">
        <v>222</v>
      </c>
      <c r="B223" t="str">
        <f>IF(ISBLANK(IFERROR(INDEX('2-3 引出列表'!$A$2:$CE$8700,$A223,MATCH(B$1,'2-3 引出列表'!$A$1:$CD$1,0)),"")),"",IFERROR(INDEX('2-3 引出列表'!$A$2:$CE$8700,$A223,MATCH(B$1,'2-3 引出列表'!$A$1:$CD$1,0)),""))</f>
        <v>FK241207000243</v>
      </c>
      <c r="C223">
        <f>IF(ISBLANK(IFERROR(INDEX('2-3 引出列表'!$A$2:$CE$8700,$A223,MATCH(C$1,'2-3 引出列表'!$A$1:$CD$1,0)),"")),"",IFERROR(INDEX('2-3 引出列表'!$A$2:$CE$8700,$A223,MATCH(C$1,'2-3 引出列表'!$A$1:$CD$1,0)),""))</f>
        <v>4572</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2025-02-20</v>
      </c>
      <c r="F223" t="str">
        <f t="shared" si="4"/>
        <v>2025-02</v>
      </c>
      <c r="G223" t="str">
        <f>IF(ISBLANK(IFERROR(INDEX('2-3 引出列表'!$A$2:$CE$8700,$A223,MATCH(G$1,'2-3 引出列表'!$A$1:$CD$1,0)),"")),"",IFERROR(INDEX('2-3 引出列表'!$A$2:$CE$8700,$A223,MATCH(G$1,'2-3 引出列表'!$A$1:$CD$1,0)),""))</f>
        <v>外包服务费.工程施工外包</v>
      </c>
      <c r="H223" t="str">
        <f>IF(ISBLANK(IFERROR(INDEX('2-3 引出列表'!$A$2:$CE$8700,$A223,MATCH(H$1,'2-3 引出列表'!$A$1:$CD$1,0)),"")),"",IFERROR(INDEX('2-3 引出列表'!$A$2:$CE$8700,$A223,MATCH(H$1,'2-3 引出列表'!$A$1:$CD$1,0)),""))</f>
        <v/>
      </c>
      <c r="I223" t="str">
        <f>IF(ISBLANK(IFERROR(INDEX('2-3 引出列表'!$A$2:$CE$8700,$A223,MATCH(I$1,'2-3 引出列表'!$A$1:$CD$1,0)),"")),"",IFERROR(INDEX('2-3 引出列表'!$A$2:$CE$8700,$A223,MATCH(I$1,'2-3 引出列表'!$A$1:$CD$1,0)),""))</f>
        <v>金采易购</v>
      </c>
    </row>
    <row r="224" customFormat="1" spans="1:9">
      <c r="A224">
        <v>223</v>
      </c>
      <c r="B224" t="str">
        <f>IF(ISBLANK(IFERROR(INDEX('2-3 引出列表'!$A$2:$CE$8700,$A224,MATCH(B$1,'2-3 引出列表'!$A$1:$CD$1,0)),"")),"",IFERROR(INDEX('2-3 引出列表'!$A$2:$CE$8700,$A224,MATCH(B$1,'2-3 引出列表'!$A$1:$CD$1,0)),""))</f>
        <v>FK241205001357</v>
      </c>
      <c r="C224">
        <f>IF(ISBLANK(IFERROR(INDEX('2-3 引出列表'!$A$2:$CE$8700,$A224,MATCH(C$1,'2-3 引出列表'!$A$1:$CD$1,0)),"")),"",IFERROR(INDEX('2-3 引出列表'!$A$2:$CE$8700,$A224,MATCH(C$1,'2-3 引出列表'!$A$1:$CD$1,0)),""))</f>
        <v>2941.33</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2025-02-20</v>
      </c>
      <c r="F224" t="str">
        <f t="shared" si="4"/>
        <v>2025-02</v>
      </c>
      <c r="G224" t="str">
        <f>IF(ISBLANK(IFERROR(INDEX('2-3 引出列表'!$A$2:$CE$8700,$A224,MATCH(G$1,'2-3 引出列表'!$A$1:$CD$1,0)),"")),"",IFERROR(INDEX('2-3 引出列表'!$A$2:$CE$8700,$A224,MATCH(G$1,'2-3 引出列表'!$A$1:$CD$1,0)),""))</f>
        <v>外包服务费.消杀外包</v>
      </c>
      <c r="H224" t="str">
        <f>IF(ISBLANK(IFERROR(INDEX('2-3 引出列表'!$A$2:$CE$8700,$A224,MATCH(H$1,'2-3 引出列表'!$A$1:$CD$1,0)),"")),"",IFERROR(INDEX('2-3 引出列表'!$A$2:$CE$8700,$A224,MATCH(H$1,'2-3 引出列表'!$A$1:$CD$1,0)),""))</f>
        <v>HJFW-Z-2024-3338</v>
      </c>
      <c r="I224" t="str">
        <f>IF(ISBLANK(IFERROR(INDEX('2-3 引出列表'!$A$2:$CE$8700,$A224,MATCH(I$1,'2-3 引出列表'!$A$1:$CD$1,0)),"")),"",IFERROR(INDEX('2-3 引出列表'!$A$2:$CE$8700,$A224,MATCH(I$1,'2-3 引出列表'!$A$1:$CD$1,0)),""))</f>
        <v>金采易购</v>
      </c>
    </row>
    <row r="225" customFormat="1" spans="1:9">
      <c r="A225">
        <v>224</v>
      </c>
      <c r="B225" t="str">
        <f>IF(ISBLANK(IFERROR(INDEX('2-3 引出列表'!$A$2:$CE$8700,$A225,MATCH(B$1,'2-3 引出列表'!$A$1:$CD$1,0)),"")),"",IFERROR(INDEX('2-3 引出列表'!$A$2:$CE$8700,$A225,MATCH(B$1,'2-3 引出列表'!$A$1:$CD$1,0)),""))</f>
        <v>FK241205000007</v>
      </c>
      <c r="C225">
        <f>IF(ISBLANK(IFERROR(INDEX('2-3 引出列表'!$A$2:$CE$8700,$A225,MATCH(C$1,'2-3 引出列表'!$A$1:$CD$1,0)),"")),"",IFERROR(INDEX('2-3 引出列表'!$A$2:$CE$8700,$A225,MATCH(C$1,'2-3 引出列表'!$A$1:$CD$1,0)),""))</f>
        <v>10230</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2025-02-20</v>
      </c>
      <c r="F225" t="str">
        <f t="shared" si="4"/>
        <v>2025-02</v>
      </c>
      <c r="G225" t="str">
        <f>IF(ISBLANK(IFERROR(INDEX('2-3 引出列表'!$A$2:$CE$8700,$A225,MATCH(G$1,'2-3 引出列表'!$A$1:$CD$1,0)),"")),"",IFERROR(INDEX('2-3 引出列表'!$A$2:$CE$8700,$A225,MATCH(G$1,'2-3 引出列表'!$A$1:$CD$1,0)),""))</f>
        <v>外包服务费.生活垃圾清运外包</v>
      </c>
      <c r="H225" t="str">
        <f>IF(ISBLANK(IFERROR(INDEX('2-3 引出列表'!$A$2:$CE$8700,$A225,MATCH(H$1,'2-3 引出列表'!$A$1:$CD$1,0)),"")),"",IFERROR(INDEX('2-3 引出列表'!$A$2:$CE$8700,$A225,MATCH(H$1,'2-3 引出列表'!$A$1:$CD$1,0)),""))</f>
        <v>HJFW-Z-2024-4951</v>
      </c>
      <c r="I225" t="str">
        <f>IF(ISBLANK(IFERROR(INDEX('2-3 引出列表'!$A$2:$CE$8700,$A225,MATCH(I$1,'2-3 引出列表'!$A$1:$CD$1,0)),"")),"",IFERROR(INDEX('2-3 引出列表'!$A$2:$CE$8700,$A225,MATCH(I$1,'2-3 引出列表'!$A$1:$CD$1,0)),""))</f>
        <v>金采易购</v>
      </c>
    </row>
    <row r="226" customFormat="1" spans="1:9">
      <c r="A226">
        <v>225</v>
      </c>
      <c r="B226" t="str">
        <f>IF(ISBLANK(IFERROR(INDEX('2-3 引出列表'!$A$2:$CE$8700,$A226,MATCH(B$1,'2-3 引出列表'!$A$1:$CD$1,0)),"")),"",IFERROR(INDEX('2-3 引出列表'!$A$2:$CE$8700,$A226,MATCH(B$1,'2-3 引出列表'!$A$1:$CD$1,0)),""))</f>
        <v>FK241207000119</v>
      </c>
      <c r="C226">
        <f>IF(ISBLANK(IFERROR(INDEX('2-3 引出列表'!$A$2:$CE$8700,$A226,MATCH(C$1,'2-3 引出列表'!$A$1:$CD$1,0)),"")),"",IFERROR(INDEX('2-3 引出列表'!$A$2:$CE$8700,$A226,MATCH(C$1,'2-3 引出列表'!$A$1:$CD$1,0)),""))</f>
        <v>12077.8</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2025-02-20</v>
      </c>
      <c r="F226" t="str">
        <f t="shared" si="4"/>
        <v>2025-02</v>
      </c>
      <c r="G226" t="str">
        <f>IF(ISBLANK(IFERROR(INDEX('2-3 引出列表'!$A$2:$CE$8700,$A226,MATCH(G$1,'2-3 引出列表'!$A$1:$CD$1,0)),"")),"",IFERROR(INDEX('2-3 引出列表'!$A$2:$CE$8700,$A226,MATCH(G$1,'2-3 引出列表'!$A$1:$CD$1,0)),""))</f>
        <v>外包服务费.工程施工外包</v>
      </c>
      <c r="H226" t="str">
        <f>IF(ISBLANK(IFERROR(INDEX('2-3 引出列表'!$A$2:$CE$8700,$A226,MATCH(H$1,'2-3 引出列表'!$A$1:$CD$1,0)),"")),"",IFERROR(INDEX('2-3 引出列表'!$A$2:$CE$8700,$A226,MATCH(H$1,'2-3 引出列表'!$A$1:$CD$1,0)),""))</f>
        <v/>
      </c>
      <c r="I226" t="str">
        <f>IF(ISBLANK(IFERROR(INDEX('2-3 引出列表'!$A$2:$CE$8700,$A226,MATCH(I$1,'2-3 引出列表'!$A$1:$CD$1,0)),"")),"",IFERROR(INDEX('2-3 引出列表'!$A$2:$CE$8700,$A226,MATCH(I$1,'2-3 引出列表'!$A$1:$CD$1,0)),""))</f>
        <v>金采易购</v>
      </c>
    </row>
    <row r="227" customFormat="1" spans="1:9">
      <c r="A227">
        <v>226</v>
      </c>
      <c r="B227" t="str">
        <f>IF(ISBLANK(IFERROR(INDEX('2-3 引出列表'!$A$2:$CE$8700,$A227,MATCH(B$1,'2-3 引出列表'!$A$1:$CD$1,0)),"")),"",IFERROR(INDEX('2-3 引出列表'!$A$2:$CE$8700,$A227,MATCH(B$1,'2-3 引出列表'!$A$1:$CD$1,0)),""))</f>
        <v>FK241207000085</v>
      </c>
      <c r="C227">
        <f>IF(ISBLANK(IFERROR(INDEX('2-3 引出列表'!$A$2:$CE$8700,$A227,MATCH(C$1,'2-3 引出列表'!$A$1:$CD$1,0)),"")),"",IFERROR(INDEX('2-3 引出列表'!$A$2:$CE$8700,$A227,MATCH(C$1,'2-3 引出列表'!$A$1:$CD$1,0)),""))</f>
        <v>5643.1</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2025-02-20</v>
      </c>
      <c r="F227" t="str">
        <f t="shared" si="4"/>
        <v>2025-02</v>
      </c>
      <c r="G227" t="str">
        <f>IF(ISBLANK(IFERROR(INDEX('2-3 引出列表'!$A$2:$CE$8700,$A227,MATCH(G$1,'2-3 引出列表'!$A$1:$CD$1,0)),"")),"",IFERROR(INDEX('2-3 引出列表'!$A$2:$CE$8700,$A227,MATCH(G$1,'2-3 引出列表'!$A$1:$CD$1,0)),""))</f>
        <v>外包服务费.工程施工外包</v>
      </c>
      <c r="H227" t="str">
        <f>IF(ISBLANK(IFERROR(INDEX('2-3 引出列表'!$A$2:$CE$8700,$A227,MATCH(H$1,'2-3 引出列表'!$A$1:$CD$1,0)),"")),"",IFERROR(INDEX('2-3 引出列表'!$A$2:$CE$8700,$A227,MATCH(H$1,'2-3 引出列表'!$A$1:$CD$1,0)),""))</f>
        <v/>
      </c>
      <c r="I227" t="str">
        <f>IF(ISBLANK(IFERROR(INDEX('2-3 引出列表'!$A$2:$CE$8700,$A227,MATCH(I$1,'2-3 引出列表'!$A$1:$CD$1,0)),"")),"",IFERROR(INDEX('2-3 引出列表'!$A$2:$CE$8700,$A227,MATCH(I$1,'2-3 引出列表'!$A$1:$CD$1,0)),""))</f>
        <v>金采易购</v>
      </c>
    </row>
    <row r="228" customFormat="1" spans="1:9">
      <c r="A228">
        <v>227</v>
      </c>
      <c r="B228" t="str">
        <f>IF(ISBLANK(IFERROR(INDEX('2-3 引出列表'!$A$2:$CE$8700,$A228,MATCH(B$1,'2-3 引出列表'!$A$1:$CD$1,0)),"")),"",IFERROR(INDEX('2-3 引出列表'!$A$2:$CE$8700,$A228,MATCH(B$1,'2-3 引出列表'!$A$1:$CD$1,0)),""))</f>
        <v>FK241210000844</v>
      </c>
      <c r="C228">
        <f>IF(ISBLANK(IFERROR(INDEX('2-3 引出列表'!$A$2:$CE$8700,$A228,MATCH(C$1,'2-3 引出列表'!$A$1:$CD$1,0)),"")),"",IFERROR(INDEX('2-3 引出列表'!$A$2:$CE$8700,$A228,MATCH(C$1,'2-3 引出列表'!$A$1:$CD$1,0)),""))</f>
        <v>2955.23</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2025-02-20</v>
      </c>
      <c r="F228" t="str">
        <f t="shared" si="4"/>
        <v>2025-02</v>
      </c>
      <c r="G228" t="str">
        <f>IF(ISBLANK(IFERROR(INDEX('2-3 引出列表'!$A$2:$CE$8700,$A228,MATCH(G$1,'2-3 引出列表'!$A$1:$CD$1,0)),"")),"",IFERROR(INDEX('2-3 引出列表'!$A$2:$CE$8700,$A228,MATCH(G$1,'2-3 引出列表'!$A$1:$CD$1,0)),""))</f>
        <v>外包服务费.消防维保外包</v>
      </c>
      <c r="H228" t="str">
        <f>IF(ISBLANK(IFERROR(INDEX('2-3 引出列表'!$A$2:$CE$8700,$A228,MATCH(H$1,'2-3 引出列表'!$A$1:$CD$1,0)),"")),"",IFERROR(INDEX('2-3 引出列表'!$A$2:$CE$8700,$A228,MATCH(H$1,'2-3 引出列表'!$A$1:$CD$1,0)),""))</f>
        <v>GCFW-Z-2024-3557</v>
      </c>
      <c r="I228" t="str">
        <f>IF(ISBLANK(IFERROR(INDEX('2-3 引出列表'!$A$2:$CE$8700,$A228,MATCH(I$1,'2-3 引出列表'!$A$1:$CD$1,0)),"")),"",IFERROR(INDEX('2-3 引出列表'!$A$2:$CE$8700,$A228,MATCH(I$1,'2-3 引出列表'!$A$1:$CD$1,0)),""))</f>
        <v>金采易购</v>
      </c>
    </row>
    <row r="229" customFormat="1" spans="1:9">
      <c r="A229">
        <v>228</v>
      </c>
      <c r="B229" t="str">
        <f>IF(ISBLANK(IFERROR(INDEX('2-3 引出列表'!$A$2:$CE$8700,$A229,MATCH(B$1,'2-3 引出列表'!$A$1:$CD$1,0)),"")),"",IFERROR(INDEX('2-3 引出列表'!$A$2:$CE$8700,$A229,MATCH(B$1,'2-3 引出列表'!$A$1:$CD$1,0)),""))</f>
        <v>FK241030000386</v>
      </c>
      <c r="C229">
        <f>IF(ISBLANK(IFERROR(INDEX('2-3 引出列表'!$A$2:$CE$8700,$A229,MATCH(C$1,'2-3 引出列表'!$A$1:$CD$1,0)),"")),"",IFERROR(INDEX('2-3 引出列表'!$A$2:$CE$8700,$A229,MATCH(C$1,'2-3 引出列表'!$A$1:$CD$1,0)),""))</f>
        <v>12102</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2025-02-20</v>
      </c>
      <c r="F229" t="str">
        <f t="shared" si="4"/>
        <v>2025-02</v>
      </c>
      <c r="G229" t="str">
        <f>IF(ISBLANK(IFERROR(INDEX('2-3 引出列表'!$A$2:$CE$8700,$A229,MATCH(G$1,'2-3 引出列表'!$A$1:$CD$1,0)),"")),"",IFERROR(INDEX('2-3 引出列表'!$A$2:$CE$8700,$A229,MATCH(G$1,'2-3 引出列表'!$A$1:$CD$1,0)),""))</f>
        <v>物料消耗.物料消耗</v>
      </c>
      <c r="H229" t="str">
        <f>IF(ISBLANK(IFERROR(INDEX('2-3 引出列表'!$A$2:$CE$8700,$A229,MATCH(H$1,'2-3 引出列表'!$A$1:$CD$1,0)),"")),"",IFERROR(INDEX('2-3 引出列表'!$A$2:$CE$8700,$A229,MATCH(H$1,'2-3 引出列表'!$A$1:$CD$1,0)),""))</f>
        <v>XHWZ-Z-2023-0160</v>
      </c>
      <c r="I229" t="str">
        <f>IF(ISBLANK(IFERROR(INDEX('2-3 引出列表'!$A$2:$CE$8700,$A229,MATCH(I$1,'2-3 引出列表'!$A$1:$CD$1,0)),"")),"",IFERROR(INDEX('2-3 引出列表'!$A$2:$CE$8700,$A229,MATCH(I$1,'2-3 引出列表'!$A$1:$CD$1,0)),""))</f>
        <v>金采易购</v>
      </c>
    </row>
    <row r="230" customFormat="1" spans="1:9">
      <c r="A230">
        <v>229</v>
      </c>
      <c r="B230" t="str">
        <f>IF(ISBLANK(IFERROR(INDEX('2-3 引出列表'!$A$2:$CE$8700,$A230,MATCH(B$1,'2-3 引出列表'!$A$1:$CD$1,0)),"")),"",IFERROR(INDEX('2-3 引出列表'!$A$2:$CE$8700,$A230,MATCH(B$1,'2-3 引出列表'!$A$1:$CD$1,0)),""))</f>
        <v>FK250217000005</v>
      </c>
      <c r="C230">
        <f>IF(ISBLANK(IFERROR(INDEX('2-3 引出列表'!$A$2:$CE$8700,$A230,MATCH(C$1,'2-3 引出列表'!$A$1:$CD$1,0)),"")),"",IFERROR(INDEX('2-3 引出列表'!$A$2:$CE$8700,$A230,MATCH(C$1,'2-3 引出列表'!$A$1:$CD$1,0)),""))</f>
        <v>2955.23</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2025-02-17</v>
      </c>
      <c r="F230" t="str">
        <f t="shared" si="4"/>
        <v>2025-02</v>
      </c>
      <c r="G230" t="str">
        <f>IF(ISBLANK(IFERROR(INDEX('2-3 引出列表'!$A$2:$CE$8700,$A230,MATCH(G$1,'2-3 引出列表'!$A$1:$CD$1,0)),"")),"",IFERROR(INDEX('2-3 引出列表'!$A$2:$CE$8700,$A230,MATCH(G$1,'2-3 引出列表'!$A$1:$CD$1,0)),""))</f>
        <v>外包服务费.消防维保外包</v>
      </c>
      <c r="H230" t="str">
        <f>IF(ISBLANK(IFERROR(INDEX('2-3 引出列表'!$A$2:$CE$8700,$A230,MATCH(H$1,'2-3 引出列表'!$A$1:$CD$1,0)),"")),"",IFERROR(INDEX('2-3 引出列表'!$A$2:$CE$8700,$A230,MATCH(H$1,'2-3 引出列表'!$A$1:$CD$1,0)),""))</f>
        <v>GCFW-Z-2024-3557</v>
      </c>
      <c r="I230" t="str">
        <f>IF(ISBLANK(IFERROR(INDEX('2-3 引出列表'!$A$2:$CE$8700,$A230,MATCH(I$1,'2-3 引出列表'!$A$1:$CD$1,0)),"")),"",IFERROR(INDEX('2-3 引出列表'!$A$2:$CE$8700,$A230,MATCH(I$1,'2-3 引出列表'!$A$1:$CD$1,0)),""))</f>
        <v>金采易购</v>
      </c>
    </row>
    <row r="231" customFormat="1" spans="1:9">
      <c r="A231">
        <v>230</v>
      </c>
      <c r="B231" t="str">
        <f>IF(ISBLANK(IFERROR(INDEX('2-3 引出列表'!$A$2:$CE$8700,$A231,MATCH(B$1,'2-3 引出列表'!$A$1:$CD$1,0)),"")),"",IFERROR(INDEX('2-3 引出列表'!$A$2:$CE$8700,$A231,MATCH(B$1,'2-3 引出列表'!$A$1:$CD$1,0)),""))</f>
        <v>TK20250210983691</v>
      </c>
      <c r="C231">
        <f>IF(ISBLANK(IFERROR(INDEX('2-3 引出列表'!$A$2:$CE$8700,$A231,MATCH(C$1,'2-3 引出列表'!$A$1:$CD$1,0)),"")),"",IFERROR(INDEX('2-3 引出列表'!$A$2:$CE$8700,$A231,MATCH(C$1,'2-3 引出列表'!$A$1:$CD$1,0)),""))</f>
        <v>2000</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2025-02-14</v>
      </c>
      <c r="F231" t="str">
        <f t="shared" si="4"/>
        <v>2025-02</v>
      </c>
      <c r="G231" t="str">
        <f>IF(ISBLANK(IFERROR(INDEX('2-3 引出列表'!$A$2:$CE$8700,$A231,MATCH(G$1,'2-3 引出列表'!$A$1:$CD$1,0)),"")),"",IFERROR(INDEX('2-3 引出列表'!$A$2:$CE$8700,$A231,MATCH(G$1,'2-3 引出列表'!$A$1:$CD$1,0)),""))</f>
        <v>保证金及押金.物业类押金</v>
      </c>
      <c r="H231" t="str">
        <f>IF(ISBLANK(IFERROR(INDEX('2-3 引出列表'!$A$2:$CE$8700,$A231,MATCH(H$1,'2-3 引出列表'!$A$1:$CD$1,0)),"")),"",IFERROR(INDEX('2-3 引出列表'!$A$2:$CE$8700,$A231,MATCH(H$1,'2-3 引出列表'!$A$1:$CD$1,0)),""))</f>
        <v/>
      </c>
      <c r="I231" t="str">
        <f>IF(ISBLANK(IFERROR(INDEX('2-3 引出列表'!$A$2:$CE$8700,$A231,MATCH(I$1,'2-3 引出列表'!$A$1:$CD$1,0)),"")),"",IFERROR(INDEX('2-3 引出列表'!$A$2:$CE$8700,$A231,MATCH(I$1,'2-3 引出列表'!$A$1:$CD$1,0)),""))</f>
        <v>SIP</v>
      </c>
    </row>
    <row r="232" customFormat="1" spans="1:9">
      <c r="A232">
        <v>231</v>
      </c>
      <c r="B232" t="str">
        <f>IF(ISBLANK(IFERROR(INDEX('2-3 引出列表'!$A$2:$CE$8700,$A232,MATCH(B$1,'2-3 引出列表'!$A$1:$CD$1,0)),"")),"",IFERROR(INDEX('2-3 引出列表'!$A$2:$CE$8700,$A232,MATCH(B$1,'2-3 引出列表'!$A$1:$CD$1,0)),""))</f>
        <v>FK250214000039</v>
      </c>
      <c r="C232">
        <f>IF(ISBLANK(IFERROR(INDEX('2-3 引出列表'!$A$2:$CE$8700,$A232,MATCH(C$1,'2-3 引出列表'!$A$1:$CD$1,0)),"")),"",IFERROR(INDEX('2-3 引出列表'!$A$2:$CE$8700,$A232,MATCH(C$1,'2-3 引出列表'!$A$1:$CD$1,0)),""))</f>
        <v>1818</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2025-02-14</v>
      </c>
      <c r="F232" t="str">
        <f t="shared" si="4"/>
        <v>2025-02</v>
      </c>
      <c r="G232" t="str">
        <f>IF(ISBLANK(IFERROR(INDEX('2-3 引出列表'!$A$2:$CE$8700,$A232,MATCH(G$1,'2-3 引出列表'!$A$1:$CD$1,0)),"")),"",IFERROR(INDEX('2-3 引出列表'!$A$2:$CE$8700,$A232,MATCH(G$1,'2-3 引出列表'!$A$1:$CD$1,0)),""))</f>
        <v>外包服务费.工程施工外包</v>
      </c>
      <c r="H232" t="str">
        <f>IF(ISBLANK(IFERROR(INDEX('2-3 引出列表'!$A$2:$CE$8700,$A232,MATCH(H$1,'2-3 引出列表'!$A$1:$CD$1,0)),"")),"",IFERROR(INDEX('2-3 引出列表'!$A$2:$CE$8700,$A232,MATCH(H$1,'2-3 引出列表'!$A$1:$CD$1,0)),""))</f>
        <v/>
      </c>
      <c r="I232" t="str">
        <f>IF(ISBLANK(IFERROR(INDEX('2-3 引出列表'!$A$2:$CE$8700,$A232,MATCH(I$1,'2-3 引出列表'!$A$1:$CD$1,0)),"")),"",IFERROR(INDEX('2-3 引出列表'!$A$2:$CE$8700,$A232,MATCH(I$1,'2-3 引出列表'!$A$1:$CD$1,0)),""))</f>
        <v>金采易购</v>
      </c>
    </row>
    <row r="233" customFormat="1" spans="1:9">
      <c r="A233">
        <v>232</v>
      </c>
      <c r="B233" t="str">
        <f>IF(ISBLANK(IFERROR(INDEX('2-3 引出列表'!$A$2:$CE$8700,$A233,MATCH(B$1,'2-3 引出列表'!$A$1:$CD$1,0)),"")),"",IFERROR(INDEX('2-3 引出列表'!$A$2:$CE$8700,$A233,MATCH(B$1,'2-3 引出列表'!$A$1:$CD$1,0)),""))</f>
        <v>FK250214000021</v>
      </c>
      <c r="C233">
        <f>IF(ISBLANK(IFERROR(INDEX('2-3 引出列表'!$A$2:$CE$8700,$A233,MATCH(C$1,'2-3 引出列表'!$A$1:$CD$1,0)),"")),"",IFERROR(INDEX('2-3 引出列表'!$A$2:$CE$8700,$A233,MATCH(C$1,'2-3 引出列表'!$A$1:$CD$1,0)),""))</f>
        <v>1818</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2025-02-14</v>
      </c>
      <c r="F233" t="str">
        <f t="shared" si="4"/>
        <v>2025-02</v>
      </c>
      <c r="G233" t="str">
        <f>IF(ISBLANK(IFERROR(INDEX('2-3 引出列表'!$A$2:$CE$8700,$A233,MATCH(G$1,'2-3 引出列表'!$A$1:$CD$1,0)),"")),"",IFERROR(INDEX('2-3 引出列表'!$A$2:$CE$8700,$A233,MATCH(G$1,'2-3 引出列表'!$A$1:$CD$1,0)),""))</f>
        <v>外包服务费.工程施工外包</v>
      </c>
      <c r="H233" t="str">
        <f>IF(ISBLANK(IFERROR(INDEX('2-3 引出列表'!$A$2:$CE$8700,$A233,MATCH(H$1,'2-3 引出列表'!$A$1:$CD$1,0)),"")),"",IFERROR(INDEX('2-3 引出列表'!$A$2:$CE$8700,$A233,MATCH(H$1,'2-3 引出列表'!$A$1:$CD$1,0)),""))</f>
        <v/>
      </c>
      <c r="I233" t="str">
        <f>IF(ISBLANK(IFERROR(INDEX('2-3 引出列表'!$A$2:$CE$8700,$A233,MATCH(I$1,'2-3 引出列表'!$A$1:$CD$1,0)),"")),"",IFERROR(INDEX('2-3 引出列表'!$A$2:$CE$8700,$A233,MATCH(I$1,'2-3 引出列表'!$A$1:$CD$1,0)),""))</f>
        <v>金采易购</v>
      </c>
    </row>
    <row r="234" customFormat="1" spans="1:9">
      <c r="A234">
        <v>233</v>
      </c>
      <c r="B234" t="str">
        <f>IF(ISBLANK(IFERROR(INDEX('2-3 引出列表'!$A$2:$CE$8700,$A234,MATCH(B$1,'2-3 引出列表'!$A$1:$CD$1,0)),"")),"",IFERROR(INDEX('2-3 引出列表'!$A$2:$CE$8700,$A234,MATCH(B$1,'2-3 引出列表'!$A$1:$CD$1,0)),""))</f>
        <v>FK250214000016</v>
      </c>
      <c r="C234">
        <f>IF(ISBLANK(IFERROR(INDEX('2-3 引出列表'!$A$2:$CE$8700,$A234,MATCH(C$1,'2-3 引出列表'!$A$1:$CD$1,0)),"")),"",IFERROR(INDEX('2-3 引出列表'!$A$2:$CE$8700,$A234,MATCH(C$1,'2-3 引出列表'!$A$1:$CD$1,0)),""))</f>
        <v>35644</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2025-02-14</v>
      </c>
      <c r="F234" t="str">
        <f t="shared" si="4"/>
        <v>2025-02</v>
      </c>
      <c r="G234" t="str">
        <f>IF(ISBLANK(IFERROR(INDEX('2-3 引出列表'!$A$2:$CE$8700,$A234,MATCH(G$1,'2-3 引出列表'!$A$1:$CD$1,0)),"")),"",IFERROR(INDEX('2-3 引出列表'!$A$2:$CE$8700,$A234,MATCH(G$1,'2-3 引出列表'!$A$1:$CD$1,0)),""))</f>
        <v>外包服务费.保洁外包</v>
      </c>
      <c r="H234" t="str">
        <f>IF(ISBLANK(IFERROR(INDEX('2-3 引出列表'!$A$2:$CE$8700,$A234,MATCH(H$1,'2-3 引出列表'!$A$1:$CD$1,0)),"")),"",IFERROR(INDEX('2-3 引出列表'!$A$2:$CE$8700,$A234,MATCH(H$1,'2-3 引出列表'!$A$1:$CD$1,0)),""))</f>
        <v>HJFW-Z-2024-8175</v>
      </c>
      <c r="I234" t="str">
        <f>IF(ISBLANK(IFERROR(INDEX('2-3 引出列表'!$A$2:$CE$8700,$A234,MATCH(I$1,'2-3 引出列表'!$A$1:$CD$1,0)),"")),"",IFERROR(INDEX('2-3 引出列表'!$A$2:$CE$8700,$A234,MATCH(I$1,'2-3 引出列表'!$A$1:$CD$1,0)),""))</f>
        <v>金采易购</v>
      </c>
    </row>
    <row r="235" customFormat="1" spans="1:9">
      <c r="A235">
        <v>234</v>
      </c>
      <c r="B235" t="str">
        <f>IF(ISBLANK(IFERROR(INDEX('2-3 引出列表'!$A$2:$CE$8700,$A235,MATCH(B$1,'2-3 引出列表'!$A$1:$CD$1,0)),"")),"",IFERROR(INDEX('2-3 引出列表'!$A$2:$CE$8700,$A235,MATCH(B$1,'2-3 引出列表'!$A$1:$CD$1,0)),""))</f>
        <v>FK250214000013</v>
      </c>
      <c r="C235">
        <f>IF(ISBLANK(IFERROR(INDEX('2-3 引出列表'!$A$2:$CE$8700,$A235,MATCH(C$1,'2-3 引出列表'!$A$1:$CD$1,0)),"")),"",IFERROR(INDEX('2-3 引出列表'!$A$2:$CE$8700,$A235,MATCH(C$1,'2-3 引出列表'!$A$1:$CD$1,0)),""))</f>
        <v>2941.33</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2025-02-14</v>
      </c>
      <c r="F235" t="str">
        <f t="shared" ref="F235:F298" si="5">LEFT(E235,7)</f>
        <v>2025-02</v>
      </c>
      <c r="G235" t="str">
        <f>IF(ISBLANK(IFERROR(INDEX('2-3 引出列表'!$A$2:$CE$8700,$A235,MATCH(G$1,'2-3 引出列表'!$A$1:$CD$1,0)),"")),"",IFERROR(INDEX('2-3 引出列表'!$A$2:$CE$8700,$A235,MATCH(G$1,'2-3 引出列表'!$A$1:$CD$1,0)),""))</f>
        <v>外包服务费.消杀外包</v>
      </c>
      <c r="H235" t="str">
        <f>IF(ISBLANK(IFERROR(INDEX('2-3 引出列表'!$A$2:$CE$8700,$A235,MATCH(H$1,'2-3 引出列表'!$A$1:$CD$1,0)),"")),"",IFERROR(INDEX('2-3 引出列表'!$A$2:$CE$8700,$A235,MATCH(H$1,'2-3 引出列表'!$A$1:$CD$1,0)),""))</f>
        <v>HJFW-Z-2024-3338</v>
      </c>
      <c r="I235" t="str">
        <f>IF(ISBLANK(IFERROR(INDEX('2-3 引出列表'!$A$2:$CE$8700,$A235,MATCH(I$1,'2-3 引出列表'!$A$1:$CD$1,0)),"")),"",IFERROR(INDEX('2-3 引出列表'!$A$2:$CE$8700,$A235,MATCH(I$1,'2-3 引出列表'!$A$1:$CD$1,0)),""))</f>
        <v>金采易购</v>
      </c>
    </row>
    <row r="236" customFormat="1" spans="1:9">
      <c r="A236">
        <v>235</v>
      </c>
      <c r="B236" t="str">
        <f>IF(ISBLANK(IFERROR(INDEX('2-3 引出列表'!$A$2:$CE$8700,$A236,MATCH(B$1,'2-3 引出列表'!$A$1:$CD$1,0)),"")),"",IFERROR(INDEX('2-3 引出列表'!$A$2:$CE$8700,$A236,MATCH(B$1,'2-3 引出列表'!$A$1:$CD$1,0)),""))</f>
        <v>FK250213001004</v>
      </c>
      <c r="C236">
        <f>IF(ISBLANK(IFERROR(INDEX('2-3 引出列表'!$A$2:$CE$8700,$A236,MATCH(C$1,'2-3 引出列表'!$A$1:$CD$1,0)),"")),"",IFERROR(INDEX('2-3 引出列表'!$A$2:$CE$8700,$A236,MATCH(C$1,'2-3 引出列表'!$A$1:$CD$1,0)),""))</f>
        <v>10230</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2025-02-13</v>
      </c>
      <c r="F236" t="str">
        <f t="shared" si="5"/>
        <v>2025-02</v>
      </c>
      <c r="G236" t="str">
        <f>IF(ISBLANK(IFERROR(INDEX('2-3 引出列表'!$A$2:$CE$8700,$A236,MATCH(G$1,'2-3 引出列表'!$A$1:$CD$1,0)),"")),"",IFERROR(INDEX('2-3 引出列表'!$A$2:$CE$8700,$A236,MATCH(G$1,'2-3 引出列表'!$A$1:$CD$1,0)),""))</f>
        <v>外包服务费.生活垃圾清运外包</v>
      </c>
      <c r="H236" t="str">
        <f>IF(ISBLANK(IFERROR(INDEX('2-3 引出列表'!$A$2:$CE$8700,$A236,MATCH(H$1,'2-3 引出列表'!$A$1:$CD$1,0)),"")),"",IFERROR(INDEX('2-3 引出列表'!$A$2:$CE$8700,$A236,MATCH(H$1,'2-3 引出列表'!$A$1:$CD$1,0)),""))</f>
        <v>HJFW-Z-2024-4951</v>
      </c>
      <c r="I236" t="str">
        <f>IF(ISBLANK(IFERROR(INDEX('2-3 引出列表'!$A$2:$CE$8700,$A236,MATCH(I$1,'2-3 引出列表'!$A$1:$CD$1,0)),"")),"",IFERROR(INDEX('2-3 引出列表'!$A$2:$CE$8700,$A236,MATCH(I$1,'2-3 引出列表'!$A$1:$CD$1,0)),""))</f>
        <v>金采易购</v>
      </c>
    </row>
    <row r="237" customFormat="1" spans="1:9">
      <c r="A237">
        <v>236</v>
      </c>
      <c r="B237" t="str">
        <f>IF(ISBLANK(IFERROR(INDEX('2-3 引出列表'!$A$2:$CE$8700,$A237,MATCH(B$1,'2-3 引出列表'!$A$1:$CD$1,0)),"")),"",IFERROR(INDEX('2-3 引出列表'!$A$2:$CE$8700,$A237,MATCH(B$1,'2-3 引出列表'!$A$1:$CD$1,0)),""))</f>
        <v>FK250206000386</v>
      </c>
      <c r="C237">
        <f>IF(ISBLANK(IFERROR(INDEX('2-3 引出列表'!$A$2:$CE$8700,$A237,MATCH(C$1,'2-3 引出列表'!$A$1:$CD$1,0)),"")),"",IFERROR(INDEX('2-3 引出列表'!$A$2:$CE$8700,$A237,MATCH(C$1,'2-3 引出列表'!$A$1:$CD$1,0)),""))</f>
        <v>32500</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2025-02-06</v>
      </c>
      <c r="F237" t="str">
        <f t="shared" si="5"/>
        <v>2025-02</v>
      </c>
      <c r="G237" t="str">
        <f>IF(ISBLANK(IFERROR(INDEX('2-3 引出列表'!$A$2:$CE$8700,$A237,MATCH(G$1,'2-3 引出列表'!$A$1:$CD$1,0)),"")),"",IFERROR(INDEX('2-3 引出列表'!$A$2:$CE$8700,$A237,MATCH(G$1,'2-3 引出列表'!$A$1:$CD$1,0)),""))</f>
        <v>外包服务费.保洁外包</v>
      </c>
      <c r="H237" t="str">
        <f>IF(ISBLANK(IFERROR(INDEX('2-3 引出列表'!$A$2:$CE$8700,$A237,MATCH(H$1,'2-3 引出列表'!$A$1:$CD$1,0)),"")),"",IFERROR(INDEX('2-3 引出列表'!$A$2:$CE$8700,$A237,MATCH(H$1,'2-3 引出列表'!$A$1:$CD$1,0)),""))</f>
        <v>HJFW-Z-2024-8175</v>
      </c>
      <c r="I237" t="str">
        <f>IF(ISBLANK(IFERROR(INDEX('2-3 引出列表'!$A$2:$CE$8700,$A237,MATCH(I$1,'2-3 引出列表'!$A$1:$CD$1,0)),"")),"",IFERROR(INDEX('2-3 引出列表'!$A$2:$CE$8700,$A237,MATCH(I$1,'2-3 引出列表'!$A$1:$CD$1,0)),""))</f>
        <v>金采易购</v>
      </c>
    </row>
    <row r="238" customFormat="1" spans="1:9">
      <c r="A238">
        <v>237</v>
      </c>
      <c r="B238" t="str">
        <f>IF(ISBLANK(IFERROR(INDEX('2-3 引出列表'!$A$2:$CE$8700,$A238,MATCH(B$1,'2-3 引出列表'!$A$1:$CD$1,0)),"")),"",IFERROR(INDEX('2-3 引出列表'!$A$2:$CE$8700,$A238,MATCH(B$1,'2-3 引出列表'!$A$1:$CD$1,0)),""))</f>
        <v/>
      </c>
      <c r="C238">
        <f>IF(ISBLANK(IFERROR(INDEX('2-3 引出列表'!$A$2:$CE$8700,$A238,MATCH(C$1,'2-3 引出列表'!$A$1:$CD$1,0)),"")),"",IFERROR(INDEX('2-3 引出列表'!$A$2:$CE$8700,$A238,MATCH(C$1,'2-3 引出列表'!$A$1:$CD$1,0)),""))</f>
        <v>1650</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2025-01-23</v>
      </c>
      <c r="F238" t="str">
        <f t="shared" si="5"/>
        <v>2025-01</v>
      </c>
      <c r="G238" t="str">
        <f>IF(ISBLANK(IFERROR(INDEX('2-3 引出列表'!$A$2:$CE$8700,$A238,MATCH(G$1,'2-3 引出列表'!$A$1:$CD$1,0)),"")),"",IFERROR(INDEX('2-3 引出列表'!$A$2:$CE$8700,$A238,MATCH(G$1,'2-3 引出列表'!$A$1:$CD$1,0)),""))</f>
        <v>借款.员工借款</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
      </c>
    </row>
    <row r="239" customFormat="1" spans="1:9">
      <c r="A239">
        <v>238</v>
      </c>
      <c r="B239" t="str">
        <f>IF(ISBLANK(IFERROR(INDEX('2-3 引出列表'!$A$2:$CE$8700,$A239,MATCH(B$1,'2-3 引出列表'!$A$1:$CD$1,0)),"")),"",IFERROR(INDEX('2-3 引出列表'!$A$2:$CE$8700,$A239,MATCH(B$1,'2-3 引出列表'!$A$1:$CD$1,0)),""))</f>
        <v>TK20250106752170</v>
      </c>
      <c r="C239">
        <f>IF(ISBLANK(IFERROR(INDEX('2-3 引出列表'!$A$2:$CE$8700,$A239,MATCH(C$1,'2-3 引出列表'!$A$1:$CD$1,0)),"")),"",IFERROR(INDEX('2-3 引出列表'!$A$2:$CE$8700,$A239,MATCH(C$1,'2-3 引出列表'!$A$1:$CD$1,0)),""))</f>
        <v>2000</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2025-01-17</v>
      </c>
      <c r="F239" t="str">
        <f t="shared" si="5"/>
        <v>2025-01</v>
      </c>
      <c r="G239" t="str">
        <f>IF(ISBLANK(IFERROR(INDEX('2-3 引出列表'!$A$2:$CE$8700,$A239,MATCH(G$1,'2-3 引出列表'!$A$1:$CD$1,0)),"")),"",IFERROR(INDEX('2-3 引出列表'!$A$2:$CE$8700,$A239,MATCH(G$1,'2-3 引出列表'!$A$1:$CD$1,0)),""))</f>
        <v>保证金及押金.物业类押金</v>
      </c>
      <c r="H239" t="str">
        <f>IF(ISBLANK(IFERROR(INDEX('2-3 引出列表'!$A$2:$CE$8700,$A239,MATCH(H$1,'2-3 引出列表'!$A$1:$CD$1,0)),"")),"",IFERROR(INDEX('2-3 引出列表'!$A$2:$CE$8700,$A239,MATCH(H$1,'2-3 引出列表'!$A$1:$CD$1,0)),""))</f>
        <v/>
      </c>
      <c r="I239" t="str">
        <f>IF(ISBLANK(IFERROR(INDEX('2-3 引出列表'!$A$2:$CE$8700,$A239,MATCH(I$1,'2-3 引出列表'!$A$1:$CD$1,0)),"")),"",IFERROR(INDEX('2-3 引出列表'!$A$2:$CE$8700,$A239,MATCH(I$1,'2-3 引出列表'!$A$1:$CD$1,0)),""))</f>
        <v>SIP</v>
      </c>
    </row>
    <row r="240" customFormat="1" spans="1:9">
      <c r="A240">
        <v>239</v>
      </c>
      <c r="B240" t="str">
        <f>IF(ISBLANK(IFERROR(INDEX('2-3 引出列表'!$A$2:$CE$8700,$A240,MATCH(B$1,'2-3 引出列表'!$A$1:$CD$1,0)),"")),"",IFERROR(INDEX('2-3 引出列表'!$A$2:$CE$8700,$A240,MATCH(B$1,'2-3 引出列表'!$A$1:$CD$1,0)),""))</f>
        <v>TK20250106998614</v>
      </c>
      <c r="C240">
        <f>IF(ISBLANK(IFERROR(INDEX('2-3 引出列表'!$A$2:$CE$8700,$A240,MATCH(C$1,'2-3 引出列表'!$A$1:$CD$1,0)),"")),"",IFERROR(INDEX('2-3 引出列表'!$A$2:$CE$8700,$A240,MATCH(C$1,'2-3 引出列表'!$A$1:$CD$1,0)),""))</f>
        <v>2000</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2025-01-17</v>
      </c>
      <c r="F240" t="str">
        <f t="shared" si="5"/>
        <v>2025-01</v>
      </c>
      <c r="G240" t="str">
        <f>IF(ISBLANK(IFERROR(INDEX('2-3 引出列表'!$A$2:$CE$8700,$A240,MATCH(G$1,'2-3 引出列表'!$A$1:$CD$1,0)),"")),"",IFERROR(INDEX('2-3 引出列表'!$A$2:$CE$8700,$A240,MATCH(G$1,'2-3 引出列表'!$A$1:$CD$1,0)),""))</f>
        <v>保证金及押金.物业类押金</v>
      </c>
      <c r="H240" t="str">
        <f>IF(ISBLANK(IFERROR(INDEX('2-3 引出列表'!$A$2:$CE$8700,$A240,MATCH(H$1,'2-3 引出列表'!$A$1:$CD$1,0)),"")),"",IFERROR(INDEX('2-3 引出列表'!$A$2:$CE$8700,$A240,MATCH(H$1,'2-3 引出列表'!$A$1:$CD$1,0)),""))</f>
        <v/>
      </c>
      <c r="I240" t="str">
        <f>IF(ISBLANK(IFERROR(INDEX('2-3 引出列表'!$A$2:$CE$8700,$A240,MATCH(I$1,'2-3 引出列表'!$A$1:$CD$1,0)),"")),"",IFERROR(INDEX('2-3 引出列表'!$A$2:$CE$8700,$A240,MATCH(I$1,'2-3 引出列表'!$A$1:$CD$1,0)),""))</f>
        <v>SIP</v>
      </c>
    </row>
    <row r="241" customFormat="1" spans="1:9">
      <c r="A241">
        <v>240</v>
      </c>
      <c r="B241" t="str">
        <f>IF(ISBLANK(IFERROR(INDEX('2-3 引出列表'!$A$2:$CE$8700,$A241,MATCH(B$1,'2-3 引出列表'!$A$1:$CD$1,0)),"")),"",IFERROR(INDEX('2-3 引出列表'!$A$2:$CE$8700,$A241,MATCH(B$1,'2-3 引出列表'!$A$1:$CD$1,0)),""))</f>
        <v>TK20250106224132</v>
      </c>
      <c r="C241">
        <f>IF(ISBLANK(IFERROR(INDEX('2-3 引出列表'!$A$2:$CE$8700,$A241,MATCH(C$1,'2-3 引出列表'!$A$1:$CD$1,0)),"")),"",IFERROR(INDEX('2-3 引出列表'!$A$2:$CE$8700,$A241,MATCH(C$1,'2-3 引出列表'!$A$1:$CD$1,0)),""))</f>
        <v>2000</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2025-01-17</v>
      </c>
      <c r="F241" t="str">
        <f t="shared" si="5"/>
        <v>2025-01</v>
      </c>
      <c r="G241" t="str">
        <f>IF(ISBLANK(IFERROR(INDEX('2-3 引出列表'!$A$2:$CE$8700,$A241,MATCH(G$1,'2-3 引出列表'!$A$1:$CD$1,0)),"")),"",IFERROR(INDEX('2-3 引出列表'!$A$2:$CE$8700,$A241,MATCH(G$1,'2-3 引出列表'!$A$1:$CD$1,0)),""))</f>
        <v>保证金及押金.物业类押金</v>
      </c>
      <c r="H241" t="str">
        <f>IF(ISBLANK(IFERROR(INDEX('2-3 引出列表'!$A$2:$CE$8700,$A241,MATCH(H$1,'2-3 引出列表'!$A$1:$CD$1,0)),"")),"",IFERROR(INDEX('2-3 引出列表'!$A$2:$CE$8700,$A241,MATCH(H$1,'2-3 引出列表'!$A$1:$CD$1,0)),""))</f>
        <v/>
      </c>
      <c r="I241" t="str">
        <f>IF(ISBLANK(IFERROR(INDEX('2-3 引出列表'!$A$2:$CE$8700,$A241,MATCH(I$1,'2-3 引出列表'!$A$1:$CD$1,0)),"")),"",IFERROR(INDEX('2-3 引出列表'!$A$2:$CE$8700,$A241,MATCH(I$1,'2-3 引出列表'!$A$1:$CD$1,0)),""))</f>
        <v>SIP</v>
      </c>
    </row>
    <row r="242" customFormat="1" spans="1:9">
      <c r="A242">
        <v>241</v>
      </c>
      <c r="B242" t="str">
        <f>IF(ISBLANK(IFERROR(INDEX('2-3 引出列表'!$A$2:$CE$8700,$A242,MATCH(B$1,'2-3 引出列表'!$A$1:$CD$1,0)),"")),"",IFERROR(INDEX('2-3 引出列表'!$A$2:$CE$8700,$A242,MATCH(B$1,'2-3 引出列表'!$A$1:$CD$1,0)),""))</f>
        <v/>
      </c>
      <c r="C242">
        <f>IF(ISBLANK(IFERROR(INDEX('2-3 引出列表'!$A$2:$CE$8700,$A242,MATCH(C$1,'2-3 引出列表'!$A$1:$CD$1,0)),"")),"",IFERROR(INDEX('2-3 引出列表'!$A$2:$CE$8700,$A242,MATCH(C$1,'2-3 引出列表'!$A$1:$CD$1,0)),""))</f>
        <v>9000</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2025-01-17</v>
      </c>
      <c r="F242" t="str">
        <f t="shared" si="5"/>
        <v>2025-01</v>
      </c>
      <c r="G242" t="str">
        <f>IF(ISBLANK(IFERROR(INDEX('2-3 引出列表'!$A$2:$CE$8700,$A242,MATCH(G$1,'2-3 引出列表'!$A$1:$CD$1,0)),"")),"",IFERROR(INDEX('2-3 引出列表'!$A$2:$CE$8700,$A242,MATCH(G$1,'2-3 引出列表'!$A$1:$CD$1,0)),""))</f>
        <v>社区及业委会费用.小区业委会费用</v>
      </c>
      <c r="H242" t="str">
        <f>IF(ISBLANK(IFERROR(INDEX('2-3 引出列表'!$A$2:$CE$8700,$A242,MATCH(H$1,'2-3 引出列表'!$A$1:$CD$1,0)),"")),"",IFERROR(INDEX('2-3 引出列表'!$A$2:$CE$8700,$A242,MATCH(H$1,'2-3 引出列表'!$A$1:$CD$1,0)),""))</f>
        <v/>
      </c>
      <c r="I242" t="str">
        <f>IF(ISBLANK(IFERROR(INDEX('2-3 引出列表'!$A$2:$CE$8700,$A242,MATCH(I$1,'2-3 引出列表'!$A$1:$CD$1,0)),"")),"",IFERROR(INDEX('2-3 引出列表'!$A$2:$CE$8700,$A242,MATCH(I$1,'2-3 引出列表'!$A$1:$CD$1,0)),""))</f>
        <v/>
      </c>
    </row>
    <row r="243" customFormat="1" spans="1:9">
      <c r="A243">
        <v>242</v>
      </c>
      <c r="B243" t="str">
        <f>IF(ISBLANK(IFERROR(INDEX('2-3 引出列表'!$A$2:$CE$8700,$A243,MATCH(B$1,'2-3 引出列表'!$A$1:$CD$1,0)),"")),"",IFERROR(INDEX('2-3 引出列表'!$A$2:$CE$8700,$A243,MATCH(B$1,'2-3 引出列表'!$A$1:$CD$1,0)),""))</f>
        <v/>
      </c>
      <c r="C243">
        <f>IF(ISBLANK(IFERROR(INDEX('2-3 引出列表'!$A$2:$CE$8700,$A243,MATCH(C$1,'2-3 引出列表'!$A$1:$CD$1,0)),"")),"",IFERROR(INDEX('2-3 引出列表'!$A$2:$CE$8700,$A243,MATCH(C$1,'2-3 引出列表'!$A$1:$CD$1,0)),""))</f>
        <v>438</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2025-01-17</v>
      </c>
      <c r="F243" t="str">
        <f t="shared" si="5"/>
        <v>2025-01</v>
      </c>
      <c r="G243" t="str">
        <f>IF(ISBLANK(IFERROR(INDEX('2-3 引出列表'!$A$2:$CE$8700,$A243,MATCH(G$1,'2-3 引出列表'!$A$1:$CD$1,0)),"")),"",IFERROR(INDEX('2-3 引出列表'!$A$2:$CE$8700,$A243,MATCH(G$1,'2-3 引出列表'!$A$1:$CD$1,0)),""))</f>
        <v>业务活动.市内交通费</v>
      </c>
      <c r="H243" t="str">
        <f>IF(ISBLANK(IFERROR(INDEX('2-3 引出列表'!$A$2:$CE$8700,$A243,MATCH(H$1,'2-3 引出列表'!$A$1:$CD$1,0)),"")),"",IFERROR(INDEX('2-3 引出列表'!$A$2:$CE$8700,$A243,MATCH(H$1,'2-3 引出列表'!$A$1:$CD$1,0)),""))</f>
        <v/>
      </c>
      <c r="I243" t="str">
        <f>IF(ISBLANK(IFERROR(INDEX('2-3 引出列表'!$A$2:$CE$8700,$A243,MATCH(I$1,'2-3 引出列表'!$A$1:$CD$1,0)),"")),"",IFERROR(INDEX('2-3 引出列表'!$A$2:$CE$8700,$A243,MATCH(I$1,'2-3 引出列表'!$A$1:$CD$1,0)),""))</f>
        <v/>
      </c>
    </row>
    <row r="244" customFormat="1" spans="1:9">
      <c r="A244">
        <v>243</v>
      </c>
      <c r="B244" t="str">
        <f>IF(ISBLANK(IFERROR(INDEX('2-3 引出列表'!$A$2:$CE$8700,$A244,MATCH(B$1,'2-3 引出列表'!$A$1:$CD$1,0)),"")),"",IFERROR(INDEX('2-3 引出列表'!$A$2:$CE$8700,$A244,MATCH(B$1,'2-3 引出列表'!$A$1:$CD$1,0)),""))</f>
        <v>FK241226000902</v>
      </c>
      <c r="C244">
        <f>IF(ISBLANK(IFERROR(INDEX('2-3 引出列表'!$A$2:$CE$8700,$A244,MATCH(C$1,'2-3 引出列表'!$A$1:$CD$1,0)),"")),"",IFERROR(INDEX('2-3 引出列表'!$A$2:$CE$8700,$A244,MATCH(C$1,'2-3 引出列表'!$A$1:$CD$1,0)),""))</f>
        <v>500</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2025-01-17</v>
      </c>
      <c r="F244" t="str">
        <f t="shared" si="5"/>
        <v>2025-01</v>
      </c>
      <c r="G244" t="str">
        <f>IF(ISBLANK(IFERROR(INDEX('2-3 引出列表'!$A$2:$CE$8700,$A244,MATCH(G$1,'2-3 引出列表'!$A$1:$CD$1,0)),"")),"",IFERROR(INDEX('2-3 引出列表'!$A$2:$CE$8700,$A244,MATCH(G$1,'2-3 引出列表'!$A$1:$CD$1,0)),""))</f>
        <v>社区及业委会费用.社区文化费用</v>
      </c>
      <c r="H244" t="str">
        <f>IF(ISBLANK(IFERROR(INDEX('2-3 引出列表'!$A$2:$CE$8700,$A244,MATCH(H$1,'2-3 引出列表'!$A$1:$CD$1,0)),"")),"",IFERROR(INDEX('2-3 引出列表'!$A$2:$CE$8700,$A244,MATCH(H$1,'2-3 引出列表'!$A$1:$CD$1,0)),""))</f>
        <v/>
      </c>
      <c r="I244" t="str">
        <f>IF(ISBLANK(IFERROR(INDEX('2-3 引出列表'!$A$2:$CE$8700,$A244,MATCH(I$1,'2-3 引出列表'!$A$1:$CD$1,0)),"")),"",IFERROR(INDEX('2-3 引出列表'!$A$2:$CE$8700,$A244,MATCH(I$1,'2-3 引出列表'!$A$1:$CD$1,0)),""))</f>
        <v>金采易购</v>
      </c>
    </row>
    <row r="245" customFormat="1" spans="1:9">
      <c r="A245">
        <v>244</v>
      </c>
      <c r="B245" t="str">
        <f>IF(ISBLANK(IFERROR(INDEX('2-3 引出列表'!$A$2:$CE$8700,$A245,MATCH(B$1,'2-3 引出列表'!$A$1:$CD$1,0)),"")),"",IFERROR(INDEX('2-3 引出列表'!$A$2:$CE$8700,$A245,MATCH(B$1,'2-3 引出列表'!$A$1:$CD$1,0)),""))</f>
        <v>TK20241226156486</v>
      </c>
      <c r="C245">
        <f>IF(ISBLANK(IFERROR(INDEX('2-3 引出列表'!$A$2:$CE$8700,$A245,MATCH(C$1,'2-3 引出列表'!$A$1:$CD$1,0)),"")),"",IFERROR(INDEX('2-3 引出列表'!$A$2:$CE$8700,$A245,MATCH(C$1,'2-3 引出列表'!$A$1:$CD$1,0)),""))</f>
        <v>2000</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2025-01-17</v>
      </c>
      <c r="F245" t="str">
        <f t="shared" si="5"/>
        <v>2025-01</v>
      </c>
      <c r="G245" t="str">
        <f>IF(ISBLANK(IFERROR(INDEX('2-3 引出列表'!$A$2:$CE$8700,$A245,MATCH(G$1,'2-3 引出列表'!$A$1:$CD$1,0)),"")),"",IFERROR(INDEX('2-3 引出列表'!$A$2:$CE$8700,$A245,MATCH(G$1,'2-3 引出列表'!$A$1:$CD$1,0)),""))</f>
        <v>保证金及押金.物业类押金</v>
      </c>
      <c r="H245" t="str">
        <f>IF(ISBLANK(IFERROR(INDEX('2-3 引出列表'!$A$2:$CE$8700,$A245,MATCH(H$1,'2-3 引出列表'!$A$1:$CD$1,0)),"")),"",IFERROR(INDEX('2-3 引出列表'!$A$2:$CE$8700,$A245,MATCH(H$1,'2-3 引出列表'!$A$1:$CD$1,0)),""))</f>
        <v/>
      </c>
      <c r="I245" t="str">
        <f>IF(ISBLANK(IFERROR(INDEX('2-3 引出列表'!$A$2:$CE$8700,$A245,MATCH(I$1,'2-3 引出列表'!$A$1:$CD$1,0)),"")),"",IFERROR(INDEX('2-3 引出列表'!$A$2:$CE$8700,$A245,MATCH(I$1,'2-3 引出列表'!$A$1:$CD$1,0)),""))</f>
        <v>SIP</v>
      </c>
    </row>
    <row r="246" customFormat="1" spans="1:9">
      <c r="A246">
        <v>245</v>
      </c>
      <c r="B246" t="str">
        <f>IF(ISBLANK(IFERROR(INDEX('2-3 引出列表'!$A$2:$CE$8700,$A246,MATCH(B$1,'2-3 引出列表'!$A$1:$CD$1,0)),"")),"",IFERROR(INDEX('2-3 引出列表'!$A$2:$CE$8700,$A246,MATCH(B$1,'2-3 引出列表'!$A$1:$CD$1,0)),""))</f>
        <v>FK241024001149</v>
      </c>
      <c r="C246">
        <f>IF(ISBLANK(IFERROR(INDEX('2-3 引出列表'!$A$2:$CE$8700,$A246,MATCH(C$1,'2-3 引出列表'!$A$1:$CD$1,0)),"")),"",IFERROR(INDEX('2-3 引出列表'!$A$2:$CE$8700,$A246,MATCH(C$1,'2-3 引出列表'!$A$1:$CD$1,0)),""))</f>
        <v>550</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2025-01-17</v>
      </c>
      <c r="F246" t="str">
        <f t="shared" si="5"/>
        <v>2025-01</v>
      </c>
      <c r="G246" t="str">
        <f>IF(ISBLANK(IFERROR(INDEX('2-3 引出列表'!$A$2:$CE$8700,$A246,MATCH(G$1,'2-3 引出列表'!$A$1:$CD$1,0)),"")),"",IFERROR(INDEX('2-3 引出列表'!$A$2:$CE$8700,$A246,MATCH(G$1,'2-3 引出列表'!$A$1:$CD$1,0)),""))</f>
        <v>办公事务.办公费</v>
      </c>
      <c r="H246" t="str">
        <f>IF(ISBLANK(IFERROR(INDEX('2-3 引出列表'!$A$2:$CE$8700,$A246,MATCH(H$1,'2-3 引出列表'!$A$1:$CD$1,0)),"")),"",IFERROR(INDEX('2-3 引出列表'!$A$2:$CE$8700,$A246,MATCH(H$1,'2-3 引出列表'!$A$1:$CD$1,0)),""))</f>
        <v>XHWZ-Z-2024-0032</v>
      </c>
      <c r="I246" t="str">
        <f>IF(ISBLANK(IFERROR(INDEX('2-3 引出列表'!$A$2:$CE$8700,$A246,MATCH(I$1,'2-3 引出列表'!$A$1:$CD$1,0)),"")),"",IFERROR(INDEX('2-3 引出列表'!$A$2:$CE$8700,$A246,MATCH(I$1,'2-3 引出列表'!$A$1:$CD$1,0)),""))</f>
        <v>金采易购</v>
      </c>
    </row>
    <row r="247" customFormat="1" spans="1:9">
      <c r="A247">
        <v>246</v>
      </c>
      <c r="B247" t="str">
        <f>IF(ISBLANK(IFERROR(INDEX('2-3 引出列表'!$A$2:$CE$8700,$A247,MATCH(B$1,'2-3 引出列表'!$A$1:$CD$1,0)),"")),"",IFERROR(INDEX('2-3 引出列表'!$A$2:$CE$8700,$A247,MATCH(B$1,'2-3 引出列表'!$A$1:$CD$1,0)),""))</f>
        <v>FK241029000103</v>
      </c>
      <c r="C247">
        <f>IF(ISBLANK(IFERROR(INDEX('2-3 引出列表'!$A$2:$CE$8700,$A247,MATCH(C$1,'2-3 引出列表'!$A$1:$CD$1,0)),"")),"",IFERROR(INDEX('2-3 引出列表'!$A$2:$CE$8700,$A247,MATCH(C$1,'2-3 引出列表'!$A$1:$CD$1,0)),""))</f>
        <v>2223.46</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2025-01-17</v>
      </c>
      <c r="F247" t="str">
        <f t="shared" si="5"/>
        <v>2025-01</v>
      </c>
      <c r="G247" t="str">
        <f>IF(ISBLANK(IFERROR(INDEX('2-3 引出列表'!$A$2:$CE$8700,$A247,MATCH(G$1,'2-3 引出列表'!$A$1:$CD$1,0)),"")),"",IFERROR(INDEX('2-3 引出列表'!$A$2:$CE$8700,$A247,MATCH(G$1,'2-3 引出列表'!$A$1:$CD$1,0)),""))</f>
        <v>办公事务.办公费</v>
      </c>
      <c r="H247" t="str">
        <f>IF(ISBLANK(IFERROR(INDEX('2-3 引出列表'!$A$2:$CE$8700,$A247,MATCH(H$1,'2-3 引出列表'!$A$1:$CD$1,0)),"")),"",IFERROR(INDEX('2-3 引出列表'!$A$2:$CE$8700,$A247,MATCH(H$1,'2-3 引出列表'!$A$1:$CD$1,0)),""))</f>
        <v>ZB20210901JCWZ02</v>
      </c>
      <c r="I247" t="str">
        <f>IF(ISBLANK(IFERROR(INDEX('2-3 引出列表'!$A$2:$CE$8700,$A247,MATCH(I$1,'2-3 引出列表'!$A$1:$CD$1,0)),"")),"",IFERROR(INDEX('2-3 引出列表'!$A$2:$CE$8700,$A247,MATCH(I$1,'2-3 引出列表'!$A$1:$CD$1,0)),""))</f>
        <v>金采易购</v>
      </c>
    </row>
    <row r="248" customFormat="1" spans="1:9">
      <c r="A248">
        <v>247</v>
      </c>
      <c r="B248" t="str">
        <f>IF(ISBLANK(IFERROR(INDEX('2-3 引出列表'!$A$2:$CE$8700,$A248,MATCH(B$1,'2-3 引出列表'!$A$1:$CD$1,0)),"")),"",IFERROR(INDEX('2-3 引出列表'!$A$2:$CE$8700,$A248,MATCH(B$1,'2-3 引出列表'!$A$1:$CD$1,0)),""))</f>
        <v>FK241011000287</v>
      </c>
      <c r="C248">
        <f>IF(ISBLANK(IFERROR(INDEX('2-3 引出列表'!$A$2:$CE$8700,$A248,MATCH(C$1,'2-3 引出列表'!$A$1:$CD$1,0)),"")),"",IFERROR(INDEX('2-3 引出列表'!$A$2:$CE$8700,$A248,MATCH(C$1,'2-3 引出列表'!$A$1:$CD$1,0)),""))</f>
        <v>81000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2025-01-15</v>
      </c>
      <c r="F248" t="str">
        <f t="shared" si="5"/>
        <v>2025-01</v>
      </c>
      <c r="G248" t="str">
        <f>IF(ISBLANK(IFERROR(INDEX('2-3 引出列表'!$A$2:$CE$8700,$A248,MATCH(G$1,'2-3 引出列表'!$A$1:$CD$1,0)),"")),"",IFERROR(INDEX('2-3 引出列表'!$A$2:$CE$8700,$A248,MATCH(G$1,'2-3 引出列表'!$A$1:$CD$1,0)),""))</f>
        <v>外包服务费.电梯维保外包</v>
      </c>
      <c r="H248" t="str">
        <f>IF(ISBLANK(IFERROR(INDEX('2-3 引出列表'!$A$2:$CE$8700,$A248,MATCH(H$1,'2-3 引出列表'!$A$1:$CD$1,0)),"")),"",IFERROR(INDEX('2-3 引出列表'!$A$2:$CE$8700,$A248,MATCH(H$1,'2-3 引出列表'!$A$1:$CD$1,0)),""))</f>
        <v>GCFW-Z-2023-3603</v>
      </c>
      <c r="I248" t="str">
        <f>IF(ISBLANK(IFERROR(INDEX('2-3 引出列表'!$A$2:$CE$8700,$A248,MATCH(I$1,'2-3 引出列表'!$A$1:$CD$1,0)),"")),"",IFERROR(INDEX('2-3 引出列表'!$A$2:$CE$8700,$A248,MATCH(I$1,'2-3 引出列表'!$A$1:$CD$1,0)),""))</f>
        <v>金采易购</v>
      </c>
    </row>
    <row r="249" customFormat="1" spans="1:9">
      <c r="A249">
        <v>248</v>
      </c>
      <c r="B249" t="str">
        <f>IF(ISBLANK(IFERROR(INDEX('2-3 引出列表'!$A$2:$CE$8700,$A249,MATCH(B$1,'2-3 引出列表'!$A$1:$CD$1,0)),"")),"",IFERROR(INDEX('2-3 引出列表'!$A$2:$CE$8700,$A249,MATCH(B$1,'2-3 引出列表'!$A$1:$CD$1,0)),""))</f>
        <v>FK241122000550</v>
      </c>
      <c r="C249">
        <f>IF(ISBLANK(IFERROR(INDEX('2-3 引出列表'!$A$2:$CE$8700,$A249,MATCH(C$1,'2-3 引出列表'!$A$1:$CD$1,0)),"")),"",IFERROR(INDEX('2-3 引出列表'!$A$2:$CE$8700,$A249,MATCH(C$1,'2-3 引出列表'!$A$1:$CD$1,0)),""))</f>
        <v>172840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2025-01-15</v>
      </c>
      <c r="F249" t="str">
        <f t="shared" si="5"/>
        <v>2025-01</v>
      </c>
      <c r="G249" t="str">
        <f>IF(ISBLANK(IFERROR(INDEX('2-3 引出列表'!$A$2:$CE$8700,$A249,MATCH(G$1,'2-3 引出列表'!$A$1:$CD$1,0)),"")),"",IFERROR(INDEX('2-3 引出列表'!$A$2:$CE$8700,$A249,MATCH(G$1,'2-3 引出列表'!$A$1:$CD$1,0)),""))</f>
        <v>外包服务费.安全外包</v>
      </c>
      <c r="H249" t="str">
        <f>IF(ISBLANK(IFERROR(INDEX('2-3 引出列表'!$A$2:$CE$8700,$A249,MATCH(H$1,'2-3 引出列表'!$A$1:$CD$1,0)),"")),"",IFERROR(INDEX('2-3 引出列表'!$A$2:$CE$8700,$A249,MATCH(H$1,'2-3 引出列表'!$A$1:$CD$1,0)),""))</f>
        <v>AQFW-Z-2023-0918</v>
      </c>
      <c r="I249" t="str">
        <f>IF(ISBLANK(IFERROR(INDEX('2-3 引出列表'!$A$2:$CE$8700,$A249,MATCH(I$1,'2-3 引出列表'!$A$1:$CD$1,0)),"")),"",IFERROR(INDEX('2-3 引出列表'!$A$2:$CE$8700,$A249,MATCH(I$1,'2-3 引出列表'!$A$1:$CD$1,0)),""))</f>
        <v>金采易购</v>
      </c>
    </row>
    <row r="250" customFormat="1" spans="1:9">
      <c r="A250">
        <v>249</v>
      </c>
      <c r="B250" t="str">
        <f>IF(ISBLANK(IFERROR(INDEX('2-3 引出列表'!$A$2:$CE$8700,$A250,MATCH(B$1,'2-3 引出列表'!$A$1:$CD$1,0)),"")),"",IFERROR(INDEX('2-3 引出列表'!$A$2:$CE$8700,$A250,MATCH(B$1,'2-3 引出列表'!$A$1:$CD$1,0)),""))</f>
        <v>FK241120000675</v>
      </c>
      <c r="C250">
        <f>IF(ISBLANK(IFERROR(INDEX('2-3 引出列表'!$A$2:$CE$8700,$A250,MATCH(C$1,'2-3 引出列表'!$A$1:$CD$1,0)),"")),"",IFERROR(INDEX('2-3 引出列表'!$A$2:$CE$8700,$A250,MATCH(C$1,'2-3 引出列表'!$A$1:$CD$1,0)),""))</f>
        <v>2955.23</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2025-01-15</v>
      </c>
      <c r="F250" t="str">
        <f t="shared" si="5"/>
        <v>2025-01</v>
      </c>
      <c r="G250" t="str">
        <f>IF(ISBLANK(IFERROR(INDEX('2-3 引出列表'!$A$2:$CE$8700,$A250,MATCH(G$1,'2-3 引出列表'!$A$1:$CD$1,0)),"")),"",IFERROR(INDEX('2-3 引出列表'!$A$2:$CE$8700,$A250,MATCH(G$1,'2-3 引出列表'!$A$1:$CD$1,0)),""))</f>
        <v>外包服务费.消防维保外包</v>
      </c>
      <c r="H250" t="str">
        <f>IF(ISBLANK(IFERROR(INDEX('2-3 引出列表'!$A$2:$CE$8700,$A250,MATCH(H$1,'2-3 引出列表'!$A$1:$CD$1,0)),"")),"",IFERROR(INDEX('2-3 引出列表'!$A$2:$CE$8700,$A250,MATCH(H$1,'2-3 引出列表'!$A$1:$CD$1,0)),""))</f>
        <v>GCFW-Z-2024-3557</v>
      </c>
      <c r="I250" t="str">
        <f>IF(ISBLANK(IFERROR(INDEX('2-3 引出列表'!$A$2:$CE$8700,$A250,MATCH(I$1,'2-3 引出列表'!$A$1:$CD$1,0)),"")),"",IFERROR(INDEX('2-3 引出列表'!$A$2:$CE$8700,$A250,MATCH(I$1,'2-3 引出列表'!$A$1:$CD$1,0)),""))</f>
        <v>金采易购</v>
      </c>
    </row>
    <row r="251" customFormat="1" spans="1:9">
      <c r="A251">
        <v>250</v>
      </c>
      <c r="B251" t="str">
        <f>IF(ISBLANK(IFERROR(INDEX('2-3 引出列表'!$A$2:$CE$8700,$A251,MATCH(B$1,'2-3 引出列表'!$A$1:$CD$1,0)),"")),"",IFERROR(INDEX('2-3 引出列表'!$A$2:$CE$8700,$A251,MATCH(B$1,'2-3 引出列表'!$A$1:$CD$1,0)),""))</f>
        <v>FK241119000874</v>
      </c>
      <c r="C251">
        <f>IF(ISBLANK(IFERROR(INDEX('2-3 引出列表'!$A$2:$CE$8700,$A251,MATCH(C$1,'2-3 引出列表'!$A$1:$CD$1,0)),"")),"",IFERROR(INDEX('2-3 引出列表'!$A$2:$CE$8700,$A251,MATCH(C$1,'2-3 引出列表'!$A$1:$CD$1,0)),""))</f>
        <v>2125</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2025-01-15</v>
      </c>
      <c r="F251" t="str">
        <f t="shared" si="5"/>
        <v>2025-01</v>
      </c>
      <c r="G251" t="str">
        <f>IF(ISBLANK(IFERROR(INDEX('2-3 引出列表'!$A$2:$CE$8700,$A251,MATCH(G$1,'2-3 引出列表'!$A$1:$CD$1,0)),"")),"",IFERROR(INDEX('2-3 引出列表'!$A$2:$CE$8700,$A251,MATCH(G$1,'2-3 引出列表'!$A$1:$CD$1,0)),""))</f>
        <v>外包服务费.工程施工外包</v>
      </c>
      <c r="H251" t="str">
        <f>IF(ISBLANK(IFERROR(INDEX('2-3 引出列表'!$A$2:$CE$8700,$A251,MATCH(H$1,'2-3 引出列表'!$A$1:$CD$1,0)),"")),"",IFERROR(INDEX('2-3 引出列表'!$A$2:$CE$8700,$A251,MATCH(H$1,'2-3 引出列表'!$A$1:$CD$1,0)),""))</f>
        <v/>
      </c>
      <c r="I251" t="str">
        <f>IF(ISBLANK(IFERROR(INDEX('2-3 引出列表'!$A$2:$CE$8700,$A251,MATCH(I$1,'2-3 引出列表'!$A$1:$CD$1,0)),"")),"",IFERROR(INDEX('2-3 引出列表'!$A$2:$CE$8700,$A251,MATCH(I$1,'2-3 引出列表'!$A$1:$CD$1,0)),""))</f>
        <v>金采易购</v>
      </c>
    </row>
    <row r="252" customFormat="1" spans="1:9">
      <c r="A252">
        <v>251</v>
      </c>
      <c r="B252" t="str">
        <f>IF(ISBLANK(IFERROR(INDEX('2-3 引出列表'!$A$2:$CE$8700,$A252,MATCH(B$1,'2-3 引出列表'!$A$1:$CD$1,0)),"")),"",IFERROR(INDEX('2-3 引出列表'!$A$2:$CE$8700,$A252,MATCH(B$1,'2-3 引出列表'!$A$1:$CD$1,0)),""))</f>
        <v>FK241119000942</v>
      </c>
      <c r="C252">
        <f>IF(ISBLANK(IFERROR(INDEX('2-3 引出列表'!$A$2:$CE$8700,$A252,MATCH(C$1,'2-3 引出列表'!$A$1:$CD$1,0)),"")),"",IFERROR(INDEX('2-3 引出列表'!$A$2:$CE$8700,$A252,MATCH(C$1,'2-3 引出列表'!$A$1:$CD$1,0)),""))</f>
        <v>4173</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2025-01-15</v>
      </c>
      <c r="F252" t="str">
        <f t="shared" si="5"/>
        <v>2025-01</v>
      </c>
      <c r="G252" t="str">
        <f>IF(ISBLANK(IFERROR(INDEX('2-3 引出列表'!$A$2:$CE$8700,$A252,MATCH(G$1,'2-3 引出列表'!$A$1:$CD$1,0)),"")),"",IFERROR(INDEX('2-3 引出列表'!$A$2:$CE$8700,$A252,MATCH(G$1,'2-3 引出列表'!$A$1:$CD$1,0)),""))</f>
        <v>外包服务费.工程施工外包</v>
      </c>
      <c r="H252" t="str">
        <f>IF(ISBLANK(IFERROR(INDEX('2-3 引出列表'!$A$2:$CE$8700,$A252,MATCH(H$1,'2-3 引出列表'!$A$1:$CD$1,0)),"")),"",IFERROR(INDEX('2-3 引出列表'!$A$2:$CE$8700,$A252,MATCH(H$1,'2-3 引出列表'!$A$1:$CD$1,0)),""))</f>
        <v/>
      </c>
      <c r="I252" t="str">
        <f>IF(ISBLANK(IFERROR(INDEX('2-3 引出列表'!$A$2:$CE$8700,$A252,MATCH(I$1,'2-3 引出列表'!$A$1:$CD$1,0)),"")),"",IFERROR(INDEX('2-3 引出列表'!$A$2:$CE$8700,$A252,MATCH(I$1,'2-3 引出列表'!$A$1:$CD$1,0)),""))</f>
        <v>金采易购</v>
      </c>
    </row>
    <row r="253" customFormat="1" spans="1:9">
      <c r="A253">
        <v>252</v>
      </c>
      <c r="B253" t="str">
        <f>IF(ISBLANK(IFERROR(INDEX('2-3 引出列表'!$A$2:$CE$8700,$A253,MATCH(B$1,'2-3 引出列表'!$A$1:$CD$1,0)),"")),"",IFERROR(INDEX('2-3 引出列表'!$A$2:$CE$8700,$A253,MATCH(B$1,'2-3 引出列表'!$A$1:$CD$1,0)),""))</f>
        <v>FK241119000410</v>
      </c>
      <c r="C253">
        <f>IF(ISBLANK(IFERROR(INDEX('2-3 引出列表'!$A$2:$CE$8700,$A253,MATCH(C$1,'2-3 引出列表'!$A$1:$CD$1,0)),"")),"",IFERROR(INDEX('2-3 引出列表'!$A$2:$CE$8700,$A253,MATCH(C$1,'2-3 引出列表'!$A$1:$CD$1,0)),""))</f>
        <v>2125</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2025-01-15</v>
      </c>
      <c r="F253" t="str">
        <f t="shared" si="5"/>
        <v>2025-01</v>
      </c>
      <c r="G253" t="str">
        <f>IF(ISBLANK(IFERROR(INDEX('2-3 引出列表'!$A$2:$CE$8700,$A253,MATCH(G$1,'2-3 引出列表'!$A$1:$CD$1,0)),"")),"",IFERROR(INDEX('2-3 引出列表'!$A$2:$CE$8700,$A253,MATCH(G$1,'2-3 引出列表'!$A$1:$CD$1,0)),""))</f>
        <v>外包服务费.工程施工外包</v>
      </c>
      <c r="H253" t="str">
        <f>IF(ISBLANK(IFERROR(INDEX('2-3 引出列表'!$A$2:$CE$8700,$A253,MATCH(H$1,'2-3 引出列表'!$A$1:$CD$1,0)),"")),"",IFERROR(INDEX('2-3 引出列表'!$A$2:$CE$8700,$A253,MATCH(H$1,'2-3 引出列表'!$A$1:$CD$1,0)),""))</f>
        <v/>
      </c>
      <c r="I253" t="str">
        <f>IF(ISBLANK(IFERROR(INDEX('2-3 引出列表'!$A$2:$CE$8700,$A253,MATCH(I$1,'2-3 引出列表'!$A$1:$CD$1,0)),"")),"",IFERROR(INDEX('2-3 引出列表'!$A$2:$CE$8700,$A253,MATCH(I$1,'2-3 引出列表'!$A$1:$CD$1,0)),""))</f>
        <v>金采易购</v>
      </c>
    </row>
    <row r="254" customFormat="1" spans="1:9">
      <c r="A254">
        <v>253</v>
      </c>
      <c r="B254" t="str">
        <f>IF(ISBLANK(IFERROR(INDEX('2-3 引出列表'!$A$2:$CE$8700,$A254,MATCH(B$1,'2-3 引出列表'!$A$1:$CD$1,0)),"")),"",IFERROR(INDEX('2-3 引出列表'!$A$2:$CE$8700,$A254,MATCH(B$1,'2-3 引出列表'!$A$1:$CD$1,0)),""))</f>
        <v>FK241107000255</v>
      </c>
      <c r="C254">
        <f>IF(ISBLANK(IFERROR(INDEX('2-3 引出列表'!$A$2:$CE$8700,$A254,MATCH(C$1,'2-3 引出列表'!$A$1:$CD$1,0)),"")),"",IFERROR(INDEX('2-3 引出列表'!$A$2:$CE$8700,$A254,MATCH(C$1,'2-3 引出列表'!$A$1:$CD$1,0)),""))</f>
        <v>2941.33</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2025-01-15</v>
      </c>
      <c r="F254" t="str">
        <f t="shared" si="5"/>
        <v>2025-01</v>
      </c>
      <c r="G254" t="str">
        <f>IF(ISBLANK(IFERROR(INDEX('2-3 引出列表'!$A$2:$CE$8700,$A254,MATCH(G$1,'2-3 引出列表'!$A$1:$CD$1,0)),"")),"",IFERROR(INDEX('2-3 引出列表'!$A$2:$CE$8700,$A254,MATCH(G$1,'2-3 引出列表'!$A$1:$CD$1,0)),""))</f>
        <v>外包服务费.消杀外包</v>
      </c>
      <c r="H254" t="str">
        <f>IF(ISBLANK(IFERROR(INDEX('2-3 引出列表'!$A$2:$CE$8700,$A254,MATCH(H$1,'2-3 引出列表'!$A$1:$CD$1,0)),"")),"",IFERROR(INDEX('2-3 引出列表'!$A$2:$CE$8700,$A254,MATCH(H$1,'2-3 引出列表'!$A$1:$CD$1,0)),""))</f>
        <v>HJFW-Z-2024-3338</v>
      </c>
      <c r="I254" t="str">
        <f>IF(ISBLANK(IFERROR(INDEX('2-3 引出列表'!$A$2:$CE$8700,$A254,MATCH(I$1,'2-3 引出列表'!$A$1:$CD$1,0)),"")),"",IFERROR(INDEX('2-3 引出列表'!$A$2:$CE$8700,$A254,MATCH(I$1,'2-3 引出列表'!$A$1:$CD$1,0)),""))</f>
        <v>金采易购</v>
      </c>
    </row>
    <row r="255" customFormat="1" spans="1:9">
      <c r="A255">
        <v>254</v>
      </c>
      <c r="B255" t="str">
        <f>IF(ISBLANK(IFERROR(INDEX('2-3 引出列表'!$A$2:$CE$8700,$A255,MATCH(B$1,'2-3 引出列表'!$A$1:$CD$1,0)),"")),"",IFERROR(INDEX('2-3 引出列表'!$A$2:$CE$8700,$A255,MATCH(B$1,'2-3 引出列表'!$A$1:$CD$1,0)),""))</f>
        <v>FK250114001438</v>
      </c>
      <c r="C255">
        <f>IF(ISBLANK(IFERROR(INDEX('2-3 引出列表'!$A$2:$CE$8700,$A255,MATCH(C$1,'2-3 引出列表'!$A$1:$CD$1,0)),"")),"",IFERROR(INDEX('2-3 引出列表'!$A$2:$CE$8700,$A255,MATCH(C$1,'2-3 引出列表'!$A$1:$CD$1,0)),""))</f>
        <v>2220</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2025-01-14</v>
      </c>
      <c r="F255" t="str">
        <f t="shared" si="5"/>
        <v>2025-01</v>
      </c>
      <c r="G255" t="str">
        <f>IF(ISBLANK(IFERROR(INDEX('2-3 引出列表'!$A$2:$CE$8700,$A255,MATCH(G$1,'2-3 引出列表'!$A$1:$CD$1,0)),"")),"",IFERROR(INDEX('2-3 引出列表'!$A$2:$CE$8700,$A255,MATCH(G$1,'2-3 引出列表'!$A$1:$CD$1,0)),""))</f>
        <v>办公事务.办公费</v>
      </c>
      <c r="H255" t="str">
        <f>IF(ISBLANK(IFERROR(INDEX('2-3 引出列表'!$A$2:$CE$8700,$A255,MATCH(H$1,'2-3 引出列表'!$A$1:$CD$1,0)),"")),"",IFERROR(INDEX('2-3 引出列表'!$A$2:$CE$8700,$A255,MATCH(H$1,'2-3 引出列表'!$A$1:$CD$1,0)),""))</f>
        <v>ZB20221207JCWZ01</v>
      </c>
      <c r="I255" t="str">
        <f>IF(ISBLANK(IFERROR(INDEX('2-3 引出列表'!$A$2:$CE$8700,$A255,MATCH(I$1,'2-3 引出列表'!$A$1:$CD$1,0)),"")),"",IFERROR(INDEX('2-3 引出列表'!$A$2:$CE$8700,$A255,MATCH(I$1,'2-3 引出列表'!$A$1:$CD$1,0)),""))</f>
        <v>金采易购</v>
      </c>
    </row>
    <row r="256" customFormat="1" spans="1:9">
      <c r="A256">
        <v>255</v>
      </c>
      <c r="B256" t="str">
        <f>IF(ISBLANK(IFERROR(INDEX('2-3 引出列表'!$A$2:$CE$8700,$A256,MATCH(B$1,'2-3 引出列表'!$A$1:$CD$1,0)),"")),"",IFERROR(INDEX('2-3 引出列表'!$A$2:$CE$8700,$A256,MATCH(B$1,'2-3 引出列表'!$A$1:$CD$1,0)),""))</f>
        <v>FK250107000059</v>
      </c>
      <c r="C256">
        <f>IF(ISBLANK(IFERROR(INDEX('2-3 引出列表'!$A$2:$CE$8700,$A256,MATCH(C$1,'2-3 引出列表'!$A$1:$CD$1,0)),"")),"",IFERROR(INDEX('2-3 引出列表'!$A$2:$CE$8700,$A256,MATCH(C$1,'2-3 引出列表'!$A$1:$CD$1,0)),""))</f>
        <v>2955.23</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2025-01-07</v>
      </c>
      <c r="F256" t="str">
        <f t="shared" si="5"/>
        <v>2025-01</v>
      </c>
      <c r="G256" t="str">
        <f>IF(ISBLANK(IFERROR(INDEX('2-3 引出列表'!$A$2:$CE$8700,$A256,MATCH(G$1,'2-3 引出列表'!$A$1:$CD$1,0)),"")),"",IFERROR(INDEX('2-3 引出列表'!$A$2:$CE$8700,$A256,MATCH(G$1,'2-3 引出列表'!$A$1:$CD$1,0)),""))</f>
        <v>外包服务费.消防维保外包</v>
      </c>
      <c r="H256" t="str">
        <f>IF(ISBLANK(IFERROR(INDEX('2-3 引出列表'!$A$2:$CE$8700,$A256,MATCH(H$1,'2-3 引出列表'!$A$1:$CD$1,0)),"")),"",IFERROR(INDEX('2-3 引出列表'!$A$2:$CE$8700,$A256,MATCH(H$1,'2-3 引出列表'!$A$1:$CD$1,0)),""))</f>
        <v>GCFW-Z-2024-3557</v>
      </c>
      <c r="I256" t="str">
        <f>IF(ISBLANK(IFERROR(INDEX('2-3 引出列表'!$A$2:$CE$8700,$A256,MATCH(I$1,'2-3 引出列表'!$A$1:$CD$1,0)),"")),"",IFERROR(INDEX('2-3 引出列表'!$A$2:$CE$8700,$A256,MATCH(I$1,'2-3 引出列表'!$A$1:$CD$1,0)),""))</f>
        <v>金采易购</v>
      </c>
    </row>
    <row r="257" customFormat="1" spans="1:9">
      <c r="A257">
        <v>256</v>
      </c>
      <c r="B257" t="str">
        <f>IF(ISBLANK(IFERROR(INDEX('2-3 引出列表'!$A$2:$CE$8700,$A257,MATCH(B$1,'2-3 引出列表'!$A$1:$CD$1,0)),"")),"",IFERROR(INDEX('2-3 引出列表'!$A$2:$CE$8700,$A257,MATCH(B$1,'2-3 引出列表'!$A$1:$CD$1,0)),""))</f>
        <v>FK250103001135</v>
      </c>
      <c r="C257">
        <f>IF(ISBLANK(IFERROR(INDEX('2-3 引出列表'!$A$2:$CE$8700,$A257,MATCH(C$1,'2-3 引出列表'!$A$1:$CD$1,0)),"")),"",IFERROR(INDEX('2-3 引出列表'!$A$2:$CE$8700,$A257,MATCH(C$1,'2-3 引出列表'!$A$1:$CD$1,0)),""))</f>
        <v>10230</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2025-01-03</v>
      </c>
      <c r="F257" t="str">
        <f t="shared" si="5"/>
        <v>2025-01</v>
      </c>
      <c r="G257" t="str">
        <f>IF(ISBLANK(IFERROR(INDEX('2-3 引出列表'!$A$2:$CE$8700,$A257,MATCH(G$1,'2-3 引出列表'!$A$1:$CD$1,0)),"")),"",IFERROR(INDEX('2-3 引出列表'!$A$2:$CE$8700,$A257,MATCH(G$1,'2-3 引出列表'!$A$1:$CD$1,0)),""))</f>
        <v>外包服务费.生活垃圾清运外包</v>
      </c>
      <c r="H257" t="str">
        <f>IF(ISBLANK(IFERROR(INDEX('2-3 引出列表'!$A$2:$CE$8700,$A257,MATCH(H$1,'2-3 引出列表'!$A$1:$CD$1,0)),"")),"",IFERROR(INDEX('2-3 引出列表'!$A$2:$CE$8700,$A257,MATCH(H$1,'2-3 引出列表'!$A$1:$CD$1,0)),""))</f>
        <v>HJFW-Z-2024-4951</v>
      </c>
      <c r="I257" t="str">
        <f>IF(ISBLANK(IFERROR(INDEX('2-3 引出列表'!$A$2:$CE$8700,$A257,MATCH(I$1,'2-3 引出列表'!$A$1:$CD$1,0)),"")),"",IFERROR(INDEX('2-3 引出列表'!$A$2:$CE$8700,$A257,MATCH(I$1,'2-3 引出列表'!$A$1:$CD$1,0)),""))</f>
        <v>金采易购</v>
      </c>
    </row>
    <row r="258" customFormat="1" spans="1:9">
      <c r="A258">
        <v>257</v>
      </c>
      <c r="B258" t="str">
        <f>IF(ISBLANK(IFERROR(INDEX('2-3 引出列表'!$A$2:$CE$8700,$A258,MATCH(B$1,'2-3 引出列表'!$A$1:$CD$1,0)),"")),"",IFERROR(INDEX('2-3 引出列表'!$A$2:$CE$8700,$A258,MATCH(B$1,'2-3 引出列表'!$A$1:$CD$1,0)),""))</f>
        <v>FK250103001067</v>
      </c>
      <c r="C258">
        <f>IF(ISBLANK(IFERROR(INDEX('2-3 引出列表'!$A$2:$CE$8700,$A258,MATCH(C$1,'2-3 引出列表'!$A$1:$CD$1,0)),"")),"",IFERROR(INDEX('2-3 引出列表'!$A$2:$CE$8700,$A258,MATCH(C$1,'2-3 引出列表'!$A$1:$CD$1,0)),""))</f>
        <v>31416</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2025-01-03</v>
      </c>
      <c r="F258" t="str">
        <f t="shared" si="5"/>
        <v>2025-01</v>
      </c>
      <c r="G258" t="str">
        <f>IF(ISBLANK(IFERROR(INDEX('2-3 引出列表'!$A$2:$CE$8700,$A258,MATCH(G$1,'2-3 引出列表'!$A$1:$CD$1,0)),"")),"",IFERROR(INDEX('2-3 引出列表'!$A$2:$CE$8700,$A258,MATCH(G$1,'2-3 引出列表'!$A$1:$CD$1,0)),""))</f>
        <v>外包服务费.保洁外包</v>
      </c>
      <c r="H258" t="str">
        <f>IF(ISBLANK(IFERROR(INDEX('2-3 引出列表'!$A$2:$CE$8700,$A258,MATCH(H$1,'2-3 引出列表'!$A$1:$CD$1,0)),"")),"",IFERROR(INDEX('2-3 引出列表'!$A$2:$CE$8700,$A258,MATCH(H$1,'2-3 引出列表'!$A$1:$CD$1,0)),""))</f>
        <v>HJFW-Z-2024-8175</v>
      </c>
      <c r="I258" t="str">
        <f>IF(ISBLANK(IFERROR(INDEX('2-3 引出列表'!$A$2:$CE$8700,$A258,MATCH(I$1,'2-3 引出列表'!$A$1:$CD$1,0)),"")),"",IFERROR(INDEX('2-3 引出列表'!$A$2:$CE$8700,$A258,MATCH(I$1,'2-3 引出列表'!$A$1:$CD$1,0)),""))</f>
        <v>金采易购</v>
      </c>
    </row>
    <row r="259" customFormat="1" spans="1:9">
      <c r="A259">
        <v>258</v>
      </c>
      <c r="B259" t="str">
        <f>IF(ISBLANK(IFERROR(INDEX('2-3 引出列表'!$A$2:$CE$8700,$A259,MATCH(B$1,'2-3 引出列表'!$A$1:$CD$1,0)),"")),"",IFERROR(INDEX('2-3 引出列表'!$A$2:$CE$8700,$A259,MATCH(B$1,'2-3 引出列表'!$A$1:$CD$1,0)),""))</f>
        <v>FK250103001029</v>
      </c>
      <c r="C259">
        <f>IF(ISBLANK(IFERROR(INDEX('2-3 引出列表'!$A$2:$CE$8700,$A259,MATCH(C$1,'2-3 引出列表'!$A$1:$CD$1,0)),"")),"",IFERROR(INDEX('2-3 引出列表'!$A$2:$CE$8700,$A259,MATCH(C$1,'2-3 引出列表'!$A$1:$CD$1,0)),""))</f>
        <v>29250</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2025-01-03</v>
      </c>
      <c r="F259" t="str">
        <f t="shared" si="5"/>
        <v>2025-01</v>
      </c>
      <c r="G259" t="str">
        <f>IF(ISBLANK(IFERROR(INDEX('2-3 引出列表'!$A$2:$CE$8700,$A259,MATCH(G$1,'2-3 引出列表'!$A$1:$CD$1,0)),"")),"",IFERROR(INDEX('2-3 引出列表'!$A$2:$CE$8700,$A259,MATCH(G$1,'2-3 引出列表'!$A$1:$CD$1,0)),""))</f>
        <v>外包服务费.保洁外包</v>
      </c>
      <c r="H259" t="str">
        <f>IF(ISBLANK(IFERROR(INDEX('2-3 引出列表'!$A$2:$CE$8700,$A259,MATCH(H$1,'2-3 引出列表'!$A$1:$CD$1,0)),"")),"",IFERROR(INDEX('2-3 引出列表'!$A$2:$CE$8700,$A259,MATCH(H$1,'2-3 引出列表'!$A$1:$CD$1,0)),""))</f>
        <v>HJFW-Z-2024-8175</v>
      </c>
      <c r="I259" t="str">
        <f>IF(ISBLANK(IFERROR(INDEX('2-3 引出列表'!$A$2:$CE$8700,$A259,MATCH(I$1,'2-3 引出列表'!$A$1:$CD$1,0)),"")),"",IFERROR(INDEX('2-3 引出列表'!$A$2:$CE$8700,$A259,MATCH(I$1,'2-3 引出列表'!$A$1:$CD$1,0)),""))</f>
        <v>金采易购</v>
      </c>
    </row>
    <row r="260" customFormat="1" spans="1:9">
      <c r="A260">
        <v>259</v>
      </c>
      <c r="B260" t="str">
        <f>IF(ISBLANK(IFERROR(INDEX('2-3 引出列表'!$A$2:$CE$8700,$A260,MATCH(B$1,'2-3 引出列表'!$A$1:$CD$1,0)),"")),"",IFERROR(INDEX('2-3 引出列表'!$A$2:$CE$8700,$A260,MATCH(B$1,'2-3 引出列表'!$A$1:$CD$1,0)),""))</f>
        <v>FK250103000934</v>
      </c>
      <c r="C260">
        <f>IF(ISBLANK(IFERROR(INDEX('2-3 引出列表'!$A$2:$CE$8700,$A260,MATCH(C$1,'2-3 引出列表'!$A$1:$CD$1,0)),"")),"",IFERROR(INDEX('2-3 引出列表'!$A$2:$CE$8700,$A260,MATCH(C$1,'2-3 引出列表'!$A$1:$CD$1,0)),""))</f>
        <v>29250</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2025-01-03</v>
      </c>
      <c r="F260" t="str">
        <f t="shared" si="5"/>
        <v>2025-01</v>
      </c>
      <c r="G260" t="str">
        <f>IF(ISBLANK(IFERROR(INDEX('2-3 引出列表'!$A$2:$CE$8700,$A260,MATCH(G$1,'2-3 引出列表'!$A$1:$CD$1,0)),"")),"",IFERROR(INDEX('2-3 引出列表'!$A$2:$CE$8700,$A260,MATCH(G$1,'2-3 引出列表'!$A$1:$CD$1,0)),""))</f>
        <v>外包服务费.保洁外包</v>
      </c>
      <c r="H260" t="str">
        <f>IF(ISBLANK(IFERROR(INDEX('2-3 引出列表'!$A$2:$CE$8700,$A260,MATCH(H$1,'2-3 引出列表'!$A$1:$CD$1,0)),"")),"",IFERROR(INDEX('2-3 引出列表'!$A$2:$CE$8700,$A260,MATCH(H$1,'2-3 引出列表'!$A$1:$CD$1,0)),""))</f>
        <v>HJFW-Z-2024-8175</v>
      </c>
      <c r="I260" t="str">
        <f>IF(ISBLANK(IFERROR(INDEX('2-3 引出列表'!$A$2:$CE$8700,$A260,MATCH(I$1,'2-3 引出列表'!$A$1:$CD$1,0)),"")),"",IFERROR(INDEX('2-3 引出列表'!$A$2:$CE$8700,$A260,MATCH(I$1,'2-3 引出列表'!$A$1:$CD$1,0)),""))</f>
        <v>金采易购</v>
      </c>
    </row>
    <row r="261" customFormat="1" spans="1:9">
      <c r="A261">
        <v>260</v>
      </c>
      <c r="B261" t="str">
        <f>IF(ISBLANK(IFERROR(INDEX('2-3 引出列表'!$A$2:$CE$8700,$A261,MATCH(B$1,'2-3 引出列表'!$A$1:$CD$1,0)),"")),"",IFERROR(INDEX('2-3 引出列表'!$A$2:$CE$8700,$A261,MATCH(B$1,'2-3 引出列表'!$A$1:$CD$1,0)),""))</f>
        <v>FK250103000890</v>
      </c>
      <c r="C261">
        <f>IF(ISBLANK(IFERROR(INDEX('2-3 引出列表'!$A$2:$CE$8700,$A261,MATCH(C$1,'2-3 引出列表'!$A$1:$CD$1,0)),"")),"",IFERROR(INDEX('2-3 引出列表'!$A$2:$CE$8700,$A261,MATCH(C$1,'2-3 引出列表'!$A$1:$CD$1,0)),""))</f>
        <v>3000</v>
      </c>
      <c r="D261" t="str">
        <f>IF(ISBLANK(IFERROR(INDEX('2-3 引出列表'!$A$2:$CE$8700,$A261,MATCH(D$1,'2-3 引出列表'!$A$1:$CD$1,0)),"")),"",IFERROR(INDEX('2-3 引出列表'!$A$2:$CE$8700,$A261,MATCH(D$1,'2-3 引出列表'!$A$1:$CD$1,0)),""))</f>
        <v>已付款</v>
      </c>
      <c r="E261" t="str">
        <f>IF(ISBLANK(IFERROR(INDEX('2-3 引出列表'!$A$2:$CE$8700,$A261,MATCH(E$1,'2-3 引出列表'!$A$1:$CD$1,0)),"")),"",IFERROR(INDEX('2-3 引出列表'!$A$2:$CE$8700,$A261,MATCH(E$1,'2-3 引出列表'!$A$1:$CD$1,0)),""))</f>
        <v>2025-01-03</v>
      </c>
      <c r="F261" t="str">
        <f t="shared" si="5"/>
        <v>2025-01</v>
      </c>
      <c r="G261" t="str">
        <f>IF(ISBLANK(IFERROR(INDEX('2-3 引出列表'!$A$2:$CE$8700,$A261,MATCH(G$1,'2-3 引出列表'!$A$1:$CD$1,0)),"")),"",IFERROR(INDEX('2-3 引出列表'!$A$2:$CE$8700,$A261,MATCH(G$1,'2-3 引出列表'!$A$1:$CD$1,0)),""))</f>
        <v>外包服务费.保洁外包</v>
      </c>
      <c r="H261" t="str">
        <f>IF(ISBLANK(IFERROR(INDEX('2-3 引出列表'!$A$2:$CE$8700,$A261,MATCH(H$1,'2-3 引出列表'!$A$1:$CD$1,0)),"")),"",IFERROR(INDEX('2-3 引出列表'!$A$2:$CE$8700,$A261,MATCH(H$1,'2-3 引出列表'!$A$1:$CD$1,0)),""))</f>
        <v>GCFW-Z-2024-0643</v>
      </c>
      <c r="I261" t="str">
        <f>IF(ISBLANK(IFERROR(INDEX('2-3 引出列表'!$A$2:$CE$8700,$A261,MATCH(I$1,'2-3 引出列表'!$A$1:$CD$1,0)),"")),"",IFERROR(INDEX('2-3 引出列表'!$A$2:$CE$8700,$A261,MATCH(I$1,'2-3 引出列表'!$A$1:$CD$1,0)),""))</f>
        <v>金采易购</v>
      </c>
    </row>
    <row r="262" customFormat="1" spans="1:9">
      <c r="A262">
        <v>261</v>
      </c>
      <c r="B262" t="str">
        <f>IF(ISBLANK(IFERROR(INDEX('2-3 引出列表'!$A$2:$CE$8700,$A262,MATCH(B$1,'2-3 引出列表'!$A$1:$CD$1,0)),"")),"",IFERROR(INDEX('2-3 引出列表'!$A$2:$CE$8700,$A262,MATCH(B$1,'2-3 引出列表'!$A$1:$CD$1,0)),""))</f>
        <v>FK250103000841</v>
      </c>
      <c r="C262">
        <f>IF(ISBLANK(IFERROR(INDEX('2-3 引出列表'!$A$2:$CE$8700,$A262,MATCH(C$1,'2-3 引出列表'!$A$1:$CD$1,0)),"")),"",IFERROR(INDEX('2-3 引出列表'!$A$2:$CE$8700,$A262,MATCH(C$1,'2-3 引出列表'!$A$1:$CD$1,0)),""))</f>
        <v>2941.33</v>
      </c>
      <c r="D262" t="str">
        <f>IF(ISBLANK(IFERROR(INDEX('2-3 引出列表'!$A$2:$CE$8700,$A262,MATCH(D$1,'2-3 引出列表'!$A$1:$CD$1,0)),"")),"",IFERROR(INDEX('2-3 引出列表'!$A$2:$CE$8700,$A262,MATCH(D$1,'2-3 引出列表'!$A$1:$CD$1,0)),""))</f>
        <v>已付款</v>
      </c>
      <c r="E262" t="str">
        <f>IF(ISBLANK(IFERROR(INDEX('2-3 引出列表'!$A$2:$CE$8700,$A262,MATCH(E$1,'2-3 引出列表'!$A$1:$CD$1,0)),"")),"",IFERROR(INDEX('2-3 引出列表'!$A$2:$CE$8700,$A262,MATCH(E$1,'2-3 引出列表'!$A$1:$CD$1,0)),""))</f>
        <v>2025-01-03</v>
      </c>
      <c r="F262" t="str">
        <f t="shared" si="5"/>
        <v>2025-01</v>
      </c>
      <c r="G262" t="str">
        <f>IF(ISBLANK(IFERROR(INDEX('2-3 引出列表'!$A$2:$CE$8700,$A262,MATCH(G$1,'2-3 引出列表'!$A$1:$CD$1,0)),"")),"",IFERROR(INDEX('2-3 引出列表'!$A$2:$CE$8700,$A262,MATCH(G$1,'2-3 引出列表'!$A$1:$CD$1,0)),""))</f>
        <v>外包服务费.消杀外包</v>
      </c>
      <c r="H262" t="str">
        <f>IF(ISBLANK(IFERROR(INDEX('2-3 引出列表'!$A$2:$CE$8700,$A262,MATCH(H$1,'2-3 引出列表'!$A$1:$CD$1,0)),"")),"",IFERROR(INDEX('2-3 引出列表'!$A$2:$CE$8700,$A262,MATCH(H$1,'2-3 引出列表'!$A$1:$CD$1,0)),""))</f>
        <v>HJFW-Z-2024-3338</v>
      </c>
      <c r="I262" t="str">
        <f>IF(ISBLANK(IFERROR(INDEX('2-3 引出列表'!$A$2:$CE$8700,$A262,MATCH(I$1,'2-3 引出列表'!$A$1:$CD$1,0)),"")),"",IFERROR(INDEX('2-3 引出列表'!$A$2:$CE$8700,$A262,MATCH(I$1,'2-3 引出列表'!$A$1:$CD$1,0)),""))</f>
        <v>金采易购</v>
      </c>
    </row>
    <row r="263" customFormat="1" spans="1:9">
      <c r="A263">
        <v>262</v>
      </c>
      <c r="B263" t="str">
        <f>IF(ISBLANK(IFERROR(INDEX('2-3 引出列表'!$A$2:$CE$8700,$A263,MATCH(B$1,'2-3 引出列表'!$A$1:$CD$1,0)),"")),"",IFERROR(INDEX('2-3 引出列表'!$A$2:$CE$8700,$A263,MATCH(B$1,'2-3 引出列表'!$A$1:$CD$1,0)),""))</f>
        <v/>
      </c>
      <c r="C263">
        <f>IF(ISBLANK(IFERROR(INDEX('2-3 引出列表'!$A$2:$CE$8700,$A263,MATCH(C$1,'2-3 引出列表'!$A$1:$CD$1,0)),"")),"",IFERROR(INDEX('2-3 引出列表'!$A$2:$CE$8700,$A263,MATCH(C$1,'2-3 引出列表'!$A$1:$CD$1,0)),""))</f>
        <v>11400</v>
      </c>
      <c r="D263" t="str">
        <f>IF(ISBLANK(IFERROR(INDEX('2-3 引出列表'!$A$2:$CE$8700,$A263,MATCH(D$1,'2-3 引出列表'!$A$1:$CD$1,0)),"")),"",IFERROR(INDEX('2-3 引出列表'!$A$2:$CE$8700,$A263,MATCH(D$1,'2-3 引出列表'!$A$1:$CD$1,0)),""))</f>
        <v>已提交</v>
      </c>
      <c r="E263" t="str">
        <f>IF(ISBLANK(IFERROR(INDEX('2-3 引出列表'!$A$2:$CE$8700,$A263,MATCH(E$1,'2-3 引出列表'!$A$1:$CD$1,0)),"")),"",IFERROR(INDEX('2-3 引出列表'!$A$2:$CE$8700,$A263,MATCH(E$1,'2-3 引出列表'!$A$1:$CD$1,0)),""))</f>
        <v>2025-08-28</v>
      </c>
      <c r="F263" t="str">
        <f t="shared" si="5"/>
        <v>2025-08</v>
      </c>
      <c r="G263" t="str">
        <f>IF(ISBLANK(IFERROR(INDEX('2-3 引出列表'!$A$2:$CE$8700,$A263,MATCH(G$1,'2-3 引出列表'!$A$1:$CD$1,0)),"")),"",IFERROR(INDEX('2-3 引出列表'!$A$2:$CE$8700,$A263,MATCH(G$1,'2-3 引出列表'!$A$1:$CD$1,0)),""))</f>
        <v>外包服务费.电梯维保外包</v>
      </c>
      <c r="H263" t="str">
        <f>IF(ISBLANK(IFERROR(INDEX('2-3 引出列表'!$A$2:$CE$8700,$A263,MATCH(H$1,'2-3 引出列表'!$A$1:$CD$1,0)),"")),"",IFERROR(INDEX('2-3 引出列表'!$A$2:$CE$8700,$A263,MATCH(H$1,'2-3 引出列表'!$A$1:$CD$1,0)),""))</f>
        <v>GCFW-Z-2023-3603</v>
      </c>
      <c r="I263" t="str">
        <f>IF(ISBLANK(IFERROR(INDEX('2-3 引出列表'!$A$2:$CE$8700,$A263,MATCH(I$1,'2-3 引出列表'!$A$1:$CD$1,0)),"")),"",IFERROR(INDEX('2-3 引出列表'!$A$2:$CE$8700,$A263,MATCH(I$1,'2-3 引出列表'!$A$1:$CD$1,0)),""))</f>
        <v>金采易购</v>
      </c>
    </row>
    <row r="264" customFormat="1" spans="1:9">
      <c r="A264">
        <v>263</v>
      </c>
      <c r="B264" t="str">
        <f>IF(ISBLANK(IFERROR(INDEX('2-3 引出列表'!$A$2:$CE$8700,$A264,MATCH(B$1,'2-3 引出列表'!$A$1:$CD$1,0)),"")),"",IFERROR(INDEX('2-3 引出列表'!$A$2:$CE$8700,$A264,MATCH(B$1,'2-3 引出列表'!$A$1:$CD$1,0)),""))</f>
        <v/>
      </c>
      <c r="C264">
        <f>IF(ISBLANK(IFERROR(INDEX('2-3 引出列表'!$A$2:$CE$8700,$A264,MATCH(C$1,'2-3 引出列表'!$A$1:$CD$1,0)),"")),"",IFERROR(INDEX('2-3 引出列表'!$A$2:$CE$8700,$A264,MATCH(C$1,'2-3 引出列表'!$A$1:$CD$1,0)),""))</f>
        <v>1300</v>
      </c>
      <c r="D264" t="str">
        <f>IF(ISBLANK(IFERROR(INDEX('2-3 引出列表'!$A$2:$CE$8700,$A264,MATCH(D$1,'2-3 引出列表'!$A$1:$CD$1,0)),"")),"",IFERROR(INDEX('2-3 引出列表'!$A$2:$CE$8700,$A264,MATCH(D$1,'2-3 引出列表'!$A$1:$CD$1,0)),""))</f>
        <v>已提交</v>
      </c>
      <c r="E264" t="str">
        <f>IF(ISBLANK(IFERROR(INDEX('2-3 引出列表'!$A$2:$CE$8700,$A264,MATCH(E$1,'2-3 引出列表'!$A$1:$CD$1,0)),"")),"",IFERROR(INDEX('2-3 引出列表'!$A$2:$CE$8700,$A264,MATCH(E$1,'2-3 引出列表'!$A$1:$CD$1,0)),""))</f>
        <v>2025-08-27</v>
      </c>
      <c r="F264" t="str">
        <f t="shared" si="5"/>
        <v>2025-08</v>
      </c>
      <c r="G264" t="str">
        <f>IF(ISBLANK(IFERROR(INDEX('2-3 引出列表'!$A$2:$CE$8700,$A264,MATCH(G$1,'2-3 引出列表'!$A$1:$CD$1,0)),"")),"",IFERROR(INDEX('2-3 引出列表'!$A$2:$CE$8700,$A264,MATCH(G$1,'2-3 引出列表'!$A$1:$CD$1,0)),""))</f>
        <v>物料消耗.物料消耗</v>
      </c>
      <c r="H264" t="str">
        <f>IF(ISBLANK(IFERROR(INDEX('2-3 引出列表'!$A$2:$CE$8700,$A264,MATCH(H$1,'2-3 引出列表'!$A$1:$CD$1,0)),"")),"",IFERROR(INDEX('2-3 引出列表'!$A$2:$CE$8700,$A264,MATCH(H$1,'2-3 引出列表'!$A$1:$CD$1,0)),""))</f>
        <v>XHWZ-Z-2024-0203</v>
      </c>
      <c r="I264" t="str">
        <f>IF(ISBLANK(IFERROR(INDEX('2-3 引出列表'!$A$2:$CE$8700,$A264,MATCH(I$1,'2-3 引出列表'!$A$1:$CD$1,0)),"")),"",IFERROR(INDEX('2-3 引出列表'!$A$2:$CE$8700,$A264,MATCH(I$1,'2-3 引出列表'!$A$1:$CD$1,0)),""))</f>
        <v>金采易购</v>
      </c>
    </row>
    <row r="265" customFormat="1" spans="1:9">
      <c r="A265">
        <v>264</v>
      </c>
      <c r="B265" t="str">
        <f>IF(ISBLANK(IFERROR(INDEX('2-3 引出列表'!$A$2:$CE$8700,$A265,MATCH(B$1,'2-3 引出列表'!$A$1:$CD$1,0)),"")),"",IFERROR(INDEX('2-3 引出列表'!$A$2:$CE$8700,$A265,MATCH(B$1,'2-3 引出列表'!$A$1:$CD$1,0)),""))</f>
        <v/>
      </c>
      <c r="C265">
        <f>IF(ISBLANK(IFERROR(INDEX('2-3 引出列表'!$A$2:$CE$8700,$A265,MATCH(C$1,'2-3 引出列表'!$A$1:$CD$1,0)),"")),"",IFERROR(INDEX('2-3 引出列表'!$A$2:$CE$8700,$A265,MATCH(C$1,'2-3 引出列表'!$A$1:$CD$1,0)),""))</f>
        <v>2000</v>
      </c>
      <c r="D265" t="str">
        <f>IF(ISBLANK(IFERROR(INDEX('2-3 引出列表'!$A$2:$CE$8700,$A265,MATCH(D$1,'2-3 引出列表'!$A$1:$CD$1,0)),"")),"",IFERROR(INDEX('2-3 引出列表'!$A$2:$CE$8700,$A265,MATCH(D$1,'2-3 引出列表'!$A$1:$CD$1,0)),""))</f>
        <v>已提交</v>
      </c>
      <c r="E265" t="str">
        <f>IF(ISBLANK(IFERROR(INDEX('2-3 引出列表'!$A$2:$CE$8700,$A265,MATCH(E$1,'2-3 引出列表'!$A$1:$CD$1,0)),"")),"",IFERROR(INDEX('2-3 引出列表'!$A$2:$CE$8700,$A265,MATCH(E$1,'2-3 引出列表'!$A$1:$CD$1,0)),""))</f>
        <v>2025-08-27</v>
      </c>
      <c r="F265" t="str">
        <f t="shared" si="5"/>
        <v>2025-08</v>
      </c>
      <c r="G265" t="str">
        <f>IF(ISBLANK(IFERROR(INDEX('2-3 引出列表'!$A$2:$CE$8700,$A265,MATCH(G$1,'2-3 引出列表'!$A$1:$CD$1,0)),"")),"",IFERROR(INDEX('2-3 引出列表'!$A$2:$CE$8700,$A265,MATCH(G$1,'2-3 引出列表'!$A$1:$CD$1,0)),""))</f>
        <v>保证金及押金.物业类押金</v>
      </c>
      <c r="H265" t="str">
        <f>IF(ISBLANK(IFERROR(INDEX('2-3 引出列表'!$A$2:$CE$8700,$A265,MATCH(H$1,'2-3 引出列表'!$A$1:$CD$1,0)),"")),"",IFERROR(INDEX('2-3 引出列表'!$A$2:$CE$8700,$A265,MATCH(H$1,'2-3 引出列表'!$A$1:$CD$1,0)),""))</f>
        <v/>
      </c>
      <c r="I265" t="str">
        <f>IF(ISBLANK(IFERROR(INDEX('2-3 引出列表'!$A$2:$CE$8700,$A265,MATCH(I$1,'2-3 引出列表'!$A$1:$CD$1,0)),"")),"",IFERROR(INDEX('2-3 引出列表'!$A$2:$CE$8700,$A265,MATCH(I$1,'2-3 引出列表'!$A$1:$CD$1,0)),""))</f>
        <v>SIP</v>
      </c>
    </row>
    <row r="266" customFormat="1" spans="1:9">
      <c r="A266">
        <v>265</v>
      </c>
      <c r="B266" t="str">
        <f>IF(ISBLANK(IFERROR(INDEX('2-3 引出列表'!$A$2:$CE$8700,$A266,MATCH(B$1,'2-3 引出列表'!$A$1:$CD$1,0)),"")),"",IFERROR(INDEX('2-3 引出列表'!$A$2:$CE$8700,$A266,MATCH(B$1,'2-3 引出列表'!$A$1:$CD$1,0)),""))</f>
        <v/>
      </c>
      <c r="C266">
        <f>IF(ISBLANK(IFERROR(INDEX('2-3 引出列表'!$A$2:$CE$8700,$A266,MATCH(C$1,'2-3 引出列表'!$A$1:$CD$1,0)),"")),"",IFERROR(INDEX('2-3 引出列表'!$A$2:$CE$8700,$A266,MATCH(C$1,'2-3 引出列表'!$A$1:$CD$1,0)),""))</f>
        <v>450</v>
      </c>
      <c r="D266" t="str">
        <f>IF(ISBLANK(IFERROR(INDEX('2-3 引出列表'!$A$2:$CE$8700,$A266,MATCH(D$1,'2-3 引出列表'!$A$1:$CD$1,0)),"")),"",IFERROR(INDEX('2-3 引出列表'!$A$2:$CE$8700,$A266,MATCH(D$1,'2-3 引出列表'!$A$1:$CD$1,0)),""))</f>
        <v>已提交</v>
      </c>
      <c r="E266" t="str">
        <f>IF(ISBLANK(IFERROR(INDEX('2-3 引出列表'!$A$2:$CE$8700,$A266,MATCH(E$1,'2-3 引出列表'!$A$1:$CD$1,0)),"")),"",IFERROR(INDEX('2-3 引出列表'!$A$2:$CE$8700,$A266,MATCH(E$1,'2-3 引出列表'!$A$1:$CD$1,0)),""))</f>
        <v>2025-08-27</v>
      </c>
      <c r="F266" t="str">
        <f t="shared" si="5"/>
        <v>2025-08</v>
      </c>
      <c r="G266" t="str">
        <f>IF(ISBLANK(IFERROR(INDEX('2-3 引出列表'!$A$2:$CE$8700,$A266,MATCH(G$1,'2-3 引出列表'!$A$1:$CD$1,0)),"")),"",IFERROR(INDEX('2-3 引出列表'!$A$2:$CE$8700,$A266,MATCH(G$1,'2-3 引出列表'!$A$1:$CD$1,0)),""))</f>
        <v>物料消耗.物料消耗</v>
      </c>
      <c r="H266" t="str">
        <f>IF(ISBLANK(IFERROR(INDEX('2-3 引出列表'!$A$2:$CE$8700,$A266,MATCH(H$1,'2-3 引出列表'!$A$1:$CD$1,0)),"")),"",IFERROR(INDEX('2-3 引出列表'!$A$2:$CE$8700,$A266,MATCH(H$1,'2-3 引出列表'!$A$1:$CD$1,0)),""))</f>
        <v>XHWZ-Z-2024-0232</v>
      </c>
      <c r="I266" t="str">
        <f>IF(ISBLANK(IFERROR(INDEX('2-3 引出列表'!$A$2:$CE$8700,$A266,MATCH(I$1,'2-3 引出列表'!$A$1:$CD$1,0)),"")),"",IFERROR(INDEX('2-3 引出列表'!$A$2:$CE$8700,$A266,MATCH(I$1,'2-3 引出列表'!$A$1:$CD$1,0)),""))</f>
        <v>金采易购</v>
      </c>
    </row>
    <row r="267" customFormat="1" spans="1:9">
      <c r="A267">
        <v>266</v>
      </c>
      <c r="B267" t="str">
        <f>IF(ISBLANK(IFERROR(INDEX('2-3 引出列表'!$A$2:$CE$8700,$A267,MATCH(B$1,'2-3 引出列表'!$A$1:$CD$1,0)),"")),"",IFERROR(INDEX('2-3 引出列表'!$A$2:$CE$8700,$A267,MATCH(B$1,'2-3 引出列表'!$A$1:$CD$1,0)),""))</f>
        <v/>
      </c>
      <c r="C267">
        <f>IF(ISBLANK(IFERROR(INDEX('2-3 引出列表'!$A$2:$CE$8700,$A267,MATCH(C$1,'2-3 引出列表'!$A$1:$CD$1,0)),"")),"",IFERROR(INDEX('2-3 引出列表'!$A$2:$CE$8700,$A267,MATCH(C$1,'2-3 引出列表'!$A$1:$CD$1,0)),""))</f>
        <v>6256.38</v>
      </c>
      <c r="D267" t="str">
        <f>IF(ISBLANK(IFERROR(INDEX('2-3 引出列表'!$A$2:$CE$8700,$A267,MATCH(D$1,'2-3 引出列表'!$A$1:$CD$1,0)),"")),"",IFERROR(INDEX('2-3 引出列表'!$A$2:$CE$8700,$A267,MATCH(D$1,'2-3 引出列表'!$A$1:$CD$1,0)),""))</f>
        <v>已提交</v>
      </c>
      <c r="E267" t="str">
        <f>IF(ISBLANK(IFERROR(INDEX('2-3 引出列表'!$A$2:$CE$8700,$A267,MATCH(E$1,'2-3 引出列表'!$A$1:$CD$1,0)),"")),"",IFERROR(INDEX('2-3 引出列表'!$A$2:$CE$8700,$A267,MATCH(E$1,'2-3 引出列表'!$A$1:$CD$1,0)),""))</f>
        <v>2025-08-26</v>
      </c>
      <c r="F267" t="str">
        <f t="shared" si="5"/>
        <v>2025-08</v>
      </c>
      <c r="G267" t="str">
        <f>IF(ISBLANK(IFERROR(INDEX('2-3 引出列表'!$A$2:$CE$8700,$A267,MATCH(G$1,'2-3 引出列表'!$A$1:$CD$1,0)),"")),"",IFERROR(INDEX('2-3 引出列表'!$A$2:$CE$8700,$A267,MATCH(G$1,'2-3 引出列表'!$A$1:$CD$1,0)),""))</f>
        <v>外包服务费.工程施工外包</v>
      </c>
      <c r="H267" t="str">
        <f>IF(ISBLANK(IFERROR(INDEX('2-3 引出列表'!$A$2:$CE$8700,$A267,MATCH(H$1,'2-3 引出列表'!$A$1:$CD$1,0)),"")),"",IFERROR(INDEX('2-3 引出列表'!$A$2:$CE$8700,$A267,MATCH(H$1,'2-3 引出列表'!$A$1:$CD$1,0)),""))</f>
        <v/>
      </c>
      <c r="I267" t="str">
        <f>IF(ISBLANK(IFERROR(INDEX('2-3 引出列表'!$A$2:$CE$8700,$A267,MATCH(I$1,'2-3 引出列表'!$A$1:$CD$1,0)),"")),"",IFERROR(INDEX('2-3 引出列表'!$A$2:$CE$8700,$A267,MATCH(I$1,'2-3 引出列表'!$A$1:$CD$1,0)),""))</f>
        <v>金采易购</v>
      </c>
    </row>
    <row r="268" customFormat="1" spans="1:9">
      <c r="A268">
        <v>267</v>
      </c>
      <c r="B268" t="str">
        <f>IF(ISBLANK(IFERROR(INDEX('2-3 引出列表'!$A$2:$CE$8700,$A268,MATCH(B$1,'2-3 引出列表'!$A$1:$CD$1,0)),"")),"",IFERROR(INDEX('2-3 引出列表'!$A$2:$CE$8700,$A268,MATCH(B$1,'2-3 引出列表'!$A$1:$CD$1,0)),""))</f>
        <v/>
      </c>
      <c r="C268">
        <f>IF(ISBLANK(IFERROR(INDEX('2-3 引出列表'!$A$2:$CE$8700,$A268,MATCH(C$1,'2-3 引出列表'!$A$1:$CD$1,0)),"")),"",IFERROR(INDEX('2-3 引出列表'!$A$2:$CE$8700,$A268,MATCH(C$1,'2-3 引出列表'!$A$1:$CD$1,0)),""))</f>
        <v>34513</v>
      </c>
      <c r="D268" t="str">
        <f>IF(ISBLANK(IFERROR(INDEX('2-3 引出列表'!$A$2:$CE$8700,$A268,MATCH(D$1,'2-3 引出列表'!$A$1:$CD$1,0)),"")),"",IFERROR(INDEX('2-3 引出列表'!$A$2:$CE$8700,$A268,MATCH(D$1,'2-3 引出列表'!$A$1:$CD$1,0)),""))</f>
        <v>已提交</v>
      </c>
      <c r="E268" t="str">
        <f>IF(ISBLANK(IFERROR(INDEX('2-3 引出列表'!$A$2:$CE$8700,$A268,MATCH(E$1,'2-3 引出列表'!$A$1:$CD$1,0)),"")),"",IFERROR(INDEX('2-3 引出列表'!$A$2:$CE$8700,$A268,MATCH(E$1,'2-3 引出列表'!$A$1:$CD$1,0)),""))</f>
        <v>2025-08-21</v>
      </c>
      <c r="F268" t="str">
        <f t="shared" si="5"/>
        <v>2025-08</v>
      </c>
      <c r="G268" t="str">
        <f>IF(ISBLANK(IFERROR(INDEX('2-3 引出列表'!$A$2:$CE$8700,$A268,MATCH(G$1,'2-3 引出列表'!$A$1:$CD$1,0)),"")),"",IFERROR(INDEX('2-3 引出列表'!$A$2:$CE$8700,$A268,MATCH(G$1,'2-3 引出列表'!$A$1:$CD$1,0)),""))</f>
        <v>外包服务费.保洁外包</v>
      </c>
      <c r="H268" t="str">
        <f>IF(ISBLANK(IFERROR(INDEX('2-3 引出列表'!$A$2:$CE$8700,$A268,MATCH(H$1,'2-3 引出列表'!$A$1:$CD$1,0)),"")),"",IFERROR(INDEX('2-3 引出列表'!$A$2:$CE$8700,$A268,MATCH(H$1,'2-3 引出列表'!$A$1:$CD$1,0)),""))</f>
        <v>HJFW-Z-2024-8175</v>
      </c>
      <c r="I268" t="str">
        <f>IF(ISBLANK(IFERROR(INDEX('2-3 引出列表'!$A$2:$CE$8700,$A268,MATCH(I$1,'2-3 引出列表'!$A$1:$CD$1,0)),"")),"",IFERROR(INDEX('2-3 引出列表'!$A$2:$CE$8700,$A268,MATCH(I$1,'2-3 引出列表'!$A$1:$CD$1,0)),""))</f>
        <v>金采易购</v>
      </c>
    </row>
    <row r="269" customFormat="1" spans="1:9">
      <c r="A269">
        <v>268</v>
      </c>
      <c r="B269" t="str">
        <f>IF(ISBLANK(IFERROR(INDEX('2-3 引出列表'!$A$2:$CE$8700,$A269,MATCH(B$1,'2-3 引出列表'!$A$1:$CD$1,0)),"")),"",IFERROR(INDEX('2-3 引出列表'!$A$2:$CE$8700,$A269,MATCH(B$1,'2-3 引出列表'!$A$1:$CD$1,0)),""))</f>
        <v/>
      </c>
      <c r="C269">
        <f>IF(ISBLANK(IFERROR(INDEX('2-3 引出列表'!$A$2:$CE$8700,$A269,MATCH(C$1,'2-3 引出列表'!$A$1:$CD$1,0)),"")),"",IFERROR(INDEX('2-3 引出列表'!$A$2:$CE$8700,$A269,MATCH(C$1,'2-3 引出列表'!$A$1:$CD$1,0)),""))</f>
        <v>35775</v>
      </c>
      <c r="D269" t="str">
        <f>IF(ISBLANK(IFERROR(INDEX('2-3 引出列表'!$A$2:$CE$8700,$A269,MATCH(D$1,'2-3 引出列表'!$A$1:$CD$1,0)),"")),"",IFERROR(INDEX('2-3 引出列表'!$A$2:$CE$8700,$A269,MATCH(D$1,'2-3 引出列表'!$A$1:$CD$1,0)),""))</f>
        <v>已付款</v>
      </c>
      <c r="E269" t="str">
        <f>IF(ISBLANK(IFERROR(INDEX('2-3 引出列表'!$A$2:$CE$8700,$A269,MATCH(E$1,'2-3 引出列表'!$A$1:$CD$1,0)),"")),"",IFERROR(INDEX('2-3 引出列表'!$A$2:$CE$8700,$A269,MATCH(E$1,'2-3 引出列表'!$A$1:$CD$1,0)),""))</f>
        <v>2025-08-21</v>
      </c>
      <c r="F269" t="str">
        <f t="shared" si="5"/>
        <v>2025-08</v>
      </c>
      <c r="G269" t="str">
        <f>IF(ISBLANK(IFERROR(INDEX('2-3 引出列表'!$A$2:$CE$8700,$A269,MATCH(G$1,'2-3 引出列表'!$A$1:$CD$1,0)),"")),"",IFERROR(INDEX('2-3 引出列表'!$A$2:$CE$8700,$A269,MATCH(G$1,'2-3 引出列表'!$A$1:$CD$1,0)),""))</f>
        <v>外包服务费.设备设施维保外包</v>
      </c>
      <c r="H269" t="str">
        <f>IF(ISBLANK(IFERROR(INDEX('2-3 引出列表'!$A$2:$CE$8700,$A269,MATCH(H$1,'2-3 引出列表'!$A$1:$CD$1,0)),"")),"",IFERROR(INDEX('2-3 引出列表'!$A$2:$CE$8700,$A269,MATCH(H$1,'2-3 引出列表'!$A$1:$CD$1,0)),""))</f>
        <v/>
      </c>
      <c r="I269" t="str">
        <f>IF(ISBLANK(IFERROR(INDEX('2-3 引出列表'!$A$2:$CE$8700,$A269,MATCH(I$1,'2-3 引出列表'!$A$1:$CD$1,0)),"")),"",IFERROR(INDEX('2-3 引出列表'!$A$2:$CE$8700,$A269,MATCH(I$1,'2-3 引出列表'!$A$1:$CD$1,0)),""))</f>
        <v>金采易购</v>
      </c>
    </row>
    <row r="270" customFormat="1" spans="1:9">
      <c r="A270">
        <v>269</v>
      </c>
      <c r="B270" t="str">
        <f>IF(ISBLANK(IFERROR(INDEX('2-3 引出列表'!$A$2:$CE$8700,$A270,MATCH(B$1,'2-3 引出列表'!$A$1:$CD$1,0)),"")),"",IFERROR(INDEX('2-3 引出列表'!$A$2:$CE$8700,$A270,MATCH(B$1,'2-3 引出列表'!$A$1:$CD$1,0)),""))</f>
        <v/>
      </c>
      <c r="C270">
        <f>IF(ISBLANK(IFERROR(INDEX('2-3 引出列表'!$A$2:$CE$8700,$A270,MATCH(C$1,'2-3 引出列表'!$A$1:$CD$1,0)),"")),"",IFERROR(INDEX('2-3 引出列表'!$A$2:$CE$8700,$A270,MATCH(C$1,'2-3 引出列表'!$A$1:$CD$1,0)),""))</f>
        <v>81000</v>
      </c>
      <c r="D270" t="str">
        <f>IF(ISBLANK(IFERROR(INDEX('2-3 引出列表'!$A$2:$CE$8700,$A270,MATCH(D$1,'2-3 引出列表'!$A$1:$CD$1,0)),"")),"",IFERROR(INDEX('2-3 引出列表'!$A$2:$CE$8700,$A270,MATCH(D$1,'2-3 引出列表'!$A$1:$CD$1,0)),""))</f>
        <v>已付款</v>
      </c>
      <c r="E270" t="str">
        <f>IF(ISBLANK(IFERROR(INDEX('2-3 引出列表'!$A$2:$CE$8700,$A270,MATCH(E$1,'2-3 引出列表'!$A$1:$CD$1,0)),"")),"",IFERROR(INDEX('2-3 引出列表'!$A$2:$CE$8700,$A270,MATCH(E$1,'2-3 引出列表'!$A$1:$CD$1,0)),""))</f>
        <v>2025-08-21</v>
      </c>
      <c r="F270" t="str">
        <f t="shared" si="5"/>
        <v>2025-08</v>
      </c>
      <c r="G270" t="str">
        <f>IF(ISBLANK(IFERROR(INDEX('2-3 引出列表'!$A$2:$CE$8700,$A270,MATCH(G$1,'2-3 引出列表'!$A$1:$CD$1,0)),"")),"",IFERROR(INDEX('2-3 引出列表'!$A$2:$CE$8700,$A270,MATCH(G$1,'2-3 引出列表'!$A$1:$CD$1,0)),""))</f>
        <v>外包服务费.电梯维保外包</v>
      </c>
      <c r="H270" t="str">
        <f>IF(ISBLANK(IFERROR(INDEX('2-3 引出列表'!$A$2:$CE$8700,$A270,MATCH(H$1,'2-3 引出列表'!$A$1:$CD$1,0)),"")),"",IFERROR(INDEX('2-3 引出列表'!$A$2:$CE$8700,$A270,MATCH(H$1,'2-3 引出列表'!$A$1:$CD$1,0)),""))</f>
        <v>GCFW-Z-2023-3603</v>
      </c>
      <c r="I270" t="str">
        <f>IF(ISBLANK(IFERROR(INDEX('2-3 引出列表'!$A$2:$CE$8700,$A270,MATCH(I$1,'2-3 引出列表'!$A$1:$CD$1,0)),"")),"",IFERROR(INDEX('2-3 引出列表'!$A$2:$CE$8700,$A270,MATCH(I$1,'2-3 引出列表'!$A$1:$CD$1,0)),""))</f>
        <v>金采易购</v>
      </c>
    </row>
    <row r="271" customFormat="1" spans="1:9">
      <c r="A271">
        <v>270</v>
      </c>
      <c r="B271" t="str">
        <f>IF(ISBLANK(IFERROR(INDEX('2-3 引出列表'!$A$2:$CE$8700,$A271,MATCH(B$1,'2-3 引出列表'!$A$1:$CD$1,0)),"")),"",IFERROR(INDEX('2-3 引出列表'!$A$2:$CE$8700,$A271,MATCH(B$1,'2-3 引出列表'!$A$1:$CD$1,0)),""))</f>
        <v/>
      </c>
      <c r="C271">
        <f>IF(ISBLANK(IFERROR(INDEX('2-3 引出列表'!$A$2:$CE$8700,$A271,MATCH(C$1,'2-3 引出列表'!$A$1:$CD$1,0)),"")),"",IFERROR(INDEX('2-3 引出列表'!$A$2:$CE$8700,$A271,MATCH(C$1,'2-3 引出列表'!$A$1:$CD$1,0)),""))</f>
        <v>2941.37</v>
      </c>
      <c r="D271" t="str">
        <f>IF(ISBLANK(IFERROR(INDEX('2-3 引出列表'!$A$2:$CE$8700,$A271,MATCH(D$1,'2-3 引出列表'!$A$1:$CD$1,0)),"")),"",IFERROR(INDEX('2-3 引出列表'!$A$2:$CE$8700,$A271,MATCH(D$1,'2-3 引出列表'!$A$1:$CD$1,0)),""))</f>
        <v>已付款</v>
      </c>
      <c r="E271" t="str">
        <f>IF(ISBLANK(IFERROR(INDEX('2-3 引出列表'!$A$2:$CE$8700,$A271,MATCH(E$1,'2-3 引出列表'!$A$1:$CD$1,0)),"")),"",IFERROR(INDEX('2-3 引出列表'!$A$2:$CE$8700,$A271,MATCH(E$1,'2-3 引出列表'!$A$1:$CD$1,0)),""))</f>
        <v>2025-08-21</v>
      </c>
      <c r="F271" t="str">
        <f t="shared" si="5"/>
        <v>2025-08</v>
      </c>
      <c r="G271" t="str">
        <f>IF(ISBLANK(IFERROR(INDEX('2-3 引出列表'!$A$2:$CE$8700,$A271,MATCH(G$1,'2-3 引出列表'!$A$1:$CD$1,0)),"")),"",IFERROR(INDEX('2-3 引出列表'!$A$2:$CE$8700,$A271,MATCH(G$1,'2-3 引出列表'!$A$1:$CD$1,0)),""))</f>
        <v>外包服务费.消杀外包</v>
      </c>
      <c r="H271" t="str">
        <f>IF(ISBLANK(IFERROR(INDEX('2-3 引出列表'!$A$2:$CE$8700,$A271,MATCH(H$1,'2-3 引出列表'!$A$1:$CD$1,0)),"")),"",IFERROR(INDEX('2-3 引出列表'!$A$2:$CE$8700,$A271,MATCH(H$1,'2-3 引出列表'!$A$1:$CD$1,0)),""))</f>
        <v>HJFW-Z-2024-3338</v>
      </c>
      <c r="I271" t="str">
        <f>IF(ISBLANK(IFERROR(INDEX('2-3 引出列表'!$A$2:$CE$8700,$A271,MATCH(I$1,'2-3 引出列表'!$A$1:$CD$1,0)),"")),"",IFERROR(INDEX('2-3 引出列表'!$A$2:$CE$8700,$A271,MATCH(I$1,'2-3 引出列表'!$A$1:$CD$1,0)),""))</f>
        <v>金采易购</v>
      </c>
    </row>
    <row r="272" customFormat="1" spans="1:9">
      <c r="A272">
        <v>271</v>
      </c>
      <c r="B272" t="str">
        <f>IF(ISBLANK(IFERROR(INDEX('2-3 引出列表'!$A$2:$CE$8700,$A272,MATCH(B$1,'2-3 引出列表'!$A$1:$CD$1,0)),"")),"",IFERROR(INDEX('2-3 引出列表'!$A$2:$CE$8700,$A272,MATCH(B$1,'2-3 引出列表'!$A$1:$CD$1,0)),""))</f>
        <v/>
      </c>
      <c r="C272">
        <f>IF(ISBLANK(IFERROR(INDEX('2-3 引出列表'!$A$2:$CE$8700,$A272,MATCH(C$1,'2-3 引出列表'!$A$1:$CD$1,0)),"")),"",IFERROR(INDEX('2-3 引出列表'!$A$2:$CE$8700,$A272,MATCH(C$1,'2-3 引出列表'!$A$1:$CD$1,0)),""))</f>
        <v>35750</v>
      </c>
      <c r="D272" t="str">
        <f>IF(ISBLANK(IFERROR(INDEX('2-3 引出列表'!$A$2:$CE$8700,$A272,MATCH(D$1,'2-3 引出列表'!$A$1:$CD$1,0)),"")),"",IFERROR(INDEX('2-3 引出列表'!$A$2:$CE$8700,$A272,MATCH(D$1,'2-3 引出列表'!$A$1:$CD$1,0)),""))</f>
        <v>已付款</v>
      </c>
      <c r="E272" t="str">
        <f>IF(ISBLANK(IFERROR(INDEX('2-3 引出列表'!$A$2:$CE$8700,$A272,MATCH(E$1,'2-3 引出列表'!$A$1:$CD$1,0)),"")),"",IFERROR(INDEX('2-3 引出列表'!$A$2:$CE$8700,$A272,MATCH(E$1,'2-3 引出列表'!$A$1:$CD$1,0)),""))</f>
        <v>2025-08-21</v>
      </c>
      <c r="F272" t="str">
        <f t="shared" si="5"/>
        <v>2025-08</v>
      </c>
      <c r="G272" t="str">
        <f>IF(ISBLANK(IFERROR(INDEX('2-3 引出列表'!$A$2:$CE$8700,$A272,MATCH(G$1,'2-3 引出列表'!$A$1:$CD$1,0)),"")),"",IFERROR(INDEX('2-3 引出列表'!$A$2:$CE$8700,$A272,MATCH(G$1,'2-3 引出列表'!$A$1:$CD$1,0)),""))</f>
        <v>外包服务费.保洁外包</v>
      </c>
      <c r="H272" t="str">
        <f>IF(ISBLANK(IFERROR(INDEX('2-3 引出列表'!$A$2:$CE$8700,$A272,MATCH(H$1,'2-3 引出列表'!$A$1:$CD$1,0)),"")),"",IFERROR(INDEX('2-3 引出列表'!$A$2:$CE$8700,$A272,MATCH(H$1,'2-3 引出列表'!$A$1:$CD$1,0)),""))</f>
        <v>HJFW-Z-2024-8175</v>
      </c>
      <c r="I272" t="str">
        <f>IF(ISBLANK(IFERROR(INDEX('2-3 引出列表'!$A$2:$CE$8700,$A272,MATCH(I$1,'2-3 引出列表'!$A$1:$CD$1,0)),"")),"",IFERROR(INDEX('2-3 引出列表'!$A$2:$CE$8700,$A272,MATCH(I$1,'2-3 引出列表'!$A$1:$CD$1,0)),""))</f>
        <v>金采易购</v>
      </c>
    </row>
    <row r="273" customFormat="1" spans="1:9">
      <c r="A273">
        <v>272</v>
      </c>
      <c r="B273" t="str">
        <f>IF(ISBLANK(IFERROR(INDEX('2-3 引出列表'!$A$2:$CE$8700,$A273,MATCH(B$1,'2-3 引出列表'!$A$1:$CD$1,0)),"")),"",IFERROR(INDEX('2-3 引出列表'!$A$2:$CE$8700,$A273,MATCH(B$1,'2-3 引出列表'!$A$1:$CD$1,0)),""))</f>
        <v/>
      </c>
      <c r="C273">
        <f>IF(ISBLANK(IFERROR(INDEX('2-3 引出列表'!$A$2:$CE$8700,$A273,MATCH(C$1,'2-3 引出列表'!$A$1:$CD$1,0)),"")),"",IFERROR(INDEX('2-3 引出列表'!$A$2:$CE$8700,$A273,MATCH(C$1,'2-3 引出列表'!$A$1:$CD$1,0)),""))</f>
        <v>10230</v>
      </c>
      <c r="D273" t="str">
        <f>IF(ISBLANK(IFERROR(INDEX('2-3 引出列表'!$A$2:$CE$8700,$A273,MATCH(D$1,'2-3 引出列表'!$A$1:$CD$1,0)),"")),"",IFERROR(INDEX('2-3 引出列表'!$A$2:$CE$8700,$A273,MATCH(D$1,'2-3 引出列表'!$A$1:$CD$1,0)),""))</f>
        <v>已付款</v>
      </c>
      <c r="E273" t="str">
        <f>IF(ISBLANK(IFERROR(INDEX('2-3 引出列表'!$A$2:$CE$8700,$A273,MATCH(E$1,'2-3 引出列表'!$A$1:$CD$1,0)),"")),"",IFERROR(INDEX('2-3 引出列表'!$A$2:$CE$8700,$A273,MATCH(E$1,'2-3 引出列表'!$A$1:$CD$1,0)),""))</f>
        <v>2025-08-21</v>
      </c>
      <c r="F273" t="str">
        <f t="shared" si="5"/>
        <v>2025-08</v>
      </c>
      <c r="G273" t="str">
        <f>IF(ISBLANK(IFERROR(INDEX('2-3 引出列表'!$A$2:$CE$8700,$A273,MATCH(G$1,'2-3 引出列表'!$A$1:$CD$1,0)),"")),"",IFERROR(INDEX('2-3 引出列表'!$A$2:$CE$8700,$A273,MATCH(G$1,'2-3 引出列表'!$A$1:$CD$1,0)),""))</f>
        <v>外包服务费.生活垃圾清运外包</v>
      </c>
      <c r="H273" t="str">
        <f>IF(ISBLANK(IFERROR(INDEX('2-3 引出列表'!$A$2:$CE$8700,$A273,MATCH(H$1,'2-3 引出列表'!$A$1:$CD$1,0)),"")),"",IFERROR(INDEX('2-3 引出列表'!$A$2:$CE$8700,$A273,MATCH(H$1,'2-3 引出列表'!$A$1:$CD$1,0)),""))</f>
        <v>HJFW-Z-2024-4951</v>
      </c>
      <c r="I273" t="str">
        <f>IF(ISBLANK(IFERROR(INDEX('2-3 引出列表'!$A$2:$CE$8700,$A273,MATCH(I$1,'2-3 引出列表'!$A$1:$CD$1,0)),"")),"",IFERROR(INDEX('2-3 引出列表'!$A$2:$CE$8700,$A273,MATCH(I$1,'2-3 引出列表'!$A$1:$CD$1,0)),""))</f>
        <v>金采易购</v>
      </c>
    </row>
    <row r="274" customFormat="1" spans="1:9">
      <c r="A274">
        <v>273</v>
      </c>
      <c r="B274" t="str">
        <f>IF(ISBLANK(IFERROR(INDEX('2-3 引出列表'!$A$2:$CE$8700,$A274,MATCH(B$1,'2-3 引出列表'!$A$1:$CD$1,0)),"")),"",IFERROR(INDEX('2-3 引出列表'!$A$2:$CE$8700,$A274,MATCH(B$1,'2-3 引出列表'!$A$1:$CD$1,0)),""))</f>
        <v/>
      </c>
      <c r="C274">
        <f>IF(ISBLANK(IFERROR(INDEX('2-3 引出列表'!$A$2:$CE$8700,$A274,MATCH(C$1,'2-3 引出列表'!$A$1:$CD$1,0)),"")),"",IFERROR(INDEX('2-3 引出列表'!$A$2:$CE$8700,$A274,MATCH(C$1,'2-3 引出列表'!$A$1:$CD$1,0)),""))</f>
        <v>2000</v>
      </c>
      <c r="D274" t="str">
        <f>IF(ISBLANK(IFERROR(INDEX('2-3 引出列表'!$A$2:$CE$8700,$A274,MATCH(D$1,'2-3 引出列表'!$A$1:$CD$1,0)),"")),"",IFERROR(INDEX('2-3 引出列表'!$A$2:$CE$8700,$A274,MATCH(D$1,'2-3 引出列表'!$A$1:$CD$1,0)),""))</f>
        <v>已提交</v>
      </c>
      <c r="E274" t="str">
        <f>IF(ISBLANK(IFERROR(INDEX('2-3 引出列表'!$A$2:$CE$8700,$A274,MATCH(E$1,'2-3 引出列表'!$A$1:$CD$1,0)),"")),"",IFERROR(INDEX('2-3 引出列表'!$A$2:$CE$8700,$A274,MATCH(E$1,'2-3 引出列表'!$A$1:$CD$1,0)),""))</f>
        <v>2025-08-20</v>
      </c>
      <c r="F274" t="str">
        <f t="shared" si="5"/>
        <v>2025-08</v>
      </c>
      <c r="G274" t="str">
        <f>IF(ISBLANK(IFERROR(INDEX('2-3 引出列表'!$A$2:$CE$8700,$A274,MATCH(G$1,'2-3 引出列表'!$A$1:$CD$1,0)),"")),"",IFERROR(INDEX('2-3 引出列表'!$A$2:$CE$8700,$A274,MATCH(G$1,'2-3 引出列表'!$A$1:$CD$1,0)),""))</f>
        <v>保证金及押金.物业类押金</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SIP</v>
      </c>
    </row>
    <row r="275" customFormat="1" spans="1:9">
      <c r="A275">
        <v>274</v>
      </c>
      <c r="B275" t="str">
        <f>IF(ISBLANK(IFERROR(INDEX('2-3 引出列表'!$A$2:$CE$8700,$A275,MATCH(B$1,'2-3 引出列表'!$A$1:$CD$1,0)),"")),"",IFERROR(INDEX('2-3 引出列表'!$A$2:$CE$8700,$A275,MATCH(B$1,'2-3 引出列表'!$A$1:$CD$1,0)),""))</f>
        <v/>
      </c>
      <c r="C275">
        <f>IF(ISBLANK(IFERROR(INDEX('2-3 引出列表'!$A$2:$CE$8700,$A275,MATCH(C$1,'2-3 引出列表'!$A$1:$CD$1,0)),"")),"",IFERROR(INDEX('2-3 引出列表'!$A$2:$CE$8700,$A275,MATCH(C$1,'2-3 引出列表'!$A$1:$CD$1,0)),""))</f>
        <v>6222</v>
      </c>
      <c r="D275" t="str">
        <f>IF(ISBLANK(IFERROR(INDEX('2-3 引出列表'!$A$2:$CE$8700,$A275,MATCH(D$1,'2-3 引出列表'!$A$1:$CD$1,0)),"")),"",IFERROR(INDEX('2-3 引出列表'!$A$2:$CE$8700,$A275,MATCH(D$1,'2-3 引出列表'!$A$1:$CD$1,0)),""))</f>
        <v>已提交</v>
      </c>
      <c r="E275" t="str">
        <f>IF(ISBLANK(IFERROR(INDEX('2-3 引出列表'!$A$2:$CE$8700,$A275,MATCH(E$1,'2-3 引出列表'!$A$1:$CD$1,0)),"")),"",IFERROR(INDEX('2-3 引出列表'!$A$2:$CE$8700,$A275,MATCH(E$1,'2-3 引出列表'!$A$1:$CD$1,0)),""))</f>
        <v>2025-08-19</v>
      </c>
      <c r="F275" t="str">
        <f t="shared" si="5"/>
        <v>2025-08</v>
      </c>
      <c r="G275" t="str">
        <f>IF(ISBLANK(IFERROR(INDEX('2-3 引出列表'!$A$2:$CE$8700,$A275,MATCH(G$1,'2-3 引出列表'!$A$1:$CD$1,0)),"")),"",IFERROR(INDEX('2-3 引出列表'!$A$2:$CE$8700,$A275,MATCH(G$1,'2-3 引出列表'!$A$1:$CD$1,0)),""))</f>
        <v>外包服务费.工程施工外包</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金采易购</v>
      </c>
    </row>
    <row r="276" customFormat="1" spans="1:9">
      <c r="A276">
        <v>275</v>
      </c>
      <c r="B276" t="str">
        <f>IF(ISBLANK(IFERROR(INDEX('2-3 引出列表'!$A$2:$CE$8700,$A276,MATCH(B$1,'2-3 引出列表'!$A$1:$CD$1,0)),"")),"",IFERROR(INDEX('2-3 引出列表'!$A$2:$CE$8700,$A276,MATCH(B$1,'2-3 引出列表'!$A$1:$CD$1,0)),""))</f>
        <v/>
      </c>
      <c r="C276">
        <f>IF(ISBLANK(IFERROR(INDEX('2-3 引出列表'!$A$2:$CE$8700,$A276,MATCH(C$1,'2-3 引出列表'!$A$1:$CD$1,0)),"")),"",IFERROR(INDEX('2-3 引出列表'!$A$2:$CE$8700,$A276,MATCH(C$1,'2-3 引出列表'!$A$1:$CD$1,0)),""))</f>
        <v>6040</v>
      </c>
      <c r="D276" t="str">
        <f>IF(ISBLANK(IFERROR(INDEX('2-3 引出列表'!$A$2:$CE$8700,$A276,MATCH(D$1,'2-3 引出列表'!$A$1:$CD$1,0)),"")),"",IFERROR(INDEX('2-3 引出列表'!$A$2:$CE$8700,$A276,MATCH(D$1,'2-3 引出列表'!$A$1:$CD$1,0)),""))</f>
        <v>已提交</v>
      </c>
      <c r="E276" t="str">
        <f>IF(ISBLANK(IFERROR(INDEX('2-3 引出列表'!$A$2:$CE$8700,$A276,MATCH(E$1,'2-3 引出列表'!$A$1:$CD$1,0)),"")),"",IFERROR(INDEX('2-3 引出列表'!$A$2:$CE$8700,$A276,MATCH(E$1,'2-3 引出列表'!$A$1:$CD$1,0)),""))</f>
        <v>2025-08-18</v>
      </c>
      <c r="F276" t="str">
        <f t="shared" si="5"/>
        <v>2025-08</v>
      </c>
      <c r="G276" t="str">
        <f>IF(ISBLANK(IFERROR(INDEX('2-3 引出列表'!$A$2:$CE$8700,$A276,MATCH(G$1,'2-3 引出列表'!$A$1:$CD$1,0)),"")),"",IFERROR(INDEX('2-3 引出列表'!$A$2:$CE$8700,$A276,MATCH(G$1,'2-3 引出列表'!$A$1:$CD$1,0)),""))</f>
        <v>外包服务费.工程施工外包</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金采易购</v>
      </c>
    </row>
    <row r="277" customFormat="1" spans="1:9">
      <c r="A277">
        <v>276</v>
      </c>
      <c r="B277" t="str">
        <f>IF(ISBLANK(IFERROR(INDEX('2-3 引出列表'!$A$2:$CE$8700,$A277,MATCH(B$1,'2-3 引出列表'!$A$1:$CD$1,0)),"")),"",IFERROR(INDEX('2-3 引出列表'!$A$2:$CE$8700,$A277,MATCH(B$1,'2-3 引出列表'!$A$1:$CD$1,0)),""))</f>
        <v/>
      </c>
      <c r="C277">
        <f>IF(ISBLANK(IFERROR(INDEX('2-3 引出列表'!$A$2:$CE$8700,$A277,MATCH(C$1,'2-3 引出列表'!$A$1:$CD$1,0)),"")),"",IFERROR(INDEX('2-3 引出列表'!$A$2:$CE$8700,$A277,MATCH(C$1,'2-3 引出列表'!$A$1:$CD$1,0)),""))</f>
        <v>2126</v>
      </c>
      <c r="D277" t="str">
        <f>IF(ISBLANK(IFERROR(INDEX('2-3 引出列表'!$A$2:$CE$8700,$A277,MATCH(D$1,'2-3 引出列表'!$A$1:$CD$1,0)),"")),"",IFERROR(INDEX('2-3 引出列表'!$A$2:$CE$8700,$A277,MATCH(D$1,'2-3 引出列表'!$A$1:$CD$1,0)),""))</f>
        <v>已提交</v>
      </c>
      <c r="E277" t="str">
        <f>IF(ISBLANK(IFERROR(INDEX('2-3 引出列表'!$A$2:$CE$8700,$A277,MATCH(E$1,'2-3 引出列表'!$A$1:$CD$1,0)),"")),"",IFERROR(INDEX('2-3 引出列表'!$A$2:$CE$8700,$A277,MATCH(E$1,'2-3 引出列表'!$A$1:$CD$1,0)),""))</f>
        <v>2025-08-15</v>
      </c>
      <c r="F277" t="str">
        <f t="shared" si="5"/>
        <v>2025-08</v>
      </c>
      <c r="G277" t="str">
        <f>IF(ISBLANK(IFERROR(INDEX('2-3 引出列表'!$A$2:$CE$8700,$A277,MATCH(G$1,'2-3 引出列表'!$A$1:$CD$1,0)),"")),"",IFERROR(INDEX('2-3 引出列表'!$A$2:$CE$8700,$A277,MATCH(G$1,'2-3 引出列表'!$A$1:$CD$1,0)),""))</f>
        <v>外包服务费.工程施工外包</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金采易购</v>
      </c>
    </row>
    <row r="278" customFormat="1" spans="1:9">
      <c r="A278">
        <v>277</v>
      </c>
      <c r="B278" t="str">
        <f>IF(ISBLANK(IFERROR(INDEX('2-3 引出列表'!$A$2:$CE$8700,$A278,MATCH(B$1,'2-3 引出列表'!$A$1:$CD$1,0)),"")),"",IFERROR(INDEX('2-3 引出列表'!$A$2:$CE$8700,$A278,MATCH(B$1,'2-3 引出列表'!$A$1:$CD$1,0)),""))</f>
        <v/>
      </c>
      <c r="C278">
        <f>IF(ISBLANK(IFERROR(INDEX('2-3 引出列表'!$A$2:$CE$8700,$A278,MATCH(C$1,'2-3 引出列表'!$A$1:$CD$1,0)),"")),"",IFERROR(INDEX('2-3 引出列表'!$A$2:$CE$8700,$A278,MATCH(C$1,'2-3 引出列表'!$A$1:$CD$1,0)),""))</f>
        <v>2570</v>
      </c>
      <c r="D278" t="str">
        <f>IF(ISBLANK(IFERROR(INDEX('2-3 引出列表'!$A$2:$CE$8700,$A278,MATCH(D$1,'2-3 引出列表'!$A$1:$CD$1,0)),"")),"",IFERROR(INDEX('2-3 引出列表'!$A$2:$CE$8700,$A278,MATCH(D$1,'2-3 引出列表'!$A$1:$CD$1,0)),""))</f>
        <v>已提交</v>
      </c>
      <c r="E278" t="str">
        <f>IF(ISBLANK(IFERROR(INDEX('2-3 引出列表'!$A$2:$CE$8700,$A278,MATCH(E$1,'2-3 引出列表'!$A$1:$CD$1,0)),"")),"",IFERROR(INDEX('2-3 引出列表'!$A$2:$CE$8700,$A278,MATCH(E$1,'2-3 引出列表'!$A$1:$CD$1,0)),""))</f>
        <v>2025-08-15</v>
      </c>
      <c r="F278" t="str">
        <f t="shared" si="5"/>
        <v>2025-08</v>
      </c>
      <c r="G278" t="str">
        <f>IF(ISBLANK(IFERROR(INDEX('2-3 引出列表'!$A$2:$CE$8700,$A278,MATCH(G$1,'2-3 引出列表'!$A$1:$CD$1,0)),"")),"",IFERROR(INDEX('2-3 引出列表'!$A$2:$CE$8700,$A278,MATCH(G$1,'2-3 引出列表'!$A$1:$CD$1,0)),""))</f>
        <v>外包服务费.工程施工外包</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金采易购</v>
      </c>
    </row>
    <row r="279" customFormat="1" spans="1:9">
      <c r="A279">
        <v>278</v>
      </c>
      <c r="B279" t="str">
        <f>IF(ISBLANK(IFERROR(INDEX('2-3 引出列表'!$A$2:$CE$8700,$A279,MATCH(B$1,'2-3 引出列表'!$A$1:$CD$1,0)),"")),"",IFERROR(INDEX('2-3 引出列表'!$A$2:$CE$8700,$A279,MATCH(B$1,'2-3 引出列表'!$A$1:$CD$1,0)),""))</f>
        <v/>
      </c>
      <c r="C279">
        <f>IF(ISBLANK(IFERROR(INDEX('2-3 引出列表'!$A$2:$CE$8700,$A279,MATCH(C$1,'2-3 引出列表'!$A$1:$CD$1,0)),"")),"",IFERROR(INDEX('2-3 引出列表'!$A$2:$CE$8700,$A279,MATCH(C$1,'2-3 引出列表'!$A$1:$CD$1,0)),""))</f>
        <v>2000</v>
      </c>
      <c r="D279" t="str">
        <f>IF(ISBLANK(IFERROR(INDEX('2-3 引出列表'!$A$2:$CE$8700,$A279,MATCH(D$1,'2-3 引出列表'!$A$1:$CD$1,0)),"")),"",IFERROR(INDEX('2-3 引出列表'!$A$2:$CE$8700,$A279,MATCH(D$1,'2-3 引出列表'!$A$1:$CD$1,0)),""))</f>
        <v>已提交</v>
      </c>
      <c r="E279" t="str">
        <f>IF(ISBLANK(IFERROR(INDEX('2-3 引出列表'!$A$2:$CE$8700,$A279,MATCH(E$1,'2-3 引出列表'!$A$1:$CD$1,0)),"")),"",IFERROR(INDEX('2-3 引出列表'!$A$2:$CE$8700,$A279,MATCH(E$1,'2-3 引出列表'!$A$1:$CD$1,0)),""))</f>
        <v>2025-08-15</v>
      </c>
      <c r="F279" t="str">
        <f t="shared" si="5"/>
        <v>2025-08</v>
      </c>
      <c r="G279" t="str">
        <f>IF(ISBLANK(IFERROR(INDEX('2-3 引出列表'!$A$2:$CE$8700,$A279,MATCH(G$1,'2-3 引出列表'!$A$1:$CD$1,0)),"")),"",IFERROR(INDEX('2-3 引出列表'!$A$2:$CE$8700,$A279,MATCH(G$1,'2-3 引出列表'!$A$1:$CD$1,0)),""))</f>
        <v>保证金及押金.物业类押金</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SIP</v>
      </c>
    </row>
    <row r="280" customFormat="1" spans="1:9">
      <c r="A280">
        <v>279</v>
      </c>
      <c r="B280" t="str">
        <f>IF(ISBLANK(IFERROR(INDEX('2-3 引出列表'!$A$2:$CE$8700,$A280,MATCH(B$1,'2-3 引出列表'!$A$1:$CD$1,0)),"")),"",IFERROR(INDEX('2-3 引出列表'!$A$2:$CE$8700,$A280,MATCH(B$1,'2-3 引出列表'!$A$1:$CD$1,0)),""))</f>
        <v/>
      </c>
      <c r="C280">
        <f>IF(ISBLANK(IFERROR(INDEX('2-3 引出列表'!$A$2:$CE$8700,$A280,MATCH(C$1,'2-3 引出列表'!$A$1:$CD$1,0)),"")),"",IFERROR(INDEX('2-3 引出列表'!$A$2:$CE$8700,$A280,MATCH(C$1,'2-3 引出列表'!$A$1:$CD$1,0)),""))</f>
        <v>2000</v>
      </c>
      <c r="D280" t="str">
        <f>IF(ISBLANK(IFERROR(INDEX('2-3 引出列表'!$A$2:$CE$8700,$A280,MATCH(D$1,'2-3 引出列表'!$A$1:$CD$1,0)),"")),"",IFERROR(INDEX('2-3 引出列表'!$A$2:$CE$8700,$A280,MATCH(D$1,'2-3 引出列表'!$A$1:$CD$1,0)),""))</f>
        <v>已付款</v>
      </c>
      <c r="E280" t="str">
        <f>IF(ISBLANK(IFERROR(INDEX('2-3 引出列表'!$A$2:$CE$8700,$A280,MATCH(E$1,'2-3 引出列表'!$A$1:$CD$1,0)),"")),"",IFERROR(INDEX('2-3 引出列表'!$A$2:$CE$8700,$A280,MATCH(E$1,'2-3 引出列表'!$A$1:$CD$1,0)),""))</f>
        <v>2025-08-15</v>
      </c>
      <c r="F280" t="str">
        <f t="shared" si="5"/>
        <v>2025-08</v>
      </c>
      <c r="G280" t="str">
        <f>IF(ISBLANK(IFERROR(INDEX('2-3 引出列表'!$A$2:$CE$8700,$A280,MATCH(G$1,'2-3 引出列表'!$A$1:$CD$1,0)),"")),"",IFERROR(INDEX('2-3 引出列表'!$A$2:$CE$8700,$A280,MATCH(G$1,'2-3 引出列表'!$A$1:$CD$1,0)),""))</f>
        <v>保证金及押金.物业类押金</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SIP</v>
      </c>
    </row>
    <row r="281" customFormat="1" spans="1:9">
      <c r="A281">
        <v>280</v>
      </c>
      <c r="B281" t="str">
        <f>IF(ISBLANK(IFERROR(INDEX('2-3 引出列表'!$A$2:$CE$8700,$A281,MATCH(B$1,'2-3 引出列表'!$A$1:$CD$1,0)),"")),"",IFERROR(INDEX('2-3 引出列表'!$A$2:$CE$8700,$A281,MATCH(B$1,'2-3 引出列表'!$A$1:$CD$1,0)),""))</f>
        <v/>
      </c>
      <c r="C281">
        <f>IF(ISBLANK(IFERROR(INDEX('2-3 引出列表'!$A$2:$CE$8700,$A281,MATCH(C$1,'2-3 引出列表'!$A$1:$CD$1,0)),"")),"",IFERROR(INDEX('2-3 引出列表'!$A$2:$CE$8700,$A281,MATCH(C$1,'2-3 引出列表'!$A$1:$CD$1,0)),""))</f>
        <v>2466.67</v>
      </c>
      <c r="D281" t="str">
        <f>IF(ISBLANK(IFERROR(INDEX('2-3 引出列表'!$A$2:$CE$8700,$A281,MATCH(D$1,'2-3 引出列表'!$A$1:$CD$1,0)),"")),"",IFERROR(INDEX('2-3 引出列表'!$A$2:$CE$8700,$A281,MATCH(D$1,'2-3 引出列表'!$A$1:$CD$1,0)),""))</f>
        <v>已提交</v>
      </c>
      <c r="E281" t="str">
        <f>IF(ISBLANK(IFERROR(INDEX('2-3 引出列表'!$A$2:$CE$8700,$A281,MATCH(E$1,'2-3 引出列表'!$A$1:$CD$1,0)),"")),"",IFERROR(INDEX('2-3 引出列表'!$A$2:$CE$8700,$A281,MATCH(E$1,'2-3 引出列表'!$A$1:$CD$1,0)),""))</f>
        <v>2025-08-13</v>
      </c>
      <c r="F281" t="str">
        <f t="shared" si="5"/>
        <v>2025-08</v>
      </c>
      <c r="G281" t="str">
        <f>IF(ISBLANK(IFERROR(INDEX('2-3 引出列表'!$A$2:$CE$8700,$A281,MATCH(G$1,'2-3 引出列表'!$A$1:$CD$1,0)),"")),"",IFERROR(INDEX('2-3 引出列表'!$A$2:$CE$8700,$A281,MATCH(G$1,'2-3 引出列表'!$A$1:$CD$1,0)),""))</f>
        <v>外包服务费.消杀外包</v>
      </c>
      <c r="H281" t="str">
        <f>IF(ISBLANK(IFERROR(INDEX('2-3 引出列表'!$A$2:$CE$8700,$A281,MATCH(H$1,'2-3 引出列表'!$A$1:$CD$1,0)),"")),"",IFERROR(INDEX('2-3 引出列表'!$A$2:$CE$8700,$A281,MATCH(H$1,'2-3 引出列表'!$A$1:$CD$1,0)),""))</f>
        <v>HJFW-Z-2025-03915</v>
      </c>
      <c r="I281" t="str">
        <f>IF(ISBLANK(IFERROR(INDEX('2-3 引出列表'!$A$2:$CE$8700,$A281,MATCH(I$1,'2-3 引出列表'!$A$1:$CD$1,0)),"")),"",IFERROR(INDEX('2-3 引出列表'!$A$2:$CE$8700,$A281,MATCH(I$1,'2-3 引出列表'!$A$1:$CD$1,0)),""))</f>
        <v>金采易购</v>
      </c>
    </row>
    <row r="282" customFormat="1" spans="1:9">
      <c r="A282">
        <v>281</v>
      </c>
      <c r="B282" t="str">
        <f>IF(ISBLANK(IFERROR(INDEX('2-3 引出列表'!$A$2:$CE$8700,$A282,MATCH(B$1,'2-3 引出列表'!$A$1:$CD$1,0)),"")),"",IFERROR(INDEX('2-3 引出列表'!$A$2:$CE$8700,$A282,MATCH(B$1,'2-3 引出列表'!$A$1:$CD$1,0)),""))</f>
        <v/>
      </c>
      <c r="C282">
        <f>IF(ISBLANK(IFERROR(INDEX('2-3 引出列表'!$A$2:$CE$8700,$A282,MATCH(C$1,'2-3 引出列表'!$A$1:$CD$1,0)),"")),"",IFERROR(INDEX('2-3 引出列表'!$A$2:$CE$8700,$A282,MATCH(C$1,'2-3 引出列表'!$A$1:$CD$1,0)),""))</f>
        <v>9900</v>
      </c>
      <c r="D282" t="str">
        <f>IF(ISBLANK(IFERROR(INDEX('2-3 引出列表'!$A$2:$CE$8700,$A282,MATCH(D$1,'2-3 引出列表'!$A$1:$CD$1,0)),"")),"",IFERROR(INDEX('2-3 引出列表'!$A$2:$CE$8700,$A282,MATCH(D$1,'2-3 引出列表'!$A$1:$CD$1,0)),""))</f>
        <v>已提交</v>
      </c>
      <c r="E282" t="str">
        <f>IF(ISBLANK(IFERROR(INDEX('2-3 引出列表'!$A$2:$CE$8700,$A282,MATCH(E$1,'2-3 引出列表'!$A$1:$CD$1,0)),"")),"",IFERROR(INDEX('2-3 引出列表'!$A$2:$CE$8700,$A282,MATCH(E$1,'2-3 引出列表'!$A$1:$CD$1,0)),""))</f>
        <v>2025-08-08</v>
      </c>
      <c r="F282" t="str">
        <f t="shared" si="5"/>
        <v>2025-08</v>
      </c>
      <c r="G282" t="str">
        <f>IF(ISBLANK(IFERROR(INDEX('2-3 引出列表'!$A$2:$CE$8700,$A282,MATCH(G$1,'2-3 引出列表'!$A$1:$CD$1,0)),"")),"",IFERROR(INDEX('2-3 引出列表'!$A$2:$CE$8700,$A282,MATCH(G$1,'2-3 引出列表'!$A$1:$CD$1,0)),""))</f>
        <v>外包服务费.生活垃圾清运外包</v>
      </c>
      <c r="H282" t="str">
        <f>IF(ISBLANK(IFERROR(INDEX('2-3 引出列表'!$A$2:$CE$8700,$A282,MATCH(H$1,'2-3 引出列表'!$A$1:$CD$1,0)),"")),"",IFERROR(INDEX('2-3 引出列表'!$A$2:$CE$8700,$A282,MATCH(H$1,'2-3 引出列表'!$A$1:$CD$1,0)),""))</f>
        <v>HJFW-Z-2025-04027</v>
      </c>
      <c r="I282" t="str">
        <f>IF(ISBLANK(IFERROR(INDEX('2-3 引出列表'!$A$2:$CE$8700,$A282,MATCH(I$1,'2-3 引出列表'!$A$1:$CD$1,0)),"")),"",IFERROR(INDEX('2-3 引出列表'!$A$2:$CE$8700,$A282,MATCH(I$1,'2-3 引出列表'!$A$1:$CD$1,0)),""))</f>
        <v>金采易购</v>
      </c>
    </row>
    <row r="283" customFormat="1" spans="1:9">
      <c r="A283">
        <v>282</v>
      </c>
      <c r="B283" t="str">
        <f>IF(ISBLANK(IFERROR(INDEX('2-3 引出列表'!$A$2:$CE$8700,$A283,MATCH(B$1,'2-3 引出列表'!$A$1:$CD$1,0)),"")),"",IFERROR(INDEX('2-3 引出列表'!$A$2:$CE$8700,$A283,MATCH(B$1,'2-3 引出列表'!$A$1:$CD$1,0)),""))</f>
        <v/>
      </c>
      <c r="C283">
        <f>IF(ISBLANK(IFERROR(INDEX('2-3 引出列表'!$A$2:$CE$8700,$A283,MATCH(C$1,'2-3 引出列表'!$A$1:$CD$1,0)),"")),"",IFERROR(INDEX('2-3 引出列表'!$A$2:$CE$8700,$A283,MATCH(C$1,'2-3 引出列表'!$A$1:$CD$1,0)),""))</f>
        <v>2000</v>
      </c>
      <c r="D283" t="str">
        <f>IF(ISBLANK(IFERROR(INDEX('2-3 引出列表'!$A$2:$CE$8700,$A283,MATCH(D$1,'2-3 引出列表'!$A$1:$CD$1,0)),"")),"",IFERROR(INDEX('2-3 引出列表'!$A$2:$CE$8700,$A283,MATCH(D$1,'2-3 引出列表'!$A$1:$CD$1,0)),""))</f>
        <v>已付款</v>
      </c>
      <c r="E283" t="str">
        <f>IF(ISBLANK(IFERROR(INDEX('2-3 引出列表'!$A$2:$CE$8700,$A283,MATCH(E$1,'2-3 引出列表'!$A$1:$CD$1,0)),"")),"",IFERROR(INDEX('2-3 引出列表'!$A$2:$CE$8700,$A283,MATCH(E$1,'2-3 引出列表'!$A$1:$CD$1,0)),""))</f>
        <v>2025-08-08</v>
      </c>
      <c r="F283" t="str">
        <f t="shared" si="5"/>
        <v>2025-08</v>
      </c>
      <c r="G283" t="str">
        <f>IF(ISBLANK(IFERROR(INDEX('2-3 引出列表'!$A$2:$CE$8700,$A283,MATCH(G$1,'2-3 引出列表'!$A$1:$CD$1,0)),"")),"",IFERROR(INDEX('2-3 引出列表'!$A$2:$CE$8700,$A283,MATCH(G$1,'2-3 引出列表'!$A$1:$CD$1,0)),""))</f>
        <v>保证金及押金.物业类押金</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SIP</v>
      </c>
    </row>
    <row r="284" customFormat="1" spans="1:9">
      <c r="A284">
        <v>283</v>
      </c>
      <c r="B284" t="str">
        <f>IF(ISBLANK(IFERROR(INDEX('2-3 引出列表'!$A$2:$CE$8700,$A284,MATCH(B$1,'2-3 引出列表'!$A$1:$CD$1,0)),"")),"",IFERROR(INDEX('2-3 引出列表'!$A$2:$CE$8700,$A284,MATCH(B$1,'2-3 引出列表'!$A$1:$CD$1,0)),""))</f>
        <v/>
      </c>
      <c r="C284">
        <f>IF(ISBLANK(IFERROR(INDEX('2-3 引出列表'!$A$2:$CE$8700,$A284,MATCH(C$1,'2-3 引出列表'!$A$1:$CD$1,0)),"")),"",IFERROR(INDEX('2-3 引出列表'!$A$2:$CE$8700,$A284,MATCH(C$1,'2-3 引出列表'!$A$1:$CD$1,0)),""))</f>
        <v>9000</v>
      </c>
      <c r="D284" t="str">
        <f>IF(ISBLANK(IFERROR(INDEX('2-3 引出列表'!$A$2:$CE$8700,$A284,MATCH(D$1,'2-3 引出列表'!$A$1:$CD$1,0)),"")),"",IFERROR(INDEX('2-3 引出列表'!$A$2:$CE$8700,$A284,MATCH(D$1,'2-3 引出列表'!$A$1:$CD$1,0)),""))</f>
        <v>已付款</v>
      </c>
      <c r="E284" t="str">
        <f>IF(ISBLANK(IFERROR(INDEX('2-3 引出列表'!$A$2:$CE$8700,$A284,MATCH(E$1,'2-3 引出列表'!$A$1:$CD$1,0)),"")),"",IFERROR(INDEX('2-3 引出列表'!$A$2:$CE$8700,$A284,MATCH(E$1,'2-3 引出列表'!$A$1:$CD$1,0)),""))</f>
        <v>2025-08-08</v>
      </c>
      <c r="F284" t="str">
        <f t="shared" si="5"/>
        <v>2025-08</v>
      </c>
      <c r="G284" t="str">
        <f>IF(ISBLANK(IFERROR(INDEX('2-3 引出列表'!$A$2:$CE$8700,$A284,MATCH(G$1,'2-3 引出列表'!$A$1:$CD$1,0)),"")),"",IFERROR(INDEX('2-3 引出列表'!$A$2:$CE$8700,$A284,MATCH(G$1,'2-3 引出列表'!$A$1:$CD$1,0)),""))</f>
        <v>维修基金及公共收益支出.业主公共收益支出</v>
      </c>
      <c r="H284" t="str">
        <f>IF(ISBLANK(IFERROR(INDEX('2-3 引出列表'!$A$2:$CE$8700,$A284,MATCH(H$1,'2-3 引出列表'!$A$1:$CD$1,0)),"")),"",IFERROR(INDEX('2-3 引出列表'!$A$2:$CE$8700,$A284,MATCH(H$1,'2-3 引出列表'!$A$1:$CD$1,0)),""))</f>
        <v/>
      </c>
      <c r="I284" t="str">
        <f>IF(ISBLANK(IFERROR(INDEX('2-3 引出列表'!$A$2:$CE$8700,$A284,MATCH(I$1,'2-3 引出列表'!$A$1:$CD$1,0)),"")),"",IFERROR(INDEX('2-3 引出列表'!$A$2:$CE$8700,$A284,MATCH(I$1,'2-3 引出列表'!$A$1:$CD$1,0)),""))</f>
        <v/>
      </c>
    </row>
    <row r="285" customFormat="1" spans="1:9">
      <c r="A285">
        <v>284</v>
      </c>
      <c r="B285" t="str">
        <f>IF(ISBLANK(IFERROR(INDEX('2-3 引出列表'!$A$2:$CE$8700,$A285,MATCH(B$1,'2-3 引出列表'!$A$1:$CD$1,0)),"")),"",IFERROR(INDEX('2-3 引出列表'!$A$2:$CE$8700,$A285,MATCH(B$1,'2-3 引出列表'!$A$1:$CD$1,0)),""))</f>
        <v/>
      </c>
      <c r="C285">
        <f>IF(ISBLANK(IFERROR(INDEX('2-3 引出列表'!$A$2:$CE$8700,$A285,MATCH(C$1,'2-3 引出列表'!$A$1:$CD$1,0)),"")),"",IFERROR(INDEX('2-3 引出列表'!$A$2:$CE$8700,$A285,MATCH(C$1,'2-3 引出列表'!$A$1:$CD$1,0)),""))</f>
        <v>2000</v>
      </c>
      <c r="D285" t="str">
        <f>IF(ISBLANK(IFERROR(INDEX('2-3 引出列表'!$A$2:$CE$8700,$A285,MATCH(D$1,'2-3 引出列表'!$A$1:$CD$1,0)),"")),"",IFERROR(INDEX('2-3 引出列表'!$A$2:$CE$8700,$A285,MATCH(D$1,'2-3 引出列表'!$A$1:$CD$1,0)),""))</f>
        <v>银行退票</v>
      </c>
      <c r="E285" t="str">
        <f>IF(ISBLANK(IFERROR(INDEX('2-3 引出列表'!$A$2:$CE$8700,$A285,MATCH(E$1,'2-3 引出列表'!$A$1:$CD$1,0)),"")),"",IFERROR(INDEX('2-3 引出列表'!$A$2:$CE$8700,$A285,MATCH(E$1,'2-3 引出列表'!$A$1:$CD$1,0)),""))</f>
        <v>2025-08-08</v>
      </c>
      <c r="F285" t="str">
        <f t="shared" si="5"/>
        <v>2025-08</v>
      </c>
      <c r="G285" t="str">
        <f>IF(ISBLANK(IFERROR(INDEX('2-3 引出列表'!$A$2:$CE$8700,$A285,MATCH(G$1,'2-3 引出列表'!$A$1:$CD$1,0)),"")),"",IFERROR(INDEX('2-3 引出列表'!$A$2:$CE$8700,$A285,MATCH(G$1,'2-3 引出列表'!$A$1:$CD$1,0)),""))</f>
        <v>保证金及押金.物业类押金</v>
      </c>
      <c r="H285" t="str">
        <f>IF(ISBLANK(IFERROR(INDEX('2-3 引出列表'!$A$2:$CE$8700,$A285,MATCH(H$1,'2-3 引出列表'!$A$1:$CD$1,0)),"")),"",IFERROR(INDEX('2-3 引出列表'!$A$2:$CE$8700,$A285,MATCH(H$1,'2-3 引出列表'!$A$1:$CD$1,0)),""))</f>
        <v/>
      </c>
      <c r="I285" t="str">
        <f>IF(ISBLANK(IFERROR(INDEX('2-3 引出列表'!$A$2:$CE$8700,$A285,MATCH(I$1,'2-3 引出列表'!$A$1:$CD$1,0)),"")),"",IFERROR(INDEX('2-3 引出列表'!$A$2:$CE$8700,$A285,MATCH(I$1,'2-3 引出列表'!$A$1:$CD$1,0)),""))</f>
        <v>SIP</v>
      </c>
    </row>
    <row r="286" customFormat="1" spans="1:9">
      <c r="A286">
        <v>285</v>
      </c>
      <c r="B286" t="str">
        <f>IF(ISBLANK(IFERROR(INDEX('2-3 引出列表'!$A$2:$CE$8700,$A286,MATCH(B$1,'2-3 引出列表'!$A$1:$CD$1,0)),"")),"",IFERROR(INDEX('2-3 引出列表'!$A$2:$CE$8700,$A286,MATCH(B$1,'2-3 引出列表'!$A$1:$CD$1,0)),""))</f>
        <v/>
      </c>
      <c r="C286">
        <f>IF(ISBLANK(IFERROR(INDEX('2-3 引出列表'!$A$2:$CE$8700,$A286,MATCH(C$1,'2-3 引出列表'!$A$1:$CD$1,0)),"")),"",IFERROR(INDEX('2-3 引出列表'!$A$2:$CE$8700,$A286,MATCH(C$1,'2-3 引出列表'!$A$1:$CD$1,0)),""))</f>
        <v>35750</v>
      </c>
      <c r="D286" t="str">
        <f>IF(ISBLANK(IFERROR(INDEX('2-3 引出列表'!$A$2:$CE$8700,$A286,MATCH(D$1,'2-3 引出列表'!$A$1:$CD$1,0)),"")),"",IFERROR(INDEX('2-3 引出列表'!$A$2:$CE$8700,$A286,MATCH(D$1,'2-3 引出列表'!$A$1:$CD$1,0)),""))</f>
        <v>已付款</v>
      </c>
      <c r="E286" t="str">
        <f>IF(ISBLANK(IFERROR(INDEX('2-3 引出列表'!$A$2:$CE$8700,$A286,MATCH(E$1,'2-3 引出列表'!$A$1:$CD$1,0)),"")),"",IFERROR(INDEX('2-3 引出列表'!$A$2:$CE$8700,$A286,MATCH(E$1,'2-3 引出列表'!$A$1:$CD$1,0)),""))</f>
        <v>2025-08-08</v>
      </c>
      <c r="F286" t="str">
        <f t="shared" si="5"/>
        <v>2025-08</v>
      </c>
      <c r="G286" t="str">
        <f>IF(ISBLANK(IFERROR(INDEX('2-3 引出列表'!$A$2:$CE$8700,$A286,MATCH(G$1,'2-3 引出列表'!$A$1:$CD$1,0)),"")),"",IFERROR(INDEX('2-3 引出列表'!$A$2:$CE$8700,$A286,MATCH(G$1,'2-3 引出列表'!$A$1:$CD$1,0)),""))</f>
        <v>外包服务费.保洁外包</v>
      </c>
      <c r="H286" t="str">
        <f>IF(ISBLANK(IFERROR(INDEX('2-3 引出列表'!$A$2:$CE$8700,$A286,MATCH(H$1,'2-3 引出列表'!$A$1:$CD$1,0)),"")),"",IFERROR(INDEX('2-3 引出列表'!$A$2:$CE$8700,$A286,MATCH(H$1,'2-3 引出列表'!$A$1:$CD$1,0)),""))</f>
        <v>HJFW-Z-2024-8175</v>
      </c>
      <c r="I286" t="str">
        <f>IF(ISBLANK(IFERROR(INDEX('2-3 引出列表'!$A$2:$CE$8700,$A286,MATCH(I$1,'2-3 引出列表'!$A$1:$CD$1,0)),"")),"",IFERROR(INDEX('2-3 引出列表'!$A$2:$CE$8700,$A286,MATCH(I$1,'2-3 引出列表'!$A$1:$CD$1,0)),""))</f>
        <v>金采易购</v>
      </c>
    </row>
    <row r="287" customFormat="1" spans="1:9">
      <c r="A287">
        <v>286</v>
      </c>
      <c r="B287" t="str">
        <f>IF(ISBLANK(IFERROR(INDEX('2-3 引出列表'!$A$2:$CE$8700,$A287,MATCH(B$1,'2-3 引出列表'!$A$1:$CD$1,0)),"")),"",IFERROR(INDEX('2-3 引出列表'!$A$2:$CE$8700,$A287,MATCH(B$1,'2-3 引出列表'!$A$1:$CD$1,0)),""))</f>
        <v/>
      </c>
      <c r="C287">
        <f>IF(ISBLANK(IFERROR(INDEX('2-3 引出列表'!$A$2:$CE$8700,$A287,MATCH(C$1,'2-3 引出列表'!$A$1:$CD$1,0)),"")),"",IFERROR(INDEX('2-3 引出列表'!$A$2:$CE$8700,$A287,MATCH(C$1,'2-3 引出列表'!$A$1:$CD$1,0)),""))</f>
        <v>218</v>
      </c>
      <c r="D287" t="str">
        <f>IF(ISBLANK(IFERROR(INDEX('2-3 引出列表'!$A$2:$CE$8700,$A287,MATCH(D$1,'2-3 引出列表'!$A$1:$CD$1,0)),"")),"",IFERROR(INDEX('2-3 引出列表'!$A$2:$CE$8700,$A287,MATCH(D$1,'2-3 引出列表'!$A$1:$CD$1,0)),""))</f>
        <v>已提交</v>
      </c>
      <c r="E287" t="str">
        <f>IF(ISBLANK(IFERROR(INDEX('2-3 引出列表'!$A$2:$CE$8700,$A287,MATCH(E$1,'2-3 引出列表'!$A$1:$CD$1,0)),"")),"",IFERROR(INDEX('2-3 引出列表'!$A$2:$CE$8700,$A287,MATCH(E$1,'2-3 引出列表'!$A$1:$CD$1,0)),""))</f>
        <v>2025-08-01</v>
      </c>
      <c r="F287" t="str">
        <f t="shared" si="5"/>
        <v>2025-08</v>
      </c>
      <c r="G287" t="str">
        <f>IF(ISBLANK(IFERROR(INDEX('2-3 引出列表'!$A$2:$CE$8700,$A287,MATCH(G$1,'2-3 引出列表'!$A$1:$CD$1,0)),"")),"",IFERROR(INDEX('2-3 引出列表'!$A$2:$CE$8700,$A287,MATCH(G$1,'2-3 引出列表'!$A$1:$CD$1,0)),""))</f>
        <v>办公事务.通讯费</v>
      </c>
      <c r="H287" t="str">
        <f>IF(ISBLANK(IFERROR(INDEX('2-3 引出列表'!$A$2:$CE$8700,$A287,MATCH(H$1,'2-3 引出列表'!$A$1:$CD$1,0)),"")),"",IFERROR(INDEX('2-3 引出列表'!$A$2:$CE$8700,$A287,MATCH(H$1,'2-3 引出列表'!$A$1:$CD$1,0)),""))</f>
        <v/>
      </c>
      <c r="I287" t="str">
        <f>IF(ISBLANK(IFERROR(INDEX('2-3 引出列表'!$A$2:$CE$8700,$A287,MATCH(I$1,'2-3 引出列表'!$A$1:$CD$1,0)),"")),"",IFERROR(INDEX('2-3 引出列表'!$A$2:$CE$8700,$A287,MATCH(I$1,'2-3 引出列表'!$A$1:$CD$1,0)),""))</f>
        <v/>
      </c>
    </row>
    <row r="288" customFormat="1" spans="1:9">
      <c r="A288">
        <v>287</v>
      </c>
      <c r="B288" t="str">
        <f>IF(ISBLANK(IFERROR(INDEX('2-3 引出列表'!$A$2:$CE$8700,$A288,MATCH(B$1,'2-3 引出列表'!$A$1:$CD$1,0)),"")),"",IFERROR(INDEX('2-3 引出列表'!$A$2:$CE$8700,$A288,MATCH(B$1,'2-3 引出列表'!$A$1:$CD$1,0)),""))</f>
        <v/>
      </c>
      <c r="C288">
        <f>IF(ISBLANK(IFERROR(INDEX('2-3 引出列表'!$A$2:$CE$8700,$A288,MATCH(C$1,'2-3 引出列表'!$A$1:$CD$1,0)),"")),"",IFERROR(INDEX('2-3 引出列表'!$A$2:$CE$8700,$A288,MATCH(C$1,'2-3 引出列表'!$A$1:$CD$1,0)),""))</f>
        <v>1008</v>
      </c>
      <c r="D288" t="str">
        <f>IF(ISBLANK(IFERROR(INDEX('2-3 引出列表'!$A$2:$CE$8700,$A288,MATCH(D$1,'2-3 引出列表'!$A$1:$CD$1,0)),"")),"",IFERROR(INDEX('2-3 引出列表'!$A$2:$CE$8700,$A288,MATCH(D$1,'2-3 引出列表'!$A$1:$CD$1,0)),""))</f>
        <v>已提交</v>
      </c>
      <c r="E288" t="str">
        <f>IF(ISBLANK(IFERROR(INDEX('2-3 引出列表'!$A$2:$CE$8700,$A288,MATCH(E$1,'2-3 引出列表'!$A$1:$CD$1,0)),"")),"",IFERROR(INDEX('2-3 引出列表'!$A$2:$CE$8700,$A288,MATCH(E$1,'2-3 引出列表'!$A$1:$CD$1,0)),""))</f>
        <v>2025-07-31</v>
      </c>
      <c r="F288" t="str">
        <f t="shared" si="5"/>
        <v>2025-07</v>
      </c>
      <c r="G288" t="str">
        <f>IF(ISBLANK(IFERROR(INDEX('2-3 引出列表'!$A$2:$CE$8700,$A288,MATCH(G$1,'2-3 引出列表'!$A$1:$CD$1,0)),"")),"",IFERROR(INDEX('2-3 引出列表'!$A$2:$CE$8700,$A288,MATCH(G$1,'2-3 引出列表'!$A$1:$CD$1,0)),""))</f>
        <v>物料消耗.物料消耗</v>
      </c>
      <c r="H288" t="str">
        <f>IF(ISBLANK(IFERROR(INDEX('2-3 引出列表'!$A$2:$CE$8700,$A288,MATCH(H$1,'2-3 引出列表'!$A$1:$CD$1,0)),"")),"",IFERROR(INDEX('2-3 引出列表'!$A$2:$CE$8700,$A288,MATCH(H$1,'2-3 引出列表'!$A$1:$CD$1,0)),""))</f>
        <v>XHWZ-Z-2024-0076</v>
      </c>
      <c r="I288" t="str">
        <f>IF(ISBLANK(IFERROR(INDEX('2-3 引出列表'!$A$2:$CE$8700,$A288,MATCH(I$1,'2-3 引出列表'!$A$1:$CD$1,0)),"")),"",IFERROR(INDEX('2-3 引出列表'!$A$2:$CE$8700,$A288,MATCH(I$1,'2-3 引出列表'!$A$1:$CD$1,0)),""))</f>
        <v>金采易购</v>
      </c>
    </row>
    <row r="289" customFormat="1" spans="1:9">
      <c r="A289">
        <v>288</v>
      </c>
      <c r="B289" t="str">
        <f>IF(ISBLANK(IFERROR(INDEX('2-3 引出列表'!$A$2:$CE$8700,$A289,MATCH(B$1,'2-3 引出列表'!$A$1:$CD$1,0)),"")),"",IFERROR(INDEX('2-3 引出列表'!$A$2:$CE$8700,$A289,MATCH(B$1,'2-3 引出列表'!$A$1:$CD$1,0)),""))</f>
        <v/>
      </c>
      <c r="C289">
        <f>IF(ISBLANK(IFERROR(INDEX('2-3 引出列表'!$A$2:$CE$8700,$A289,MATCH(C$1,'2-3 引出列表'!$A$1:$CD$1,0)),"")),"",IFERROR(INDEX('2-3 引出列表'!$A$2:$CE$8700,$A289,MATCH(C$1,'2-3 引出列表'!$A$1:$CD$1,0)),""))</f>
        <v>3120.21</v>
      </c>
      <c r="D289" t="str">
        <f>IF(ISBLANK(IFERROR(INDEX('2-3 引出列表'!$A$2:$CE$8700,$A289,MATCH(D$1,'2-3 引出列表'!$A$1:$CD$1,0)),"")),"",IFERROR(INDEX('2-3 引出列表'!$A$2:$CE$8700,$A289,MATCH(D$1,'2-3 引出列表'!$A$1:$CD$1,0)),""))</f>
        <v>已提交</v>
      </c>
      <c r="E289" t="str">
        <f>IF(ISBLANK(IFERROR(INDEX('2-3 引出列表'!$A$2:$CE$8700,$A289,MATCH(E$1,'2-3 引出列表'!$A$1:$CD$1,0)),"")),"",IFERROR(INDEX('2-3 引出列表'!$A$2:$CE$8700,$A289,MATCH(E$1,'2-3 引出列表'!$A$1:$CD$1,0)),""))</f>
        <v>2025-07-31</v>
      </c>
      <c r="F289" t="str">
        <f t="shared" si="5"/>
        <v>2025-07</v>
      </c>
      <c r="G289" t="str">
        <f>IF(ISBLANK(IFERROR(INDEX('2-3 引出列表'!$A$2:$CE$8700,$A289,MATCH(G$1,'2-3 引出列表'!$A$1:$CD$1,0)),"")),"",IFERROR(INDEX('2-3 引出列表'!$A$2:$CE$8700,$A289,MATCH(G$1,'2-3 引出列表'!$A$1:$CD$1,0)),""))</f>
        <v>外包服务费.消防维保外包</v>
      </c>
      <c r="H289" t="str">
        <f>IF(ISBLANK(IFERROR(INDEX('2-3 引出列表'!$A$2:$CE$8700,$A289,MATCH(H$1,'2-3 引出列表'!$A$1:$CD$1,0)),"")),"",IFERROR(INDEX('2-3 引出列表'!$A$2:$CE$8700,$A289,MATCH(H$1,'2-3 引出列表'!$A$1:$CD$1,0)),""))</f>
        <v>GCFW-Z-2025-02615</v>
      </c>
      <c r="I289" t="str">
        <f>IF(ISBLANK(IFERROR(INDEX('2-3 引出列表'!$A$2:$CE$8700,$A289,MATCH(I$1,'2-3 引出列表'!$A$1:$CD$1,0)),"")),"",IFERROR(INDEX('2-3 引出列表'!$A$2:$CE$8700,$A289,MATCH(I$1,'2-3 引出列表'!$A$1:$CD$1,0)),""))</f>
        <v>金采易购</v>
      </c>
    </row>
    <row r="290" customFormat="1" spans="1:9">
      <c r="A290">
        <v>289</v>
      </c>
      <c r="B290" t="str">
        <f>IF(ISBLANK(IFERROR(INDEX('2-3 引出列表'!$A$2:$CE$8700,$A290,MATCH(B$1,'2-3 引出列表'!$A$1:$CD$1,0)),"")),"",IFERROR(INDEX('2-3 引出列表'!$A$2:$CE$8700,$A290,MATCH(B$1,'2-3 引出列表'!$A$1:$CD$1,0)),""))</f>
        <v/>
      </c>
      <c r="C290">
        <f>IF(ISBLANK(IFERROR(INDEX('2-3 引出列表'!$A$2:$CE$8700,$A290,MATCH(C$1,'2-3 引出列表'!$A$1:$CD$1,0)),"")),"",IFERROR(INDEX('2-3 引出列表'!$A$2:$CE$8700,$A290,MATCH(C$1,'2-3 引出列表'!$A$1:$CD$1,0)),""))</f>
        <v>1240</v>
      </c>
      <c r="D290" t="str">
        <f>IF(ISBLANK(IFERROR(INDEX('2-3 引出列表'!$A$2:$CE$8700,$A290,MATCH(D$1,'2-3 引出列表'!$A$1:$CD$1,0)),"")),"",IFERROR(INDEX('2-3 引出列表'!$A$2:$CE$8700,$A290,MATCH(D$1,'2-3 引出列表'!$A$1:$CD$1,0)),""))</f>
        <v>已提交</v>
      </c>
      <c r="E290" t="str">
        <f>IF(ISBLANK(IFERROR(INDEX('2-3 引出列表'!$A$2:$CE$8700,$A290,MATCH(E$1,'2-3 引出列表'!$A$1:$CD$1,0)),"")),"",IFERROR(INDEX('2-3 引出列表'!$A$2:$CE$8700,$A290,MATCH(E$1,'2-3 引出列表'!$A$1:$CD$1,0)),""))</f>
        <v>2025-07-31</v>
      </c>
      <c r="F290" t="str">
        <f t="shared" si="5"/>
        <v>2025-07</v>
      </c>
      <c r="G290" t="str">
        <f>IF(ISBLANK(IFERROR(INDEX('2-3 引出列表'!$A$2:$CE$8700,$A290,MATCH(G$1,'2-3 引出列表'!$A$1:$CD$1,0)),"")),"",IFERROR(INDEX('2-3 引出列表'!$A$2:$CE$8700,$A290,MATCH(G$1,'2-3 引出列表'!$A$1:$CD$1,0)),""))</f>
        <v>物料消耗.物料消耗</v>
      </c>
      <c r="H290" t="str">
        <f>IF(ISBLANK(IFERROR(INDEX('2-3 引出列表'!$A$2:$CE$8700,$A290,MATCH(H$1,'2-3 引出列表'!$A$1:$CD$1,0)),"")),"",IFERROR(INDEX('2-3 引出列表'!$A$2:$CE$8700,$A290,MATCH(H$1,'2-3 引出列表'!$A$1:$CD$1,0)),""))</f>
        <v>XHWZ-Z-2025-00072</v>
      </c>
      <c r="I290" t="str">
        <f>IF(ISBLANK(IFERROR(INDEX('2-3 引出列表'!$A$2:$CE$8700,$A290,MATCH(I$1,'2-3 引出列表'!$A$1:$CD$1,0)),"")),"",IFERROR(INDEX('2-3 引出列表'!$A$2:$CE$8700,$A290,MATCH(I$1,'2-3 引出列表'!$A$1:$CD$1,0)),""))</f>
        <v>金采易购</v>
      </c>
    </row>
    <row r="291" customFormat="1" spans="1:9">
      <c r="A291">
        <v>290</v>
      </c>
      <c r="B291" t="str">
        <f>IF(ISBLANK(IFERROR(INDEX('2-3 引出列表'!$A$2:$CE$8700,$A291,MATCH(B$1,'2-3 引出列表'!$A$1:$CD$1,0)),"")),"",IFERROR(INDEX('2-3 引出列表'!$A$2:$CE$8700,$A291,MATCH(B$1,'2-3 引出列表'!$A$1:$CD$1,0)),""))</f>
        <v/>
      </c>
      <c r="C291">
        <f>IF(ISBLANK(IFERROR(INDEX('2-3 引出列表'!$A$2:$CE$8700,$A291,MATCH(C$1,'2-3 引出列表'!$A$1:$CD$1,0)),"")),"",IFERROR(INDEX('2-3 引出列表'!$A$2:$CE$8700,$A291,MATCH(C$1,'2-3 引出列表'!$A$1:$CD$1,0)),""))</f>
        <v>25704</v>
      </c>
      <c r="D291" t="str">
        <f>IF(ISBLANK(IFERROR(INDEX('2-3 引出列表'!$A$2:$CE$8700,$A291,MATCH(D$1,'2-3 引出列表'!$A$1:$CD$1,0)),"")),"",IFERROR(INDEX('2-3 引出列表'!$A$2:$CE$8700,$A291,MATCH(D$1,'2-3 引出列表'!$A$1:$CD$1,0)),""))</f>
        <v>已付款</v>
      </c>
      <c r="E291" t="str">
        <f>IF(ISBLANK(IFERROR(INDEX('2-3 引出列表'!$A$2:$CE$8700,$A291,MATCH(E$1,'2-3 引出列表'!$A$1:$CD$1,0)),"")),"",IFERROR(INDEX('2-3 引出列表'!$A$2:$CE$8700,$A291,MATCH(E$1,'2-3 引出列表'!$A$1:$CD$1,0)),""))</f>
        <v>2025-07-30</v>
      </c>
      <c r="F291" t="str">
        <f t="shared" si="5"/>
        <v>2025-07</v>
      </c>
      <c r="G291" t="str">
        <f>IF(ISBLANK(IFERROR(INDEX('2-3 引出列表'!$A$2:$CE$8700,$A291,MATCH(G$1,'2-3 引出列表'!$A$1:$CD$1,0)),"")),"",IFERROR(INDEX('2-3 引出列表'!$A$2:$CE$8700,$A291,MATCH(G$1,'2-3 引出列表'!$A$1:$CD$1,0)),""))</f>
        <v>人工费用.宿舍费</v>
      </c>
      <c r="H291" t="str">
        <f>IF(ISBLANK(IFERROR(INDEX('2-3 引出列表'!$A$2:$CE$8700,$A291,MATCH(H$1,'2-3 引出列表'!$A$1:$CD$1,0)),"")),"",IFERROR(INDEX('2-3 引出列表'!$A$2:$CE$8700,$A291,MATCH(H$1,'2-3 引出列表'!$A$1:$CD$1,0)),""))</f>
        <v/>
      </c>
      <c r="I291" t="str">
        <f>IF(ISBLANK(IFERROR(INDEX('2-3 引出列表'!$A$2:$CE$8700,$A291,MATCH(I$1,'2-3 引出列表'!$A$1:$CD$1,0)),"")),"",IFERROR(INDEX('2-3 引出列表'!$A$2:$CE$8700,$A291,MATCH(I$1,'2-3 引出列表'!$A$1:$CD$1,0)),""))</f>
        <v/>
      </c>
    </row>
    <row r="292" customFormat="1" spans="1:9">
      <c r="A292">
        <v>291</v>
      </c>
      <c r="B292" t="str">
        <f>IF(ISBLANK(IFERROR(INDEX('2-3 引出列表'!$A$2:$CE$8700,$A292,MATCH(B$1,'2-3 引出列表'!$A$1:$CD$1,0)),"")),"",IFERROR(INDEX('2-3 引出列表'!$A$2:$CE$8700,$A292,MATCH(B$1,'2-3 引出列表'!$A$1:$CD$1,0)),""))</f>
        <v/>
      </c>
      <c r="C292">
        <f>IF(ISBLANK(IFERROR(INDEX('2-3 引出列表'!$A$2:$CE$8700,$A292,MATCH(C$1,'2-3 引出列表'!$A$1:$CD$1,0)),"")),"",IFERROR(INDEX('2-3 引出列表'!$A$2:$CE$8700,$A292,MATCH(C$1,'2-3 引出列表'!$A$1:$CD$1,0)),""))</f>
        <v>13340</v>
      </c>
      <c r="D292" t="str">
        <f>IF(ISBLANK(IFERROR(INDEX('2-3 引出列表'!$A$2:$CE$8700,$A292,MATCH(D$1,'2-3 引出列表'!$A$1:$CD$1,0)),"")),"",IFERROR(INDEX('2-3 引出列表'!$A$2:$CE$8700,$A292,MATCH(D$1,'2-3 引出列表'!$A$1:$CD$1,0)),""))</f>
        <v>已付款</v>
      </c>
      <c r="E292" t="str">
        <f>IF(ISBLANK(IFERROR(INDEX('2-3 引出列表'!$A$2:$CE$8700,$A292,MATCH(E$1,'2-3 引出列表'!$A$1:$CD$1,0)),"")),"",IFERROR(INDEX('2-3 引出列表'!$A$2:$CE$8700,$A292,MATCH(E$1,'2-3 引出列表'!$A$1:$CD$1,0)),""))</f>
        <v>2025-07-30</v>
      </c>
      <c r="F292" t="str">
        <f t="shared" si="5"/>
        <v>2025-07</v>
      </c>
      <c r="G292" t="str">
        <f>IF(ISBLANK(IFERROR(INDEX('2-3 引出列表'!$A$2:$CE$8700,$A292,MATCH(G$1,'2-3 引出列表'!$A$1:$CD$1,0)),"")),"",IFERROR(INDEX('2-3 引出列表'!$A$2:$CE$8700,$A292,MATCH(G$1,'2-3 引出列表'!$A$1:$CD$1,0)),""))</f>
        <v>物料消耗.物料消耗</v>
      </c>
      <c r="H292" t="str">
        <f>IF(ISBLANK(IFERROR(INDEX('2-3 引出列表'!$A$2:$CE$8700,$A292,MATCH(H$1,'2-3 引出列表'!$A$1:$CD$1,0)),"")),"",IFERROR(INDEX('2-3 引出列表'!$A$2:$CE$8700,$A292,MATCH(H$1,'2-3 引出列表'!$A$1:$CD$1,0)),""))</f>
        <v>XHWZ-Z-2024-0118</v>
      </c>
      <c r="I292" t="str">
        <f>IF(ISBLANK(IFERROR(INDEX('2-3 引出列表'!$A$2:$CE$8700,$A292,MATCH(I$1,'2-3 引出列表'!$A$1:$CD$1,0)),"")),"",IFERROR(INDEX('2-3 引出列表'!$A$2:$CE$8700,$A292,MATCH(I$1,'2-3 引出列表'!$A$1:$CD$1,0)),""))</f>
        <v>金采易购</v>
      </c>
    </row>
    <row r="293" customFormat="1" spans="1:9">
      <c r="A293">
        <v>292</v>
      </c>
      <c r="B293" t="str">
        <f>IF(ISBLANK(IFERROR(INDEX('2-3 引出列表'!$A$2:$CE$8700,$A293,MATCH(B$1,'2-3 引出列表'!$A$1:$CD$1,0)),"")),"",IFERROR(INDEX('2-3 引出列表'!$A$2:$CE$8700,$A293,MATCH(B$1,'2-3 引出列表'!$A$1:$CD$1,0)),""))</f>
        <v/>
      </c>
      <c r="C293">
        <f>IF(ISBLANK(IFERROR(INDEX('2-3 引出列表'!$A$2:$CE$8700,$A293,MATCH(C$1,'2-3 引出列表'!$A$1:$CD$1,0)),"")),"",IFERROR(INDEX('2-3 引出列表'!$A$2:$CE$8700,$A293,MATCH(C$1,'2-3 引出列表'!$A$1:$CD$1,0)),""))</f>
        <v>169760</v>
      </c>
      <c r="D293" t="str">
        <f>IF(ISBLANK(IFERROR(INDEX('2-3 引出列表'!$A$2:$CE$8700,$A293,MATCH(D$1,'2-3 引出列表'!$A$1:$CD$1,0)),"")),"",IFERROR(INDEX('2-3 引出列表'!$A$2:$CE$8700,$A293,MATCH(D$1,'2-3 引出列表'!$A$1:$CD$1,0)),""))</f>
        <v>已提交</v>
      </c>
      <c r="E293" t="str">
        <f>IF(ISBLANK(IFERROR(INDEX('2-3 引出列表'!$A$2:$CE$8700,$A293,MATCH(E$1,'2-3 引出列表'!$A$1:$CD$1,0)),"")),"",IFERROR(INDEX('2-3 引出列表'!$A$2:$CE$8700,$A293,MATCH(E$1,'2-3 引出列表'!$A$1:$CD$1,0)),""))</f>
        <v>2025-07-28</v>
      </c>
      <c r="F293" t="str">
        <f t="shared" si="5"/>
        <v>2025-07</v>
      </c>
      <c r="G293" t="str">
        <f>IF(ISBLANK(IFERROR(INDEX('2-3 引出列表'!$A$2:$CE$8700,$A293,MATCH(G$1,'2-3 引出列表'!$A$1:$CD$1,0)),"")),"",IFERROR(INDEX('2-3 引出列表'!$A$2:$CE$8700,$A293,MATCH(G$1,'2-3 引出列表'!$A$1:$CD$1,0)),""))</f>
        <v>外包服务费.安全外包</v>
      </c>
      <c r="H293" t="str">
        <f>IF(ISBLANK(IFERROR(INDEX('2-3 引出列表'!$A$2:$CE$8700,$A293,MATCH(H$1,'2-3 引出列表'!$A$1:$CD$1,0)),"")),"",IFERROR(INDEX('2-3 引出列表'!$A$2:$CE$8700,$A293,MATCH(H$1,'2-3 引出列表'!$A$1:$CD$1,0)),""))</f>
        <v>AQFW-Z-2025-00485</v>
      </c>
      <c r="I293" t="str">
        <f>IF(ISBLANK(IFERROR(INDEX('2-3 引出列表'!$A$2:$CE$8700,$A293,MATCH(I$1,'2-3 引出列表'!$A$1:$CD$1,0)),"")),"",IFERROR(INDEX('2-3 引出列表'!$A$2:$CE$8700,$A293,MATCH(I$1,'2-3 引出列表'!$A$1:$CD$1,0)),""))</f>
        <v>金采易购</v>
      </c>
    </row>
    <row r="294" customFormat="1" spans="1:9">
      <c r="A294">
        <v>293</v>
      </c>
      <c r="B294" t="str">
        <f>IF(ISBLANK(IFERROR(INDEX('2-3 引出列表'!$A$2:$CE$8700,$A294,MATCH(B$1,'2-3 引出列表'!$A$1:$CD$1,0)),"")),"",IFERROR(INDEX('2-3 引出列表'!$A$2:$CE$8700,$A294,MATCH(B$1,'2-3 引出列表'!$A$1:$CD$1,0)),""))</f>
        <v/>
      </c>
      <c r="C294">
        <f>IF(ISBLANK(IFERROR(INDEX('2-3 引出列表'!$A$2:$CE$8700,$A294,MATCH(C$1,'2-3 引出列表'!$A$1:$CD$1,0)),"")),"",IFERROR(INDEX('2-3 引出列表'!$A$2:$CE$8700,$A294,MATCH(C$1,'2-3 引出列表'!$A$1:$CD$1,0)),""))</f>
        <v>169960</v>
      </c>
      <c r="D294" t="str">
        <f>IF(ISBLANK(IFERROR(INDEX('2-3 引出列表'!$A$2:$CE$8700,$A294,MATCH(D$1,'2-3 引出列表'!$A$1:$CD$1,0)),"")),"",IFERROR(INDEX('2-3 引出列表'!$A$2:$CE$8700,$A294,MATCH(D$1,'2-3 引出列表'!$A$1:$CD$1,0)),""))</f>
        <v>已提交</v>
      </c>
      <c r="E294" t="str">
        <f>IF(ISBLANK(IFERROR(INDEX('2-3 引出列表'!$A$2:$CE$8700,$A294,MATCH(E$1,'2-3 引出列表'!$A$1:$CD$1,0)),"")),"",IFERROR(INDEX('2-3 引出列表'!$A$2:$CE$8700,$A294,MATCH(E$1,'2-3 引出列表'!$A$1:$CD$1,0)),""))</f>
        <v>2025-07-28</v>
      </c>
      <c r="F294" t="str">
        <f t="shared" si="5"/>
        <v>2025-07</v>
      </c>
      <c r="G294" t="str">
        <f>IF(ISBLANK(IFERROR(INDEX('2-3 引出列表'!$A$2:$CE$8700,$A294,MATCH(G$1,'2-3 引出列表'!$A$1:$CD$1,0)),"")),"",IFERROR(INDEX('2-3 引出列表'!$A$2:$CE$8700,$A294,MATCH(G$1,'2-3 引出列表'!$A$1:$CD$1,0)),""))</f>
        <v>外包服务费.安全外包</v>
      </c>
      <c r="H294" t="str">
        <f>IF(ISBLANK(IFERROR(INDEX('2-3 引出列表'!$A$2:$CE$8700,$A294,MATCH(H$1,'2-3 引出列表'!$A$1:$CD$1,0)),"")),"",IFERROR(INDEX('2-3 引出列表'!$A$2:$CE$8700,$A294,MATCH(H$1,'2-3 引出列表'!$A$1:$CD$1,0)),""))</f>
        <v>AQFW-Z-2025-00485</v>
      </c>
      <c r="I294" t="str">
        <f>IF(ISBLANK(IFERROR(INDEX('2-3 引出列表'!$A$2:$CE$8700,$A294,MATCH(I$1,'2-3 引出列表'!$A$1:$CD$1,0)),"")),"",IFERROR(INDEX('2-3 引出列表'!$A$2:$CE$8700,$A294,MATCH(I$1,'2-3 引出列表'!$A$1:$CD$1,0)),""))</f>
        <v>金采易购</v>
      </c>
    </row>
    <row r="295" customFormat="1" spans="1:9">
      <c r="A295">
        <v>294</v>
      </c>
      <c r="B295" t="str">
        <f>IF(ISBLANK(IFERROR(INDEX('2-3 引出列表'!$A$2:$CE$8700,$A295,MATCH(B$1,'2-3 引出列表'!$A$1:$CD$1,0)),"")),"",IFERROR(INDEX('2-3 引出列表'!$A$2:$CE$8700,$A295,MATCH(B$1,'2-3 引出列表'!$A$1:$CD$1,0)),""))</f>
        <v/>
      </c>
      <c r="C295">
        <f>IF(ISBLANK(IFERROR(INDEX('2-3 引出列表'!$A$2:$CE$8700,$A295,MATCH(C$1,'2-3 引出列表'!$A$1:$CD$1,0)),"")),"",IFERROR(INDEX('2-3 引出列表'!$A$2:$CE$8700,$A295,MATCH(C$1,'2-3 引出列表'!$A$1:$CD$1,0)),""))</f>
        <v>169960</v>
      </c>
      <c r="D295" t="str">
        <f>IF(ISBLANK(IFERROR(INDEX('2-3 引出列表'!$A$2:$CE$8700,$A295,MATCH(D$1,'2-3 引出列表'!$A$1:$CD$1,0)),"")),"",IFERROR(INDEX('2-3 引出列表'!$A$2:$CE$8700,$A295,MATCH(D$1,'2-3 引出列表'!$A$1:$CD$1,0)),""))</f>
        <v>已提交</v>
      </c>
      <c r="E295" t="str">
        <f>IF(ISBLANK(IFERROR(INDEX('2-3 引出列表'!$A$2:$CE$8700,$A295,MATCH(E$1,'2-3 引出列表'!$A$1:$CD$1,0)),"")),"",IFERROR(INDEX('2-3 引出列表'!$A$2:$CE$8700,$A295,MATCH(E$1,'2-3 引出列表'!$A$1:$CD$1,0)),""))</f>
        <v>2025-07-28</v>
      </c>
      <c r="F295" t="str">
        <f t="shared" si="5"/>
        <v>2025-07</v>
      </c>
      <c r="G295" t="str">
        <f>IF(ISBLANK(IFERROR(INDEX('2-3 引出列表'!$A$2:$CE$8700,$A295,MATCH(G$1,'2-3 引出列表'!$A$1:$CD$1,0)),"")),"",IFERROR(INDEX('2-3 引出列表'!$A$2:$CE$8700,$A295,MATCH(G$1,'2-3 引出列表'!$A$1:$CD$1,0)),""))</f>
        <v>外包服务费.安全外包</v>
      </c>
      <c r="H295" t="str">
        <f>IF(ISBLANK(IFERROR(INDEX('2-3 引出列表'!$A$2:$CE$8700,$A295,MATCH(H$1,'2-3 引出列表'!$A$1:$CD$1,0)),"")),"",IFERROR(INDEX('2-3 引出列表'!$A$2:$CE$8700,$A295,MATCH(H$1,'2-3 引出列表'!$A$1:$CD$1,0)),""))</f>
        <v>AQFW-Z-2025-00485</v>
      </c>
      <c r="I295" t="str">
        <f>IF(ISBLANK(IFERROR(INDEX('2-3 引出列表'!$A$2:$CE$8700,$A295,MATCH(I$1,'2-3 引出列表'!$A$1:$CD$1,0)),"")),"",IFERROR(INDEX('2-3 引出列表'!$A$2:$CE$8700,$A295,MATCH(I$1,'2-3 引出列表'!$A$1:$CD$1,0)),""))</f>
        <v>金采易购</v>
      </c>
    </row>
    <row r="296" customFormat="1" spans="1:9">
      <c r="A296">
        <v>295</v>
      </c>
      <c r="B296" t="str">
        <f>IF(ISBLANK(IFERROR(INDEX('2-3 引出列表'!$A$2:$CE$8700,$A296,MATCH(B$1,'2-3 引出列表'!$A$1:$CD$1,0)),"")),"",IFERROR(INDEX('2-3 引出列表'!$A$2:$CE$8700,$A296,MATCH(B$1,'2-3 引出列表'!$A$1:$CD$1,0)),""))</f>
        <v/>
      </c>
      <c r="C296">
        <f>IF(ISBLANK(IFERROR(INDEX('2-3 引出列表'!$A$2:$CE$8700,$A296,MATCH(C$1,'2-3 引出列表'!$A$1:$CD$1,0)),"")),"",IFERROR(INDEX('2-3 引出列表'!$A$2:$CE$8700,$A296,MATCH(C$1,'2-3 引出列表'!$A$1:$CD$1,0)),""))</f>
        <v>2125.05</v>
      </c>
      <c r="D296" t="str">
        <f>IF(ISBLANK(IFERROR(INDEX('2-3 引出列表'!$A$2:$CE$8700,$A296,MATCH(D$1,'2-3 引出列表'!$A$1:$CD$1,0)),"")),"",IFERROR(INDEX('2-3 引出列表'!$A$2:$CE$8700,$A296,MATCH(D$1,'2-3 引出列表'!$A$1:$CD$1,0)),""))</f>
        <v>已提交</v>
      </c>
      <c r="E296" t="str">
        <f>IF(ISBLANK(IFERROR(INDEX('2-3 引出列表'!$A$2:$CE$8700,$A296,MATCH(E$1,'2-3 引出列表'!$A$1:$CD$1,0)),"")),"",IFERROR(INDEX('2-3 引出列表'!$A$2:$CE$8700,$A296,MATCH(E$1,'2-3 引出列表'!$A$1:$CD$1,0)),""))</f>
        <v>2025-07-28</v>
      </c>
      <c r="F296" t="str">
        <f t="shared" si="5"/>
        <v>2025-07</v>
      </c>
      <c r="G296" t="str">
        <f>IF(ISBLANK(IFERROR(INDEX('2-3 引出列表'!$A$2:$CE$8700,$A296,MATCH(G$1,'2-3 引出列表'!$A$1:$CD$1,0)),"")),"",IFERROR(INDEX('2-3 引出列表'!$A$2:$CE$8700,$A296,MATCH(G$1,'2-3 引出列表'!$A$1:$CD$1,0)),""))</f>
        <v>物料消耗.物料消耗</v>
      </c>
      <c r="H296" t="str">
        <f>IF(ISBLANK(IFERROR(INDEX('2-3 引出列表'!$A$2:$CE$8700,$A296,MATCH(H$1,'2-3 引出列表'!$A$1:$CD$1,0)),"")),"",IFERROR(INDEX('2-3 引出列表'!$A$2:$CE$8700,$A296,MATCH(H$1,'2-3 引出列表'!$A$1:$CD$1,0)),""))</f>
        <v>XHWZ-Z-2023-0095</v>
      </c>
      <c r="I296" t="str">
        <f>IF(ISBLANK(IFERROR(INDEX('2-3 引出列表'!$A$2:$CE$8700,$A296,MATCH(I$1,'2-3 引出列表'!$A$1:$CD$1,0)),"")),"",IFERROR(INDEX('2-3 引出列表'!$A$2:$CE$8700,$A296,MATCH(I$1,'2-3 引出列表'!$A$1:$CD$1,0)),""))</f>
        <v>金采易购</v>
      </c>
    </row>
    <row r="297" customFormat="1" spans="1:9">
      <c r="A297">
        <v>296</v>
      </c>
      <c r="B297" t="str">
        <f>IF(ISBLANK(IFERROR(INDEX('2-3 引出列表'!$A$2:$CE$8700,$A297,MATCH(B$1,'2-3 引出列表'!$A$1:$CD$1,0)),"")),"",IFERROR(INDEX('2-3 引出列表'!$A$2:$CE$8700,$A297,MATCH(B$1,'2-3 引出列表'!$A$1:$CD$1,0)),""))</f>
        <v/>
      </c>
      <c r="C297">
        <f>IF(ISBLANK(IFERROR(INDEX('2-3 引出列表'!$A$2:$CE$8700,$A297,MATCH(C$1,'2-3 引出列表'!$A$1:$CD$1,0)),"")),"",IFERROR(INDEX('2-3 引出列表'!$A$2:$CE$8700,$A297,MATCH(C$1,'2-3 引出列表'!$A$1:$CD$1,0)),""))</f>
        <v>169760</v>
      </c>
      <c r="D297" t="str">
        <f>IF(ISBLANK(IFERROR(INDEX('2-3 引出列表'!$A$2:$CE$8700,$A297,MATCH(D$1,'2-3 引出列表'!$A$1:$CD$1,0)),"")),"",IFERROR(INDEX('2-3 引出列表'!$A$2:$CE$8700,$A297,MATCH(D$1,'2-3 引出列表'!$A$1:$CD$1,0)),""))</f>
        <v>已提交</v>
      </c>
      <c r="E297" t="str">
        <f>IF(ISBLANK(IFERROR(INDEX('2-3 引出列表'!$A$2:$CE$8700,$A297,MATCH(E$1,'2-3 引出列表'!$A$1:$CD$1,0)),"")),"",IFERROR(INDEX('2-3 引出列表'!$A$2:$CE$8700,$A297,MATCH(E$1,'2-3 引出列表'!$A$1:$CD$1,0)),""))</f>
        <v>2025-07-28</v>
      </c>
      <c r="F297" t="str">
        <f t="shared" si="5"/>
        <v>2025-07</v>
      </c>
      <c r="G297" t="str">
        <f>IF(ISBLANK(IFERROR(INDEX('2-3 引出列表'!$A$2:$CE$8700,$A297,MATCH(G$1,'2-3 引出列表'!$A$1:$CD$1,0)),"")),"",IFERROR(INDEX('2-3 引出列表'!$A$2:$CE$8700,$A297,MATCH(G$1,'2-3 引出列表'!$A$1:$CD$1,0)),""))</f>
        <v>外包服务费.安全外包</v>
      </c>
      <c r="H297" t="str">
        <f>IF(ISBLANK(IFERROR(INDEX('2-3 引出列表'!$A$2:$CE$8700,$A297,MATCH(H$1,'2-3 引出列表'!$A$1:$CD$1,0)),"")),"",IFERROR(INDEX('2-3 引出列表'!$A$2:$CE$8700,$A297,MATCH(H$1,'2-3 引出列表'!$A$1:$CD$1,0)),""))</f>
        <v>AQFW-Z-2025-00485</v>
      </c>
      <c r="I297" t="str">
        <f>IF(ISBLANK(IFERROR(INDEX('2-3 引出列表'!$A$2:$CE$8700,$A297,MATCH(I$1,'2-3 引出列表'!$A$1:$CD$1,0)),"")),"",IFERROR(INDEX('2-3 引出列表'!$A$2:$CE$8700,$A297,MATCH(I$1,'2-3 引出列表'!$A$1:$CD$1,0)),""))</f>
        <v>金采易购</v>
      </c>
    </row>
    <row r="298" customFormat="1" spans="1:9">
      <c r="A298">
        <v>297</v>
      </c>
      <c r="B298" t="str">
        <f>IF(ISBLANK(IFERROR(INDEX('2-3 引出列表'!$A$2:$CE$8700,$A298,MATCH(B$1,'2-3 引出列表'!$A$1:$CD$1,0)),"")),"",IFERROR(INDEX('2-3 引出列表'!$A$2:$CE$8700,$A298,MATCH(B$1,'2-3 引出列表'!$A$1:$CD$1,0)),""))</f>
        <v/>
      </c>
      <c r="C298">
        <f>IF(ISBLANK(IFERROR(INDEX('2-3 引出列表'!$A$2:$CE$8700,$A298,MATCH(C$1,'2-3 引出列表'!$A$1:$CD$1,0)),"")),"",IFERROR(INDEX('2-3 引出列表'!$A$2:$CE$8700,$A298,MATCH(C$1,'2-3 引出列表'!$A$1:$CD$1,0)),""))</f>
        <v>11925</v>
      </c>
      <c r="D298" t="str">
        <f>IF(ISBLANK(IFERROR(INDEX('2-3 引出列表'!$A$2:$CE$8700,$A298,MATCH(D$1,'2-3 引出列表'!$A$1:$CD$1,0)),"")),"",IFERROR(INDEX('2-3 引出列表'!$A$2:$CE$8700,$A298,MATCH(D$1,'2-3 引出列表'!$A$1:$CD$1,0)),""))</f>
        <v>已付款</v>
      </c>
      <c r="E298" t="str">
        <f>IF(ISBLANK(IFERROR(INDEX('2-3 引出列表'!$A$2:$CE$8700,$A298,MATCH(E$1,'2-3 引出列表'!$A$1:$CD$1,0)),"")),"",IFERROR(INDEX('2-3 引出列表'!$A$2:$CE$8700,$A298,MATCH(E$1,'2-3 引出列表'!$A$1:$CD$1,0)),""))</f>
        <v>2025-07-25</v>
      </c>
      <c r="F298" t="str">
        <f t="shared" si="5"/>
        <v>2025-07</v>
      </c>
      <c r="G298" t="str">
        <f>IF(ISBLANK(IFERROR(INDEX('2-3 引出列表'!$A$2:$CE$8700,$A298,MATCH(G$1,'2-3 引出列表'!$A$1:$CD$1,0)),"")),"",IFERROR(INDEX('2-3 引出列表'!$A$2:$CE$8700,$A298,MATCH(G$1,'2-3 引出列表'!$A$1:$CD$1,0)),""))</f>
        <v>外包服务费.设备设施维保外包</v>
      </c>
      <c r="H298" t="str">
        <f>IF(ISBLANK(IFERROR(INDEX('2-3 引出列表'!$A$2:$CE$8700,$A298,MATCH(H$1,'2-3 引出列表'!$A$1:$CD$1,0)),"")),"",IFERROR(INDEX('2-3 引出列表'!$A$2:$CE$8700,$A298,MATCH(H$1,'2-3 引出列表'!$A$1:$CD$1,0)),""))</f>
        <v>GCFW-Z-2024-5093</v>
      </c>
      <c r="I298" t="str">
        <f>IF(ISBLANK(IFERROR(INDEX('2-3 引出列表'!$A$2:$CE$8700,$A298,MATCH(I$1,'2-3 引出列表'!$A$1:$CD$1,0)),"")),"",IFERROR(INDEX('2-3 引出列表'!$A$2:$CE$8700,$A298,MATCH(I$1,'2-3 引出列表'!$A$1:$CD$1,0)),""))</f>
        <v>金采易购</v>
      </c>
    </row>
    <row r="299" customFormat="1" spans="1:9">
      <c r="A299">
        <v>298</v>
      </c>
      <c r="B299" t="str">
        <f>IF(ISBLANK(IFERROR(INDEX('2-3 引出列表'!$A$2:$CE$8700,$A299,MATCH(B$1,'2-3 引出列表'!$A$1:$CD$1,0)),"")),"",IFERROR(INDEX('2-3 引出列表'!$A$2:$CE$8700,$A299,MATCH(B$1,'2-3 引出列表'!$A$1:$CD$1,0)),""))</f>
        <v/>
      </c>
      <c r="C299">
        <f>IF(ISBLANK(IFERROR(INDEX('2-3 引出列表'!$A$2:$CE$8700,$A299,MATCH(C$1,'2-3 引出列表'!$A$1:$CD$1,0)),"")),"",IFERROR(INDEX('2-3 引出列表'!$A$2:$CE$8700,$A299,MATCH(C$1,'2-3 引出列表'!$A$1:$CD$1,0)),""))</f>
        <v>295.2</v>
      </c>
      <c r="D299" t="str">
        <f>IF(ISBLANK(IFERROR(INDEX('2-3 引出列表'!$A$2:$CE$8700,$A299,MATCH(D$1,'2-3 引出列表'!$A$1:$CD$1,0)),"")),"",IFERROR(INDEX('2-3 引出列表'!$A$2:$CE$8700,$A299,MATCH(D$1,'2-3 引出列表'!$A$1:$CD$1,0)),""))</f>
        <v>已付款</v>
      </c>
      <c r="E299" t="str">
        <f>IF(ISBLANK(IFERROR(INDEX('2-3 引出列表'!$A$2:$CE$8700,$A299,MATCH(E$1,'2-3 引出列表'!$A$1:$CD$1,0)),"")),"",IFERROR(INDEX('2-3 引出列表'!$A$2:$CE$8700,$A299,MATCH(E$1,'2-3 引出列表'!$A$1:$CD$1,0)),""))</f>
        <v>2025-07-25</v>
      </c>
      <c r="F299" t="str">
        <f t="shared" ref="F299:F319" si="6">LEFT(E299,7)</f>
        <v>2025-07</v>
      </c>
      <c r="G299" t="str">
        <f>IF(ISBLANK(IFERROR(INDEX('2-3 引出列表'!$A$2:$CE$8700,$A299,MATCH(G$1,'2-3 引出列表'!$A$1:$CD$1,0)),"")),"",IFERROR(INDEX('2-3 引出列表'!$A$2:$CE$8700,$A299,MATCH(G$1,'2-3 引出列表'!$A$1:$CD$1,0)),""))</f>
        <v>物料消耗.机器设备油费</v>
      </c>
      <c r="H299" t="str">
        <f>IF(ISBLANK(IFERROR(INDEX('2-3 引出列表'!$A$2:$CE$8700,$A299,MATCH(H$1,'2-3 引出列表'!$A$1:$CD$1,0)),"")),"",IFERROR(INDEX('2-3 引出列表'!$A$2:$CE$8700,$A299,MATCH(H$1,'2-3 引出列表'!$A$1:$CD$1,0)),""))</f>
        <v/>
      </c>
      <c r="I299" t="str">
        <f>IF(ISBLANK(IFERROR(INDEX('2-3 引出列表'!$A$2:$CE$8700,$A299,MATCH(I$1,'2-3 引出列表'!$A$1:$CD$1,0)),"")),"",IFERROR(INDEX('2-3 引出列表'!$A$2:$CE$8700,$A299,MATCH(I$1,'2-3 引出列表'!$A$1:$CD$1,0)),""))</f>
        <v/>
      </c>
    </row>
    <row r="300" customFormat="1" spans="1:9">
      <c r="A300">
        <v>299</v>
      </c>
      <c r="B300" t="str">
        <f>IF(ISBLANK(IFERROR(INDEX('2-3 引出列表'!$A$2:$CE$8700,$A300,MATCH(B$1,'2-3 引出列表'!$A$1:$CD$1,0)),"")),"",IFERROR(INDEX('2-3 引出列表'!$A$2:$CE$8700,$A300,MATCH(B$1,'2-3 引出列表'!$A$1:$CD$1,0)),""))</f>
        <v/>
      </c>
      <c r="C300">
        <f>IF(ISBLANK(IFERROR(INDEX('2-3 引出列表'!$A$2:$CE$8700,$A300,MATCH(C$1,'2-3 引出列表'!$A$1:$CD$1,0)),"")),"",IFERROR(INDEX('2-3 引出列表'!$A$2:$CE$8700,$A300,MATCH(C$1,'2-3 引出列表'!$A$1:$CD$1,0)),""))</f>
        <v>2000</v>
      </c>
      <c r="D300" t="str">
        <f>IF(ISBLANK(IFERROR(INDEX('2-3 引出列表'!$A$2:$CE$8700,$A300,MATCH(D$1,'2-3 引出列表'!$A$1:$CD$1,0)),"")),"",IFERROR(INDEX('2-3 引出列表'!$A$2:$CE$8700,$A300,MATCH(D$1,'2-3 引出列表'!$A$1:$CD$1,0)),""))</f>
        <v>已付款</v>
      </c>
      <c r="E300" t="str">
        <f>IF(ISBLANK(IFERROR(INDEX('2-3 引出列表'!$A$2:$CE$8700,$A300,MATCH(E$1,'2-3 引出列表'!$A$1:$CD$1,0)),"")),"",IFERROR(INDEX('2-3 引出列表'!$A$2:$CE$8700,$A300,MATCH(E$1,'2-3 引出列表'!$A$1:$CD$1,0)),""))</f>
        <v>2025-07-25</v>
      </c>
      <c r="F300" t="str">
        <f t="shared" si="6"/>
        <v>2025-07</v>
      </c>
      <c r="G300" t="str">
        <f>IF(ISBLANK(IFERROR(INDEX('2-3 引出列表'!$A$2:$CE$8700,$A300,MATCH(G$1,'2-3 引出列表'!$A$1:$CD$1,0)),"")),"",IFERROR(INDEX('2-3 引出列表'!$A$2:$CE$8700,$A300,MATCH(G$1,'2-3 引出列表'!$A$1:$CD$1,0)),""))</f>
        <v>保证金及押金.物业类押金</v>
      </c>
      <c r="H300" t="str">
        <f>IF(ISBLANK(IFERROR(INDEX('2-3 引出列表'!$A$2:$CE$8700,$A300,MATCH(H$1,'2-3 引出列表'!$A$1:$CD$1,0)),"")),"",IFERROR(INDEX('2-3 引出列表'!$A$2:$CE$8700,$A300,MATCH(H$1,'2-3 引出列表'!$A$1:$CD$1,0)),""))</f>
        <v/>
      </c>
      <c r="I300" t="str">
        <f>IF(ISBLANK(IFERROR(INDEX('2-3 引出列表'!$A$2:$CE$8700,$A300,MATCH(I$1,'2-3 引出列表'!$A$1:$CD$1,0)),"")),"",IFERROR(INDEX('2-3 引出列表'!$A$2:$CE$8700,$A300,MATCH(I$1,'2-3 引出列表'!$A$1:$CD$1,0)),""))</f>
        <v>SIP</v>
      </c>
    </row>
    <row r="301" customFormat="1" spans="1:9">
      <c r="A301">
        <v>300</v>
      </c>
      <c r="B301" t="str">
        <f>IF(ISBLANK(IFERROR(INDEX('2-3 引出列表'!$A$2:$CE$8700,$A301,MATCH(B$1,'2-3 引出列表'!$A$1:$CD$1,0)),"")),"",IFERROR(INDEX('2-3 引出列表'!$A$2:$CE$8700,$A301,MATCH(B$1,'2-3 引出列表'!$A$1:$CD$1,0)),""))</f>
        <v/>
      </c>
      <c r="C301">
        <f>IF(ISBLANK(IFERROR(INDEX('2-3 引出列表'!$A$2:$CE$8700,$A301,MATCH(C$1,'2-3 引出列表'!$A$1:$CD$1,0)),"")),"",IFERROR(INDEX('2-3 引出列表'!$A$2:$CE$8700,$A301,MATCH(C$1,'2-3 引出列表'!$A$1:$CD$1,0)),""))</f>
        <v>2955.23</v>
      </c>
      <c r="D301" t="str">
        <f>IF(ISBLANK(IFERROR(INDEX('2-3 引出列表'!$A$2:$CE$8700,$A301,MATCH(D$1,'2-3 引出列表'!$A$1:$CD$1,0)),"")),"",IFERROR(INDEX('2-3 引出列表'!$A$2:$CE$8700,$A301,MATCH(D$1,'2-3 引出列表'!$A$1:$CD$1,0)),""))</f>
        <v>已付款</v>
      </c>
      <c r="E301" t="str">
        <f>IF(ISBLANK(IFERROR(INDEX('2-3 引出列表'!$A$2:$CE$8700,$A301,MATCH(E$1,'2-3 引出列表'!$A$1:$CD$1,0)),"")),"",IFERROR(INDEX('2-3 引出列表'!$A$2:$CE$8700,$A301,MATCH(E$1,'2-3 引出列表'!$A$1:$CD$1,0)),""))</f>
        <v>2025-07-25</v>
      </c>
      <c r="F301" t="str">
        <f t="shared" si="6"/>
        <v>2025-07</v>
      </c>
      <c r="G301" t="str">
        <f>IF(ISBLANK(IFERROR(INDEX('2-3 引出列表'!$A$2:$CE$8700,$A301,MATCH(G$1,'2-3 引出列表'!$A$1:$CD$1,0)),"")),"",IFERROR(INDEX('2-3 引出列表'!$A$2:$CE$8700,$A301,MATCH(G$1,'2-3 引出列表'!$A$1:$CD$1,0)),""))</f>
        <v>外包服务费.消防维保外包</v>
      </c>
      <c r="H301" t="str">
        <f>IF(ISBLANK(IFERROR(INDEX('2-3 引出列表'!$A$2:$CE$8700,$A301,MATCH(H$1,'2-3 引出列表'!$A$1:$CD$1,0)),"")),"",IFERROR(INDEX('2-3 引出列表'!$A$2:$CE$8700,$A301,MATCH(H$1,'2-3 引出列表'!$A$1:$CD$1,0)),""))</f>
        <v>GCFW-Z-2024-3557</v>
      </c>
      <c r="I301" t="str">
        <f>IF(ISBLANK(IFERROR(INDEX('2-3 引出列表'!$A$2:$CE$8700,$A301,MATCH(I$1,'2-3 引出列表'!$A$1:$CD$1,0)),"")),"",IFERROR(INDEX('2-3 引出列表'!$A$2:$CE$8700,$A301,MATCH(I$1,'2-3 引出列表'!$A$1:$CD$1,0)),""))</f>
        <v>金采易购</v>
      </c>
    </row>
    <row r="302" customFormat="1" spans="1:9">
      <c r="A302">
        <v>301</v>
      </c>
      <c r="B302" t="str">
        <f>IF(ISBLANK(IFERROR(INDEX('2-3 引出列表'!$A$2:$CE$8700,$A302,MATCH(B$1,'2-3 引出列表'!$A$1:$CD$1,0)),"")),"",IFERROR(INDEX('2-3 引出列表'!$A$2:$CE$8700,$A302,MATCH(B$1,'2-3 引出列表'!$A$1:$CD$1,0)),""))</f>
        <v/>
      </c>
      <c r="C302">
        <f>IF(ISBLANK(IFERROR(INDEX('2-3 引出列表'!$A$2:$CE$8700,$A302,MATCH(C$1,'2-3 引出列表'!$A$1:$CD$1,0)),"")),"",IFERROR(INDEX('2-3 引出列表'!$A$2:$CE$8700,$A302,MATCH(C$1,'2-3 引出列表'!$A$1:$CD$1,0)),""))</f>
        <v>10230</v>
      </c>
      <c r="D302" t="str">
        <f>IF(ISBLANK(IFERROR(INDEX('2-3 引出列表'!$A$2:$CE$8700,$A302,MATCH(D$1,'2-3 引出列表'!$A$1:$CD$1,0)),"")),"",IFERROR(INDEX('2-3 引出列表'!$A$2:$CE$8700,$A302,MATCH(D$1,'2-3 引出列表'!$A$1:$CD$1,0)),""))</f>
        <v>已付款</v>
      </c>
      <c r="E302" t="str">
        <f>IF(ISBLANK(IFERROR(INDEX('2-3 引出列表'!$A$2:$CE$8700,$A302,MATCH(E$1,'2-3 引出列表'!$A$1:$CD$1,0)),"")),"",IFERROR(INDEX('2-3 引出列表'!$A$2:$CE$8700,$A302,MATCH(E$1,'2-3 引出列表'!$A$1:$CD$1,0)),""))</f>
        <v>2025-07-25</v>
      </c>
      <c r="F302" t="str">
        <f t="shared" si="6"/>
        <v>2025-07</v>
      </c>
      <c r="G302" t="str">
        <f>IF(ISBLANK(IFERROR(INDEX('2-3 引出列表'!$A$2:$CE$8700,$A302,MATCH(G$1,'2-3 引出列表'!$A$1:$CD$1,0)),"")),"",IFERROR(INDEX('2-3 引出列表'!$A$2:$CE$8700,$A302,MATCH(G$1,'2-3 引出列表'!$A$1:$CD$1,0)),""))</f>
        <v>外包服务费.生活垃圾清运外包</v>
      </c>
      <c r="H302" t="str">
        <f>IF(ISBLANK(IFERROR(INDEX('2-3 引出列表'!$A$2:$CE$8700,$A302,MATCH(H$1,'2-3 引出列表'!$A$1:$CD$1,0)),"")),"",IFERROR(INDEX('2-3 引出列表'!$A$2:$CE$8700,$A302,MATCH(H$1,'2-3 引出列表'!$A$1:$CD$1,0)),""))</f>
        <v>HJFW-Z-2024-4951</v>
      </c>
      <c r="I302" t="str">
        <f>IF(ISBLANK(IFERROR(INDEX('2-3 引出列表'!$A$2:$CE$8700,$A302,MATCH(I$1,'2-3 引出列表'!$A$1:$CD$1,0)),"")),"",IFERROR(INDEX('2-3 引出列表'!$A$2:$CE$8700,$A302,MATCH(I$1,'2-3 引出列表'!$A$1:$CD$1,0)),""))</f>
        <v>金采易购</v>
      </c>
    </row>
    <row r="303" customFormat="1" spans="1:9">
      <c r="A303">
        <v>302</v>
      </c>
      <c r="B303" t="str">
        <f>IF(ISBLANK(IFERROR(INDEX('2-3 引出列表'!$A$2:$CE$8700,$A303,MATCH(B$1,'2-3 引出列表'!$A$1:$CD$1,0)),"")),"",IFERROR(INDEX('2-3 引出列表'!$A$2:$CE$8700,$A303,MATCH(B$1,'2-3 引出列表'!$A$1:$CD$1,0)),""))</f>
        <v/>
      </c>
      <c r="C303">
        <f>IF(ISBLANK(IFERROR(INDEX('2-3 引出列表'!$A$2:$CE$8700,$A303,MATCH(C$1,'2-3 引出列表'!$A$1:$CD$1,0)),"")),"",IFERROR(INDEX('2-3 引出列表'!$A$2:$CE$8700,$A303,MATCH(C$1,'2-3 引出列表'!$A$1:$CD$1,0)),""))</f>
        <v>28325</v>
      </c>
      <c r="D303" t="str">
        <f>IF(ISBLANK(IFERROR(INDEX('2-3 引出列表'!$A$2:$CE$8700,$A303,MATCH(D$1,'2-3 引出列表'!$A$1:$CD$1,0)),"")),"",IFERROR(INDEX('2-3 引出列表'!$A$2:$CE$8700,$A303,MATCH(D$1,'2-3 引出列表'!$A$1:$CD$1,0)),""))</f>
        <v>已提交</v>
      </c>
      <c r="E303" t="str">
        <f>IF(ISBLANK(IFERROR(INDEX('2-3 引出列表'!$A$2:$CE$8700,$A303,MATCH(E$1,'2-3 引出列表'!$A$1:$CD$1,0)),"")),"",IFERROR(INDEX('2-3 引出列表'!$A$2:$CE$8700,$A303,MATCH(E$1,'2-3 引出列表'!$A$1:$CD$1,0)),""))</f>
        <v>2025-07-21</v>
      </c>
      <c r="F303" t="str">
        <f t="shared" si="6"/>
        <v>2025-07</v>
      </c>
      <c r="G303" t="str">
        <f>IF(ISBLANK(IFERROR(INDEX('2-3 引出列表'!$A$2:$CE$8700,$A303,MATCH(G$1,'2-3 引出列表'!$A$1:$CD$1,0)),"")),"",IFERROR(INDEX('2-3 引出列表'!$A$2:$CE$8700,$A303,MATCH(G$1,'2-3 引出列表'!$A$1:$CD$1,0)),""))</f>
        <v>外包服务费.安全外包</v>
      </c>
      <c r="H303" t="str">
        <f>IF(ISBLANK(IFERROR(INDEX('2-3 引出列表'!$A$2:$CE$8700,$A303,MATCH(H$1,'2-3 引出列表'!$A$1:$CD$1,0)),"")),"",IFERROR(INDEX('2-3 引出列表'!$A$2:$CE$8700,$A303,MATCH(H$1,'2-3 引出列表'!$A$1:$CD$1,0)),""))</f>
        <v>AQFW-Z-2025-00485</v>
      </c>
      <c r="I303" t="str">
        <f>IF(ISBLANK(IFERROR(INDEX('2-3 引出列表'!$A$2:$CE$8700,$A303,MATCH(I$1,'2-3 引出列表'!$A$1:$CD$1,0)),"")),"",IFERROR(INDEX('2-3 引出列表'!$A$2:$CE$8700,$A303,MATCH(I$1,'2-3 引出列表'!$A$1:$CD$1,0)),""))</f>
        <v>金采易购</v>
      </c>
    </row>
    <row r="304" customFormat="1" spans="1:9">
      <c r="A304">
        <v>303</v>
      </c>
      <c r="B304" t="str">
        <f>IF(ISBLANK(IFERROR(INDEX('2-3 引出列表'!$A$2:$CE$8700,$A304,MATCH(B$1,'2-3 引出列表'!$A$1:$CD$1,0)),"")),"",IFERROR(INDEX('2-3 引出列表'!$A$2:$CE$8700,$A304,MATCH(B$1,'2-3 引出列表'!$A$1:$CD$1,0)),""))</f>
        <v/>
      </c>
      <c r="C304">
        <f>IF(ISBLANK(IFERROR(INDEX('2-3 引出列表'!$A$2:$CE$8700,$A304,MATCH(C$1,'2-3 引出列表'!$A$1:$CD$1,0)),"")),"",IFERROR(INDEX('2-3 引出列表'!$A$2:$CE$8700,$A304,MATCH(C$1,'2-3 引出列表'!$A$1:$CD$1,0)),""))</f>
        <v>169960</v>
      </c>
      <c r="D304" t="str">
        <f>IF(ISBLANK(IFERROR(INDEX('2-3 引出列表'!$A$2:$CE$8700,$A304,MATCH(D$1,'2-3 引出列表'!$A$1:$CD$1,0)),"")),"",IFERROR(INDEX('2-3 引出列表'!$A$2:$CE$8700,$A304,MATCH(D$1,'2-3 引出列表'!$A$1:$CD$1,0)),""))</f>
        <v>已提交</v>
      </c>
      <c r="E304" t="str">
        <f>IF(ISBLANK(IFERROR(INDEX('2-3 引出列表'!$A$2:$CE$8700,$A304,MATCH(E$1,'2-3 引出列表'!$A$1:$CD$1,0)),"")),"",IFERROR(INDEX('2-3 引出列表'!$A$2:$CE$8700,$A304,MATCH(E$1,'2-3 引出列表'!$A$1:$CD$1,0)),""))</f>
        <v>2025-07-21</v>
      </c>
      <c r="F304" t="str">
        <f t="shared" si="6"/>
        <v>2025-07</v>
      </c>
      <c r="G304" t="str">
        <f>IF(ISBLANK(IFERROR(INDEX('2-3 引出列表'!$A$2:$CE$8700,$A304,MATCH(G$1,'2-3 引出列表'!$A$1:$CD$1,0)),"")),"",IFERROR(INDEX('2-3 引出列表'!$A$2:$CE$8700,$A304,MATCH(G$1,'2-3 引出列表'!$A$1:$CD$1,0)),""))</f>
        <v>外包服务费.安全外包</v>
      </c>
      <c r="H304" t="str">
        <f>IF(ISBLANK(IFERROR(INDEX('2-3 引出列表'!$A$2:$CE$8700,$A304,MATCH(H$1,'2-3 引出列表'!$A$1:$CD$1,0)),"")),"",IFERROR(INDEX('2-3 引出列表'!$A$2:$CE$8700,$A304,MATCH(H$1,'2-3 引出列表'!$A$1:$CD$1,0)),""))</f>
        <v>AQFW-Z-2025-00485</v>
      </c>
      <c r="I304" t="str">
        <f>IF(ISBLANK(IFERROR(INDEX('2-3 引出列表'!$A$2:$CE$8700,$A304,MATCH(I$1,'2-3 引出列表'!$A$1:$CD$1,0)),"")),"",IFERROR(INDEX('2-3 引出列表'!$A$2:$CE$8700,$A304,MATCH(I$1,'2-3 引出列表'!$A$1:$CD$1,0)),""))</f>
        <v>金采易购</v>
      </c>
    </row>
    <row r="305" customFormat="1" spans="1:9">
      <c r="A305">
        <v>304</v>
      </c>
      <c r="B305" t="str">
        <f>IF(ISBLANK(IFERROR(INDEX('2-3 引出列表'!$A$2:$CE$8700,$A305,MATCH(B$1,'2-3 引出列表'!$A$1:$CD$1,0)),"")),"",IFERROR(INDEX('2-3 引出列表'!$A$2:$CE$8700,$A305,MATCH(B$1,'2-3 引出列表'!$A$1:$CD$1,0)),""))</f>
        <v/>
      </c>
      <c r="C305">
        <f>IF(ISBLANK(IFERROR(INDEX('2-3 引出列表'!$A$2:$CE$8700,$A305,MATCH(C$1,'2-3 引出列表'!$A$1:$CD$1,0)),"")),"",IFERROR(INDEX('2-3 引出列表'!$A$2:$CE$8700,$A305,MATCH(C$1,'2-3 引出列表'!$A$1:$CD$1,0)),""))</f>
        <v>169960</v>
      </c>
      <c r="D305" t="str">
        <f>IF(ISBLANK(IFERROR(INDEX('2-3 引出列表'!$A$2:$CE$8700,$A305,MATCH(D$1,'2-3 引出列表'!$A$1:$CD$1,0)),"")),"",IFERROR(INDEX('2-3 引出列表'!$A$2:$CE$8700,$A305,MATCH(D$1,'2-3 引出列表'!$A$1:$CD$1,0)),""))</f>
        <v>已提交</v>
      </c>
      <c r="E305" t="str">
        <f>IF(ISBLANK(IFERROR(INDEX('2-3 引出列表'!$A$2:$CE$8700,$A305,MATCH(E$1,'2-3 引出列表'!$A$1:$CD$1,0)),"")),"",IFERROR(INDEX('2-3 引出列表'!$A$2:$CE$8700,$A305,MATCH(E$1,'2-3 引出列表'!$A$1:$CD$1,0)),""))</f>
        <v>2025-07-21</v>
      </c>
      <c r="F305" t="str">
        <f t="shared" si="6"/>
        <v>2025-07</v>
      </c>
      <c r="G305" t="str">
        <f>IF(ISBLANK(IFERROR(INDEX('2-3 引出列表'!$A$2:$CE$8700,$A305,MATCH(G$1,'2-3 引出列表'!$A$1:$CD$1,0)),"")),"",IFERROR(INDEX('2-3 引出列表'!$A$2:$CE$8700,$A305,MATCH(G$1,'2-3 引出列表'!$A$1:$CD$1,0)),""))</f>
        <v>外包服务费.安全外包</v>
      </c>
      <c r="H305" t="str">
        <f>IF(ISBLANK(IFERROR(INDEX('2-3 引出列表'!$A$2:$CE$8700,$A305,MATCH(H$1,'2-3 引出列表'!$A$1:$CD$1,0)),"")),"",IFERROR(INDEX('2-3 引出列表'!$A$2:$CE$8700,$A305,MATCH(H$1,'2-3 引出列表'!$A$1:$CD$1,0)),""))</f>
        <v>AQFW-Z-2025-00485</v>
      </c>
      <c r="I305" t="str">
        <f>IF(ISBLANK(IFERROR(INDEX('2-3 引出列表'!$A$2:$CE$8700,$A305,MATCH(I$1,'2-3 引出列表'!$A$1:$CD$1,0)),"")),"",IFERROR(INDEX('2-3 引出列表'!$A$2:$CE$8700,$A305,MATCH(I$1,'2-3 引出列表'!$A$1:$CD$1,0)),""))</f>
        <v>金采易购</v>
      </c>
    </row>
    <row r="306" customFormat="1" spans="1:9">
      <c r="A306">
        <v>305</v>
      </c>
      <c r="B306" t="str">
        <f>IF(ISBLANK(IFERROR(INDEX('2-3 引出列表'!$A$2:$CE$8700,$A306,MATCH(B$1,'2-3 引出列表'!$A$1:$CD$1,0)),"")),"",IFERROR(INDEX('2-3 引出列表'!$A$2:$CE$8700,$A306,MATCH(B$1,'2-3 引出列表'!$A$1:$CD$1,0)),""))</f>
        <v/>
      </c>
      <c r="C306">
        <f>IF(ISBLANK(IFERROR(INDEX('2-3 引出列表'!$A$2:$CE$8700,$A306,MATCH(C$1,'2-3 引出列表'!$A$1:$CD$1,0)),"")),"",IFERROR(INDEX('2-3 引出列表'!$A$2:$CE$8700,$A306,MATCH(C$1,'2-3 引出列表'!$A$1:$CD$1,0)),""))</f>
        <v>169760</v>
      </c>
      <c r="D306" t="str">
        <f>IF(ISBLANK(IFERROR(INDEX('2-3 引出列表'!$A$2:$CE$8700,$A306,MATCH(D$1,'2-3 引出列表'!$A$1:$CD$1,0)),"")),"",IFERROR(INDEX('2-3 引出列表'!$A$2:$CE$8700,$A306,MATCH(D$1,'2-3 引出列表'!$A$1:$CD$1,0)),""))</f>
        <v>已提交</v>
      </c>
      <c r="E306" t="str">
        <f>IF(ISBLANK(IFERROR(INDEX('2-3 引出列表'!$A$2:$CE$8700,$A306,MATCH(E$1,'2-3 引出列表'!$A$1:$CD$1,0)),"")),"",IFERROR(INDEX('2-3 引出列表'!$A$2:$CE$8700,$A306,MATCH(E$1,'2-3 引出列表'!$A$1:$CD$1,0)),""))</f>
        <v>2025-07-21</v>
      </c>
      <c r="F306" t="str">
        <f t="shared" si="6"/>
        <v>2025-07</v>
      </c>
      <c r="G306" t="str">
        <f>IF(ISBLANK(IFERROR(INDEX('2-3 引出列表'!$A$2:$CE$8700,$A306,MATCH(G$1,'2-3 引出列表'!$A$1:$CD$1,0)),"")),"",IFERROR(INDEX('2-3 引出列表'!$A$2:$CE$8700,$A306,MATCH(G$1,'2-3 引出列表'!$A$1:$CD$1,0)),""))</f>
        <v>外包服务费.安全外包</v>
      </c>
      <c r="H306" t="str">
        <f>IF(ISBLANK(IFERROR(INDEX('2-3 引出列表'!$A$2:$CE$8700,$A306,MATCH(H$1,'2-3 引出列表'!$A$1:$CD$1,0)),"")),"",IFERROR(INDEX('2-3 引出列表'!$A$2:$CE$8700,$A306,MATCH(H$1,'2-3 引出列表'!$A$1:$CD$1,0)),""))</f>
        <v>AQFW-Z-2025-00485</v>
      </c>
      <c r="I306" t="str">
        <f>IF(ISBLANK(IFERROR(INDEX('2-3 引出列表'!$A$2:$CE$8700,$A306,MATCH(I$1,'2-3 引出列表'!$A$1:$CD$1,0)),"")),"",IFERROR(INDEX('2-3 引出列表'!$A$2:$CE$8700,$A306,MATCH(I$1,'2-3 引出列表'!$A$1:$CD$1,0)),""))</f>
        <v>金采易购</v>
      </c>
    </row>
    <row r="307" customFormat="1" spans="1:9">
      <c r="A307">
        <v>306</v>
      </c>
      <c r="B307" t="str">
        <f>IF(ISBLANK(IFERROR(INDEX('2-3 引出列表'!$A$2:$CE$8700,$A307,MATCH(B$1,'2-3 引出列表'!$A$1:$CD$1,0)),"")),"",IFERROR(INDEX('2-3 引出列表'!$A$2:$CE$8700,$A307,MATCH(B$1,'2-3 引出列表'!$A$1:$CD$1,0)),""))</f>
        <v/>
      </c>
      <c r="C307">
        <f>IF(ISBLANK(IFERROR(INDEX('2-3 引出列表'!$A$2:$CE$8700,$A307,MATCH(C$1,'2-3 引出列表'!$A$1:$CD$1,0)),"")),"",IFERROR(INDEX('2-3 引出列表'!$A$2:$CE$8700,$A307,MATCH(C$1,'2-3 引出列表'!$A$1:$CD$1,0)),""))</f>
        <v>432</v>
      </c>
      <c r="D307" t="str">
        <f>IF(ISBLANK(IFERROR(INDEX('2-3 引出列表'!$A$2:$CE$8700,$A307,MATCH(D$1,'2-3 引出列表'!$A$1:$CD$1,0)),"")),"",IFERROR(INDEX('2-3 引出列表'!$A$2:$CE$8700,$A307,MATCH(D$1,'2-3 引出列表'!$A$1:$CD$1,0)),""))</f>
        <v>已提交</v>
      </c>
      <c r="E307" t="str">
        <f>IF(ISBLANK(IFERROR(INDEX('2-3 引出列表'!$A$2:$CE$8700,$A307,MATCH(E$1,'2-3 引出列表'!$A$1:$CD$1,0)),"")),"",IFERROR(INDEX('2-3 引出列表'!$A$2:$CE$8700,$A307,MATCH(E$1,'2-3 引出列表'!$A$1:$CD$1,0)),""))</f>
        <v>2025-07-18</v>
      </c>
      <c r="F307" t="str">
        <f t="shared" si="6"/>
        <v>2025-07</v>
      </c>
      <c r="G307" t="str">
        <f>IF(ISBLANK(IFERROR(INDEX('2-3 引出列表'!$A$2:$CE$8700,$A307,MATCH(G$1,'2-3 引出列表'!$A$1:$CD$1,0)),"")),"",IFERROR(INDEX('2-3 引出列表'!$A$2:$CE$8700,$A307,MATCH(G$1,'2-3 引出列表'!$A$1:$CD$1,0)),""))</f>
        <v>物料消耗.物料消耗</v>
      </c>
      <c r="H307" t="str">
        <f>IF(ISBLANK(IFERROR(INDEX('2-3 引出列表'!$A$2:$CE$8700,$A307,MATCH(H$1,'2-3 引出列表'!$A$1:$CD$1,0)),"")),"",IFERROR(INDEX('2-3 引出列表'!$A$2:$CE$8700,$A307,MATCH(H$1,'2-3 引出列表'!$A$1:$CD$1,0)),""))</f>
        <v>ZB20210901JCWZ02</v>
      </c>
      <c r="I307" t="str">
        <f>IF(ISBLANK(IFERROR(INDEX('2-3 引出列表'!$A$2:$CE$8700,$A307,MATCH(I$1,'2-3 引出列表'!$A$1:$CD$1,0)),"")),"",IFERROR(INDEX('2-3 引出列表'!$A$2:$CE$8700,$A307,MATCH(I$1,'2-3 引出列表'!$A$1:$CD$1,0)),""))</f>
        <v>金采易购</v>
      </c>
    </row>
    <row r="308" customFormat="1" spans="1:9">
      <c r="A308">
        <v>307</v>
      </c>
      <c r="B308" t="str">
        <f>IF(ISBLANK(IFERROR(INDEX('2-3 引出列表'!$A$2:$CE$8700,$A308,MATCH(B$1,'2-3 引出列表'!$A$1:$CD$1,0)),"")),"",IFERROR(INDEX('2-3 引出列表'!$A$2:$CE$8700,$A308,MATCH(B$1,'2-3 引出列表'!$A$1:$CD$1,0)),""))</f>
        <v/>
      </c>
      <c r="C308">
        <f>IF(ISBLANK(IFERROR(INDEX('2-3 引出列表'!$A$2:$CE$8700,$A308,MATCH(C$1,'2-3 引出列表'!$A$1:$CD$1,0)),"")),"",IFERROR(INDEX('2-3 引出列表'!$A$2:$CE$8700,$A308,MATCH(C$1,'2-3 引出列表'!$A$1:$CD$1,0)),""))</f>
        <v>3000</v>
      </c>
      <c r="D308" t="str">
        <f>IF(ISBLANK(IFERROR(INDEX('2-3 引出列表'!$A$2:$CE$8700,$A308,MATCH(D$1,'2-3 引出列表'!$A$1:$CD$1,0)),"")),"",IFERROR(INDEX('2-3 引出列表'!$A$2:$CE$8700,$A308,MATCH(D$1,'2-3 引出列表'!$A$1:$CD$1,0)),""))</f>
        <v>已提交</v>
      </c>
      <c r="E308" t="str">
        <f>IF(ISBLANK(IFERROR(INDEX('2-3 引出列表'!$A$2:$CE$8700,$A308,MATCH(E$1,'2-3 引出列表'!$A$1:$CD$1,0)),"")),"",IFERROR(INDEX('2-3 引出列表'!$A$2:$CE$8700,$A308,MATCH(E$1,'2-3 引出列表'!$A$1:$CD$1,0)),""))</f>
        <v>2025-07-18</v>
      </c>
      <c r="F308" t="str">
        <f t="shared" si="6"/>
        <v>2025-07</v>
      </c>
      <c r="G308" t="str">
        <f>IF(ISBLANK(IFERROR(INDEX('2-3 引出列表'!$A$2:$CE$8700,$A308,MATCH(G$1,'2-3 引出列表'!$A$1:$CD$1,0)),"")),"",IFERROR(INDEX('2-3 引出列表'!$A$2:$CE$8700,$A308,MATCH(G$1,'2-3 引出列表'!$A$1:$CD$1,0)),""))</f>
        <v>外包服务费.保洁外包</v>
      </c>
      <c r="H308" t="str">
        <f>IF(ISBLANK(IFERROR(INDEX('2-3 引出列表'!$A$2:$CE$8700,$A308,MATCH(H$1,'2-3 引出列表'!$A$1:$CD$1,0)),"")),"",IFERROR(INDEX('2-3 引出列表'!$A$2:$CE$8700,$A308,MATCH(H$1,'2-3 引出列表'!$A$1:$CD$1,0)),""))</f>
        <v>GCFW-Z-2025-00019</v>
      </c>
      <c r="I308" t="str">
        <f>IF(ISBLANK(IFERROR(INDEX('2-3 引出列表'!$A$2:$CE$8700,$A308,MATCH(I$1,'2-3 引出列表'!$A$1:$CD$1,0)),"")),"",IFERROR(INDEX('2-3 引出列表'!$A$2:$CE$8700,$A308,MATCH(I$1,'2-3 引出列表'!$A$1:$CD$1,0)),""))</f>
        <v>金采易购</v>
      </c>
    </row>
    <row r="309" customFormat="1" spans="1:9">
      <c r="A309">
        <v>308</v>
      </c>
      <c r="B309" t="str">
        <f>IF(ISBLANK(IFERROR(INDEX('2-3 引出列表'!$A$2:$CE$8700,$A309,MATCH(B$1,'2-3 引出列表'!$A$1:$CD$1,0)),"")),"",IFERROR(INDEX('2-3 引出列表'!$A$2:$CE$8700,$A309,MATCH(B$1,'2-3 引出列表'!$A$1:$CD$1,0)),""))</f>
        <v/>
      </c>
      <c r="C309">
        <f>IF(ISBLANK(IFERROR(INDEX('2-3 引出列表'!$A$2:$CE$8700,$A309,MATCH(C$1,'2-3 引出列表'!$A$1:$CD$1,0)),"")),"",IFERROR(INDEX('2-3 引出列表'!$A$2:$CE$8700,$A309,MATCH(C$1,'2-3 引出列表'!$A$1:$CD$1,0)),""))</f>
        <v>13.56</v>
      </c>
      <c r="D309" t="str">
        <f>IF(ISBLANK(IFERROR(INDEX('2-3 引出列表'!$A$2:$CE$8700,$A309,MATCH(D$1,'2-3 引出列表'!$A$1:$CD$1,0)),"")),"",IFERROR(INDEX('2-3 引出列表'!$A$2:$CE$8700,$A309,MATCH(D$1,'2-3 引出列表'!$A$1:$CD$1,0)),""))</f>
        <v>已提交</v>
      </c>
      <c r="E309" t="str">
        <f>IF(ISBLANK(IFERROR(INDEX('2-3 引出列表'!$A$2:$CE$8700,$A309,MATCH(E$1,'2-3 引出列表'!$A$1:$CD$1,0)),"")),"",IFERROR(INDEX('2-3 引出列表'!$A$2:$CE$8700,$A309,MATCH(E$1,'2-3 引出列表'!$A$1:$CD$1,0)),""))</f>
        <v>2025-07-18</v>
      </c>
      <c r="F309" t="str">
        <f t="shared" si="6"/>
        <v>2025-07</v>
      </c>
      <c r="G309" t="str">
        <f>IF(ISBLANK(IFERROR(INDEX('2-3 引出列表'!$A$2:$CE$8700,$A309,MATCH(G$1,'2-3 引出列表'!$A$1:$CD$1,0)),"")),"",IFERROR(INDEX('2-3 引出列表'!$A$2:$CE$8700,$A309,MATCH(G$1,'2-3 引出列表'!$A$1:$CD$1,0)),""))</f>
        <v>办公事务.办公费</v>
      </c>
      <c r="H309" t="str">
        <f>IF(ISBLANK(IFERROR(INDEX('2-3 引出列表'!$A$2:$CE$8700,$A309,MATCH(H$1,'2-3 引出列表'!$A$1:$CD$1,0)),"")),"",IFERROR(INDEX('2-3 引出列表'!$A$2:$CE$8700,$A309,MATCH(H$1,'2-3 引出列表'!$A$1:$CD$1,0)),""))</f>
        <v>XHWZ-Z-2024-0138</v>
      </c>
      <c r="I309" t="str">
        <f>IF(ISBLANK(IFERROR(INDEX('2-3 引出列表'!$A$2:$CE$8700,$A309,MATCH(I$1,'2-3 引出列表'!$A$1:$CD$1,0)),"")),"",IFERROR(INDEX('2-3 引出列表'!$A$2:$CE$8700,$A309,MATCH(I$1,'2-3 引出列表'!$A$1:$CD$1,0)),""))</f>
        <v>金采易购</v>
      </c>
    </row>
    <row r="310" customFormat="1" spans="1:9">
      <c r="A310">
        <v>309</v>
      </c>
      <c r="B310" t="str">
        <f>IF(ISBLANK(IFERROR(INDEX('2-3 引出列表'!$A$2:$CE$8700,$A310,MATCH(B$1,'2-3 引出列表'!$A$1:$CD$1,0)),"")),"",IFERROR(INDEX('2-3 引出列表'!$A$2:$CE$8700,$A310,MATCH(B$1,'2-3 引出列表'!$A$1:$CD$1,0)),""))</f>
        <v/>
      </c>
      <c r="C310">
        <f>IF(ISBLANK(IFERROR(INDEX('2-3 引出列表'!$A$2:$CE$8700,$A310,MATCH(C$1,'2-3 引出列表'!$A$1:$CD$1,0)),"")),"",IFERROR(INDEX('2-3 引出列表'!$A$2:$CE$8700,$A310,MATCH(C$1,'2-3 引出列表'!$A$1:$CD$1,0)),""))</f>
        <v>500</v>
      </c>
      <c r="D310" t="str">
        <f>IF(ISBLANK(IFERROR(INDEX('2-3 引出列表'!$A$2:$CE$8700,$A310,MATCH(D$1,'2-3 引出列表'!$A$1:$CD$1,0)),"")),"",IFERROR(INDEX('2-3 引出列表'!$A$2:$CE$8700,$A310,MATCH(D$1,'2-3 引出列表'!$A$1:$CD$1,0)),""))</f>
        <v>已付款</v>
      </c>
      <c r="E310" t="str">
        <f>IF(ISBLANK(IFERROR(INDEX('2-3 引出列表'!$A$2:$CE$8700,$A310,MATCH(E$1,'2-3 引出列表'!$A$1:$CD$1,0)),"")),"",IFERROR(INDEX('2-3 引出列表'!$A$2:$CE$8700,$A310,MATCH(E$1,'2-3 引出列表'!$A$1:$CD$1,0)),""))</f>
        <v>2025-07-16</v>
      </c>
      <c r="F310" t="str">
        <f t="shared" si="6"/>
        <v>2025-07</v>
      </c>
      <c r="G310" t="str">
        <f>IF(ISBLANK(IFERROR(INDEX('2-3 引出列表'!$A$2:$CE$8700,$A310,MATCH(G$1,'2-3 引出列表'!$A$1:$CD$1,0)),"")),"",IFERROR(INDEX('2-3 引出列表'!$A$2:$CE$8700,$A310,MATCH(G$1,'2-3 引出列表'!$A$1:$CD$1,0)),""))</f>
        <v>社区及业委会费用.社区文化费用</v>
      </c>
      <c r="H310" t="str">
        <f>IF(ISBLANK(IFERROR(INDEX('2-3 引出列表'!$A$2:$CE$8700,$A310,MATCH(H$1,'2-3 引出列表'!$A$1:$CD$1,0)),"")),"",IFERROR(INDEX('2-3 引出列表'!$A$2:$CE$8700,$A310,MATCH(H$1,'2-3 引出列表'!$A$1:$CD$1,0)),""))</f>
        <v/>
      </c>
      <c r="I310" t="str">
        <f>IF(ISBLANK(IFERROR(INDEX('2-3 引出列表'!$A$2:$CE$8700,$A310,MATCH(I$1,'2-3 引出列表'!$A$1:$CD$1,0)),"")),"",IFERROR(INDEX('2-3 引出列表'!$A$2:$CE$8700,$A310,MATCH(I$1,'2-3 引出列表'!$A$1:$CD$1,0)),""))</f>
        <v>金采易购</v>
      </c>
    </row>
    <row r="311" customFormat="1" spans="1:9">
      <c r="A311">
        <v>310</v>
      </c>
      <c r="B311" t="str">
        <f>IF(ISBLANK(IFERROR(INDEX('2-3 引出列表'!$A$2:$CE$8700,$A311,MATCH(B$1,'2-3 引出列表'!$A$1:$CD$1,0)),"")),"",IFERROR(INDEX('2-3 引出列表'!$A$2:$CE$8700,$A311,MATCH(B$1,'2-3 引出列表'!$A$1:$CD$1,0)),""))</f>
        <v/>
      </c>
      <c r="C311">
        <f>IF(ISBLANK(IFERROR(INDEX('2-3 引出列表'!$A$2:$CE$8700,$A311,MATCH(C$1,'2-3 引出列表'!$A$1:$CD$1,0)),"")),"",IFERROR(INDEX('2-3 引出列表'!$A$2:$CE$8700,$A311,MATCH(C$1,'2-3 引出列表'!$A$1:$CD$1,0)),""))</f>
        <v>11400</v>
      </c>
      <c r="D311" t="str">
        <f>IF(ISBLANK(IFERROR(INDEX('2-3 引出列表'!$A$2:$CE$8700,$A311,MATCH(D$1,'2-3 引出列表'!$A$1:$CD$1,0)),"")),"",IFERROR(INDEX('2-3 引出列表'!$A$2:$CE$8700,$A311,MATCH(D$1,'2-3 引出列表'!$A$1:$CD$1,0)),""))</f>
        <v>已付款</v>
      </c>
      <c r="E311" t="str">
        <f>IF(ISBLANK(IFERROR(INDEX('2-3 引出列表'!$A$2:$CE$8700,$A311,MATCH(E$1,'2-3 引出列表'!$A$1:$CD$1,0)),"")),"",IFERROR(INDEX('2-3 引出列表'!$A$2:$CE$8700,$A311,MATCH(E$1,'2-3 引出列表'!$A$1:$CD$1,0)),""))</f>
        <v>2025-07-16</v>
      </c>
      <c r="F311" t="str">
        <f t="shared" si="6"/>
        <v>2025-07</v>
      </c>
      <c r="G311" t="str">
        <f>IF(ISBLANK(IFERROR(INDEX('2-3 引出列表'!$A$2:$CE$8700,$A311,MATCH(G$1,'2-3 引出列表'!$A$1:$CD$1,0)),"")),"",IFERROR(INDEX('2-3 引出列表'!$A$2:$CE$8700,$A311,MATCH(G$1,'2-3 引出列表'!$A$1:$CD$1,0)),""))</f>
        <v>外包服务费.电梯维保外包</v>
      </c>
      <c r="H311" t="str">
        <f>IF(ISBLANK(IFERROR(INDEX('2-3 引出列表'!$A$2:$CE$8700,$A311,MATCH(H$1,'2-3 引出列表'!$A$1:$CD$1,0)),"")),"",IFERROR(INDEX('2-3 引出列表'!$A$2:$CE$8700,$A311,MATCH(H$1,'2-3 引出列表'!$A$1:$CD$1,0)),""))</f>
        <v>GCFW-Z-2023-3603</v>
      </c>
      <c r="I311" t="str">
        <f>IF(ISBLANK(IFERROR(INDEX('2-3 引出列表'!$A$2:$CE$8700,$A311,MATCH(I$1,'2-3 引出列表'!$A$1:$CD$1,0)),"")),"",IFERROR(INDEX('2-3 引出列表'!$A$2:$CE$8700,$A311,MATCH(I$1,'2-3 引出列表'!$A$1:$CD$1,0)),""))</f>
        <v>金采易购</v>
      </c>
    </row>
    <row r="312" customFormat="1" spans="1:9">
      <c r="A312">
        <v>311</v>
      </c>
      <c r="B312" t="str">
        <f>IF(ISBLANK(IFERROR(INDEX('2-3 引出列表'!$A$2:$CE$8700,$A312,MATCH(B$1,'2-3 引出列表'!$A$1:$CD$1,0)),"")),"",IFERROR(INDEX('2-3 引出列表'!$A$2:$CE$8700,$A312,MATCH(B$1,'2-3 引出列表'!$A$1:$CD$1,0)),""))</f>
        <v/>
      </c>
      <c r="C312">
        <f>IF(ISBLANK(IFERROR(INDEX('2-3 引出列表'!$A$2:$CE$8700,$A312,MATCH(C$1,'2-3 引出列表'!$A$1:$CD$1,0)),"")),"",IFERROR(INDEX('2-3 引出列表'!$A$2:$CE$8700,$A312,MATCH(C$1,'2-3 引出列表'!$A$1:$CD$1,0)),""))</f>
        <v>11925</v>
      </c>
      <c r="D312" t="str">
        <f>IF(ISBLANK(IFERROR(INDEX('2-3 引出列表'!$A$2:$CE$8700,$A312,MATCH(D$1,'2-3 引出列表'!$A$1:$CD$1,0)),"")),"",IFERROR(INDEX('2-3 引出列表'!$A$2:$CE$8700,$A312,MATCH(D$1,'2-3 引出列表'!$A$1:$CD$1,0)),""))</f>
        <v>已付款</v>
      </c>
      <c r="E312" t="str">
        <f>IF(ISBLANK(IFERROR(INDEX('2-3 引出列表'!$A$2:$CE$8700,$A312,MATCH(E$1,'2-3 引出列表'!$A$1:$CD$1,0)),"")),"",IFERROR(INDEX('2-3 引出列表'!$A$2:$CE$8700,$A312,MATCH(E$1,'2-3 引出列表'!$A$1:$CD$1,0)),""))</f>
        <v>2025-07-16</v>
      </c>
      <c r="F312" t="str">
        <f t="shared" si="6"/>
        <v>2025-07</v>
      </c>
      <c r="G312" t="str">
        <f>IF(ISBLANK(IFERROR(INDEX('2-3 引出列表'!$A$2:$CE$8700,$A312,MATCH(G$1,'2-3 引出列表'!$A$1:$CD$1,0)),"")),"",IFERROR(INDEX('2-3 引出列表'!$A$2:$CE$8700,$A312,MATCH(G$1,'2-3 引出列表'!$A$1:$CD$1,0)),""))</f>
        <v>外包服务费.设备设施维保外包</v>
      </c>
      <c r="H312" t="str">
        <f>IF(ISBLANK(IFERROR(INDEX('2-3 引出列表'!$A$2:$CE$8700,$A312,MATCH(H$1,'2-3 引出列表'!$A$1:$CD$1,0)),"")),"",IFERROR(INDEX('2-3 引出列表'!$A$2:$CE$8700,$A312,MATCH(H$1,'2-3 引出列表'!$A$1:$CD$1,0)),""))</f>
        <v>GCFW-Z-2024-5093</v>
      </c>
      <c r="I312" t="str">
        <f>IF(ISBLANK(IFERROR(INDEX('2-3 引出列表'!$A$2:$CE$8700,$A312,MATCH(I$1,'2-3 引出列表'!$A$1:$CD$1,0)),"")),"",IFERROR(INDEX('2-3 引出列表'!$A$2:$CE$8700,$A312,MATCH(I$1,'2-3 引出列表'!$A$1:$CD$1,0)),""))</f>
        <v>金采易购</v>
      </c>
    </row>
    <row r="313" customFormat="1" spans="1:9">
      <c r="A313">
        <v>312</v>
      </c>
      <c r="B313" t="str">
        <f>IF(ISBLANK(IFERROR(INDEX('2-3 引出列表'!$A$2:$CE$8700,$A313,MATCH(B$1,'2-3 引出列表'!$A$1:$CD$1,0)),"")),"",IFERROR(INDEX('2-3 引出列表'!$A$2:$CE$8700,$A313,MATCH(B$1,'2-3 引出列表'!$A$1:$CD$1,0)),""))</f>
        <v/>
      </c>
      <c r="C313">
        <f>IF(ISBLANK(IFERROR(INDEX('2-3 引出列表'!$A$2:$CE$8700,$A313,MATCH(C$1,'2-3 引出列表'!$A$1:$CD$1,0)),"")),"",IFERROR(INDEX('2-3 引出列表'!$A$2:$CE$8700,$A313,MATCH(C$1,'2-3 引出列表'!$A$1:$CD$1,0)),""))</f>
        <v>2941.33</v>
      </c>
      <c r="D313" t="str">
        <f>IF(ISBLANK(IFERROR(INDEX('2-3 引出列表'!$A$2:$CE$8700,$A313,MATCH(D$1,'2-3 引出列表'!$A$1:$CD$1,0)),"")),"",IFERROR(INDEX('2-3 引出列表'!$A$2:$CE$8700,$A313,MATCH(D$1,'2-3 引出列表'!$A$1:$CD$1,0)),""))</f>
        <v>已付款</v>
      </c>
      <c r="E313" t="str">
        <f>IF(ISBLANK(IFERROR(INDEX('2-3 引出列表'!$A$2:$CE$8700,$A313,MATCH(E$1,'2-3 引出列表'!$A$1:$CD$1,0)),"")),"",IFERROR(INDEX('2-3 引出列表'!$A$2:$CE$8700,$A313,MATCH(E$1,'2-3 引出列表'!$A$1:$CD$1,0)),""))</f>
        <v>2025-07-16</v>
      </c>
      <c r="F313" t="str">
        <f t="shared" si="6"/>
        <v>2025-07</v>
      </c>
      <c r="G313" t="str">
        <f>IF(ISBLANK(IFERROR(INDEX('2-3 引出列表'!$A$2:$CE$8700,$A313,MATCH(G$1,'2-3 引出列表'!$A$1:$CD$1,0)),"")),"",IFERROR(INDEX('2-3 引出列表'!$A$2:$CE$8700,$A313,MATCH(G$1,'2-3 引出列表'!$A$1:$CD$1,0)),""))</f>
        <v>外包服务费.消杀外包</v>
      </c>
      <c r="H313" t="str">
        <f>IF(ISBLANK(IFERROR(INDEX('2-3 引出列表'!$A$2:$CE$8700,$A313,MATCH(H$1,'2-3 引出列表'!$A$1:$CD$1,0)),"")),"",IFERROR(INDEX('2-3 引出列表'!$A$2:$CE$8700,$A313,MATCH(H$1,'2-3 引出列表'!$A$1:$CD$1,0)),""))</f>
        <v>HJFW-Z-2024-3338</v>
      </c>
      <c r="I313" t="str">
        <f>IF(ISBLANK(IFERROR(INDEX('2-3 引出列表'!$A$2:$CE$8700,$A313,MATCH(I$1,'2-3 引出列表'!$A$1:$CD$1,0)),"")),"",IFERROR(INDEX('2-3 引出列表'!$A$2:$CE$8700,$A313,MATCH(I$1,'2-3 引出列表'!$A$1:$CD$1,0)),""))</f>
        <v>金采易购</v>
      </c>
    </row>
    <row r="314" customFormat="1" spans="1:9">
      <c r="A314">
        <v>313</v>
      </c>
      <c r="B314" t="str">
        <f>IF(ISBLANK(IFERROR(INDEX('2-3 引出列表'!$A$2:$CE$8700,$A314,MATCH(B$1,'2-3 引出列表'!$A$1:$CD$1,0)),"")),"",IFERROR(INDEX('2-3 引出列表'!$A$2:$CE$8700,$A314,MATCH(B$1,'2-3 引出列表'!$A$1:$CD$1,0)),""))</f>
        <v/>
      </c>
      <c r="C314">
        <f>IF(ISBLANK(IFERROR(INDEX('2-3 引出列表'!$A$2:$CE$8700,$A314,MATCH(C$1,'2-3 引出列表'!$A$1:$CD$1,0)),"")),"",IFERROR(INDEX('2-3 引出列表'!$A$2:$CE$8700,$A314,MATCH(C$1,'2-3 引出列表'!$A$1:$CD$1,0)),""))</f>
        <v>35750</v>
      </c>
      <c r="D314" t="str">
        <f>IF(ISBLANK(IFERROR(INDEX('2-3 引出列表'!$A$2:$CE$8700,$A314,MATCH(D$1,'2-3 引出列表'!$A$1:$CD$1,0)),"")),"",IFERROR(INDEX('2-3 引出列表'!$A$2:$CE$8700,$A314,MATCH(D$1,'2-3 引出列表'!$A$1:$CD$1,0)),""))</f>
        <v>已付款</v>
      </c>
      <c r="E314" t="str">
        <f>IF(ISBLANK(IFERROR(INDEX('2-3 引出列表'!$A$2:$CE$8700,$A314,MATCH(E$1,'2-3 引出列表'!$A$1:$CD$1,0)),"")),"",IFERROR(INDEX('2-3 引出列表'!$A$2:$CE$8700,$A314,MATCH(E$1,'2-3 引出列表'!$A$1:$CD$1,0)),""))</f>
        <v>2025-07-16</v>
      </c>
      <c r="F314" t="str">
        <f t="shared" si="6"/>
        <v>2025-07</v>
      </c>
      <c r="G314" t="str">
        <f>IF(ISBLANK(IFERROR(INDEX('2-3 引出列表'!$A$2:$CE$8700,$A314,MATCH(G$1,'2-3 引出列表'!$A$1:$CD$1,0)),"")),"",IFERROR(INDEX('2-3 引出列表'!$A$2:$CE$8700,$A314,MATCH(G$1,'2-3 引出列表'!$A$1:$CD$1,0)),""))</f>
        <v>外包服务费.保洁外包</v>
      </c>
      <c r="H314" t="str">
        <f>IF(ISBLANK(IFERROR(INDEX('2-3 引出列表'!$A$2:$CE$8700,$A314,MATCH(H$1,'2-3 引出列表'!$A$1:$CD$1,0)),"")),"",IFERROR(INDEX('2-3 引出列表'!$A$2:$CE$8700,$A314,MATCH(H$1,'2-3 引出列表'!$A$1:$CD$1,0)),""))</f>
        <v>HJFW-Z-2024-8175</v>
      </c>
      <c r="I314" t="str">
        <f>IF(ISBLANK(IFERROR(INDEX('2-3 引出列表'!$A$2:$CE$8700,$A314,MATCH(I$1,'2-3 引出列表'!$A$1:$CD$1,0)),"")),"",IFERROR(INDEX('2-3 引出列表'!$A$2:$CE$8700,$A314,MATCH(I$1,'2-3 引出列表'!$A$1:$CD$1,0)),""))</f>
        <v>金采易购</v>
      </c>
    </row>
    <row r="315" customFormat="1" spans="1:9">
      <c r="A315">
        <v>314</v>
      </c>
      <c r="B315" t="str">
        <f>IF(ISBLANK(IFERROR(INDEX('2-3 引出列表'!$A$2:$CE$8700,$A315,MATCH(B$1,'2-3 引出列表'!$A$1:$CD$1,0)),"")),"",IFERROR(INDEX('2-3 引出列表'!$A$2:$CE$8700,$A315,MATCH(B$1,'2-3 引出列表'!$A$1:$CD$1,0)),""))</f>
        <v/>
      </c>
      <c r="C315">
        <f>IF(ISBLANK(IFERROR(INDEX('2-3 引出列表'!$A$2:$CE$8700,$A315,MATCH(C$1,'2-3 引出列表'!$A$1:$CD$1,0)),"")),"",IFERROR(INDEX('2-3 引出列表'!$A$2:$CE$8700,$A315,MATCH(C$1,'2-3 引出列表'!$A$1:$CD$1,0)),""))</f>
        <v>2955.23</v>
      </c>
      <c r="D315" t="str">
        <f>IF(ISBLANK(IFERROR(INDEX('2-3 引出列表'!$A$2:$CE$8700,$A315,MATCH(D$1,'2-3 引出列表'!$A$1:$CD$1,0)),"")),"",IFERROR(INDEX('2-3 引出列表'!$A$2:$CE$8700,$A315,MATCH(D$1,'2-3 引出列表'!$A$1:$CD$1,0)),""))</f>
        <v>已付款</v>
      </c>
      <c r="E315" t="str">
        <f>IF(ISBLANK(IFERROR(INDEX('2-3 引出列表'!$A$2:$CE$8700,$A315,MATCH(E$1,'2-3 引出列表'!$A$1:$CD$1,0)),"")),"",IFERROR(INDEX('2-3 引出列表'!$A$2:$CE$8700,$A315,MATCH(E$1,'2-3 引出列表'!$A$1:$CD$1,0)),""))</f>
        <v>2025-07-16</v>
      </c>
      <c r="F315" t="str">
        <f t="shared" si="6"/>
        <v>2025-07</v>
      </c>
      <c r="G315" t="str">
        <f>IF(ISBLANK(IFERROR(INDEX('2-3 引出列表'!$A$2:$CE$8700,$A315,MATCH(G$1,'2-3 引出列表'!$A$1:$CD$1,0)),"")),"",IFERROR(INDEX('2-3 引出列表'!$A$2:$CE$8700,$A315,MATCH(G$1,'2-3 引出列表'!$A$1:$CD$1,0)),""))</f>
        <v>外包服务费.消防维保外包</v>
      </c>
      <c r="H315" t="str">
        <f>IF(ISBLANK(IFERROR(INDEX('2-3 引出列表'!$A$2:$CE$8700,$A315,MATCH(H$1,'2-3 引出列表'!$A$1:$CD$1,0)),"")),"",IFERROR(INDEX('2-3 引出列表'!$A$2:$CE$8700,$A315,MATCH(H$1,'2-3 引出列表'!$A$1:$CD$1,0)),""))</f>
        <v>GCFW-Z-2024-3557</v>
      </c>
      <c r="I315" t="str">
        <f>IF(ISBLANK(IFERROR(INDEX('2-3 引出列表'!$A$2:$CE$8700,$A315,MATCH(I$1,'2-3 引出列表'!$A$1:$CD$1,0)),"")),"",IFERROR(INDEX('2-3 引出列表'!$A$2:$CE$8700,$A315,MATCH(I$1,'2-3 引出列表'!$A$1:$CD$1,0)),""))</f>
        <v>金采易购</v>
      </c>
    </row>
    <row r="316" customFormat="1" spans="1:9">
      <c r="A316">
        <v>315</v>
      </c>
      <c r="B316" t="str">
        <f>IF(ISBLANK(IFERROR(INDEX('2-3 引出列表'!$A$2:$CE$8700,$A316,MATCH(B$1,'2-3 引出列表'!$A$1:$CD$1,0)),"")),"",IFERROR(INDEX('2-3 引出列表'!$A$2:$CE$8700,$A316,MATCH(B$1,'2-3 引出列表'!$A$1:$CD$1,0)),""))</f>
        <v/>
      </c>
      <c r="C316">
        <f>IF(ISBLANK(IFERROR(INDEX('2-3 引出列表'!$A$2:$CE$8700,$A316,MATCH(C$1,'2-3 引出列表'!$A$1:$CD$1,0)),"")),"",IFERROR(INDEX('2-3 引出列表'!$A$2:$CE$8700,$A316,MATCH(C$1,'2-3 引出列表'!$A$1:$CD$1,0)),""))</f>
        <v>3453.16</v>
      </c>
      <c r="D316" t="str">
        <f>IF(ISBLANK(IFERROR(INDEX('2-3 引出列表'!$A$2:$CE$8700,$A316,MATCH(D$1,'2-3 引出列表'!$A$1:$CD$1,0)),"")),"",IFERROR(INDEX('2-3 引出列表'!$A$2:$CE$8700,$A316,MATCH(D$1,'2-3 引出列表'!$A$1:$CD$1,0)),""))</f>
        <v>已提交</v>
      </c>
      <c r="E316" t="str">
        <f>IF(ISBLANK(IFERROR(INDEX('2-3 引出列表'!$A$2:$CE$8700,$A316,MATCH(E$1,'2-3 引出列表'!$A$1:$CD$1,0)),"")),"",IFERROR(INDEX('2-3 引出列表'!$A$2:$CE$8700,$A316,MATCH(E$1,'2-3 引出列表'!$A$1:$CD$1,0)),""))</f>
        <v>2025-07-15</v>
      </c>
      <c r="F316" t="str">
        <f t="shared" si="6"/>
        <v>2025-07</v>
      </c>
      <c r="G316" t="str">
        <f>IF(ISBLANK(IFERROR(INDEX('2-3 引出列表'!$A$2:$CE$8700,$A316,MATCH(G$1,'2-3 引出列表'!$A$1:$CD$1,0)),"")),"",IFERROR(INDEX('2-3 引出列表'!$A$2:$CE$8700,$A316,MATCH(G$1,'2-3 引出列表'!$A$1:$CD$1,0)),""))</f>
        <v>物料消耗.物料消耗</v>
      </c>
      <c r="H316" t="str">
        <f>IF(ISBLANK(IFERROR(INDEX('2-3 引出列表'!$A$2:$CE$8700,$A316,MATCH(H$1,'2-3 引出列表'!$A$1:$CD$1,0)),"")),"",IFERROR(INDEX('2-3 引出列表'!$A$2:$CE$8700,$A316,MATCH(H$1,'2-3 引出列表'!$A$1:$CD$1,0)),""))</f>
        <v>ZB20210901JCWZ02</v>
      </c>
      <c r="I316" t="str">
        <f>IF(ISBLANK(IFERROR(INDEX('2-3 引出列表'!$A$2:$CE$8700,$A316,MATCH(I$1,'2-3 引出列表'!$A$1:$CD$1,0)),"")),"",IFERROR(INDEX('2-3 引出列表'!$A$2:$CE$8700,$A316,MATCH(I$1,'2-3 引出列表'!$A$1:$CD$1,0)),""))</f>
        <v>金采易购</v>
      </c>
    </row>
    <row r="317" customFormat="1" spans="1:9">
      <c r="A317">
        <v>316</v>
      </c>
      <c r="B317" t="str">
        <f>IF(ISBLANK(IFERROR(INDEX('2-3 引出列表'!$A$2:$CE$8700,$A317,MATCH(B$1,'2-3 引出列表'!$A$1:$CD$1,0)),"")),"",IFERROR(INDEX('2-3 引出列表'!$A$2:$CE$8700,$A317,MATCH(B$1,'2-3 引出列表'!$A$1:$CD$1,0)),""))</f>
        <v/>
      </c>
      <c r="C317">
        <f>IF(ISBLANK(IFERROR(INDEX('2-3 引出列表'!$A$2:$CE$8700,$A317,MATCH(C$1,'2-3 引出列表'!$A$1:$CD$1,0)),"")),"",IFERROR(INDEX('2-3 引出列表'!$A$2:$CE$8700,$A317,MATCH(C$1,'2-3 引出列表'!$A$1:$CD$1,0)),""))</f>
        <v>236.7</v>
      </c>
      <c r="D317" t="str">
        <f>IF(ISBLANK(IFERROR(INDEX('2-3 引出列表'!$A$2:$CE$8700,$A317,MATCH(D$1,'2-3 引出列表'!$A$1:$CD$1,0)),"")),"",IFERROR(INDEX('2-3 引出列表'!$A$2:$CE$8700,$A317,MATCH(D$1,'2-3 引出列表'!$A$1:$CD$1,0)),""))</f>
        <v>已提交</v>
      </c>
      <c r="E317" t="str">
        <f>IF(ISBLANK(IFERROR(INDEX('2-3 引出列表'!$A$2:$CE$8700,$A317,MATCH(E$1,'2-3 引出列表'!$A$1:$CD$1,0)),"")),"",IFERROR(INDEX('2-3 引出列表'!$A$2:$CE$8700,$A317,MATCH(E$1,'2-3 引出列表'!$A$1:$CD$1,0)),""))</f>
        <v>2025-07-14</v>
      </c>
      <c r="F317" t="str">
        <f t="shared" si="6"/>
        <v>2025-07</v>
      </c>
      <c r="G317" t="str">
        <f>IF(ISBLANK(IFERROR(INDEX('2-3 引出列表'!$A$2:$CE$8700,$A317,MATCH(G$1,'2-3 引出列表'!$A$1:$CD$1,0)),"")),"",IFERROR(INDEX('2-3 引出列表'!$A$2:$CE$8700,$A317,MATCH(G$1,'2-3 引出列表'!$A$1:$CD$1,0)),""))</f>
        <v>物料消耗.物料消耗</v>
      </c>
      <c r="H317" t="str">
        <f>IF(ISBLANK(IFERROR(INDEX('2-3 引出列表'!$A$2:$CE$8700,$A317,MATCH(H$1,'2-3 引出列表'!$A$1:$CD$1,0)),"")),"",IFERROR(INDEX('2-3 引出列表'!$A$2:$CE$8700,$A317,MATCH(H$1,'2-3 引出列表'!$A$1:$CD$1,0)),""))</f>
        <v>XHWZ-Z-2024-0224</v>
      </c>
      <c r="I317" t="str">
        <f>IF(ISBLANK(IFERROR(INDEX('2-3 引出列表'!$A$2:$CE$8700,$A317,MATCH(I$1,'2-3 引出列表'!$A$1:$CD$1,0)),"")),"",IFERROR(INDEX('2-3 引出列表'!$A$2:$CE$8700,$A317,MATCH(I$1,'2-3 引出列表'!$A$1:$CD$1,0)),""))</f>
        <v>金采易购</v>
      </c>
    </row>
    <row r="318" customFormat="1" spans="1:9">
      <c r="A318">
        <v>317</v>
      </c>
      <c r="B318" t="str">
        <f>IF(ISBLANK(IFERROR(INDEX('2-3 引出列表'!$A$2:$CE$8700,$A318,MATCH(B$1,'2-3 引出列表'!$A$1:$CD$1,0)),"")),"",IFERROR(INDEX('2-3 引出列表'!$A$2:$CE$8700,$A318,MATCH(B$1,'2-3 引出列表'!$A$1:$CD$1,0)),""))</f>
        <v/>
      </c>
      <c r="C318">
        <f>IF(ISBLANK(IFERROR(INDEX('2-3 引出列表'!$A$2:$CE$8700,$A318,MATCH(C$1,'2-3 引出列表'!$A$1:$CD$1,0)),"")),"",IFERROR(INDEX('2-3 引出列表'!$A$2:$CE$8700,$A318,MATCH(C$1,'2-3 引出列表'!$A$1:$CD$1,0)),""))</f>
        <v>560</v>
      </c>
      <c r="D318" t="str">
        <f>IF(ISBLANK(IFERROR(INDEX('2-3 引出列表'!$A$2:$CE$8700,$A318,MATCH(D$1,'2-3 引出列表'!$A$1:$CD$1,0)),"")),"",IFERROR(INDEX('2-3 引出列表'!$A$2:$CE$8700,$A318,MATCH(D$1,'2-3 引出列表'!$A$1:$CD$1,0)),""))</f>
        <v>已提交</v>
      </c>
      <c r="E318" t="str">
        <f>IF(ISBLANK(IFERROR(INDEX('2-3 引出列表'!$A$2:$CE$8700,$A318,MATCH(E$1,'2-3 引出列表'!$A$1:$CD$1,0)),"")),"",IFERROR(INDEX('2-3 引出列表'!$A$2:$CE$8700,$A318,MATCH(E$1,'2-3 引出列表'!$A$1:$CD$1,0)),""))</f>
        <v>2025-07-14</v>
      </c>
      <c r="F318" t="str">
        <f t="shared" si="6"/>
        <v>2025-07</v>
      </c>
      <c r="G318" t="str">
        <f>IF(ISBLANK(IFERROR(INDEX('2-3 引出列表'!$A$2:$CE$8700,$A318,MATCH(G$1,'2-3 引出列表'!$A$1:$CD$1,0)),"")),"",IFERROR(INDEX('2-3 引出列表'!$A$2:$CE$8700,$A318,MATCH(G$1,'2-3 引出列表'!$A$1:$CD$1,0)),""))</f>
        <v>物料消耗.物料消耗</v>
      </c>
      <c r="H318" t="str">
        <f>IF(ISBLANK(IFERROR(INDEX('2-3 引出列表'!$A$2:$CE$8700,$A318,MATCH(H$1,'2-3 引出列表'!$A$1:$CD$1,0)),"")),"",IFERROR(INDEX('2-3 引出列表'!$A$2:$CE$8700,$A318,MATCH(H$1,'2-3 引出列表'!$A$1:$CD$1,0)),""))</f>
        <v>XHWZ-Z-2024-0076</v>
      </c>
      <c r="I318" t="str">
        <f>IF(ISBLANK(IFERROR(INDEX('2-3 引出列表'!$A$2:$CE$8700,$A318,MATCH(I$1,'2-3 引出列表'!$A$1:$CD$1,0)),"")),"",IFERROR(INDEX('2-3 引出列表'!$A$2:$CE$8700,$A318,MATCH(I$1,'2-3 引出列表'!$A$1:$CD$1,0)),""))</f>
        <v>金采易购</v>
      </c>
    </row>
    <row r="319" customFormat="1" spans="1:9">
      <c r="A319">
        <v>318</v>
      </c>
      <c r="B319" t="str">
        <f>IF(ISBLANK(IFERROR(INDEX('2-3 引出列表'!$A$2:$CE$8700,$A319,MATCH(B$1,'2-3 引出列表'!$A$1:$CD$1,0)),"")),"",IFERROR(INDEX('2-3 引出列表'!$A$2:$CE$8700,$A319,MATCH(B$1,'2-3 引出列表'!$A$1:$CD$1,0)),""))</f>
        <v/>
      </c>
      <c r="C319">
        <f>IF(ISBLANK(IFERROR(INDEX('2-3 引出列表'!$A$2:$CE$8700,$A319,MATCH(C$1,'2-3 引出列表'!$A$1:$CD$1,0)),"")),"",IFERROR(INDEX('2-3 引出列表'!$A$2:$CE$8700,$A319,MATCH(C$1,'2-3 引出列表'!$A$1:$CD$1,0)),""))</f>
        <v>49044.68</v>
      </c>
      <c r="D319" t="str">
        <f>IF(ISBLANK(IFERROR(INDEX('2-3 引出列表'!$A$2:$CE$8700,$A319,MATCH(D$1,'2-3 引出列表'!$A$1:$CD$1,0)),"")),"",IFERROR(INDEX('2-3 引出列表'!$A$2:$CE$8700,$A319,MATCH(D$1,'2-3 引出列表'!$A$1:$CD$1,0)),""))</f>
        <v>已付款</v>
      </c>
      <c r="E319" t="str">
        <f>IF(ISBLANK(IFERROR(INDEX('2-3 引出列表'!$A$2:$CE$8700,$A319,MATCH(E$1,'2-3 引出列表'!$A$1:$CD$1,0)),"")),"",IFERROR(INDEX('2-3 引出列表'!$A$2:$CE$8700,$A319,MATCH(E$1,'2-3 引出列表'!$A$1:$CD$1,0)),""))</f>
        <v>2025-06-20</v>
      </c>
      <c r="F319" t="str">
        <f t="shared" si="6"/>
        <v>2025-06</v>
      </c>
      <c r="G319" t="str">
        <f>IF(ISBLANK(IFERROR(INDEX('2-3 引出列表'!$A$2:$CE$8700,$A319,MATCH(G$1,'2-3 引出列表'!$A$1:$CD$1,0)),"")),"",IFERROR(INDEX('2-3 引出列表'!$A$2:$CE$8700,$A319,MATCH(G$1,'2-3 引出列表'!$A$1:$CD$1,0)),""))</f>
        <v>外包服务费.工程施工外包</v>
      </c>
      <c r="H319" t="str">
        <f>IF(ISBLANK(IFERROR(INDEX('2-3 引出列表'!$A$2:$CE$8700,$A319,MATCH(H$1,'2-3 引出列表'!$A$1:$CD$1,0)),"")),"",IFERROR(INDEX('2-3 引出列表'!$A$2:$CE$8700,$A319,MATCH(H$1,'2-3 引出列表'!$A$1:$CD$1,0)),""))</f>
        <v>GCFW-Z-2025-00512</v>
      </c>
      <c r="I319" t="str">
        <f>IF(ISBLANK(IFERROR(INDEX('2-3 引出列表'!$A$2:$CE$8700,$A319,MATCH(I$1,'2-3 引出列表'!$A$1:$CD$1,0)),"")),"",IFERROR(INDEX('2-3 引出列表'!$A$2:$CE$8700,$A319,MATCH(I$1,'2-3 引出列表'!$A$1:$CD$1,0)),""))</f>
        <v>金采易购</v>
      </c>
    </row>
    <row r="320" customFormat="1"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ref="F303:F366" si="7">LEFT(E320,7)</f>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customFormat="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7"/>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customFormat="1"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si="7"/>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customFormat="1"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7"/>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customFormat="1"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7"/>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customFormat="1"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7"/>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customFormat="1"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7"/>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customFormat="1"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7"/>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customFormat="1"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7"/>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customFormat="1"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7"/>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customFormat="1"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7"/>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customFormat="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7"/>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customFormat="1"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7"/>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customFormat="1"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7"/>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customFormat="1"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7"/>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customFormat="1"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7"/>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customFormat="1"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7"/>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customFormat="1"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7"/>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customFormat="1"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7"/>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customFormat="1"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7"/>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customFormat="1"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7"/>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customFormat="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7"/>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customFormat="1"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7"/>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customFormat="1"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7"/>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customFormat="1"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7"/>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customFormat="1"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7"/>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customFormat="1"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7"/>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customFormat="1"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7"/>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customFormat="1"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7"/>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customFormat="1"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7"/>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customFormat="1"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7"/>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customFormat="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7"/>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customFormat="1"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7"/>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customFormat="1"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7"/>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customFormat="1"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7"/>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customFormat="1"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7"/>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customFormat="1"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7"/>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customFormat="1"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7"/>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customFormat="1"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7"/>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customFormat="1"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7"/>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customFormat="1"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7"/>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customFormat="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7"/>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customFormat="1"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7"/>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customFormat="1"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7"/>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customFormat="1"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7"/>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customFormat="1"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7"/>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customFormat="1"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7"/>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customFormat="1"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ref="F367:F430" si="8">LEFT(E367,7)</f>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customFormat="1"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8"/>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customFormat="1"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8"/>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customFormat="1"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8"/>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customFormat="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8"/>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customFormat="1"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8"/>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customFormat="1"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8"/>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customFormat="1"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8"/>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customFormat="1"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8"/>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customFormat="1"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8"/>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customFormat="1"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8"/>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customFormat="1"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8"/>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customFormat="1"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8"/>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customFormat="1"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8"/>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customFormat="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8"/>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customFormat="1"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8"/>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customFormat="1"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8"/>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customFormat="1"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8"/>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customFormat="1"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8"/>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customFormat="1"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si="8"/>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customFormat="1"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8"/>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customFormat="1"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8"/>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customFormat="1"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8"/>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customFormat="1"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8"/>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customFormat="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8"/>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customFormat="1"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8"/>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customFormat="1"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8"/>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customFormat="1"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8"/>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customFormat="1"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8"/>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customFormat="1"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8"/>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customFormat="1"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8"/>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customFormat="1"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8"/>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customFormat="1"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8"/>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customFormat="1"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8"/>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customFormat="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8"/>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customFormat="1"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8"/>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customFormat="1"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8"/>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customFormat="1"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8"/>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customFormat="1"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8"/>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customFormat="1"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8"/>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customFormat="1"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8"/>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customFormat="1"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8"/>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customFormat="1"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8"/>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customFormat="1"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8"/>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customFormat="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8"/>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customFormat="1"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8"/>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customFormat="1"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8"/>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customFormat="1"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8"/>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customFormat="1"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8"/>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customFormat="1"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8"/>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customFormat="1"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8"/>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customFormat="1"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8"/>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customFormat="1"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8"/>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customFormat="1"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8"/>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customFormat="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8"/>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customFormat="1"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8"/>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customFormat="1"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8"/>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customFormat="1"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8"/>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customFormat="1"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8"/>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customFormat="1"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8"/>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customFormat="1"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8"/>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customFormat="1"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8"/>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customFormat="1"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8"/>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customFormat="1"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8"/>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customFormat="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ref="F431:F494" si="9">LEFT(E431,7)</f>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customFormat="1"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9"/>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customFormat="1"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9"/>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customFormat="1"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9"/>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customFormat="1"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9"/>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customFormat="1"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9"/>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customFormat="1"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9"/>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customFormat="1"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9"/>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customFormat="1"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9"/>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customFormat="1"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9"/>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customFormat="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9"/>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customFormat="1"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9"/>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customFormat="1"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9"/>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customFormat="1"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9"/>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customFormat="1"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9"/>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customFormat="1"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9"/>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customFormat="1"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9"/>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customFormat="1"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9"/>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customFormat="1"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9"/>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customFormat="1"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si="9"/>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customFormat="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9"/>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customFormat="1"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9"/>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customFormat="1"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9"/>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customFormat="1"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9"/>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customFormat="1"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9"/>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customFormat="1"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9"/>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customFormat="1"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9"/>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customFormat="1"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9"/>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customFormat="1"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9"/>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customFormat="1"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9"/>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customFormat="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9"/>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customFormat="1"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9"/>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customFormat="1"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9"/>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customFormat="1"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9"/>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customFormat="1"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9"/>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customFormat="1"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9"/>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customFormat="1"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9"/>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customFormat="1"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9"/>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customFormat="1"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9"/>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customFormat="1"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9"/>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customFormat="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9"/>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customFormat="1"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9"/>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customFormat="1"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9"/>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customFormat="1"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9"/>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customFormat="1"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9"/>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customFormat="1"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9"/>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customFormat="1"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9"/>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customFormat="1"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9"/>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customFormat="1"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9"/>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customFormat="1"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9"/>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customFormat="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9"/>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customFormat="1"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9"/>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customFormat="1"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9"/>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customFormat="1"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9"/>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customFormat="1"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9"/>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customFormat="1"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9"/>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customFormat="1"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9"/>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customFormat="1"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9"/>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customFormat="1"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9"/>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customFormat="1"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9"/>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customFormat="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9"/>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customFormat="1"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9"/>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customFormat="1"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9"/>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customFormat="1"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9"/>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customFormat="1"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ref="F495:F558" si="10">LEFT(E495,7)</f>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customFormat="1"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10"/>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customFormat="1"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10"/>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customFormat="1"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10"/>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customFormat="1"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10"/>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customFormat="1"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10"/>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customFormat="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10"/>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customFormat="1"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10"/>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customFormat="1"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10"/>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customFormat="1"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10"/>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customFormat="1"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10"/>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customFormat="1"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10"/>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customFormat="1"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10"/>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customFormat="1"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10"/>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customFormat="1"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10"/>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customFormat="1"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10"/>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customFormat="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10"/>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customFormat="1"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10"/>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customFormat="1"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10"/>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customFormat="1"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si="10"/>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customFormat="1"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0"/>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customFormat="1"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0"/>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customFormat="1"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0"/>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customFormat="1"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0"/>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customFormat="1"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0"/>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customFormat="1"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0"/>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customFormat="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0"/>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customFormat="1"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0"/>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customFormat="1"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0"/>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customFormat="1"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0"/>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customFormat="1"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0"/>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customFormat="1"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0"/>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customFormat="1"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0"/>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customFormat="1"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0"/>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customFormat="1"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0"/>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customFormat="1"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0"/>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customFormat="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0"/>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customFormat="1"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0"/>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customFormat="1"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0"/>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customFormat="1"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0"/>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customFormat="1"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0"/>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customFormat="1"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0"/>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customFormat="1"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0"/>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customFormat="1"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0"/>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customFormat="1"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0"/>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customFormat="1"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0"/>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customFormat="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0"/>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customFormat="1"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0"/>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customFormat="1"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0"/>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customFormat="1"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0"/>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customFormat="1"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0"/>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customFormat="1"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0"/>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customFormat="1"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0"/>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customFormat="1"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0"/>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customFormat="1"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0"/>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customFormat="1"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0"/>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customFormat="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0"/>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customFormat="1"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0"/>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customFormat="1"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0"/>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customFormat="1"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0"/>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customFormat="1"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0"/>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customFormat="1"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0"/>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customFormat="1"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0"/>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customFormat="1"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0"/>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customFormat="1"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ref="F559:F622" si="11">LEFT(E559,7)</f>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customFormat="1"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1"/>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customFormat="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1"/>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customFormat="1"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1"/>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customFormat="1"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1"/>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customFormat="1"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1"/>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customFormat="1"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1"/>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customFormat="1"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1"/>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customFormat="1"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1"/>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customFormat="1"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1"/>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customFormat="1"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1"/>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customFormat="1"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1"/>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customFormat="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1"/>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customFormat="1"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1"/>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customFormat="1"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1"/>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customFormat="1"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1"/>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customFormat="1"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1"/>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customFormat="1"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1"/>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customFormat="1"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1"/>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customFormat="1"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si="11"/>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customFormat="1"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1"/>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customFormat="1"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1"/>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customFormat="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1"/>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customFormat="1"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1"/>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customFormat="1"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1"/>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customFormat="1"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1"/>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customFormat="1"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1"/>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customFormat="1"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1"/>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customFormat="1"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1"/>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customFormat="1"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1"/>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customFormat="1"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1"/>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customFormat="1"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1"/>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customFormat="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1"/>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customFormat="1"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1"/>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customFormat="1"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1"/>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customFormat="1"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1"/>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customFormat="1"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1"/>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customFormat="1"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1"/>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customFormat="1"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1"/>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customFormat="1"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1"/>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customFormat="1"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1"/>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customFormat="1"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1"/>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customFormat="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1"/>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customFormat="1"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1"/>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customFormat="1"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1"/>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customFormat="1"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1"/>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customFormat="1"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1"/>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customFormat="1"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1"/>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customFormat="1"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1"/>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customFormat="1"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1"/>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customFormat="1"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1"/>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customFormat="1"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1"/>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customFormat="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1"/>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customFormat="1"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1"/>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customFormat="1"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1"/>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customFormat="1"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1"/>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customFormat="1"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1"/>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customFormat="1"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1"/>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customFormat="1"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1"/>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customFormat="1"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1"/>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customFormat="1"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1"/>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customFormat="1"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1"/>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customFormat="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1"/>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customFormat="1"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1"/>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customFormat="1"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ref="F623:F686" si="12">LEFT(E623,7)</f>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customFormat="1"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2"/>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customFormat="1"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2"/>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customFormat="1"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2"/>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customFormat="1"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2"/>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customFormat="1"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2"/>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customFormat="1"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2"/>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customFormat="1"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2"/>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customFormat="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2"/>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customFormat="1"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2"/>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customFormat="1"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2"/>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customFormat="1"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2"/>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customFormat="1"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2"/>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customFormat="1"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2"/>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customFormat="1"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2"/>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customFormat="1"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2"/>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customFormat="1"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2"/>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customFormat="1"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2"/>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customFormat="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2"/>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customFormat="1"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si="12"/>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customFormat="1"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2"/>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customFormat="1"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2"/>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customFormat="1"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2"/>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customFormat="1"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2"/>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customFormat="1"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2"/>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customFormat="1"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2"/>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customFormat="1"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2"/>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customFormat="1"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2"/>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customFormat="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2"/>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customFormat="1"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2"/>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customFormat="1"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2"/>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customFormat="1"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2"/>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customFormat="1"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2"/>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customFormat="1"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2"/>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customFormat="1"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2"/>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customFormat="1"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2"/>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customFormat="1"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2"/>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customFormat="1"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2"/>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customFormat="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2"/>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customFormat="1"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2"/>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customFormat="1"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2"/>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customFormat="1"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2"/>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customFormat="1"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2"/>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customFormat="1"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2"/>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customFormat="1"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2"/>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customFormat="1"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2"/>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customFormat="1"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2"/>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customFormat="1"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2"/>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customFormat="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2"/>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customFormat="1"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2"/>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customFormat="1"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2"/>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customFormat="1"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2"/>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customFormat="1"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2"/>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customFormat="1"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2"/>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customFormat="1"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2"/>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customFormat="1"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2"/>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customFormat="1"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2"/>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customFormat="1"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2"/>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customFormat="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2"/>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customFormat="1"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2"/>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customFormat="1"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2"/>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customFormat="1"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2"/>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customFormat="1"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2"/>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customFormat="1"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2"/>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customFormat="1"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ref="F687:F750" si="13">LEFT(E687,7)</f>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customFormat="1"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3"/>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customFormat="1"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3"/>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customFormat="1"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3"/>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customFormat="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3"/>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customFormat="1"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3"/>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customFormat="1"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3"/>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customFormat="1"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3"/>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customFormat="1"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3"/>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customFormat="1"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3"/>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customFormat="1"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3"/>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customFormat="1"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3"/>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customFormat="1"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3"/>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customFormat="1"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3"/>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customFormat="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3"/>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customFormat="1"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3"/>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customFormat="1"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3"/>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customFormat="1"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3"/>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customFormat="1"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3"/>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customFormat="1"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si="13"/>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customFormat="1"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3"/>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customFormat="1"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3"/>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customFormat="1"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3"/>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customFormat="1"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3"/>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customFormat="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3"/>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customFormat="1"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3"/>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customFormat="1"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3"/>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customFormat="1"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3"/>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customFormat="1"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3"/>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customFormat="1"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3"/>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customFormat="1"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3"/>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customFormat="1"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3"/>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customFormat="1"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3"/>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customFormat="1"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3"/>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customFormat="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3"/>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customFormat="1"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3"/>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customFormat="1"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3"/>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customFormat="1"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3"/>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customFormat="1"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3"/>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customFormat="1"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3"/>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customFormat="1"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3"/>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customFormat="1"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3"/>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customFormat="1"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3"/>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customFormat="1"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3"/>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customFormat="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3"/>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customFormat="1"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3"/>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customFormat="1"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3"/>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customFormat="1"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3"/>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customFormat="1"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3"/>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customFormat="1"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3"/>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customFormat="1"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3"/>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customFormat="1"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3"/>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customFormat="1"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3"/>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customFormat="1"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3"/>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customFormat="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3"/>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customFormat="1"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3"/>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customFormat="1"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3"/>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customFormat="1"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3"/>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customFormat="1"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3"/>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customFormat="1"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3"/>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customFormat="1"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3"/>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customFormat="1"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3"/>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customFormat="1"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3"/>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customFormat="1"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3"/>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customFormat="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ref="F751:F814" si="14">LEFT(E751,7)</f>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customFormat="1"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4"/>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customFormat="1"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4"/>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customFormat="1"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4"/>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customFormat="1"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4"/>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customFormat="1"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4"/>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customFormat="1"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4"/>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customFormat="1"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4"/>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customFormat="1"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4"/>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customFormat="1"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4"/>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customFormat="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4"/>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customFormat="1"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4"/>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customFormat="1"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4"/>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customFormat="1"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4"/>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customFormat="1"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4"/>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customFormat="1"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4"/>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customFormat="1"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4"/>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customFormat="1"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4"/>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customFormat="1"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4"/>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customFormat="1"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si="14"/>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customFormat="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4"/>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customFormat="1"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4"/>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customFormat="1"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4"/>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customFormat="1"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4"/>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customFormat="1"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4"/>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customFormat="1"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4"/>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customFormat="1"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4"/>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customFormat="1"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4"/>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customFormat="1"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4"/>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customFormat="1"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4"/>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customFormat="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4"/>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customFormat="1"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4"/>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customFormat="1"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4"/>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customFormat="1"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4"/>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customFormat="1"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4"/>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customFormat="1"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4"/>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customFormat="1"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4"/>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customFormat="1"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4"/>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customFormat="1"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4"/>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customFormat="1"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4"/>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customFormat="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4"/>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customFormat="1"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4"/>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customFormat="1"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4"/>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customFormat="1"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4"/>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customFormat="1"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4"/>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customFormat="1"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4"/>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customFormat="1"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4"/>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customFormat="1"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4"/>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customFormat="1"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4"/>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customFormat="1"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4"/>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customFormat="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4"/>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customFormat="1"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4"/>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customFormat="1"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4"/>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customFormat="1"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4"/>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customFormat="1"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4"/>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customFormat="1"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4"/>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customFormat="1"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4"/>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customFormat="1"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4"/>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customFormat="1"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4"/>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customFormat="1"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4"/>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customFormat="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4"/>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customFormat="1"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4"/>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customFormat="1"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4"/>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customFormat="1"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4"/>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customFormat="1"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ref="F815:F855" si="15">LEFT(E815,7)</f>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customFormat="1"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5"/>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customFormat="1"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5"/>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customFormat="1"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5"/>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customFormat="1"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5"/>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customFormat="1"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5"/>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customFormat="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5"/>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customFormat="1"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5"/>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customFormat="1"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5"/>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customFormat="1"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5"/>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customFormat="1"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5"/>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customFormat="1"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5"/>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customFormat="1"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5"/>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customFormat="1"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5"/>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customFormat="1"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5"/>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customFormat="1"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5"/>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customFormat="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5"/>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customFormat="1"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5"/>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customFormat="1"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5"/>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customFormat="1"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si="15"/>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customFormat="1"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5"/>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customFormat="1"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5"/>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customFormat="1"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5"/>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customFormat="1"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5"/>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customFormat="1"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5"/>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customFormat="1"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5"/>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customFormat="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5"/>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customFormat="1"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5"/>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customFormat="1"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5"/>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customFormat="1"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5"/>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customFormat="1"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5"/>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customFormat="1"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5"/>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customFormat="1"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5"/>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customFormat="1"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5"/>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customFormat="1"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5"/>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customFormat="1"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5"/>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customFormat="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5"/>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customFormat="1"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5"/>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customFormat="1"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5"/>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customFormat="1"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5"/>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customFormat="1"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5"/>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customFormat="1"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CF482"/>
  <sheetViews>
    <sheetView workbookViewId="0">
      <selection activeCell="H18" sqref="H18"/>
    </sheetView>
  </sheetViews>
  <sheetFormatPr defaultColWidth="9" defaultRowHeight="13.5"/>
  <sheetData>
    <row r="1" spans="1:84">
      <c r="A1" s="52" t="s">
        <v>4000</v>
      </c>
      <c r="B1" s="52" t="s">
        <v>4009</v>
      </c>
      <c r="C1" s="52" t="s">
        <v>4001</v>
      </c>
      <c r="D1" s="52" t="s">
        <v>4010</v>
      </c>
      <c r="E1" s="52" t="s">
        <v>4011</v>
      </c>
      <c r="F1" s="52" t="s">
        <v>4012</v>
      </c>
      <c r="G1" s="52" t="s">
        <v>712</v>
      </c>
      <c r="H1" s="52" t="s">
        <v>4013</v>
      </c>
      <c r="I1" s="52" t="s">
        <v>4002</v>
      </c>
      <c r="J1" s="52" t="s">
        <v>4014</v>
      </c>
      <c r="K1" s="52" t="s">
        <v>4015</v>
      </c>
      <c r="L1" s="52" t="s">
        <v>4003</v>
      </c>
      <c r="M1" s="52" t="s">
        <v>4004</v>
      </c>
      <c r="N1" s="52" t="s">
        <v>4005</v>
      </c>
      <c r="O1" s="52" t="s">
        <v>4016</v>
      </c>
      <c r="P1" s="52" t="s">
        <v>4017</v>
      </c>
      <c r="Q1" s="52" t="s">
        <v>4018</v>
      </c>
      <c r="R1" s="52" t="s">
        <v>4019</v>
      </c>
      <c r="S1" s="52" t="s">
        <v>4020</v>
      </c>
      <c r="T1" s="52" t="s">
        <v>4007</v>
      </c>
      <c r="U1" s="52" t="s">
        <v>4021</v>
      </c>
      <c r="V1" s="52" t="s">
        <v>4022</v>
      </c>
      <c r="W1" s="52" t="s">
        <v>4023</v>
      </c>
      <c r="X1" s="52" t="s">
        <v>4024</v>
      </c>
      <c r="Y1" s="52" t="s">
        <v>4025</v>
      </c>
      <c r="Z1" s="52" t="s">
        <v>3334</v>
      </c>
      <c r="AA1" s="52" t="s">
        <v>4026</v>
      </c>
      <c r="AB1" s="52" t="s">
        <v>4027</v>
      </c>
      <c r="AC1" s="52" t="s">
        <v>4028</v>
      </c>
      <c r="AD1" s="52" t="s">
        <v>4029</v>
      </c>
      <c r="AE1" s="52" t="s">
        <v>4030</v>
      </c>
      <c r="AF1" s="52" t="s">
        <v>4031</v>
      </c>
      <c r="AG1" s="52" t="s">
        <v>4032</v>
      </c>
      <c r="AH1" s="52" t="s">
        <v>4033</v>
      </c>
      <c r="AI1" s="52" t="s">
        <v>4034</v>
      </c>
      <c r="AJ1" s="52" t="s">
        <v>4035</v>
      </c>
      <c r="AK1" s="52" t="s">
        <v>4036</v>
      </c>
      <c r="AL1" s="52" t="s">
        <v>4037</v>
      </c>
      <c r="AM1" s="52" t="s">
        <v>4038</v>
      </c>
      <c r="AN1" s="52" t="s">
        <v>4039</v>
      </c>
      <c r="AO1" s="52" t="s">
        <v>4040</v>
      </c>
      <c r="AP1" s="52" t="s">
        <v>3336</v>
      </c>
      <c r="AQ1" s="52" t="s">
        <v>4041</v>
      </c>
      <c r="AR1" s="52" t="s">
        <v>4042</v>
      </c>
      <c r="AS1" s="52" t="s">
        <v>4043</v>
      </c>
      <c r="AT1" s="52" t="s">
        <v>4044</v>
      </c>
      <c r="AU1" s="52" t="s">
        <v>4045</v>
      </c>
      <c r="AV1" s="52" t="s">
        <v>4046</v>
      </c>
      <c r="AW1" s="52" t="s">
        <v>3335</v>
      </c>
      <c r="AX1" s="52" t="s">
        <v>4047</v>
      </c>
      <c r="AY1" s="52" t="s">
        <v>4048</v>
      </c>
      <c r="AZ1" s="52" t="s">
        <v>4049</v>
      </c>
      <c r="BA1" s="52" t="s">
        <v>4050</v>
      </c>
      <c r="BB1" s="52" t="s">
        <v>4051</v>
      </c>
      <c r="BC1" s="52" t="s">
        <v>4052</v>
      </c>
      <c r="BD1" s="52" t="s">
        <v>4006</v>
      </c>
      <c r="BE1" s="52" t="s">
        <v>3304</v>
      </c>
      <c r="BF1" s="52" t="s">
        <v>4053</v>
      </c>
      <c r="BG1" s="52" t="s">
        <v>4054</v>
      </c>
      <c r="BH1" s="52" t="s">
        <v>4055</v>
      </c>
      <c r="BI1" s="52" t="s">
        <v>4056</v>
      </c>
      <c r="BJ1" s="52" t="s">
        <v>4057</v>
      </c>
      <c r="BK1" s="52" t="s">
        <v>4058</v>
      </c>
      <c r="BL1" s="52" t="s">
        <v>4059</v>
      </c>
      <c r="BM1" s="52" t="s">
        <v>4060</v>
      </c>
      <c r="BN1" s="52" t="s">
        <v>4061</v>
      </c>
      <c r="BO1" s="52" t="s">
        <v>4062</v>
      </c>
      <c r="BP1" s="52" t="s">
        <v>4063</v>
      </c>
      <c r="BQ1" s="52" t="s">
        <v>4064</v>
      </c>
      <c r="BR1" s="52" t="s">
        <v>4065</v>
      </c>
      <c r="BS1" s="52" t="s">
        <v>4066</v>
      </c>
      <c r="BT1" s="52" t="s">
        <v>4067</v>
      </c>
      <c r="BU1" s="52" t="s">
        <v>4068</v>
      </c>
      <c r="BV1" s="52" t="s">
        <v>4069</v>
      </c>
      <c r="BW1" s="52" t="s">
        <v>4070</v>
      </c>
      <c r="BX1" s="52" t="s">
        <v>4071</v>
      </c>
      <c r="BY1" s="52" t="s">
        <v>4072</v>
      </c>
      <c r="BZ1" s="52" t="s">
        <v>4073</v>
      </c>
      <c r="CA1" s="52" t="s">
        <v>4074</v>
      </c>
      <c r="CB1" s="52" t="s">
        <v>4075</v>
      </c>
      <c r="CC1" s="52" t="s">
        <v>4076</v>
      </c>
      <c r="CD1" s="52" t="s">
        <v>4077</v>
      </c>
      <c r="CE1" t="s">
        <v>4078</v>
      </c>
      <c r="CF1" t="s">
        <v>4079</v>
      </c>
    </row>
    <row r="2" spans="1:84">
      <c r="A2" s="53">
        <v>26</v>
      </c>
      <c r="B2" s="53" t="s">
        <v>3355</v>
      </c>
      <c r="C2" s="53" t="s">
        <v>4080</v>
      </c>
      <c r="D2" s="53" t="s">
        <v>3355</v>
      </c>
      <c r="E2" s="53" t="s">
        <v>3355</v>
      </c>
      <c r="F2" s="53" t="s">
        <v>4081</v>
      </c>
      <c r="G2" s="53" t="s">
        <v>3383</v>
      </c>
      <c r="H2" s="53" t="s">
        <v>3024</v>
      </c>
      <c r="I2" s="53">
        <v>3120.21</v>
      </c>
      <c r="J2" s="53" t="s">
        <v>3355</v>
      </c>
      <c r="K2" s="53" t="s">
        <v>3355</v>
      </c>
      <c r="L2" s="53" t="s">
        <v>3346</v>
      </c>
      <c r="M2" s="53" t="s">
        <v>4082</v>
      </c>
      <c r="N2" s="53" t="s">
        <v>4082</v>
      </c>
      <c r="O2" s="53" t="s">
        <v>4083</v>
      </c>
      <c r="P2" s="53" t="s">
        <v>4084</v>
      </c>
      <c r="Q2" s="53" t="s">
        <v>3024</v>
      </c>
      <c r="R2" s="53" t="s">
        <v>4085</v>
      </c>
      <c r="S2" s="53" t="s">
        <v>4086</v>
      </c>
      <c r="T2" s="53" t="s">
        <v>4087</v>
      </c>
      <c r="U2" s="53" t="s">
        <v>3383</v>
      </c>
      <c r="V2" s="53" t="s">
        <v>3352</v>
      </c>
      <c r="W2" s="53" t="s">
        <v>3355</v>
      </c>
      <c r="X2" s="53" t="s">
        <v>4088</v>
      </c>
      <c r="Y2" s="53" t="s">
        <v>3355</v>
      </c>
      <c r="Z2" s="53" t="s">
        <v>3492</v>
      </c>
      <c r="AA2" s="53" t="s">
        <v>3355</v>
      </c>
      <c r="AB2" s="53" t="s">
        <v>3355</v>
      </c>
      <c r="AC2" s="53" t="s">
        <v>3355</v>
      </c>
      <c r="AD2" s="53" t="s">
        <v>3355</v>
      </c>
      <c r="AE2" s="53" t="s">
        <v>3355</v>
      </c>
      <c r="AF2" s="53" t="s">
        <v>3355</v>
      </c>
      <c r="AG2" s="53" t="s">
        <v>3355</v>
      </c>
      <c r="AH2" s="53" t="s">
        <v>3355</v>
      </c>
      <c r="AI2" s="53" t="s">
        <v>3355</v>
      </c>
      <c r="AJ2" s="53" t="s">
        <v>3355</v>
      </c>
      <c r="AK2" s="53" t="s">
        <v>3355</v>
      </c>
      <c r="AL2" s="53" t="s">
        <v>3355</v>
      </c>
      <c r="AM2" s="53" t="s">
        <v>3355</v>
      </c>
      <c r="AN2" s="53" t="s">
        <v>3355</v>
      </c>
      <c r="AO2" s="53" t="s">
        <v>3355</v>
      </c>
      <c r="AP2" s="54">
        <v>45901.7220949074</v>
      </c>
      <c r="AQ2" s="53" t="s">
        <v>3355</v>
      </c>
      <c r="AR2" s="53" t="s">
        <v>3355</v>
      </c>
      <c r="AS2" s="53" t="s">
        <v>3383</v>
      </c>
      <c r="AT2" s="53" t="s">
        <v>4089</v>
      </c>
      <c r="AU2" s="53" t="s">
        <v>3355</v>
      </c>
      <c r="AV2" s="53" t="s">
        <v>3355</v>
      </c>
      <c r="AW2" s="54">
        <v>45901.7220833333</v>
      </c>
      <c r="AX2" s="53" t="s">
        <v>3355</v>
      </c>
      <c r="AY2" s="53" t="s">
        <v>4090</v>
      </c>
      <c r="AZ2" s="53" t="s">
        <v>3355</v>
      </c>
      <c r="BA2" s="53" t="s">
        <v>3355</v>
      </c>
      <c r="BB2" s="53" t="s">
        <v>3355</v>
      </c>
      <c r="BC2" s="53" t="s">
        <v>3022</v>
      </c>
      <c r="BD2" s="53" t="s">
        <v>4091</v>
      </c>
      <c r="BE2" s="53" t="s">
        <v>2844</v>
      </c>
      <c r="BF2" s="53" t="s">
        <v>4092</v>
      </c>
      <c r="BG2" s="53" t="s">
        <v>3355</v>
      </c>
      <c r="BH2" s="53" t="s">
        <v>3355</v>
      </c>
      <c r="BI2" s="53" t="s">
        <v>2814</v>
      </c>
      <c r="BJ2" s="53" t="s">
        <v>3355</v>
      </c>
      <c r="BK2" s="53" t="s">
        <v>3355</v>
      </c>
      <c r="BL2" s="53">
        <v>3631238</v>
      </c>
      <c r="BM2" s="53" t="s">
        <v>4093</v>
      </c>
      <c r="BN2" s="53">
        <v>3120.21</v>
      </c>
      <c r="BO2" s="53" t="s">
        <v>3355</v>
      </c>
      <c r="BP2" s="53" t="s">
        <v>3355</v>
      </c>
      <c r="BQ2" s="53" t="s">
        <v>3355</v>
      </c>
      <c r="BR2" s="53" t="s">
        <v>4094</v>
      </c>
      <c r="BS2" s="53" t="s">
        <v>1292</v>
      </c>
      <c r="BT2" s="53" t="s">
        <v>3355</v>
      </c>
      <c r="BU2" s="53" t="s">
        <v>3355</v>
      </c>
      <c r="BV2" s="53" t="s">
        <v>4095</v>
      </c>
      <c r="BW2" s="53" t="s">
        <v>3355</v>
      </c>
      <c r="BX2" s="53">
        <v>3120.21</v>
      </c>
      <c r="BY2" s="53" t="s">
        <v>3355</v>
      </c>
      <c r="BZ2" s="53" t="s">
        <v>3355</v>
      </c>
      <c r="CA2" s="53" t="s">
        <v>3355</v>
      </c>
      <c r="CB2" s="53" t="s">
        <v>3355</v>
      </c>
      <c r="CC2" s="53" t="s">
        <v>3355</v>
      </c>
      <c r="CD2" s="53" t="s">
        <v>3355</v>
      </c>
      <c r="CE2" t="s">
        <v>4096</v>
      </c>
      <c r="CF2" t="s">
        <v>4097</v>
      </c>
    </row>
    <row r="3" spans="1:84">
      <c r="A3" s="53">
        <v>267</v>
      </c>
      <c r="B3" s="53" t="s">
        <v>3355</v>
      </c>
      <c r="C3" s="53" t="s">
        <v>4098</v>
      </c>
      <c r="D3" s="53" t="s">
        <v>3355</v>
      </c>
      <c r="E3" s="53" t="s">
        <v>4099</v>
      </c>
      <c r="F3" s="53" t="s">
        <v>4100</v>
      </c>
      <c r="G3" s="53" t="s">
        <v>3383</v>
      </c>
      <c r="H3" s="53" t="s">
        <v>4101</v>
      </c>
      <c r="I3" s="53">
        <v>2000</v>
      </c>
      <c r="J3" s="53" t="s">
        <v>3355</v>
      </c>
      <c r="K3" s="53" t="s">
        <v>3355</v>
      </c>
      <c r="L3" s="53" t="s">
        <v>4099</v>
      </c>
      <c r="M3" s="53" t="s">
        <v>4102</v>
      </c>
      <c r="N3" s="53" t="s">
        <v>4102</v>
      </c>
      <c r="O3" s="53" t="s">
        <v>4083</v>
      </c>
      <c r="P3" s="53" t="s">
        <v>4084</v>
      </c>
      <c r="Q3" s="53" t="s">
        <v>4103</v>
      </c>
      <c r="R3" s="53" t="s">
        <v>4104</v>
      </c>
      <c r="S3" s="53" t="s">
        <v>4105</v>
      </c>
      <c r="T3" s="53" t="s">
        <v>4106</v>
      </c>
      <c r="U3" s="53" t="s">
        <v>3383</v>
      </c>
      <c r="V3" s="53" t="s">
        <v>3352</v>
      </c>
      <c r="W3" s="53" t="s">
        <v>3355</v>
      </c>
      <c r="X3" s="53" t="s">
        <v>3355</v>
      </c>
      <c r="Y3" s="53" t="s">
        <v>4107</v>
      </c>
      <c r="Z3" s="53" t="s">
        <v>4102</v>
      </c>
      <c r="AA3" s="53" t="s">
        <v>3355</v>
      </c>
      <c r="AB3" s="53" t="s">
        <v>3355</v>
      </c>
      <c r="AC3" s="53" t="s">
        <v>3355</v>
      </c>
      <c r="AD3" s="53" t="s">
        <v>3355</v>
      </c>
      <c r="AE3" s="53" t="s">
        <v>3355</v>
      </c>
      <c r="AF3" s="53" t="s">
        <v>3355</v>
      </c>
      <c r="AG3" s="53" t="s">
        <v>3355</v>
      </c>
      <c r="AH3" s="53" t="s">
        <v>3355</v>
      </c>
      <c r="AI3" s="53" t="s">
        <v>3355</v>
      </c>
      <c r="AJ3" s="53" t="s">
        <v>3355</v>
      </c>
      <c r="AK3" s="53" t="s">
        <v>3355</v>
      </c>
      <c r="AL3" s="53" t="s">
        <v>3355</v>
      </c>
      <c r="AM3" s="53" t="s">
        <v>3355</v>
      </c>
      <c r="AN3" s="53" t="s">
        <v>3355</v>
      </c>
      <c r="AO3" s="53" t="s">
        <v>3355</v>
      </c>
      <c r="AP3" s="54">
        <v>45896.6983564815</v>
      </c>
      <c r="AQ3" s="53" t="s">
        <v>3355</v>
      </c>
      <c r="AR3" s="53" t="s">
        <v>3355</v>
      </c>
      <c r="AS3" s="53" t="s">
        <v>3383</v>
      </c>
      <c r="AT3" s="53" t="s">
        <v>4108</v>
      </c>
      <c r="AU3" s="53" t="s">
        <v>3355</v>
      </c>
      <c r="AV3" s="53" t="s">
        <v>3355</v>
      </c>
      <c r="AW3" s="54">
        <v>45896.6855092593</v>
      </c>
      <c r="AX3" s="53" t="s">
        <v>3355</v>
      </c>
      <c r="AY3" s="53" t="s">
        <v>4090</v>
      </c>
      <c r="AZ3" s="53" t="s">
        <v>3355</v>
      </c>
      <c r="BA3" s="53" t="s">
        <v>3355</v>
      </c>
      <c r="BB3" s="53" t="s">
        <v>3355</v>
      </c>
      <c r="BC3" s="53" t="s">
        <v>4109</v>
      </c>
      <c r="BD3" s="53" t="s">
        <v>4110</v>
      </c>
      <c r="BE3" s="53" t="s">
        <v>3355</v>
      </c>
      <c r="BF3" s="53" t="s">
        <v>4092</v>
      </c>
      <c r="BG3" s="53" t="s">
        <v>4111</v>
      </c>
      <c r="BH3" s="53" t="s">
        <v>4112</v>
      </c>
      <c r="BI3" s="53" t="s">
        <v>4113</v>
      </c>
      <c r="BJ3" s="53" t="s">
        <v>3355</v>
      </c>
      <c r="BK3" s="53" t="s">
        <v>3355</v>
      </c>
      <c r="BL3" s="53" t="s">
        <v>3355</v>
      </c>
      <c r="BM3" s="53" t="s">
        <v>3355</v>
      </c>
      <c r="BN3" s="53">
        <v>2000</v>
      </c>
      <c r="BO3" s="53" t="s">
        <v>3355</v>
      </c>
      <c r="BP3" s="53" t="s">
        <v>3355</v>
      </c>
      <c r="BQ3" s="53" t="s">
        <v>4114</v>
      </c>
      <c r="BR3" s="53" t="s">
        <v>3355</v>
      </c>
      <c r="BS3" s="53" t="s">
        <v>1292</v>
      </c>
      <c r="BT3" s="53" t="s">
        <v>1292</v>
      </c>
      <c r="BU3" s="53" t="s">
        <v>3355</v>
      </c>
      <c r="BV3" s="53" t="s">
        <v>4095</v>
      </c>
      <c r="BW3" s="53" t="s">
        <v>3355</v>
      </c>
      <c r="BX3" s="53">
        <v>2000</v>
      </c>
      <c r="BY3" s="53" t="s">
        <v>3355</v>
      </c>
      <c r="BZ3" s="53" t="s">
        <v>3355</v>
      </c>
      <c r="CA3" s="53" t="s">
        <v>3355</v>
      </c>
      <c r="CB3" s="53" t="s">
        <v>3355</v>
      </c>
      <c r="CC3" s="53" t="s">
        <v>3355</v>
      </c>
      <c r="CD3" s="53" t="s">
        <v>3355</v>
      </c>
      <c r="CE3" t="s">
        <v>4096</v>
      </c>
      <c r="CF3" t="s">
        <v>4097</v>
      </c>
    </row>
    <row r="4" spans="1:84">
      <c r="A4" s="53">
        <v>619</v>
      </c>
      <c r="B4" s="53" t="s">
        <v>3355</v>
      </c>
      <c r="C4" s="53" t="s">
        <v>4115</v>
      </c>
      <c r="D4" s="53" t="s">
        <v>3355</v>
      </c>
      <c r="E4" s="53" t="s">
        <v>4099</v>
      </c>
      <c r="F4" s="53" t="s">
        <v>4116</v>
      </c>
      <c r="G4" s="53" t="s">
        <v>3383</v>
      </c>
      <c r="H4" s="53" t="s">
        <v>2946</v>
      </c>
      <c r="I4" s="53">
        <v>3690</v>
      </c>
      <c r="J4" s="53" t="s">
        <v>3355</v>
      </c>
      <c r="K4" s="53" t="s">
        <v>3355</v>
      </c>
      <c r="L4" s="53" t="s">
        <v>4099</v>
      </c>
      <c r="M4" s="53" t="s">
        <v>4117</v>
      </c>
      <c r="N4" s="53" t="s">
        <v>4117</v>
      </c>
      <c r="O4" s="53" t="s">
        <v>4083</v>
      </c>
      <c r="P4" s="53" t="s">
        <v>4084</v>
      </c>
      <c r="Q4" s="53" t="s">
        <v>2946</v>
      </c>
      <c r="R4" s="53" t="s">
        <v>4118</v>
      </c>
      <c r="S4" s="53" t="s">
        <v>4119</v>
      </c>
      <c r="T4" s="53" t="s">
        <v>4087</v>
      </c>
      <c r="U4" s="53" t="s">
        <v>3383</v>
      </c>
      <c r="V4" s="53" t="s">
        <v>3352</v>
      </c>
      <c r="W4" s="53" t="s">
        <v>3355</v>
      </c>
      <c r="X4" s="53" t="s">
        <v>4120</v>
      </c>
      <c r="Y4" s="53" t="s">
        <v>4107</v>
      </c>
      <c r="Z4" s="53" t="s">
        <v>3492</v>
      </c>
      <c r="AA4" s="53" t="s">
        <v>3355</v>
      </c>
      <c r="AB4" s="53" t="s">
        <v>3355</v>
      </c>
      <c r="AC4" s="53" t="s">
        <v>3355</v>
      </c>
      <c r="AD4" s="53" t="s">
        <v>3355</v>
      </c>
      <c r="AE4" s="53" t="s">
        <v>3355</v>
      </c>
      <c r="AF4" s="53" t="s">
        <v>3355</v>
      </c>
      <c r="AG4" s="53" t="s">
        <v>3355</v>
      </c>
      <c r="AH4" s="53" t="s">
        <v>3355</v>
      </c>
      <c r="AI4" s="53" t="s">
        <v>3355</v>
      </c>
      <c r="AJ4" s="53" t="s">
        <v>3355</v>
      </c>
      <c r="AK4" s="53" t="s">
        <v>3355</v>
      </c>
      <c r="AL4" s="53" t="s">
        <v>3355</v>
      </c>
      <c r="AM4" s="53" t="s">
        <v>3355</v>
      </c>
      <c r="AN4" s="53" t="s">
        <v>3355</v>
      </c>
      <c r="AO4" s="53" t="s">
        <v>3355</v>
      </c>
      <c r="AP4" s="54">
        <v>45901.8655439815</v>
      </c>
      <c r="AQ4" s="53" t="s">
        <v>3355</v>
      </c>
      <c r="AR4" s="53" t="s">
        <v>3355</v>
      </c>
      <c r="AS4" s="53" t="s">
        <v>3383</v>
      </c>
      <c r="AT4" s="53" t="s">
        <v>4089</v>
      </c>
      <c r="AU4" s="53" t="s">
        <v>3355</v>
      </c>
      <c r="AV4" s="53" t="s">
        <v>3355</v>
      </c>
      <c r="AW4" s="54">
        <v>45901.6585069444</v>
      </c>
      <c r="AX4" s="53" t="s">
        <v>3355</v>
      </c>
      <c r="AY4" s="53" t="s">
        <v>4090</v>
      </c>
      <c r="AZ4" s="53" t="s">
        <v>3355</v>
      </c>
      <c r="BA4" s="53" t="s">
        <v>3355</v>
      </c>
      <c r="BB4" s="53" t="s">
        <v>3355</v>
      </c>
      <c r="BC4" s="53" t="s">
        <v>4121</v>
      </c>
      <c r="BD4" s="53" t="s">
        <v>4122</v>
      </c>
      <c r="BE4" s="53" t="s">
        <v>4123</v>
      </c>
      <c r="BF4" s="53" t="s">
        <v>4092</v>
      </c>
      <c r="BG4" s="53" t="s">
        <v>3355</v>
      </c>
      <c r="BH4" s="53" t="s">
        <v>3355</v>
      </c>
      <c r="BI4" s="53" t="s">
        <v>2814</v>
      </c>
      <c r="BJ4" s="53" t="s">
        <v>3355</v>
      </c>
      <c r="BK4" s="53" t="s">
        <v>3355</v>
      </c>
      <c r="BL4" s="53">
        <v>3686768</v>
      </c>
      <c r="BM4" s="53" t="s">
        <v>4124</v>
      </c>
      <c r="BN4" s="53">
        <v>3690</v>
      </c>
      <c r="BO4" s="53" t="s">
        <v>3355</v>
      </c>
      <c r="BP4" s="53" t="s">
        <v>3355</v>
      </c>
      <c r="BQ4" s="53" t="s">
        <v>3355</v>
      </c>
      <c r="BR4" s="53" t="s">
        <v>4125</v>
      </c>
      <c r="BS4" s="53" t="s">
        <v>1292</v>
      </c>
      <c r="BT4" s="53" t="s">
        <v>3355</v>
      </c>
      <c r="BU4" s="53" t="s">
        <v>3355</v>
      </c>
      <c r="BV4" s="53" t="s">
        <v>4095</v>
      </c>
      <c r="BW4" s="53" t="s">
        <v>3355</v>
      </c>
      <c r="BX4" s="53">
        <v>3690</v>
      </c>
      <c r="BY4" s="53" t="s">
        <v>3355</v>
      </c>
      <c r="BZ4" s="53" t="s">
        <v>3355</v>
      </c>
      <c r="CA4" s="53" t="s">
        <v>3355</v>
      </c>
      <c r="CB4" s="53" t="s">
        <v>3355</v>
      </c>
      <c r="CC4" s="53" t="s">
        <v>3355</v>
      </c>
      <c r="CD4" s="53" t="s">
        <v>3355</v>
      </c>
      <c r="CE4" t="s">
        <v>4096</v>
      </c>
      <c r="CF4" t="s">
        <v>4097</v>
      </c>
    </row>
    <row r="5" spans="1:84">
      <c r="A5" s="53">
        <v>620</v>
      </c>
      <c r="B5" s="53" t="s">
        <v>3355</v>
      </c>
      <c r="C5" s="53" t="s">
        <v>4126</v>
      </c>
      <c r="D5" s="53" t="s">
        <v>3355</v>
      </c>
      <c r="E5" s="53" t="s">
        <v>4099</v>
      </c>
      <c r="F5" s="53" t="s">
        <v>4127</v>
      </c>
      <c r="G5" s="53" t="s">
        <v>3383</v>
      </c>
      <c r="H5" s="53" t="s">
        <v>2902</v>
      </c>
      <c r="I5" s="53">
        <v>1894.92</v>
      </c>
      <c r="J5" s="53" t="s">
        <v>3355</v>
      </c>
      <c r="K5" s="53" t="s">
        <v>3355</v>
      </c>
      <c r="L5" s="53" t="s">
        <v>4099</v>
      </c>
      <c r="M5" s="53" t="s">
        <v>4117</v>
      </c>
      <c r="N5" s="53" t="s">
        <v>4117</v>
      </c>
      <c r="O5" s="53" t="s">
        <v>4083</v>
      </c>
      <c r="P5" s="53" t="s">
        <v>4084</v>
      </c>
      <c r="Q5" s="53" t="s">
        <v>2902</v>
      </c>
      <c r="R5" s="53" t="s">
        <v>4128</v>
      </c>
      <c r="S5" s="53" t="s">
        <v>4129</v>
      </c>
      <c r="T5" s="53" t="s">
        <v>4087</v>
      </c>
      <c r="U5" s="53" t="s">
        <v>3383</v>
      </c>
      <c r="V5" s="53" t="s">
        <v>3352</v>
      </c>
      <c r="W5" s="53" t="s">
        <v>3355</v>
      </c>
      <c r="X5" s="53" t="s">
        <v>4130</v>
      </c>
      <c r="Y5" s="53" t="s">
        <v>4107</v>
      </c>
      <c r="Z5" s="53" t="s">
        <v>3492</v>
      </c>
      <c r="AA5" s="53" t="s">
        <v>3355</v>
      </c>
      <c r="AB5" s="53" t="s">
        <v>3355</v>
      </c>
      <c r="AC5" s="53" t="s">
        <v>3355</v>
      </c>
      <c r="AD5" s="53" t="s">
        <v>3355</v>
      </c>
      <c r="AE5" s="53" t="s">
        <v>3355</v>
      </c>
      <c r="AF5" s="53" t="s">
        <v>3355</v>
      </c>
      <c r="AG5" s="53" t="s">
        <v>3355</v>
      </c>
      <c r="AH5" s="53" t="s">
        <v>3355</v>
      </c>
      <c r="AI5" s="53" t="s">
        <v>3355</v>
      </c>
      <c r="AJ5" s="53" t="s">
        <v>3355</v>
      </c>
      <c r="AK5" s="53" t="s">
        <v>3355</v>
      </c>
      <c r="AL5" s="53" t="s">
        <v>3355</v>
      </c>
      <c r="AM5" s="53" t="s">
        <v>3355</v>
      </c>
      <c r="AN5" s="53" t="s">
        <v>3355</v>
      </c>
      <c r="AO5" s="53" t="s">
        <v>3355</v>
      </c>
      <c r="AP5" s="54">
        <v>45901.7819444444</v>
      </c>
      <c r="AQ5" s="53" t="s">
        <v>3355</v>
      </c>
      <c r="AR5" s="53" t="s">
        <v>3355</v>
      </c>
      <c r="AS5" s="53" t="s">
        <v>3383</v>
      </c>
      <c r="AT5" s="53" t="s">
        <v>4089</v>
      </c>
      <c r="AU5" s="53" t="s">
        <v>3355</v>
      </c>
      <c r="AV5" s="53" t="s">
        <v>3355</v>
      </c>
      <c r="AW5" s="54">
        <v>45901.7609375</v>
      </c>
      <c r="AX5" s="53" t="s">
        <v>3355</v>
      </c>
      <c r="AY5" s="53" t="s">
        <v>4090</v>
      </c>
      <c r="AZ5" s="53" t="s">
        <v>3355</v>
      </c>
      <c r="BA5" s="53" t="s">
        <v>3355</v>
      </c>
      <c r="BB5" s="53" t="s">
        <v>3355</v>
      </c>
      <c r="BC5" s="53" t="s">
        <v>4131</v>
      </c>
      <c r="BD5" s="53" t="s">
        <v>4008</v>
      </c>
      <c r="BE5" s="53" t="s">
        <v>4132</v>
      </c>
      <c r="BF5" s="53" t="s">
        <v>4092</v>
      </c>
      <c r="BG5" s="53" t="s">
        <v>3355</v>
      </c>
      <c r="BH5" s="53" t="s">
        <v>3355</v>
      </c>
      <c r="BI5" s="53" t="s">
        <v>2814</v>
      </c>
      <c r="BJ5" s="53" t="s">
        <v>3355</v>
      </c>
      <c r="BK5" s="53" t="s">
        <v>3355</v>
      </c>
      <c r="BL5" s="53">
        <v>3683153</v>
      </c>
      <c r="BM5" s="53" t="s">
        <v>4133</v>
      </c>
      <c r="BN5" s="53">
        <v>1127.49</v>
      </c>
      <c r="BO5" s="53" t="s">
        <v>3355</v>
      </c>
      <c r="BP5" s="53" t="s">
        <v>3355</v>
      </c>
      <c r="BQ5" s="53" t="s">
        <v>3355</v>
      </c>
      <c r="BR5" s="53" t="s">
        <v>4134</v>
      </c>
      <c r="BS5" s="53" t="s">
        <v>1292</v>
      </c>
      <c r="BT5" s="53" t="s">
        <v>3355</v>
      </c>
      <c r="BU5" s="53" t="s">
        <v>3355</v>
      </c>
      <c r="BV5" s="53" t="s">
        <v>4095</v>
      </c>
      <c r="BW5" s="53" t="s">
        <v>3355</v>
      </c>
      <c r="BX5" s="53">
        <v>1127.49</v>
      </c>
      <c r="BY5" s="53" t="s">
        <v>3355</v>
      </c>
      <c r="BZ5" s="53" t="s">
        <v>3355</v>
      </c>
      <c r="CA5" s="53" t="s">
        <v>3355</v>
      </c>
      <c r="CB5" s="53" t="s">
        <v>3355</v>
      </c>
      <c r="CC5" s="53" t="s">
        <v>3355</v>
      </c>
      <c r="CD5" s="53" t="s">
        <v>3355</v>
      </c>
      <c r="CE5" t="s">
        <v>4096</v>
      </c>
      <c r="CF5" t="s">
        <v>4097</v>
      </c>
    </row>
    <row r="6" spans="1:84">
      <c r="A6" s="53">
        <v>624</v>
      </c>
      <c r="B6" s="53" t="s">
        <v>3355</v>
      </c>
      <c r="C6" s="53" t="s">
        <v>4135</v>
      </c>
      <c r="D6" s="53" t="s">
        <v>3355</v>
      </c>
      <c r="E6" s="53" t="s">
        <v>4099</v>
      </c>
      <c r="F6" s="53" t="s">
        <v>4136</v>
      </c>
      <c r="G6" s="53" t="s">
        <v>3383</v>
      </c>
      <c r="H6" s="53" t="s">
        <v>2917</v>
      </c>
      <c r="I6" s="53">
        <v>450</v>
      </c>
      <c r="J6" s="53" t="s">
        <v>3355</v>
      </c>
      <c r="K6" s="53" t="s">
        <v>3355</v>
      </c>
      <c r="L6" s="53" t="s">
        <v>4099</v>
      </c>
      <c r="M6" s="53" t="s">
        <v>4117</v>
      </c>
      <c r="N6" s="53" t="s">
        <v>4117</v>
      </c>
      <c r="O6" s="53" t="s">
        <v>4083</v>
      </c>
      <c r="P6" s="53" t="s">
        <v>4084</v>
      </c>
      <c r="Q6" s="53" t="s">
        <v>2917</v>
      </c>
      <c r="R6" s="53" t="s">
        <v>4137</v>
      </c>
      <c r="S6" s="53" t="s">
        <v>4138</v>
      </c>
      <c r="T6" s="53" t="s">
        <v>4087</v>
      </c>
      <c r="U6" s="53" t="s">
        <v>3383</v>
      </c>
      <c r="V6" s="53" t="s">
        <v>3352</v>
      </c>
      <c r="W6" s="53" t="s">
        <v>3355</v>
      </c>
      <c r="X6" s="53" t="s">
        <v>4130</v>
      </c>
      <c r="Y6" s="53" t="s">
        <v>4107</v>
      </c>
      <c r="Z6" s="53" t="s">
        <v>4102</v>
      </c>
      <c r="AA6" s="53" t="s">
        <v>3355</v>
      </c>
      <c r="AB6" s="53" t="s">
        <v>3355</v>
      </c>
      <c r="AC6" s="53" t="s">
        <v>3355</v>
      </c>
      <c r="AD6" s="53" t="s">
        <v>3355</v>
      </c>
      <c r="AE6" s="53" t="s">
        <v>3355</v>
      </c>
      <c r="AF6" s="53" t="s">
        <v>3355</v>
      </c>
      <c r="AG6" s="53" t="s">
        <v>3355</v>
      </c>
      <c r="AH6" s="53" t="s">
        <v>3355</v>
      </c>
      <c r="AI6" s="53" t="s">
        <v>3355</v>
      </c>
      <c r="AJ6" s="53" t="s">
        <v>3355</v>
      </c>
      <c r="AK6" s="53" t="s">
        <v>3355</v>
      </c>
      <c r="AL6" s="53" t="s">
        <v>3355</v>
      </c>
      <c r="AM6" s="53" t="s">
        <v>3355</v>
      </c>
      <c r="AN6" s="53" t="s">
        <v>3355</v>
      </c>
      <c r="AO6" s="53" t="s">
        <v>3355</v>
      </c>
      <c r="AP6" s="54">
        <v>45896.6979398148</v>
      </c>
      <c r="AQ6" s="53" t="s">
        <v>3355</v>
      </c>
      <c r="AR6" s="53" t="s">
        <v>3355</v>
      </c>
      <c r="AS6" s="53" t="s">
        <v>3383</v>
      </c>
      <c r="AT6" s="53" t="s">
        <v>4089</v>
      </c>
      <c r="AU6" s="53" t="s">
        <v>3355</v>
      </c>
      <c r="AV6" s="53" t="s">
        <v>3355</v>
      </c>
      <c r="AW6" s="54">
        <v>45896.6796990741</v>
      </c>
      <c r="AX6" s="53" t="s">
        <v>3355</v>
      </c>
      <c r="AY6" s="53" t="s">
        <v>4090</v>
      </c>
      <c r="AZ6" s="53" t="s">
        <v>3355</v>
      </c>
      <c r="BA6" s="53" t="s">
        <v>3355</v>
      </c>
      <c r="BB6" s="53" t="s">
        <v>3355</v>
      </c>
      <c r="BC6" s="53" t="s">
        <v>2138</v>
      </c>
      <c r="BD6" s="53" t="s">
        <v>4008</v>
      </c>
      <c r="BE6" s="53" t="s">
        <v>4139</v>
      </c>
      <c r="BF6" s="53" t="s">
        <v>4092</v>
      </c>
      <c r="BG6" s="53" t="s">
        <v>3355</v>
      </c>
      <c r="BH6" s="53" t="s">
        <v>3355</v>
      </c>
      <c r="BI6" s="53" t="s">
        <v>2814</v>
      </c>
      <c r="BJ6" s="53" t="s">
        <v>3355</v>
      </c>
      <c r="BK6" s="53" t="s">
        <v>3355</v>
      </c>
      <c r="BL6" s="53">
        <v>3686764</v>
      </c>
      <c r="BM6" s="53" t="s">
        <v>4140</v>
      </c>
      <c r="BN6" s="53">
        <v>450</v>
      </c>
      <c r="BO6" s="53" t="s">
        <v>3355</v>
      </c>
      <c r="BP6" s="53" t="s">
        <v>3355</v>
      </c>
      <c r="BQ6" s="53" t="s">
        <v>3355</v>
      </c>
      <c r="BR6" s="53" t="s">
        <v>4141</v>
      </c>
      <c r="BS6" s="53" t="s">
        <v>1292</v>
      </c>
      <c r="BT6" s="53" t="s">
        <v>3355</v>
      </c>
      <c r="BU6" s="53" t="s">
        <v>3355</v>
      </c>
      <c r="BV6" s="53" t="s">
        <v>4095</v>
      </c>
      <c r="BW6" s="53" t="s">
        <v>3355</v>
      </c>
      <c r="BX6" s="53">
        <v>450</v>
      </c>
      <c r="BY6" s="53" t="s">
        <v>3355</v>
      </c>
      <c r="BZ6" s="53" t="s">
        <v>3355</v>
      </c>
      <c r="CA6" s="53" t="s">
        <v>3355</v>
      </c>
      <c r="CB6" s="53" t="s">
        <v>3355</v>
      </c>
      <c r="CC6" s="53" t="s">
        <v>3355</v>
      </c>
      <c r="CD6" s="53" t="s">
        <v>3355</v>
      </c>
      <c r="CE6" t="s">
        <v>4096</v>
      </c>
      <c r="CF6" t="s">
        <v>4097</v>
      </c>
    </row>
    <row r="7" spans="1:84">
      <c r="A7" s="53">
        <v>626</v>
      </c>
      <c r="B7" s="53" t="s">
        <v>3355</v>
      </c>
      <c r="C7" s="53" t="s">
        <v>4142</v>
      </c>
      <c r="D7" s="53" t="s">
        <v>3355</v>
      </c>
      <c r="E7" s="53" t="s">
        <v>4099</v>
      </c>
      <c r="F7" s="53" t="s">
        <v>4143</v>
      </c>
      <c r="G7" s="53" t="s">
        <v>3383</v>
      </c>
      <c r="H7" s="53" t="s">
        <v>2935</v>
      </c>
      <c r="I7" s="53">
        <v>1300</v>
      </c>
      <c r="J7" s="53" t="s">
        <v>3355</v>
      </c>
      <c r="K7" s="53" t="s">
        <v>3355</v>
      </c>
      <c r="L7" s="53" t="s">
        <v>4099</v>
      </c>
      <c r="M7" s="53" t="s">
        <v>4117</v>
      </c>
      <c r="N7" s="53" t="s">
        <v>4117</v>
      </c>
      <c r="O7" s="53" t="s">
        <v>4083</v>
      </c>
      <c r="P7" s="53" t="s">
        <v>4084</v>
      </c>
      <c r="Q7" s="53" t="s">
        <v>2935</v>
      </c>
      <c r="R7" s="53" t="s">
        <v>4144</v>
      </c>
      <c r="S7" s="53" t="s">
        <v>4145</v>
      </c>
      <c r="T7" s="53" t="s">
        <v>4087</v>
      </c>
      <c r="U7" s="53" t="s">
        <v>3383</v>
      </c>
      <c r="V7" s="53" t="s">
        <v>3352</v>
      </c>
      <c r="W7" s="53" t="s">
        <v>3355</v>
      </c>
      <c r="X7" s="53" t="s">
        <v>4130</v>
      </c>
      <c r="Y7" s="53" t="s">
        <v>4107</v>
      </c>
      <c r="Z7" s="53" t="s">
        <v>4102</v>
      </c>
      <c r="AA7" s="53" t="s">
        <v>3355</v>
      </c>
      <c r="AB7" s="53" t="s">
        <v>3355</v>
      </c>
      <c r="AC7" s="53" t="s">
        <v>3355</v>
      </c>
      <c r="AD7" s="53" t="s">
        <v>3355</v>
      </c>
      <c r="AE7" s="53" t="s">
        <v>3355</v>
      </c>
      <c r="AF7" s="53" t="s">
        <v>3355</v>
      </c>
      <c r="AG7" s="53" t="s">
        <v>3355</v>
      </c>
      <c r="AH7" s="53" t="s">
        <v>3355</v>
      </c>
      <c r="AI7" s="53" t="s">
        <v>3355</v>
      </c>
      <c r="AJ7" s="53" t="s">
        <v>3355</v>
      </c>
      <c r="AK7" s="53" t="s">
        <v>3355</v>
      </c>
      <c r="AL7" s="53" t="s">
        <v>3355</v>
      </c>
      <c r="AM7" s="53" t="s">
        <v>3355</v>
      </c>
      <c r="AN7" s="53" t="s">
        <v>3355</v>
      </c>
      <c r="AO7" s="53" t="s">
        <v>3355</v>
      </c>
      <c r="AP7" s="54">
        <v>45896.7814814815</v>
      </c>
      <c r="AQ7" s="53" t="s">
        <v>3355</v>
      </c>
      <c r="AR7" s="53" t="s">
        <v>3355</v>
      </c>
      <c r="AS7" s="53" t="s">
        <v>3383</v>
      </c>
      <c r="AT7" s="53" t="s">
        <v>4089</v>
      </c>
      <c r="AU7" s="53" t="s">
        <v>3355</v>
      </c>
      <c r="AV7" s="53" t="s">
        <v>3355</v>
      </c>
      <c r="AW7" s="54">
        <v>45896.7410416667</v>
      </c>
      <c r="AX7" s="53" t="s">
        <v>3355</v>
      </c>
      <c r="AY7" s="53" t="s">
        <v>4090</v>
      </c>
      <c r="AZ7" s="53" t="s">
        <v>3355</v>
      </c>
      <c r="BA7" s="53" t="s">
        <v>3355</v>
      </c>
      <c r="BB7" s="53" t="s">
        <v>3355</v>
      </c>
      <c r="BC7" s="53" t="s">
        <v>2138</v>
      </c>
      <c r="BD7" s="53" t="s">
        <v>4008</v>
      </c>
      <c r="BE7" s="53" t="s">
        <v>4146</v>
      </c>
      <c r="BF7" s="53" t="s">
        <v>4092</v>
      </c>
      <c r="BG7" s="53" t="s">
        <v>3355</v>
      </c>
      <c r="BH7" s="53" t="s">
        <v>3355</v>
      </c>
      <c r="BI7" s="53" t="s">
        <v>2814</v>
      </c>
      <c r="BJ7" s="53" t="s">
        <v>3355</v>
      </c>
      <c r="BK7" s="53" t="s">
        <v>3355</v>
      </c>
      <c r="BL7" s="53">
        <v>3686767</v>
      </c>
      <c r="BM7" s="53" t="s">
        <v>4147</v>
      </c>
      <c r="BN7" s="53">
        <v>1300</v>
      </c>
      <c r="BO7" s="53" t="s">
        <v>3355</v>
      </c>
      <c r="BP7" s="53" t="s">
        <v>3355</v>
      </c>
      <c r="BQ7" s="53" t="s">
        <v>3355</v>
      </c>
      <c r="BR7" s="53" t="s">
        <v>4148</v>
      </c>
      <c r="BS7" s="53" t="s">
        <v>1292</v>
      </c>
      <c r="BT7" s="53" t="s">
        <v>3355</v>
      </c>
      <c r="BU7" s="53" t="s">
        <v>3355</v>
      </c>
      <c r="BV7" s="53" t="s">
        <v>4095</v>
      </c>
      <c r="BW7" s="53" t="s">
        <v>3355</v>
      </c>
      <c r="BX7" s="53">
        <v>1300</v>
      </c>
      <c r="BY7" s="53" t="s">
        <v>3355</v>
      </c>
      <c r="BZ7" s="53" t="s">
        <v>3355</v>
      </c>
      <c r="CA7" s="53" t="s">
        <v>3355</v>
      </c>
      <c r="CB7" s="53" t="s">
        <v>3355</v>
      </c>
      <c r="CC7" s="53" t="s">
        <v>3355</v>
      </c>
      <c r="CD7" s="53" t="s">
        <v>3355</v>
      </c>
      <c r="CE7" t="s">
        <v>4096</v>
      </c>
      <c r="CF7" t="s">
        <v>4097</v>
      </c>
    </row>
    <row r="8" spans="1:84">
      <c r="A8" s="53">
        <v>938</v>
      </c>
      <c r="B8" s="53" t="s">
        <v>3355</v>
      </c>
      <c r="C8" s="53" t="s">
        <v>4149</v>
      </c>
      <c r="D8" s="53" t="s">
        <v>3355</v>
      </c>
      <c r="E8" s="53" t="s">
        <v>4099</v>
      </c>
      <c r="F8" s="53" t="s">
        <v>4150</v>
      </c>
      <c r="G8" s="53" t="s">
        <v>3383</v>
      </c>
      <c r="H8" s="53" t="s">
        <v>3848</v>
      </c>
      <c r="I8" s="53">
        <v>11400</v>
      </c>
      <c r="J8" s="53" t="s">
        <v>3355</v>
      </c>
      <c r="K8" s="53" t="s">
        <v>3355</v>
      </c>
      <c r="L8" s="53" t="s">
        <v>4099</v>
      </c>
      <c r="M8" s="53" t="s">
        <v>4151</v>
      </c>
      <c r="N8" s="53" t="s">
        <v>4151</v>
      </c>
      <c r="O8" s="53" t="s">
        <v>4083</v>
      </c>
      <c r="P8" s="53" t="s">
        <v>4084</v>
      </c>
      <c r="Q8" s="53" t="s">
        <v>3848</v>
      </c>
      <c r="R8" s="53" t="s">
        <v>4152</v>
      </c>
      <c r="S8" s="53" t="s">
        <v>4153</v>
      </c>
      <c r="T8" s="53" t="s">
        <v>4087</v>
      </c>
      <c r="U8" s="53" t="s">
        <v>3383</v>
      </c>
      <c r="V8" s="53" t="s">
        <v>3352</v>
      </c>
      <c r="W8" s="53" t="s">
        <v>3355</v>
      </c>
      <c r="X8" s="53" t="s">
        <v>4154</v>
      </c>
      <c r="Y8" s="53" t="s">
        <v>4107</v>
      </c>
      <c r="Z8" s="53" t="s">
        <v>3359</v>
      </c>
      <c r="AA8" s="53" t="s">
        <v>3355</v>
      </c>
      <c r="AB8" s="53" t="s">
        <v>3355</v>
      </c>
      <c r="AC8" s="53" t="s">
        <v>3355</v>
      </c>
      <c r="AD8" s="53" t="s">
        <v>3355</v>
      </c>
      <c r="AE8" s="53" t="s">
        <v>3355</v>
      </c>
      <c r="AF8" s="53" t="s">
        <v>3355</v>
      </c>
      <c r="AG8" s="53" t="s">
        <v>3355</v>
      </c>
      <c r="AH8" s="53" t="s">
        <v>3355</v>
      </c>
      <c r="AI8" s="53" t="s">
        <v>3355</v>
      </c>
      <c r="AJ8" s="53" t="s">
        <v>3355</v>
      </c>
      <c r="AK8" s="53" t="s">
        <v>3355</v>
      </c>
      <c r="AL8" s="53" t="s">
        <v>3355</v>
      </c>
      <c r="AM8" s="53" t="s">
        <v>3355</v>
      </c>
      <c r="AN8" s="53" t="s">
        <v>3355</v>
      </c>
      <c r="AO8" s="53" t="s">
        <v>3355</v>
      </c>
      <c r="AP8" s="54">
        <v>45897.5315393518</v>
      </c>
      <c r="AQ8" s="53" t="s">
        <v>3355</v>
      </c>
      <c r="AR8" s="53" t="s">
        <v>3355</v>
      </c>
      <c r="AS8" s="53" t="s">
        <v>3383</v>
      </c>
      <c r="AT8" s="53" t="s">
        <v>4089</v>
      </c>
      <c r="AU8" s="53" t="s">
        <v>3355</v>
      </c>
      <c r="AV8" s="53" t="s">
        <v>3355</v>
      </c>
      <c r="AW8" s="54">
        <v>45897.4425115741</v>
      </c>
      <c r="AX8" s="53" t="s">
        <v>3355</v>
      </c>
      <c r="AY8" s="53" t="s">
        <v>4090</v>
      </c>
      <c r="AZ8" s="53" t="s">
        <v>3355</v>
      </c>
      <c r="BA8" s="53" t="s">
        <v>3355</v>
      </c>
      <c r="BB8" s="53" t="s">
        <v>3355</v>
      </c>
      <c r="BC8" s="53" t="s">
        <v>3371</v>
      </c>
      <c r="BD8" s="53" t="s">
        <v>4155</v>
      </c>
      <c r="BE8" s="53" t="s">
        <v>2841</v>
      </c>
      <c r="BF8" s="53" t="s">
        <v>4092</v>
      </c>
      <c r="BG8" s="53" t="s">
        <v>3355</v>
      </c>
      <c r="BH8" s="53" t="s">
        <v>3355</v>
      </c>
      <c r="BI8" s="53" t="s">
        <v>2814</v>
      </c>
      <c r="BJ8" s="53" t="s">
        <v>3355</v>
      </c>
      <c r="BK8" s="53" t="s">
        <v>3355</v>
      </c>
      <c r="BL8" s="53">
        <v>2757409</v>
      </c>
      <c r="BM8" s="53" t="s">
        <v>4156</v>
      </c>
      <c r="BN8" s="53">
        <v>11400</v>
      </c>
      <c r="BO8" s="53" t="s">
        <v>3355</v>
      </c>
      <c r="BP8" s="53" t="s">
        <v>3355</v>
      </c>
      <c r="BQ8" s="53" t="s">
        <v>3355</v>
      </c>
      <c r="BR8" s="53" t="s">
        <v>4157</v>
      </c>
      <c r="BS8" s="53" t="s">
        <v>1292</v>
      </c>
      <c r="BT8" s="53" t="s">
        <v>3355</v>
      </c>
      <c r="BU8" s="53" t="s">
        <v>3355</v>
      </c>
      <c r="BV8" s="53" t="s">
        <v>4095</v>
      </c>
      <c r="BW8" s="53" t="s">
        <v>3355</v>
      </c>
      <c r="BX8" s="53">
        <v>11400</v>
      </c>
      <c r="BY8" s="53" t="s">
        <v>3355</v>
      </c>
      <c r="BZ8" s="53" t="s">
        <v>3355</v>
      </c>
      <c r="CA8" s="53" t="s">
        <v>3355</v>
      </c>
      <c r="CB8" s="53" t="s">
        <v>3355</v>
      </c>
      <c r="CC8" s="53" t="s">
        <v>3355</v>
      </c>
      <c r="CD8" s="53" t="s">
        <v>3355</v>
      </c>
      <c r="CE8" t="s">
        <v>4096</v>
      </c>
      <c r="CF8" t="s">
        <v>4097</v>
      </c>
    </row>
    <row r="9" spans="1:84">
      <c r="A9" s="53">
        <v>1175</v>
      </c>
      <c r="B9" s="53" t="s">
        <v>3355</v>
      </c>
      <c r="C9" s="53" t="s">
        <v>4158</v>
      </c>
      <c r="D9" s="53" t="s">
        <v>3355</v>
      </c>
      <c r="E9" s="53" t="s">
        <v>4099</v>
      </c>
      <c r="F9" s="53" t="s">
        <v>4159</v>
      </c>
      <c r="G9" s="53" t="s">
        <v>3383</v>
      </c>
      <c r="H9" s="53" t="s">
        <v>3105</v>
      </c>
      <c r="I9" s="53">
        <v>6256.38</v>
      </c>
      <c r="J9" s="53" t="s">
        <v>3355</v>
      </c>
      <c r="K9" s="53" t="s">
        <v>3355</v>
      </c>
      <c r="L9" s="53" t="s">
        <v>4099</v>
      </c>
      <c r="M9" s="53" t="s">
        <v>4160</v>
      </c>
      <c r="N9" s="53" t="s">
        <v>4160</v>
      </c>
      <c r="O9" s="53" t="s">
        <v>4083</v>
      </c>
      <c r="P9" s="53" t="s">
        <v>4084</v>
      </c>
      <c r="Q9" s="53" t="s">
        <v>3105</v>
      </c>
      <c r="R9" s="53" t="s">
        <v>4161</v>
      </c>
      <c r="S9" s="53" t="s">
        <v>4162</v>
      </c>
      <c r="T9" s="53" t="s">
        <v>4087</v>
      </c>
      <c r="U9" s="53" t="s">
        <v>3383</v>
      </c>
      <c r="V9" s="53" t="s">
        <v>3352</v>
      </c>
      <c r="W9" s="53" t="s">
        <v>3355</v>
      </c>
      <c r="X9" s="53" t="s">
        <v>4163</v>
      </c>
      <c r="Y9" s="53" t="s">
        <v>4107</v>
      </c>
      <c r="Z9" s="53" t="s">
        <v>4117</v>
      </c>
      <c r="AA9" s="53" t="s">
        <v>3355</v>
      </c>
      <c r="AB9" s="53" t="s">
        <v>3355</v>
      </c>
      <c r="AC9" s="53" t="s">
        <v>3355</v>
      </c>
      <c r="AD9" s="53" t="s">
        <v>3355</v>
      </c>
      <c r="AE9" s="53" t="s">
        <v>3355</v>
      </c>
      <c r="AF9" s="53" t="s">
        <v>3355</v>
      </c>
      <c r="AG9" s="53" t="s">
        <v>3355</v>
      </c>
      <c r="AH9" s="53" t="s">
        <v>3355</v>
      </c>
      <c r="AI9" s="53" t="s">
        <v>3355</v>
      </c>
      <c r="AJ9" s="53" t="s">
        <v>3355</v>
      </c>
      <c r="AK9" s="53" t="s">
        <v>3355</v>
      </c>
      <c r="AL9" s="53" t="s">
        <v>3355</v>
      </c>
      <c r="AM9" s="53" t="s">
        <v>3355</v>
      </c>
      <c r="AN9" s="53" t="s">
        <v>3355</v>
      </c>
      <c r="AO9" s="53" t="s">
        <v>3355</v>
      </c>
      <c r="AP9" s="54">
        <v>45895.4494328704</v>
      </c>
      <c r="AQ9" s="53" t="s">
        <v>3355</v>
      </c>
      <c r="AR9" s="53" t="s">
        <v>3355</v>
      </c>
      <c r="AS9" s="53" t="s">
        <v>3383</v>
      </c>
      <c r="AT9" s="53" t="s">
        <v>4089</v>
      </c>
      <c r="AU9" s="53" t="s">
        <v>3355</v>
      </c>
      <c r="AV9" s="53" t="s">
        <v>3355</v>
      </c>
      <c r="AW9" s="54">
        <v>45894.8761574074</v>
      </c>
      <c r="AX9" s="53" t="s">
        <v>3355</v>
      </c>
      <c r="AY9" s="53" t="s">
        <v>4090</v>
      </c>
      <c r="AZ9" s="53" t="s">
        <v>3355</v>
      </c>
      <c r="BA9" s="53" t="s">
        <v>3355</v>
      </c>
      <c r="BB9" s="53" t="s">
        <v>1292</v>
      </c>
      <c r="BC9" s="53" t="s">
        <v>2954</v>
      </c>
      <c r="BD9" s="53" t="s">
        <v>4164</v>
      </c>
      <c r="BE9" s="53" t="s">
        <v>3355</v>
      </c>
      <c r="BF9" s="53" t="s">
        <v>4092</v>
      </c>
      <c r="BG9" s="53" t="s">
        <v>3355</v>
      </c>
      <c r="BH9" s="53" t="s">
        <v>3355</v>
      </c>
      <c r="BI9" s="53" t="s">
        <v>2814</v>
      </c>
      <c r="BJ9" s="53" t="s">
        <v>3355</v>
      </c>
      <c r="BK9" s="53" t="s">
        <v>3355</v>
      </c>
      <c r="BL9" s="53">
        <v>3639894</v>
      </c>
      <c r="BM9" s="53" t="s">
        <v>4165</v>
      </c>
      <c r="BN9" s="53">
        <v>6256.38</v>
      </c>
      <c r="BO9" s="53" t="s">
        <v>3355</v>
      </c>
      <c r="BP9" s="53" t="s">
        <v>3355</v>
      </c>
      <c r="BQ9" s="53" t="s">
        <v>3355</v>
      </c>
      <c r="BR9" s="53" t="s">
        <v>4166</v>
      </c>
      <c r="BS9" s="53" t="s">
        <v>1292</v>
      </c>
      <c r="BT9" s="53" t="s">
        <v>3355</v>
      </c>
      <c r="BU9" s="53" t="s">
        <v>3355</v>
      </c>
      <c r="BV9" s="53" t="s">
        <v>4095</v>
      </c>
      <c r="BW9" s="53" t="s">
        <v>3355</v>
      </c>
      <c r="BX9" s="53">
        <v>6256.38</v>
      </c>
      <c r="BY9" s="53" t="s">
        <v>3355</v>
      </c>
      <c r="BZ9" s="53" t="s">
        <v>3355</v>
      </c>
      <c r="CA9" s="53" t="s">
        <v>3355</v>
      </c>
      <c r="CB9" s="53" t="s">
        <v>3355</v>
      </c>
      <c r="CC9" s="53" t="s">
        <v>3355</v>
      </c>
      <c r="CD9" s="53" t="s">
        <v>3355</v>
      </c>
      <c r="CE9" t="s">
        <v>4096</v>
      </c>
      <c r="CF9" t="s">
        <v>4097</v>
      </c>
    </row>
    <row r="10" spans="1:84">
      <c r="A10" s="53">
        <v>1915</v>
      </c>
      <c r="B10" s="53" t="s">
        <v>3355</v>
      </c>
      <c r="C10" s="53" t="s">
        <v>4167</v>
      </c>
      <c r="D10" s="53" t="s">
        <v>3355</v>
      </c>
      <c r="E10" s="53" t="s">
        <v>4099</v>
      </c>
      <c r="F10" s="53" t="s">
        <v>4168</v>
      </c>
      <c r="G10" s="53" t="s">
        <v>3383</v>
      </c>
      <c r="H10" s="53" t="s">
        <v>4169</v>
      </c>
      <c r="I10" s="53">
        <v>2000</v>
      </c>
      <c r="J10" s="53" t="s">
        <v>3355</v>
      </c>
      <c r="K10" s="53" t="s">
        <v>3355</v>
      </c>
      <c r="L10" s="53" t="s">
        <v>4099</v>
      </c>
      <c r="M10" s="53" t="s">
        <v>4170</v>
      </c>
      <c r="N10" s="53" t="s">
        <v>4170</v>
      </c>
      <c r="O10" s="53" t="s">
        <v>4083</v>
      </c>
      <c r="P10" s="53" t="s">
        <v>4084</v>
      </c>
      <c r="Q10" s="53" t="s">
        <v>4103</v>
      </c>
      <c r="R10" s="53" t="s">
        <v>4171</v>
      </c>
      <c r="S10" s="53" t="s">
        <v>4172</v>
      </c>
      <c r="T10" s="53" t="s">
        <v>4106</v>
      </c>
      <c r="U10" s="53" t="s">
        <v>3383</v>
      </c>
      <c r="V10" s="53" t="s">
        <v>3352</v>
      </c>
      <c r="W10" s="53" t="s">
        <v>3355</v>
      </c>
      <c r="X10" s="53" t="s">
        <v>3355</v>
      </c>
      <c r="Y10" s="53" t="s">
        <v>4107</v>
      </c>
      <c r="Z10" s="53" t="s">
        <v>4170</v>
      </c>
      <c r="AA10" s="53" t="s">
        <v>3355</v>
      </c>
      <c r="AB10" s="53" t="s">
        <v>3355</v>
      </c>
      <c r="AC10" s="53" t="s">
        <v>3355</v>
      </c>
      <c r="AD10" s="53" t="s">
        <v>3355</v>
      </c>
      <c r="AE10" s="53" t="s">
        <v>3355</v>
      </c>
      <c r="AF10" s="53" t="s">
        <v>3355</v>
      </c>
      <c r="AG10" s="53" t="s">
        <v>3355</v>
      </c>
      <c r="AH10" s="53" t="s">
        <v>3355</v>
      </c>
      <c r="AI10" s="53" t="s">
        <v>3355</v>
      </c>
      <c r="AJ10" s="53" t="s">
        <v>3355</v>
      </c>
      <c r="AK10" s="53" t="s">
        <v>3355</v>
      </c>
      <c r="AL10" s="53" t="s">
        <v>3355</v>
      </c>
      <c r="AM10" s="53" t="s">
        <v>3355</v>
      </c>
      <c r="AN10" s="53" t="s">
        <v>3355</v>
      </c>
      <c r="AO10" s="53" t="s">
        <v>3355</v>
      </c>
      <c r="AP10" s="54">
        <v>45889.6980787037</v>
      </c>
      <c r="AQ10" s="53" t="s">
        <v>3355</v>
      </c>
      <c r="AR10" s="53" t="s">
        <v>3355</v>
      </c>
      <c r="AS10" s="53" t="s">
        <v>3383</v>
      </c>
      <c r="AT10" s="53" t="s">
        <v>4108</v>
      </c>
      <c r="AU10" s="53" t="s">
        <v>3355</v>
      </c>
      <c r="AV10" s="53" t="s">
        <v>3355</v>
      </c>
      <c r="AW10" s="54">
        <v>45889.668275463</v>
      </c>
      <c r="AX10" s="53" t="s">
        <v>3355</v>
      </c>
      <c r="AY10" s="53" t="s">
        <v>4090</v>
      </c>
      <c r="AZ10" s="53" t="s">
        <v>3355</v>
      </c>
      <c r="BA10" s="53" t="s">
        <v>3355</v>
      </c>
      <c r="BB10" s="53" t="s">
        <v>3355</v>
      </c>
      <c r="BC10" s="53" t="s">
        <v>4109</v>
      </c>
      <c r="BD10" s="53" t="s">
        <v>4110</v>
      </c>
      <c r="BE10" s="53" t="s">
        <v>3355</v>
      </c>
      <c r="BF10" s="53" t="s">
        <v>4092</v>
      </c>
      <c r="BG10" s="53" t="s">
        <v>4111</v>
      </c>
      <c r="BH10" s="53" t="s">
        <v>4173</v>
      </c>
      <c r="BI10" s="53" t="s">
        <v>4113</v>
      </c>
      <c r="BJ10" s="53" t="s">
        <v>3355</v>
      </c>
      <c r="BK10" s="53" t="s">
        <v>3355</v>
      </c>
      <c r="BL10" s="53" t="s">
        <v>3355</v>
      </c>
      <c r="BM10" s="53" t="s">
        <v>3355</v>
      </c>
      <c r="BN10" s="53">
        <v>2000</v>
      </c>
      <c r="BO10" s="53" t="s">
        <v>3355</v>
      </c>
      <c r="BP10" s="53" t="s">
        <v>3355</v>
      </c>
      <c r="BQ10" s="53" t="s">
        <v>4114</v>
      </c>
      <c r="BR10" s="53" t="s">
        <v>3355</v>
      </c>
      <c r="BS10" s="53" t="s">
        <v>1292</v>
      </c>
      <c r="BT10" s="53" t="s">
        <v>1292</v>
      </c>
      <c r="BU10" s="53" t="s">
        <v>3355</v>
      </c>
      <c r="BV10" s="53" t="s">
        <v>4095</v>
      </c>
      <c r="BW10" s="53" t="s">
        <v>3355</v>
      </c>
      <c r="BX10" s="53">
        <v>2000</v>
      </c>
      <c r="BY10" s="53" t="s">
        <v>3355</v>
      </c>
      <c r="BZ10" s="53" t="s">
        <v>3355</v>
      </c>
      <c r="CA10" s="53" t="s">
        <v>3355</v>
      </c>
      <c r="CB10" s="53" t="s">
        <v>3355</v>
      </c>
      <c r="CC10" s="53" t="s">
        <v>3355</v>
      </c>
      <c r="CD10" s="53" t="s">
        <v>3355</v>
      </c>
      <c r="CE10" t="s">
        <v>4096</v>
      </c>
      <c r="CF10" t="s">
        <v>4097</v>
      </c>
    </row>
    <row r="11" spans="1:84">
      <c r="A11" s="53">
        <v>2584</v>
      </c>
      <c r="B11" s="53" t="s">
        <v>3355</v>
      </c>
      <c r="C11" s="53" t="s">
        <v>4174</v>
      </c>
      <c r="D11" s="53" t="s">
        <v>3355</v>
      </c>
      <c r="E11" s="53" t="s">
        <v>4099</v>
      </c>
      <c r="F11" s="53" t="s">
        <v>4175</v>
      </c>
      <c r="G11" s="53" t="s">
        <v>3383</v>
      </c>
      <c r="H11" s="53" t="s">
        <v>3622</v>
      </c>
      <c r="I11" s="53">
        <v>34513</v>
      </c>
      <c r="J11" s="53" t="s">
        <v>3355</v>
      </c>
      <c r="K11" s="53" t="s">
        <v>3355</v>
      </c>
      <c r="L11" s="53" t="s">
        <v>4099</v>
      </c>
      <c r="M11" s="53" t="s">
        <v>4176</v>
      </c>
      <c r="N11" s="53" t="s">
        <v>4176</v>
      </c>
      <c r="O11" s="53" t="s">
        <v>4083</v>
      </c>
      <c r="P11" s="53" t="s">
        <v>4084</v>
      </c>
      <c r="Q11" s="53" t="s">
        <v>3622</v>
      </c>
      <c r="R11" s="53" t="s">
        <v>4177</v>
      </c>
      <c r="S11" s="53" t="s">
        <v>4178</v>
      </c>
      <c r="T11" s="53" t="s">
        <v>4087</v>
      </c>
      <c r="U11" s="53" t="s">
        <v>3383</v>
      </c>
      <c r="V11" s="53" t="s">
        <v>3352</v>
      </c>
      <c r="W11" s="53" t="s">
        <v>3355</v>
      </c>
      <c r="X11" s="53" t="s">
        <v>4179</v>
      </c>
      <c r="Y11" s="53" t="s">
        <v>4107</v>
      </c>
      <c r="Z11" s="53" t="s">
        <v>4160</v>
      </c>
      <c r="AA11" s="53" t="s">
        <v>3355</v>
      </c>
      <c r="AB11" s="53" t="s">
        <v>3355</v>
      </c>
      <c r="AC11" s="53" t="s">
        <v>3355</v>
      </c>
      <c r="AD11" s="53" t="s">
        <v>3355</v>
      </c>
      <c r="AE11" s="53" t="s">
        <v>3355</v>
      </c>
      <c r="AF11" s="53" t="s">
        <v>3355</v>
      </c>
      <c r="AG11" s="53" t="s">
        <v>3355</v>
      </c>
      <c r="AH11" s="53" t="s">
        <v>3355</v>
      </c>
      <c r="AI11" s="53" t="s">
        <v>3355</v>
      </c>
      <c r="AJ11" s="53" t="s">
        <v>3355</v>
      </c>
      <c r="AK11" s="53" t="s">
        <v>3355</v>
      </c>
      <c r="AL11" s="53" t="s">
        <v>3355</v>
      </c>
      <c r="AM11" s="53" t="s">
        <v>3355</v>
      </c>
      <c r="AN11" s="53" t="s">
        <v>3355</v>
      </c>
      <c r="AO11" s="53" t="s">
        <v>3355</v>
      </c>
      <c r="AP11" s="54">
        <v>45890.4483217593</v>
      </c>
      <c r="AQ11" s="53" t="s">
        <v>3355</v>
      </c>
      <c r="AR11" s="53" t="s">
        <v>3355</v>
      </c>
      <c r="AS11" s="53" t="s">
        <v>3383</v>
      </c>
      <c r="AT11" s="53" t="s">
        <v>4089</v>
      </c>
      <c r="AU11" s="53" t="s">
        <v>3355</v>
      </c>
      <c r="AV11" s="53" t="s">
        <v>3355</v>
      </c>
      <c r="AW11" s="54">
        <v>45889.7498842593</v>
      </c>
      <c r="AX11" s="53" t="s">
        <v>3355</v>
      </c>
      <c r="AY11" s="53" t="s">
        <v>4090</v>
      </c>
      <c r="AZ11" s="53" t="s">
        <v>3355</v>
      </c>
      <c r="BA11" s="53" t="s">
        <v>3355</v>
      </c>
      <c r="BB11" s="53" t="s">
        <v>3355</v>
      </c>
      <c r="BC11" s="53" t="s">
        <v>3497</v>
      </c>
      <c r="BD11" s="53" t="s">
        <v>4180</v>
      </c>
      <c r="BE11" s="53" t="s">
        <v>2832</v>
      </c>
      <c r="BF11" s="53" t="s">
        <v>4092</v>
      </c>
      <c r="BG11" s="53" t="s">
        <v>3355</v>
      </c>
      <c r="BH11" s="53" t="s">
        <v>3355</v>
      </c>
      <c r="BI11" s="53" t="s">
        <v>2814</v>
      </c>
      <c r="BJ11" s="53" t="s">
        <v>3355</v>
      </c>
      <c r="BK11" s="53" t="s">
        <v>3355</v>
      </c>
      <c r="BL11" s="53">
        <v>3432172</v>
      </c>
      <c r="BM11" s="53" t="s">
        <v>4181</v>
      </c>
      <c r="BN11" s="53">
        <v>34513</v>
      </c>
      <c r="BO11" s="53" t="s">
        <v>3355</v>
      </c>
      <c r="BP11" s="53" t="s">
        <v>3355</v>
      </c>
      <c r="BQ11" s="53" t="s">
        <v>3355</v>
      </c>
      <c r="BR11" s="53" t="s">
        <v>4182</v>
      </c>
      <c r="BS11" s="53" t="s">
        <v>1292</v>
      </c>
      <c r="BT11" s="53" t="s">
        <v>3355</v>
      </c>
      <c r="BU11" s="53" t="s">
        <v>3355</v>
      </c>
      <c r="BV11" s="53" t="s">
        <v>4095</v>
      </c>
      <c r="BW11" s="53" t="s">
        <v>3355</v>
      </c>
      <c r="BX11" s="53">
        <v>34513</v>
      </c>
      <c r="BY11" s="53" t="s">
        <v>3355</v>
      </c>
      <c r="BZ11" s="53" t="s">
        <v>3355</v>
      </c>
      <c r="CA11" s="53" t="s">
        <v>3355</v>
      </c>
      <c r="CB11" s="53" t="s">
        <v>3355</v>
      </c>
      <c r="CC11" s="53" t="s">
        <v>3355</v>
      </c>
      <c r="CD11" s="53" t="s">
        <v>3355</v>
      </c>
      <c r="CE11" t="s">
        <v>4096</v>
      </c>
      <c r="CF11" t="s">
        <v>4097</v>
      </c>
    </row>
    <row r="12" spans="1:84">
      <c r="A12" s="53">
        <v>2904</v>
      </c>
      <c r="B12" s="53" t="s">
        <v>3355</v>
      </c>
      <c r="C12" s="53" t="s">
        <v>4183</v>
      </c>
      <c r="D12" s="53" t="s">
        <v>3355</v>
      </c>
      <c r="E12" s="53" t="s">
        <v>4099</v>
      </c>
      <c r="F12" s="53" t="s">
        <v>4184</v>
      </c>
      <c r="G12" s="53" t="s">
        <v>3383</v>
      </c>
      <c r="H12" s="53" t="s">
        <v>4185</v>
      </c>
      <c r="I12" s="53">
        <v>2000</v>
      </c>
      <c r="J12" s="53" t="s">
        <v>3355</v>
      </c>
      <c r="K12" s="53" t="s">
        <v>3355</v>
      </c>
      <c r="L12" s="53" t="s">
        <v>4099</v>
      </c>
      <c r="M12" s="53" t="s">
        <v>4186</v>
      </c>
      <c r="N12" s="53" t="s">
        <v>4186</v>
      </c>
      <c r="O12" s="53" t="s">
        <v>4083</v>
      </c>
      <c r="P12" s="53" t="s">
        <v>4084</v>
      </c>
      <c r="Q12" s="53" t="s">
        <v>4103</v>
      </c>
      <c r="R12" s="53" t="s">
        <v>4187</v>
      </c>
      <c r="S12" s="53" t="s">
        <v>4188</v>
      </c>
      <c r="T12" s="53" t="s">
        <v>4106</v>
      </c>
      <c r="U12" s="53" t="s">
        <v>3383</v>
      </c>
      <c r="V12" s="53" t="s">
        <v>3352</v>
      </c>
      <c r="W12" s="53" t="s">
        <v>3355</v>
      </c>
      <c r="X12" s="53" t="s">
        <v>3355</v>
      </c>
      <c r="Y12" s="53" t="s">
        <v>4107</v>
      </c>
      <c r="Z12" s="53" t="s">
        <v>4186</v>
      </c>
      <c r="AA12" s="53" t="s">
        <v>3355</v>
      </c>
      <c r="AB12" s="53" t="s">
        <v>3355</v>
      </c>
      <c r="AC12" s="53" t="s">
        <v>3355</v>
      </c>
      <c r="AD12" s="53" t="s">
        <v>3355</v>
      </c>
      <c r="AE12" s="53" t="s">
        <v>3355</v>
      </c>
      <c r="AF12" s="53" t="s">
        <v>3355</v>
      </c>
      <c r="AG12" s="53" t="s">
        <v>3355</v>
      </c>
      <c r="AH12" s="53" t="s">
        <v>3355</v>
      </c>
      <c r="AI12" s="53" t="s">
        <v>3355</v>
      </c>
      <c r="AJ12" s="53" t="s">
        <v>3355</v>
      </c>
      <c r="AK12" s="53" t="s">
        <v>3355</v>
      </c>
      <c r="AL12" s="53" t="s">
        <v>3355</v>
      </c>
      <c r="AM12" s="53" t="s">
        <v>3355</v>
      </c>
      <c r="AN12" s="53" t="s">
        <v>3355</v>
      </c>
      <c r="AO12" s="53" t="s">
        <v>3355</v>
      </c>
      <c r="AP12" s="54">
        <v>45884.4484027778</v>
      </c>
      <c r="AQ12" s="53" t="s">
        <v>3355</v>
      </c>
      <c r="AR12" s="53" t="s">
        <v>3355</v>
      </c>
      <c r="AS12" s="53" t="s">
        <v>3383</v>
      </c>
      <c r="AT12" s="53" t="s">
        <v>4108</v>
      </c>
      <c r="AU12" s="53" t="s">
        <v>3355</v>
      </c>
      <c r="AV12" s="53" t="s">
        <v>3355</v>
      </c>
      <c r="AW12" s="54">
        <v>45884.4339699074</v>
      </c>
      <c r="AX12" s="53" t="s">
        <v>3355</v>
      </c>
      <c r="AY12" s="53" t="s">
        <v>4090</v>
      </c>
      <c r="AZ12" s="53" t="s">
        <v>3355</v>
      </c>
      <c r="BA12" s="53" t="s">
        <v>3355</v>
      </c>
      <c r="BB12" s="53" t="s">
        <v>3355</v>
      </c>
      <c r="BC12" s="53" t="s">
        <v>4109</v>
      </c>
      <c r="BD12" s="53" t="s">
        <v>4110</v>
      </c>
      <c r="BE12" s="53" t="s">
        <v>3355</v>
      </c>
      <c r="BF12" s="53" t="s">
        <v>4092</v>
      </c>
      <c r="BG12" s="53" t="s">
        <v>4111</v>
      </c>
      <c r="BH12" s="53" t="s">
        <v>4189</v>
      </c>
      <c r="BI12" s="53" t="s">
        <v>4113</v>
      </c>
      <c r="BJ12" s="53" t="s">
        <v>3355</v>
      </c>
      <c r="BK12" s="53" t="s">
        <v>3355</v>
      </c>
      <c r="BL12" s="53" t="s">
        <v>3355</v>
      </c>
      <c r="BM12" s="53" t="s">
        <v>3355</v>
      </c>
      <c r="BN12" s="53">
        <v>2000</v>
      </c>
      <c r="BO12" s="53" t="s">
        <v>3355</v>
      </c>
      <c r="BP12" s="53" t="s">
        <v>3355</v>
      </c>
      <c r="BQ12" s="53" t="s">
        <v>4114</v>
      </c>
      <c r="BR12" s="53" t="s">
        <v>3355</v>
      </c>
      <c r="BS12" s="53" t="s">
        <v>1292</v>
      </c>
      <c r="BT12" s="53" t="s">
        <v>1292</v>
      </c>
      <c r="BU12" s="53" t="s">
        <v>3355</v>
      </c>
      <c r="BV12" s="53" t="s">
        <v>4095</v>
      </c>
      <c r="BW12" s="53" t="s">
        <v>3355</v>
      </c>
      <c r="BX12" s="53">
        <v>2000</v>
      </c>
      <c r="BY12" s="53" t="s">
        <v>3355</v>
      </c>
      <c r="BZ12" s="53" t="s">
        <v>3355</v>
      </c>
      <c r="CA12" s="53" t="s">
        <v>3355</v>
      </c>
      <c r="CB12" s="53" t="s">
        <v>3355</v>
      </c>
      <c r="CC12" s="53" t="s">
        <v>3355</v>
      </c>
      <c r="CD12" s="53" t="s">
        <v>3355</v>
      </c>
      <c r="CE12" t="s">
        <v>4096</v>
      </c>
      <c r="CF12" t="s">
        <v>4097</v>
      </c>
    </row>
    <row r="13" spans="1:84">
      <c r="A13" s="53">
        <v>4142</v>
      </c>
      <c r="B13" s="53" t="s">
        <v>3355</v>
      </c>
      <c r="C13" s="53" t="s">
        <v>4190</v>
      </c>
      <c r="D13" s="53" t="s">
        <v>3355</v>
      </c>
      <c r="E13" s="53" t="s">
        <v>4099</v>
      </c>
      <c r="F13" s="53" t="s">
        <v>4191</v>
      </c>
      <c r="G13" s="53" t="s">
        <v>3383</v>
      </c>
      <c r="H13" s="53" t="s">
        <v>3116</v>
      </c>
      <c r="I13" s="53">
        <v>6222</v>
      </c>
      <c r="J13" s="53" t="s">
        <v>3355</v>
      </c>
      <c r="K13" s="53" t="s">
        <v>3355</v>
      </c>
      <c r="L13" s="53" t="s">
        <v>4099</v>
      </c>
      <c r="M13" s="53" t="s">
        <v>4192</v>
      </c>
      <c r="N13" s="53" t="s">
        <v>4192</v>
      </c>
      <c r="O13" s="53" t="s">
        <v>4083</v>
      </c>
      <c r="P13" s="53" t="s">
        <v>4084</v>
      </c>
      <c r="Q13" s="53" t="s">
        <v>3116</v>
      </c>
      <c r="R13" s="53" t="s">
        <v>4193</v>
      </c>
      <c r="S13" s="53" t="s">
        <v>4194</v>
      </c>
      <c r="T13" s="53" t="s">
        <v>4087</v>
      </c>
      <c r="U13" s="53" t="s">
        <v>3383</v>
      </c>
      <c r="V13" s="53" t="s">
        <v>3352</v>
      </c>
      <c r="W13" s="53" t="s">
        <v>3355</v>
      </c>
      <c r="X13" s="53" t="s">
        <v>4195</v>
      </c>
      <c r="Y13" s="53" t="s">
        <v>4107</v>
      </c>
      <c r="Z13" s="53" t="s">
        <v>4196</v>
      </c>
      <c r="AA13" s="53" t="s">
        <v>3355</v>
      </c>
      <c r="AB13" s="53" t="s">
        <v>3355</v>
      </c>
      <c r="AC13" s="53" t="s">
        <v>3355</v>
      </c>
      <c r="AD13" s="53" t="s">
        <v>3355</v>
      </c>
      <c r="AE13" s="53" t="s">
        <v>3355</v>
      </c>
      <c r="AF13" s="53" t="s">
        <v>3355</v>
      </c>
      <c r="AG13" s="53" t="s">
        <v>3355</v>
      </c>
      <c r="AH13" s="53" t="s">
        <v>3355</v>
      </c>
      <c r="AI13" s="53" t="s">
        <v>3355</v>
      </c>
      <c r="AJ13" s="53" t="s">
        <v>3355</v>
      </c>
      <c r="AK13" s="53" t="s">
        <v>3355</v>
      </c>
      <c r="AL13" s="53" t="s">
        <v>3355</v>
      </c>
      <c r="AM13" s="53" t="s">
        <v>3355</v>
      </c>
      <c r="AN13" s="53" t="s">
        <v>3355</v>
      </c>
      <c r="AO13" s="53" t="s">
        <v>3355</v>
      </c>
      <c r="AP13" s="54">
        <v>45888.4484143518</v>
      </c>
      <c r="AQ13" s="53" t="s">
        <v>3355</v>
      </c>
      <c r="AR13" s="53" t="s">
        <v>3355</v>
      </c>
      <c r="AS13" s="53" t="s">
        <v>3383</v>
      </c>
      <c r="AT13" s="53" t="s">
        <v>4089</v>
      </c>
      <c r="AU13" s="53" t="s">
        <v>3355</v>
      </c>
      <c r="AV13" s="53" t="s">
        <v>3355</v>
      </c>
      <c r="AW13" s="54">
        <v>45887.9954513889</v>
      </c>
      <c r="AX13" s="53" t="s">
        <v>3355</v>
      </c>
      <c r="AY13" s="53" t="s">
        <v>4090</v>
      </c>
      <c r="AZ13" s="53" t="s">
        <v>3355</v>
      </c>
      <c r="BA13" s="53" t="s">
        <v>1292</v>
      </c>
      <c r="BB13" s="53" t="s">
        <v>3355</v>
      </c>
      <c r="BC13" s="53" t="s">
        <v>2954</v>
      </c>
      <c r="BD13" s="53" t="s">
        <v>4164</v>
      </c>
      <c r="BE13" s="53" t="s">
        <v>3355</v>
      </c>
      <c r="BF13" s="53" t="s">
        <v>4092</v>
      </c>
      <c r="BG13" s="53" t="s">
        <v>3355</v>
      </c>
      <c r="BH13" s="53" t="s">
        <v>3355</v>
      </c>
      <c r="BI13" s="53" t="s">
        <v>2814</v>
      </c>
      <c r="BJ13" s="53" t="s">
        <v>3355</v>
      </c>
      <c r="BK13" s="53" t="s">
        <v>3355</v>
      </c>
      <c r="BL13" s="53">
        <v>3583977</v>
      </c>
      <c r="BM13" s="53" t="s">
        <v>4197</v>
      </c>
      <c r="BN13" s="53">
        <v>6222</v>
      </c>
      <c r="BO13" s="53" t="s">
        <v>3355</v>
      </c>
      <c r="BP13" s="53" t="s">
        <v>3355</v>
      </c>
      <c r="BQ13" s="53" t="s">
        <v>3355</v>
      </c>
      <c r="BR13" s="53" t="s">
        <v>4198</v>
      </c>
      <c r="BS13" s="53" t="s">
        <v>1292</v>
      </c>
      <c r="BT13" s="53" t="s">
        <v>3355</v>
      </c>
      <c r="BU13" s="53" t="s">
        <v>3355</v>
      </c>
      <c r="BV13" s="53" t="s">
        <v>4095</v>
      </c>
      <c r="BW13" s="53" t="s">
        <v>3355</v>
      </c>
      <c r="BX13" s="53">
        <v>6222</v>
      </c>
      <c r="BY13" s="53" t="s">
        <v>3355</v>
      </c>
      <c r="BZ13" s="53" t="s">
        <v>3355</v>
      </c>
      <c r="CA13" s="53" t="s">
        <v>3355</v>
      </c>
      <c r="CB13" s="53" t="s">
        <v>3355</v>
      </c>
      <c r="CC13" s="53" t="s">
        <v>3355</v>
      </c>
      <c r="CD13" s="53" t="s">
        <v>3355</v>
      </c>
      <c r="CE13" t="s">
        <v>4096</v>
      </c>
      <c r="CF13" t="s">
        <v>4097</v>
      </c>
    </row>
    <row r="14" spans="1:84">
      <c r="A14" s="53">
        <v>4144</v>
      </c>
      <c r="B14" s="53" t="s">
        <v>3355</v>
      </c>
      <c r="C14" s="53" t="s">
        <v>4199</v>
      </c>
      <c r="D14" s="53" t="s">
        <v>3355</v>
      </c>
      <c r="E14" s="53" t="s">
        <v>4099</v>
      </c>
      <c r="F14" s="53" t="s">
        <v>4200</v>
      </c>
      <c r="G14" s="53" t="s">
        <v>3383</v>
      </c>
      <c r="H14" s="53" t="s">
        <v>3116</v>
      </c>
      <c r="I14" s="53">
        <v>2570</v>
      </c>
      <c r="J14" s="53" t="s">
        <v>3355</v>
      </c>
      <c r="K14" s="53" t="s">
        <v>3355</v>
      </c>
      <c r="L14" s="53" t="s">
        <v>4099</v>
      </c>
      <c r="M14" s="53" t="s">
        <v>4192</v>
      </c>
      <c r="N14" s="53" t="s">
        <v>4192</v>
      </c>
      <c r="O14" s="53" t="s">
        <v>4083</v>
      </c>
      <c r="P14" s="53" t="s">
        <v>4084</v>
      </c>
      <c r="Q14" s="53" t="s">
        <v>3116</v>
      </c>
      <c r="R14" s="53" t="s">
        <v>4193</v>
      </c>
      <c r="S14" s="53" t="s">
        <v>4194</v>
      </c>
      <c r="T14" s="53" t="s">
        <v>4087</v>
      </c>
      <c r="U14" s="53" t="s">
        <v>3383</v>
      </c>
      <c r="V14" s="53" t="s">
        <v>3352</v>
      </c>
      <c r="W14" s="53" t="s">
        <v>3355</v>
      </c>
      <c r="X14" s="53" t="s">
        <v>4201</v>
      </c>
      <c r="Y14" s="53" t="s">
        <v>4107</v>
      </c>
      <c r="Z14" s="53" t="s">
        <v>4186</v>
      </c>
      <c r="AA14" s="53" t="s">
        <v>3355</v>
      </c>
      <c r="AB14" s="53" t="s">
        <v>3355</v>
      </c>
      <c r="AC14" s="53" t="s">
        <v>3355</v>
      </c>
      <c r="AD14" s="53" t="s">
        <v>3355</v>
      </c>
      <c r="AE14" s="53" t="s">
        <v>3355</v>
      </c>
      <c r="AF14" s="53" t="s">
        <v>3355</v>
      </c>
      <c r="AG14" s="53" t="s">
        <v>3355</v>
      </c>
      <c r="AH14" s="53" t="s">
        <v>3355</v>
      </c>
      <c r="AI14" s="53" t="s">
        <v>3355</v>
      </c>
      <c r="AJ14" s="53" t="s">
        <v>3355</v>
      </c>
      <c r="AK14" s="53" t="s">
        <v>3355</v>
      </c>
      <c r="AL14" s="53" t="s">
        <v>3355</v>
      </c>
      <c r="AM14" s="53" t="s">
        <v>3355</v>
      </c>
      <c r="AN14" s="53" t="s">
        <v>3355</v>
      </c>
      <c r="AO14" s="53" t="s">
        <v>3355</v>
      </c>
      <c r="AP14" s="54">
        <v>45884.532037037</v>
      </c>
      <c r="AQ14" s="53" t="s">
        <v>3355</v>
      </c>
      <c r="AR14" s="53" t="s">
        <v>3355</v>
      </c>
      <c r="AS14" s="53" t="s">
        <v>3383</v>
      </c>
      <c r="AT14" s="53" t="s">
        <v>4089</v>
      </c>
      <c r="AU14" s="53" t="s">
        <v>3355</v>
      </c>
      <c r="AV14" s="53" t="s">
        <v>3355</v>
      </c>
      <c r="AW14" s="54">
        <v>45884.3917939815</v>
      </c>
      <c r="AX14" s="53" t="s">
        <v>3355</v>
      </c>
      <c r="AY14" s="53" t="s">
        <v>4090</v>
      </c>
      <c r="AZ14" s="53" t="s">
        <v>3355</v>
      </c>
      <c r="BA14" s="53" t="s">
        <v>1292</v>
      </c>
      <c r="BB14" s="53" t="s">
        <v>3355</v>
      </c>
      <c r="BC14" s="53" t="s">
        <v>2954</v>
      </c>
      <c r="BD14" s="53" t="s">
        <v>4164</v>
      </c>
      <c r="BE14" s="53" t="s">
        <v>3355</v>
      </c>
      <c r="BF14" s="53" t="s">
        <v>4092</v>
      </c>
      <c r="BG14" s="53" t="s">
        <v>3355</v>
      </c>
      <c r="BH14" s="53" t="s">
        <v>3355</v>
      </c>
      <c r="BI14" s="53" t="s">
        <v>2814</v>
      </c>
      <c r="BJ14" s="53" t="s">
        <v>3355</v>
      </c>
      <c r="BK14" s="53" t="s">
        <v>3355</v>
      </c>
      <c r="BL14" s="53">
        <v>3574960</v>
      </c>
      <c r="BM14" s="53" t="s">
        <v>4202</v>
      </c>
      <c r="BN14" s="53">
        <v>2570</v>
      </c>
      <c r="BO14" s="53" t="s">
        <v>3355</v>
      </c>
      <c r="BP14" s="53" t="s">
        <v>3355</v>
      </c>
      <c r="BQ14" s="53" t="s">
        <v>3355</v>
      </c>
      <c r="BR14" s="53" t="s">
        <v>4203</v>
      </c>
      <c r="BS14" s="53" t="s">
        <v>1292</v>
      </c>
      <c r="BT14" s="53" t="s">
        <v>3355</v>
      </c>
      <c r="BU14" s="53" t="s">
        <v>3355</v>
      </c>
      <c r="BV14" s="53" t="s">
        <v>4095</v>
      </c>
      <c r="BW14" s="53" t="s">
        <v>3355</v>
      </c>
      <c r="BX14" s="53">
        <v>2570</v>
      </c>
      <c r="BY14" s="53" t="s">
        <v>3355</v>
      </c>
      <c r="BZ14" s="53" t="s">
        <v>3355</v>
      </c>
      <c r="CA14" s="53" t="s">
        <v>3355</v>
      </c>
      <c r="CB14" s="53" t="s">
        <v>3355</v>
      </c>
      <c r="CC14" s="53" t="s">
        <v>3355</v>
      </c>
      <c r="CD14" s="53" t="s">
        <v>3355</v>
      </c>
      <c r="CE14" t="s">
        <v>4096</v>
      </c>
      <c r="CF14" t="s">
        <v>4097</v>
      </c>
    </row>
    <row r="15" spans="1:84">
      <c r="A15" s="53">
        <v>4146</v>
      </c>
      <c r="B15" s="53" t="s">
        <v>3355</v>
      </c>
      <c r="C15" s="53" t="s">
        <v>4204</v>
      </c>
      <c r="D15" s="53" t="s">
        <v>3355</v>
      </c>
      <c r="E15" s="53" t="s">
        <v>4099</v>
      </c>
      <c r="F15" s="53" t="s">
        <v>4205</v>
      </c>
      <c r="G15" s="53" t="s">
        <v>3383</v>
      </c>
      <c r="H15" s="53" t="s">
        <v>3116</v>
      </c>
      <c r="I15" s="53">
        <v>6040</v>
      </c>
      <c r="J15" s="53" t="s">
        <v>3355</v>
      </c>
      <c r="K15" s="53" t="s">
        <v>3355</v>
      </c>
      <c r="L15" s="53" t="s">
        <v>4099</v>
      </c>
      <c r="M15" s="53" t="s">
        <v>4192</v>
      </c>
      <c r="N15" s="53" t="s">
        <v>4192</v>
      </c>
      <c r="O15" s="53" t="s">
        <v>4083</v>
      </c>
      <c r="P15" s="53" t="s">
        <v>4084</v>
      </c>
      <c r="Q15" s="53" t="s">
        <v>3116</v>
      </c>
      <c r="R15" s="53" t="s">
        <v>4193</v>
      </c>
      <c r="S15" s="53" t="s">
        <v>4194</v>
      </c>
      <c r="T15" s="53" t="s">
        <v>4087</v>
      </c>
      <c r="U15" s="53" t="s">
        <v>3383</v>
      </c>
      <c r="V15" s="53" t="s">
        <v>3352</v>
      </c>
      <c r="W15" s="53" t="s">
        <v>3355</v>
      </c>
      <c r="X15" s="53" t="s">
        <v>4206</v>
      </c>
      <c r="Y15" s="53" t="s">
        <v>4107</v>
      </c>
      <c r="Z15" s="53" t="s">
        <v>4176</v>
      </c>
      <c r="AA15" s="53" t="s">
        <v>3355</v>
      </c>
      <c r="AB15" s="53" t="s">
        <v>3355</v>
      </c>
      <c r="AC15" s="53" t="s">
        <v>3355</v>
      </c>
      <c r="AD15" s="53" t="s">
        <v>3355</v>
      </c>
      <c r="AE15" s="53" t="s">
        <v>3355</v>
      </c>
      <c r="AF15" s="53" t="s">
        <v>3355</v>
      </c>
      <c r="AG15" s="53" t="s">
        <v>3355</v>
      </c>
      <c r="AH15" s="53" t="s">
        <v>3355</v>
      </c>
      <c r="AI15" s="53" t="s">
        <v>3355</v>
      </c>
      <c r="AJ15" s="53" t="s">
        <v>3355</v>
      </c>
      <c r="AK15" s="53" t="s">
        <v>3355</v>
      </c>
      <c r="AL15" s="53" t="s">
        <v>3355</v>
      </c>
      <c r="AM15" s="53" t="s">
        <v>3355</v>
      </c>
      <c r="AN15" s="53" t="s">
        <v>3355</v>
      </c>
      <c r="AO15" s="53" t="s">
        <v>3355</v>
      </c>
      <c r="AP15" s="54">
        <v>45887.4479513889</v>
      </c>
      <c r="AQ15" s="53" t="s">
        <v>3355</v>
      </c>
      <c r="AR15" s="53" t="s">
        <v>3355</v>
      </c>
      <c r="AS15" s="53" t="s">
        <v>3383</v>
      </c>
      <c r="AT15" s="53" t="s">
        <v>4089</v>
      </c>
      <c r="AU15" s="53" t="s">
        <v>3355</v>
      </c>
      <c r="AV15" s="53" t="s">
        <v>3355</v>
      </c>
      <c r="AW15" s="54">
        <v>45886.5631018518</v>
      </c>
      <c r="AX15" s="53" t="s">
        <v>3355</v>
      </c>
      <c r="AY15" s="53" t="s">
        <v>4090</v>
      </c>
      <c r="AZ15" s="53" t="s">
        <v>3355</v>
      </c>
      <c r="BA15" s="53" t="s">
        <v>1292</v>
      </c>
      <c r="BB15" s="53" t="s">
        <v>3355</v>
      </c>
      <c r="BC15" s="53" t="s">
        <v>2954</v>
      </c>
      <c r="BD15" s="53" t="s">
        <v>4164</v>
      </c>
      <c r="BE15" s="53" t="s">
        <v>3355</v>
      </c>
      <c r="BF15" s="53" t="s">
        <v>4092</v>
      </c>
      <c r="BG15" s="53" t="s">
        <v>3355</v>
      </c>
      <c r="BH15" s="53" t="s">
        <v>3355</v>
      </c>
      <c r="BI15" s="53" t="s">
        <v>2814</v>
      </c>
      <c r="BJ15" s="53" t="s">
        <v>3355</v>
      </c>
      <c r="BK15" s="53" t="s">
        <v>3355</v>
      </c>
      <c r="BL15" s="53">
        <v>3583978</v>
      </c>
      <c r="BM15" s="53" t="s">
        <v>4207</v>
      </c>
      <c r="BN15" s="53">
        <v>6040</v>
      </c>
      <c r="BO15" s="53" t="s">
        <v>3355</v>
      </c>
      <c r="BP15" s="53" t="s">
        <v>3355</v>
      </c>
      <c r="BQ15" s="53" t="s">
        <v>3355</v>
      </c>
      <c r="BR15" s="53" t="s">
        <v>4208</v>
      </c>
      <c r="BS15" s="53" t="s">
        <v>1292</v>
      </c>
      <c r="BT15" s="53" t="s">
        <v>3355</v>
      </c>
      <c r="BU15" s="53" t="s">
        <v>3355</v>
      </c>
      <c r="BV15" s="53" t="s">
        <v>4095</v>
      </c>
      <c r="BW15" s="53" t="s">
        <v>3355</v>
      </c>
      <c r="BX15" s="53">
        <v>6040</v>
      </c>
      <c r="BY15" s="53" t="s">
        <v>3355</v>
      </c>
      <c r="BZ15" s="53" t="s">
        <v>3355</v>
      </c>
      <c r="CA15" s="53" t="s">
        <v>3355</v>
      </c>
      <c r="CB15" s="53" t="s">
        <v>3355</v>
      </c>
      <c r="CC15" s="53" t="s">
        <v>3355</v>
      </c>
      <c r="CD15" s="53" t="s">
        <v>3355</v>
      </c>
      <c r="CE15" t="s">
        <v>4096</v>
      </c>
      <c r="CF15" t="s">
        <v>4097</v>
      </c>
    </row>
    <row r="16" spans="1:84">
      <c r="A16" s="53">
        <v>4147</v>
      </c>
      <c r="B16" s="53" t="s">
        <v>3355</v>
      </c>
      <c r="C16" s="53" t="s">
        <v>4209</v>
      </c>
      <c r="D16" s="53" t="s">
        <v>3355</v>
      </c>
      <c r="E16" s="53" t="s">
        <v>4099</v>
      </c>
      <c r="F16" s="53" t="s">
        <v>4210</v>
      </c>
      <c r="G16" s="53" t="s">
        <v>3383</v>
      </c>
      <c r="H16" s="53" t="s">
        <v>3116</v>
      </c>
      <c r="I16" s="53">
        <v>2126</v>
      </c>
      <c r="J16" s="53" t="s">
        <v>3355</v>
      </c>
      <c r="K16" s="53" t="s">
        <v>3355</v>
      </c>
      <c r="L16" s="53" t="s">
        <v>4099</v>
      </c>
      <c r="M16" s="53" t="s">
        <v>4192</v>
      </c>
      <c r="N16" s="53" t="s">
        <v>4192</v>
      </c>
      <c r="O16" s="53" t="s">
        <v>4083</v>
      </c>
      <c r="P16" s="53" t="s">
        <v>4084</v>
      </c>
      <c r="Q16" s="53" t="s">
        <v>3116</v>
      </c>
      <c r="R16" s="53" t="s">
        <v>4193</v>
      </c>
      <c r="S16" s="53" t="s">
        <v>4194</v>
      </c>
      <c r="T16" s="53" t="s">
        <v>4087</v>
      </c>
      <c r="U16" s="53" t="s">
        <v>3383</v>
      </c>
      <c r="V16" s="53" t="s">
        <v>3352</v>
      </c>
      <c r="W16" s="53" t="s">
        <v>3355</v>
      </c>
      <c r="X16" s="53" t="s">
        <v>4211</v>
      </c>
      <c r="Y16" s="53" t="s">
        <v>4107</v>
      </c>
      <c r="Z16" s="53" t="s">
        <v>4186</v>
      </c>
      <c r="AA16" s="53" t="s">
        <v>3355</v>
      </c>
      <c r="AB16" s="53" t="s">
        <v>3355</v>
      </c>
      <c r="AC16" s="53" t="s">
        <v>3355</v>
      </c>
      <c r="AD16" s="53" t="s">
        <v>3355</v>
      </c>
      <c r="AE16" s="53" t="s">
        <v>3355</v>
      </c>
      <c r="AF16" s="53" t="s">
        <v>3355</v>
      </c>
      <c r="AG16" s="53" t="s">
        <v>3355</v>
      </c>
      <c r="AH16" s="53" t="s">
        <v>3355</v>
      </c>
      <c r="AI16" s="53" t="s">
        <v>3355</v>
      </c>
      <c r="AJ16" s="53" t="s">
        <v>3355</v>
      </c>
      <c r="AK16" s="53" t="s">
        <v>3355</v>
      </c>
      <c r="AL16" s="53" t="s">
        <v>3355</v>
      </c>
      <c r="AM16" s="53" t="s">
        <v>3355</v>
      </c>
      <c r="AN16" s="53" t="s">
        <v>3355</v>
      </c>
      <c r="AO16" s="53" t="s">
        <v>3355</v>
      </c>
      <c r="AP16" s="54">
        <v>45884.6150810185</v>
      </c>
      <c r="AQ16" s="53" t="s">
        <v>3355</v>
      </c>
      <c r="AR16" s="53" t="s">
        <v>3355</v>
      </c>
      <c r="AS16" s="53" t="s">
        <v>3383</v>
      </c>
      <c r="AT16" s="53" t="s">
        <v>4089</v>
      </c>
      <c r="AU16" s="53" t="s">
        <v>3355</v>
      </c>
      <c r="AV16" s="53" t="s">
        <v>3355</v>
      </c>
      <c r="AW16" s="54">
        <v>45884.4309953704</v>
      </c>
      <c r="AX16" s="53" t="s">
        <v>3355</v>
      </c>
      <c r="AY16" s="53" t="s">
        <v>4090</v>
      </c>
      <c r="AZ16" s="53" t="s">
        <v>3355</v>
      </c>
      <c r="BA16" s="53" t="s">
        <v>1292</v>
      </c>
      <c r="BB16" s="53" t="s">
        <v>3355</v>
      </c>
      <c r="BC16" s="53" t="s">
        <v>2954</v>
      </c>
      <c r="BD16" s="53" t="s">
        <v>4164</v>
      </c>
      <c r="BE16" s="53" t="s">
        <v>3355</v>
      </c>
      <c r="BF16" s="53" t="s">
        <v>4092</v>
      </c>
      <c r="BG16" s="53" t="s">
        <v>3355</v>
      </c>
      <c r="BH16" s="53" t="s">
        <v>3355</v>
      </c>
      <c r="BI16" s="53" t="s">
        <v>2814</v>
      </c>
      <c r="BJ16" s="53" t="s">
        <v>3355</v>
      </c>
      <c r="BK16" s="53" t="s">
        <v>3355</v>
      </c>
      <c r="BL16" s="53">
        <v>3583967</v>
      </c>
      <c r="BM16" s="53" t="s">
        <v>4212</v>
      </c>
      <c r="BN16" s="53">
        <v>2126</v>
      </c>
      <c r="BO16" s="53" t="s">
        <v>3355</v>
      </c>
      <c r="BP16" s="53" t="s">
        <v>3355</v>
      </c>
      <c r="BQ16" s="53" t="s">
        <v>3355</v>
      </c>
      <c r="BR16" s="53" t="s">
        <v>4213</v>
      </c>
      <c r="BS16" s="53" t="s">
        <v>1292</v>
      </c>
      <c r="BT16" s="53" t="s">
        <v>3355</v>
      </c>
      <c r="BU16" s="53" t="s">
        <v>3355</v>
      </c>
      <c r="BV16" s="53" t="s">
        <v>4095</v>
      </c>
      <c r="BW16" s="53" t="s">
        <v>3355</v>
      </c>
      <c r="BX16" s="53">
        <v>2126</v>
      </c>
      <c r="BY16" s="53" t="s">
        <v>3355</v>
      </c>
      <c r="BZ16" s="53" t="s">
        <v>3355</v>
      </c>
      <c r="CA16" s="53" t="s">
        <v>3355</v>
      </c>
      <c r="CB16" s="53" t="s">
        <v>3355</v>
      </c>
      <c r="CC16" s="53" t="s">
        <v>3355</v>
      </c>
      <c r="CD16" s="53" t="s">
        <v>3355</v>
      </c>
      <c r="CE16" t="s">
        <v>4096</v>
      </c>
      <c r="CF16" t="s">
        <v>4097</v>
      </c>
    </row>
    <row r="17" spans="1:84">
      <c r="A17" s="53">
        <v>4242</v>
      </c>
      <c r="B17" s="53" t="s">
        <v>4214</v>
      </c>
      <c r="C17" s="53" t="s">
        <v>3355</v>
      </c>
      <c r="D17" s="53" t="s">
        <v>4215</v>
      </c>
      <c r="E17" s="53" t="s">
        <v>4099</v>
      </c>
      <c r="F17" s="53" t="s">
        <v>4216</v>
      </c>
      <c r="G17" s="53" t="s">
        <v>3383</v>
      </c>
      <c r="H17" s="53" t="s">
        <v>4217</v>
      </c>
      <c r="I17" s="53">
        <v>25590</v>
      </c>
      <c r="J17" s="53" t="s">
        <v>1292</v>
      </c>
      <c r="K17" s="53" t="s">
        <v>4218</v>
      </c>
      <c r="L17" s="53" t="s">
        <v>4219</v>
      </c>
      <c r="M17" s="53" t="s">
        <v>4192</v>
      </c>
      <c r="N17" s="53" t="s">
        <v>3391</v>
      </c>
      <c r="O17" s="53" t="s">
        <v>4083</v>
      </c>
      <c r="P17" s="53" t="s">
        <v>4084</v>
      </c>
      <c r="Q17" s="53" t="s">
        <v>4217</v>
      </c>
      <c r="R17" s="53" t="s">
        <v>4220</v>
      </c>
      <c r="S17" s="53" t="s">
        <v>4221</v>
      </c>
      <c r="T17" s="53" t="s">
        <v>3355</v>
      </c>
      <c r="U17" s="53" t="s">
        <v>3383</v>
      </c>
      <c r="V17" s="53" t="s">
        <v>4217</v>
      </c>
      <c r="W17" s="53" t="s">
        <v>3355</v>
      </c>
      <c r="X17" s="53" t="s">
        <v>4222</v>
      </c>
      <c r="Y17" s="53" t="s">
        <v>4223</v>
      </c>
      <c r="Z17" s="53" t="s">
        <v>4224</v>
      </c>
      <c r="AA17" s="53" t="s">
        <v>4192</v>
      </c>
      <c r="AB17" s="53" t="s">
        <v>4225</v>
      </c>
      <c r="AC17" s="53" t="s">
        <v>4226</v>
      </c>
      <c r="AD17" s="53" t="s">
        <v>3355</v>
      </c>
      <c r="AE17" s="53" t="s">
        <v>3355</v>
      </c>
      <c r="AF17" s="53" t="s">
        <v>4227</v>
      </c>
      <c r="AG17" s="53" t="s">
        <v>3355</v>
      </c>
      <c r="AH17" s="53" t="s">
        <v>3355</v>
      </c>
      <c r="AI17" s="53" t="s">
        <v>4227</v>
      </c>
      <c r="AJ17" s="53" t="s">
        <v>3355</v>
      </c>
      <c r="AK17" s="53" t="s">
        <v>3355</v>
      </c>
      <c r="AL17" s="53" t="s">
        <v>3355</v>
      </c>
      <c r="AM17" s="53" t="s">
        <v>3355</v>
      </c>
      <c r="AN17" s="53" t="s">
        <v>3355</v>
      </c>
      <c r="AO17" s="53" t="s">
        <v>3355</v>
      </c>
      <c r="AP17" s="54">
        <v>45902.3580671296</v>
      </c>
      <c r="AQ17" s="53" t="s">
        <v>3355</v>
      </c>
      <c r="AR17" s="53" t="s">
        <v>3355</v>
      </c>
      <c r="AS17" s="53" t="s">
        <v>3383</v>
      </c>
      <c r="AT17" s="53" t="s">
        <v>4089</v>
      </c>
      <c r="AU17" s="53" t="s">
        <v>3355</v>
      </c>
      <c r="AV17" s="53" t="s">
        <v>3355</v>
      </c>
      <c r="AW17" s="54">
        <v>45873.3761805556</v>
      </c>
      <c r="AX17" s="53" t="s">
        <v>3355</v>
      </c>
      <c r="AY17" s="53" t="s">
        <v>4090</v>
      </c>
      <c r="AZ17" s="53" t="s">
        <v>3355</v>
      </c>
      <c r="BA17" s="53" t="s">
        <v>3355</v>
      </c>
      <c r="BB17" s="53" t="s">
        <v>3355</v>
      </c>
      <c r="BC17" s="53" t="s">
        <v>3355</v>
      </c>
      <c r="BD17" s="53" t="s">
        <v>4228</v>
      </c>
      <c r="BE17" s="53" t="s">
        <v>3355</v>
      </c>
      <c r="BF17" s="53" t="s">
        <v>4092</v>
      </c>
      <c r="BG17" s="53" t="s">
        <v>3355</v>
      </c>
      <c r="BH17" s="53" t="s">
        <v>3355</v>
      </c>
      <c r="BI17" s="53" t="s">
        <v>739</v>
      </c>
      <c r="BJ17" s="53" t="s">
        <v>3355</v>
      </c>
      <c r="BK17" s="53" t="s">
        <v>3355</v>
      </c>
      <c r="BL17" s="53" t="s">
        <v>3355</v>
      </c>
      <c r="BM17" s="53" t="s">
        <v>3355</v>
      </c>
      <c r="BN17" s="53">
        <v>25590</v>
      </c>
      <c r="BO17" s="53" t="s">
        <v>3355</v>
      </c>
      <c r="BP17" s="53" t="s">
        <v>4229</v>
      </c>
      <c r="BQ17" s="53" t="s">
        <v>3355</v>
      </c>
      <c r="BR17" s="53" t="s">
        <v>3355</v>
      </c>
      <c r="BS17" s="53" t="s">
        <v>3355</v>
      </c>
      <c r="BT17" s="53" t="s">
        <v>1292</v>
      </c>
      <c r="BU17" s="53" t="s">
        <v>3355</v>
      </c>
      <c r="BV17" s="53" t="s">
        <v>3355</v>
      </c>
      <c r="BW17" s="53" t="s">
        <v>3355</v>
      </c>
      <c r="BX17" s="53">
        <v>25590</v>
      </c>
      <c r="BY17" s="53" t="s">
        <v>3355</v>
      </c>
      <c r="BZ17" s="53" t="s">
        <v>3355</v>
      </c>
      <c r="CA17" s="53" t="s">
        <v>3383</v>
      </c>
      <c r="CB17" s="53" t="s">
        <v>4095</v>
      </c>
      <c r="CC17" s="53" t="s">
        <v>3355</v>
      </c>
      <c r="CD17" s="53" t="s">
        <v>3355</v>
      </c>
      <c r="CE17" t="s">
        <v>4096</v>
      </c>
      <c r="CF17" t="s">
        <v>4097</v>
      </c>
    </row>
    <row r="18" spans="1:84">
      <c r="A18" s="53">
        <v>4243</v>
      </c>
      <c r="B18" s="53" t="s">
        <v>4214</v>
      </c>
      <c r="C18" s="53" t="s">
        <v>3355</v>
      </c>
      <c r="D18" s="53" t="s">
        <v>4215</v>
      </c>
      <c r="E18" s="53" t="s">
        <v>4099</v>
      </c>
      <c r="F18" s="53" t="s">
        <v>4230</v>
      </c>
      <c r="G18" s="53" t="s">
        <v>3383</v>
      </c>
      <c r="H18" s="53" t="s">
        <v>4217</v>
      </c>
      <c r="I18" s="53">
        <v>34934.21</v>
      </c>
      <c r="J18" s="53" t="s">
        <v>1292</v>
      </c>
      <c r="K18" s="53" t="s">
        <v>4218</v>
      </c>
      <c r="L18" s="53" t="s">
        <v>4219</v>
      </c>
      <c r="M18" s="53" t="s">
        <v>4192</v>
      </c>
      <c r="N18" s="53" t="s">
        <v>3391</v>
      </c>
      <c r="O18" s="53" t="s">
        <v>4083</v>
      </c>
      <c r="P18" s="53" t="s">
        <v>4084</v>
      </c>
      <c r="Q18" s="53" t="s">
        <v>4217</v>
      </c>
      <c r="R18" s="53" t="s">
        <v>4220</v>
      </c>
      <c r="S18" s="53" t="s">
        <v>4221</v>
      </c>
      <c r="T18" s="53" t="s">
        <v>3355</v>
      </c>
      <c r="U18" s="53" t="s">
        <v>3383</v>
      </c>
      <c r="V18" s="53" t="s">
        <v>4217</v>
      </c>
      <c r="W18" s="53" t="s">
        <v>3355</v>
      </c>
      <c r="X18" s="53" t="s">
        <v>4231</v>
      </c>
      <c r="Y18" s="53" t="s">
        <v>4223</v>
      </c>
      <c r="Z18" s="53" t="s">
        <v>4224</v>
      </c>
      <c r="AA18" s="53" t="s">
        <v>4192</v>
      </c>
      <c r="AB18" s="53" t="s">
        <v>4225</v>
      </c>
      <c r="AC18" s="53" t="s">
        <v>4226</v>
      </c>
      <c r="AD18" s="53" t="s">
        <v>3355</v>
      </c>
      <c r="AE18" s="53" t="s">
        <v>3355</v>
      </c>
      <c r="AF18" s="53" t="s">
        <v>4227</v>
      </c>
      <c r="AG18" s="53" t="s">
        <v>3355</v>
      </c>
      <c r="AH18" s="53" t="s">
        <v>3355</v>
      </c>
      <c r="AI18" s="53" t="s">
        <v>4227</v>
      </c>
      <c r="AJ18" s="53" t="s">
        <v>3355</v>
      </c>
      <c r="AK18" s="53" t="s">
        <v>3355</v>
      </c>
      <c r="AL18" s="53" t="s">
        <v>3355</v>
      </c>
      <c r="AM18" s="53" t="s">
        <v>3355</v>
      </c>
      <c r="AN18" s="53" t="s">
        <v>3355</v>
      </c>
      <c r="AO18" s="53" t="s">
        <v>3355</v>
      </c>
      <c r="AP18" s="54">
        <v>45902.3580671296</v>
      </c>
      <c r="AQ18" s="53" t="s">
        <v>3355</v>
      </c>
      <c r="AR18" s="53" t="s">
        <v>3355</v>
      </c>
      <c r="AS18" s="53" t="s">
        <v>3383</v>
      </c>
      <c r="AT18" s="53" t="s">
        <v>4089</v>
      </c>
      <c r="AU18" s="53" t="s">
        <v>3355</v>
      </c>
      <c r="AV18" s="53" t="s">
        <v>3355</v>
      </c>
      <c r="AW18" s="54">
        <v>45873.3761805556</v>
      </c>
      <c r="AX18" s="53" t="s">
        <v>3355</v>
      </c>
      <c r="AY18" s="53" t="s">
        <v>4090</v>
      </c>
      <c r="AZ18" s="53" t="s">
        <v>3355</v>
      </c>
      <c r="BA18" s="53" t="s">
        <v>3355</v>
      </c>
      <c r="BB18" s="53" t="s">
        <v>3355</v>
      </c>
      <c r="BC18" s="53" t="s">
        <v>3355</v>
      </c>
      <c r="BD18" s="53" t="s">
        <v>4228</v>
      </c>
      <c r="BE18" s="53" t="s">
        <v>3355</v>
      </c>
      <c r="BF18" s="53" t="s">
        <v>4092</v>
      </c>
      <c r="BG18" s="53" t="s">
        <v>3355</v>
      </c>
      <c r="BH18" s="53" t="s">
        <v>3355</v>
      </c>
      <c r="BI18" s="53" t="s">
        <v>739</v>
      </c>
      <c r="BJ18" s="53" t="s">
        <v>3355</v>
      </c>
      <c r="BK18" s="53" t="s">
        <v>3355</v>
      </c>
      <c r="BL18" s="53" t="s">
        <v>3355</v>
      </c>
      <c r="BM18" s="53" t="s">
        <v>3355</v>
      </c>
      <c r="BN18" s="53">
        <v>34934.21</v>
      </c>
      <c r="BO18" s="53" t="s">
        <v>3355</v>
      </c>
      <c r="BP18" s="53" t="s">
        <v>4229</v>
      </c>
      <c r="BQ18" s="53" t="s">
        <v>3355</v>
      </c>
      <c r="BR18" s="53" t="s">
        <v>3355</v>
      </c>
      <c r="BS18" s="53" t="s">
        <v>3355</v>
      </c>
      <c r="BT18" s="53" t="s">
        <v>1292</v>
      </c>
      <c r="BU18" s="53" t="s">
        <v>3355</v>
      </c>
      <c r="BV18" s="53" t="s">
        <v>3355</v>
      </c>
      <c r="BW18" s="53" t="s">
        <v>3355</v>
      </c>
      <c r="BX18" s="53">
        <v>34934.21</v>
      </c>
      <c r="BY18" s="53" t="s">
        <v>3355</v>
      </c>
      <c r="BZ18" s="53" t="s">
        <v>3355</v>
      </c>
      <c r="CA18" s="53" t="s">
        <v>3383</v>
      </c>
      <c r="CB18" s="53" t="s">
        <v>4095</v>
      </c>
      <c r="CC18" s="53" t="s">
        <v>3355</v>
      </c>
      <c r="CD18" s="53" t="s">
        <v>3355</v>
      </c>
      <c r="CE18" t="s">
        <v>4096</v>
      </c>
      <c r="CF18" t="s">
        <v>4097</v>
      </c>
    </row>
    <row r="19" spans="1:84">
      <c r="A19" s="53">
        <v>4244</v>
      </c>
      <c r="B19" s="53" t="s">
        <v>4214</v>
      </c>
      <c r="C19" s="53" t="s">
        <v>3355</v>
      </c>
      <c r="D19" s="53" t="s">
        <v>4215</v>
      </c>
      <c r="E19" s="53" t="s">
        <v>4099</v>
      </c>
      <c r="F19" s="53" t="s">
        <v>4232</v>
      </c>
      <c r="G19" s="53" t="s">
        <v>3383</v>
      </c>
      <c r="H19" s="53" t="s">
        <v>4217</v>
      </c>
      <c r="I19" s="53">
        <v>79205.12</v>
      </c>
      <c r="J19" s="53" t="s">
        <v>1292</v>
      </c>
      <c r="K19" s="53" t="s">
        <v>4218</v>
      </c>
      <c r="L19" s="53" t="s">
        <v>4219</v>
      </c>
      <c r="M19" s="53" t="s">
        <v>4192</v>
      </c>
      <c r="N19" s="53" t="s">
        <v>3391</v>
      </c>
      <c r="O19" s="53" t="s">
        <v>4083</v>
      </c>
      <c r="P19" s="53" t="s">
        <v>4084</v>
      </c>
      <c r="Q19" s="53" t="s">
        <v>4217</v>
      </c>
      <c r="R19" s="53" t="s">
        <v>4220</v>
      </c>
      <c r="S19" s="53" t="s">
        <v>4221</v>
      </c>
      <c r="T19" s="53" t="s">
        <v>3355</v>
      </c>
      <c r="U19" s="53" t="s">
        <v>3383</v>
      </c>
      <c r="V19" s="53" t="s">
        <v>4217</v>
      </c>
      <c r="W19" s="53" t="s">
        <v>3355</v>
      </c>
      <c r="X19" s="53" t="s">
        <v>4233</v>
      </c>
      <c r="Y19" s="53" t="s">
        <v>4223</v>
      </c>
      <c r="Z19" s="53" t="s">
        <v>4224</v>
      </c>
      <c r="AA19" s="53" t="s">
        <v>4192</v>
      </c>
      <c r="AB19" s="53" t="s">
        <v>4225</v>
      </c>
      <c r="AC19" s="53" t="s">
        <v>4226</v>
      </c>
      <c r="AD19" s="53" t="s">
        <v>3355</v>
      </c>
      <c r="AE19" s="53" t="s">
        <v>3355</v>
      </c>
      <c r="AF19" s="53" t="s">
        <v>4227</v>
      </c>
      <c r="AG19" s="53" t="s">
        <v>3355</v>
      </c>
      <c r="AH19" s="53" t="s">
        <v>3355</v>
      </c>
      <c r="AI19" s="53" t="s">
        <v>4227</v>
      </c>
      <c r="AJ19" s="53" t="s">
        <v>3355</v>
      </c>
      <c r="AK19" s="53" t="s">
        <v>3355</v>
      </c>
      <c r="AL19" s="53" t="s">
        <v>3355</v>
      </c>
      <c r="AM19" s="53" t="s">
        <v>3355</v>
      </c>
      <c r="AN19" s="53" t="s">
        <v>3355</v>
      </c>
      <c r="AO19" s="53" t="s">
        <v>3355</v>
      </c>
      <c r="AP19" s="54">
        <v>45902.3580671296</v>
      </c>
      <c r="AQ19" s="53" t="s">
        <v>3355</v>
      </c>
      <c r="AR19" s="53" t="s">
        <v>3355</v>
      </c>
      <c r="AS19" s="53" t="s">
        <v>3383</v>
      </c>
      <c r="AT19" s="53" t="s">
        <v>4089</v>
      </c>
      <c r="AU19" s="53" t="s">
        <v>3355</v>
      </c>
      <c r="AV19" s="53" t="s">
        <v>3355</v>
      </c>
      <c r="AW19" s="54">
        <v>45873.3761805556</v>
      </c>
      <c r="AX19" s="53" t="s">
        <v>3355</v>
      </c>
      <c r="AY19" s="53" t="s">
        <v>4090</v>
      </c>
      <c r="AZ19" s="53" t="s">
        <v>3355</v>
      </c>
      <c r="BA19" s="53" t="s">
        <v>3355</v>
      </c>
      <c r="BB19" s="53" t="s">
        <v>3355</v>
      </c>
      <c r="BC19" s="53" t="s">
        <v>3355</v>
      </c>
      <c r="BD19" s="53" t="s">
        <v>4228</v>
      </c>
      <c r="BE19" s="53" t="s">
        <v>3355</v>
      </c>
      <c r="BF19" s="53" t="s">
        <v>4092</v>
      </c>
      <c r="BG19" s="53" t="s">
        <v>3355</v>
      </c>
      <c r="BH19" s="53" t="s">
        <v>3355</v>
      </c>
      <c r="BI19" s="53" t="s">
        <v>739</v>
      </c>
      <c r="BJ19" s="53" t="s">
        <v>3355</v>
      </c>
      <c r="BK19" s="53" t="s">
        <v>3355</v>
      </c>
      <c r="BL19" s="53" t="s">
        <v>3355</v>
      </c>
      <c r="BM19" s="53" t="s">
        <v>3355</v>
      </c>
      <c r="BN19" s="53">
        <v>79205.12</v>
      </c>
      <c r="BO19" s="53" t="s">
        <v>3355</v>
      </c>
      <c r="BP19" s="53" t="s">
        <v>4229</v>
      </c>
      <c r="BQ19" s="53" t="s">
        <v>3355</v>
      </c>
      <c r="BR19" s="53" t="s">
        <v>3355</v>
      </c>
      <c r="BS19" s="53" t="s">
        <v>3355</v>
      </c>
      <c r="BT19" s="53" t="s">
        <v>1292</v>
      </c>
      <c r="BU19" s="53" t="s">
        <v>3355</v>
      </c>
      <c r="BV19" s="53" t="s">
        <v>3355</v>
      </c>
      <c r="BW19" s="53" t="s">
        <v>3355</v>
      </c>
      <c r="BX19" s="53">
        <v>79205.12</v>
      </c>
      <c r="BY19" s="53" t="s">
        <v>3355</v>
      </c>
      <c r="BZ19" s="53" t="s">
        <v>3355</v>
      </c>
      <c r="CA19" s="53" t="s">
        <v>3383</v>
      </c>
      <c r="CB19" s="53" t="s">
        <v>4095</v>
      </c>
      <c r="CC19" s="53" t="s">
        <v>3355</v>
      </c>
      <c r="CD19" s="53" t="s">
        <v>3355</v>
      </c>
      <c r="CE19" t="s">
        <v>4096</v>
      </c>
      <c r="CF19" t="s">
        <v>4097</v>
      </c>
    </row>
    <row r="20" spans="1:84">
      <c r="A20" s="53">
        <v>4245</v>
      </c>
      <c r="B20" s="53" t="s">
        <v>4214</v>
      </c>
      <c r="C20" s="53" t="s">
        <v>3355</v>
      </c>
      <c r="D20" s="53" t="s">
        <v>4215</v>
      </c>
      <c r="E20" s="53" t="s">
        <v>4099</v>
      </c>
      <c r="F20" s="53" t="s">
        <v>4234</v>
      </c>
      <c r="G20" s="53" t="s">
        <v>3383</v>
      </c>
      <c r="H20" s="53" t="s">
        <v>4217</v>
      </c>
      <c r="I20" s="53">
        <v>47465.92</v>
      </c>
      <c r="J20" s="53" t="s">
        <v>1292</v>
      </c>
      <c r="K20" s="53" t="s">
        <v>4218</v>
      </c>
      <c r="L20" s="53" t="s">
        <v>4219</v>
      </c>
      <c r="M20" s="53" t="s">
        <v>4192</v>
      </c>
      <c r="N20" s="53" t="s">
        <v>3391</v>
      </c>
      <c r="O20" s="53" t="s">
        <v>4083</v>
      </c>
      <c r="P20" s="53" t="s">
        <v>4084</v>
      </c>
      <c r="Q20" s="53" t="s">
        <v>4217</v>
      </c>
      <c r="R20" s="53" t="s">
        <v>4220</v>
      </c>
      <c r="S20" s="53" t="s">
        <v>4221</v>
      </c>
      <c r="T20" s="53" t="s">
        <v>3355</v>
      </c>
      <c r="U20" s="53" t="s">
        <v>3383</v>
      </c>
      <c r="V20" s="53" t="s">
        <v>4217</v>
      </c>
      <c r="W20" s="53" t="s">
        <v>3355</v>
      </c>
      <c r="X20" s="53" t="s">
        <v>4235</v>
      </c>
      <c r="Y20" s="53" t="s">
        <v>4223</v>
      </c>
      <c r="Z20" s="53" t="s">
        <v>4224</v>
      </c>
      <c r="AA20" s="53" t="s">
        <v>4192</v>
      </c>
      <c r="AB20" s="53" t="s">
        <v>4225</v>
      </c>
      <c r="AC20" s="53" t="s">
        <v>4226</v>
      </c>
      <c r="AD20" s="53" t="s">
        <v>3355</v>
      </c>
      <c r="AE20" s="53" t="s">
        <v>3355</v>
      </c>
      <c r="AF20" s="53" t="s">
        <v>4227</v>
      </c>
      <c r="AG20" s="53" t="s">
        <v>3355</v>
      </c>
      <c r="AH20" s="53" t="s">
        <v>3355</v>
      </c>
      <c r="AI20" s="53" t="s">
        <v>4227</v>
      </c>
      <c r="AJ20" s="53" t="s">
        <v>3355</v>
      </c>
      <c r="AK20" s="53" t="s">
        <v>3355</v>
      </c>
      <c r="AL20" s="53" t="s">
        <v>3355</v>
      </c>
      <c r="AM20" s="53" t="s">
        <v>3355</v>
      </c>
      <c r="AN20" s="53" t="s">
        <v>3355</v>
      </c>
      <c r="AO20" s="53" t="s">
        <v>3355</v>
      </c>
      <c r="AP20" s="54">
        <v>45902.3581597222</v>
      </c>
      <c r="AQ20" s="53" t="s">
        <v>3355</v>
      </c>
      <c r="AR20" s="53" t="s">
        <v>3355</v>
      </c>
      <c r="AS20" s="53" t="s">
        <v>3383</v>
      </c>
      <c r="AT20" s="53" t="s">
        <v>4089</v>
      </c>
      <c r="AU20" s="53" t="s">
        <v>3355</v>
      </c>
      <c r="AV20" s="53" t="s">
        <v>3355</v>
      </c>
      <c r="AW20" s="54">
        <v>45873.3761805556</v>
      </c>
      <c r="AX20" s="53" t="s">
        <v>3355</v>
      </c>
      <c r="AY20" s="53" t="s">
        <v>4090</v>
      </c>
      <c r="AZ20" s="53" t="s">
        <v>3355</v>
      </c>
      <c r="BA20" s="53" t="s">
        <v>3355</v>
      </c>
      <c r="BB20" s="53" t="s">
        <v>3355</v>
      </c>
      <c r="BC20" s="53" t="s">
        <v>3355</v>
      </c>
      <c r="BD20" s="53" t="s">
        <v>4228</v>
      </c>
      <c r="BE20" s="53" t="s">
        <v>3355</v>
      </c>
      <c r="BF20" s="53" t="s">
        <v>4092</v>
      </c>
      <c r="BG20" s="53" t="s">
        <v>3355</v>
      </c>
      <c r="BH20" s="53" t="s">
        <v>3355</v>
      </c>
      <c r="BI20" s="53" t="s">
        <v>739</v>
      </c>
      <c r="BJ20" s="53" t="s">
        <v>3355</v>
      </c>
      <c r="BK20" s="53" t="s">
        <v>3355</v>
      </c>
      <c r="BL20" s="53" t="s">
        <v>3355</v>
      </c>
      <c r="BM20" s="53" t="s">
        <v>3355</v>
      </c>
      <c r="BN20" s="53">
        <v>47465.92</v>
      </c>
      <c r="BO20" s="53" t="s">
        <v>3355</v>
      </c>
      <c r="BP20" s="53" t="s">
        <v>4229</v>
      </c>
      <c r="BQ20" s="53" t="s">
        <v>3355</v>
      </c>
      <c r="BR20" s="53" t="s">
        <v>3355</v>
      </c>
      <c r="BS20" s="53" t="s">
        <v>3355</v>
      </c>
      <c r="BT20" s="53" t="s">
        <v>1292</v>
      </c>
      <c r="BU20" s="53" t="s">
        <v>3355</v>
      </c>
      <c r="BV20" s="53" t="s">
        <v>3355</v>
      </c>
      <c r="BW20" s="53" t="s">
        <v>3355</v>
      </c>
      <c r="BX20" s="53">
        <v>47465.92</v>
      </c>
      <c r="BY20" s="53" t="s">
        <v>3355</v>
      </c>
      <c r="BZ20" s="53" t="s">
        <v>3355</v>
      </c>
      <c r="CA20" s="53" t="s">
        <v>3383</v>
      </c>
      <c r="CB20" s="53" t="s">
        <v>4095</v>
      </c>
      <c r="CC20" s="53" t="s">
        <v>3355</v>
      </c>
      <c r="CD20" s="53" t="s">
        <v>3355</v>
      </c>
      <c r="CE20" t="s">
        <v>4096</v>
      </c>
      <c r="CF20" t="s">
        <v>4097</v>
      </c>
    </row>
    <row r="21" spans="1:84">
      <c r="A21" s="53">
        <v>4246</v>
      </c>
      <c r="B21" s="53" t="s">
        <v>4214</v>
      </c>
      <c r="C21" s="53" t="s">
        <v>3355</v>
      </c>
      <c r="D21" s="53" t="s">
        <v>4215</v>
      </c>
      <c r="E21" s="53" t="s">
        <v>4099</v>
      </c>
      <c r="F21" s="53" t="s">
        <v>4236</v>
      </c>
      <c r="G21" s="53" t="s">
        <v>3383</v>
      </c>
      <c r="H21" s="53" t="s">
        <v>4217</v>
      </c>
      <c r="I21" s="53">
        <v>232.65</v>
      </c>
      <c r="J21" s="53" t="s">
        <v>1292</v>
      </c>
      <c r="K21" s="53" t="s">
        <v>4218</v>
      </c>
      <c r="L21" s="53" t="s">
        <v>4219</v>
      </c>
      <c r="M21" s="53" t="s">
        <v>4192</v>
      </c>
      <c r="N21" s="53" t="s">
        <v>3391</v>
      </c>
      <c r="O21" s="53" t="s">
        <v>4083</v>
      </c>
      <c r="P21" s="53" t="s">
        <v>4084</v>
      </c>
      <c r="Q21" s="53" t="s">
        <v>4217</v>
      </c>
      <c r="R21" s="53" t="s">
        <v>4220</v>
      </c>
      <c r="S21" s="53" t="s">
        <v>4221</v>
      </c>
      <c r="T21" s="53" t="s">
        <v>3355</v>
      </c>
      <c r="U21" s="53" t="s">
        <v>3383</v>
      </c>
      <c r="V21" s="53" t="s">
        <v>4217</v>
      </c>
      <c r="W21" s="53" t="s">
        <v>3355</v>
      </c>
      <c r="X21" s="53" t="s">
        <v>4237</v>
      </c>
      <c r="Y21" s="53" t="s">
        <v>4223</v>
      </c>
      <c r="Z21" s="53" t="s">
        <v>4224</v>
      </c>
      <c r="AA21" s="53" t="s">
        <v>4192</v>
      </c>
      <c r="AB21" s="53" t="s">
        <v>4225</v>
      </c>
      <c r="AC21" s="53" t="s">
        <v>4226</v>
      </c>
      <c r="AD21" s="53" t="s">
        <v>3355</v>
      </c>
      <c r="AE21" s="53" t="s">
        <v>3355</v>
      </c>
      <c r="AF21" s="53" t="s">
        <v>4227</v>
      </c>
      <c r="AG21" s="53" t="s">
        <v>3355</v>
      </c>
      <c r="AH21" s="53" t="s">
        <v>3355</v>
      </c>
      <c r="AI21" s="53" t="s">
        <v>4227</v>
      </c>
      <c r="AJ21" s="53" t="s">
        <v>3355</v>
      </c>
      <c r="AK21" s="53" t="s">
        <v>3355</v>
      </c>
      <c r="AL21" s="53" t="s">
        <v>3355</v>
      </c>
      <c r="AM21" s="53" t="s">
        <v>3355</v>
      </c>
      <c r="AN21" s="53" t="s">
        <v>3355</v>
      </c>
      <c r="AO21" s="53" t="s">
        <v>3355</v>
      </c>
      <c r="AP21" s="54">
        <v>45902.3581597222</v>
      </c>
      <c r="AQ21" s="53" t="s">
        <v>3355</v>
      </c>
      <c r="AR21" s="53" t="s">
        <v>3355</v>
      </c>
      <c r="AS21" s="53" t="s">
        <v>3383</v>
      </c>
      <c r="AT21" s="53" t="s">
        <v>4089</v>
      </c>
      <c r="AU21" s="53" t="s">
        <v>3355</v>
      </c>
      <c r="AV21" s="53" t="s">
        <v>3355</v>
      </c>
      <c r="AW21" s="54">
        <v>45873.3761805556</v>
      </c>
      <c r="AX21" s="53" t="s">
        <v>3355</v>
      </c>
      <c r="AY21" s="53" t="s">
        <v>4090</v>
      </c>
      <c r="AZ21" s="53" t="s">
        <v>3355</v>
      </c>
      <c r="BA21" s="53" t="s">
        <v>3355</v>
      </c>
      <c r="BB21" s="53" t="s">
        <v>3355</v>
      </c>
      <c r="BC21" s="53" t="s">
        <v>3355</v>
      </c>
      <c r="BD21" s="53" t="s">
        <v>4228</v>
      </c>
      <c r="BE21" s="53" t="s">
        <v>3355</v>
      </c>
      <c r="BF21" s="53" t="s">
        <v>4092</v>
      </c>
      <c r="BG21" s="53" t="s">
        <v>3355</v>
      </c>
      <c r="BH21" s="53" t="s">
        <v>3355</v>
      </c>
      <c r="BI21" s="53" t="s">
        <v>739</v>
      </c>
      <c r="BJ21" s="53" t="s">
        <v>3355</v>
      </c>
      <c r="BK21" s="53" t="s">
        <v>3355</v>
      </c>
      <c r="BL21" s="53" t="s">
        <v>3355</v>
      </c>
      <c r="BM21" s="53" t="s">
        <v>3355</v>
      </c>
      <c r="BN21" s="53">
        <v>232.65</v>
      </c>
      <c r="BO21" s="53" t="s">
        <v>3355</v>
      </c>
      <c r="BP21" s="53" t="s">
        <v>4229</v>
      </c>
      <c r="BQ21" s="53" t="s">
        <v>3355</v>
      </c>
      <c r="BR21" s="53" t="s">
        <v>3355</v>
      </c>
      <c r="BS21" s="53" t="s">
        <v>3355</v>
      </c>
      <c r="BT21" s="53" t="s">
        <v>1292</v>
      </c>
      <c r="BU21" s="53" t="s">
        <v>3355</v>
      </c>
      <c r="BV21" s="53" t="s">
        <v>3355</v>
      </c>
      <c r="BW21" s="53" t="s">
        <v>3355</v>
      </c>
      <c r="BX21" s="53">
        <v>232.65</v>
      </c>
      <c r="BY21" s="53" t="s">
        <v>3355</v>
      </c>
      <c r="BZ21" s="53" t="s">
        <v>3355</v>
      </c>
      <c r="CA21" s="53" t="s">
        <v>3383</v>
      </c>
      <c r="CB21" s="53" t="s">
        <v>4095</v>
      </c>
      <c r="CC21" s="53" t="s">
        <v>3355</v>
      </c>
      <c r="CD21" s="53" t="s">
        <v>3355</v>
      </c>
      <c r="CE21" t="s">
        <v>4096</v>
      </c>
      <c r="CF21" t="s">
        <v>4097</v>
      </c>
    </row>
    <row r="22" spans="1:84">
      <c r="A22" s="53">
        <v>4541</v>
      </c>
      <c r="B22" s="53" t="s">
        <v>3355</v>
      </c>
      <c r="C22" s="53" t="s">
        <v>4238</v>
      </c>
      <c r="D22" s="53" t="s">
        <v>3355</v>
      </c>
      <c r="E22" s="53" t="s">
        <v>4099</v>
      </c>
      <c r="F22" s="53" t="s">
        <v>4239</v>
      </c>
      <c r="G22" s="53" t="s">
        <v>3383</v>
      </c>
      <c r="H22" s="53" t="s">
        <v>3181</v>
      </c>
      <c r="I22" s="53">
        <v>2466.67</v>
      </c>
      <c r="J22" s="53" t="s">
        <v>3355</v>
      </c>
      <c r="K22" s="53" t="s">
        <v>3355</v>
      </c>
      <c r="L22" s="53" t="s">
        <v>4099</v>
      </c>
      <c r="M22" s="53" t="s">
        <v>3392</v>
      </c>
      <c r="N22" s="53" t="s">
        <v>3392</v>
      </c>
      <c r="O22" s="53" t="s">
        <v>4083</v>
      </c>
      <c r="P22" s="53" t="s">
        <v>4084</v>
      </c>
      <c r="Q22" s="53" t="s">
        <v>3181</v>
      </c>
      <c r="R22" s="53" t="s">
        <v>4240</v>
      </c>
      <c r="S22" s="53" t="s">
        <v>4241</v>
      </c>
      <c r="T22" s="53" t="s">
        <v>4087</v>
      </c>
      <c r="U22" s="53" t="s">
        <v>3383</v>
      </c>
      <c r="V22" s="53" t="s">
        <v>3352</v>
      </c>
      <c r="W22" s="53" t="s">
        <v>3355</v>
      </c>
      <c r="X22" s="53" t="s">
        <v>4242</v>
      </c>
      <c r="Y22" s="53" t="s">
        <v>4107</v>
      </c>
      <c r="Z22" s="53" t="s">
        <v>4243</v>
      </c>
      <c r="AA22" s="53" t="s">
        <v>3355</v>
      </c>
      <c r="AB22" s="53" t="s">
        <v>3355</v>
      </c>
      <c r="AC22" s="53" t="s">
        <v>3355</v>
      </c>
      <c r="AD22" s="53" t="s">
        <v>3355</v>
      </c>
      <c r="AE22" s="53" t="s">
        <v>3355</v>
      </c>
      <c r="AF22" s="53" t="s">
        <v>3355</v>
      </c>
      <c r="AG22" s="53" t="s">
        <v>3355</v>
      </c>
      <c r="AH22" s="53" t="s">
        <v>3355</v>
      </c>
      <c r="AI22" s="53" t="s">
        <v>3355</v>
      </c>
      <c r="AJ22" s="53" t="s">
        <v>3355</v>
      </c>
      <c r="AK22" s="53" t="s">
        <v>3355</v>
      </c>
      <c r="AL22" s="53" t="s">
        <v>3355</v>
      </c>
      <c r="AM22" s="53" t="s">
        <v>3355</v>
      </c>
      <c r="AN22" s="53" t="s">
        <v>3355</v>
      </c>
      <c r="AO22" s="53" t="s">
        <v>3355</v>
      </c>
      <c r="AP22" s="54">
        <v>45882.6985416667</v>
      </c>
      <c r="AQ22" s="53" t="s">
        <v>3355</v>
      </c>
      <c r="AR22" s="53" t="s">
        <v>3355</v>
      </c>
      <c r="AS22" s="53" t="s">
        <v>3383</v>
      </c>
      <c r="AT22" s="53" t="s">
        <v>4089</v>
      </c>
      <c r="AU22" s="53" t="s">
        <v>3355</v>
      </c>
      <c r="AV22" s="53" t="s">
        <v>3355</v>
      </c>
      <c r="AW22" s="54">
        <v>45882.6375810185</v>
      </c>
      <c r="AX22" s="53" t="s">
        <v>3355</v>
      </c>
      <c r="AY22" s="53" t="s">
        <v>4090</v>
      </c>
      <c r="AZ22" s="53" t="s">
        <v>3355</v>
      </c>
      <c r="BA22" s="53" t="s">
        <v>3355</v>
      </c>
      <c r="BB22" s="53" t="s">
        <v>3355</v>
      </c>
      <c r="BC22" s="53" t="s">
        <v>3179</v>
      </c>
      <c r="BD22" s="53" t="s">
        <v>4244</v>
      </c>
      <c r="BE22" s="53" t="s">
        <v>2851</v>
      </c>
      <c r="BF22" s="53" t="s">
        <v>4092</v>
      </c>
      <c r="BG22" s="53" t="s">
        <v>3355</v>
      </c>
      <c r="BH22" s="53" t="s">
        <v>3355</v>
      </c>
      <c r="BI22" s="53" t="s">
        <v>2814</v>
      </c>
      <c r="BJ22" s="53" t="s">
        <v>3355</v>
      </c>
      <c r="BK22" s="53" t="s">
        <v>3355</v>
      </c>
      <c r="BL22" s="53">
        <v>3645366</v>
      </c>
      <c r="BM22" s="53" t="s">
        <v>4245</v>
      </c>
      <c r="BN22" s="53">
        <v>2466.67</v>
      </c>
      <c r="BO22" s="53" t="s">
        <v>3355</v>
      </c>
      <c r="BP22" s="53" t="s">
        <v>3355</v>
      </c>
      <c r="BQ22" s="53" t="s">
        <v>3355</v>
      </c>
      <c r="BR22" s="53" t="s">
        <v>4246</v>
      </c>
      <c r="BS22" s="53" t="s">
        <v>1292</v>
      </c>
      <c r="BT22" s="53" t="s">
        <v>3355</v>
      </c>
      <c r="BU22" s="53" t="s">
        <v>3355</v>
      </c>
      <c r="BV22" s="53" t="s">
        <v>4095</v>
      </c>
      <c r="BW22" s="53" t="s">
        <v>3355</v>
      </c>
      <c r="BX22" s="53">
        <v>2466.67</v>
      </c>
      <c r="BY22" s="53" t="s">
        <v>3355</v>
      </c>
      <c r="BZ22" s="53" t="s">
        <v>3355</v>
      </c>
      <c r="CA22" s="53" t="s">
        <v>3355</v>
      </c>
      <c r="CB22" s="53" t="s">
        <v>3355</v>
      </c>
      <c r="CC22" s="53" t="s">
        <v>3355</v>
      </c>
      <c r="CD22" s="53" t="s">
        <v>3355</v>
      </c>
      <c r="CE22" t="s">
        <v>4096</v>
      </c>
      <c r="CF22" t="s">
        <v>4097</v>
      </c>
    </row>
    <row r="23" spans="1:84">
      <c r="A23" s="53">
        <v>5932</v>
      </c>
      <c r="B23" s="53" t="s">
        <v>3355</v>
      </c>
      <c r="C23" s="53" t="s">
        <v>4247</v>
      </c>
      <c r="D23" s="53" t="s">
        <v>3355</v>
      </c>
      <c r="E23" s="53" t="s">
        <v>4099</v>
      </c>
      <c r="F23" s="53" t="s">
        <v>4248</v>
      </c>
      <c r="G23" s="53" t="s">
        <v>3383</v>
      </c>
      <c r="H23" s="53" t="s">
        <v>3123</v>
      </c>
      <c r="I23" s="53">
        <v>9900</v>
      </c>
      <c r="J23" s="53" t="s">
        <v>3355</v>
      </c>
      <c r="K23" s="53" t="s">
        <v>3355</v>
      </c>
      <c r="L23" s="53" t="s">
        <v>4099</v>
      </c>
      <c r="M23" s="53" t="s">
        <v>4249</v>
      </c>
      <c r="N23" s="53" t="s">
        <v>4249</v>
      </c>
      <c r="O23" s="53" t="s">
        <v>4083</v>
      </c>
      <c r="P23" s="53" t="s">
        <v>4084</v>
      </c>
      <c r="Q23" s="53" t="s">
        <v>3123</v>
      </c>
      <c r="R23" s="53" t="s">
        <v>4250</v>
      </c>
      <c r="S23" s="53" t="s">
        <v>4172</v>
      </c>
      <c r="T23" s="53" t="s">
        <v>4087</v>
      </c>
      <c r="U23" s="53" t="s">
        <v>3383</v>
      </c>
      <c r="V23" s="53" t="s">
        <v>3352</v>
      </c>
      <c r="W23" s="53" t="s">
        <v>3355</v>
      </c>
      <c r="X23" s="53" t="s">
        <v>4251</v>
      </c>
      <c r="Y23" s="53" t="s">
        <v>4107</v>
      </c>
      <c r="Z23" s="53" t="s">
        <v>3392</v>
      </c>
      <c r="AA23" s="53" t="s">
        <v>3355</v>
      </c>
      <c r="AB23" s="53" t="s">
        <v>3355</v>
      </c>
      <c r="AC23" s="53" t="s">
        <v>3355</v>
      </c>
      <c r="AD23" s="53" t="s">
        <v>3355</v>
      </c>
      <c r="AE23" s="53" t="s">
        <v>3355</v>
      </c>
      <c r="AF23" s="53" t="s">
        <v>3355</v>
      </c>
      <c r="AG23" s="53" t="s">
        <v>3355</v>
      </c>
      <c r="AH23" s="53" t="s">
        <v>3355</v>
      </c>
      <c r="AI23" s="53" t="s">
        <v>3355</v>
      </c>
      <c r="AJ23" s="53" t="s">
        <v>3355</v>
      </c>
      <c r="AK23" s="53" t="s">
        <v>3355</v>
      </c>
      <c r="AL23" s="53" t="s">
        <v>3355</v>
      </c>
      <c r="AM23" s="53" t="s">
        <v>3355</v>
      </c>
      <c r="AN23" s="53" t="s">
        <v>3355</v>
      </c>
      <c r="AO23" s="53" t="s">
        <v>3355</v>
      </c>
      <c r="AP23" s="54">
        <v>45877.4484143518</v>
      </c>
      <c r="AQ23" s="53" t="s">
        <v>3355</v>
      </c>
      <c r="AR23" s="53" t="s">
        <v>3355</v>
      </c>
      <c r="AS23" s="53" t="s">
        <v>3383</v>
      </c>
      <c r="AT23" s="53" t="s">
        <v>4089</v>
      </c>
      <c r="AU23" s="53" t="s">
        <v>3355</v>
      </c>
      <c r="AV23" s="53" t="s">
        <v>3355</v>
      </c>
      <c r="AW23" s="54">
        <v>45876.9078240741</v>
      </c>
      <c r="AX23" s="53" t="s">
        <v>3355</v>
      </c>
      <c r="AY23" s="53" t="s">
        <v>4090</v>
      </c>
      <c r="AZ23" s="53" t="s">
        <v>3355</v>
      </c>
      <c r="BA23" s="53" t="s">
        <v>3355</v>
      </c>
      <c r="BB23" s="53" t="s">
        <v>3355</v>
      </c>
      <c r="BC23" s="53" t="s">
        <v>3121</v>
      </c>
      <c r="BD23" s="53" t="s">
        <v>4252</v>
      </c>
      <c r="BE23" s="53" t="s">
        <v>2855</v>
      </c>
      <c r="BF23" s="53" t="s">
        <v>4092</v>
      </c>
      <c r="BG23" s="53" t="s">
        <v>3355</v>
      </c>
      <c r="BH23" s="53" t="s">
        <v>3355</v>
      </c>
      <c r="BI23" s="53" t="s">
        <v>2814</v>
      </c>
      <c r="BJ23" s="53" t="s">
        <v>3355</v>
      </c>
      <c r="BK23" s="53" t="s">
        <v>3355</v>
      </c>
      <c r="BL23" s="53">
        <v>3645365</v>
      </c>
      <c r="BM23" s="53" t="s">
        <v>4253</v>
      </c>
      <c r="BN23" s="53">
        <v>9900</v>
      </c>
      <c r="BO23" s="53" t="s">
        <v>3355</v>
      </c>
      <c r="BP23" s="53" t="s">
        <v>3355</v>
      </c>
      <c r="BQ23" s="53" t="s">
        <v>3355</v>
      </c>
      <c r="BR23" s="53" t="s">
        <v>4254</v>
      </c>
      <c r="BS23" s="53" t="s">
        <v>1292</v>
      </c>
      <c r="BT23" s="53" t="s">
        <v>3355</v>
      </c>
      <c r="BU23" s="53" t="s">
        <v>3355</v>
      </c>
      <c r="BV23" s="53" t="s">
        <v>4095</v>
      </c>
      <c r="BW23" s="53" t="s">
        <v>3355</v>
      </c>
      <c r="BX23" s="53">
        <v>9900</v>
      </c>
      <c r="BY23" s="53" t="s">
        <v>3355</v>
      </c>
      <c r="BZ23" s="53" t="s">
        <v>3355</v>
      </c>
      <c r="CA23" s="53" t="s">
        <v>3355</v>
      </c>
      <c r="CB23" s="53" t="s">
        <v>3355</v>
      </c>
      <c r="CC23" s="53" t="s">
        <v>3355</v>
      </c>
      <c r="CD23" s="53" t="s">
        <v>3355</v>
      </c>
      <c r="CE23" t="s">
        <v>4096</v>
      </c>
      <c r="CF23" t="s">
        <v>4097</v>
      </c>
    </row>
    <row r="24" spans="1:84">
      <c r="A24" s="53">
        <v>6055</v>
      </c>
      <c r="B24" s="53" t="s">
        <v>4214</v>
      </c>
      <c r="C24" s="53" t="s">
        <v>3355</v>
      </c>
      <c r="D24" s="53" t="s">
        <v>4255</v>
      </c>
      <c r="E24" s="53" t="s">
        <v>4099</v>
      </c>
      <c r="F24" s="53" t="s">
        <v>4256</v>
      </c>
      <c r="G24" s="53" t="s">
        <v>3383</v>
      </c>
      <c r="H24" s="53" t="s">
        <v>4221</v>
      </c>
      <c r="I24" s="53">
        <v>1044</v>
      </c>
      <c r="J24" s="53" t="s">
        <v>1292</v>
      </c>
      <c r="K24" s="53" t="s">
        <v>4218</v>
      </c>
      <c r="L24" s="53" t="s">
        <v>4219</v>
      </c>
      <c r="M24" s="53" t="s">
        <v>4249</v>
      </c>
      <c r="N24" s="53" t="s">
        <v>4257</v>
      </c>
      <c r="O24" s="53" t="s">
        <v>4083</v>
      </c>
      <c r="P24" s="53" t="s">
        <v>4084</v>
      </c>
      <c r="Q24" s="53" t="s">
        <v>4221</v>
      </c>
      <c r="R24" s="53" t="s">
        <v>4220</v>
      </c>
      <c r="S24" s="53" t="s">
        <v>4221</v>
      </c>
      <c r="T24" s="53" t="s">
        <v>3355</v>
      </c>
      <c r="U24" s="53" t="s">
        <v>3383</v>
      </c>
      <c r="V24" s="53" t="s">
        <v>4217</v>
      </c>
      <c r="W24" s="53" t="s">
        <v>3355</v>
      </c>
      <c r="X24" s="53" t="s">
        <v>4258</v>
      </c>
      <c r="Y24" s="53" t="s">
        <v>4259</v>
      </c>
      <c r="Z24" s="53" t="s">
        <v>4260</v>
      </c>
      <c r="AA24" s="53" t="s">
        <v>4249</v>
      </c>
      <c r="AB24" s="53" t="s">
        <v>4225</v>
      </c>
      <c r="AC24" s="53" t="s">
        <v>4227</v>
      </c>
      <c r="AD24" s="53" t="s">
        <v>3355</v>
      </c>
      <c r="AE24" s="53" t="s">
        <v>3355</v>
      </c>
      <c r="AF24" s="53" t="s">
        <v>4227</v>
      </c>
      <c r="AG24" s="53" t="s">
        <v>3355</v>
      </c>
      <c r="AH24" s="53" t="s">
        <v>3355</v>
      </c>
      <c r="AI24" s="53" t="s">
        <v>4227</v>
      </c>
      <c r="AJ24" s="53" t="s">
        <v>3355</v>
      </c>
      <c r="AK24" s="53" t="s">
        <v>3355</v>
      </c>
      <c r="AL24" s="53" t="s">
        <v>3355</v>
      </c>
      <c r="AM24" s="53" t="s">
        <v>3355</v>
      </c>
      <c r="AN24" s="53" t="s">
        <v>3355</v>
      </c>
      <c r="AO24" s="53" t="s">
        <v>3355</v>
      </c>
      <c r="AP24" s="54">
        <v>45877.4390509259</v>
      </c>
      <c r="AQ24" s="53" t="s">
        <v>3355</v>
      </c>
      <c r="AR24" s="53" t="s">
        <v>3355</v>
      </c>
      <c r="AS24" s="53" t="s">
        <v>3383</v>
      </c>
      <c r="AT24" s="53" t="s">
        <v>4089</v>
      </c>
      <c r="AU24" s="53" t="s">
        <v>3355</v>
      </c>
      <c r="AV24" s="53" t="s">
        <v>3355</v>
      </c>
      <c r="AW24" s="54">
        <v>45866.6576388889</v>
      </c>
      <c r="AX24" s="53" t="s">
        <v>3355</v>
      </c>
      <c r="AY24" s="53" t="s">
        <v>4090</v>
      </c>
      <c r="AZ24" s="53" t="s">
        <v>3355</v>
      </c>
      <c r="BA24" s="53" t="s">
        <v>3355</v>
      </c>
      <c r="BB24" s="53" t="s">
        <v>3355</v>
      </c>
      <c r="BC24" s="53" t="s">
        <v>3355</v>
      </c>
      <c r="BD24" s="53" t="s">
        <v>4261</v>
      </c>
      <c r="BE24" s="53" t="s">
        <v>3355</v>
      </c>
      <c r="BF24" s="53" t="s">
        <v>4092</v>
      </c>
      <c r="BG24" s="53" t="s">
        <v>3355</v>
      </c>
      <c r="BH24" s="53" t="s">
        <v>3355</v>
      </c>
      <c r="BI24" s="53" t="s">
        <v>739</v>
      </c>
      <c r="BJ24" s="53" t="s">
        <v>3355</v>
      </c>
      <c r="BK24" s="53" t="s">
        <v>3355</v>
      </c>
      <c r="BL24" s="53" t="s">
        <v>3355</v>
      </c>
      <c r="BM24" s="53" t="s">
        <v>3355</v>
      </c>
      <c r="BN24" s="53">
        <v>1044</v>
      </c>
      <c r="BO24" s="53" t="s">
        <v>3355</v>
      </c>
      <c r="BP24" s="53" t="s">
        <v>4229</v>
      </c>
      <c r="BQ24" s="53" t="s">
        <v>3355</v>
      </c>
      <c r="BR24" s="53" t="s">
        <v>3355</v>
      </c>
      <c r="BS24" s="53" t="s">
        <v>3355</v>
      </c>
      <c r="BT24" s="53" t="s">
        <v>1292</v>
      </c>
      <c r="BU24" s="53" t="s">
        <v>3355</v>
      </c>
      <c r="BV24" s="53" t="s">
        <v>3355</v>
      </c>
      <c r="BW24" s="53" t="s">
        <v>3355</v>
      </c>
      <c r="BX24" s="53">
        <v>1044</v>
      </c>
      <c r="BY24" s="53" t="s">
        <v>3355</v>
      </c>
      <c r="BZ24" s="53" t="s">
        <v>3355</v>
      </c>
      <c r="CA24" s="53" t="s">
        <v>3383</v>
      </c>
      <c r="CB24" s="53" t="s">
        <v>4095</v>
      </c>
      <c r="CC24" s="53" t="s">
        <v>3355</v>
      </c>
      <c r="CD24" s="53" t="s">
        <v>3355</v>
      </c>
      <c r="CE24" t="s">
        <v>4096</v>
      </c>
      <c r="CF24" t="s">
        <v>4097</v>
      </c>
    </row>
    <row r="25" spans="1:84">
      <c r="A25" s="53">
        <v>6056</v>
      </c>
      <c r="B25" s="53" t="s">
        <v>4214</v>
      </c>
      <c r="C25" s="53" t="s">
        <v>3355</v>
      </c>
      <c r="D25" s="53" t="s">
        <v>4255</v>
      </c>
      <c r="E25" s="53" t="s">
        <v>4099</v>
      </c>
      <c r="F25" s="53" t="s">
        <v>4262</v>
      </c>
      <c r="G25" s="53" t="s">
        <v>3383</v>
      </c>
      <c r="H25" s="53" t="s">
        <v>4221</v>
      </c>
      <c r="I25" s="53">
        <v>1044</v>
      </c>
      <c r="J25" s="53" t="s">
        <v>1292</v>
      </c>
      <c r="K25" s="53" t="s">
        <v>4218</v>
      </c>
      <c r="L25" s="53" t="s">
        <v>4219</v>
      </c>
      <c r="M25" s="53" t="s">
        <v>4249</v>
      </c>
      <c r="N25" s="53" t="s">
        <v>4257</v>
      </c>
      <c r="O25" s="53" t="s">
        <v>4083</v>
      </c>
      <c r="P25" s="53" t="s">
        <v>4084</v>
      </c>
      <c r="Q25" s="53" t="s">
        <v>4221</v>
      </c>
      <c r="R25" s="53" t="s">
        <v>4220</v>
      </c>
      <c r="S25" s="53" t="s">
        <v>4221</v>
      </c>
      <c r="T25" s="53" t="s">
        <v>3355</v>
      </c>
      <c r="U25" s="53" t="s">
        <v>3383</v>
      </c>
      <c r="V25" s="53" t="s">
        <v>4217</v>
      </c>
      <c r="W25" s="53" t="s">
        <v>3355</v>
      </c>
      <c r="X25" s="53" t="s">
        <v>4263</v>
      </c>
      <c r="Y25" s="53" t="s">
        <v>4259</v>
      </c>
      <c r="Z25" s="53" t="s">
        <v>4260</v>
      </c>
      <c r="AA25" s="53" t="s">
        <v>4249</v>
      </c>
      <c r="AB25" s="53" t="s">
        <v>4225</v>
      </c>
      <c r="AC25" s="53" t="s">
        <v>4227</v>
      </c>
      <c r="AD25" s="53" t="s">
        <v>3355</v>
      </c>
      <c r="AE25" s="53" t="s">
        <v>3355</v>
      </c>
      <c r="AF25" s="53" t="s">
        <v>4227</v>
      </c>
      <c r="AG25" s="53" t="s">
        <v>3355</v>
      </c>
      <c r="AH25" s="53" t="s">
        <v>3355</v>
      </c>
      <c r="AI25" s="53" t="s">
        <v>4227</v>
      </c>
      <c r="AJ25" s="53" t="s">
        <v>3355</v>
      </c>
      <c r="AK25" s="53" t="s">
        <v>3355</v>
      </c>
      <c r="AL25" s="53" t="s">
        <v>3355</v>
      </c>
      <c r="AM25" s="53" t="s">
        <v>3355</v>
      </c>
      <c r="AN25" s="53" t="s">
        <v>3355</v>
      </c>
      <c r="AO25" s="53" t="s">
        <v>3355</v>
      </c>
      <c r="AP25" s="54">
        <v>45877.4390162037</v>
      </c>
      <c r="AQ25" s="53" t="s">
        <v>3355</v>
      </c>
      <c r="AR25" s="53" t="s">
        <v>3355</v>
      </c>
      <c r="AS25" s="53" t="s">
        <v>3383</v>
      </c>
      <c r="AT25" s="53" t="s">
        <v>4089</v>
      </c>
      <c r="AU25" s="53" t="s">
        <v>3355</v>
      </c>
      <c r="AV25" s="53" t="s">
        <v>3355</v>
      </c>
      <c r="AW25" s="54">
        <v>45866.6576388889</v>
      </c>
      <c r="AX25" s="53" t="s">
        <v>3355</v>
      </c>
      <c r="AY25" s="53" t="s">
        <v>4090</v>
      </c>
      <c r="AZ25" s="53" t="s">
        <v>3355</v>
      </c>
      <c r="BA25" s="53" t="s">
        <v>3355</v>
      </c>
      <c r="BB25" s="53" t="s">
        <v>3355</v>
      </c>
      <c r="BC25" s="53" t="s">
        <v>3355</v>
      </c>
      <c r="BD25" s="53" t="s">
        <v>4261</v>
      </c>
      <c r="BE25" s="53" t="s">
        <v>3355</v>
      </c>
      <c r="BF25" s="53" t="s">
        <v>4092</v>
      </c>
      <c r="BG25" s="53" t="s">
        <v>3355</v>
      </c>
      <c r="BH25" s="53" t="s">
        <v>3355</v>
      </c>
      <c r="BI25" s="53" t="s">
        <v>739</v>
      </c>
      <c r="BJ25" s="53" t="s">
        <v>3355</v>
      </c>
      <c r="BK25" s="53" t="s">
        <v>3355</v>
      </c>
      <c r="BL25" s="53" t="s">
        <v>3355</v>
      </c>
      <c r="BM25" s="53" t="s">
        <v>3355</v>
      </c>
      <c r="BN25" s="53">
        <v>1044</v>
      </c>
      <c r="BO25" s="53" t="s">
        <v>3355</v>
      </c>
      <c r="BP25" s="53" t="s">
        <v>4229</v>
      </c>
      <c r="BQ25" s="53" t="s">
        <v>3355</v>
      </c>
      <c r="BR25" s="53" t="s">
        <v>3355</v>
      </c>
      <c r="BS25" s="53" t="s">
        <v>3355</v>
      </c>
      <c r="BT25" s="53" t="s">
        <v>1292</v>
      </c>
      <c r="BU25" s="53" t="s">
        <v>3355</v>
      </c>
      <c r="BV25" s="53" t="s">
        <v>3355</v>
      </c>
      <c r="BW25" s="53" t="s">
        <v>3355</v>
      </c>
      <c r="BX25" s="53">
        <v>1044</v>
      </c>
      <c r="BY25" s="53" t="s">
        <v>3355</v>
      </c>
      <c r="BZ25" s="53" t="s">
        <v>3355</v>
      </c>
      <c r="CA25" s="53" t="s">
        <v>3383</v>
      </c>
      <c r="CB25" s="53" t="s">
        <v>4095</v>
      </c>
      <c r="CC25" s="53" t="s">
        <v>3355</v>
      </c>
      <c r="CD25" s="53" t="s">
        <v>3355</v>
      </c>
      <c r="CE25" t="s">
        <v>4096</v>
      </c>
      <c r="CF25" t="s">
        <v>4097</v>
      </c>
    </row>
    <row r="26" spans="1:84">
      <c r="A26" s="53">
        <v>6057</v>
      </c>
      <c r="B26" s="53" t="s">
        <v>4214</v>
      </c>
      <c r="C26" s="53" t="s">
        <v>3355</v>
      </c>
      <c r="D26" s="53" t="s">
        <v>4255</v>
      </c>
      <c r="E26" s="53" t="s">
        <v>4099</v>
      </c>
      <c r="F26" s="53" t="s">
        <v>4264</v>
      </c>
      <c r="G26" s="53" t="s">
        <v>3383</v>
      </c>
      <c r="H26" s="53" t="s">
        <v>4221</v>
      </c>
      <c r="I26" s="53">
        <v>1039.5</v>
      </c>
      <c r="J26" s="53" t="s">
        <v>1292</v>
      </c>
      <c r="K26" s="53" t="s">
        <v>4218</v>
      </c>
      <c r="L26" s="53" t="s">
        <v>4219</v>
      </c>
      <c r="M26" s="53" t="s">
        <v>4249</v>
      </c>
      <c r="N26" s="53" t="s">
        <v>4257</v>
      </c>
      <c r="O26" s="53" t="s">
        <v>4083</v>
      </c>
      <c r="P26" s="53" t="s">
        <v>4084</v>
      </c>
      <c r="Q26" s="53" t="s">
        <v>4221</v>
      </c>
      <c r="R26" s="53" t="s">
        <v>4220</v>
      </c>
      <c r="S26" s="53" t="s">
        <v>4221</v>
      </c>
      <c r="T26" s="53" t="s">
        <v>3355</v>
      </c>
      <c r="U26" s="53" t="s">
        <v>3383</v>
      </c>
      <c r="V26" s="53" t="s">
        <v>4217</v>
      </c>
      <c r="W26" s="53" t="s">
        <v>3355</v>
      </c>
      <c r="X26" s="53" t="s">
        <v>4265</v>
      </c>
      <c r="Y26" s="53" t="s">
        <v>4259</v>
      </c>
      <c r="Z26" s="53" t="s">
        <v>4260</v>
      </c>
      <c r="AA26" s="53" t="s">
        <v>4249</v>
      </c>
      <c r="AB26" s="53" t="s">
        <v>4225</v>
      </c>
      <c r="AC26" s="53" t="s">
        <v>4227</v>
      </c>
      <c r="AD26" s="53" t="s">
        <v>3355</v>
      </c>
      <c r="AE26" s="53" t="s">
        <v>3355</v>
      </c>
      <c r="AF26" s="53" t="s">
        <v>4227</v>
      </c>
      <c r="AG26" s="53" t="s">
        <v>3355</v>
      </c>
      <c r="AH26" s="53" t="s">
        <v>3355</v>
      </c>
      <c r="AI26" s="53" t="s">
        <v>4227</v>
      </c>
      <c r="AJ26" s="53" t="s">
        <v>3355</v>
      </c>
      <c r="AK26" s="53" t="s">
        <v>3355</v>
      </c>
      <c r="AL26" s="53" t="s">
        <v>3355</v>
      </c>
      <c r="AM26" s="53" t="s">
        <v>3355</v>
      </c>
      <c r="AN26" s="53" t="s">
        <v>3355</v>
      </c>
      <c r="AO26" s="53" t="s">
        <v>3355</v>
      </c>
      <c r="AP26" s="54">
        <v>45877.4389699074</v>
      </c>
      <c r="AQ26" s="53" t="s">
        <v>3355</v>
      </c>
      <c r="AR26" s="53" t="s">
        <v>3355</v>
      </c>
      <c r="AS26" s="53" t="s">
        <v>3383</v>
      </c>
      <c r="AT26" s="53" t="s">
        <v>4089</v>
      </c>
      <c r="AU26" s="53" t="s">
        <v>3355</v>
      </c>
      <c r="AV26" s="53" t="s">
        <v>3355</v>
      </c>
      <c r="AW26" s="54">
        <v>45866.6576388889</v>
      </c>
      <c r="AX26" s="53" t="s">
        <v>3355</v>
      </c>
      <c r="AY26" s="53" t="s">
        <v>4090</v>
      </c>
      <c r="AZ26" s="53" t="s">
        <v>3355</v>
      </c>
      <c r="BA26" s="53" t="s">
        <v>3355</v>
      </c>
      <c r="BB26" s="53" t="s">
        <v>3355</v>
      </c>
      <c r="BC26" s="53" t="s">
        <v>3355</v>
      </c>
      <c r="BD26" s="53" t="s">
        <v>4261</v>
      </c>
      <c r="BE26" s="53" t="s">
        <v>3355</v>
      </c>
      <c r="BF26" s="53" t="s">
        <v>4092</v>
      </c>
      <c r="BG26" s="53" t="s">
        <v>3355</v>
      </c>
      <c r="BH26" s="53" t="s">
        <v>3355</v>
      </c>
      <c r="BI26" s="53" t="s">
        <v>739</v>
      </c>
      <c r="BJ26" s="53" t="s">
        <v>3355</v>
      </c>
      <c r="BK26" s="53" t="s">
        <v>3355</v>
      </c>
      <c r="BL26" s="53" t="s">
        <v>3355</v>
      </c>
      <c r="BM26" s="53" t="s">
        <v>3355</v>
      </c>
      <c r="BN26" s="53">
        <v>1039.5</v>
      </c>
      <c r="BO26" s="53" t="s">
        <v>3355</v>
      </c>
      <c r="BP26" s="53" t="s">
        <v>4229</v>
      </c>
      <c r="BQ26" s="53" t="s">
        <v>3355</v>
      </c>
      <c r="BR26" s="53" t="s">
        <v>3355</v>
      </c>
      <c r="BS26" s="53" t="s">
        <v>3355</v>
      </c>
      <c r="BT26" s="53" t="s">
        <v>1292</v>
      </c>
      <c r="BU26" s="53" t="s">
        <v>3355</v>
      </c>
      <c r="BV26" s="53" t="s">
        <v>3355</v>
      </c>
      <c r="BW26" s="53" t="s">
        <v>3355</v>
      </c>
      <c r="BX26" s="53">
        <v>1039.5</v>
      </c>
      <c r="BY26" s="53" t="s">
        <v>3355</v>
      </c>
      <c r="BZ26" s="53" t="s">
        <v>3355</v>
      </c>
      <c r="CA26" s="53" t="s">
        <v>3383</v>
      </c>
      <c r="CB26" s="53" t="s">
        <v>4095</v>
      </c>
      <c r="CC26" s="53" t="s">
        <v>3355</v>
      </c>
      <c r="CD26" s="53" t="s">
        <v>3355</v>
      </c>
      <c r="CE26" t="s">
        <v>4096</v>
      </c>
      <c r="CF26" t="s">
        <v>4097</v>
      </c>
    </row>
    <row r="27" spans="1:84">
      <c r="A27" s="53">
        <v>6058</v>
      </c>
      <c r="B27" s="53" t="s">
        <v>4214</v>
      </c>
      <c r="C27" s="53" t="s">
        <v>3355</v>
      </c>
      <c r="D27" s="53" t="s">
        <v>4255</v>
      </c>
      <c r="E27" s="53" t="s">
        <v>4099</v>
      </c>
      <c r="F27" s="53" t="s">
        <v>4266</v>
      </c>
      <c r="G27" s="53" t="s">
        <v>3383</v>
      </c>
      <c r="H27" s="53" t="s">
        <v>4221</v>
      </c>
      <c r="I27" s="53">
        <v>9.99</v>
      </c>
      <c r="J27" s="53" t="s">
        <v>1292</v>
      </c>
      <c r="K27" s="53" t="s">
        <v>4218</v>
      </c>
      <c r="L27" s="53" t="s">
        <v>4219</v>
      </c>
      <c r="M27" s="53" t="s">
        <v>4249</v>
      </c>
      <c r="N27" s="53" t="s">
        <v>4257</v>
      </c>
      <c r="O27" s="53" t="s">
        <v>4083</v>
      </c>
      <c r="P27" s="53" t="s">
        <v>4084</v>
      </c>
      <c r="Q27" s="53" t="s">
        <v>4221</v>
      </c>
      <c r="R27" s="53" t="s">
        <v>4220</v>
      </c>
      <c r="S27" s="53" t="s">
        <v>4221</v>
      </c>
      <c r="T27" s="53" t="s">
        <v>3355</v>
      </c>
      <c r="U27" s="53" t="s">
        <v>3383</v>
      </c>
      <c r="V27" s="53" t="s">
        <v>4217</v>
      </c>
      <c r="W27" s="53" t="s">
        <v>3355</v>
      </c>
      <c r="X27" s="53" t="s">
        <v>4267</v>
      </c>
      <c r="Y27" s="53" t="s">
        <v>4259</v>
      </c>
      <c r="Z27" s="53" t="s">
        <v>4260</v>
      </c>
      <c r="AA27" s="53" t="s">
        <v>4249</v>
      </c>
      <c r="AB27" s="53" t="s">
        <v>4225</v>
      </c>
      <c r="AC27" s="53" t="s">
        <v>4227</v>
      </c>
      <c r="AD27" s="53" t="s">
        <v>3355</v>
      </c>
      <c r="AE27" s="53" t="s">
        <v>3355</v>
      </c>
      <c r="AF27" s="53" t="s">
        <v>4227</v>
      </c>
      <c r="AG27" s="53" t="s">
        <v>3355</v>
      </c>
      <c r="AH27" s="53" t="s">
        <v>3355</v>
      </c>
      <c r="AI27" s="53" t="s">
        <v>4227</v>
      </c>
      <c r="AJ27" s="53" t="s">
        <v>3355</v>
      </c>
      <c r="AK27" s="53" t="s">
        <v>3355</v>
      </c>
      <c r="AL27" s="53" t="s">
        <v>3355</v>
      </c>
      <c r="AM27" s="53" t="s">
        <v>3355</v>
      </c>
      <c r="AN27" s="53" t="s">
        <v>3355</v>
      </c>
      <c r="AO27" s="53" t="s">
        <v>3355</v>
      </c>
      <c r="AP27" s="54">
        <v>45877.4389236111</v>
      </c>
      <c r="AQ27" s="53" t="s">
        <v>3355</v>
      </c>
      <c r="AR27" s="53" t="s">
        <v>3355</v>
      </c>
      <c r="AS27" s="53" t="s">
        <v>3383</v>
      </c>
      <c r="AT27" s="53" t="s">
        <v>4089</v>
      </c>
      <c r="AU27" s="53" t="s">
        <v>3355</v>
      </c>
      <c r="AV27" s="53" t="s">
        <v>3355</v>
      </c>
      <c r="AW27" s="54">
        <v>45866.6576388889</v>
      </c>
      <c r="AX27" s="53" t="s">
        <v>3355</v>
      </c>
      <c r="AY27" s="53" t="s">
        <v>4090</v>
      </c>
      <c r="AZ27" s="53" t="s">
        <v>3355</v>
      </c>
      <c r="BA27" s="53" t="s">
        <v>3355</v>
      </c>
      <c r="BB27" s="53" t="s">
        <v>3355</v>
      </c>
      <c r="BC27" s="53" t="s">
        <v>3355</v>
      </c>
      <c r="BD27" s="53" t="s">
        <v>4261</v>
      </c>
      <c r="BE27" s="53" t="s">
        <v>3355</v>
      </c>
      <c r="BF27" s="53" t="s">
        <v>4092</v>
      </c>
      <c r="BG27" s="53" t="s">
        <v>3355</v>
      </c>
      <c r="BH27" s="53" t="s">
        <v>3355</v>
      </c>
      <c r="BI27" s="53" t="s">
        <v>739</v>
      </c>
      <c r="BJ27" s="53" t="s">
        <v>3355</v>
      </c>
      <c r="BK27" s="53" t="s">
        <v>3355</v>
      </c>
      <c r="BL27" s="53" t="s">
        <v>3355</v>
      </c>
      <c r="BM27" s="53" t="s">
        <v>3355</v>
      </c>
      <c r="BN27" s="53">
        <v>9.99</v>
      </c>
      <c r="BO27" s="53" t="s">
        <v>3355</v>
      </c>
      <c r="BP27" s="53" t="s">
        <v>4229</v>
      </c>
      <c r="BQ27" s="53" t="s">
        <v>3355</v>
      </c>
      <c r="BR27" s="53" t="s">
        <v>3355</v>
      </c>
      <c r="BS27" s="53" t="s">
        <v>3355</v>
      </c>
      <c r="BT27" s="53" t="s">
        <v>1292</v>
      </c>
      <c r="BU27" s="53" t="s">
        <v>3355</v>
      </c>
      <c r="BV27" s="53" t="s">
        <v>3355</v>
      </c>
      <c r="BW27" s="53" t="s">
        <v>3355</v>
      </c>
      <c r="BX27" s="53">
        <v>9.99</v>
      </c>
      <c r="BY27" s="53" t="s">
        <v>3355</v>
      </c>
      <c r="BZ27" s="53" t="s">
        <v>3355</v>
      </c>
      <c r="CA27" s="53" t="s">
        <v>3383</v>
      </c>
      <c r="CB27" s="53" t="s">
        <v>4095</v>
      </c>
      <c r="CC27" s="53" t="s">
        <v>3355</v>
      </c>
      <c r="CD27" s="53" t="s">
        <v>3355</v>
      </c>
      <c r="CE27" t="s">
        <v>4096</v>
      </c>
      <c r="CF27" t="s">
        <v>4097</v>
      </c>
    </row>
    <row r="28" spans="1:84">
      <c r="A28" s="53">
        <v>6059</v>
      </c>
      <c r="B28" s="53" t="s">
        <v>4214</v>
      </c>
      <c r="C28" s="53" t="s">
        <v>3355</v>
      </c>
      <c r="D28" s="53" t="s">
        <v>4255</v>
      </c>
      <c r="E28" s="53" t="s">
        <v>4099</v>
      </c>
      <c r="F28" s="53" t="s">
        <v>4268</v>
      </c>
      <c r="G28" s="53" t="s">
        <v>3383</v>
      </c>
      <c r="H28" s="53" t="s">
        <v>4221</v>
      </c>
      <c r="I28" s="53">
        <v>159.52</v>
      </c>
      <c r="J28" s="53" t="s">
        <v>1292</v>
      </c>
      <c r="K28" s="53" t="s">
        <v>4218</v>
      </c>
      <c r="L28" s="53" t="s">
        <v>4219</v>
      </c>
      <c r="M28" s="53" t="s">
        <v>4249</v>
      </c>
      <c r="N28" s="53" t="s">
        <v>4257</v>
      </c>
      <c r="O28" s="53" t="s">
        <v>4083</v>
      </c>
      <c r="P28" s="53" t="s">
        <v>4084</v>
      </c>
      <c r="Q28" s="53" t="s">
        <v>4221</v>
      </c>
      <c r="R28" s="53" t="s">
        <v>4220</v>
      </c>
      <c r="S28" s="53" t="s">
        <v>4221</v>
      </c>
      <c r="T28" s="53" t="s">
        <v>3355</v>
      </c>
      <c r="U28" s="53" t="s">
        <v>3383</v>
      </c>
      <c r="V28" s="53" t="s">
        <v>4217</v>
      </c>
      <c r="W28" s="53" t="s">
        <v>3355</v>
      </c>
      <c r="X28" s="53" t="s">
        <v>4269</v>
      </c>
      <c r="Y28" s="53" t="s">
        <v>4259</v>
      </c>
      <c r="Z28" s="53" t="s">
        <v>4260</v>
      </c>
      <c r="AA28" s="53" t="s">
        <v>4249</v>
      </c>
      <c r="AB28" s="53" t="s">
        <v>4225</v>
      </c>
      <c r="AC28" s="53" t="s">
        <v>4227</v>
      </c>
      <c r="AD28" s="53" t="s">
        <v>3355</v>
      </c>
      <c r="AE28" s="53" t="s">
        <v>3355</v>
      </c>
      <c r="AF28" s="53" t="s">
        <v>4227</v>
      </c>
      <c r="AG28" s="53" t="s">
        <v>3355</v>
      </c>
      <c r="AH28" s="53" t="s">
        <v>3355</v>
      </c>
      <c r="AI28" s="53" t="s">
        <v>4227</v>
      </c>
      <c r="AJ28" s="53" t="s">
        <v>3355</v>
      </c>
      <c r="AK28" s="53" t="s">
        <v>3355</v>
      </c>
      <c r="AL28" s="53" t="s">
        <v>3355</v>
      </c>
      <c r="AM28" s="53" t="s">
        <v>3355</v>
      </c>
      <c r="AN28" s="53" t="s">
        <v>3355</v>
      </c>
      <c r="AO28" s="53" t="s">
        <v>3355</v>
      </c>
      <c r="AP28" s="54">
        <v>45877.438900463</v>
      </c>
      <c r="AQ28" s="53" t="s">
        <v>3355</v>
      </c>
      <c r="AR28" s="53" t="s">
        <v>3355</v>
      </c>
      <c r="AS28" s="53" t="s">
        <v>3383</v>
      </c>
      <c r="AT28" s="53" t="s">
        <v>4089</v>
      </c>
      <c r="AU28" s="53" t="s">
        <v>3355</v>
      </c>
      <c r="AV28" s="53" t="s">
        <v>3355</v>
      </c>
      <c r="AW28" s="54">
        <v>45866.6576388889</v>
      </c>
      <c r="AX28" s="53" t="s">
        <v>3355</v>
      </c>
      <c r="AY28" s="53" t="s">
        <v>4090</v>
      </c>
      <c r="AZ28" s="53" t="s">
        <v>3355</v>
      </c>
      <c r="BA28" s="53" t="s">
        <v>3355</v>
      </c>
      <c r="BB28" s="53" t="s">
        <v>3355</v>
      </c>
      <c r="BC28" s="53" t="s">
        <v>3355</v>
      </c>
      <c r="BD28" s="53" t="s">
        <v>4261</v>
      </c>
      <c r="BE28" s="53" t="s">
        <v>3355</v>
      </c>
      <c r="BF28" s="53" t="s">
        <v>4092</v>
      </c>
      <c r="BG28" s="53" t="s">
        <v>3355</v>
      </c>
      <c r="BH28" s="53" t="s">
        <v>3355</v>
      </c>
      <c r="BI28" s="53" t="s">
        <v>739</v>
      </c>
      <c r="BJ28" s="53" t="s">
        <v>3355</v>
      </c>
      <c r="BK28" s="53" t="s">
        <v>3355</v>
      </c>
      <c r="BL28" s="53" t="s">
        <v>3355</v>
      </c>
      <c r="BM28" s="53" t="s">
        <v>3355</v>
      </c>
      <c r="BN28" s="53">
        <v>159.52</v>
      </c>
      <c r="BO28" s="53" t="s">
        <v>3355</v>
      </c>
      <c r="BP28" s="53" t="s">
        <v>4229</v>
      </c>
      <c r="BQ28" s="53" t="s">
        <v>3355</v>
      </c>
      <c r="BR28" s="53" t="s">
        <v>3355</v>
      </c>
      <c r="BS28" s="53" t="s">
        <v>3355</v>
      </c>
      <c r="BT28" s="53" t="s">
        <v>1292</v>
      </c>
      <c r="BU28" s="53" t="s">
        <v>3355</v>
      </c>
      <c r="BV28" s="53" t="s">
        <v>3355</v>
      </c>
      <c r="BW28" s="53" t="s">
        <v>3355</v>
      </c>
      <c r="BX28" s="53">
        <v>159.52</v>
      </c>
      <c r="BY28" s="53" t="s">
        <v>3355</v>
      </c>
      <c r="BZ28" s="53" t="s">
        <v>3355</v>
      </c>
      <c r="CA28" s="53" t="s">
        <v>3383</v>
      </c>
      <c r="CB28" s="53" t="s">
        <v>4095</v>
      </c>
      <c r="CC28" s="53" t="s">
        <v>3355</v>
      </c>
      <c r="CD28" s="53" t="s">
        <v>3355</v>
      </c>
      <c r="CE28" t="s">
        <v>4096</v>
      </c>
      <c r="CF28" t="s">
        <v>4097</v>
      </c>
    </row>
    <row r="29" spans="1:84">
      <c r="A29" s="53">
        <v>6060</v>
      </c>
      <c r="B29" s="53" t="s">
        <v>4214</v>
      </c>
      <c r="C29" s="53" t="s">
        <v>3355</v>
      </c>
      <c r="D29" s="53" t="s">
        <v>4255</v>
      </c>
      <c r="E29" s="53" t="s">
        <v>4099</v>
      </c>
      <c r="F29" s="53" t="s">
        <v>4270</v>
      </c>
      <c r="G29" s="53" t="s">
        <v>3383</v>
      </c>
      <c r="H29" s="53" t="s">
        <v>4221</v>
      </c>
      <c r="I29" s="53">
        <v>764.07</v>
      </c>
      <c r="J29" s="53" t="s">
        <v>1292</v>
      </c>
      <c r="K29" s="53" t="s">
        <v>4218</v>
      </c>
      <c r="L29" s="53" t="s">
        <v>4219</v>
      </c>
      <c r="M29" s="53" t="s">
        <v>4249</v>
      </c>
      <c r="N29" s="53" t="s">
        <v>4257</v>
      </c>
      <c r="O29" s="53" t="s">
        <v>4083</v>
      </c>
      <c r="P29" s="53" t="s">
        <v>4084</v>
      </c>
      <c r="Q29" s="53" t="s">
        <v>4221</v>
      </c>
      <c r="R29" s="53" t="s">
        <v>4220</v>
      </c>
      <c r="S29" s="53" t="s">
        <v>4221</v>
      </c>
      <c r="T29" s="53" t="s">
        <v>3355</v>
      </c>
      <c r="U29" s="53" t="s">
        <v>3383</v>
      </c>
      <c r="V29" s="53" t="s">
        <v>4217</v>
      </c>
      <c r="W29" s="53" t="s">
        <v>3355</v>
      </c>
      <c r="X29" s="53" t="s">
        <v>4271</v>
      </c>
      <c r="Y29" s="53" t="s">
        <v>4259</v>
      </c>
      <c r="Z29" s="53" t="s">
        <v>4260</v>
      </c>
      <c r="AA29" s="53" t="s">
        <v>4249</v>
      </c>
      <c r="AB29" s="53" t="s">
        <v>4225</v>
      </c>
      <c r="AC29" s="53" t="s">
        <v>4227</v>
      </c>
      <c r="AD29" s="53" t="s">
        <v>3355</v>
      </c>
      <c r="AE29" s="53" t="s">
        <v>3355</v>
      </c>
      <c r="AF29" s="53" t="s">
        <v>4227</v>
      </c>
      <c r="AG29" s="53" t="s">
        <v>3355</v>
      </c>
      <c r="AH29" s="53" t="s">
        <v>3355</v>
      </c>
      <c r="AI29" s="53" t="s">
        <v>4227</v>
      </c>
      <c r="AJ29" s="53" t="s">
        <v>3355</v>
      </c>
      <c r="AK29" s="53" t="s">
        <v>3355</v>
      </c>
      <c r="AL29" s="53" t="s">
        <v>3355</v>
      </c>
      <c r="AM29" s="53" t="s">
        <v>3355</v>
      </c>
      <c r="AN29" s="53" t="s">
        <v>3355</v>
      </c>
      <c r="AO29" s="53" t="s">
        <v>3355</v>
      </c>
      <c r="AP29" s="54">
        <v>45877.4388657407</v>
      </c>
      <c r="AQ29" s="53" t="s">
        <v>3355</v>
      </c>
      <c r="AR29" s="53" t="s">
        <v>3355</v>
      </c>
      <c r="AS29" s="53" t="s">
        <v>3383</v>
      </c>
      <c r="AT29" s="53" t="s">
        <v>4089</v>
      </c>
      <c r="AU29" s="53" t="s">
        <v>3355</v>
      </c>
      <c r="AV29" s="53" t="s">
        <v>3355</v>
      </c>
      <c r="AW29" s="54">
        <v>45866.6576388889</v>
      </c>
      <c r="AX29" s="53" t="s">
        <v>3355</v>
      </c>
      <c r="AY29" s="53" t="s">
        <v>4090</v>
      </c>
      <c r="AZ29" s="53" t="s">
        <v>3355</v>
      </c>
      <c r="BA29" s="53" t="s">
        <v>3355</v>
      </c>
      <c r="BB29" s="53" t="s">
        <v>3355</v>
      </c>
      <c r="BC29" s="53" t="s">
        <v>3355</v>
      </c>
      <c r="BD29" s="53" t="s">
        <v>4261</v>
      </c>
      <c r="BE29" s="53" t="s">
        <v>3355</v>
      </c>
      <c r="BF29" s="53" t="s">
        <v>4092</v>
      </c>
      <c r="BG29" s="53" t="s">
        <v>3355</v>
      </c>
      <c r="BH29" s="53" t="s">
        <v>3355</v>
      </c>
      <c r="BI29" s="53" t="s">
        <v>739</v>
      </c>
      <c r="BJ29" s="53" t="s">
        <v>3355</v>
      </c>
      <c r="BK29" s="53" t="s">
        <v>3355</v>
      </c>
      <c r="BL29" s="53" t="s">
        <v>3355</v>
      </c>
      <c r="BM29" s="53" t="s">
        <v>3355</v>
      </c>
      <c r="BN29" s="53">
        <v>764.07</v>
      </c>
      <c r="BO29" s="53" t="s">
        <v>3355</v>
      </c>
      <c r="BP29" s="53" t="s">
        <v>4229</v>
      </c>
      <c r="BQ29" s="53" t="s">
        <v>3355</v>
      </c>
      <c r="BR29" s="53" t="s">
        <v>3355</v>
      </c>
      <c r="BS29" s="53" t="s">
        <v>3355</v>
      </c>
      <c r="BT29" s="53" t="s">
        <v>1292</v>
      </c>
      <c r="BU29" s="53" t="s">
        <v>3355</v>
      </c>
      <c r="BV29" s="53" t="s">
        <v>3355</v>
      </c>
      <c r="BW29" s="53" t="s">
        <v>3355</v>
      </c>
      <c r="BX29" s="53">
        <v>764.07</v>
      </c>
      <c r="BY29" s="53" t="s">
        <v>3355</v>
      </c>
      <c r="BZ29" s="53" t="s">
        <v>3355</v>
      </c>
      <c r="CA29" s="53" t="s">
        <v>3383</v>
      </c>
      <c r="CB29" s="53" t="s">
        <v>4095</v>
      </c>
      <c r="CC29" s="53" t="s">
        <v>3355</v>
      </c>
      <c r="CD29" s="53" t="s">
        <v>3355</v>
      </c>
      <c r="CE29" t="s">
        <v>4096</v>
      </c>
      <c r="CF29" t="s">
        <v>4097</v>
      </c>
    </row>
    <row r="30" spans="1:84">
      <c r="A30" s="53">
        <v>6061</v>
      </c>
      <c r="B30" s="53" t="s">
        <v>4214</v>
      </c>
      <c r="C30" s="53" t="s">
        <v>3355</v>
      </c>
      <c r="D30" s="53" t="s">
        <v>4255</v>
      </c>
      <c r="E30" s="53" t="s">
        <v>4099</v>
      </c>
      <c r="F30" s="53" t="s">
        <v>4272</v>
      </c>
      <c r="G30" s="53" t="s">
        <v>3383</v>
      </c>
      <c r="H30" s="53" t="s">
        <v>4221</v>
      </c>
      <c r="I30" s="53">
        <v>106</v>
      </c>
      <c r="J30" s="53" t="s">
        <v>1292</v>
      </c>
      <c r="K30" s="53" t="s">
        <v>4218</v>
      </c>
      <c r="L30" s="53" t="s">
        <v>4219</v>
      </c>
      <c r="M30" s="53" t="s">
        <v>4249</v>
      </c>
      <c r="N30" s="53" t="s">
        <v>4257</v>
      </c>
      <c r="O30" s="53" t="s">
        <v>4083</v>
      </c>
      <c r="P30" s="53" t="s">
        <v>4084</v>
      </c>
      <c r="Q30" s="53" t="s">
        <v>4221</v>
      </c>
      <c r="R30" s="53" t="s">
        <v>4220</v>
      </c>
      <c r="S30" s="53" t="s">
        <v>4221</v>
      </c>
      <c r="T30" s="53" t="s">
        <v>3355</v>
      </c>
      <c r="U30" s="53" t="s">
        <v>3383</v>
      </c>
      <c r="V30" s="53" t="s">
        <v>4217</v>
      </c>
      <c r="W30" s="53" t="s">
        <v>3355</v>
      </c>
      <c r="X30" s="53" t="s">
        <v>4273</v>
      </c>
      <c r="Y30" s="53" t="s">
        <v>4259</v>
      </c>
      <c r="Z30" s="53" t="s">
        <v>4260</v>
      </c>
      <c r="AA30" s="53" t="s">
        <v>4249</v>
      </c>
      <c r="AB30" s="53" t="s">
        <v>4225</v>
      </c>
      <c r="AC30" s="53" t="s">
        <v>4227</v>
      </c>
      <c r="AD30" s="53" t="s">
        <v>3355</v>
      </c>
      <c r="AE30" s="53" t="s">
        <v>3355</v>
      </c>
      <c r="AF30" s="53" t="s">
        <v>4227</v>
      </c>
      <c r="AG30" s="53" t="s">
        <v>3355</v>
      </c>
      <c r="AH30" s="53" t="s">
        <v>3355</v>
      </c>
      <c r="AI30" s="53" t="s">
        <v>4227</v>
      </c>
      <c r="AJ30" s="53" t="s">
        <v>3355</v>
      </c>
      <c r="AK30" s="53" t="s">
        <v>3355</v>
      </c>
      <c r="AL30" s="53" t="s">
        <v>3355</v>
      </c>
      <c r="AM30" s="53" t="s">
        <v>3355</v>
      </c>
      <c r="AN30" s="53" t="s">
        <v>3355</v>
      </c>
      <c r="AO30" s="53" t="s">
        <v>3355</v>
      </c>
      <c r="AP30" s="54">
        <v>45877.4388657407</v>
      </c>
      <c r="AQ30" s="53" t="s">
        <v>3355</v>
      </c>
      <c r="AR30" s="53" t="s">
        <v>3355</v>
      </c>
      <c r="AS30" s="53" t="s">
        <v>3383</v>
      </c>
      <c r="AT30" s="53" t="s">
        <v>4089</v>
      </c>
      <c r="AU30" s="53" t="s">
        <v>3355</v>
      </c>
      <c r="AV30" s="53" t="s">
        <v>3355</v>
      </c>
      <c r="AW30" s="54">
        <v>45866.6576388889</v>
      </c>
      <c r="AX30" s="53" t="s">
        <v>3355</v>
      </c>
      <c r="AY30" s="53" t="s">
        <v>4090</v>
      </c>
      <c r="AZ30" s="53" t="s">
        <v>3355</v>
      </c>
      <c r="BA30" s="53" t="s">
        <v>3355</v>
      </c>
      <c r="BB30" s="53" t="s">
        <v>3355</v>
      </c>
      <c r="BC30" s="53" t="s">
        <v>3355</v>
      </c>
      <c r="BD30" s="53" t="s">
        <v>4261</v>
      </c>
      <c r="BE30" s="53" t="s">
        <v>3355</v>
      </c>
      <c r="BF30" s="53" t="s">
        <v>4092</v>
      </c>
      <c r="BG30" s="53" t="s">
        <v>3355</v>
      </c>
      <c r="BH30" s="53" t="s">
        <v>3355</v>
      </c>
      <c r="BI30" s="53" t="s">
        <v>739</v>
      </c>
      <c r="BJ30" s="53" t="s">
        <v>3355</v>
      </c>
      <c r="BK30" s="53" t="s">
        <v>3355</v>
      </c>
      <c r="BL30" s="53" t="s">
        <v>3355</v>
      </c>
      <c r="BM30" s="53" t="s">
        <v>3355</v>
      </c>
      <c r="BN30" s="53">
        <v>106</v>
      </c>
      <c r="BO30" s="53" t="s">
        <v>3355</v>
      </c>
      <c r="BP30" s="53" t="s">
        <v>4229</v>
      </c>
      <c r="BQ30" s="53" t="s">
        <v>3355</v>
      </c>
      <c r="BR30" s="53" t="s">
        <v>3355</v>
      </c>
      <c r="BS30" s="53" t="s">
        <v>3355</v>
      </c>
      <c r="BT30" s="53" t="s">
        <v>1292</v>
      </c>
      <c r="BU30" s="53" t="s">
        <v>3355</v>
      </c>
      <c r="BV30" s="53" t="s">
        <v>3355</v>
      </c>
      <c r="BW30" s="53" t="s">
        <v>3355</v>
      </c>
      <c r="BX30" s="53">
        <v>106</v>
      </c>
      <c r="BY30" s="53" t="s">
        <v>3355</v>
      </c>
      <c r="BZ30" s="53" t="s">
        <v>3355</v>
      </c>
      <c r="CA30" s="53" t="s">
        <v>3383</v>
      </c>
      <c r="CB30" s="53" t="s">
        <v>4095</v>
      </c>
      <c r="CC30" s="53" t="s">
        <v>3355</v>
      </c>
      <c r="CD30" s="53" t="s">
        <v>3355</v>
      </c>
      <c r="CE30" t="s">
        <v>4096</v>
      </c>
      <c r="CF30" t="s">
        <v>4097</v>
      </c>
    </row>
    <row r="31" spans="1:84">
      <c r="A31" s="53">
        <v>6062</v>
      </c>
      <c r="B31" s="53" t="s">
        <v>4214</v>
      </c>
      <c r="C31" s="53" t="s">
        <v>3355</v>
      </c>
      <c r="D31" s="53" t="s">
        <v>4255</v>
      </c>
      <c r="E31" s="53" t="s">
        <v>4099</v>
      </c>
      <c r="F31" s="53" t="s">
        <v>4274</v>
      </c>
      <c r="G31" s="53" t="s">
        <v>3383</v>
      </c>
      <c r="H31" s="53" t="s">
        <v>4221</v>
      </c>
      <c r="I31" s="53">
        <v>130.42</v>
      </c>
      <c r="J31" s="53" t="s">
        <v>1292</v>
      </c>
      <c r="K31" s="53" t="s">
        <v>4218</v>
      </c>
      <c r="L31" s="53" t="s">
        <v>4219</v>
      </c>
      <c r="M31" s="53" t="s">
        <v>4249</v>
      </c>
      <c r="N31" s="53" t="s">
        <v>4257</v>
      </c>
      <c r="O31" s="53" t="s">
        <v>4083</v>
      </c>
      <c r="P31" s="53" t="s">
        <v>4084</v>
      </c>
      <c r="Q31" s="53" t="s">
        <v>4221</v>
      </c>
      <c r="R31" s="53" t="s">
        <v>4220</v>
      </c>
      <c r="S31" s="53" t="s">
        <v>4221</v>
      </c>
      <c r="T31" s="53" t="s">
        <v>3355</v>
      </c>
      <c r="U31" s="53" t="s">
        <v>3383</v>
      </c>
      <c r="V31" s="53" t="s">
        <v>4217</v>
      </c>
      <c r="W31" s="53" t="s">
        <v>3355</v>
      </c>
      <c r="X31" s="53" t="s">
        <v>4273</v>
      </c>
      <c r="Y31" s="53" t="s">
        <v>4259</v>
      </c>
      <c r="Z31" s="53" t="s">
        <v>4260</v>
      </c>
      <c r="AA31" s="53" t="s">
        <v>4249</v>
      </c>
      <c r="AB31" s="53" t="s">
        <v>4225</v>
      </c>
      <c r="AC31" s="53" t="s">
        <v>4227</v>
      </c>
      <c r="AD31" s="53" t="s">
        <v>3355</v>
      </c>
      <c r="AE31" s="53" t="s">
        <v>3355</v>
      </c>
      <c r="AF31" s="53" t="s">
        <v>4227</v>
      </c>
      <c r="AG31" s="53" t="s">
        <v>3355</v>
      </c>
      <c r="AH31" s="53" t="s">
        <v>3355</v>
      </c>
      <c r="AI31" s="53" t="s">
        <v>4227</v>
      </c>
      <c r="AJ31" s="53" t="s">
        <v>3355</v>
      </c>
      <c r="AK31" s="53" t="s">
        <v>3355</v>
      </c>
      <c r="AL31" s="53" t="s">
        <v>3355</v>
      </c>
      <c r="AM31" s="53" t="s">
        <v>3355</v>
      </c>
      <c r="AN31" s="53" t="s">
        <v>3355</v>
      </c>
      <c r="AO31" s="53" t="s">
        <v>3355</v>
      </c>
      <c r="AP31" s="54">
        <v>45877.4388541667</v>
      </c>
      <c r="AQ31" s="53" t="s">
        <v>3355</v>
      </c>
      <c r="AR31" s="53" t="s">
        <v>3355</v>
      </c>
      <c r="AS31" s="53" t="s">
        <v>3383</v>
      </c>
      <c r="AT31" s="53" t="s">
        <v>4089</v>
      </c>
      <c r="AU31" s="53" t="s">
        <v>3355</v>
      </c>
      <c r="AV31" s="53" t="s">
        <v>3355</v>
      </c>
      <c r="AW31" s="54">
        <v>45866.6576388889</v>
      </c>
      <c r="AX31" s="53" t="s">
        <v>3355</v>
      </c>
      <c r="AY31" s="53" t="s">
        <v>4090</v>
      </c>
      <c r="AZ31" s="53" t="s">
        <v>3355</v>
      </c>
      <c r="BA31" s="53" t="s">
        <v>3355</v>
      </c>
      <c r="BB31" s="53" t="s">
        <v>3355</v>
      </c>
      <c r="BC31" s="53" t="s">
        <v>3355</v>
      </c>
      <c r="BD31" s="53" t="s">
        <v>4261</v>
      </c>
      <c r="BE31" s="53" t="s">
        <v>3355</v>
      </c>
      <c r="BF31" s="53" t="s">
        <v>4092</v>
      </c>
      <c r="BG31" s="53" t="s">
        <v>3355</v>
      </c>
      <c r="BH31" s="53" t="s">
        <v>3355</v>
      </c>
      <c r="BI31" s="53" t="s">
        <v>739</v>
      </c>
      <c r="BJ31" s="53" t="s">
        <v>3355</v>
      </c>
      <c r="BK31" s="53" t="s">
        <v>3355</v>
      </c>
      <c r="BL31" s="53" t="s">
        <v>3355</v>
      </c>
      <c r="BM31" s="53" t="s">
        <v>3355</v>
      </c>
      <c r="BN31" s="53">
        <v>130.42</v>
      </c>
      <c r="BO31" s="53" t="s">
        <v>3355</v>
      </c>
      <c r="BP31" s="53" t="s">
        <v>4229</v>
      </c>
      <c r="BQ31" s="53" t="s">
        <v>3355</v>
      </c>
      <c r="BR31" s="53" t="s">
        <v>3355</v>
      </c>
      <c r="BS31" s="53" t="s">
        <v>3355</v>
      </c>
      <c r="BT31" s="53" t="s">
        <v>1292</v>
      </c>
      <c r="BU31" s="53" t="s">
        <v>3355</v>
      </c>
      <c r="BV31" s="53" t="s">
        <v>3355</v>
      </c>
      <c r="BW31" s="53" t="s">
        <v>3355</v>
      </c>
      <c r="BX31" s="53">
        <v>130.42</v>
      </c>
      <c r="BY31" s="53" t="s">
        <v>3355</v>
      </c>
      <c r="BZ31" s="53" t="s">
        <v>3355</v>
      </c>
      <c r="CA31" s="53" t="s">
        <v>3383</v>
      </c>
      <c r="CB31" s="53" t="s">
        <v>4095</v>
      </c>
      <c r="CC31" s="53" t="s">
        <v>3355</v>
      </c>
      <c r="CD31" s="53" t="s">
        <v>3355</v>
      </c>
      <c r="CE31" t="s">
        <v>4096</v>
      </c>
      <c r="CF31" t="s">
        <v>4097</v>
      </c>
    </row>
    <row r="32" spans="1:84">
      <c r="A32" s="53">
        <v>6063</v>
      </c>
      <c r="B32" s="53" t="s">
        <v>4214</v>
      </c>
      <c r="C32" s="53" t="s">
        <v>3355</v>
      </c>
      <c r="D32" s="53" t="s">
        <v>4255</v>
      </c>
      <c r="E32" s="53" t="s">
        <v>4099</v>
      </c>
      <c r="F32" s="53" t="s">
        <v>4275</v>
      </c>
      <c r="G32" s="53" t="s">
        <v>3383</v>
      </c>
      <c r="H32" s="53" t="s">
        <v>4221</v>
      </c>
      <c r="I32" s="53">
        <v>1042.5</v>
      </c>
      <c r="J32" s="53" t="s">
        <v>1292</v>
      </c>
      <c r="K32" s="53" t="s">
        <v>4218</v>
      </c>
      <c r="L32" s="53" t="s">
        <v>4219</v>
      </c>
      <c r="M32" s="53" t="s">
        <v>4249</v>
      </c>
      <c r="N32" s="53" t="s">
        <v>4257</v>
      </c>
      <c r="O32" s="53" t="s">
        <v>4083</v>
      </c>
      <c r="P32" s="53" t="s">
        <v>4084</v>
      </c>
      <c r="Q32" s="53" t="s">
        <v>4221</v>
      </c>
      <c r="R32" s="53" t="s">
        <v>4220</v>
      </c>
      <c r="S32" s="53" t="s">
        <v>4221</v>
      </c>
      <c r="T32" s="53" t="s">
        <v>3355</v>
      </c>
      <c r="U32" s="53" t="s">
        <v>3383</v>
      </c>
      <c r="V32" s="53" t="s">
        <v>4217</v>
      </c>
      <c r="W32" s="53" t="s">
        <v>3355</v>
      </c>
      <c r="X32" s="53" t="s">
        <v>4276</v>
      </c>
      <c r="Y32" s="53" t="s">
        <v>4259</v>
      </c>
      <c r="Z32" s="53" t="s">
        <v>4260</v>
      </c>
      <c r="AA32" s="53" t="s">
        <v>4249</v>
      </c>
      <c r="AB32" s="53" t="s">
        <v>4225</v>
      </c>
      <c r="AC32" s="53" t="s">
        <v>4227</v>
      </c>
      <c r="AD32" s="53" t="s">
        <v>3355</v>
      </c>
      <c r="AE32" s="53" t="s">
        <v>3355</v>
      </c>
      <c r="AF32" s="53" t="s">
        <v>4227</v>
      </c>
      <c r="AG32" s="53" t="s">
        <v>3355</v>
      </c>
      <c r="AH32" s="53" t="s">
        <v>3355</v>
      </c>
      <c r="AI32" s="53" t="s">
        <v>4227</v>
      </c>
      <c r="AJ32" s="53" t="s">
        <v>3355</v>
      </c>
      <c r="AK32" s="53" t="s">
        <v>3355</v>
      </c>
      <c r="AL32" s="53" t="s">
        <v>3355</v>
      </c>
      <c r="AM32" s="53" t="s">
        <v>3355</v>
      </c>
      <c r="AN32" s="53" t="s">
        <v>3355</v>
      </c>
      <c r="AO32" s="53" t="s">
        <v>3355</v>
      </c>
      <c r="AP32" s="54">
        <v>45877.4388425926</v>
      </c>
      <c r="AQ32" s="53" t="s">
        <v>3355</v>
      </c>
      <c r="AR32" s="53" t="s">
        <v>3355</v>
      </c>
      <c r="AS32" s="53" t="s">
        <v>3383</v>
      </c>
      <c r="AT32" s="53" t="s">
        <v>4089</v>
      </c>
      <c r="AU32" s="53" t="s">
        <v>3355</v>
      </c>
      <c r="AV32" s="53" t="s">
        <v>3355</v>
      </c>
      <c r="AW32" s="54">
        <v>45866.6576388889</v>
      </c>
      <c r="AX32" s="53" t="s">
        <v>3355</v>
      </c>
      <c r="AY32" s="53" t="s">
        <v>4090</v>
      </c>
      <c r="AZ32" s="53" t="s">
        <v>3355</v>
      </c>
      <c r="BA32" s="53" t="s">
        <v>3355</v>
      </c>
      <c r="BB32" s="53" t="s">
        <v>3355</v>
      </c>
      <c r="BC32" s="53" t="s">
        <v>3355</v>
      </c>
      <c r="BD32" s="53" t="s">
        <v>4261</v>
      </c>
      <c r="BE32" s="53" t="s">
        <v>3355</v>
      </c>
      <c r="BF32" s="53" t="s">
        <v>4092</v>
      </c>
      <c r="BG32" s="53" t="s">
        <v>3355</v>
      </c>
      <c r="BH32" s="53" t="s">
        <v>3355</v>
      </c>
      <c r="BI32" s="53" t="s">
        <v>739</v>
      </c>
      <c r="BJ32" s="53" t="s">
        <v>3355</v>
      </c>
      <c r="BK32" s="53" t="s">
        <v>3355</v>
      </c>
      <c r="BL32" s="53" t="s">
        <v>3355</v>
      </c>
      <c r="BM32" s="53" t="s">
        <v>3355</v>
      </c>
      <c r="BN32" s="53">
        <v>1042.5</v>
      </c>
      <c r="BO32" s="53" t="s">
        <v>3355</v>
      </c>
      <c r="BP32" s="53" t="s">
        <v>4229</v>
      </c>
      <c r="BQ32" s="53" t="s">
        <v>3355</v>
      </c>
      <c r="BR32" s="53" t="s">
        <v>3355</v>
      </c>
      <c r="BS32" s="53" t="s">
        <v>3355</v>
      </c>
      <c r="BT32" s="53" t="s">
        <v>1292</v>
      </c>
      <c r="BU32" s="53" t="s">
        <v>3355</v>
      </c>
      <c r="BV32" s="53" t="s">
        <v>3355</v>
      </c>
      <c r="BW32" s="53" t="s">
        <v>3355</v>
      </c>
      <c r="BX32" s="53">
        <v>1042.5</v>
      </c>
      <c r="BY32" s="53" t="s">
        <v>3355</v>
      </c>
      <c r="BZ32" s="53" t="s">
        <v>3355</v>
      </c>
      <c r="CA32" s="53" t="s">
        <v>3383</v>
      </c>
      <c r="CB32" s="53" t="s">
        <v>4095</v>
      </c>
      <c r="CC32" s="53" t="s">
        <v>3355</v>
      </c>
      <c r="CD32" s="53" t="s">
        <v>3355</v>
      </c>
      <c r="CE32" t="s">
        <v>4096</v>
      </c>
      <c r="CF32" t="s">
        <v>4097</v>
      </c>
    </row>
    <row r="33" spans="1:84">
      <c r="A33" s="53">
        <v>6064</v>
      </c>
      <c r="B33" s="53" t="s">
        <v>4214</v>
      </c>
      <c r="C33" s="53" t="s">
        <v>3355</v>
      </c>
      <c r="D33" s="53" t="s">
        <v>4255</v>
      </c>
      <c r="E33" s="53" t="s">
        <v>4099</v>
      </c>
      <c r="F33" s="53" t="s">
        <v>4277</v>
      </c>
      <c r="G33" s="53" t="s">
        <v>3383</v>
      </c>
      <c r="H33" s="53" t="s">
        <v>4221</v>
      </c>
      <c r="I33" s="53">
        <v>1045.5</v>
      </c>
      <c r="J33" s="53" t="s">
        <v>1292</v>
      </c>
      <c r="K33" s="53" t="s">
        <v>4218</v>
      </c>
      <c r="L33" s="53" t="s">
        <v>4219</v>
      </c>
      <c r="M33" s="53" t="s">
        <v>4249</v>
      </c>
      <c r="N33" s="53" t="s">
        <v>4257</v>
      </c>
      <c r="O33" s="53" t="s">
        <v>4083</v>
      </c>
      <c r="P33" s="53" t="s">
        <v>4084</v>
      </c>
      <c r="Q33" s="53" t="s">
        <v>4221</v>
      </c>
      <c r="R33" s="53" t="s">
        <v>4220</v>
      </c>
      <c r="S33" s="53" t="s">
        <v>4221</v>
      </c>
      <c r="T33" s="53" t="s">
        <v>3355</v>
      </c>
      <c r="U33" s="53" t="s">
        <v>3383</v>
      </c>
      <c r="V33" s="53" t="s">
        <v>4217</v>
      </c>
      <c r="W33" s="53" t="s">
        <v>3355</v>
      </c>
      <c r="X33" s="53" t="s">
        <v>4278</v>
      </c>
      <c r="Y33" s="53" t="s">
        <v>4259</v>
      </c>
      <c r="Z33" s="53" t="s">
        <v>4260</v>
      </c>
      <c r="AA33" s="53" t="s">
        <v>4249</v>
      </c>
      <c r="AB33" s="53" t="s">
        <v>4225</v>
      </c>
      <c r="AC33" s="53" t="s">
        <v>4227</v>
      </c>
      <c r="AD33" s="53" t="s">
        <v>3355</v>
      </c>
      <c r="AE33" s="53" t="s">
        <v>3355</v>
      </c>
      <c r="AF33" s="53" t="s">
        <v>4227</v>
      </c>
      <c r="AG33" s="53" t="s">
        <v>3355</v>
      </c>
      <c r="AH33" s="53" t="s">
        <v>3355</v>
      </c>
      <c r="AI33" s="53" t="s">
        <v>4227</v>
      </c>
      <c r="AJ33" s="53" t="s">
        <v>3355</v>
      </c>
      <c r="AK33" s="53" t="s">
        <v>3355</v>
      </c>
      <c r="AL33" s="53" t="s">
        <v>3355</v>
      </c>
      <c r="AM33" s="53" t="s">
        <v>3355</v>
      </c>
      <c r="AN33" s="53" t="s">
        <v>3355</v>
      </c>
      <c r="AO33" s="53" t="s">
        <v>3355</v>
      </c>
      <c r="AP33" s="54">
        <v>45877.4388310185</v>
      </c>
      <c r="AQ33" s="53" t="s">
        <v>3355</v>
      </c>
      <c r="AR33" s="53" t="s">
        <v>3355</v>
      </c>
      <c r="AS33" s="53" t="s">
        <v>3383</v>
      </c>
      <c r="AT33" s="53" t="s">
        <v>4089</v>
      </c>
      <c r="AU33" s="53" t="s">
        <v>3355</v>
      </c>
      <c r="AV33" s="53" t="s">
        <v>3355</v>
      </c>
      <c r="AW33" s="54">
        <v>45866.6576388889</v>
      </c>
      <c r="AX33" s="53" t="s">
        <v>3355</v>
      </c>
      <c r="AY33" s="53" t="s">
        <v>4090</v>
      </c>
      <c r="AZ33" s="53" t="s">
        <v>3355</v>
      </c>
      <c r="BA33" s="53" t="s">
        <v>3355</v>
      </c>
      <c r="BB33" s="53" t="s">
        <v>3355</v>
      </c>
      <c r="BC33" s="53" t="s">
        <v>3355</v>
      </c>
      <c r="BD33" s="53" t="s">
        <v>4261</v>
      </c>
      <c r="BE33" s="53" t="s">
        <v>3355</v>
      </c>
      <c r="BF33" s="53" t="s">
        <v>4092</v>
      </c>
      <c r="BG33" s="53" t="s">
        <v>3355</v>
      </c>
      <c r="BH33" s="53" t="s">
        <v>3355</v>
      </c>
      <c r="BI33" s="53" t="s">
        <v>739</v>
      </c>
      <c r="BJ33" s="53" t="s">
        <v>3355</v>
      </c>
      <c r="BK33" s="53" t="s">
        <v>3355</v>
      </c>
      <c r="BL33" s="53" t="s">
        <v>3355</v>
      </c>
      <c r="BM33" s="53" t="s">
        <v>3355</v>
      </c>
      <c r="BN33" s="53">
        <v>1045.5</v>
      </c>
      <c r="BO33" s="53" t="s">
        <v>3355</v>
      </c>
      <c r="BP33" s="53" t="s">
        <v>4229</v>
      </c>
      <c r="BQ33" s="53" t="s">
        <v>3355</v>
      </c>
      <c r="BR33" s="53" t="s">
        <v>3355</v>
      </c>
      <c r="BS33" s="53" t="s">
        <v>3355</v>
      </c>
      <c r="BT33" s="53" t="s">
        <v>1292</v>
      </c>
      <c r="BU33" s="53" t="s">
        <v>3355</v>
      </c>
      <c r="BV33" s="53" t="s">
        <v>3355</v>
      </c>
      <c r="BW33" s="53" t="s">
        <v>3355</v>
      </c>
      <c r="BX33" s="53">
        <v>1045.5</v>
      </c>
      <c r="BY33" s="53" t="s">
        <v>3355</v>
      </c>
      <c r="BZ33" s="53" t="s">
        <v>3355</v>
      </c>
      <c r="CA33" s="53" t="s">
        <v>3383</v>
      </c>
      <c r="CB33" s="53" t="s">
        <v>4095</v>
      </c>
      <c r="CC33" s="53" t="s">
        <v>3355</v>
      </c>
      <c r="CD33" s="53" t="s">
        <v>3355</v>
      </c>
      <c r="CE33" t="s">
        <v>4096</v>
      </c>
      <c r="CF33" t="s">
        <v>4097</v>
      </c>
    </row>
    <row r="34" spans="1:84">
      <c r="A34" s="53">
        <v>6065</v>
      </c>
      <c r="B34" s="53" t="s">
        <v>4214</v>
      </c>
      <c r="C34" s="53" t="s">
        <v>3355</v>
      </c>
      <c r="D34" s="53" t="s">
        <v>4255</v>
      </c>
      <c r="E34" s="53" t="s">
        <v>4099</v>
      </c>
      <c r="F34" s="53" t="s">
        <v>4279</v>
      </c>
      <c r="G34" s="53" t="s">
        <v>3383</v>
      </c>
      <c r="H34" s="53" t="s">
        <v>4221</v>
      </c>
      <c r="I34" s="53">
        <v>47465.92</v>
      </c>
      <c r="J34" s="53" t="s">
        <v>1292</v>
      </c>
      <c r="K34" s="53" t="s">
        <v>4218</v>
      </c>
      <c r="L34" s="53" t="s">
        <v>4219</v>
      </c>
      <c r="M34" s="53" t="s">
        <v>4249</v>
      </c>
      <c r="N34" s="53" t="s">
        <v>4257</v>
      </c>
      <c r="O34" s="53" t="s">
        <v>4083</v>
      </c>
      <c r="P34" s="53" t="s">
        <v>4084</v>
      </c>
      <c r="Q34" s="53" t="s">
        <v>4221</v>
      </c>
      <c r="R34" s="53" t="s">
        <v>4220</v>
      </c>
      <c r="S34" s="53" t="s">
        <v>4221</v>
      </c>
      <c r="T34" s="53" t="s">
        <v>3355</v>
      </c>
      <c r="U34" s="53" t="s">
        <v>3383</v>
      </c>
      <c r="V34" s="53" t="s">
        <v>4217</v>
      </c>
      <c r="W34" s="53" t="s">
        <v>3355</v>
      </c>
      <c r="X34" s="53" t="s">
        <v>4280</v>
      </c>
      <c r="Y34" s="53" t="s">
        <v>4259</v>
      </c>
      <c r="Z34" s="53" t="s">
        <v>4260</v>
      </c>
      <c r="AA34" s="53" t="s">
        <v>4249</v>
      </c>
      <c r="AB34" s="53" t="s">
        <v>4225</v>
      </c>
      <c r="AC34" s="53" t="s">
        <v>4227</v>
      </c>
      <c r="AD34" s="53" t="s">
        <v>3355</v>
      </c>
      <c r="AE34" s="53" t="s">
        <v>3355</v>
      </c>
      <c r="AF34" s="53" t="s">
        <v>4227</v>
      </c>
      <c r="AG34" s="53" t="s">
        <v>3355</v>
      </c>
      <c r="AH34" s="53" t="s">
        <v>3355</v>
      </c>
      <c r="AI34" s="53" t="s">
        <v>4227</v>
      </c>
      <c r="AJ34" s="53" t="s">
        <v>3355</v>
      </c>
      <c r="AK34" s="53" t="s">
        <v>3355</v>
      </c>
      <c r="AL34" s="53" t="s">
        <v>3355</v>
      </c>
      <c r="AM34" s="53" t="s">
        <v>3355</v>
      </c>
      <c r="AN34" s="53" t="s">
        <v>3355</v>
      </c>
      <c r="AO34" s="53" t="s">
        <v>3355</v>
      </c>
      <c r="AP34" s="54">
        <v>45877.4388194444</v>
      </c>
      <c r="AQ34" s="53" t="s">
        <v>3355</v>
      </c>
      <c r="AR34" s="53" t="s">
        <v>3355</v>
      </c>
      <c r="AS34" s="53" t="s">
        <v>3383</v>
      </c>
      <c r="AT34" s="53" t="s">
        <v>4089</v>
      </c>
      <c r="AU34" s="53" t="s">
        <v>3355</v>
      </c>
      <c r="AV34" s="53" t="s">
        <v>3355</v>
      </c>
      <c r="AW34" s="54">
        <v>45866.6576388889</v>
      </c>
      <c r="AX34" s="53" t="s">
        <v>3355</v>
      </c>
      <c r="AY34" s="53" t="s">
        <v>4090</v>
      </c>
      <c r="AZ34" s="53" t="s">
        <v>3355</v>
      </c>
      <c r="BA34" s="53" t="s">
        <v>3355</v>
      </c>
      <c r="BB34" s="53" t="s">
        <v>3355</v>
      </c>
      <c r="BC34" s="53" t="s">
        <v>3355</v>
      </c>
      <c r="BD34" s="53" t="s">
        <v>4261</v>
      </c>
      <c r="BE34" s="53" t="s">
        <v>3355</v>
      </c>
      <c r="BF34" s="53" t="s">
        <v>4092</v>
      </c>
      <c r="BG34" s="53" t="s">
        <v>3355</v>
      </c>
      <c r="BH34" s="53" t="s">
        <v>3355</v>
      </c>
      <c r="BI34" s="53" t="s">
        <v>739</v>
      </c>
      <c r="BJ34" s="53" t="s">
        <v>3355</v>
      </c>
      <c r="BK34" s="53" t="s">
        <v>3355</v>
      </c>
      <c r="BL34" s="53" t="s">
        <v>3355</v>
      </c>
      <c r="BM34" s="53" t="s">
        <v>3355</v>
      </c>
      <c r="BN34" s="53">
        <v>47465.92</v>
      </c>
      <c r="BO34" s="53" t="s">
        <v>3355</v>
      </c>
      <c r="BP34" s="53" t="s">
        <v>4229</v>
      </c>
      <c r="BQ34" s="53" t="s">
        <v>3355</v>
      </c>
      <c r="BR34" s="53" t="s">
        <v>3355</v>
      </c>
      <c r="BS34" s="53" t="s">
        <v>3355</v>
      </c>
      <c r="BT34" s="53" t="s">
        <v>1292</v>
      </c>
      <c r="BU34" s="53" t="s">
        <v>3355</v>
      </c>
      <c r="BV34" s="53" t="s">
        <v>3355</v>
      </c>
      <c r="BW34" s="53" t="s">
        <v>3355</v>
      </c>
      <c r="BX34" s="53">
        <v>47465.92</v>
      </c>
      <c r="BY34" s="53" t="s">
        <v>3355</v>
      </c>
      <c r="BZ34" s="53" t="s">
        <v>3355</v>
      </c>
      <c r="CA34" s="53" t="s">
        <v>3383</v>
      </c>
      <c r="CB34" s="53" t="s">
        <v>4095</v>
      </c>
      <c r="CC34" s="53" t="s">
        <v>3355</v>
      </c>
      <c r="CD34" s="53" t="s">
        <v>3355</v>
      </c>
      <c r="CE34" t="s">
        <v>4096</v>
      </c>
      <c r="CF34" t="s">
        <v>4097</v>
      </c>
    </row>
    <row r="35" spans="1:84">
      <c r="A35" s="53">
        <v>6066</v>
      </c>
      <c r="B35" s="53" t="s">
        <v>4214</v>
      </c>
      <c r="C35" s="53" t="s">
        <v>3355</v>
      </c>
      <c r="D35" s="53" t="s">
        <v>4255</v>
      </c>
      <c r="E35" s="53" t="s">
        <v>4099</v>
      </c>
      <c r="F35" s="53" t="s">
        <v>4281</v>
      </c>
      <c r="G35" s="53" t="s">
        <v>3383</v>
      </c>
      <c r="H35" s="53" t="s">
        <v>4221</v>
      </c>
      <c r="I35" s="53">
        <v>63.14</v>
      </c>
      <c r="J35" s="53" t="s">
        <v>1292</v>
      </c>
      <c r="K35" s="53" t="s">
        <v>4218</v>
      </c>
      <c r="L35" s="53" t="s">
        <v>4219</v>
      </c>
      <c r="M35" s="53" t="s">
        <v>4249</v>
      </c>
      <c r="N35" s="53" t="s">
        <v>4257</v>
      </c>
      <c r="O35" s="53" t="s">
        <v>4083</v>
      </c>
      <c r="P35" s="53" t="s">
        <v>4084</v>
      </c>
      <c r="Q35" s="53" t="s">
        <v>4221</v>
      </c>
      <c r="R35" s="53" t="s">
        <v>4220</v>
      </c>
      <c r="S35" s="53" t="s">
        <v>4221</v>
      </c>
      <c r="T35" s="53" t="s">
        <v>3355</v>
      </c>
      <c r="U35" s="53" t="s">
        <v>3383</v>
      </c>
      <c r="V35" s="53" t="s">
        <v>4217</v>
      </c>
      <c r="W35" s="53" t="s">
        <v>3355</v>
      </c>
      <c r="X35" s="53" t="s">
        <v>4282</v>
      </c>
      <c r="Y35" s="53" t="s">
        <v>4259</v>
      </c>
      <c r="Z35" s="53" t="s">
        <v>4260</v>
      </c>
      <c r="AA35" s="53" t="s">
        <v>4249</v>
      </c>
      <c r="AB35" s="53" t="s">
        <v>4225</v>
      </c>
      <c r="AC35" s="53" t="s">
        <v>4227</v>
      </c>
      <c r="AD35" s="53" t="s">
        <v>3355</v>
      </c>
      <c r="AE35" s="53" t="s">
        <v>3355</v>
      </c>
      <c r="AF35" s="53" t="s">
        <v>4227</v>
      </c>
      <c r="AG35" s="53" t="s">
        <v>3355</v>
      </c>
      <c r="AH35" s="53" t="s">
        <v>3355</v>
      </c>
      <c r="AI35" s="53" t="s">
        <v>4227</v>
      </c>
      <c r="AJ35" s="53" t="s">
        <v>3355</v>
      </c>
      <c r="AK35" s="53" t="s">
        <v>3355</v>
      </c>
      <c r="AL35" s="53" t="s">
        <v>3355</v>
      </c>
      <c r="AM35" s="53" t="s">
        <v>3355</v>
      </c>
      <c r="AN35" s="53" t="s">
        <v>3355</v>
      </c>
      <c r="AO35" s="53" t="s">
        <v>3355</v>
      </c>
      <c r="AP35" s="54">
        <v>45877.4388078704</v>
      </c>
      <c r="AQ35" s="53" t="s">
        <v>3355</v>
      </c>
      <c r="AR35" s="53" t="s">
        <v>3355</v>
      </c>
      <c r="AS35" s="53" t="s">
        <v>3383</v>
      </c>
      <c r="AT35" s="53" t="s">
        <v>4089</v>
      </c>
      <c r="AU35" s="53" t="s">
        <v>3355</v>
      </c>
      <c r="AV35" s="53" t="s">
        <v>3355</v>
      </c>
      <c r="AW35" s="54">
        <v>45866.6576388889</v>
      </c>
      <c r="AX35" s="53" t="s">
        <v>3355</v>
      </c>
      <c r="AY35" s="53" t="s">
        <v>4090</v>
      </c>
      <c r="AZ35" s="53" t="s">
        <v>3355</v>
      </c>
      <c r="BA35" s="53" t="s">
        <v>3355</v>
      </c>
      <c r="BB35" s="53" t="s">
        <v>3355</v>
      </c>
      <c r="BC35" s="53" t="s">
        <v>3355</v>
      </c>
      <c r="BD35" s="53" t="s">
        <v>4261</v>
      </c>
      <c r="BE35" s="53" t="s">
        <v>3355</v>
      </c>
      <c r="BF35" s="53" t="s">
        <v>4092</v>
      </c>
      <c r="BG35" s="53" t="s">
        <v>3355</v>
      </c>
      <c r="BH35" s="53" t="s">
        <v>3355</v>
      </c>
      <c r="BI35" s="53" t="s">
        <v>739</v>
      </c>
      <c r="BJ35" s="53" t="s">
        <v>3355</v>
      </c>
      <c r="BK35" s="53" t="s">
        <v>3355</v>
      </c>
      <c r="BL35" s="53" t="s">
        <v>3355</v>
      </c>
      <c r="BM35" s="53" t="s">
        <v>3355</v>
      </c>
      <c r="BN35" s="53">
        <v>63.14</v>
      </c>
      <c r="BO35" s="53" t="s">
        <v>3355</v>
      </c>
      <c r="BP35" s="53" t="s">
        <v>4229</v>
      </c>
      <c r="BQ35" s="53" t="s">
        <v>3355</v>
      </c>
      <c r="BR35" s="53" t="s">
        <v>3355</v>
      </c>
      <c r="BS35" s="53" t="s">
        <v>3355</v>
      </c>
      <c r="BT35" s="53" t="s">
        <v>1292</v>
      </c>
      <c r="BU35" s="53" t="s">
        <v>3355</v>
      </c>
      <c r="BV35" s="53" t="s">
        <v>3355</v>
      </c>
      <c r="BW35" s="53" t="s">
        <v>3355</v>
      </c>
      <c r="BX35" s="53">
        <v>63.14</v>
      </c>
      <c r="BY35" s="53" t="s">
        <v>3355</v>
      </c>
      <c r="BZ35" s="53" t="s">
        <v>3355</v>
      </c>
      <c r="CA35" s="53" t="s">
        <v>3383</v>
      </c>
      <c r="CB35" s="53" t="s">
        <v>4095</v>
      </c>
      <c r="CC35" s="53" t="s">
        <v>3355</v>
      </c>
      <c r="CD35" s="53" t="s">
        <v>3355</v>
      </c>
      <c r="CE35" t="s">
        <v>4096</v>
      </c>
      <c r="CF35" t="s">
        <v>4097</v>
      </c>
    </row>
    <row r="36" spans="1:84">
      <c r="A36" s="53">
        <v>6067</v>
      </c>
      <c r="B36" s="53" t="s">
        <v>4214</v>
      </c>
      <c r="C36" s="53" t="s">
        <v>3355</v>
      </c>
      <c r="D36" s="53" t="s">
        <v>4255</v>
      </c>
      <c r="E36" s="53" t="s">
        <v>4099</v>
      </c>
      <c r="F36" s="53" t="s">
        <v>4283</v>
      </c>
      <c r="G36" s="53" t="s">
        <v>3383</v>
      </c>
      <c r="H36" s="53" t="s">
        <v>4221</v>
      </c>
      <c r="I36" s="53">
        <v>79205.12</v>
      </c>
      <c r="J36" s="53" t="s">
        <v>1292</v>
      </c>
      <c r="K36" s="53" t="s">
        <v>4218</v>
      </c>
      <c r="L36" s="53" t="s">
        <v>4219</v>
      </c>
      <c r="M36" s="53" t="s">
        <v>4249</v>
      </c>
      <c r="N36" s="53" t="s">
        <v>4257</v>
      </c>
      <c r="O36" s="53" t="s">
        <v>4083</v>
      </c>
      <c r="P36" s="53" t="s">
        <v>4084</v>
      </c>
      <c r="Q36" s="53" t="s">
        <v>4221</v>
      </c>
      <c r="R36" s="53" t="s">
        <v>4220</v>
      </c>
      <c r="S36" s="53" t="s">
        <v>4221</v>
      </c>
      <c r="T36" s="53" t="s">
        <v>3355</v>
      </c>
      <c r="U36" s="53" t="s">
        <v>3383</v>
      </c>
      <c r="V36" s="53" t="s">
        <v>4217</v>
      </c>
      <c r="W36" s="53" t="s">
        <v>3355</v>
      </c>
      <c r="X36" s="53" t="s">
        <v>4284</v>
      </c>
      <c r="Y36" s="53" t="s">
        <v>4259</v>
      </c>
      <c r="Z36" s="53" t="s">
        <v>4260</v>
      </c>
      <c r="AA36" s="53" t="s">
        <v>4249</v>
      </c>
      <c r="AB36" s="53" t="s">
        <v>4225</v>
      </c>
      <c r="AC36" s="53" t="s">
        <v>4227</v>
      </c>
      <c r="AD36" s="53" t="s">
        <v>3355</v>
      </c>
      <c r="AE36" s="53" t="s">
        <v>3355</v>
      </c>
      <c r="AF36" s="53" t="s">
        <v>4227</v>
      </c>
      <c r="AG36" s="53" t="s">
        <v>3355</v>
      </c>
      <c r="AH36" s="53" t="s">
        <v>3355</v>
      </c>
      <c r="AI36" s="53" t="s">
        <v>4227</v>
      </c>
      <c r="AJ36" s="53" t="s">
        <v>3355</v>
      </c>
      <c r="AK36" s="53" t="s">
        <v>3355</v>
      </c>
      <c r="AL36" s="53" t="s">
        <v>3355</v>
      </c>
      <c r="AM36" s="53" t="s">
        <v>3355</v>
      </c>
      <c r="AN36" s="53" t="s">
        <v>3355</v>
      </c>
      <c r="AO36" s="53" t="s">
        <v>3355</v>
      </c>
      <c r="AP36" s="54">
        <v>45877.4387962963</v>
      </c>
      <c r="AQ36" s="53" t="s">
        <v>3355</v>
      </c>
      <c r="AR36" s="53" t="s">
        <v>3355</v>
      </c>
      <c r="AS36" s="53" t="s">
        <v>3383</v>
      </c>
      <c r="AT36" s="53" t="s">
        <v>4089</v>
      </c>
      <c r="AU36" s="53" t="s">
        <v>3355</v>
      </c>
      <c r="AV36" s="53" t="s">
        <v>3355</v>
      </c>
      <c r="AW36" s="54">
        <v>45866.6576388889</v>
      </c>
      <c r="AX36" s="53" t="s">
        <v>3355</v>
      </c>
      <c r="AY36" s="53" t="s">
        <v>4090</v>
      </c>
      <c r="AZ36" s="53" t="s">
        <v>3355</v>
      </c>
      <c r="BA36" s="53" t="s">
        <v>3355</v>
      </c>
      <c r="BB36" s="53" t="s">
        <v>3355</v>
      </c>
      <c r="BC36" s="53" t="s">
        <v>3355</v>
      </c>
      <c r="BD36" s="53" t="s">
        <v>4261</v>
      </c>
      <c r="BE36" s="53" t="s">
        <v>3355</v>
      </c>
      <c r="BF36" s="53" t="s">
        <v>4092</v>
      </c>
      <c r="BG36" s="53" t="s">
        <v>3355</v>
      </c>
      <c r="BH36" s="53" t="s">
        <v>3355</v>
      </c>
      <c r="BI36" s="53" t="s">
        <v>739</v>
      </c>
      <c r="BJ36" s="53" t="s">
        <v>3355</v>
      </c>
      <c r="BK36" s="53" t="s">
        <v>3355</v>
      </c>
      <c r="BL36" s="53" t="s">
        <v>3355</v>
      </c>
      <c r="BM36" s="53" t="s">
        <v>3355</v>
      </c>
      <c r="BN36" s="53">
        <v>79205.12</v>
      </c>
      <c r="BO36" s="53" t="s">
        <v>3355</v>
      </c>
      <c r="BP36" s="53" t="s">
        <v>4229</v>
      </c>
      <c r="BQ36" s="53" t="s">
        <v>3355</v>
      </c>
      <c r="BR36" s="53" t="s">
        <v>3355</v>
      </c>
      <c r="BS36" s="53" t="s">
        <v>3355</v>
      </c>
      <c r="BT36" s="53" t="s">
        <v>1292</v>
      </c>
      <c r="BU36" s="53" t="s">
        <v>3355</v>
      </c>
      <c r="BV36" s="53" t="s">
        <v>3355</v>
      </c>
      <c r="BW36" s="53" t="s">
        <v>3355</v>
      </c>
      <c r="BX36" s="53">
        <v>79205.12</v>
      </c>
      <c r="BY36" s="53" t="s">
        <v>3355</v>
      </c>
      <c r="BZ36" s="53" t="s">
        <v>3355</v>
      </c>
      <c r="CA36" s="53" t="s">
        <v>3383</v>
      </c>
      <c r="CB36" s="53" t="s">
        <v>4095</v>
      </c>
      <c r="CC36" s="53" t="s">
        <v>3355</v>
      </c>
      <c r="CD36" s="53" t="s">
        <v>3355</v>
      </c>
      <c r="CE36" t="s">
        <v>4096</v>
      </c>
      <c r="CF36" t="s">
        <v>4097</v>
      </c>
    </row>
    <row r="37" spans="1:84">
      <c r="A37" s="53">
        <v>6068</v>
      </c>
      <c r="B37" s="53" t="s">
        <v>4214</v>
      </c>
      <c r="C37" s="53" t="s">
        <v>3355</v>
      </c>
      <c r="D37" s="53" t="s">
        <v>4255</v>
      </c>
      <c r="E37" s="53" t="s">
        <v>4099</v>
      </c>
      <c r="F37" s="53" t="s">
        <v>4285</v>
      </c>
      <c r="G37" s="53" t="s">
        <v>3383</v>
      </c>
      <c r="H37" s="53" t="s">
        <v>4221</v>
      </c>
      <c r="I37" s="53">
        <v>27</v>
      </c>
      <c r="J37" s="53" t="s">
        <v>1292</v>
      </c>
      <c r="K37" s="53" t="s">
        <v>4218</v>
      </c>
      <c r="L37" s="53" t="s">
        <v>4219</v>
      </c>
      <c r="M37" s="53" t="s">
        <v>4249</v>
      </c>
      <c r="N37" s="53" t="s">
        <v>4257</v>
      </c>
      <c r="O37" s="53" t="s">
        <v>4083</v>
      </c>
      <c r="P37" s="53" t="s">
        <v>4084</v>
      </c>
      <c r="Q37" s="53" t="s">
        <v>4221</v>
      </c>
      <c r="R37" s="53" t="s">
        <v>4220</v>
      </c>
      <c r="S37" s="53" t="s">
        <v>4221</v>
      </c>
      <c r="T37" s="53" t="s">
        <v>3355</v>
      </c>
      <c r="U37" s="53" t="s">
        <v>3383</v>
      </c>
      <c r="V37" s="53" t="s">
        <v>4217</v>
      </c>
      <c r="W37" s="53" t="s">
        <v>3355</v>
      </c>
      <c r="X37" s="53" t="s">
        <v>4273</v>
      </c>
      <c r="Y37" s="53" t="s">
        <v>4259</v>
      </c>
      <c r="Z37" s="53" t="s">
        <v>4260</v>
      </c>
      <c r="AA37" s="53" t="s">
        <v>4249</v>
      </c>
      <c r="AB37" s="53" t="s">
        <v>4225</v>
      </c>
      <c r="AC37" s="53" t="s">
        <v>4227</v>
      </c>
      <c r="AD37" s="53" t="s">
        <v>3355</v>
      </c>
      <c r="AE37" s="53" t="s">
        <v>3355</v>
      </c>
      <c r="AF37" s="53" t="s">
        <v>4227</v>
      </c>
      <c r="AG37" s="53" t="s">
        <v>3355</v>
      </c>
      <c r="AH37" s="53" t="s">
        <v>3355</v>
      </c>
      <c r="AI37" s="53" t="s">
        <v>4227</v>
      </c>
      <c r="AJ37" s="53" t="s">
        <v>3355</v>
      </c>
      <c r="AK37" s="53" t="s">
        <v>3355</v>
      </c>
      <c r="AL37" s="53" t="s">
        <v>3355</v>
      </c>
      <c r="AM37" s="53" t="s">
        <v>3355</v>
      </c>
      <c r="AN37" s="53" t="s">
        <v>3355</v>
      </c>
      <c r="AO37" s="53" t="s">
        <v>3355</v>
      </c>
      <c r="AP37" s="54">
        <v>45877.539212963</v>
      </c>
      <c r="AQ37" s="53" t="s">
        <v>3355</v>
      </c>
      <c r="AR37" s="53" t="s">
        <v>3355</v>
      </c>
      <c r="AS37" s="53" t="s">
        <v>3383</v>
      </c>
      <c r="AT37" s="53" t="s">
        <v>4089</v>
      </c>
      <c r="AU37" s="53" t="s">
        <v>3355</v>
      </c>
      <c r="AV37" s="53" t="s">
        <v>3355</v>
      </c>
      <c r="AW37" s="54">
        <v>45866.6576388889</v>
      </c>
      <c r="AX37" s="53" t="s">
        <v>3355</v>
      </c>
      <c r="AY37" s="53" t="s">
        <v>4090</v>
      </c>
      <c r="AZ37" s="53" t="s">
        <v>3355</v>
      </c>
      <c r="BA37" s="53" t="s">
        <v>3355</v>
      </c>
      <c r="BB37" s="53" t="s">
        <v>3355</v>
      </c>
      <c r="BC37" s="53" t="s">
        <v>3355</v>
      </c>
      <c r="BD37" s="53" t="s">
        <v>4261</v>
      </c>
      <c r="BE37" s="53" t="s">
        <v>3355</v>
      </c>
      <c r="BF37" s="53" t="s">
        <v>4092</v>
      </c>
      <c r="BG37" s="53" t="s">
        <v>3355</v>
      </c>
      <c r="BH37" s="53" t="s">
        <v>3355</v>
      </c>
      <c r="BI37" s="53" t="s">
        <v>739</v>
      </c>
      <c r="BJ37" s="53" t="s">
        <v>3355</v>
      </c>
      <c r="BK37" s="53" t="s">
        <v>3355</v>
      </c>
      <c r="BL37" s="53" t="s">
        <v>3355</v>
      </c>
      <c r="BM37" s="53" t="s">
        <v>3355</v>
      </c>
      <c r="BN37" s="53">
        <v>27</v>
      </c>
      <c r="BO37" s="53" t="s">
        <v>3355</v>
      </c>
      <c r="BP37" s="53" t="s">
        <v>4229</v>
      </c>
      <c r="BQ37" s="53" t="s">
        <v>3355</v>
      </c>
      <c r="BR37" s="53" t="s">
        <v>3355</v>
      </c>
      <c r="BS37" s="53" t="s">
        <v>3355</v>
      </c>
      <c r="BT37" s="53" t="s">
        <v>1292</v>
      </c>
      <c r="BU37" s="53" t="s">
        <v>3355</v>
      </c>
      <c r="BV37" s="53" t="s">
        <v>3355</v>
      </c>
      <c r="BW37" s="53" t="s">
        <v>3355</v>
      </c>
      <c r="BX37" s="53">
        <v>27</v>
      </c>
      <c r="BY37" s="53" t="s">
        <v>3355</v>
      </c>
      <c r="BZ37" s="53" t="s">
        <v>3355</v>
      </c>
      <c r="CA37" s="53" t="s">
        <v>3383</v>
      </c>
      <c r="CB37" s="53" t="s">
        <v>4095</v>
      </c>
      <c r="CC37" s="53" t="s">
        <v>3355</v>
      </c>
      <c r="CD37" s="53" t="s">
        <v>3355</v>
      </c>
      <c r="CE37" t="s">
        <v>4096</v>
      </c>
      <c r="CF37" t="s">
        <v>4097</v>
      </c>
    </row>
    <row r="38" spans="1:84">
      <c r="A38" s="53">
        <v>6069</v>
      </c>
      <c r="B38" s="53" t="s">
        <v>4214</v>
      </c>
      <c r="C38" s="53" t="s">
        <v>3355</v>
      </c>
      <c r="D38" s="53" t="s">
        <v>4286</v>
      </c>
      <c r="E38" s="53" t="s">
        <v>4099</v>
      </c>
      <c r="F38" s="53" t="s">
        <v>4287</v>
      </c>
      <c r="G38" s="53" t="s">
        <v>3383</v>
      </c>
      <c r="H38" s="53" t="s">
        <v>4217</v>
      </c>
      <c r="I38" s="53">
        <v>25590</v>
      </c>
      <c r="J38" s="53" t="s">
        <v>1292</v>
      </c>
      <c r="K38" s="53" t="s">
        <v>4218</v>
      </c>
      <c r="L38" s="53" t="s">
        <v>4219</v>
      </c>
      <c r="M38" s="53" t="s">
        <v>4249</v>
      </c>
      <c r="N38" s="53" t="s">
        <v>4288</v>
      </c>
      <c r="O38" s="53" t="s">
        <v>4083</v>
      </c>
      <c r="P38" s="53" t="s">
        <v>4084</v>
      </c>
      <c r="Q38" s="53" t="s">
        <v>4217</v>
      </c>
      <c r="R38" s="53" t="s">
        <v>4220</v>
      </c>
      <c r="S38" s="53" t="s">
        <v>4221</v>
      </c>
      <c r="T38" s="53" t="s">
        <v>3355</v>
      </c>
      <c r="U38" s="53" t="s">
        <v>3383</v>
      </c>
      <c r="V38" s="53" t="s">
        <v>4289</v>
      </c>
      <c r="W38" s="53" t="s">
        <v>3355</v>
      </c>
      <c r="X38" s="53" t="s">
        <v>4290</v>
      </c>
      <c r="Y38" s="53" t="s">
        <v>4259</v>
      </c>
      <c r="Z38" s="53" t="s">
        <v>4260</v>
      </c>
      <c r="AA38" s="53" t="s">
        <v>4249</v>
      </c>
      <c r="AB38" s="53" t="s">
        <v>4225</v>
      </c>
      <c r="AC38" s="53" t="s">
        <v>4226</v>
      </c>
      <c r="AD38" s="53" t="s">
        <v>3355</v>
      </c>
      <c r="AE38" s="53" t="s">
        <v>3355</v>
      </c>
      <c r="AF38" s="53" t="s">
        <v>4227</v>
      </c>
      <c r="AG38" s="53" t="s">
        <v>3355</v>
      </c>
      <c r="AH38" s="53" t="s">
        <v>3355</v>
      </c>
      <c r="AI38" s="53" t="s">
        <v>4227</v>
      </c>
      <c r="AJ38" s="53" t="s">
        <v>3355</v>
      </c>
      <c r="AK38" s="53" t="s">
        <v>3355</v>
      </c>
      <c r="AL38" s="53" t="s">
        <v>3355</v>
      </c>
      <c r="AM38" s="53" t="s">
        <v>3355</v>
      </c>
      <c r="AN38" s="53" t="s">
        <v>3355</v>
      </c>
      <c r="AO38" s="53" t="s">
        <v>3355</v>
      </c>
      <c r="AP38" s="54">
        <v>45902.3580555556</v>
      </c>
      <c r="AQ38" s="53" t="s">
        <v>3355</v>
      </c>
      <c r="AR38" s="53" t="s">
        <v>3355</v>
      </c>
      <c r="AS38" s="53" t="s">
        <v>3383</v>
      </c>
      <c r="AT38" s="53" t="s">
        <v>4089</v>
      </c>
      <c r="AU38" s="53" t="s">
        <v>3355</v>
      </c>
      <c r="AV38" s="53" t="s">
        <v>3355</v>
      </c>
      <c r="AW38" s="54">
        <v>45856.7224652778</v>
      </c>
      <c r="AX38" s="53" t="s">
        <v>3355</v>
      </c>
      <c r="AY38" s="53" t="s">
        <v>4090</v>
      </c>
      <c r="AZ38" s="53" t="s">
        <v>3355</v>
      </c>
      <c r="BA38" s="53" t="s">
        <v>3355</v>
      </c>
      <c r="BB38" s="53" t="s">
        <v>3355</v>
      </c>
      <c r="BC38" s="53" t="s">
        <v>3355</v>
      </c>
      <c r="BD38" s="53" t="s">
        <v>4228</v>
      </c>
      <c r="BE38" s="53" t="s">
        <v>3355</v>
      </c>
      <c r="BF38" s="53" t="s">
        <v>4092</v>
      </c>
      <c r="BG38" s="53" t="s">
        <v>3355</v>
      </c>
      <c r="BH38" s="53" t="s">
        <v>3355</v>
      </c>
      <c r="BI38" s="53" t="s">
        <v>739</v>
      </c>
      <c r="BJ38" s="53" t="s">
        <v>3355</v>
      </c>
      <c r="BK38" s="53" t="s">
        <v>3355</v>
      </c>
      <c r="BL38" s="53" t="s">
        <v>3355</v>
      </c>
      <c r="BM38" s="53" t="s">
        <v>3355</v>
      </c>
      <c r="BN38" s="53">
        <v>25590</v>
      </c>
      <c r="BO38" s="53" t="s">
        <v>3355</v>
      </c>
      <c r="BP38" s="53" t="s">
        <v>4229</v>
      </c>
      <c r="BQ38" s="53" t="s">
        <v>3355</v>
      </c>
      <c r="BR38" s="53" t="s">
        <v>3355</v>
      </c>
      <c r="BS38" s="53" t="s">
        <v>3355</v>
      </c>
      <c r="BT38" s="53" t="s">
        <v>1292</v>
      </c>
      <c r="BU38" s="53" t="s">
        <v>3355</v>
      </c>
      <c r="BV38" s="53" t="s">
        <v>3355</v>
      </c>
      <c r="BW38" s="53" t="s">
        <v>3355</v>
      </c>
      <c r="BX38" s="53">
        <v>25590</v>
      </c>
      <c r="BY38" s="53" t="s">
        <v>3355</v>
      </c>
      <c r="BZ38" s="53" t="s">
        <v>3355</v>
      </c>
      <c r="CA38" s="53" t="s">
        <v>3383</v>
      </c>
      <c r="CB38" s="53" t="s">
        <v>4095</v>
      </c>
      <c r="CC38" s="53" t="s">
        <v>3355</v>
      </c>
      <c r="CD38" s="53" t="s">
        <v>3355</v>
      </c>
      <c r="CE38" t="s">
        <v>4096</v>
      </c>
      <c r="CF38" t="s">
        <v>4097</v>
      </c>
    </row>
    <row r="39" spans="1:84">
      <c r="A39" s="53">
        <v>6070</v>
      </c>
      <c r="B39" s="53" t="s">
        <v>4214</v>
      </c>
      <c r="C39" s="53" t="s">
        <v>3355</v>
      </c>
      <c r="D39" s="53" t="s">
        <v>4286</v>
      </c>
      <c r="E39" s="53" t="s">
        <v>4099</v>
      </c>
      <c r="F39" s="53" t="s">
        <v>4291</v>
      </c>
      <c r="G39" s="53" t="s">
        <v>3383</v>
      </c>
      <c r="H39" s="53" t="s">
        <v>4217</v>
      </c>
      <c r="I39" s="53">
        <v>20072</v>
      </c>
      <c r="J39" s="53" t="s">
        <v>1292</v>
      </c>
      <c r="K39" s="53" t="s">
        <v>4218</v>
      </c>
      <c r="L39" s="53" t="s">
        <v>4219</v>
      </c>
      <c r="M39" s="53" t="s">
        <v>4249</v>
      </c>
      <c r="N39" s="53" t="s">
        <v>4288</v>
      </c>
      <c r="O39" s="53" t="s">
        <v>4083</v>
      </c>
      <c r="P39" s="53" t="s">
        <v>4084</v>
      </c>
      <c r="Q39" s="53" t="s">
        <v>4217</v>
      </c>
      <c r="R39" s="53" t="s">
        <v>4220</v>
      </c>
      <c r="S39" s="53" t="s">
        <v>4221</v>
      </c>
      <c r="T39" s="53" t="s">
        <v>3355</v>
      </c>
      <c r="U39" s="53" t="s">
        <v>3383</v>
      </c>
      <c r="V39" s="53" t="s">
        <v>4289</v>
      </c>
      <c r="W39" s="53" t="s">
        <v>3355</v>
      </c>
      <c r="X39" s="53" t="s">
        <v>4292</v>
      </c>
      <c r="Y39" s="53" t="s">
        <v>4259</v>
      </c>
      <c r="Z39" s="53" t="s">
        <v>4260</v>
      </c>
      <c r="AA39" s="53" t="s">
        <v>4249</v>
      </c>
      <c r="AB39" s="53" t="s">
        <v>4225</v>
      </c>
      <c r="AC39" s="53" t="s">
        <v>4226</v>
      </c>
      <c r="AD39" s="53" t="s">
        <v>3355</v>
      </c>
      <c r="AE39" s="53" t="s">
        <v>3355</v>
      </c>
      <c r="AF39" s="53" t="s">
        <v>4227</v>
      </c>
      <c r="AG39" s="53" t="s">
        <v>3355</v>
      </c>
      <c r="AH39" s="53" t="s">
        <v>3355</v>
      </c>
      <c r="AI39" s="53" t="s">
        <v>4227</v>
      </c>
      <c r="AJ39" s="53" t="s">
        <v>3355</v>
      </c>
      <c r="AK39" s="53" t="s">
        <v>3355</v>
      </c>
      <c r="AL39" s="53" t="s">
        <v>3355</v>
      </c>
      <c r="AM39" s="53" t="s">
        <v>3355</v>
      </c>
      <c r="AN39" s="53" t="s">
        <v>3355</v>
      </c>
      <c r="AO39" s="53" t="s">
        <v>3355</v>
      </c>
      <c r="AP39" s="54">
        <v>45902.3580555556</v>
      </c>
      <c r="AQ39" s="53" t="s">
        <v>3355</v>
      </c>
      <c r="AR39" s="53" t="s">
        <v>3355</v>
      </c>
      <c r="AS39" s="53" t="s">
        <v>3383</v>
      </c>
      <c r="AT39" s="53" t="s">
        <v>4089</v>
      </c>
      <c r="AU39" s="53" t="s">
        <v>3355</v>
      </c>
      <c r="AV39" s="53" t="s">
        <v>3355</v>
      </c>
      <c r="AW39" s="54">
        <v>45856.7224652778</v>
      </c>
      <c r="AX39" s="53" t="s">
        <v>3355</v>
      </c>
      <c r="AY39" s="53" t="s">
        <v>4090</v>
      </c>
      <c r="AZ39" s="53" t="s">
        <v>3355</v>
      </c>
      <c r="BA39" s="53" t="s">
        <v>3355</v>
      </c>
      <c r="BB39" s="53" t="s">
        <v>3355</v>
      </c>
      <c r="BC39" s="53" t="s">
        <v>3355</v>
      </c>
      <c r="BD39" s="53" t="s">
        <v>4228</v>
      </c>
      <c r="BE39" s="53" t="s">
        <v>3355</v>
      </c>
      <c r="BF39" s="53" t="s">
        <v>4092</v>
      </c>
      <c r="BG39" s="53" t="s">
        <v>3355</v>
      </c>
      <c r="BH39" s="53" t="s">
        <v>3355</v>
      </c>
      <c r="BI39" s="53" t="s">
        <v>739</v>
      </c>
      <c r="BJ39" s="53" t="s">
        <v>3355</v>
      </c>
      <c r="BK39" s="53" t="s">
        <v>3355</v>
      </c>
      <c r="BL39" s="53" t="s">
        <v>3355</v>
      </c>
      <c r="BM39" s="53" t="s">
        <v>3355</v>
      </c>
      <c r="BN39" s="53">
        <v>20072</v>
      </c>
      <c r="BO39" s="53" t="s">
        <v>3355</v>
      </c>
      <c r="BP39" s="53" t="s">
        <v>4229</v>
      </c>
      <c r="BQ39" s="53" t="s">
        <v>3355</v>
      </c>
      <c r="BR39" s="53" t="s">
        <v>3355</v>
      </c>
      <c r="BS39" s="53" t="s">
        <v>3355</v>
      </c>
      <c r="BT39" s="53" t="s">
        <v>1292</v>
      </c>
      <c r="BU39" s="53" t="s">
        <v>3355</v>
      </c>
      <c r="BV39" s="53" t="s">
        <v>3355</v>
      </c>
      <c r="BW39" s="53" t="s">
        <v>3355</v>
      </c>
      <c r="BX39" s="53">
        <v>20072</v>
      </c>
      <c r="BY39" s="53" t="s">
        <v>3355</v>
      </c>
      <c r="BZ39" s="53" t="s">
        <v>3355</v>
      </c>
      <c r="CA39" s="53" t="s">
        <v>3383</v>
      </c>
      <c r="CB39" s="53" t="s">
        <v>4095</v>
      </c>
      <c r="CC39" s="53" t="s">
        <v>3355</v>
      </c>
      <c r="CD39" s="53" t="s">
        <v>3355</v>
      </c>
      <c r="CE39" t="s">
        <v>4096</v>
      </c>
      <c r="CF39" t="s">
        <v>4097</v>
      </c>
    </row>
    <row r="40" spans="1:84">
      <c r="A40" s="53">
        <v>6071</v>
      </c>
      <c r="B40" s="53" t="s">
        <v>4214</v>
      </c>
      <c r="C40" s="53" t="s">
        <v>3355</v>
      </c>
      <c r="D40" s="53" t="s">
        <v>4286</v>
      </c>
      <c r="E40" s="53" t="s">
        <v>4099</v>
      </c>
      <c r="F40" s="53" t="s">
        <v>4293</v>
      </c>
      <c r="G40" s="53" t="s">
        <v>3383</v>
      </c>
      <c r="H40" s="53" t="s">
        <v>4217</v>
      </c>
      <c r="I40" s="53">
        <v>68428.52</v>
      </c>
      <c r="J40" s="53" t="s">
        <v>1292</v>
      </c>
      <c r="K40" s="53" t="s">
        <v>4218</v>
      </c>
      <c r="L40" s="53" t="s">
        <v>4219</v>
      </c>
      <c r="M40" s="53" t="s">
        <v>4249</v>
      </c>
      <c r="N40" s="53" t="s">
        <v>4288</v>
      </c>
      <c r="O40" s="53" t="s">
        <v>4083</v>
      </c>
      <c r="P40" s="53" t="s">
        <v>4084</v>
      </c>
      <c r="Q40" s="53" t="s">
        <v>4217</v>
      </c>
      <c r="R40" s="53" t="s">
        <v>4220</v>
      </c>
      <c r="S40" s="53" t="s">
        <v>4221</v>
      </c>
      <c r="T40" s="53" t="s">
        <v>3355</v>
      </c>
      <c r="U40" s="53" t="s">
        <v>3383</v>
      </c>
      <c r="V40" s="53" t="s">
        <v>4289</v>
      </c>
      <c r="W40" s="53" t="s">
        <v>3355</v>
      </c>
      <c r="X40" s="53" t="s">
        <v>4233</v>
      </c>
      <c r="Y40" s="53" t="s">
        <v>4259</v>
      </c>
      <c r="Z40" s="53" t="s">
        <v>4260</v>
      </c>
      <c r="AA40" s="53" t="s">
        <v>4249</v>
      </c>
      <c r="AB40" s="53" t="s">
        <v>4225</v>
      </c>
      <c r="AC40" s="53" t="s">
        <v>4226</v>
      </c>
      <c r="AD40" s="53" t="s">
        <v>3355</v>
      </c>
      <c r="AE40" s="53" t="s">
        <v>3355</v>
      </c>
      <c r="AF40" s="53" t="s">
        <v>4227</v>
      </c>
      <c r="AG40" s="53" t="s">
        <v>3355</v>
      </c>
      <c r="AH40" s="53" t="s">
        <v>3355</v>
      </c>
      <c r="AI40" s="53" t="s">
        <v>4227</v>
      </c>
      <c r="AJ40" s="53" t="s">
        <v>3355</v>
      </c>
      <c r="AK40" s="53" t="s">
        <v>3355</v>
      </c>
      <c r="AL40" s="53" t="s">
        <v>3355</v>
      </c>
      <c r="AM40" s="53" t="s">
        <v>3355</v>
      </c>
      <c r="AN40" s="53" t="s">
        <v>3355</v>
      </c>
      <c r="AO40" s="53" t="s">
        <v>3355</v>
      </c>
      <c r="AP40" s="54">
        <v>45902.3580555556</v>
      </c>
      <c r="AQ40" s="53" t="s">
        <v>3355</v>
      </c>
      <c r="AR40" s="53" t="s">
        <v>3355</v>
      </c>
      <c r="AS40" s="53" t="s">
        <v>3383</v>
      </c>
      <c r="AT40" s="53" t="s">
        <v>4089</v>
      </c>
      <c r="AU40" s="53" t="s">
        <v>3355</v>
      </c>
      <c r="AV40" s="53" t="s">
        <v>3355</v>
      </c>
      <c r="AW40" s="54">
        <v>45856.7224652778</v>
      </c>
      <c r="AX40" s="53" t="s">
        <v>3355</v>
      </c>
      <c r="AY40" s="53" t="s">
        <v>4090</v>
      </c>
      <c r="AZ40" s="53" t="s">
        <v>3355</v>
      </c>
      <c r="BA40" s="53" t="s">
        <v>3355</v>
      </c>
      <c r="BB40" s="53" t="s">
        <v>3355</v>
      </c>
      <c r="BC40" s="53" t="s">
        <v>3355</v>
      </c>
      <c r="BD40" s="53" t="s">
        <v>4228</v>
      </c>
      <c r="BE40" s="53" t="s">
        <v>3355</v>
      </c>
      <c r="BF40" s="53" t="s">
        <v>4092</v>
      </c>
      <c r="BG40" s="53" t="s">
        <v>3355</v>
      </c>
      <c r="BH40" s="53" t="s">
        <v>3355</v>
      </c>
      <c r="BI40" s="53" t="s">
        <v>739</v>
      </c>
      <c r="BJ40" s="53" t="s">
        <v>3355</v>
      </c>
      <c r="BK40" s="53" t="s">
        <v>3355</v>
      </c>
      <c r="BL40" s="53" t="s">
        <v>3355</v>
      </c>
      <c r="BM40" s="53" t="s">
        <v>3355</v>
      </c>
      <c r="BN40" s="53">
        <v>68428.52</v>
      </c>
      <c r="BO40" s="53" t="s">
        <v>3355</v>
      </c>
      <c r="BP40" s="53" t="s">
        <v>4229</v>
      </c>
      <c r="BQ40" s="53" t="s">
        <v>3355</v>
      </c>
      <c r="BR40" s="53" t="s">
        <v>3355</v>
      </c>
      <c r="BS40" s="53" t="s">
        <v>3355</v>
      </c>
      <c r="BT40" s="53" t="s">
        <v>1292</v>
      </c>
      <c r="BU40" s="53" t="s">
        <v>3355</v>
      </c>
      <c r="BV40" s="53" t="s">
        <v>3355</v>
      </c>
      <c r="BW40" s="53" t="s">
        <v>3355</v>
      </c>
      <c r="BX40" s="53">
        <v>68428.52</v>
      </c>
      <c r="BY40" s="53" t="s">
        <v>3355</v>
      </c>
      <c r="BZ40" s="53" t="s">
        <v>3355</v>
      </c>
      <c r="CA40" s="53" t="s">
        <v>3383</v>
      </c>
      <c r="CB40" s="53" t="s">
        <v>4095</v>
      </c>
      <c r="CC40" s="53" t="s">
        <v>3355</v>
      </c>
      <c r="CD40" s="53" t="s">
        <v>3355</v>
      </c>
      <c r="CE40" t="s">
        <v>4096</v>
      </c>
      <c r="CF40" t="s">
        <v>4097</v>
      </c>
    </row>
    <row r="41" spans="1:84">
      <c r="A41" s="53">
        <v>6072</v>
      </c>
      <c r="B41" s="53" t="s">
        <v>4214</v>
      </c>
      <c r="C41" s="53" t="s">
        <v>3355</v>
      </c>
      <c r="D41" s="53" t="s">
        <v>4286</v>
      </c>
      <c r="E41" s="53" t="s">
        <v>4099</v>
      </c>
      <c r="F41" s="53" t="s">
        <v>4294</v>
      </c>
      <c r="G41" s="53" t="s">
        <v>3383</v>
      </c>
      <c r="H41" s="53" t="s">
        <v>4217</v>
      </c>
      <c r="I41" s="53">
        <v>27138</v>
      </c>
      <c r="J41" s="53" t="s">
        <v>1292</v>
      </c>
      <c r="K41" s="53" t="s">
        <v>4218</v>
      </c>
      <c r="L41" s="53" t="s">
        <v>4219</v>
      </c>
      <c r="M41" s="53" t="s">
        <v>4249</v>
      </c>
      <c r="N41" s="53" t="s">
        <v>4288</v>
      </c>
      <c r="O41" s="53" t="s">
        <v>4083</v>
      </c>
      <c r="P41" s="53" t="s">
        <v>4084</v>
      </c>
      <c r="Q41" s="53" t="s">
        <v>4217</v>
      </c>
      <c r="R41" s="53" t="s">
        <v>4220</v>
      </c>
      <c r="S41" s="53" t="s">
        <v>4221</v>
      </c>
      <c r="T41" s="53" t="s">
        <v>3355</v>
      </c>
      <c r="U41" s="53" t="s">
        <v>3383</v>
      </c>
      <c r="V41" s="53" t="s">
        <v>4289</v>
      </c>
      <c r="W41" s="53" t="s">
        <v>3355</v>
      </c>
      <c r="X41" s="53" t="s">
        <v>4235</v>
      </c>
      <c r="Y41" s="53" t="s">
        <v>4259</v>
      </c>
      <c r="Z41" s="53" t="s">
        <v>4260</v>
      </c>
      <c r="AA41" s="53" t="s">
        <v>4249</v>
      </c>
      <c r="AB41" s="53" t="s">
        <v>4225</v>
      </c>
      <c r="AC41" s="53" t="s">
        <v>4226</v>
      </c>
      <c r="AD41" s="53" t="s">
        <v>3355</v>
      </c>
      <c r="AE41" s="53" t="s">
        <v>3355</v>
      </c>
      <c r="AF41" s="53" t="s">
        <v>4227</v>
      </c>
      <c r="AG41" s="53" t="s">
        <v>3355</v>
      </c>
      <c r="AH41" s="53" t="s">
        <v>3355</v>
      </c>
      <c r="AI41" s="53" t="s">
        <v>4227</v>
      </c>
      <c r="AJ41" s="53" t="s">
        <v>3355</v>
      </c>
      <c r="AK41" s="53" t="s">
        <v>3355</v>
      </c>
      <c r="AL41" s="53" t="s">
        <v>3355</v>
      </c>
      <c r="AM41" s="53" t="s">
        <v>3355</v>
      </c>
      <c r="AN41" s="53" t="s">
        <v>3355</v>
      </c>
      <c r="AO41" s="53" t="s">
        <v>3355</v>
      </c>
      <c r="AP41" s="54">
        <v>45902.3579398148</v>
      </c>
      <c r="AQ41" s="53" t="s">
        <v>3355</v>
      </c>
      <c r="AR41" s="53" t="s">
        <v>3355</v>
      </c>
      <c r="AS41" s="53" t="s">
        <v>3383</v>
      </c>
      <c r="AT41" s="53" t="s">
        <v>4089</v>
      </c>
      <c r="AU41" s="53" t="s">
        <v>3355</v>
      </c>
      <c r="AV41" s="53" t="s">
        <v>3355</v>
      </c>
      <c r="AW41" s="54">
        <v>45856.7224652778</v>
      </c>
      <c r="AX41" s="53" t="s">
        <v>3355</v>
      </c>
      <c r="AY41" s="53" t="s">
        <v>4090</v>
      </c>
      <c r="AZ41" s="53" t="s">
        <v>3355</v>
      </c>
      <c r="BA41" s="53" t="s">
        <v>3355</v>
      </c>
      <c r="BB41" s="53" t="s">
        <v>3355</v>
      </c>
      <c r="BC41" s="53" t="s">
        <v>3355</v>
      </c>
      <c r="BD41" s="53" t="s">
        <v>4228</v>
      </c>
      <c r="BE41" s="53" t="s">
        <v>3355</v>
      </c>
      <c r="BF41" s="53" t="s">
        <v>4092</v>
      </c>
      <c r="BG41" s="53" t="s">
        <v>3355</v>
      </c>
      <c r="BH41" s="53" t="s">
        <v>3355</v>
      </c>
      <c r="BI41" s="53" t="s">
        <v>739</v>
      </c>
      <c r="BJ41" s="53" t="s">
        <v>3355</v>
      </c>
      <c r="BK41" s="53" t="s">
        <v>3355</v>
      </c>
      <c r="BL41" s="53" t="s">
        <v>3355</v>
      </c>
      <c r="BM41" s="53" t="s">
        <v>3355</v>
      </c>
      <c r="BN41" s="53">
        <v>27138</v>
      </c>
      <c r="BO41" s="53" t="s">
        <v>3355</v>
      </c>
      <c r="BP41" s="53" t="s">
        <v>4229</v>
      </c>
      <c r="BQ41" s="53" t="s">
        <v>3355</v>
      </c>
      <c r="BR41" s="53" t="s">
        <v>3355</v>
      </c>
      <c r="BS41" s="53" t="s">
        <v>3355</v>
      </c>
      <c r="BT41" s="53" t="s">
        <v>1292</v>
      </c>
      <c r="BU41" s="53" t="s">
        <v>3355</v>
      </c>
      <c r="BV41" s="53" t="s">
        <v>3355</v>
      </c>
      <c r="BW41" s="53" t="s">
        <v>3355</v>
      </c>
      <c r="BX41" s="53">
        <v>27138</v>
      </c>
      <c r="BY41" s="53" t="s">
        <v>3355</v>
      </c>
      <c r="BZ41" s="53" t="s">
        <v>3355</v>
      </c>
      <c r="CA41" s="53" t="s">
        <v>3383</v>
      </c>
      <c r="CB41" s="53" t="s">
        <v>4095</v>
      </c>
      <c r="CC41" s="53" t="s">
        <v>3355</v>
      </c>
      <c r="CD41" s="53" t="s">
        <v>3355</v>
      </c>
      <c r="CE41" t="s">
        <v>4096</v>
      </c>
      <c r="CF41" t="s">
        <v>4097</v>
      </c>
    </row>
    <row r="42" spans="1:84">
      <c r="A42" s="53">
        <v>6073</v>
      </c>
      <c r="B42" s="53" t="s">
        <v>4214</v>
      </c>
      <c r="C42" s="53" t="s">
        <v>3355</v>
      </c>
      <c r="D42" s="53" t="s">
        <v>4286</v>
      </c>
      <c r="E42" s="53" t="s">
        <v>4099</v>
      </c>
      <c r="F42" s="53" t="s">
        <v>4295</v>
      </c>
      <c r="G42" s="53" t="s">
        <v>3383</v>
      </c>
      <c r="H42" s="53" t="s">
        <v>4217</v>
      </c>
      <c r="I42" s="53">
        <v>14907.88</v>
      </c>
      <c r="J42" s="53" t="s">
        <v>1292</v>
      </c>
      <c r="K42" s="53" t="s">
        <v>4218</v>
      </c>
      <c r="L42" s="53" t="s">
        <v>4219</v>
      </c>
      <c r="M42" s="53" t="s">
        <v>4249</v>
      </c>
      <c r="N42" s="53" t="s">
        <v>4288</v>
      </c>
      <c r="O42" s="53" t="s">
        <v>4083</v>
      </c>
      <c r="P42" s="53" t="s">
        <v>4084</v>
      </c>
      <c r="Q42" s="53" t="s">
        <v>4217</v>
      </c>
      <c r="R42" s="53" t="s">
        <v>4220</v>
      </c>
      <c r="S42" s="53" t="s">
        <v>4221</v>
      </c>
      <c r="T42" s="53" t="s">
        <v>3355</v>
      </c>
      <c r="U42" s="53" t="s">
        <v>3383</v>
      </c>
      <c r="V42" s="53" t="s">
        <v>4289</v>
      </c>
      <c r="W42" s="53" t="s">
        <v>3355</v>
      </c>
      <c r="X42" s="53" t="s">
        <v>4296</v>
      </c>
      <c r="Y42" s="53" t="s">
        <v>4259</v>
      </c>
      <c r="Z42" s="53" t="s">
        <v>4260</v>
      </c>
      <c r="AA42" s="53" t="s">
        <v>4249</v>
      </c>
      <c r="AB42" s="53" t="s">
        <v>4225</v>
      </c>
      <c r="AC42" s="53" t="s">
        <v>4226</v>
      </c>
      <c r="AD42" s="53" t="s">
        <v>3355</v>
      </c>
      <c r="AE42" s="53" t="s">
        <v>3355</v>
      </c>
      <c r="AF42" s="53" t="s">
        <v>4227</v>
      </c>
      <c r="AG42" s="53" t="s">
        <v>3355</v>
      </c>
      <c r="AH42" s="53" t="s">
        <v>3355</v>
      </c>
      <c r="AI42" s="53" t="s">
        <v>4227</v>
      </c>
      <c r="AJ42" s="53" t="s">
        <v>3355</v>
      </c>
      <c r="AK42" s="53" t="s">
        <v>3355</v>
      </c>
      <c r="AL42" s="53" t="s">
        <v>3355</v>
      </c>
      <c r="AM42" s="53" t="s">
        <v>3355</v>
      </c>
      <c r="AN42" s="53" t="s">
        <v>3355</v>
      </c>
      <c r="AO42" s="53" t="s">
        <v>3355</v>
      </c>
      <c r="AP42" s="54">
        <v>45902.3579398148</v>
      </c>
      <c r="AQ42" s="53" t="s">
        <v>3355</v>
      </c>
      <c r="AR42" s="53" t="s">
        <v>3355</v>
      </c>
      <c r="AS42" s="53" t="s">
        <v>3383</v>
      </c>
      <c r="AT42" s="53" t="s">
        <v>4089</v>
      </c>
      <c r="AU42" s="53" t="s">
        <v>3355</v>
      </c>
      <c r="AV42" s="53" t="s">
        <v>3355</v>
      </c>
      <c r="AW42" s="54">
        <v>45856.7224652778</v>
      </c>
      <c r="AX42" s="53" t="s">
        <v>3355</v>
      </c>
      <c r="AY42" s="53" t="s">
        <v>4090</v>
      </c>
      <c r="AZ42" s="53" t="s">
        <v>3355</v>
      </c>
      <c r="BA42" s="53" t="s">
        <v>3355</v>
      </c>
      <c r="BB42" s="53" t="s">
        <v>3355</v>
      </c>
      <c r="BC42" s="53" t="s">
        <v>3355</v>
      </c>
      <c r="BD42" s="53" t="s">
        <v>4228</v>
      </c>
      <c r="BE42" s="53" t="s">
        <v>3355</v>
      </c>
      <c r="BF42" s="53" t="s">
        <v>4092</v>
      </c>
      <c r="BG42" s="53" t="s">
        <v>3355</v>
      </c>
      <c r="BH42" s="53" t="s">
        <v>3355</v>
      </c>
      <c r="BI42" s="53" t="s">
        <v>739</v>
      </c>
      <c r="BJ42" s="53" t="s">
        <v>3355</v>
      </c>
      <c r="BK42" s="53" t="s">
        <v>3355</v>
      </c>
      <c r="BL42" s="53" t="s">
        <v>3355</v>
      </c>
      <c r="BM42" s="53" t="s">
        <v>3355</v>
      </c>
      <c r="BN42" s="53">
        <v>14907.88</v>
      </c>
      <c r="BO42" s="53" t="s">
        <v>3355</v>
      </c>
      <c r="BP42" s="53" t="s">
        <v>4229</v>
      </c>
      <c r="BQ42" s="53" t="s">
        <v>3355</v>
      </c>
      <c r="BR42" s="53" t="s">
        <v>3355</v>
      </c>
      <c r="BS42" s="53" t="s">
        <v>3355</v>
      </c>
      <c r="BT42" s="53" t="s">
        <v>1292</v>
      </c>
      <c r="BU42" s="53" t="s">
        <v>3355</v>
      </c>
      <c r="BV42" s="53" t="s">
        <v>3355</v>
      </c>
      <c r="BW42" s="53" t="s">
        <v>3355</v>
      </c>
      <c r="BX42" s="53">
        <v>14907.88</v>
      </c>
      <c r="BY42" s="53" t="s">
        <v>3355</v>
      </c>
      <c r="BZ42" s="53" t="s">
        <v>3355</v>
      </c>
      <c r="CA42" s="53" t="s">
        <v>3383</v>
      </c>
      <c r="CB42" s="53" t="s">
        <v>4095</v>
      </c>
      <c r="CC42" s="53" t="s">
        <v>3355</v>
      </c>
      <c r="CD42" s="53" t="s">
        <v>3355</v>
      </c>
      <c r="CE42" t="s">
        <v>4096</v>
      </c>
      <c r="CF42" t="s">
        <v>4097</v>
      </c>
    </row>
    <row r="43" spans="1:84">
      <c r="A43" s="53">
        <v>6074</v>
      </c>
      <c r="B43" s="53" t="s">
        <v>4214</v>
      </c>
      <c r="C43" s="53" t="s">
        <v>3355</v>
      </c>
      <c r="D43" s="53" t="s">
        <v>4286</v>
      </c>
      <c r="E43" s="53" t="s">
        <v>4099</v>
      </c>
      <c r="F43" s="53" t="s">
        <v>4297</v>
      </c>
      <c r="G43" s="53" t="s">
        <v>3383</v>
      </c>
      <c r="H43" s="53" t="s">
        <v>4217</v>
      </c>
      <c r="I43" s="53">
        <v>3598.29</v>
      </c>
      <c r="J43" s="53" t="s">
        <v>1292</v>
      </c>
      <c r="K43" s="53" t="s">
        <v>4218</v>
      </c>
      <c r="L43" s="53" t="s">
        <v>4219</v>
      </c>
      <c r="M43" s="53" t="s">
        <v>4249</v>
      </c>
      <c r="N43" s="53" t="s">
        <v>4288</v>
      </c>
      <c r="O43" s="53" t="s">
        <v>4083</v>
      </c>
      <c r="P43" s="53" t="s">
        <v>4084</v>
      </c>
      <c r="Q43" s="53" t="s">
        <v>4217</v>
      </c>
      <c r="R43" s="53" t="s">
        <v>4220</v>
      </c>
      <c r="S43" s="53" t="s">
        <v>4221</v>
      </c>
      <c r="T43" s="53" t="s">
        <v>3355</v>
      </c>
      <c r="U43" s="53" t="s">
        <v>3383</v>
      </c>
      <c r="V43" s="53" t="s">
        <v>4289</v>
      </c>
      <c r="W43" s="53" t="s">
        <v>3355</v>
      </c>
      <c r="X43" s="53" t="s">
        <v>4237</v>
      </c>
      <c r="Y43" s="53" t="s">
        <v>4259</v>
      </c>
      <c r="Z43" s="53" t="s">
        <v>4260</v>
      </c>
      <c r="AA43" s="53" t="s">
        <v>4249</v>
      </c>
      <c r="AB43" s="53" t="s">
        <v>4225</v>
      </c>
      <c r="AC43" s="53" t="s">
        <v>4226</v>
      </c>
      <c r="AD43" s="53" t="s">
        <v>3355</v>
      </c>
      <c r="AE43" s="53" t="s">
        <v>3355</v>
      </c>
      <c r="AF43" s="53" t="s">
        <v>4227</v>
      </c>
      <c r="AG43" s="53" t="s">
        <v>3355</v>
      </c>
      <c r="AH43" s="53" t="s">
        <v>3355</v>
      </c>
      <c r="AI43" s="53" t="s">
        <v>4227</v>
      </c>
      <c r="AJ43" s="53" t="s">
        <v>3355</v>
      </c>
      <c r="AK43" s="53" t="s">
        <v>3355</v>
      </c>
      <c r="AL43" s="53" t="s">
        <v>3355</v>
      </c>
      <c r="AM43" s="53" t="s">
        <v>3355</v>
      </c>
      <c r="AN43" s="53" t="s">
        <v>3355</v>
      </c>
      <c r="AO43" s="53" t="s">
        <v>3355</v>
      </c>
      <c r="AP43" s="54">
        <v>45902.3579398148</v>
      </c>
      <c r="AQ43" s="53" t="s">
        <v>3355</v>
      </c>
      <c r="AR43" s="53" t="s">
        <v>3355</v>
      </c>
      <c r="AS43" s="53" t="s">
        <v>3383</v>
      </c>
      <c r="AT43" s="53" t="s">
        <v>4089</v>
      </c>
      <c r="AU43" s="53" t="s">
        <v>3355</v>
      </c>
      <c r="AV43" s="53" t="s">
        <v>3355</v>
      </c>
      <c r="AW43" s="54">
        <v>45856.7224652778</v>
      </c>
      <c r="AX43" s="53" t="s">
        <v>3355</v>
      </c>
      <c r="AY43" s="53" t="s">
        <v>4090</v>
      </c>
      <c r="AZ43" s="53" t="s">
        <v>3355</v>
      </c>
      <c r="BA43" s="53" t="s">
        <v>3355</v>
      </c>
      <c r="BB43" s="53" t="s">
        <v>3355</v>
      </c>
      <c r="BC43" s="53" t="s">
        <v>3355</v>
      </c>
      <c r="BD43" s="53" t="s">
        <v>4228</v>
      </c>
      <c r="BE43" s="53" t="s">
        <v>3355</v>
      </c>
      <c r="BF43" s="53" t="s">
        <v>4092</v>
      </c>
      <c r="BG43" s="53" t="s">
        <v>3355</v>
      </c>
      <c r="BH43" s="53" t="s">
        <v>3355</v>
      </c>
      <c r="BI43" s="53" t="s">
        <v>739</v>
      </c>
      <c r="BJ43" s="53" t="s">
        <v>3355</v>
      </c>
      <c r="BK43" s="53" t="s">
        <v>3355</v>
      </c>
      <c r="BL43" s="53" t="s">
        <v>3355</v>
      </c>
      <c r="BM43" s="53" t="s">
        <v>3355</v>
      </c>
      <c r="BN43" s="53">
        <v>3598.29</v>
      </c>
      <c r="BO43" s="53" t="s">
        <v>3355</v>
      </c>
      <c r="BP43" s="53" t="s">
        <v>4229</v>
      </c>
      <c r="BQ43" s="53" t="s">
        <v>3355</v>
      </c>
      <c r="BR43" s="53" t="s">
        <v>3355</v>
      </c>
      <c r="BS43" s="53" t="s">
        <v>3355</v>
      </c>
      <c r="BT43" s="53" t="s">
        <v>1292</v>
      </c>
      <c r="BU43" s="53" t="s">
        <v>3355</v>
      </c>
      <c r="BV43" s="53" t="s">
        <v>3355</v>
      </c>
      <c r="BW43" s="53" t="s">
        <v>3355</v>
      </c>
      <c r="BX43" s="53">
        <v>3598.29</v>
      </c>
      <c r="BY43" s="53" t="s">
        <v>3355</v>
      </c>
      <c r="BZ43" s="53" t="s">
        <v>3355</v>
      </c>
      <c r="CA43" s="53" t="s">
        <v>3383</v>
      </c>
      <c r="CB43" s="53" t="s">
        <v>4095</v>
      </c>
      <c r="CC43" s="53" t="s">
        <v>3355</v>
      </c>
      <c r="CD43" s="53" t="s">
        <v>3355</v>
      </c>
      <c r="CE43" t="s">
        <v>4096</v>
      </c>
      <c r="CF43" t="s">
        <v>4097</v>
      </c>
    </row>
    <row r="44" spans="1:84">
      <c r="A44" s="53">
        <v>6547</v>
      </c>
      <c r="B44" s="53" t="s">
        <v>3355</v>
      </c>
      <c r="C44" s="53" t="s">
        <v>4298</v>
      </c>
      <c r="D44" s="53" t="s">
        <v>3355</v>
      </c>
      <c r="E44" s="53" t="s">
        <v>4099</v>
      </c>
      <c r="F44" s="53" t="s">
        <v>4299</v>
      </c>
      <c r="G44" s="53" t="s">
        <v>3383</v>
      </c>
      <c r="H44" s="53" t="s">
        <v>3017</v>
      </c>
      <c r="I44" s="53">
        <v>35775</v>
      </c>
      <c r="J44" s="53" t="s">
        <v>3355</v>
      </c>
      <c r="K44" s="53" t="s">
        <v>3355</v>
      </c>
      <c r="L44" s="53" t="s">
        <v>4219</v>
      </c>
      <c r="M44" s="53" t="s">
        <v>3391</v>
      </c>
      <c r="N44" s="53" t="s">
        <v>3391</v>
      </c>
      <c r="O44" s="53" t="s">
        <v>4083</v>
      </c>
      <c r="P44" s="53" t="s">
        <v>4084</v>
      </c>
      <c r="Q44" s="53" t="s">
        <v>3017</v>
      </c>
      <c r="R44" s="53" t="s">
        <v>4300</v>
      </c>
      <c r="S44" s="53" t="s">
        <v>4153</v>
      </c>
      <c r="T44" s="53" t="s">
        <v>4087</v>
      </c>
      <c r="U44" s="53" t="s">
        <v>3383</v>
      </c>
      <c r="V44" s="53" t="s">
        <v>3352</v>
      </c>
      <c r="W44" s="53" t="s">
        <v>3355</v>
      </c>
      <c r="X44" s="53" t="s">
        <v>4301</v>
      </c>
      <c r="Y44" s="53" t="s">
        <v>4107</v>
      </c>
      <c r="Z44" s="53" t="s">
        <v>3392</v>
      </c>
      <c r="AA44" s="53" t="s">
        <v>4160</v>
      </c>
      <c r="AB44" s="53" t="s">
        <v>3355</v>
      </c>
      <c r="AC44" s="53" t="s">
        <v>4302</v>
      </c>
      <c r="AD44" s="53" t="s">
        <v>3355</v>
      </c>
      <c r="AE44" s="53" t="s">
        <v>3355</v>
      </c>
      <c r="AF44" s="53" t="s">
        <v>3355</v>
      </c>
      <c r="AG44" s="53" t="s">
        <v>3355</v>
      </c>
      <c r="AH44" s="53" t="s">
        <v>3355</v>
      </c>
      <c r="AI44" s="53" t="s">
        <v>3355</v>
      </c>
      <c r="AJ44" s="53" t="s">
        <v>3355</v>
      </c>
      <c r="AK44" s="53" t="s">
        <v>1292</v>
      </c>
      <c r="AL44" s="53" t="s">
        <v>4303</v>
      </c>
      <c r="AM44" s="53" t="s">
        <v>3355</v>
      </c>
      <c r="AN44" s="53" t="s">
        <v>4304</v>
      </c>
      <c r="AO44" s="53" t="s">
        <v>3355</v>
      </c>
      <c r="AP44" s="54">
        <v>45890.7371412037</v>
      </c>
      <c r="AQ44" s="53" t="s">
        <v>3355</v>
      </c>
      <c r="AR44" s="53" t="s">
        <v>3390</v>
      </c>
      <c r="AS44" s="53" t="s">
        <v>3383</v>
      </c>
      <c r="AT44" s="53" t="s">
        <v>4305</v>
      </c>
      <c r="AU44" s="53" t="s">
        <v>4306</v>
      </c>
      <c r="AV44" s="53" t="s">
        <v>3355</v>
      </c>
      <c r="AW44" s="54">
        <v>45876.920150463</v>
      </c>
      <c r="AX44" s="53" t="s">
        <v>4303</v>
      </c>
      <c r="AY44" s="53" t="s">
        <v>4090</v>
      </c>
      <c r="AZ44" s="53" t="s">
        <v>3355</v>
      </c>
      <c r="BA44" s="53" t="s">
        <v>3355</v>
      </c>
      <c r="BB44" s="53" t="s">
        <v>3355</v>
      </c>
      <c r="BC44" s="53" t="s">
        <v>3015</v>
      </c>
      <c r="BD44" s="53" t="s">
        <v>4307</v>
      </c>
      <c r="BE44" s="53" t="s">
        <v>3355</v>
      </c>
      <c r="BF44" s="53" t="s">
        <v>4092</v>
      </c>
      <c r="BG44" s="53" t="s">
        <v>3355</v>
      </c>
      <c r="BH44" s="53" t="s">
        <v>3355</v>
      </c>
      <c r="BI44" s="53" t="s">
        <v>2814</v>
      </c>
      <c r="BJ44" s="53" t="s">
        <v>3355</v>
      </c>
      <c r="BK44" s="53" t="s">
        <v>3355</v>
      </c>
      <c r="BL44" s="53" t="s">
        <v>3355</v>
      </c>
      <c r="BM44" s="53" t="s">
        <v>3355</v>
      </c>
      <c r="BN44" s="53">
        <v>35775</v>
      </c>
      <c r="BO44" s="53" t="s">
        <v>3355</v>
      </c>
      <c r="BP44" s="53" t="s">
        <v>4229</v>
      </c>
      <c r="BQ44" s="53" t="s">
        <v>3355</v>
      </c>
      <c r="BR44" s="53" t="s">
        <v>3355</v>
      </c>
      <c r="BS44" s="53" t="s">
        <v>1292</v>
      </c>
      <c r="BT44" s="53" t="s">
        <v>3355</v>
      </c>
      <c r="BU44" s="53" t="s">
        <v>3355</v>
      </c>
      <c r="BV44" s="53" t="s">
        <v>4095</v>
      </c>
      <c r="BW44" s="53" t="s">
        <v>3355</v>
      </c>
      <c r="BX44" s="53">
        <v>35775</v>
      </c>
      <c r="BY44" s="53" t="s">
        <v>3355</v>
      </c>
      <c r="BZ44" s="53" t="s">
        <v>3355</v>
      </c>
      <c r="CA44" s="53" t="s">
        <v>3355</v>
      </c>
      <c r="CB44" s="53" t="s">
        <v>3355</v>
      </c>
      <c r="CC44" s="53" t="s">
        <v>3355</v>
      </c>
      <c r="CD44" s="53" t="s">
        <v>3355</v>
      </c>
      <c r="CE44" t="s">
        <v>4096</v>
      </c>
      <c r="CF44" t="s">
        <v>4097</v>
      </c>
    </row>
    <row r="45" spans="1:84">
      <c r="A45" s="53">
        <v>6818</v>
      </c>
      <c r="B45" s="53" t="s">
        <v>3355</v>
      </c>
      <c r="C45" s="53" t="s">
        <v>4308</v>
      </c>
      <c r="D45" s="53" t="s">
        <v>3355</v>
      </c>
      <c r="E45" s="53" t="s">
        <v>4099</v>
      </c>
      <c r="F45" s="53" t="s">
        <v>4309</v>
      </c>
      <c r="G45" s="53" t="s">
        <v>3383</v>
      </c>
      <c r="H45" s="53" t="s">
        <v>4310</v>
      </c>
      <c r="I45" s="53">
        <v>2000</v>
      </c>
      <c r="J45" s="53" t="s">
        <v>3355</v>
      </c>
      <c r="K45" s="53" t="s">
        <v>3355</v>
      </c>
      <c r="L45" s="53" t="s">
        <v>4219</v>
      </c>
      <c r="M45" s="53" t="s">
        <v>4311</v>
      </c>
      <c r="N45" s="53" t="s">
        <v>4311</v>
      </c>
      <c r="O45" s="53" t="s">
        <v>3355</v>
      </c>
      <c r="P45" s="53" t="s">
        <v>3355</v>
      </c>
      <c r="Q45" s="53" t="s">
        <v>4103</v>
      </c>
      <c r="R45" s="53" t="s">
        <v>4312</v>
      </c>
      <c r="S45" s="53" t="s">
        <v>4313</v>
      </c>
      <c r="T45" s="53" t="s">
        <v>4106</v>
      </c>
      <c r="U45" s="53" t="s">
        <v>3355</v>
      </c>
      <c r="V45" s="53" t="s">
        <v>3352</v>
      </c>
      <c r="W45" s="53" t="s">
        <v>3355</v>
      </c>
      <c r="X45" s="53" t="s">
        <v>3355</v>
      </c>
      <c r="Y45" s="53" t="s">
        <v>4107</v>
      </c>
      <c r="Z45" s="53" t="s">
        <v>4311</v>
      </c>
      <c r="AA45" s="53" t="s">
        <v>3392</v>
      </c>
      <c r="AB45" s="53" t="s">
        <v>3355</v>
      </c>
      <c r="AC45" s="53" t="s">
        <v>4302</v>
      </c>
      <c r="AD45" s="53" t="s">
        <v>3355</v>
      </c>
      <c r="AE45" s="53" t="s">
        <v>3355</v>
      </c>
      <c r="AF45" s="53" t="s">
        <v>3355</v>
      </c>
      <c r="AG45" s="53" t="s">
        <v>3355</v>
      </c>
      <c r="AH45" s="53" t="s">
        <v>3355</v>
      </c>
      <c r="AI45" s="53" t="s">
        <v>3355</v>
      </c>
      <c r="AJ45" s="53" t="s">
        <v>3355</v>
      </c>
      <c r="AK45" s="53" t="s">
        <v>1292</v>
      </c>
      <c r="AL45" s="53" t="s">
        <v>4314</v>
      </c>
      <c r="AM45" s="53" t="s">
        <v>3355</v>
      </c>
      <c r="AN45" s="53" t="s">
        <v>4315</v>
      </c>
      <c r="AO45" s="53" t="s">
        <v>3355</v>
      </c>
      <c r="AP45" s="54">
        <v>45877.7203009259</v>
      </c>
      <c r="AQ45" s="53" t="s">
        <v>3355</v>
      </c>
      <c r="AR45" s="53" t="s">
        <v>3390</v>
      </c>
      <c r="AS45" s="53" t="s">
        <v>3383</v>
      </c>
      <c r="AT45" s="53" t="s">
        <v>4108</v>
      </c>
      <c r="AU45" s="53" t="s">
        <v>4316</v>
      </c>
      <c r="AV45" s="53" t="s">
        <v>3355</v>
      </c>
      <c r="AW45" s="54">
        <v>45868.760787037</v>
      </c>
      <c r="AX45" s="53" t="s">
        <v>4314</v>
      </c>
      <c r="AY45" s="53" t="s">
        <v>4090</v>
      </c>
      <c r="AZ45" s="53" t="s">
        <v>3355</v>
      </c>
      <c r="BA45" s="53" t="s">
        <v>3355</v>
      </c>
      <c r="BB45" s="53" t="s">
        <v>3355</v>
      </c>
      <c r="BC45" s="53" t="s">
        <v>4109</v>
      </c>
      <c r="BD45" s="53" t="s">
        <v>4110</v>
      </c>
      <c r="BE45" s="53" t="s">
        <v>3355</v>
      </c>
      <c r="BF45" s="53" t="s">
        <v>4092</v>
      </c>
      <c r="BG45" s="53" t="s">
        <v>4111</v>
      </c>
      <c r="BH45" s="53" t="s">
        <v>4317</v>
      </c>
      <c r="BI45" s="53" t="s">
        <v>4113</v>
      </c>
      <c r="BJ45" s="53" t="s">
        <v>3355</v>
      </c>
      <c r="BK45" s="53" t="s">
        <v>3355</v>
      </c>
      <c r="BL45" s="53" t="s">
        <v>3355</v>
      </c>
      <c r="BM45" s="53" t="s">
        <v>3355</v>
      </c>
      <c r="BN45" s="53">
        <v>2000</v>
      </c>
      <c r="BO45" s="53" t="s">
        <v>3355</v>
      </c>
      <c r="BP45" s="53" t="s">
        <v>4229</v>
      </c>
      <c r="BQ45" s="53" t="s">
        <v>4114</v>
      </c>
      <c r="BR45" s="53" t="s">
        <v>3355</v>
      </c>
      <c r="BS45" s="53" t="s">
        <v>1292</v>
      </c>
      <c r="BT45" s="53" t="s">
        <v>1292</v>
      </c>
      <c r="BU45" s="53" t="s">
        <v>3355</v>
      </c>
      <c r="BV45" s="53" t="s">
        <v>4095</v>
      </c>
      <c r="BW45" s="53" t="s">
        <v>3355</v>
      </c>
      <c r="BX45" s="53">
        <v>2000</v>
      </c>
      <c r="BY45" s="53" t="s">
        <v>3355</v>
      </c>
      <c r="BZ45" s="53" t="s">
        <v>3355</v>
      </c>
      <c r="CA45" s="53" t="s">
        <v>3355</v>
      </c>
      <c r="CB45" s="53" t="s">
        <v>3355</v>
      </c>
      <c r="CC45" s="53" t="s">
        <v>3355</v>
      </c>
      <c r="CD45" s="53" t="s">
        <v>3355</v>
      </c>
      <c r="CE45" t="s">
        <v>4096</v>
      </c>
      <c r="CF45" t="s">
        <v>4097</v>
      </c>
    </row>
    <row r="46" spans="1:84">
      <c r="A46" s="53">
        <v>7115</v>
      </c>
      <c r="B46" s="53" t="s">
        <v>3355</v>
      </c>
      <c r="C46" s="53" t="s">
        <v>4318</v>
      </c>
      <c r="D46" s="53" t="s">
        <v>3355</v>
      </c>
      <c r="E46" s="53" t="s">
        <v>4099</v>
      </c>
      <c r="F46" s="53" t="s">
        <v>4319</v>
      </c>
      <c r="G46" s="53" t="s">
        <v>3383</v>
      </c>
      <c r="H46" s="53" t="s">
        <v>2986</v>
      </c>
      <c r="I46" s="53">
        <v>1008</v>
      </c>
      <c r="J46" s="53" t="s">
        <v>3355</v>
      </c>
      <c r="K46" s="53" t="s">
        <v>3355</v>
      </c>
      <c r="L46" s="53" t="s">
        <v>4099</v>
      </c>
      <c r="M46" s="53" t="s">
        <v>4320</v>
      </c>
      <c r="N46" s="53" t="s">
        <v>4320</v>
      </c>
      <c r="O46" s="53" t="s">
        <v>3355</v>
      </c>
      <c r="P46" s="53" t="s">
        <v>3355</v>
      </c>
      <c r="Q46" s="53" t="s">
        <v>2986</v>
      </c>
      <c r="R46" s="53" t="s">
        <v>4321</v>
      </c>
      <c r="S46" s="53" t="s">
        <v>4322</v>
      </c>
      <c r="T46" s="53" t="s">
        <v>4087</v>
      </c>
      <c r="U46" s="53" t="s">
        <v>3355</v>
      </c>
      <c r="V46" s="53" t="s">
        <v>3352</v>
      </c>
      <c r="W46" s="53" t="s">
        <v>3355</v>
      </c>
      <c r="X46" s="53" t="s">
        <v>4323</v>
      </c>
      <c r="Y46" s="53" t="s">
        <v>4107</v>
      </c>
      <c r="Z46" s="53" t="s">
        <v>4324</v>
      </c>
      <c r="AA46" s="53" t="s">
        <v>3355</v>
      </c>
      <c r="AB46" s="53" t="s">
        <v>3355</v>
      </c>
      <c r="AC46" s="53" t="s">
        <v>3355</v>
      </c>
      <c r="AD46" s="53" t="s">
        <v>3355</v>
      </c>
      <c r="AE46" s="53" t="s">
        <v>3355</v>
      </c>
      <c r="AF46" s="53" t="s">
        <v>3355</v>
      </c>
      <c r="AG46" s="53" t="s">
        <v>3355</v>
      </c>
      <c r="AH46" s="53" t="s">
        <v>3355</v>
      </c>
      <c r="AI46" s="53" t="s">
        <v>3355</v>
      </c>
      <c r="AJ46" s="53" t="s">
        <v>3355</v>
      </c>
      <c r="AK46" s="53" t="s">
        <v>3355</v>
      </c>
      <c r="AL46" s="53" t="s">
        <v>3355</v>
      </c>
      <c r="AM46" s="53" t="s">
        <v>3355</v>
      </c>
      <c r="AN46" s="53" t="s">
        <v>3355</v>
      </c>
      <c r="AO46" s="53" t="s">
        <v>3355</v>
      </c>
      <c r="AP46" s="54">
        <v>45869.697962963</v>
      </c>
      <c r="AQ46" s="53" t="s">
        <v>3355</v>
      </c>
      <c r="AR46" s="53" t="s">
        <v>3355</v>
      </c>
      <c r="AS46" s="53" t="s">
        <v>3383</v>
      </c>
      <c r="AT46" s="53" t="s">
        <v>4089</v>
      </c>
      <c r="AU46" s="53" t="s">
        <v>3355</v>
      </c>
      <c r="AV46" s="53" t="s">
        <v>3355</v>
      </c>
      <c r="AW46" s="54">
        <v>45869.6562731482</v>
      </c>
      <c r="AX46" s="53" t="s">
        <v>3355</v>
      </c>
      <c r="AY46" s="53" t="s">
        <v>4090</v>
      </c>
      <c r="AZ46" s="53" t="s">
        <v>3355</v>
      </c>
      <c r="BA46" s="53" t="s">
        <v>3355</v>
      </c>
      <c r="BB46" s="53" t="s">
        <v>3355</v>
      </c>
      <c r="BC46" s="53" t="s">
        <v>4325</v>
      </c>
      <c r="BD46" s="53" t="s">
        <v>4008</v>
      </c>
      <c r="BE46" s="53" t="s">
        <v>4326</v>
      </c>
      <c r="BF46" s="53" t="s">
        <v>4092</v>
      </c>
      <c r="BG46" s="53" t="s">
        <v>3355</v>
      </c>
      <c r="BH46" s="53" t="s">
        <v>3355</v>
      </c>
      <c r="BI46" s="53" t="s">
        <v>2814</v>
      </c>
      <c r="BJ46" s="53" t="s">
        <v>3355</v>
      </c>
      <c r="BK46" s="53" t="s">
        <v>3355</v>
      </c>
      <c r="BL46" s="53">
        <v>3638274</v>
      </c>
      <c r="BM46" s="53" t="s">
        <v>4327</v>
      </c>
      <c r="BN46" s="53">
        <v>1008</v>
      </c>
      <c r="BO46" s="53" t="s">
        <v>3355</v>
      </c>
      <c r="BP46" s="53" t="s">
        <v>3355</v>
      </c>
      <c r="BQ46" s="53" t="s">
        <v>3355</v>
      </c>
      <c r="BR46" s="53" t="s">
        <v>4328</v>
      </c>
      <c r="BS46" s="53" t="s">
        <v>1292</v>
      </c>
      <c r="BT46" s="53" t="s">
        <v>3355</v>
      </c>
      <c r="BU46" s="53" t="s">
        <v>3355</v>
      </c>
      <c r="BV46" s="53" t="s">
        <v>4095</v>
      </c>
      <c r="BW46" s="53" t="s">
        <v>3355</v>
      </c>
      <c r="BX46" s="53">
        <v>1008</v>
      </c>
      <c r="BY46" s="53" t="s">
        <v>3355</v>
      </c>
      <c r="BZ46" s="53" t="s">
        <v>3355</v>
      </c>
      <c r="CA46" s="53" t="s">
        <v>3355</v>
      </c>
      <c r="CB46" s="53" t="s">
        <v>3355</v>
      </c>
      <c r="CC46" s="53" t="s">
        <v>3355</v>
      </c>
      <c r="CD46" s="53" t="s">
        <v>3355</v>
      </c>
      <c r="CE46" t="s">
        <v>4096</v>
      </c>
      <c r="CF46" t="s">
        <v>4097</v>
      </c>
    </row>
    <row r="47" spans="1:84">
      <c r="A47" s="53">
        <v>7116</v>
      </c>
      <c r="B47" s="53" t="s">
        <v>3355</v>
      </c>
      <c r="C47" s="53" t="s">
        <v>4329</v>
      </c>
      <c r="D47" s="53" t="s">
        <v>3355</v>
      </c>
      <c r="E47" s="53" t="s">
        <v>4099</v>
      </c>
      <c r="F47" s="53" t="s">
        <v>4330</v>
      </c>
      <c r="G47" s="53" t="s">
        <v>3383</v>
      </c>
      <c r="H47" s="53" t="s">
        <v>3024</v>
      </c>
      <c r="I47" s="53">
        <v>3120.21</v>
      </c>
      <c r="J47" s="53" t="s">
        <v>3355</v>
      </c>
      <c r="K47" s="53" t="s">
        <v>3355</v>
      </c>
      <c r="L47" s="53" t="s">
        <v>4099</v>
      </c>
      <c r="M47" s="53" t="s">
        <v>4320</v>
      </c>
      <c r="N47" s="53" t="s">
        <v>4320</v>
      </c>
      <c r="O47" s="53" t="s">
        <v>3355</v>
      </c>
      <c r="P47" s="53" t="s">
        <v>3355</v>
      </c>
      <c r="Q47" s="53" t="s">
        <v>3024</v>
      </c>
      <c r="R47" s="53" t="s">
        <v>4085</v>
      </c>
      <c r="S47" s="53" t="s">
        <v>4086</v>
      </c>
      <c r="T47" s="53" t="s">
        <v>4087</v>
      </c>
      <c r="U47" s="53" t="s">
        <v>3355</v>
      </c>
      <c r="V47" s="53" t="s">
        <v>3352</v>
      </c>
      <c r="W47" s="53" t="s">
        <v>3355</v>
      </c>
      <c r="X47" s="53" t="s">
        <v>4331</v>
      </c>
      <c r="Y47" s="53" t="s">
        <v>4107</v>
      </c>
      <c r="Z47" s="53" t="s">
        <v>4324</v>
      </c>
      <c r="AA47" s="53" t="s">
        <v>3355</v>
      </c>
      <c r="AB47" s="53" t="s">
        <v>3355</v>
      </c>
      <c r="AC47" s="53" t="s">
        <v>3355</v>
      </c>
      <c r="AD47" s="53" t="s">
        <v>3355</v>
      </c>
      <c r="AE47" s="53" t="s">
        <v>3355</v>
      </c>
      <c r="AF47" s="53" t="s">
        <v>3355</v>
      </c>
      <c r="AG47" s="53" t="s">
        <v>3355</v>
      </c>
      <c r="AH47" s="53" t="s">
        <v>3355</v>
      </c>
      <c r="AI47" s="53" t="s">
        <v>3355</v>
      </c>
      <c r="AJ47" s="53" t="s">
        <v>3355</v>
      </c>
      <c r="AK47" s="53" t="s">
        <v>3355</v>
      </c>
      <c r="AL47" s="53" t="s">
        <v>3355</v>
      </c>
      <c r="AM47" s="53" t="s">
        <v>3355</v>
      </c>
      <c r="AN47" s="53" t="s">
        <v>3355</v>
      </c>
      <c r="AO47" s="53" t="s">
        <v>3355</v>
      </c>
      <c r="AP47" s="54">
        <v>45869.6146412037</v>
      </c>
      <c r="AQ47" s="53" t="s">
        <v>3355</v>
      </c>
      <c r="AR47" s="53" t="s">
        <v>3355</v>
      </c>
      <c r="AS47" s="53" t="s">
        <v>3383</v>
      </c>
      <c r="AT47" s="53" t="s">
        <v>4089</v>
      </c>
      <c r="AU47" s="53" t="s">
        <v>3355</v>
      </c>
      <c r="AV47" s="53" t="s">
        <v>3355</v>
      </c>
      <c r="AW47" s="54">
        <v>45869.4803703704</v>
      </c>
      <c r="AX47" s="53" t="s">
        <v>3355</v>
      </c>
      <c r="AY47" s="53" t="s">
        <v>4090</v>
      </c>
      <c r="AZ47" s="53" t="s">
        <v>3355</v>
      </c>
      <c r="BA47" s="53" t="s">
        <v>3355</v>
      </c>
      <c r="BB47" s="53" t="s">
        <v>3355</v>
      </c>
      <c r="BC47" s="53" t="s">
        <v>3022</v>
      </c>
      <c r="BD47" s="53" t="s">
        <v>4091</v>
      </c>
      <c r="BE47" s="53" t="s">
        <v>2844</v>
      </c>
      <c r="BF47" s="53" t="s">
        <v>4092</v>
      </c>
      <c r="BG47" s="53" t="s">
        <v>3355</v>
      </c>
      <c r="BH47" s="53" t="s">
        <v>3355</v>
      </c>
      <c r="BI47" s="53" t="s">
        <v>2814</v>
      </c>
      <c r="BJ47" s="53" t="s">
        <v>3355</v>
      </c>
      <c r="BK47" s="53" t="s">
        <v>3355</v>
      </c>
      <c r="BL47" s="53">
        <v>3631238</v>
      </c>
      <c r="BM47" s="53" t="s">
        <v>4332</v>
      </c>
      <c r="BN47" s="53">
        <v>3120.21</v>
      </c>
      <c r="BO47" s="53" t="s">
        <v>3355</v>
      </c>
      <c r="BP47" s="53" t="s">
        <v>3355</v>
      </c>
      <c r="BQ47" s="53" t="s">
        <v>3355</v>
      </c>
      <c r="BR47" s="53" t="s">
        <v>4333</v>
      </c>
      <c r="BS47" s="53" t="s">
        <v>1292</v>
      </c>
      <c r="BT47" s="53" t="s">
        <v>3355</v>
      </c>
      <c r="BU47" s="53" t="s">
        <v>3355</v>
      </c>
      <c r="BV47" s="53" t="s">
        <v>4095</v>
      </c>
      <c r="BW47" s="53" t="s">
        <v>3355</v>
      </c>
      <c r="BX47" s="53">
        <v>3120.21</v>
      </c>
      <c r="BY47" s="53" t="s">
        <v>3355</v>
      </c>
      <c r="BZ47" s="53" t="s">
        <v>3355</v>
      </c>
      <c r="CA47" s="53" t="s">
        <v>3355</v>
      </c>
      <c r="CB47" s="53" t="s">
        <v>3355</v>
      </c>
      <c r="CC47" s="53" t="s">
        <v>3355</v>
      </c>
      <c r="CD47" s="53" t="s">
        <v>3355</v>
      </c>
      <c r="CE47" t="s">
        <v>4096</v>
      </c>
      <c r="CF47" t="s">
        <v>4097</v>
      </c>
    </row>
    <row r="48" spans="1:84">
      <c r="A48" s="53">
        <v>7117</v>
      </c>
      <c r="B48" s="53" t="s">
        <v>3355</v>
      </c>
      <c r="C48" s="53" t="s">
        <v>4334</v>
      </c>
      <c r="D48" s="53" t="s">
        <v>3355</v>
      </c>
      <c r="E48" s="53" t="s">
        <v>4099</v>
      </c>
      <c r="F48" s="53" t="s">
        <v>4335</v>
      </c>
      <c r="G48" s="53" t="s">
        <v>3383</v>
      </c>
      <c r="H48" s="53" t="s">
        <v>2910</v>
      </c>
      <c r="I48" s="53">
        <v>1240</v>
      </c>
      <c r="J48" s="53" t="s">
        <v>3355</v>
      </c>
      <c r="K48" s="53" t="s">
        <v>3355</v>
      </c>
      <c r="L48" s="53" t="s">
        <v>4099</v>
      </c>
      <c r="M48" s="53" t="s">
        <v>4320</v>
      </c>
      <c r="N48" s="53" t="s">
        <v>4320</v>
      </c>
      <c r="O48" s="53" t="s">
        <v>3355</v>
      </c>
      <c r="P48" s="53" t="s">
        <v>3355</v>
      </c>
      <c r="Q48" s="53" t="s">
        <v>2910</v>
      </c>
      <c r="R48" s="53" t="s">
        <v>4336</v>
      </c>
      <c r="S48" s="53" t="s">
        <v>4337</v>
      </c>
      <c r="T48" s="53" t="s">
        <v>4087</v>
      </c>
      <c r="U48" s="53" t="s">
        <v>3355</v>
      </c>
      <c r="V48" s="53" t="s">
        <v>3352</v>
      </c>
      <c r="W48" s="53" t="s">
        <v>3355</v>
      </c>
      <c r="X48" s="53" t="s">
        <v>4323</v>
      </c>
      <c r="Y48" s="53" t="s">
        <v>4107</v>
      </c>
      <c r="Z48" s="53" t="s">
        <v>4324</v>
      </c>
      <c r="AA48" s="53" t="s">
        <v>3355</v>
      </c>
      <c r="AB48" s="53" t="s">
        <v>3355</v>
      </c>
      <c r="AC48" s="53" t="s">
        <v>3355</v>
      </c>
      <c r="AD48" s="53" t="s">
        <v>3355</v>
      </c>
      <c r="AE48" s="53" t="s">
        <v>3355</v>
      </c>
      <c r="AF48" s="53" t="s">
        <v>3355</v>
      </c>
      <c r="AG48" s="53" t="s">
        <v>3355</v>
      </c>
      <c r="AH48" s="53" t="s">
        <v>3355</v>
      </c>
      <c r="AI48" s="53" t="s">
        <v>3355</v>
      </c>
      <c r="AJ48" s="53" t="s">
        <v>3355</v>
      </c>
      <c r="AK48" s="53" t="s">
        <v>3355</v>
      </c>
      <c r="AL48" s="53" t="s">
        <v>3355</v>
      </c>
      <c r="AM48" s="53" t="s">
        <v>3355</v>
      </c>
      <c r="AN48" s="53" t="s">
        <v>3355</v>
      </c>
      <c r="AO48" s="53" t="s">
        <v>3355</v>
      </c>
      <c r="AP48" s="54">
        <v>45869.5318055555</v>
      </c>
      <c r="AQ48" s="53" t="s">
        <v>3355</v>
      </c>
      <c r="AR48" s="53" t="s">
        <v>3355</v>
      </c>
      <c r="AS48" s="53" t="s">
        <v>3383</v>
      </c>
      <c r="AT48" s="53" t="s">
        <v>4089</v>
      </c>
      <c r="AU48" s="53" t="s">
        <v>3355</v>
      </c>
      <c r="AV48" s="53" t="s">
        <v>3355</v>
      </c>
      <c r="AW48" s="54">
        <v>45869.4838194445</v>
      </c>
      <c r="AX48" s="53" t="s">
        <v>3355</v>
      </c>
      <c r="AY48" s="53" t="s">
        <v>4090</v>
      </c>
      <c r="AZ48" s="53" t="s">
        <v>3355</v>
      </c>
      <c r="BA48" s="53" t="s">
        <v>3355</v>
      </c>
      <c r="BB48" s="53" t="s">
        <v>3355</v>
      </c>
      <c r="BC48" s="53" t="s">
        <v>1937</v>
      </c>
      <c r="BD48" s="53" t="s">
        <v>4008</v>
      </c>
      <c r="BE48" s="53" t="s">
        <v>4338</v>
      </c>
      <c r="BF48" s="53" t="s">
        <v>4092</v>
      </c>
      <c r="BG48" s="53" t="s">
        <v>3355</v>
      </c>
      <c r="BH48" s="53" t="s">
        <v>3355</v>
      </c>
      <c r="BI48" s="53" t="s">
        <v>2814</v>
      </c>
      <c r="BJ48" s="53" t="s">
        <v>3355</v>
      </c>
      <c r="BK48" s="53" t="s">
        <v>3355</v>
      </c>
      <c r="BL48" s="53">
        <v>3638275</v>
      </c>
      <c r="BM48" s="53" t="s">
        <v>4339</v>
      </c>
      <c r="BN48" s="53">
        <v>1240</v>
      </c>
      <c r="BO48" s="53" t="s">
        <v>3355</v>
      </c>
      <c r="BP48" s="53" t="s">
        <v>3355</v>
      </c>
      <c r="BQ48" s="53" t="s">
        <v>3355</v>
      </c>
      <c r="BR48" s="53" t="s">
        <v>4340</v>
      </c>
      <c r="BS48" s="53" t="s">
        <v>1292</v>
      </c>
      <c r="BT48" s="53" t="s">
        <v>3355</v>
      </c>
      <c r="BU48" s="53" t="s">
        <v>3355</v>
      </c>
      <c r="BV48" s="53" t="s">
        <v>4095</v>
      </c>
      <c r="BW48" s="53" t="s">
        <v>3355</v>
      </c>
      <c r="BX48" s="53">
        <v>1240</v>
      </c>
      <c r="BY48" s="53" t="s">
        <v>3355</v>
      </c>
      <c r="BZ48" s="53" t="s">
        <v>3355</v>
      </c>
      <c r="CA48" s="53" t="s">
        <v>3355</v>
      </c>
      <c r="CB48" s="53" t="s">
        <v>3355</v>
      </c>
      <c r="CC48" s="53" t="s">
        <v>3355</v>
      </c>
      <c r="CD48" s="53" t="s">
        <v>3355</v>
      </c>
      <c r="CE48" t="s">
        <v>4096</v>
      </c>
      <c r="CF48" t="s">
        <v>4097</v>
      </c>
    </row>
    <row r="49" spans="1:84">
      <c r="A49" s="53">
        <v>7263</v>
      </c>
      <c r="B49" s="53" t="s">
        <v>3355</v>
      </c>
      <c r="C49" s="53" t="s">
        <v>4341</v>
      </c>
      <c r="D49" s="53" t="s">
        <v>3355</v>
      </c>
      <c r="E49" s="53" t="s">
        <v>4099</v>
      </c>
      <c r="F49" s="53" t="s">
        <v>4342</v>
      </c>
      <c r="G49" s="53" t="s">
        <v>3383</v>
      </c>
      <c r="H49" s="53" t="s">
        <v>4343</v>
      </c>
      <c r="I49" s="53">
        <v>2000</v>
      </c>
      <c r="J49" s="53" t="s">
        <v>3355</v>
      </c>
      <c r="K49" s="53" t="s">
        <v>3355</v>
      </c>
      <c r="L49" s="53" t="s">
        <v>4219</v>
      </c>
      <c r="M49" s="53" t="s">
        <v>4257</v>
      </c>
      <c r="N49" s="53" t="s">
        <v>4257</v>
      </c>
      <c r="O49" s="53" t="s">
        <v>3355</v>
      </c>
      <c r="P49" s="53" t="s">
        <v>3355</v>
      </c>
      <c r="Q49" s="53" t="s">
        <v>4103</v>
      </c>
      <c r="R49" s="53" t="s">
        <v>4344</v>
      </c>
      <c r="S49" s="53" t="s">
        <v>4345</v>
      </c>
      <c r="T49" s="53" t="s">
        <v>4106</v>
      </c>
      <c r="U49" s="53" t="s">
        <v>3355</v>
      </c>
      <c r="V49" s="53" t="s">
        <v>3352</v>
      </c>
      <c r="W49" s="53" t="s">
        <v>3355</v>
      </c>
      <c r="X49" s="53" t="s">
        <v>3355</v>
      </c>
      <c r="Y49" s="53" t="s">
        <v>4107</v>
      </c>
      <c r="Z49" s="53" t="s">
        <v>4257</v>
      </c>
      <c r="AA49" s="53" t="s">
        <v>4186</v>
      </c>
      <c r="AB49" s="53" t="s">
        <v>3355</v>
      </c>
      <c r="AC49" s="53" t="s">
        <v>4302</v>
      </c>
      <c r="AD49" s="53" t="s">
        <v>3355</v>
      </c>
      <c r="AE49" s="53" t="s">
        <v>3355</v>
      </c>
      <c r="AF49" s="53" t="s">
        <v>3355</v>
      </c>
      <c r="AG49" s="53" t="s">
        <v>3355</v>
      </c>
      <c r="AH49" s="53" t="s">
        <v>3355</v>
      </c>
      <c r="AI49" s="53" t="s">
        <v>3355</v>
      </c>
      <c r="AJ49" s="53" t="s">
        <v>3355</v>
      </c>
      <c r="AK49" s="53" t="s">
        <v>1292</v>
      </c>
      <c r="AL49" s="53" t="s">
        <v>4346</v>
      </c>
      <c r="AM49" s="53" t="s">
        <v>3355</v>
      </c>
      <c r="AN49" s="53" t="s">
        <v>4347</v>
      </c>
      <c r="AO49" s="53" t="s">
        <v>3355</v>
      </c>
      <c r="AP49" s="54">
        <v>45884.4436342593</v>
      </c>
      <c r="AQ49" s="53" t="s">
        <v>3355</v>
      </c>
      <c r="AR49" s="53" t="s">
        <v>3390</v>
      </c>
      <c r="AS49" s="53" t="s">
        <v>3383</v>
      </c>
      <c r="AT49" s="53" t="s">
        <v>4108</v>
      </c>
      <c r="AU49" s="53" t="s">
        <v>4348</v>
      </c>
      <c r="AV49" s="53" t="s">
        <v>3355</v>
      </c>
      <c r="AW49" s="54">
        <v>45866.6284953704</v>
      </c>
      <c r="AX49" s="53" t="s">
        <v>4346</v>
      </c>
      <c r="AY49" s="53" t="s">
        <v>4090</v>
      </c>
      <c r="AZ49" s="53" t="s">
        <v>3355</v>
      </c>
      <c r="BA49" s="53" t="s">
        <v>3355</v>
      </c>
      <c r="BB49" s="53" t="s">
        <v>3355</v>
      </c>
      <c r="BC49" s="53" t="s">
        <v>4109</v>
      </c>
      <c r="BD49" s="53" t="s">
        <v>4110</v>
      </c>
      <c r="BE49" s="53" t="s">
        <v>3355</v>
      </c>
      <c r="BF49" s="53" t="s">
        <v>4092</v>
      </c>
      <c r="BG49" s="53" t="s">
        <v>4111</v>
      </c>
      <c r="BH49" s="53" t="s">
        <v>4349</v>
      </c>
      <c r="BI49" s="53" t="s">
        <v>4113</v>
      </c>
      <c r="BJ49" s="53" t="s">
        <v>3355</v>
      </c>
      <c r="BK49" s="53" t="s">
        <v>3355</v>
      </c>
      <c r="BL49" s="53" t="s">
        <v>3355</v>
      </c>
      <c r="BM49" s="53" t="s">
        <v>3355</v>
      </c>
      <c r="BN49" s="53">
        <v>2000</v>
      </c>
      <c r="BO49" s="53" t="s">
        <v>3355</v>
      </c>
      <c r="BP49" s="53" t="s">
        <v>4229</v>
      </c>
      <c r="BQ49" s="53" t="s">
        <v>4114</v>
      </c>
      <c r="BR49" s="53" t="s">
        <v>3355</v>
      </c>
      <c r="BS49" s="53" t="s">
        <v>1292</v>
      </c>
      <c r="BT49" s="53" t="s">
        <v>1292</v>
      </c>
      <c r="BU49" s="53" t="s">
        <v>3355</v>
      </c>
      <c r="BV49" s="53" t="s">
        <v>4095</v>
      </c>
      <c r="BW49" s="53" t="s">
        <v>3355</v>
      </c>
      <c r="BX49" s="53">
        <v>2000</v>
      </c>
      <c r="BY49" s="53" t="s">
        <v>3355</v>
      </c>
      <c r="BZ49" s="53" t="s">
        <v>3355</v>
      </c>
      <c r="CA49" s="53" t="s">
        <v>3355</v>
      </c>
      <c r="CB49" s="53" t="s">
        <v>3355</v>
      </c>
      <c r="CC49" s="53" t="s">
        <v>3355</v>
      </c>
      <c r="CD49" s="53" t="s">
        <v>3355</v>
      </c>
      <c r="CE49" t="s">
        <v>4096</v>
      </c>
      <c r="CF49" t="s">
        <v>4097</v>
      </c>
    </row>
    <row r="50" spans="1:84">
      <c r="A50" s="53">
        <v>7406</v>
      </c>
      <c r="B50" s="53" t="s">
        <v>4214</v>
      </c>
      <c r="C50" s="53" t="s">
        <v>3355</v>
      </c>
      <c r="D50" s="53" t="s">
        <v>4255</v>
      </c>
      <c r="E50" s="53" t="s">
        <v>4099</v>
      </c>
      <c r="F50" s="53" t="s">
        <v>4350</v>
      </c>
      <c r="G50" s="53" t="s">
        <v>3383</v>
      </c>
      <c r="H50" s="53" t="s">
        <v>4221</v>
      </c>
      <c r="I50" s="53">
        <v>218</v>
      </c>
      <c r="J50" s="53" t="s">
        <v>3355</v>
      </c>
      <c r="K50" s="53" t="s">
        <v>3355</v>
      </c>
      <c r="L50" s="53" t="s">
        <v>4099</v>
      </c>
      <c r="M50" s="53" t="s">
        <v>4257</v>
      </c>
      <c r="N50" s="53" t="s">
        <v>4257</v>
      </c>
      <c r="O50" s="53" t="s">
        <v>4083</v>
      </c>
      <c r="P50" s="53" t="s">
        <v>4084</v>
      </c>
      <c r="Q50" s="53" t="s">
        <v>4221</v>
      </c>
      <c r="R50" s="53" t="s">
        <v>4220</v>
      </c>
      <c r="S50" s="53" t="s">
        <v>4221</v>
      </c>
      <c r="T50" s="53" t="s">
        <v>3355</v>
      </c>
      <c r="U50" s="53" t="s">
        <v>3383</v>
      </c>
      <c r="V50" s="53" t="s">
        <v>4217</v>
      </c>
      <c r="W50" s="53" t="s">
        <v>3355</v>
      </c>
      <c r="X50" s="53" t="s">
        <v>4351</v>
      </c>
      <c r="Y50" s="53" t="s">
        <v>4259</v>
      </c>
      <c r="Z50" s="53" t="s">
        <v>4260</v>
      </c>
      <c r="AA50" s="53" t="s">
        <v>3355</v>
      </c>
      <c r="AB50" s="53" t="s">
        <v>4225</v>
      </c>
      <c r="AC50" s="53" t="s">
        <v>4227</v>
      </c>
      <c r="AD50" s="53" t="s">
        <v>3355</v>
      </c>
      <c r="AE50" s="53" t="s">
        <v>3355</v>
      </c>
      <c r="AF50" s="53" t="s">
        <v>4227</v>
      </c>
      <c r="AG50" s="53" t="s">
        <v>3355</v>
      </c>
      <c r="AH50" s="53" t="s">
        <v>3355</v>
      </c>
      <c r="AI50" s="53" t="s">
        <v>4227</v>
      </c>
      <c r="AJ50" s="53" t="s">
        <v>3355</v>
      </c>
      <c r="AK50" s="53" t="s">
        <v>3355</v>
      </c>
      <c r="AL50" s="53" t="s">
        <v>3355</v>
      </c>
      <c r="AM50" s="53" t="s">
        <v>3355</v>
      </c>
      <c r="AN50" s="53" t="s">
        <v>3355</v>
      </c>
      <c r="AO50" s="53" t="s">
        <v>3355</v>
      </c>
      <c r="AP50" s="54">
        <v>45870.6658449074</v>
      </c>
      <c r="AQ50" s="53" t="s">
        <v>3355</v>
      </c>
      <c r="AR50" s="53" t="s">
        <v>3355</v>
      </c>
      <c r="AS50" s="53" t="s">
        <v>3383</v>
      </c>
      <c r="AT50" s="53" t="s">
        <v>4089</v>
      </c>
      <c r="AU50" s="53" t="s">
        <v>3355</v>
      </c>
      <c r="AV50" s="53" t="s">
        <v>3355</v>
      </c>
      <c r="AW50" s="54">
        <v>45866.6576388889</v>
      </c>
      <c r="AX50" s="53" t="s">
        <v>3355</v>
      </c>
      <c r="AY50" s="53" t="s">
        <v>4090</v>
      </c>
      <c r="AZ50" s="53" t="s">
        <v>3355</v>
      </c>
      <c r="BA50" s="53" t="s">
        <v>3355</v>
      </c>
      <c r="BB50" s="53" t="s">
        <v>3355</v>
      </c>
      <c r="BC50" s="53" t="s">
        <v>3355</v>
      </c>
      <c r="BD50" s="53" t="s">
        <v>4261</v>
      </c>
      <c r="BE50" s="53" t="s">
        <v>3355</v>
      </c>
      <c r="BF50" s="53" t="s">
        <v>4092</v>
      </c>
      <c r="BG50" s="53" t="s">
        <v>3355</v>
      </c>
      <c r="BH50" s="53" t="s">
        <v>3355</v>
      </c>
      <c r="BI50" s="53" t="s">
        <v>739</v>
      </c>
      <c r="BJ50" s="53" t="s">
        <v>3355</v>
      </c>
      <c r="BK50" s="53" t="s">
        <v>3355</v>
      </c>
      <c r="BL50" s="53" t="s">
        <v>3355</v>
      </c>
      <c r="BM50" s="53" t="s">
        <v>3355</v>
      </c>
      <c r="BN50" s="53">
        <v>218</v>
      </c>
      <c r="BO50" s="53" t="s">
        <v>3355</v>
      </c>
      <c r="BP50" s="53" t="s">
        <v>3355</v>
      </c>
      <c r="BQ50" s="53" t="s">
        <v>3355</v>
      </c>
      <c r="BR50" s="53" t="s">
        <v>3355</v>
      </c>
      <c r="BS50" s="53" t="s">
        <v>3355</v>
      </c>
      <c r="BT50" s="53" t="s">
        <v>1292</v>
      </c>
      <c r="BU50" s="53" t="s">
        <v>3355</v>
      </c>
      <c r="BV50" s="53" t="s">
        <v>4095</v>
      </c>
      <c r="BW50" s="53" t="s">
        <v>3355</v>
      </c>
      <c r="BX50" s="53">
        <v>218</v>
      </c>
      <c r="BY50" s="53" t="s">
        <v>3355</v>
      </c>
      <c r="BZ50" s="53" t="s">
        <v>3355</v>
      </c>
      <c r="CA50" s="53" t="s">
        <v>3383</v>
      </c>
      <c r="CB50" s="53" t="s">
        <v>4095</v>
      </c>
      <c r="CC50" s="53" t="s">
        <v>3355</v>
      </c>
      <c r="CD50" s="53" t="s">
        <v>3355</v>
      </c>
      <c r="CE50" t="s">
        <v>4096</v>
      </c>
      <c r="CF50" t="s">
        <v>4097</v>
      </c>
    </row>
    <row r="51" spans="1:84">
      <c r="A51" s="53">
        <v>7407</v>
      </c>
      <c r="B51" s="53" t="s">
        <v>4214</v>
      </c>
      <c r="C51" s="53" t="s">
        <v>3355</v>
      </c>
      <c r="D51" s="53" t="s">
        <v>4352</v>
      </c>
      <c r="E51" s="53" t="s">
        <v>4099</v>
      </c>
      <c r="F51" s="53" t="s">
        <v>4353</v>
      </c>
      <c r="G51" s="53" t="s">
        <v>3383</v>
      </c>
      <c r="H51" s="53" t="s">
        <v>4354</v>
      </c>
      <c r="I51" s="53">
        <v>9000</v>
      </c>
      <c r="J51" s="53" t="s">
        <v>3355</v>
      </c>
      <c r="K51" s="53" t="s">
        <v>3355</v>
      </c>
      <c r="L51" s="53" t="s">
        <v>4219</v>
      </c>
      <c r="M51" s="53" t="s">
        <v>4257</v>
      </c>
      <c r="N51" s="53" t="s">
        <v>4257</v>
      </c>
      <c r="O51" s="53" t="s">
        <v>3355</v>
      </c>
      <c r="P51" s="53" t="s">
        <v>3355</v>
      </c>
      <c r="Q51" s="53" t="s">
        <v>4354</v>
      </c>
      <c r="R51" s="53" t="s">
        <v>4355</v>
      </c>
      <c r="S51" s="53" t="s">
        <v>4356</v>
      </c>
      <c r="T51" s="53" t="s">
        <v>3355</v>
      </c>
      <c r="U51" s="53" t="s">
        <v>3355</v>
      </c>
      <c r="V51" s="53" t="s">
        <v>3352</v>
      </c>
      <c r="W51" s="53" t="s">
        <v>3355</v>
      </c>
      <c r="X51" s="53" t="s">
        <v>4357</v>
      </c>
      <c r="Y51" s="53" t="s">
        <v>4107</v>
      </c>
      <c r="Z51" s="53" t="s">
        <v>4257</v>
      </c>
      <c r="AA51" s="53" t="s">
        <v>3392</v>
      </c>
      <c r="AB51" s="53" t="s">
        <v>4225</v>
      </c>
      <c r="AC51" s="53" t="s">
        <v>4302</v>
      </c>
      <c r="AD51" s="53" t="s">
        <v>3355</v>
      </c>
      <c r="AE51" s="53" t="s">
        <v>3355</v>
      </c>
      <c r="AF51" s="53" t="s">
        <v>4227</v>
      </c>
      <c r="AG51" s="53" t="s">
        <v>3355</v>
      </c>
      <c r="AH51" s="53" t="s">
        <v>3355</v>
      </c>
      <c r="AI51" s="53" t="s">
        <v>4227</v>
      </c>
      <c r="AJ51" s="53" t="s">
        <v>3355</v>
      </c>
      <c r="AK51" s="53" t="s">
        <v>1292</v>
      </c>
      <c r="AL51" s="53" t="s">
        <v>4358</v>
      </c>
      <c r="AM51" s="53" t="s">
        <v>3355</v>
      </c>
      <c r="AN51" s="53" t="s">
        <v>4359</v>
      </c>
      <c r="AO51" s="53" t="s">
        <v>3355</v>
      </c>
      <c r="AP51" s="54">
        <v>45877.6884143518</v>
      </c>
      <c r="AQ51" s="53" t="s">
        <v>3355</v>
      </c>
      <c r="AR51" s="53" t="s">
        <v>3390</v>
      </c>
      <c r="AS51" s="53" t="s">
        <v>4360</v>
      </c>
      <c r="AT51" s="53" t="s">
        <v>4089</v>
      </c>
      <c r="AU51" s="53" t="s">
        <v>4361</v>
      </c>
      <c r="AV51" s="53" t="s">
        <v>3355</v>
      </c>
      <c r="AW51" s="54">
        <v>45866.6305555556</v>
      </c>
      <c r="AX51" s="53" t="s">
        <v>4358</v>
      </c>
      <c r="AY51" s="53" t="s">
        <v>4090</v>
      </c>
      <c r="AZ51" s="53" t="s">
        <v>3355</v>
      </c>
      <c r="BA51" s="53" t="s">
        <v>3355</v>
      </c>
      <c r="BB51" s="53" t="s">
        <v>3355</v>
      </c>
      <c r="BC51" s="53" t="s">
        <v>3355</v>
      </c>
      <c r="BD51" s="53" t="s">
        <v>4362</v>
      </c>
      <c r="BE51" s="53" t="s">
        <v>3355</v>
      </c>
      <c r="BF51" s="53" t="s">
        <v>4092</v>
      </c>
      <c r="BG51" s="53" t="s">
        <v>3355</v>
      </c>
      <c r="BH51" s="53" t="s">
        <v>3355</v>
      </c>
      <c r="BI51" s="53" t="s">
        <v>739</v>
      </c>
      <c r="BJ51" s="53" t="s">
        <v>3355</v>
      </c>
      <c r="BK51" s="53" t="s">
        <v>3355</v>
      </c>
      <c r="BL51" s="53" t="s">
        <v>3355</v>
      </c>
      <c r="BM51" s="53" t="s">
        <v>3355</v>
      </c>
      <c r="BN51" s="53">
        <v>9000</v>
      </c>
      <c r="BO51" s="53" t="s">
        <v>3355</v>
      </c>
      <c r="BP51" s="53" t="s">
        <v>4229</v>
      </c>
      <c r="BQ51" s="53" t="s">
        <v>3355</v>
      </c>
      <c r="BR51" s="53" t="s">
        <v>3355</v>
      </c>
      <c r="BS51" s="53" t="s">
        <v>3355</v>
      </c>
      <c r="BT51" s="53" t="s">
        <v>1292</v>
      </c>
      <c r="BU51" s="53" t="s">
        <v>3355</v>
      </c>
      <c r="BV51" s="53" t="s">
        <v>4095</v>
      </c>
      <c r="BW51" s="53" t="s">
        <v>3355</v>
      </c>
      <c r="BX51" s="53">
        <v>9000</v>
      </c>
      <c r="BY51" s="53" t="s">
        <v>3355</v>
      </c>
      <c r="BZ51" s="53" t="s">
        <v>3355</v>
      </c>
      <c r="CA51" s="53" t="s">
        <v>3383</v>
      </c>
      <c r="CB51" s="53" t="s">
        <v>4095</v>
      </c>
      <c r="CC51" s="53" t="s">
        <v>3355</v>
      </c>
      <c r="CD51" s="53" t="s">
        <v>3355</v>
      </c>
      <c r="CE51" t="s">
        <v>4096</v>
      </c>
      <c r="CF51" t="s">
        <v>4097</v>
      </c>
    </row>
    <row r="52" spans="1:84">
      <c r="A52" s="53">
        <v>8082</v>
      </c>
      <c r="B52" s="53" t="s">
        <v>3355</v>
      </c>
      <c r="C52" s="53" t="s">
        <v>4363</v>
      </c>
      <c r="D52" s="53" t="s">
        <v>3355</v>
      </c>
      <c r="E52" s="53" t="s">
        <v>4099</v>
      </c>
      <c r="F52" s="53" t="s">
        <v>4364</v>
      </c>
      <c r="G52" s="53" t="s">
        <v>3383</v>
      </c>
      <c r="H52" s="53" t="s">
        <v>2975</v>
      </c>
      <c r="I52" s="53">
        <v>2125.05</v>
      </c>
      <c r="J52" s="53" t="s">
        <v>3355</v>
      </c>
      <c r="K52" s="53" t="s">
        <v>3355</v>
      </c>
      <c r="L52" s="53" t="s">
        <v>4099</v>
      </c>
      <c r="M52" s="53" t="s">
        <v>4365</v>
      </c>
      <c r="N52" s="53" t="s">
        <v>4365</v>
      </c>
      <c r="O52" s="53" t="s">
        <v>3355</v>
      </c>
      <c r="P52" s="53" t="s">
        <v>3355</v>
      </c>
      <c r="Q52" s="53" t="s">
        <v>2975</v>
      </c>
      <c r="R52" s="53" t="s">
        <v>4366</v>
      </c>
      <c r="S52" s="53" t="s">
        <v>4367</v>
      </c>
      <c r="T52" s="53" t="s">
        <v>4087</v>
      </c>
      <c r="U52" s="53" t="s">
        <v>3355</v>
      </c>
      <c r="V52" s="53" t="s">
        <v>3352</v>
      </c>
      <c r="W52" s="53" t="s">
        <v>3355</v>
      </c>
      <c r="X52" s="53" t="s">
        <v>4368</v>
      </c>
      <c r="Y52" s="53" t="s">
        <v>4107</v>
      </c>
      <c r="Z52" s="53" t="s">
        <v>4257</v>
      </c>
      <c r="AA52" s="53" t="s">
        <v>3355</v>
      </c>
      <c r="AB52" s="53" t="s">
        <v>3355</v>
      </c>
      <c r="AC52" s="53" t="s">
        <v>3355</v>
      </c>
      <c r="AD52" s="53" t="s">
        <v>3355</v>
      </c>
      <c r="AE52" s="53" t="s">
        <v>3355</v>
      </c>
      <c r="AF52" s="53" t="s">
        <v>3355</v>
      </c>
      <c r="AG52" s="53" t="s">
        <v>3355</v>
      </c>
      <c r="AH52" s="53" t="s">
        <v>3355</v>
      </c>
      <c r="AI52" s="53" t="s">
        <v>3355</v>
      </c>
      <c r="AJ52" s="53" t="s">
        <v>3355</v>
      </c>
      <c r="AK52" s="53" t="s">
        <v>3355</v>
      </c>
      <c r="AL52" s="53" t="s">
        <v>3355</v>
      </c>
      <c r="AM52" s="53" t="s">
        <v>3355</v>
      </c>
      <c r="AN52" s="53" t="s">
        <v>3355</v>
      </c>
      <c r="AO52" s="53" t="s">
        <v>3355</v>
      </c>
      <c r="AP52" s="54">
        <v>45866.6979282407</v>
      </c>
      <c r="AQ52" s="53" t="s">
        <v>3355</v>
      </c>
      <c r="AR52" s="53" t="s">
        <v>3355</v>
      </c>
      <c r="AS52" s="53" t="s">
        <v>3383</v>
      </c>
      <c r="AT52" s="53" t="s">
        <v>4089</v>
      </c>
      <c r="AU52" s="53" t="s">
        <v>3355</v>
      </c>
      <c r="AV52" s="53" t="s">
        <v>3355</v>
      </c>
      <c r="AW52" s="54">
        <v>45866.6280208333</v>
      </c>
      <c r="AX52" s="53" t="s">
        <v>3355</v>
      </c>
      <c r="AY52" s="53" t="s">
        <v>4090</v>
      </c>
      <c r="AZ52" s="53" t="s">
        <v>3355</v>
      </c>
      <c r="BA52" s="53" t="s">
        <v>3355</v>
      </c>
      <c r="BB52" s="53" t="s">
        <v>3355</v>
      </c>
      <c r="BC52" s="53" t="s">
        <v>4369</v>
      </c>
      <c r="BD52" s="53" t="s">
        <v>4008</v>
      </c>
      <c r="BE52" s="53" t="s">
        <v>4370</v>
      </c>
      <c r="BF52" s="53" t="s">
        <v>4092</v>
      </c>
      <c r="BG52" s="53" t="s">
        <v>3355</v>
      </c>
      <c r="BH52" s="53" t="s">
        <v>3355</v>
      </c>
      <c r="BI52" s="53" t="s">
        <v>2814</v>
      </c>
      <c r="BJ52" s="53" t="s">
        <v>3355</v>
      </c>
      <c r="BK52" s="53" t="s">
        <v>3355</v>
      </c>
      <c r="BL52" s="53">
        <v>3647882</v>
      </c>
      <c r="BM52" s="53" t="s">
        <v>4371</v>
      </c>
      <c r="BN52" s="53">
        <v>1491.6</v>
      </c>
      <c r="BO52" s="53" t="s">
        <v>3355</v>
      </c>
      <c r="BP52" s="53" t="s">
        <v>3355</v>
      </c>
      <c r="BQ52" s="53" t="s">
        <v>3355</v>
      </c>
      <c r="BR52" s="53" t="s">
        <v>4372</v>
      </c>
      <c r="BS52" s="53" t="s">
        <v>1292</v>
      </c>
      <c r="BT52" s="53" t="s">
        <v>3355</v>
      </c>
      <c r="BU52" s="53" t="s">
        <v>3355</v>
      </c>
      <c r="BV52" s="53" t="s">
        <v>4095</v>
      </c>
      <c r="BW52" s="53" t="s">
        <v>3355</v>
      </c>
      <c r="BX52" s="53">
        <v>1491.6</v>
      </c>
      <c r="BY52" s="53" t="s">
        <v>3355</v>
      </c>
      <c r="BZ52" s="53" t="s">
        <v>3355</v>
      </c>
      <c r="CA52" s="53" t="s">
        <v>3355</v>
      </c>
      <c r="CB52" s="53" t="s">
        <v>3355</v>
      </c>
      <c r="CC52" s="53" t="s">
        <v>3355</v>
      </c>
      <c r="CD52" s="53" t="s">
        <v>3355</v>
      </c>
      <c r="CE52" t="s">
        <v>4096</v>
      </c>
      <c r="CF52" t="s">
        <v>4097</v>
      </c>
    </row>
    <row r="53" spans="1:84">
      <c r="A53" s="53">
        <v>8790</v>
      </c>
      <c r="B53" s="53" t="s">
        <v>3355</v>
      </c>
      <c r="C53" s="53" t="s">
        <v>4373</v>
      </c>
      <c r="D53" s="53" t="s">
        <v>3355</v>
      </c>
      <c r="E53" s="53" t="s">
        <v>4099</v>
      </c>
      <c r="F53" s="53" t="s">
        <v>4374</v>
      </c>
      <c r="G53" s="53" t="s">
        <v>3383</v>
      </c>
      <c r="H53" s="53" t="s">
        <v>3101</v>
      </c>
      <c r="I53" s="53">
        <v>169760</v>
      </c>
      <c r="J53" s="53" t="s">
        <v>3355</v>
      </c>
      <c r="K53" s="53" t="s">
        <v>3355</v>
      </c>
      <c r="L53" s="53" t="s">
        <v>4099</v>
      </c>
      <c r="M53" s="53" t="s">
        <v>4375</v>
      </c>
      <c r="N53" s="53" t="s">
        <v>4375</v>
      </c>
      <c r="O53" s="53" t="s">
        <v>3355</v>
      </c>
      <c r="P53" s="53" t="s">
        <v>3355</v>
      </c>
      <c r="Q53" s="53" t="s">
        <v>3101</v>
      </c>
      <c r="R53" s="53" t="s">
        <v>4376</v>
      </c>
      <c r="S53" s="53" t="s">
        <v>4377</v>
      </c>
      <c r="T53" s="53" t="s">
        <v>4087</v>
      </c>
      <c r="U53" s="53" t="s">
        <v>3355</v>
      </c>
      <c r="V53" s="53" t="s">
        <v>3352</v>
      </c>
      <c r="W53" s="53" t="s">
        <v>3355</v>
      </c>
      <c r="X53" s="53" t="s">
        <v>4378</v>
      </c>
      <c r="Y53" s="53" t="s">
        <v>4107</v>
      </c>
      <c r="Z53" s="53" t="s">
        <v>4257</v>
      </c>
      <c r="AA53" s="53" t="s">
        <v>3355</v>
      </c>
      <c r="AB53" s="53" t="s">
        <v>3355</v>
      </c>
      <c r="AC53" s="53" t="s">
        <v>3355</v>
      </c>
      <c r="AD53" s="53" t="s">
        <v>3355</v>
      </c>
      <c r="AE53" s="53" t="s">
        <v>3355</v>
      </c>
      <c r="AF53" s="53" t="s">
        <v>3355</v>
      </c>
      <c r="AG53" s="53" t="s">
        <v>3355</v>
      </c>
      <c r="AH53" s="53" t="s">
        <v>3355</v>
      </c>
      <c r="AI53" s="53" t="s">
        <v>3355</v>
      </c>
      <c r="AJ53" s="53" t="s">
        <v>3355</v>
      </c>
      <c r="AK53" s="53" t="s">
        <v>3355</v>
      </c>
      <c r="AL53" s="53" t="s">
        <v>3355</v>
      </c>
      <c r="AM53" s="53" t="s">
        <v>3355</v>
      </c>
      <c r="AN53" s="53" t="s">
        <v>3355</v>
      </c>
      <c r="AO53" s="53" t="s">
        <v>3355</v>
      </c>
      <c r="AP53" s="54">
        <v>45866.6979282407</v>
      </c>
      <c r="AQ53" s="53" t="s">
        <v>3355</v>
      </c>
      <c r="AR53" s="53" t="s">
        <v>3355</v>
      </c>
      <c r="AS53" s="53" t="s">
        <v>3383</v>
      </c>
      <c r="AT53" s="53" t="s">
        <v>4089</v>
      </c>
      <c r="AU53" s="53" t="s">
        <v>3355</v>
      </c>
      <c r="AV53" s="53" t="s">
        <v>3355</v>
      </c>
      <c r="AW53" s="54">
        <v>45866.6280439815</v>
      </c>
      <c r="AX53" s="53" t="s">
        <v>3355</v>
      </c>
      <c r="AY53" s="53" t="s">
        <v>4090</v>
      </c>
      <c r="AZ53" s="53" t="s">
        <v>3355</v>
      </c>
      <c r="BA53" s="53" t="s">
        <v>3355</v>
      </c>
      <c r="BB53" s="53" t="s">
        <v>3355</v>
      </c>
      <c r="BC53" s="53" t="s">
        <v>3099</v>
      </c>
      <c r="BD53" s="53" t="s">
        <v>4379</v>
      </c>
      <c r="BE53" s="53" t="s">
        <v>2828</v>
      </c>
      <c r="BF53" s="53" t="s">
        <v>4092</v>
      </c>
      <c r="BG53" s="53" t="s">
        <v>3355</v>
      </c>
      <c r="BH53" s="53" t="s">
        <v>3355</v>
      </c>
      <c r="BI53" s="53" t="s">
        <v>2814</v>
      </c>
      <c r="BJ53" s="53" t="s">
        <v>3355</v>
      </c>
      <c r="BK53" s="53" t="s">
        <v>3355</v>
      </c>
      <c r="BL53" s="53">
        <v>3638955</v>
      </c>
      <c r="BM53" s="53" t="s">
        <v>4380</v>
      </c>
      <c r="BN53" s="53">
        <v>169760</v>
      </c>
      <c r="BO53" s="53" t="s">
        <v>3355</v>
      </c>
      <c r="BP53" s="53" t="s">
        <v>3355</v>
      </c>
      <c r="BQ53" s="53" t="s">
        <v>3355</v>
      </c>
      <c r="BR53" s="53" t="s">
        <v>4381</v>
      </c>
      <c r="BS53" s="53" t="s">
        <v>1292</v>
      </c>
      <c r="BT53" s="53" t="s">
        <v>3355</v>
      </c>
      <c r="BU53" s="53" t="s">
        <v>3355</v>
      </c>
      <c r="BV53" s="53" t="s">
        <v>4095</v>
      </c>
      <c r="BW53" s="53" t="s">
        <v>3355</v>
      </c>
      <c r="BX53" s="53">
        <v>169760</v>
      </c>
      <c r="BY53" s="53" t="s">
        <v>3355</v>
      </c>
      <c r="BZ53" s="53" t="s">
        <v>3355</v>
      </c>
      <c r="CA53" s="53" t="s">
        <v>3355</v>
      </c>
      <c r="CB53" s="53" t="s">
        <v>3355</v>
      </c>
      <c r="CC53" s="53" t="s">
        <v>3355</v>
      </c>
      <c r="CD53" s="53" t="s">
        <v>3355</v>
      </c>
      <c r="CE53" t="s">
        <v>4096</v>
      </c>
      <c r="CF53" t="s">
        <v>4097</v>
      </c>
    </row>
    <row r="54" spans="1:84">
      <c r="A54" s="53">
        <v>8791</v>
      </c>
      <c r="B54" s="53" t="s">
        <v>3355</v>
      </c>
      <c r="C54" s="53" t="s">
        <v>4382</v>
      </c>
      <c r="D54" s="53" t="s">
        <v>3355</v>
      </c>
      <c r="E54" s="53" t="s">
        <v>4099</v>
      </c>
      <c r="F54" s="53" t="s">
        <v>4383</v>
      </c>
      <c r="G54" s="53" t="s">
        <v>3383</v>
      </c>
      <c r="H54" s="53" t="s">
        <v>3101</v>
      </c>
      <c r="I54" s="53">
        <v>169960</v>
      </c>
      <c r="J54" s="53" t="s">
        <v>3355</v>
      </c>
      <c r="K54" s="53" t="s">
        <v>3355</v>
      </c>
      <c r="L54" s="53" t="s">
        <v>4099</v>
      </c>
      <c r="M54" s="53" t="s">
        <v>4375</v>
      </c>
      <c r="N54" s="53" t="s">
        <v>4375</v>
      </c>
      <c r="O54" s="53" t="s">
        <v>3355</v>
      </c>
      <c r="P54" s="53" t="s">
        <v>3355</v>
      </c>
      <c r="Q54" s="53" t="s">
        <v>3101</v>
      </c>
      <c r="R54" s="53" t="s">
        <v>4376</v>
      </c>
      <c r="S54" s="53" t="s">
        <v>4377</v>
      </c>
      <c r="T54" s="53" t="s">
        <v>4087</v>
      </c>
      <c r="U54" s="53" t="s">
        <v>3355</v>
      </c>
      <c r="V54" s="53" t="s">
        <v>3352</v>
      </c>
      <c r="W54" s="53" t="s">
        <v>3355</v>
      </c>
      <c r="X54" s="53" t="s">
        <v>4384</v>
      </c>
      <c r="Y54" s="53" t="s">
        <v>4107</v>
      </c>
      <c r="Z54" s="53" t="s">
        <v>4257</v>
      </c>
      <c r="AA54" s="53" t="s">
        <v>3355</v>
      </c>
      <c r="AB54" s="53" t="s">
        <v>3355</v>
      </c>
      <c r="AC54" s="53" t="s">
        <v>3355</v>
      </c>
      <c r="AD54" s="53" t="s">
        <v>3355</v>
      </c>
      <c r="AE54" s="53" t="s">
        <v>3355</v>
      </c>
      <c r="AF54" s="53" t="s">
        <v>3355</v>
      </c>
      <c r="AG54" s="53" t="s">
        <v>3355</v>
      </c>
      <c r="AH54" s="53" t="s">
        <v>3355</v>
      </c>
      <c r="AI54" s="53" t="s">
        <v>3355</v>
      </c>
      <c r="AJ54" s="53" t="s">
        <v>3355</v>
      </c>
      <c r="AK54" s="53" t="s">
        <v>3355</v>
      </c>
      <c r="AL54" s="53" t="s">
        <v>3355</v>
      </c>
      <c r="AM54" s="53" t="s">
        <v>3355</v>
      </c>
      <c r="AN54" s="53" t="s">
        <v>3355</v>
      </c>
      <c r="AO54" s="53" t="s">
        <v>3355</v>
      </c>
      <c r="AP54" s="54">
        <v>45866.6981597222</v>
      </c>
      <c r="AQ54" s="53" t="s">
        <v>3355</v>
      </c>
      <c r="AR54" s="53" t="s">
        <v>3355</v>
      </c>
      <c r="AS54" s="53" t="s">
        <v>3383</v>
      </c>
      <c r="AT54" s="53" t="s">
        <v>4089</v>
      </c>
      <c r="AU54" s="53" t="s">
        <v>3355</v>
      </c>
      <c r="AV54" s="53" t="s">
        <v>3355</v>
      </c>
      <c r="AW54" s="54">
        <v>45866.6313773148</v>
      </c>
      <c r="AX54" s="53" t="s">
        <v>3355</v>
      </c>
      <c r="AY54" s="53" t="s">
        <v>4090</v>
      </c>
      <c r="AZ54" s="53" t="s">
        <v>3355</v>
      </c>
      <c r="BA54" s="53" t="s">
        <v>3355</v>
      </c>
      <c r="BB54" s="53" t="s">
        <v>3355</v>
      </c>
      <c r="BC54" s="53" t="s">
        <v>3099</v>
      </c>
      <c r="BD54" s="53" t="s">
        <v>4379</v>
      </c>
      <c r="BE54" s="53" t="s">
        <v>2828</v>
      </c>
      <c r="BF54" s="53" t="s">
        <v>4092</v>
      </c>
      <c r="BG54" s="53" t="s">
        <v>3355</v>
      </c>
      <c r="BH54" s="53" t="s">
        <v>3355</v>
      </c>
      <c r="BI54" s="53" t="s">
        <v>2814</v>
      </c>
      <c r="BJ54" s="53" t="s">
        <v>3355</v>
      </c>
      <c r="BK54" s="53" t="s">
        <v>3355</v>
      </c>
      <c r="BL54" s="53">
        <v>3638955</v>
      </c>
      <c r="BM54" s="53" t="s">
        <v>4385</v>
      </c>
      <c r="BN54" s="53">
        <v>169960</v>
      </c>
      <c r="BO54" s="53" t="s">
        <v>3355</v>
      </c>
      <c r="BP54" s="53" t="s">
        <v>3355</v>
      </c>
      <c r="BQ54" s="53" t="s">
        <v>3355</v>
      </c>
      <c r="BR54" s="53" t="s">
        <v>4386</v>
      </c>
      <c r="BS54" s="53" t="s">
        <v>1292</v>
      </c>
      <c r="BT54" s="53" t="s">
        <v>3355</v>
      </c>
      <c r="BU54" s="53" t="s">
        <v>3355</v>
      </c>
      <c r="BV54" s="53" t="s">
        <v>4095</v>
      </c>
      <c r="BW54" s="53" t="s">
        <v>3355</v>
      </c>
      <c r="BX54" s="53">
        <v>169960</v>
      </c>
      <c r="BY54" s="53" t="s">
        <v>3355</v>
      </c>
      <c r="BZ54" s="53" t="s">
        <v>3355</v>
      </c>
      <c r="CA54" s="53" t="s">
        <v>3355</v>
      </c>
      <c r="CB54" s="53" t="s">
        <v>3355</v>
      </c>
      <c r="CC54" s="53" t="s">
        <v>3355</v>
      </c>
      <c r="CD54" s="53" t="s">
        <v>3355</v>
      </c>
      <c r="CE54" t="s">
        <v>4096</v>
      </c>
      <c r="CF54" t="s">
        <v>4097</v>
      </c>
    </row>
    <row r="55" spans="1:84">
      <c r="A55" s="53">
        <v>8792</v>
      </c>
      <c r="B55" s="53" t="s">
        <v>3355</v>
      </c>
      <c r="C55" s="53" t="s">
        <v>4387</v>
      </c>
      <c r="D55" s="53" t="s">
        <v>3355</v>
      </c>
      <c r="E55" s="53" t="s">
        <v>4099</v>
      </c>
      <c r="F55" s="53" t="s">
        <v>4388</v>
      </c>
      <c r="G55" s="53" t="s">
        <v>3383</v>
      </c>
      <c r="H55" s="53" t="s">
        <v>3101</v>
      </c>
      <c r="I55" s="53">
        <v>169760</v>
      </c>
      <c r="J55" s="53" t="s">
        <v>3355</v>
      </c>
      <c r="K55" s="53" t="s">
        <v>3355</v>
      </c>
      <c r="L55" s="53" t="s">
        <v>4099</v>
      </c>
      <c r="M55" s="53" t="s">
        <v>4375</v>
      </c>
      <c r="N55" s="53" t="s">
        <v>4375</v>
      </c>
      <c r="O55" s="53" t="s">
        <v>3355</v>
      </c>
      <c r="P55" s="53" t="s">
        <v>3355</v>
      </c>
      <c r="Q55" s="53" t="s">
        <v>3101</v>
      </c>
      <c r="R55" s="53" t="s">
        <v>4376</v>
      </c>
      <c r="S55" s="53" t="s">
        <v>4377</v>
      </c>
      <c r="T55" s="53" t="s">
        <v>4087</v>
      </c>
      <c r="U55" s="53" t="s">
        <v>3355</v>
      </c>
      <c r="V55" s="53" t="s">
        <v>3352</v>
      </c>
      <c r="W55" s="53" t="s">
        <v>3355</v>
      </c>
      <c r="X55" s="53" t="s">
        <v>4389</v>
      </c>
      <c r="Y55" s="53" t="s">
        <v>4107</v>
      </c>
      <c r="Z55" s="53" t="s">
        <v>4257</v>
      </c>
      <c r="AA55" s="53" t="s">
        <v>3355</v>
      </c>
      <c r="AB55" s="53" t="s">
        <v>3355</v>
      </c>
      <c r="AC55" s="53" t="s">
        <v>3355</v>
      </c>
      <c r="AD55" s="53" t="s">
        <v>3355</v>
      </c>
      <c r="AE55" s="53" t="s">
        <v>3355</v>
      </c>
      <c r="AF55" s="53" t="s">
        <v>3355</v>
      </c>
      <c r="AG55" s="53" t="s">
        <v>3355</v>
      </c>
      <c r="AH55" s="53" t="s">
        <v>3355</v>
      </c>
      <c r="AI55" s="53" t="s">
        <v>3355</v>
      </c>
      <c r="AJ55" s="53" t="s">
        <v>3355</v>
      </c>
      <c r="AK55" s="53" t="s">
        <v>3355</v>
      </c>
      <c r="AL55" s="53" t="s">
        <v>3355</v>
      </c>
      <c r="AM55" s="53" t="s">
        <v>3355</v>
      </c>
      <c r="AN55" s="53" t="s">
        <v>3355</v>
      </c>
      <c r="AO55" s="53" t="s">
        <v>3355</v>
      </c>
      <c r="AP55" s="54">
        <v>45866.6985532407</v>
      </c>
      <c r="AQ55" s="53" t="s">
        <v>3355</v>
      </c>
      <c r="AR55" s="53" t="s">
        <v>3355</v>
      </c>
      <c r="AS55" s="53" t="s">
        <v>3383</v>
      </c>
      <c r="AT55" s="53" t="s">
        <v>4089</v>
      </c>
      <c r="AU55" s="53" t="s">
        <v>3355</v>
      </c>
      <c r="AV55" s="53" t="s">
        <v>3355</v>
      </c>
      <c r="AW55" s="54">
        <v>45866.6281712963</v>
      </c>
      <c r="AX55" s="53" t="s">
        <v>3355</v>
      </c>
      <c r="AY55" s="53" t="s">
        <v>4090</v>
      </c>
      <c r="AZ55" s="53" t="s">
        <v>3355</v>
      </c>
      <c r="BA55" s="53" t="s">
        <v>3355</v>
      </c>
      <c r="BB55" s="53" t="s">
        <v>3355</v>
      </c>
      <c r="BC55" s="53" t="s">
        <v>3099</v>
      </c>
      <c r="BD55" s="53" t="s">
        <v>4379</v>
      </c>
      <c r="BE55" s="53" t="s">
        <v>2828</v>
      </c>
      <c r="BF55" s="53" t="s">
        <v>4092</v>
      </c>
      <c r="BG55" s="53" t="s">
        <v>3355</v>
      </c>
      <c r="BH55" s="53" t="s">
        <v>3355</v>
      </c>
      <c r="BI55" s="53" t="s">
        <v>2814</v>
      </c>
      <c r="BJ55" s="53" t="s">
        <v>3355</v>
      </c>
      <c r="BK55" s="53" t="s">
        <v>3355</v>
      </c>
      <c r="BL55" s="53">
        <v>3638955</v>
      </c>
      <c r="BM55" s="53" t="s">
        <v>4390</v>
      </c>
      <c r="BN55" s="53">
        <v>169760</v>
      </c>
      <c r="BO55" s="53" t="s">
        <v>3355</v>
      </c>
      <c r="BP55" s="53" t="s">
        <v>3355</v>
      </c>
      <c r="BQ55" s="53" t="s">
        <v>3355</v>
      </c>
      <c r="BR55" s="53" t="s">
        <v>4391</v>
      </c>
      <c r="BS55" s="53" t="s">
        <v>1292</v>
      </c>
      <c r="BT55" s="53" t="s">
        <v>3355</v>
      </c>
      <c r="BU55" s="53" t="s">
        <v>3355</v>
      </c>
      <c r="BV55" s="53" t="s">
        <v>4095</v>
      </c>
      <c r="BW55" s="53" t="s">
        <v>3355</v>
      </c>
      <c r="BX55" s="53">
        <v>169760</v>
      </c>
      <c r="BY55" s="53" t="s">
        <v>3355</v>
      </c>
      <c r="BZ55" s="53" t="s">
        <v>3355</v>
      </c>
      <c r="CA55" s="53" t="s">
        <v>3355</v>
      </c>
      <c r="CB55" s="53" t="s">
        <v>3355</v>
      </c>
      <c r="CC55" s="53" t="s">
        <v>3355</v>
      </c>
      <c r="CD55" s="53" t="s">
        <v>3355</v>
      </c>
      <c r="CE55" t="s">
        <v>4096</v>
      </c>
      <c r="CF55" t="s">
        <v>4097</v>
      </c>
    </row>
    <row r="56" spans="1:84">
      <c r="A56" s="53">
        <v>8793</v>
      </c>
      <c r="B56" s="53" t="s">
        <v>3355</v>
      </c>
      <c r="C56" s="53" t="s">
        <v>4392</v>
      </c>
      <c r="D56" s="53" t="s">
        <v>3355</v>
      </c>
      <c r="E56" s="53" t="s">
        <v>4099</v>
      </c>
      <c r="F56" s="53" t="s">
        <v>4393</v>
      </c>
      <c r="G56" s="53" t="s">
        <v>3383</v>
      </c>
      <c r="H56" s="53" t="s">
        <v>3101</v>
      </c>
      <c r="I56" s="53">
        <v>169960</v>
      </c>
      <c r="J56" s="53" t="s">
        <v>3355</v>
      </c>
      <c r="K56" s="53" t="s">
        <v>3355</v>
      </c>
      <c r="L56" s="53" t="s">
        <v>4099</v>
      </c>
      <c r="M56" s="53" t="s">
        <v>4375</v>
      </c>
      <c r="N56" s="53" t="s">
        <v>4375</v>
      </c>
      <c r="O56" s="53" t="s">
        <v>3355</v>
      </c>
      <c r="P56" s="53" t="s">
        <v>3355</v>
      </c>
      <c r="Q56" s="53" t="s">
        <v>3101</v>
      </c>
      <c r="R56" s="53" t="s">
        <v>4376</v>
      </c>
      <c r="S56" s="53" t="s">
        <v>4377</v>
      </c>
      <c r="T56" s="53" t="s">
        <v>4087</v>
      </c>
      <c r="U56" s="53" t="s">
        <v>3355</v>
      </c>
      <c r="V56" s="53" t="s">
        <v>3352</v>
      </c>
      <c r="W56" s="53" t="s">
        <v>3355</v>
      </c>
      <c r="X56" s="53" t="s">
        <v>4394</v>
      </c>
      <c r="Y56" s="53" t="s">
        <v>4107</v>
      </c>
      <c r="Z56" s="53" t="s">
        <v>4257</v>
      </c>
      <c r="AA56" s="53" t="s">
        <v>3355</v>
      </c>
      <c r="AB56" s="53" t="s">
        <v>3355</v>
      </c>
      <c r="AC56" s="53" t="s">
        <v>3355</v>
      </c>
      <c r="AD56" s="53" t="s">
        <v>3355</v>
      </c>
      <c r="AE56" s="53" t="s">
        <v>3355</v>
      </c>
      <c r="AF56" s="53" t="s">
        <v>3355</v>
      </c>
      <c r="AG56" s="53" t="s">
        <v>3355</v>
      </c>
      <c r="AH56" s="53" t="s">
        <v>3355</v>
      </c>
      <c r="AI56" s="53" t="s">
        <v>3355</v>
      </c>
      <c r="AJ56" s="53" t="s">
        <v>3355</v>
      </c>
      <c r="AK56" s="53" t="s">
        <v>3355</v>
      </c>
      <c r="AL56" s="53" t="s">
        <v>3355</v>
      </c>
      <c r="AM56" s="53" t="s">
        <v>3355</v>
      </c>
      <c r="AN56" s="53" t="s">
        <v>3355</v>
      </c>
      <c r="AO56" s="53" t="s">
        <v>3355</v>
      </c>
      <c r="AP56" s="54">
        <v>45866.6983796296</v>
      </c>
      <c r="AQ56" s="53" t="s">
        <v>3355</v>
      </c>
      <c r="AR56" s="53" t="s">
        <v>3355</v>
      </c>
      <c r="AS56" s="53" t="s">
        <v>3383</v>
      </c>
      <c r="AT56" s="53" t="s">
        <v>4089</v>
      </c>
      <c r="AU56" s="53" t="s">
        <v>3355</v>
      </c>
      <c r="AV56" s="53" t="s">
        <v>3355</v>
      </c>
      <c r="AW56" s="54">
        <v>45866.6284953704</v>
      </c>
      <c r="AX56" s="53" t="s">
        <v>3355</v>
      </c>
      <c r="AY56" s="53" t="s">
        <v>4090</v>
      </c>
      <c r="AZ56" s="53" t="s">
        <v>3355</v>
      </c>
      <c r="BA56" s="53" t="s">
        <v>3355</v>
      </c>
      <c r="BB56" s="53" t="s">
        <v>3355</v>
      </c>
      <c r="BC56" s="53" t="s">
        <v>3099</v>
      </c>
      <c r="BD56" s="53" t="s">
        <v>4379</v>
      </c>
      <c r="BE56" s="53" t="s">
        <v>2828</v>
      </c>
      <c r="BF56" s="53" t="s">
        <v>4092</v>
      </c>
      <c r="BG56" s="53" t="s">
        <v>3355</v>
      </c>
      <c r="BH56" s="53" t="s">
        <v>3355</v>
      </c>
      <c r="BI56" s="53" t="s">
        <v>2814</v>
      </c>
      <c r="BJ56" s="53" t="s">
        <v>3355</v>
      </c>
      <c r="BK56" s="53" t="s">
        <v>3355</v>
      </c>
      <c r="BL56" s="53">
        <v>3638955</v>
      </c>
      <c r="BM56" s="53" t="s">
        <v>4395</v>
      </c>
      <c r="BN56" s="53">
        <v>169960</v>
      </c>
      <c r="BO56" s="53" t="s">
        <v>3355</v>
      </c>
      <c r="BP56" s="53" t="s">
        <v>3355</v>
      </c>
      <c r="BQ56" s="53" t="s">
        <v>3355</v>
      </c>
      <c r="BR56" s="53" t="s">
        <v>4396</v>
      </c>
      <c r="BS56" s="53" t="s">
        <v>1292</v>
      </c>
      <c r="BT56" s="53" t="s">
        <v>3355</v>
      </c>
      <c r="BU56" s="53" t="s">
        <v>3355</v>
      </c>
      <c r="BV56" s="53" t="s">
        <v>4095</v>
      </c>
      <c r="BW56" s="53" t="s">
        <v>3355</v>
      </c>
      <c r="BX56" s="53">
        <v>169960</v>
      </c>
      <c r="BY56" s="53" t="s">
        <v>3355</v>
      </c>
      <c r="BZ56" s="53" t="s">
        <v>3355</v>
      </c>
      <c r="CA56" s="53" t="s">
        <v>3355</v>
      </c>
      <c r="CB56" s="53" t="s">
        <v>3355</v>
      </c>
      <c r="CC56" s="53" t="s">
        <v>3355</v>
      </c>
      <c r="CD56" s="53" t="s">
        <v>3355</v>
      </c>
      <c r="CE56" t="s">
        <v>4096</v>
      </c>
      <c r="CF56" t="s">
        <v>4097</v>
      </c>
    </row>
    <row r="57" spans="1:84">
      <c r="A57" s="53">
        <v>9352</v>
      </c>
      <c r="B57" s="53" t="s">
        <v>3355</v>
      </c>
      <c r="C57" s="53" t="s">
        <v>3355</v>
      </c>
      <c r="D57" s="53" t="s">
        <v>3355</v>
      </c>
      <c r="E57" s="53" t="s">
        <v>4099</v>
      </c>
      <c r="F57" s="53" t="s">
        <v>4397</v>
      </c>
      <c r="G57" s="53" t="s">
        <v>3383</v>
      </c>
      <c r="H57" s="53" t="s">
        <v>4398</v>
      </c>
      <c r="I57" s="53">
        <v>-2000</v>
      </c>
      <c r="J57" s="53" t="s">
        <v>3355</v>
      </c>
      <c r="K57" s="53" t="s">
        <v>3355</v>
      </c>
      <c r="L57" s="53" t="s">
        <v>4219</v>
      </c>
      <c r="M57" s="53" t="s">
        <v>4288</v>
      </c>
      <c r="N57" s="53" t="s">
        <v>4288</v>
      </c>
      <c r="O57" s="53" t="s">
        <v>3355</v>
      </c>
      <c r="P57" s="53" t="s">
        <v>3355</v>
      </c>
      <c r="Q57" s="53" t="s">
        <v>4103</v>
      </c>
      <c r="R57" s="53" t="s">
        <v>4104</v>
      </c>
      <c r="S57" s="53" t="s">
        <v>4105</v>
      </c>
      <c r="T57" s="53" t="s">
        <v>3355</v>
      </c>
      <c r="U57" s="53" t="s">
        <v>3355</v>
      </c>
      <c r="V57" s="53" t="s">
        <v>3352</v>
      </c>
      <c r="W57" s="53" t="s">
        <v>3355</v>
      </c>
      <c r="X57" s="53" t="s">
        <v>3355</v>
      </c>
      <c r="Y57" s="53" t="s">
        <v>4223</v>
      </c>
      <c r="Z57" s="53" t="s">
        <v>4102</v>
      </c>
      <c r="AA57" s="53" t="s">
        <v>4102</v>
      </c>
      <c r="AB57" s="53" t="s">
        <v>3355</v>
      </c>
      <c r="AC57" s="53" t="s">
        <v>4302</v>
      </c>
      <c r="AD57" s="53" t="s">
        <v>3355</v>
      </c>
      <c r="AE57" s="53" t="s">
        <v>3355</v>
      </c>
      <c r="AF57" s="53" t="s">
        <v>3355</v>
      </c>
      <c r="AG57" s="53" t="s">
        <v>3355</v>
      </c>
      <c r="AH57" s="53" t="s">
        <v>3355</v>
      </c>
      <c r="AI57" s="53" t="s">
        <v>3355</v>
      </c>
      <c r="AJ57" s="53" t="s">
        <v>3355</v>
      </c>
      <c r="AK57" s="53" t="s">
        <v>1292</v>
      </c>
      <c r="AL57" s="53" t="s">
        <v>4399</v>
      </c>
      <c r="AM57" s="53" t="s">
        <v>3355</v>
      </c>
      <c r="AN57" s="53" t="s">
        <v>4400</v>
      </c>
      <c r="AO57" s="53" t="s">
        <v>3355</v>
      </c>
      <c r="AP57" s="54">
        <v>45896.599212963</v>
      </c>
      <c r="AQ57" s="53" t="s">
        <v>3355</v>
      </c>
      <c r="AR57" s="53" t="s">
        <v>3390</v>
      </c>
      <c r="AS57" s="53" t="s">
        <v>3383</v>
      </c>
      <c r="AT57" s="53" t="s">
        <v>739</v>
      </c>
      <c r="AU57" s="53" t="s">
        <v>4401</v>
      </c>
      <c r="AV57" s="53" t="s">
        <v>3355</v>
      </c>
      <c r="AW57" s="54">
        <v>45856.452650463</v>
      </c>
      <c r="AX57" s="53" t="s">
        <v>4399</v>
      </c>
      <c r="AY57" s="53" t="s">
        <v>4090</v>
      </c>
      <c r="AZ57" s="53" t="s">
        <v>3355</v>
      </c>
      <c r="BA57" s="53" t="s">
        <v>3355</v>
      </c>
      <c r="BB57" s="53" t="s">
        <v>3355</v>
      </c>
      <c r="BC57" s="53" t="s">
        <v>4109</v>
      </c>
      <c r="BD57" s="53" t="s">
        <v>4110</v>
      </c>
      <c r="BE57" s="53" t="s">
        <v>3355</v>
      </c>
      <c r="BF57" s="53" t="s">
        <v>4092</v>
      </c>
      <c r="BG57" s="53" t="s">
        <v>4111</v>
      </c>
      <c r="BH57" s="53" t="s">
        <v>4112</v>
      </c>
      <c r="BI57" s="53" t="s">
        <v>4113</v>
      </c>
      <c r="BJ57" s="53" t="s">
        <v>3355</v>
      </c>
      <c r="BK57" s="53" t="s">
        <v>3355</v>
      </c>
      <c r="BL57" s="53" t="s">
        <v>3355</v>
      </c>
      <c r="BM57" s="53" t="s">
        <v>3355</v>
      </c>
      <c r="BN57" s="53">
        <v>-2000</v>
      </c>
      <c r="BO57" s="53" t="s">
        <v>3355</v>
      </c>
      <c r="BP57" s="53" t="s">
        <v>4229</v>
      </c>
      <c r="BQ57" s="53" t="s">
        <v>4114</v>
      </c>
      <c r="BR57" s="53" t="s">
        <v>3355</v>
      </c>
      <c r="BS57" s="53" t="s">
        <v>3355</v>
      </c>
      <c r="BT57" s="53" t="s">
        <v>1292</v>
      </c>
      <c r="BU57" s="53" t="s">
        <v>3355</v>
      </c>
      <c r="BV57" s="53" t="s">
        <v>4095</v>
      </c>
      <c r="BW57" s="53" t="s">
        <v>3355</v>
      </c>
      <c r="BX57" s="53">
        <v>-2000</v>
      </c>
      <c r="BY57" s="53" t="s">
        <v>3355</v>
      </c>
      <c r="BZ57" s="53" t="s">
        <v>3355</v>
      </c>
      <c r="CA57" s="53" t="s">
        <v>3355</v>
      </c>
      <c r="CB57" s="53" t="s">
        <v>3355</v>
      </c>
      <c r="CC57" s="53" t="s">
        <v>3355</v>
      </c>
      <c r="CD57" s="53" t="s">
        <v>3355</v>
      </c>
      <c r="CE57" t="s">
        <v>4096</v>
      </c>
      <c r="CF57" t="s">
        <v>4097</v>
      </c>
    </row>
    <row r="58" spans="1:84">
      <c r="A58" s="53">
        <v>9353</v>
      </c>
      <c r="B58" s="53" t="s">
        <v>3355</v>
      </c>
      <c r="C58" s="53" t="s">
        <v>4098</v>
      </c>
      <c r="D58" s="53" t="s">
        <v>3355</v>
      </c>
      <c r="E58" s="53" t="s">
        <v>4099</v>
      </c>
      <c r="F58" s="53" t="s">
        <v>4402</v>
      </c>
      <c r="G58" s="53" t="s">
        <v>3383</v>
      </c>
      <c r="H58" s="53" t="s">
        <v>4398</v>
      </c>
      <c r="I58" s="53">
        <v>2000</v>
      </c>
      <c r="J58" s="53" t="s">
        <v>3355</v>
      </c>
      <c r="K58" s="53" t="s">
        <v>3355</v>
      </c>
      <c r="L58" s="53" t="s">
        <v>4403</v>
      </c>
      <c r="M58" s="53" t="s">
        <v>4288</v>
      </c>
      <c r="N58" s="53" t="s">
        <v>4288</v>
      </c>
      <c r="O58" s="53" t="s">
        <v>3355</v>
      </c>
      <c r="P58" s="53" t="s">
        <v>3355</v>
      </c>
      <c r="Q58" s="53" t="s">
        <v>4103</v>
      </c>
      <c r="R58" s="53" t="s">
        <v>4104</v>
      </c>
      <c r="S58" s="53" t="s">
        <v>4105</v>
      </c>
      <c r="T58" s="53" t="s">
        <v>4106</v>
      </c>
      <c r="U58" s="53" t="s">
        <v>3355</v>
      </c>
      <c r="V58" s="53" t="s">
        <v>3352</v>
      </c>
      <c r="W58" s="53" t="s">
        <v>3355</v>
      </c>
      <c r="X58" s="53" t="s">
        <v>3355</v>
      </c>
      <c r="Y58" s="53" t="s">
        <v>4107</v>
      </c>
      <c r="Z58" s="53" t="s">
        <v>4288</v>
      </c>
      <c r="AA58" s="53" t="s">
        <v>3392</v>
      </c>
      <c r="AB58" s="53" t="s">
        <v>3355</v>
      </c>
      <c r="AC58" s="53" t="s">
        <v>4302</v>
      </c>
      <c r="AD58" s="53" t="s">
        <v>3355</v>
      </c>
      <c r="AE58" s="53" t="s">
        <v>3355</v>
      </c>
      <c r="AF58" s="53" t="s">
        <v>3355</v>
      </c>
      <c r="AG58" s="53" t="s">
        <v>3355</v>
      </c>
      <c r="AH58" s="53" t="s">
        <v>3355</v>
      </c>
      <c r="AI58" s="53" t="s">
        <v>3355</v>
      </c>
      <c r="AJ58" s="53" t="s">
        <v>3355</v>
      </c>
      <c r="AK58" s="53" t="s">
        <v>1292</v>
      </c>
      <c r="AL58" s="53" t="s">
        <v>4404</v>
      </c>
      <c r="AM58" s="53" t="s">
        <v>3355</v>
      </c>
      <c r="AN58" s="53" t="s">
        <v>4405</v>
      </c>
      <c r="AO58" s="53" t="s">
        <v>3355</v>
      </c>
      <c r="AP58" s="54">
        <v>45896.5992013889</v>
      </c>
      <c r="AQ58" s="53" t="s">
        <v>3355</v>
      </c>
      <c r="AR58" s="53" t="s">
        <v>3390</v>
      </c>
      <c r="AS58" s="53" t="s">
        <v>3383</v>
      </c>
      <c r="AT58" s="53" t="s">
        <v>4108</v>
      </c>
      <c r="AU58" s="53" t="s">
        <v>4406</v>
      </c>
      <c r="AV58" s="53" t="s">
        <v>3355</v>
      </c>
      <c r="AW58" s="54">
        <v>45856.452650463</v>
      </c>
      <c r="AX58" s="53" t="s">
        <v>4404</v>
      </c>
      <c r="AY58" s="53" t="s">
        <v>4090</v>
      </c>
      <c r="AZ58" s="53" t="s">
        <v>3355</v>
      </c>
      <c r="BA58" s="53" t="s">
        <v>3355</v>
      </c>
      <c r="BB58" s="53" t="s">
        <v>3355</v>
      </c>
      <c r="BC58" s="53" t="s">
        <v>4109</v>
      </c>
      <c r="BD58" s="53" t="s">
        <v>4110</v>
      </c>
      <c r="BE58" s="53" t="s">
        <v>3355</v>
      </c>
      <c r="BF58" s="53" t="s">
        <v>4092</v>
      </c>
      <c r="BG58" s="53" t="s">
        <v>4111</v>
      </c>
      <c r="BH58" s="53" t="s">
        <v>4112</v>
      </c>
      <c r="BI58" s="53" t="s">
        <v>4113</v>
      </c>
      <c r="BJ58" s="53" t="s">
        <v>3355</v>
      </c>
      <c r="BK58" s="53" t="s">
        <v>3355</v>
      </c>
      <c r="BL58" s="53" t="s">
        <v>3355</v>
      </c>
      <c r="BM58" s="53" t="s">
        <v>3355</v>
      </c>
      <c r="BN58" s="53">
        <v>2000</v>
      </c>
      <c r="BO58" s="53" t="s">
        <v>3355</v>
      </c>
      <c r="BP58" s="53" t="s">
        <v>4229</v>
      </c>
      <c r="BQ58" s="53" t="s">
        <v>4114</v>
      </c>
      <c r="BR58" s="53" t="s">
        <v>3355</v>
      </c>
      <c r="BS58" s="53" t="s">
        <v>1292</v>
      </c>
      <c r="BT58" s="53" t="s">
        <v>1292</v>
      </c>
      <c r="BU58" s="53" t="s">
        <v>3355</v>
      </c>
      <c r="BV58" s="53" t="s">
        <v>4095</v>
      </c>
      <c r="BW58" s="53" t="s">
        <v>3355</v>
      </c>
      <c r="BX58" s="53">
        <v>2000</v>
      </c>
      <c r="BY58" s="53" t="s">
        <v>3355</v>
      </c>
      <c r="BZ58" s="53" t="s">
        <v>3355</v>
      </c>
      <c r="CA58" s="53" t="s">
        <v>3355</v>
      </c>
      <c r="CB58" s="53" t="s">
        <v>3355</v>
      </c>
      <c r="CC58" s="53" t="s">
        <v>3355</v>
      </c>
      <c r="CD58" s="53" t="s">
        <v>3355</v>
      </c>
      <c r="CE58" t="s">
        <v>4096</v>
      </c>
      <c r="CF58" t="s">
        <v>4097</v>
      </c>
    </row>
    <row r="59" spans="1:84">
      <c r="A59" s="53">
        <v>9665</v>
      </c>
      <c r="B59" s="53" t="s">
        <v>3355</v>
      </c>
      <c r="C59" s="53" t="s">
        <v>4407</v>
      </c>
      <c r="D59" s="53" t="s">
        <v>3355</v>
      </c>
      <c r="E59" s="53" t="s">
        <v>4099</v>
      </c>
      <c r="F59" s="53" t="s">
        <v>4408</v>
      </c>
      <c r="G59" s="53" t="s">
        <v>3383</v>
      </c>
      <c r="H59" s="53" t="s">
        <v>2902</v>
      </c>
      <c r="I59" s="53">
        <v>432</v>
      </c>
      <c r="J59" s="53" t="s">
        <v>3355</v>
      </c>
      <c r="K59" s="53" t="s">
        <v>3355</v>
      </c>
      <c r="L59" s="53" t="s">
        <v>4099</v>
      </c>
      <c r="M59" s="53" t="s">
        <v>4409</v>
      </c>
      <c r="N59" s="53" t="s">
        <v>4409</v>
      </c>
      <c r="O59" s="53" t="s">
        <v>3355</v>
      </c>
      <c r="P59" s="53" t="s">
        <v>3355</v>
      </c>
      <c r="Q59" s="53" t="s">
        <v>2902</v>
      </c>
      <c r="R59" s="53" t="s">
        <v>4128</v>
      </c>
      <c r="S59" s="53" t="s">
        <v>4129</v>
      </c>
      <c r="T59" s="53" t="s">
        <v>4087</v>
      </c>
      <c r="U59" s="53" t="s">
        <v>3355</v>
      </c>
      <c r="V59" s="53" t="s">
        <v>3352</v>
      </c>
      <c r="W59" s="53" t="s">
        <v>3355</v>
      </c>
      <c r="X59" s="53" t="s">
        <v>4410</v>
      </c>
      <c r="Y59" s="53" t="s">
        <v>4107</v>
      </c>
      <c r="Z59" s="53" t="s">
        <v>4288</v>
      </c>
      <c r="AA59" s="53" t="s">
        <v>3355</v>
      </c>
      <c r="AB59" s="53" t="s">
        <v>3355</v>
      </c>
      <c r="AC59" s="53" t="s">
        <v>3355</v>
      </c>
      <c r="AD59" s="53" t="s">
        <v>3355</v>
      </c>
      <c r="AE59" s="53" t="s">
        <v>3355</v>
      </c>
      <c r="AF59" s="53" t="s">
        <v>3355</v>
      </c>
      <c r="AG59" s="53" t="s">
        <v>3355</v>
      </c>
      <c r="AH59" s="53" t="s">
        <v>3355</v>
      </c>
      <c r="AI59" s="53" t="s">
        <v>3355</v>
      </c>
      <c r="AJ59" s="53" t="s">
        <v>3355</v>
      </c>
      <c r="AK59" s="53" t="s">
        <v>3355</v>
      </c>
      <c r="AL59" s="53" t="s">
        <v>3355</v>
      </c>
      <c r="AM59" s="53" t="s">
        <v>3355</v>
      </c>
      <c r="AN59" s="53" t="s">
        <v>3355</v>
      </c>
      <c r="AO59" s="53" t="s">
        <v>3355</v>
      </c>
      <c r="AP59" s="54">
        <v>45856.7813194445</v>
      </c>
      <c r="AQ59" s="53" t="s">
        <v>3355</v>
      </c>
      <c r="AR59" s="53" t="s">
        <v>3355</v>
      </c>
      <c r="AS59" s="53" t="s">
        <v>3383</v>
      </c>
      <c r="AT59" s="53" t="s">
        <v>4089</v>
      </c>
      <c r="AU59" s="53" t="s">
        <v>3355</v>
      </c>
      <c r="AV59" s="53" t="s">
        <v>3355</v>
      </c>
      <c r="AW59" s="54">
        <v>45856.7270717593</v>
      </c>
      <c r="AX59" s="53" t="s">
        <v>3355</v>
      </c>
      <c r="AY59" s="53" t="s">
        <v>4090</v>
      </c>
      <c r="AZ59" s="53" t="s">
        <v>3355</v>
      </c>
      <c r="BA59" s="53" t="s">
        <v>3355</v>
      </c>
      <c r="BB59" s="53" t="s">
        <v>3355</v>
      </c>
      <c r="BC59" s="53" t="s">
        <v>1671</v>
      </c>
      <c r="BD59" s="53" t="s">
        <v>4008</v>
      </c>
      <c r="BE59" s="53" t="s">
        <v>4132</v>
      </c>
      <c r="BF59" s="53" t="s">
        <v>4092</v>
      </c>
      <c r="BG59" s="53" t="s">
        <v>3355</v>
      </c>
      <c r="BH59" s="53" t="s">
        <v>3355</v>
      </c>
      <c r="BI59" s="53" t="s">
        <v>2814</v>
      </c>
      <c r="BJ59" s="53" t="s">
        <v>3355</v>
      </c>
      <c r="BK59" s="53" t="s">
        <v>3355</v>
      </c>
      <c r="BL59" s="53">
        <v>3637611</v>
      </c>
      <c r="BM59" s="53" t="s">
        <v>4411</v>
      </c>
      <c r="BN59" s="53">
        <v>306</v>
      </c>
      <c r="BO59" s="53" t="s">
        <v>3355</v>
      </c>
      <c r="BP59" s="53" t="s">
        <v>3355</v>
      </c>
      <c r="BQ59" s="53" t="s">
        <v>3355</v>
      </c>
      <c r="BR59" s="53" t="s">
        <v>4412</v>
      </c>
      <c r="BS59" s="53" t="s">
        <v>1292</v>
      </c>
      <c r="BT59" s="53" t="s">
        <v>3355</v>
      </c>
      <c r="BU59" s="53" t="s">
        <v>3355</v>
      </c>
      <c r="BV59" s="53" t="s">
        <v>4095</v>
      </c>
      <c r="BW59" s="53" t="s">
        <v>3355</v>
      </c>
      <c r="BX59" s="53">
        <v>306</v>
      </c>
      <c r="BY59" s="53" t="s">
        <v>3355</v>
      </c>
      <c r="BZ59" s="53" t="s">
        <v>3355</v>
      </c>
      <c r="CA59" s="53" t="s">
        <v>3355</v>
      </c>
      <c r="CB59" s="53" t="s">
        <v>3355</v>
      </c>
      <c r="CC59" s="53" t="s">
        <v>3355</v>
      </c>
      <c r="CD59" s="53" t="s">
        <v>3355</v>
      </c>
      <c r="CE59" t="s">
        <v>4096</v>
      </c>
      <c r="CF59" t="s">
        <v>4097</v>
      </c>
    </row>
    <row r="60" spans="1:84">
      <c r="A60" s="53">
        <v>9704</v>
      </c>
      <c r="B60" s="53" t="s">
        <v>3355</v>
      </c>
      <c r="C60" s="53" t="s">
        <v>4413</v>
      </c>
      <c r="D60" s="53" t="s">
        <v>3355</v>
      </c>
      <c r="E60" s="53" t="s">
        <v>4099</v>
      </c>
      <c r="F60" s="53" t="s">
        <v>4414</v>
      </c>
      <c r="G60" s="53" t="s">
        <v>3383</v>
      </c>
      <c r="H60" s="53" t="s">
        <v>3101</v>
      </c>
      <c r="I60" s="53">
        <v>169960</v>
      </c>
      <c r="J60" s="53" t="s">
        <v>3355</v>
      </c>
      <c r="K60" s="53" t="s">
        <v>3355</v>
      </c>
      <c r="L60" s="53" t="s">
        <v>4099</v>
      </c>
      <c r="M60" s="53" t="s">
        <v>4409</v>
      </c>
      <c r="N60" s="53" t="s">
        <v>4409</v>
      </c>
      <c r="O60" s="53" t="s">
        <v>3355</v>
      </c>
      <c r="P60" s="53" t="s">
        <v>3355</v>
      </c>
      <c r="Q60" s="53" t="s">
        <v>3101</v>
      </c>
      <c r="R60" s="53" t="s">
        <v>4376</v>
      </c>
      <c r="S60" s="53" t="s">
        <v>4377</v>
      </c>
      <c r="T60" s="53" t="s">
        <v>4087</v>
      </c>
      <c r="U60" s="53" t="s">
        <v>3355</v>
      </c>
      <c r="V60" s="53" t="s">
        <v>3352</v>
      </c>
      <c r="W60" s="53" t="s">
        <v>3355</v>
      </c>
      <c r="X60" s="53" t="s">
        <v>4415</v>
      </c>
      <c r="Y60" s="53" t="s">
        <v>4107</v>
      </c>
      <c r="Z60" s="53" t="s">
        <v>4416</v>
      </c>
      <c r="AA60" s="53" t="s">
        <v>3355</v>
      </c>
      <c r="AB60" s="53" t="s">
        <v>3355</v>
      </c>
      <c r="AC60" s="53" t="s">
        <v>3355</v>
      </c>
      <c r="AD60" s="53" t="s">
        <v>3355</v>
      </c>
      <c r="AE60" s="53" t="s">
        <v>3355</v>
      </c>
      <c r="AF60" s="53" t="s">
        <v>3355</v>
      </c>
      <c r="AG60" s="53" t="s">
        <v>3355</v>
      </c>
      <c r="AH60" s="53" t="s">
        <v>3355</v>
      </c>
      <c r="AI60" s="53" t="s">
        <v>3355</v>
      </c>
      <c r="AJ60" s="53" t="s">
        <v>3355</v>
      </c>
      <c r="AK60" s="53" t="s">
        <v>3355</v>
      </c>
      <c r="AL60" s="53" t="s">
        <v>3355</v>
      </c>
      <c r="AM60" s="53" t="s">
        <v>3355</v>
      </c>
      <c r="AN60" s="53" t="s">
        <v>3355</v>
      </c>
      <c r="AO60" s="53" t="s">
        <v>3355</v>
      </c>
      <c r="AP60" s="54">
        <v>45859.698912037</v>
      </c>
      <c r="AQ60" s="53" t="s">
        <v>3355</v>
      </c>
      <c r="AR60" s="53" t="s">
        <v>3355</v>
      </c>
      <c r="AS60" s="53" t="s">
        <v>3383</v>
      </c>
      <c r="AT60" s="53" t="s">
        <v>4089</v>
      </c>
      <c r="AU60" s="53" t="s">
        <v>3355</v>
      </c>
      <c r="AV60" s="53" t="s">
        <v>3355</v>
      </c>
      <c r="AW60" s="54">
        <v>45859.4957291667</v>
      </c>
      <c r="AX60" s="53" t="s">
        <v>3355</v>
      </c>
      <c r="AY60" s="53" t="s">
        <v>4090</v>
      </c>
      <c r="AZ60" s="53" t="s">
        <v>3355</v>
      </c>
      <c r="BA60" s="53" t="s">
        <v>3355</v>
      </c>
      <c r="BB60" s="53" t="s">
        <v>3355</v>
      </c>
      <c r="BC60" s="53" t="s">
        <v>3099</v>
      </c>
      <c r="BD60" s="53" t="s">
        <v>4379</v>
      </c>
      <c r="BE60" s="53" t="s">
        <v>2828</v>
      </c>
      <c r="BF60" s="53" t="s">
        <v>4092</v>
      </c>
      <c r="BG60" s="53" t="s">
        <v>3355</v>
      </c>
      <c r="BH60" s="53" t="s">
        <v>3355</v>
      </c>
      <c r="BI60" s="53" t="s">
        <v>2814</v>
      </c>
      <c r="BJ60" s="53" t="s">
        <v>3355</v>
      </c>
      <c r="BK60" s="53" t="s">
        <v>3355</v>
      </c>
      <c r="BL60" s="53">
        <v>3638955</v>
      </c>
      <c r="BM60" s="53" t="s">
        <v>4417</v>
      </c>
      <c r="BN60" s="53">
        <v>169960</v>
      </c>
      <c r="BO60" s="53" t="s">
        <v>3355</v>
      </c>
      <c r="BP60" s="53" t="s">
        <v>3355</v>
      </c>
      <c r="BQ60" s="53" t="s">
        <v>3355</v>
      </c>
      <c r="BR60" s="53" t="s">
        <v>4418</v>
      </c>
      <c r="BS60" s="53" t="s">
        <v>1292</v>
      </c>
      <c r="BT60" s="53" t="s">
        <v>3355</v>
      </c>
      <c r="BU60" s="53" t="s">
        <v>3355</v>
      </c>
      <c r="BV60" s="53" t="s">
        <v>4095</v>
      </c>
      <c r="BW60" s="53" t="s">
        <v>3355</v>
      </c>
      <c r="BX60" s="53">
        <v>169960</v>
      </c>
      <c r="BY60" s="53" t="s">
        <v>3355</v>
      </c>
      <c r="BZ60" s="53" t="s">
        <v>3355</v>
      </c>
      <c r="CA60" s="53" t="s">
        <v>3355</v>
      </c>
      <c r="CB60" s="53" t="s">
        <v>3355</v>
      </c>
      <c r="CC60" s="53" t="s">
        <v>3355</v>
      </c>
      <c r="CD60" s="53" t="s">
        <v>3355</v>
      </c>
      <c r="CE60" t="s">
        <v>4096</v>
      </c>
      <c r="CF60" t="s">
        <v>4097</v>
      </c>
    </row>
    <row r="61" spans="1:84">
      <c r="A61" s="53">
        <v>9705</v>
      </c>
      <c r="B61" s="53" t="s">
        <v>3355</v>
      </c>
      <c r="C61" s="53" t="s">
        <v>4419</v>
      </c>
      <c r="D61" s="53" t="s">
        <v>3355</v>
      </c>
      <c r="E61" s="53" t="s">
        <v>4099</v>
      </c>
      <c r="F61" s="53" t="s">
        <v>4420</v>
      </c>
      <c r="G61" s="53" t="s">
        <v>3383</v>
      </c>
      <c r="H61" s="53" t="s">
        <v>3101</v>
      </c>
      <c r="I61" s="53">
        <v>169760</v>
      </c>
      <c r="J61" s="53" t="s">
        <v>3355</v>
      </c>
      <c r="K61" s="53" t="s">
        <v>3355</v>
      </c>
      <c r="L61" s="53" t="s">
        <v>4099</v>
      </c>
      <c r="M61" s="53" t="s">
        <v>4409</v>
      </c>
      <c r="N61" s="53" t="s">
        <v>4409</v>
      </c>
      <c r="O61" s="53" t="s">
        <v>3355</v>
      </c>
      <c r="P61" s="53" t="s">
        <v>3355</v>
      </c>
      <c r="Q61" s="53" t="s">
        <v>3101</v>
      </c>
      <c r="R61" s="53" t="s">
        <v>4376</v>
      </c>
      <c r="S61" s="53" t="s">
        <v>4377</v>
      </c>
      <c r="T61" s="53" t="s">
        <v>4087</v>
      </c>
      <c r="U61" s="53" t="s">
        <v>3355</v>
      </c>
      <c r="V61" s="53" t="s">
        <v>3352</v>
      </c>
      <c r="W61" s="53" t="s">
        <v>3355</v>
      </c>
      <c r="X61" s="53" t="s">
        <v>4421</v>
      </c>
      <c r="Y61" s="53" t="s">
        <v>4107</v>
      </c>
      <c r="Z61" s="53" t="s">
        <v>4416</v>
      </c>
      <c r="AA61" s="53" t="s">
        <v>3355</v>
      </c>
      <c r="AB61" s="53" t="s">
        <v>3355</v>
      </c>
      <c r="AC61" s="53" t="s">
        <v>3355</v>
      </c>
      <c r="AD61" s="53" t="s">
        <v>3355</v>
      </c>
      <c r="AE61" s="53" t="s">
        <v>3355</v>
      </c>
      <c r="AF61" s="53" t="s">
        <v>3355</v>
      </c>
      <c r="AG61" s="53" t="s">
        <v>3355</v>
      </c>
      <c r="AH61" s="53" t="s">
        <v>3355</v>
      </c>
      <c r="AI61" s="53" t="s">
        <v>3355</v>
      </c>
      <c r="AJ61" s="53" t="s">
        <v>3355</v>
      </c>
      <c r="AK61" s="53" t="s">
        <v>3355</v>
      </c>
      <c r="AL61" s="53" t="s">
        <v>3355</v>
      </c>
      <c r="AM61" s="53" t="s">
        <v>3355</v>
      </c>
      <c r="AN61" s="53" t="s">
        <v>3355</v>
      </c>
      <c r="AO61" s="53" t="s">
        <v>3355</v>
      </c>
      <c r="AP61" s="54">
        <v>45859.6982407407</v>
      </c>
      <c r="AQ61" s="53" t="s">
        <v>3355</v>
      </c>
      <c r="AR61" s="53" t="s">
        <v>3355</v>
      </c>
      <c r="AS61" s="53" t="s">
        <v>3383</v>
      </c>
      <c r="AT61" s="53" t="s">
        <v>4089</v>
      </c>
      <c r="AU61" s="53" t="s">
        <v>3355</v>
      </c>
      <c r="AV61" s="53" t="s">
        <v>3355</v>
      </c>
      <c r="AW61" s="54">
        <v>45859.4958101852</v>
      </c>
      <c r="AX61" s="53" t="s">
        <v>3355</v>
      </c>
      <c r="AY61" s="53" t="s">
        <v>4090</v>
      </c>
      <c r="AZ61" s="53" t="s">
        <v>3355</v>
      </c>
      <c r="BA61" s="53" t="s">
        <v>3355</v>
      </c>
      <c r="BB61" s="53" t="s">
        <v>3355</v>
      </c>
      <c r="BC61" s="53" t="s">
        <v>3099</v>
      </c>
      <c r="BD61" s="53" t="s">
        <v>4379</v>
      </c>
      <c r="BE61" s="53" t="s">
        <v>2828</v>
      </c>
      <c r="BF61" s="53" t="s">
        <v>4092</v>
      </c>
      <c r="BG61" s="53" t="s">
        <v>3355</v>
      </c>
      <c r="BH61" s="53" t="s">
        <v>3355</v>
      </c>
      <c r="BI61" s="53" t="s">
        <v>2814</v>
      </c>
      <c r="BJ61" s="53" t="s">
        <v>3355</v>
      </c>
      <c r="BK61" s="53" t="s">
        <v>3355</v>
      </c>
      <c r="BL61" s="53">
        <v>3638955</v>
      </c>
      <c r="BM61" s="53" t="s">
        <v>4422</v>
      </c>
      <c r="BN61" s="53">
        <v>169760</v>
      </c>
      <c r="BO61" s="53" t="s">
        <v>3355</v>
      </c>
      <c r="BP61" s="53" t="s">
        <v>3355</v>
      </c>
      <c r="BQ61" s="53" t="s">
        <v>3355</v>
      </c>
      <c r="BR61" s="53" t="s">
        <v>4423</v>
      </c>
      <c r="BS61" s="53" t="s">
        <v>1292</v>
      </c>
      <c r="BT61" s="53" t="s">
        <v>3355</v>
      </c>
      <c r="BU61" s="53" t="s">
        <v>3355</v>
      </c>
      <c r="BV61" s="53" t="s">
        <v>4095</v>
      </c>
      <c r="BW61" s="53" t="s">
        <v>3355</v>
      </c>
      <c r="BX61" s="53">
        <v>169760</v>
      </c>
      <c r="BY61" s="53" t="s">
        <v>3355</v>
      </c>
      <c r="BZ61" s="53" t="s">
        <v>3355</v>
      </c>
      <c r="CA61" s="53" t="s">
        <v>3355</v>
      </c>
      <c r="CB61" s="53" t="s">
        <v>3355</v>
      </c>
      <c r="CC61" s="53" t="s">
        <v>3355</v>
      </c>
      <c r="CD61" s="53" t="s">
        <v>3355</v>
      </c>
      <c r="CE61" t="s">
        <v>4096</v>
      </c>
      <c r="CF61" t="s">
        <v>4097</v>
      </c>
    </row>
    <row r="62" spans="1:84">
      <c r="A62" s="53">
        <v>9707</v>
      </c>
      <c r="B62" s="53" t="s">
        <v>3355</v>
      </c>
      <c r="C62" s="53" t="s">
        <v>4424</v>
      </c>
      <c r="D62" s="53" t="s">
        <v>3355</v>
      </c>
      <c r="E62" s="53" t="s">
        <v>4099</v>
      </c>
      <c r="F62" s="53" t="s">
        <v>4425</v>
      </c>
      <c r="G62" s="53" t="s">
        <v>3383</v>
      </c>
      <c r="H62" s="53" t="s">
        <v>3101</v>
      </c>
      <c r="I62" s="53">
        <v>169960</v>
      </c>
      <c r="J62" s="53" t="s">
        <v>3355</v>
      </c>
      <c r="K62" s="53" t="s">
        <v>3355</v>
      </c>
      <c r="L62" s="53" t="s">
        <v>4099</v>
      </c>
      <c r="M62" s="53" t="s">
        <v>4409</v>
      </c>
      <c r="N62" s="53" t="s">
        <v>4409</v>
      </c>
      <c r="O62" s="53" t="s">
        <v>3355</v>
      </c>
      <c r="P62" s="53" t="s">
        <v>3355</v>
      </c>
      <c r="Q62" s="53" t="s">
        <v>3101</v>
      </c>
      <c r="R62" s="53" t="s">
        <v>4376</v>
      </c>
      <c r="S62" s="53" t="s">
        <v>4377</v>
      </c>
      <c r="T62" s="53" t="s">
        <v>4087</v>
      </c>
      <c r="U62" s="53" t="s">
        <v>3355</v>
      </c>
      <c r="V62" s="53" t="s">
        <v>3352</v>
      </c>
      <c r="W62" s="53" t="s">
        <v>3355</v>
      </c>
      <c r="X62" s="53" t="s">
        <v>4426</v>
      </c>
      <c r="Y62" s="53" t="s">
        <v>4107</v>
      </c>
      <c r="Z62" s="53" t="s">
        <v>4416</v>
      </c>
      <c r="AA62" s="53" t="s">
        <v>3355</v>
      </c>
      <c r="AB62" s="53" t="s">
        <v>3355</v>
      </c>
      <c r="AC62" s="53" t="s">
        <v>3355</v>
      </c>
      <c r="AD62" s="53" t="s">
        <v>3355</v>
      </c>
      <c r="AE62" s="53" t="s">
        <v>3355</v>
      </c>
      <c r="AF62" s="53" t="s">
        <v>3355</v>
      </c>
      <c r="AG62" s="53" t="s">
        <v>3355</v>
      </c>
      <c r="AH62" s="53" t="s">
        <v>3355</v>
      </c>
      <c r="AI62" s="53" t="s">
        <v>3355</v>
      </c>
      <c r="AJ62" s="53" t="s">
        <v>3355</v>
      </c>
      <c r="AK62" s="53" t="s">
        <v>3355</v>
      </c>
      <c r="AL62" s="53" t="s">
        <v>3355</v>
      </c>
      <c r="AM62" s="53" t="s">
        <v>3355</v>
      </c>
      <c r="AN62" s="53" t="s">
        <v>3355</v>
      </c>
      <c r="AO62" s="53" t="s">
        <v>3355</v>
      </c>
      <c r="AP62" s="54">
        <v>45859.7815740741</v>
      </c>
      <c r="AQ62" s="53" t="s">
        <v>3355</v>
      </c>
      <c r="AR62" s="53" t="s">
        <v>3355</v>
      </c>
      <c r="AS62" s="53" t="s">
        <v>3383</v>
      </c>
      <c r="AT62" s="53" t="s">
        <v>4089</v>
      </c>
      <c r="AU62" s="53" t="s">
        <v>3355</v>
      </c>
      <c r="AV62" s="53" t="s">
        <v>3355</v>
      </c>
      <c r="AW62" s="54">
        <v>45859.495625</v>
      </c>
      <c r="AX62" s="53" t="s">
        <v>3355</v>
      </c>
      <c r="AY62" s="53" t="s">
        <v>4090</v>
      </c>
      <c r="AZ62" s="53" t="s">
        <v>3355</v>
      </c>
      <c r="BA62" s="53" t="s">
        <v>3355</v>
      </c>
      <c r="BB62" s="53" t="s">
        <v>3355</v>
      </c>
      <c r="BC62" s="53" t="s">
        <v>3099</v>
      </c>
      <c r="BD62" s="53" t="s">
        <v>4379</v>
      </c>
      <c r="BE62" s="53" t="s">
        <v>2828</v>
      </c>
      <c r="BF62" s="53" t="s">
        <v>4092</v>
      </c>
      <c r="BG62" s="53" t="s">
        <v>3355</v>
      </c>
      <c r="BH62" s="53" t="s">
        <v>3355</v>
      </c>
      <c r="BI62" s="53" t="s">
        <v>2814</v>
      </c>
      <c r="BJ62" s="53" t="s">
        <v>3355</v>
      </c>
      <c r="BK62" s="53" t="s">
        <v>3355</v>
      </c>
      <c r="BL62" s="53">
        <v>3638955</v>
      </c>
      <c r="BM62" s="53" t="s">
        <v>4427</v>
      </c>
      <c r="BN62" s="53">
        <v>169960</v>
      </c>
      <c r="BO62" s="53" t="s">
        <v>3355</v>
      </c>
      <c r="BP62" s="53" t="s">
        <v>3355</v>
      </c>
      <c r="BQ62" s="53" t="s">
        <v>3355</v>
      </c>
      <c r="BR62" s="53" t="s">
        <v>4428</v>
      </c>
      <c r="BS62" s="53" t="s">
        <v>1292</v>
      </c>
      <c r="BT62" s="53" t="s">
        <v>3355</v>
      </c>
      <c r="BU62" s="53" t="s">
        <v>3355</v>
      </c>
      <c r="BV62" s="53" t="s">
        <v>4095</v>
      </c>
      <c r="BW62" s="53" t="s">
        <v>3355</v>
      </c>
      <c r="BX62" s="53">
        <v>169960</v>
      </c>
      <c r="BY62" s="53" t="s">
        <v>3355</v>
      </c>
      <c r="BZ62" s="53" t="s">
        <v>3355</v>
      </c>
      <c r="CA62" s="53" t="s">
        <v>3355</v>
      </c>
      <c r="CB62" s="53" t="s">
        <v>3355</v>
      </c>
      <c r="CC62" s="53" t="s">
        <v>3355</v>
      </c>
      <c r="CD62" s="53" t="s">
        <v>3355</v>
      </c>
      <c r="CE62" t="s">
        <v>4096</v>
      </c>
      <c r="CF62" t="s">
        <v>4097</v>
      </c>
    </row>
    <row r="63" spans="1:84">
      <c r="A63" s="53">
        <v>9709</v>
      </c>
      <c r="B63" s="53" t="s">
        <v>3355</v>
      </c>
      <c r="C63" s="53" t="s">
        <v>4429</v>
      </c>
      <c r="D63" s="53" t="s">
        <v>3355</v>
      </c>
      <c r="E63" s="53" t="s">
        <v>4099</v>
      </c>
      <c r="F63" s="53" t="s">
        <v>4430</v>
      </c>
      <c r="G63" s="53" t="s">
        <v>3383</v>
      </c>
      <c r="H63" s="53" t="s">
        <v>3101</v>
      </c>
      <c r="I63" s="53">
        <v>28325</v>
      </c>
      <c r="J63" s="53" t="s">
        <v>3355</v>
      </c>
      <c r="K63" s="53" t="s">
        <v>3355</v>
      </c>
      <c r="L63" s="53" t="s">
        <v>4099</v>
      </c>
      <c r="M63" s="53" t="s">
        <v>4409</v>
      </c>
      <c r="N63" s="53" t="s">
        <v>4409</v>
      </c>
      <c r="O63" s="53" t="s">
        <v>3355</v>
      </c>
      <c r="P63" s="53" t="s">
        <v>3355</v>
      </c>
      <c r="Q63" s="53" t="s">
        <v>3101</v>
      </c>
      <c r="R63" s="53" t="s">
        <v>4376</v>
      </c>
      <c r="S63" s="53" t="s">
        <v>4377</v>
      </c>
      <c r="T63" s="53" t="s">
        <v>4087</v>
      </c>
      <c r="U63" s="53" t="s">
        <v>3355</v>
      </c>
      <c r="V63" s="53" t="s">
        <v>3352</v>
      </c>
      <c r="W63" s="53" t="s">
        <v>3355</v>
      </c>
      <c r="X63" s="53" t="s">
        <v>4431</v>
      </c>
      <c r="Y63" s="53" t="s">
        <v>4107</v>
      </c>
      <c r="Z63" s="53" t="s">
        <v>4416</v>
      </c>
      <c r="AA63" s="53" t="s">
        <v>3355</v>
      </c>
      <c r="AB63" s="53" t="s">
        <v>3355</v>
      </c>
      <c r="AC63" s="53" t="s">
        <v>3355</v>
      </c>
      <c r="AD63" s="53" t="s">
        <v>3355</v>
      </c>
      <c r="AE63" s="53" t="s">
        <v>3355</v>
      </c>
      <c r="AF63" s="53" t="s">
        <v>3355</v>
      </c>
      <c r="AG63" s="53" t="s">
        <v>3355</v>
      </c>
      <c r="AH63" s="53" t="s">
        <v>3355</v>
      </c>
      <c r="AI63" s="53" t="s">
        <v>3355</v>
      </c>
      <c r="AJ63" s="53" t="s">
        <v>3355</v>
      </c>
      <c r="AK63" s="53" t="s">
        <v>3355</v>
      </c>
      <c r="AL63" s="53" t="s">
        <v>3355</v>
      </c>
      <c r="AM63" s="53" t="s">
        <v>3355</v>
      </c>
      <c r="AN63" s="53" t="s">
        <v>3355</v>
      </c>
      <c r="AO63" s="53" t="s">
        <v>3355</v>
      </c>
      <c r="AP63" s="54">
        <v>45859.7815740741</v>
      </c>
      <c r="AQ63" s="53" t="s">
        <v>3355</v>
      </c>
      <c r="AR63" s="53" t="s">
        <v>3355</v>
      </c>
      <c r="AS63" s="53" t="s">
        <v>3383</v>
      </c>
      <c r="AT63" s="53" t="s">
        <v>4089</v>
      </c>
      <c r="AU63" s="53" t="s">
        <v>3355</v>
      </c>
      <c r="AV63" s="53" t="s">
        <v>3355</v>
      </c>
      <c r="AW63" s="54">
        <v>45859.4955439815</v>
      </c>
      <c r="AX63" s="53" t="s">
        <v>3355</v>
      </c>
      <c r="AY63" s="53" t="s">
        <v>4090</v>
      </c>
      <c r="AZ63" s="53" t="s">
        <v>3355</v>
      </c>
      <c r="BA63" s="53" t="s">
        <v>3355</v>
      </c>
      <c r="BB63" s="53" t="s">
        <v>3355</v>
      </c>
      <c r="BC63" s="53" t="s">
        <v>3099</v>
      </c>
      <c r="BD63" s="53" t="s">
        <v>4379</v>
      </c>
      <c r="BE63" s="53" t="s">
        <v>2828</v>
      </c>
      <c r="BF63" s="53" t="s">
        <v>4092</v>
      </c>
      <c r="BG63" s="53" t="s">
        <v>3355</v>
      </c>
      <c r="BH63" s="53" t="s">
        <v>3355</v>
      </c>
      <c r="BI63" s="53" t="s">
        <v>2814</v>
      </c>
      <c r="BJ63" s="53" t="s">
        <v>3355</v>
      </c>
      <c r="BK63" s="53" t="s">
        <v>3355</v>
      </c>
      <c r="BL63" s="53">
        <v>3638955</v>
      </c>
      <c r="BM63" s="53" t="s">
        <v>4432</v>
      </c>
      <c r="BN63" s="53">
        <v>28325</v>
      </c>
      <c r="BO63" s="53" t="s">
        <v>3355</v>
      </c>
      <c r="BP63" s="53" t="s">
        <v>3355</v>
      </c>
      <c r="BQ63" s="53" t="s">
        <v>3355</v>
      </c>
      <c r="BR63" s="53" t="s">
        <v>4433</v>
      </c>
      <c r="BS63" s="53" t="s">
        <v>1292</v>
      </c>
      <c r="BT63" s="53" t="s">
        <v>3355</v>
      </c>
      <c r="BU63" s="53" t="s">
        <v>3355</v>
      </c>
      <c r="BV63" s="53" t="s">
        <v>4095</v>
      </c>
      <c r="BW63" s="53" t="s">
        <v>3355</v>
      </c>
      <c r="BX63" s="53">
        <v>28325</v>
      </c>
      <c r="BY63" s="53" t="s">
        <v>3355</v>
      </c>
      <c r="BZ63" s="53" t="s">
        <v>3355</v>
      </c>
      <c r="CA63" s="53" t="s">
        <v>3355</v>
      </c>
      <c r="CB63" s="53" t="s">
        <v>3355</v>
      </c>
      <c r="CC63" s="53" t="s">
        <v>3355</v>
      </c>
      <c r="CD63" s="53" t="s">
        <v>3355</v>
      </c>
      <c r="CE63" t="s">
        <v>4096</v>
      </c>
      <c r="CF63" t="s">
        <v>4097</v>
      </c>
    </row>
    <row r="64" spans="1:84">
      <c r="A64" s="53">
        <v>10761</v>
      </c>
      <c r="B64" s="53" t="s">
        <v>3355</v>
      </c>
      <c r="C64" s="53" t="s">
        <v>4434</v>
      </c>
      <c r="D64" s="53" t="s">
        <v>3355</v>
      </c>
      <c r="E64" s="53" t="s">
        <v>4099</v>
      </c>
      <c r="F64" s="53" t="s">
        <v>4435</v>
      </c>
      <c r="G64" s="53" t="s">
        <v>3383</v>
      </c>
      <c r="H64" s="53" t="s">
        <v>3606</v>
      </c>
      <c r="I64" s="53">
        <v>3000</v>
      </c>
      <c r="J64" s="53" t="s">
        <v>3355</v>
      </c>
      <c r="K64" s="53" t="s">
        <v>3355</v>
      </c>
      <c r="L64" s="53" t="s">
        <v>4099</v>
      </c>
      <c r="M64" s="53" t="s">
        <v>4436</v>
      </c>
      <c r="N64" s="53" t="s">
        <v>4436</v>
      </c>
      <c r="O64" s="53" t="s">
        <v>3355</v>
      </c>
      <c r="P64" s="53" t="s">
        <v>3355</v>
      </c>
      <c r="Q64" s="53" t="s">
        <v>3606</v>
      </c>
      <c r="R64" s="53" t="s">
        <v>4437</v>
      </c>
      <c r="S64" s="53" t="s">
        <v>4438</v>
      </c>
      <c r="T64" s="53" t="s">
        <v>4087</v>
      </c>
      <c r="U64" s="53" t="s">
        <v>3355</v>
      </c>
      <c r="V64" s="53" t="s">
        <v>3352</v>
      </c>
      <c r="W64" s="53" t="s">
        <v>3355</v>
      </c>
      <c r="X64" s="53" t="s">
        <v>4439</v>
      </c>
      <c r="Y64" s="53" t="s">
        <v>4107</v>
      </c>
      <c r="Z64" s="53" t="s">
        <v>4288</v>
      </c>
      <c r="AA64" s="53" t="s">
        <v>3355</v>
      </c>
      <c r="AB64" s="53" t="s">
        <v>3355</v>
      </c>
      <c r="AC64" s="53" t="s">
        <v>3355</v>
      </c>
      <c r="AD64" s="53" t="s">
        <v>3355</v>
      </c>
      <c r="AE64" s="53" t="s">
        <v>3355</v>
      </c>
      <c r="AF64" s="53" t="s">
        <v>3355</v>
      </c>
      <c r="AG64" s="53" t="s">
        <v>3355</v>
      </c>
      <c r="AH64" s="53" t="s">
        <v>3355</v>
      </c>
      <c r="AI64" s="53" t="s">
        <v>3355</v>
      </c>
      <c r="AJ64" s="53" t="s">
        <v>3355</v>
      </c>
      <c r="AK64" s="53" t="s">
        <v>3355</v>
      </c>
      <c r="AL64" s="53" t="s">
        <v>3355</v>
      </c>
      <c r="AM64" s="53" t="s">
        <v>3355</v>
      </c>
      <c r="AN64" s="53" t="s">
        <v>3355</v>
      </c>
      <c r="AO64" s="53" t="s">
        <v>3355</v>
      </c>
      <c r="AP64" s="54">
        <v>45856.6981712963</v>
      </c>
      <c r="AQ64" s="53" t="s">
        <v>3355</v>
      </c>
      <c r="AR64" s="53" t="s">
        <v>3355</v>
      </c>
      <c r="AS64" s="53" t="s">
        <v>3383</v>
      </c>
      <c r="AT64" s="53" t="s">
        <v>4089</v>
      </c>
      <c r="AU64" s="53" t="s">
        <v>3355</v>
      </c>
      <c r="AV64" s="53" t="s">
        <v>3355</v>
      </c>
      <c r="AW64" s="54">
        <v>45856.6302777778</v>
      </c>
      <c r="AX64" s="53" t="s">
        <v>3355</v>
      </c>
      <c r="AY64" s="53" t="s">
        <v>4090</v>
      </c>
      <c r="AZ64" s="53" t="s">
        <v>3355</v>
      </c>
      <c r="BA64" s="53" t="s">
        <v>3355</v>
      </c>
      <c r="BB64" s="53" t="s">
        <v>3355</v>
      </c>
      <c r="BC64" s="53" t="s">
        <v>4440</v>
      </c>
      <c r="BD64" s="53" t="s">
        <v>4180</v>
      </c>
      <c r="BE64" s="53" t="s">
        <v>2848</v>
      </c>
      <c r="BF64" s="53" t="s">
        <v>4092</v>
      </c>
      <c r="BG64" s="53" t="s">
        <v>3355</v>
      </c>
      <c r="BH64" s="53" t="s">
        <v>3355</v>
      </c>
      <c r="BI64" s="53" t="s">
        <v>2814</v>
      </c>
      <c r="BJ64" s="53" t="s">
        <v>3355</v>
      </c>
      <c r="BK64" s="53" t="s">
        <v>3355</v>
      </c>
      <c r="BL64" s="53">
        <v>3462835</v>
      </c>
      <c r="BM64" s="53" t="s">
        <v>4441</v>
      </c>
      <c r="BN64" s="53">
        <v>3000</v>
      </c>
      <c r="BO64" s="53" t="s">
        <v>3355</v>
      </c>
      <c r="BP64" s="53" t="s">
        <v>3355</v>
      </c>
      <c r="BQ64" s="53" t="s">
        <v>3355</v>
      </c>
      <c r="BR64" s="53" t="s">
        <v>4442</v>
      </c>
      <c r="BS64" s="53" t="s">
        <v>1292</v>
      </c>
      <c r="BT64" s="53" t="s">
        <v>3355</v>
      </c>
      <c r="BU64" s="53" t="s">
        <v>3355</v>
      </c>
      <c r="BV64" s="53" t="s">
        <v>4095</v>
      </c>
      <c r="BW64" s="53" t="s">
        <v>3355</v>
      </c>
      <c r="BX64" s="53">
        <v>3000</v>
      </c>
      <c r="BY64" s="53" t="s">
        <v>3355</v>
      </c>
      <c r="BZ64" s="53" t="s">
        <v>3355</v>
      </c>
      <c r="CA64" s="53" t="s">
        <v>3355</v>
      </c>
      <c r="CB64" s="53" t="s">
        <v>3355</v>
      </c>
      <c r="CC64" s="53" t="s">
        <v>3355</v>
      </c>
      <c r="CD64" s="53" t="s">
        <v>3355</v>
      </c>
      <c r="CE64" t="s">
        <v>4096</v>
      </c>
      <c r="CF64" t="s">
        <v>4097</v>
      </c>
    </row>
    <row r="65" spans="1:84">
      <c r="A65" s="53">
        <v>10966</v>
      </c>
      <c r="B65" s="53" t="s">
        <v>4214</v>
      </c>
      <c r="C65" s="53" t="s">
        <v>3355</v>
      </c>
      <c r="D65" s="53" t="s">
        <v>4443</v>
      </c>
      <c r="E65" s="53" t="s">
        <v>4099</v>
      </c>
      <c r="F65" s="53" t="s">
        <v>4444</v>
      </c>
      <c r="G65" s="53" t="s">
        <v>3383</v>
      </c>
      <c r="H65" s="53" t="s">
        <v>4221</v>
      </c>
      <c r="I65" s="53">
        <v>99953.12</v>
      </c>
      <c r="J65" s="53" t="s">
        <v>1292</v>
      </c>
      <c r="K65" s="53" t="s">
        <v>4218</v>
      </c>
      <c r="L65" s="53" t="s">
        <v>4219</v>
      </c>
      <c r="M65" s="53" t="s">
        <v>4436</v>
      </c>
      <c r="N65" s="53" t="s">
        <v>3456</v>
      </c>
      <c r="O65" s="53" t="s">
        <v>4083</v>
      </c>
      <c r="P65" s="53" t="s">
        <v>4084</v>
      </c>
      <c r="Q65" s="53" t="s">
        <v>4221</v>
      </c>
      <c r="R65" s="53" t="s">
        <v>4220</v>
      </c>
      <c r="S65" s="53" t="s">
        <v>4221</v>
      </c>
      <c r="T65" s="53" t="s">
        <v>3355</v>
      </c>
      <c r="U65" s="53" t="s">
        <v>3383</v>
      </c>
      <c r="V65" s="53" t="s">
        <v>4217</v>
      </c>
      <c r="W65" s="53" t="s">
        <v>3355</v>
      </c>
      <c r="X65" s="53" t="s">
        <v>4445</v>
      </c>
      <c r="Y65" s="53" t="s">
        <v>4223</v>
      </c>
      <c r="Z65" s="53" t="s">
        <v>4446</v>
      </c>
      <c r="AA65" s="53" t="s">
        <v>4436</v>
      </c>
      <c r="AB65" s="53" t="s">
        <v>4225</v>
      </c>
      <c r="AC65" s="53" t="s">
        <v>4447</v>
      </c>
      <c r="AD65" s="53" t="s">
        <v>3355</v>
      </c>
      <c r="AE65" s="53" t="s">
        <v>3355</v>
      </c>
      <c r="AF65" s="53" t="s">
        <v>4227</v>
      </c>
      <c r="AG65" s="53" t="s">
        <v>3355</v>
      </c>
      <c r="AH65" s="53" t="s">
        <v>3355</v>
      </c>
      <c r="AI65" s="53" t="s">
        <v>4227</v>
      </c>
      <c r="AJ65" s="53" t="s">
        <v>3355</v>
      </c>
      <c r="AK65" s="53" t="s">
        <v>1292</v>
      </c>
      <c r="AL65" s="53" t="s">
        <v>4448</v>
      </c>
      <c r="AM65" s="53" t="s">
        <v>3355</v>
      </c>
      <c r="AN65" s="53" t="s">
        <v>4449</v>
      </c>
      <c r="AO65" s="53" t="s">
        <v>3355</v>
      </c>
      <c r="AP65" s="54">
        <v>45854.4867476852</v>
      </c>
      <c r="AQ65" s="53" t="s">
        <v>3355</v>
      </c>
      <c r="AR65" s="53" t="s">
        <v>4324</v>
      </c>
      <c r="AS65" s="53" t="s">
        <v>3383</v>
      </c>
      <c r="AT65" s="53" t="s">
        <v>4089</v>
      </c>
      <c r="AU65" s="53" t="s">
        <v>4450</v>
      </c>
      <c r="AV65" s="53" t="s">
        <v>3355</v>
      </c>
      <c r="AW65" s="54">
        <v>45835.4765972222</v>
      </c>
      <c r="AX65" s="53" t="s">
        <v>4448</v>
      </c>
      <c r="AY65" s="53" t="s">
        <v>4090</v>
      </c>
      <c r="AZ65" s="53" t="s">
        <v>3355</v>
      </c>
      <c r="BA65" s="53" t="s">
        <v>3355</v>
      </c>
      <c r="BB65" s="53" t="s">
        <v>3355</v>
      </c>
      <c r="BC65" s="53" t="s">
        <v>3355</v>
      </c>
      <c r="BD65" s="53" t="s">
        <v>4261</v>
      </c>
      <c r="BE65" s="53" t="s">
        <v>3355</v>
      </c>
      <c r="BF65" s="53" t="s">
        <v>4092</v>
      </c>
      <c r="BG65" s="53" t="s">
        <v>3355</v>
      </c>
      <c r="BH65" s="53" t="s">
        <v>3355</v>
      </c>
      <c r="BI65" s="53" t="s">
        <v>739</v>
      </c>
      <c r="BJ65" s="53" t="s">
        <v>3355</v>
      </c>
      <c r="BK65" s="53" t="s">
        <v>3355</v>
      </c>
      <c r="BL65" s="53" t="s">
        <v>3355</v>
      </c>
      <c r="BM65" s="53" t="s">
        <v>3355</v>
      </c>
      <c r="BN65" s="53">
        <v>99953.12</v>
      </c>
      <c r="BO65" s="53" t="s">
        <v>3355</v>
      </c>
      <c r="BP65" s="53" t="s">
        <v>4451</v>
      </c>
      <c r="BQ65" s="53" t="s">
        <v>3355</v>
      </c>
      <c r="BR65" s="53" t="s">
        <v>3355</v>
      </c>
      <c r="BS65" s="53" t="s">
        <v>3355</v>
      </c>
      <c r="BT65" s="53" t="s">
        <v>1292</v>
      </c>
      <c r="BU65" s="53" t="s">
        <v>3355</v>
      </c>
      <c r="BV65" s="53" t="s">
        <v>3355</v>
      </c>
      <c r="BW65" s="53" t="s">
        <v>3355</v>
      </c>
      <c r="BX65" s="53">
        <v>99953.12</v>
      </c>
      <c r="BY65" s="53" t="s">
        <v>3355</v>
      </c>
      <c r="BZ65" s="53" t="s">
        <v>3355</v>
      </c>
      <c r="CA65" s="53" t="s">
        <v>3383</v>
      </c>
      <c r="CB65" s="53" t="s">
        <v>4095</v>
      </c>
      <c r="CC65" s="53" t="s">
        <v>3355</v>
      </c>
      <c r="CD65" s="53" t="s">
        <v>3355</v>
      </c>
      <c r="CE65" t="s">
        <v>4096</v>
      </c>
      <c r="CF65" t="s">
        <v>4097</v>
      </c>
    </row>
    <row r="66" spans="1:84">
      <c r="A66" s="53">
        <v>11174</v>
      </c>
      <c r="B66" s="53" t="s">
        <v>3355</v>
      </c>
      <c r="C66" s="53" t="s">
        <v>4452</v>
      </c>
      <c r="D66" s="53" t="s">
        <v>3355</v>
      </c>
      <c r="E66" s="53" t="s">
        <v>4099</v>
      </c>
      <c r="F66" s="53" t="s">
        <v>4453</v>
      </c>
      <c r="G66" s="53" t="s">
        <v>3383</v>
      </c>
      <c r="H66" s="53" t="s">
        <v>3088</v>
      </c>
      <c r="I66" s="53">
        <v>13.56</v>
      </c>
      <c r="J66" s="53" t="s">
        <v>3355</v>
      </c>
      <c r="K66" s="53" t="s">
        <v>3355</v>
      </c>
      <c r="L66" s="53" t="s">
        <v>4099</v>
      </c>
      <c r="M66" s="53" t="s">
        <v>4454</v>
      </c>
      <c r="N66" s="53" t="s">
        <v>4454</v>
      </c>
      <c r="O66" s="53" t="s">
        <v>3355</v>
      </c>
      <c r="P66" s="53" t="s">
        <v>3355</v>
      </c>
      <c r="Q66" s="53" t="s">
        <v>3088</v>
      </c>
      <c r="R66" s="53" t="s">
        <v>4455</v>
      </c>
      <c r="S66" s="53" t="s">
        <v>4456</v>
      </c>
      <c r="T66" s="53" t="s">
        <v>4087</v>
      </c>
      <c r="U66" s="53" t="s">
        <v>3355</v>
      </c>
      <c r="V66" s="53" t="s">
        <v>3352</v>
      </c>
      <c r="W66" s="53" t="s">
        <v>3355</v>
      </c>
      <c r="X66" s="53" t="s">
        <v>4457</v>
      </c>
      <c r="Y66" s="53" t="s">
        <v>4107</v>
      </c>
      <c r="Z66" s="53" t="s">
        <v>4288</v>
      </c>
      <c r="AA66" s="53" t="s">
        <v>3355</v>
      </c>
      <c r="AB66" s="53" t="s">
        <v>3355</v>
      </c>
      <c r="AC66" s="53" t="s">
        <v>3355</v>
      </c>
      <c r="AD66" s="53" t="s">
        <v>3355</v>
      </c>
      <c r="AE66" s="53" t="s">
        <v>3355</v>
      </c>
      <c r="AF66" s="53" t="s">
        <v>3355</v>
      </c>
      <c r="AG66" s="53" t="s">
        <v>3355</v>
      </c>
      <c r="AH66" s="53" t="s">
        <v>3355</v>
      </c>
      <c r="AI66" s="53" t="s">
        <v>3355</v>
      </c>
      <c r="AJ66" s="53" t="s">
        <v>3355</v>
      </c>
      <c r="AK66" s="53" t="s">
        <v>3355</v>
      </c>
      <c r="AL66" s="53" t="s">
        <v>3355</v>
      </c>
      <c r="AM66" s="53" t="s">
        <v>3355</v>
      </c>
      <c r="AN66" s="53" t="s">
        <v>3355</v>
      </c>
      <c r="AO66" s="53" t="s">
        <v>3355</v>
      </c>
      <c r="AP66" s="54">
        <v>45856.6148726852</v>
      </c>
      <c r="AQ66" s="53" t="s">
        <v>3355</v>
      </c>
      <c r="AR66" s="53" t="s">
        <v>3355</v>
      </c>
      <c r="AS66" s="53" t="s">
        <v>3383</v>
      </c>
      <c r="AT66" s="53" t="s">
        <v>4089</v>
      </c>
      <c r="AU66" s="53" t="s">
        <v>3355</v>
      </c>
      <c r="AV66" s="53" t="s">
        <v>3355</v>
      </c>
      <c r="AW66" s="54">
        <v>45856.4491782407</v>
      </c>
      <c r="AX66" s="53" t="s">
        <v>3355</v>
      </c>
      <c r="AY66" s="53" t="s">
        <v>4090</v>
      </c>
      <c r="AZ66" s="53" t="s">
        <v>3355</v>
      </c>
      <c r="BA66" s="53" t="s">
        <v>3355</v>
      </c>
      <c r="BB66" s="53" t="s">
        <v>3355</v>
      </c>
      <c r="BC66" s="53" t="s">
        <v>4458</v>
      </c>
      <c r="BD66" s="53" t="s">
        <v>4459</v>
      </c>
      <c r="BE66" s="53" t="s">
        <v>4460</v>
      </c>
      <c r="BF66" s="53" t="s">
        <v>4092</v>
      </c>
      <c r="BG66" s="53" t="s">
        <v>3355</v>
      </c>
      <c r="BH66" s="53" t="s">
        <v>3355</v>
      </c>
      <c r="BI66" s="53" t="s">
        <v>2814</v>
      </c>
      <c r="BJ66" s="53" t="s">
        <v>3355</v>
      </c>
      <c r="BK66" s="53" t="s">
        <v>3355</v>
      </c>
      <c r="BL66" s="53">
        <v>3628298</v>
      </c>
      <c r="BM66" s="53" t="s">
        <v>4461</v>
      </c>
      <c r="BN66" s="53">
        <v>13.56</v>
      </c>
      <c r="BO66" s="53" t="s">
        <v>3355</v>
      </c>
      <c r="BP66" s="53" t="s">
        <v>3355</v>
      </c>
      <c r="BQ66" s="53" t="s">
        <v>3355</v>
      </c>
      <c r="BR66" s="53" t="s">
        <v>4462</v>
      </c>
      <c r="BS66" s="53" t="s">
        <v>1292</v>
      </c>
      <c r="BT66" s="53" t="s">
        <v>3355</v>
      </c>
      <c r="BU66" s="53" t="s">
        <v>3355</v>
      </c>
      <c r="BV66" s="53" t="s">
        <v>4095</v>
      </c>
      <c r="BW66" s="53" t="s">
        <v>3355</v>
      </c>
      <c r="BX66" s="53">
        <v>13.56</v>
      </c>
      <c r="BY66" s="53" t="s">
        <v>3355</v>
      </c>
      <c r="BZ66" s="53" t="s">
        <v>3355</v>
      </c>
      <c r="CA66" s="53" t="s">
        <v>3355</v>
      </c>
      <c r="CB66" s="53" t="s">
        <v>3355</v>
      </c>
      <c r="CC66" s="53" t="s">
        <v>3355</v>
      </c>
      <c r="CD66" s="53" t="s">
        <v>3355</v>
      </c>
      <c r="CE66" t="s">
        <v>4096</v>
      </c>
      <c r="CF66" t="s">
        <v>4097</v>
      </c>
    </row>
    <row r="67" spans="1:84">
      <c r="A67" s="53">
        <v>11246</v>
      </c>
      <c r="B67" s="53" t="s">
        <v>3355</v>
      </c>
      <c r="C67" s="53" t="s">
        <v>4463</v>
      </c>
      <c r="D67" s="53" t="s">
        <v>3355</v>
      </c>
      <c r="E67" s="53" t="s">
        <v>4099</v>
      </c>
      <c r="F67" s="53" t="s">
        <v>4464</v>
      </c>
      <c r="G67" s="53" t="s">
        <v>3383</v>
      </c>
      <c r="H67" s="53" t="s">
        <v>3622</v>
      </c>
      <c r="I67" s="53">
        <v>35750</v>
      </c>
      <c r="J67" s="53" t="s">
        <v>3355</v>
      </c>
      <c r="K67" s="53" t="s">
        <v>3355</v>
      </c>
      <c r="L67" s="53" t="s">
        <v>4219</v>
      </c>
      <c r="M67" s="53" t="s">
        <v>4454</v>
      </c>
      <c r="N67" s="53" t="s">
        <v>4454</v>
      </c>
      <c r="O67" s="53" t="s">
        <v>3355</v>
      </c>
      <c r="P67" s="53" t="s">
        <v>3355</v>
      </c>
      <c r="Q67" s="53" t="s">
        <v>3622</v>
      </c>
      <c r="R67" s="53" t="s">
        <v>4177</v>
      </c>
      <c r="S67" s="53" t="s">
        <v>4178</v>
      </c>
      <c r="T67" s="53" t="s">
        <v>4087</v>
      </c>
      <c r="U67" s="53" t="s">
        <v>3355</v>
      </c>
      <c r="V67" s="53" t="s">
        <v>3352</v>
      </c>
      <c r="W67" s="53" t="s">
        <v>3355</v>
      </c>
      <c r="X67" s="53" t="s">
        <v>4465</v>
      </c>
      <c r="Y67" s="53" t="s">
        <v>4107</v>
      </c>
      <c r="Z67" s="53" t="s">
        <v>4436</v>
      </c>
      <c r="AA67" s="53" t="s">
        <v>4160</v>
      </c>
      <c r="AB67" s="53" t="s">
        <v>3355</v>
      </c>
      <c r="AC67" s="53" t="s">
        <v>4302</v>
      </c>
      <c r="AD67" s="53" t="s">
        <v>3355</v>
      </c>
      <c r="AE67" s="53" t="s">
        <v>3355</v>
      </c>
      <c r="AF67" s="53" t="s">
        <v>3355</v>
      </c>
      <c r="AG67" s="53" t="s">
        <v>3355</v>
      </c>
      <c r="AH67" s="53" t="s">
        <v>3355</v>
      </c>
      <c r="AI67" s="53" t="s">
        <v>3355</v>
      </c>
      <c r="AJ67" s="53" t="s">
        <v>3355</v>
      </c>
      <c r="AK67" s="53" t="s">
        <v>1292</v>
      </c>
      <c r="AL67" s="53" t="s">
        <v>4466</v>
      </c>
      <c r="AM67" s="53" t="s">
        <v>3355</v>
      </c>
      <c r="AN67" s="53" t="s">
        <v>4467</v>
      </c>
      <c r="AO67" s="53" t="s">
        <v>3355</v>
      </c>
      <c r="AP67" s="54">
        <v>45890.7374189815</v>
      </c>
      <c r="AQ67" s="53" t="s">
        <v>3355</v>
      </c>
      <c r="AR67" s="53" t="s">
        <v>3390</v>
      </c>
      <c r="AS67" s="53" t="s">
        <v>3383</v>
      </c>
      <c r="AT67" s="53" t="s">
        <v>4089</v>
      </c>
      <c r="AU67" s="53" t="s">
        <v>4468</v>
      </c>
      <c r="AV67" s="53" t="s">
        <v>3355</v>
      </c>
      <c r="AW67" s="54">
        <v>45853.4039467593</v>
      </c>
      <c r="AX67" s="53" t="s">
        <v>4466</v>
      </c>
      <c r="AY67" s="53" t="s">
        <v>4090</v>
      </c>
      <c r="AZ67" s="53" t="s">
        <v>3355</v>
      </c>
      <c r="BA67" s="53" t="s">
        <v>3355</v>
      </c>
      <c r="BB67" s="53" t="s">
        <v>3355</v>
      </c>
      <c r="BC67" s="53" t="s">
        <v>3497</v>
      </c>
      <c r="BD67" s="53" t="s">
        <v>4180</v>
      </c>
      <c r="BE67" s="53" t="s">
        <v>2832</v>
      </c>
      <c r="BF67" s="53" t="s">
        <v>4092</v>
      </c>
      <c r="BG67" s="53" t="s">
        <v>3355</v>
      </c>
      <c r="BH67" s="53" t="s">
        <v>3355</v>
      </c>
      <c r="BI67" s="53" t="s">
        <v>2814</v>
      </c>
      <c r="BJ67" s="53" t="s">
        <v>3355</v>
      </c>
      <c r="BK67" s="53" t="s">
        <v>3355</v>
      </c>
      <c r="BL67" s="53">
        <v>3432172</v>
      </c>
      <c r="BM67" s="53" t="s">
        <v>4469</v>
      </c>
      <c r="BN67" s="53" t="s">
        <v>3355</v>
      </c>
      <c r="BO67" s="53">
        <v>35750</v>
      </c>
      <c r="BP67" s="53" t="s">
        <v>4229</v>
      </c>
      <c r="BQ67" s="53" t="s">
        <v>3355</v>
      </c>
      <c r="BR67" s="53" t="s">
        <v>4470</v>
      </c>
      <c r="BS67" s="53" t="s">
        <v>1292</v>
      </c>
      <c r="BT67" s="53" t="s">
        <v>3355</v>
      </c>
      <c r="BU67" s="53" t="s">
        <v>3355</v>
      </c>
      <c r="BV67" s="53" t="s">
        <v>4095</v>
      </c>
      <c r="BW67" s="53" t="s">
        <v>3355</v>
      </c>
      <c r="BX67" s="53">
        <v>35750</v>
      </c>
      <c r="BY67" s="53" t="s">
        <v>3355</v>
      </c>
      <c r="BZ67" s="53" t="s">
        <v>3355</v>
      </c>
      <c r="CA67" s="53" t="s">
        <v>3355</v>
      </c>
      <c r="CB67" s="53" t="s">
        <v>3355</v>
      </c>
      <c r="CC67" s="53" t="s">
        <v>3355</v>
      </c>
      <c r="CD67" s="53" t="s">
        <v>3355</v>
      </c>
      <c r="CE67" t="s">
        <v>4096</v>
      </c>
      <c r="CF67" t="s">
        <v>4097</v>
      </c>
    </row>
    <row r="68" spans="1:84">
      <c r="A68" s="53">
        <v>11287</v>
      </c>
      <c r="B68" s="53" t="s">
        <v>4214</v>
      </c>
      <c r="C68" s="53" t="s">
        <v>3355</v>
      </c>
      <c r="D68" s="53" t="s">
        <v>4471</v>
      </c>
      <c r="E68" s="53" t="s">
        <v>4099</v>
      </c>
      <c r="F68" s="53" t="s">
        <v>4472</v>
      </c>
      <c r="G68" s="53" t="s">
        <v>3383</v>
      </c>
      <c r="H68" s="53" t="s">
        <v>3475</v>
      </c>
      <c r="I68" s="53">
        <v>295.2</v>
      </c>
      <c r="J68" s="53" t="s">
        <v>3355</v>
      </c>
      <c r="K68" s="53" t="s">
        <v>3355</v>
      </c>
      <c r="L68" s="53" t="s">
        <v>4219</v>
      </c>
      <c r="M68" s="53" t="s">
        <v>4454</v>
      </c>
      <c r="N68" s="53" t="s">
        <v>4454</v>
      </c>
      <c r="O68" s="53" t="s">
        <v>3355</v>
      </c>
      <c r="P68" s="53" t="s">
        <v>3355</v>
      </c>
      <c r="Q68" s="53" t="s">
        <v>3475</v>
      </c>
      <c r="R68" s="53" t="s">
        <v>4473</v>
      </c>
      <c r="S68" s="53" t="s">
        <v>4162</v>
      </c>
      <c r="T68" s="53" t="s">
        <v>3355</v>
      </c>
      <c r="U68" s="53" t="s">
        <v>3355</v>
      </c>
      <c r="V68" s="53" t="s">
        <v>3352</v>
      </c>
      <c r="W68" s="53" t="s">
        <v>3355</v>
      </c>
      <c r="X68" s="53" t="s">
        <v>4474</v>
      </c>
      <c r="Y68" s="53" t="s">
        <v>4107</v>
      </c>
      <c r="Z68" s="53" t="s">
        <v>4436</v>
      </c>
      <c r="AA68" s="53" t="s">
        <v>4475</v>
      </c>
      <c r="AB68" s="53" t="s">
        <v>4225</v>
      </c>
      <c r="AC68" s="53" t="s">
        <v>4447</v>
      </c>
      <c r="AD68" s="53" t="s">
        <v>3355</v>
      </c>
      <c r="AE68" s="53" t="s">
        <v>3355</v>
      </c>
      <c r="AF68" s="53" t="s">
        <v>4227</v>
      </c>
      <c r="AG68" s="53" t="s">
        <v>3355</v>
      </c>
      <c r="AH68" s="53" t="s">
        <v>3355</v>
      </c>
      <c r="AI68" s="53" t="s">
        <v>4227</v>
      </c>
      <c r="AJ68" s="53" t="s">
        <v>3355</v>
      </c>
      <c r="AK68" s="53" t="s">
        <v>1292</v>
      </c>
      <c r="AL68" s="53" t="s">
        <v>4476</v>
      </c>
      <c r="AM68" s="53" t="s">
        <v>3355</v>
      </c>
      <c r="AN68" s="53" t="s">
        <v>4477</v>
      </c>
      <c r="AO68" s="53" t="s">
        <v>3355</v>
      </c>
      <c r="AP68" s="54">
        <v>45863.705462963</v>
      </c>
      <c r="AQ68" s="53" t="s">
        <v>3355</v>
      </c>
      <c r="AR68" s="53" t="s">
        <v>4324</v>
      </c>
      <c r="AS68" s="53" t="s">
        <v>3383</v>
      </c>
      <c r="AT68" s="53" t="s">
        <v>4089</v>
      </c>
      <c r="AU68" s="53" t="s">
        <v>4478</v>
      </c>
      <c r="AV68" s="53" t="s">
        <v>3355</v>
      </c>
      <c r="AW68" s="54">
        <v>45852.9977430556</v>
      </c>
      <c r="AX68" s="53" t="s">
        <v>4476</v>
      </c>
      <c r="AY68" s="53" t="s">
        <v>4090</v>
      </c>
      <c r="AZ68" s="53" t="s">
        <v>3355</v>
      </c>
      <c r="BA68" s="53" t="s">
        <v>3355</v>
      </c>
      <c r="BB68" s="53" t="s">
        <v>3355</v>
      </c>
      <c r="BC68" s="53" t="s">
        <v>3355</v>
      </c>
      <c r="BD68" s="53" t="s">
        <v>4479</v>
      </c>
      <c r="BE68" s="53" t="s">
        <v>3355</v>
      </c>
      <c r="BF68" s="53" t="s">
        <v>4092</v>
      </c>
      <c r="BG68" s="53" t="s">
        <v>3355</v>
      </c>
      <c r="BH68" s="53" t="s">
        <v>3355</v>
      </c>
      <c r="BI68" s="53" t="s">
        <v>739</v>
      </c>
      <c r="BJ68" s="53" t="s">
        <v>3355</v>
      </c>
      <c r="BK68" s="53" t="s">
        <v>3355</v>
      </c>
      <c r="BL68" s="53" t="s">
        <v>3355</v>
      </c>
      <c r="BM68" s="53" t="s">
        <v>3355</v>
      </c>
      <c r="BN68" s="53">
        <v>295.2</v>
      </c>
      <c r="BO68" s="53" t="s">
        <v>3355</v>
      </c>
      <c r="BP68" s="53" t="s">
        <v>4451</v>
      </c>
      <c r="BQ68" s="53" t="s">
        <v>3355</v>
      </c>
      <c r="BR68" s="53" t="s">
        <v>3355</v>
      </c>
      <c r="BS68" s="53" t="s">
        <v>3355</v>
      </c>
      <c r="BT68" s="53" t="s">
        <v>1292</v>
      </c>
      <c r="BU68" s="53" t="s">
        <v>3355</v>
      </c>
      <c r="BV68" s="53" t="s">
        <v>4095</v>
      </c>
      <c r="BW68" s="53" t="s">
        <v>3355</v>
      </c>
      <c r="BX68" s="53">
        <v>295.2</v>
      </c>
      <c r="BY68" s="53" t="s">
        <v>3355</v>
      </c>
      <c r="BZ68" s="53" t="s">
        <v>3355</v>
      </c>
      <c r="CA68" s="53" t="s">
        <v>3383</v>
      </c>
      <c r="CB68" s="53" t="s">
        <v>4095</v>
      </c>
      <c r="CC68" s="53" t="s">
        <v>3355</v>
      </c>
      <c r="CD68" s="53" t="s">
        <v>3355</v>
      </c>
      <c r="CE68" t="s">
        <v>4096</v>
      </c>
      <c r="CF68" t="s">
        <v>4097</v>
      </c>
    </row>
    <row r="69" spans="1:84">
      <c r="A69" s="53">
        <v>11491</v>
      </c>
      <c r="B69" s="53" t="s">
        <v>3355</v>
      </c>
      <c r="C69" s="53" t="s">
        <v>4480</v>
      </c>
      <c r="D69" s="53" t="s">
        <v>3355</v>
      </c>
      <c r="E69" s="53" t="s">
        <v>4099</v>
      </c>
      <c r="F69" s="53" t="s">
        <v>4481</v>
      </c>
      <c r="G69" s="53" t="s">
        <v>3383</v>
      </c>
      <c r="H69" s="53" t="s">
        <v>3051</v>
      </c>
      <c r="I69" s="53">
        <v>236.7</v>
      </c>
      <c r="J69" s="53" t="s">
        <v>3355</v>
      </c>
      <c r="K69" s="53" t="s">
        <v>3355</v>
      </c>
      <c r="L69" s="53" t="s">
        <v>4099</v>
      </c>
      <c r="M69" s="53" t="s">
        <v>4482</v>
      </c>
      <c r="N69" s="53" t="s">
        <v>4482</v>
      </c>
      <c r="O69" s="53" t="s">
        <v>3355</v>
      </c>
      <c r="P69" s="53" t="s">
        <v>3355</v>
      </c>
      <c r="Q69" s="53" t="s">
        <v>3051</v>
      </c>
      <c r="R69" s="53" t="s">
        <v>4483</v>
      </c>
      <c r="S69" s="53" t="s">
        <v>4484</v>
      </c>
      <c r="T69" s="53" t="s">
        <v>4087</v>
      </c>
      <c r="U69" s="53" t="s">
        <v>3355</v>
      </c>
      <c r="V69" s="53" t="s">
        <v>3352</v>
      </c>
      <c r="W69" s="53" t="s">
        <v>3355</v>
      </c>
      <c r="X69" s="53" t="s">
        <v>4485</v>
      </c>
      <c r="Y69" s="53" t="s">
        <v>4107</v>
      </c>
      <c r="Z69" s="53" t="s">
        <v>4454</v>
      </c>
      <c r="AA69" s="53" t="s">
        <v>3355</v>
      </c>
      <c r="AB69" s="53" t="s">
        <v>3355</v>
      </c>
      <c r="AC69" s="53" t="s">
        <v>3355</v>
      </c>
      <c r="AD69" s="53" t="s">
        <v>3355</v>
      </c>
      <c r="AE69" s="53" t="s">
        <v>3355</v>
      </c>
      <c r="AF69" s="53" t="s">
        <v>3355</v>
      </c>
      <c r="AG69" s="53" t="s">
        <v>3355</v>
      </c>
      <c r="AH69" s="53" t="s">
        <v>3355</v>
      </c>
      <c r="AI69" s="53" t="s">
        <v>3355</v>
      </c>
      <c r="AJ69" s="53" t="s">
        <v>3355</v>
      </c>
      <c r="AK69" s="53" t="s">
        <v>3355</v>
      </c>
      <c r="AL69" s="53" t="s">
        <v>3355</v>
      </c>
      <c r="AM69" s="53" t="s">
        <v>3355</v>
      </c>
      <c r="AN69" s="53" t="s">
        <v>3355</v>
      </c>
      <c r="AO69" s="53" t="s">
        <v>3355</v>
      </c>
      <c r="AP69" s="54">
        <v>45852.7816666667</v>
      </c>
      <c r="AQ69" s="53" t="s">
        <v>3355</v>
      </c>
      <c r="AR69" s="53" t="s">
        <v>3355</v>
      </c>
      <c r="AS69" s="53" t="s">
        <v>3383</v>
      </c>
      <c r="AT69" s="53" t="s">
        <v>4089</v>
      </c>
      <c r="AU69" s="53" t="s">
        <v>3355</v>
      </c>
      <c r="AV69" s="53" t="s">
        <v>3355</v>
      </c>
      <c r="AW69" s="54">
        <v>45852.7444328704</v>
      </c>
      <c r="AX69" s="53" t="s">
        <v>3355</v>
      </c>
      <c r="AY69" s="53" t="s">
        <v>4090</v>
      </c>
      <c r="AZ69" s="53" t="s">
        <v>3355</v>
      </c>
      <c r="BA69" s="53" t="s">
        <v>3355</v>
      </c>
      <c r="BB69" s="53" t="s">
        <v>3355</v>
      </c>
      <c r="BC69" s="53" t="s">
        <v>4458</v>
      </c>
      <c r="BD69" s="53" t="s">
        <v>4008</v>
      </c>
      <c r="BE69" s="53" t="s">
        <v>4486</v>
      </c>
      <c r="BF69" s="53" t="s">
        <v>4092</v>
      </c>
      <c r="BG69" s="53" t="s">
        <v>3355</v>
      </c>
      <c r="BH69" s="53" t="s">
        <v>3355</v>
      </c>
      <c r="BI69" s="53" t="s">
        <v>2814</v>
      </c>
      <c r="BJ69" s="53" t="s">
        <v>3355</v>
      </c>
      <c r="BK69" s="53" t="s">
        <v>3355</v>
      </c>
      <c r="BL69" s="53">
        <v>3628300</v>
      </c>
      <c r="BM69" s="53" t="s">
        <v>4487</v>
      </c>
      <c r="BN69" s="53">
        <v>142.2</v>
      </c>
      <c r="BO69" s="53" t="s">
        <v>3355</v>
      </c>
      <c r="BP69" s="53" t="s">
        <v>3355</v>
      </c>
      <c r="BQ69" s="53" t="s">
        <v>3355</v>
      </c>
      <c r="BR69" s="53" t="s">
        <v>4488</v>
      </c>
      <c r="BS69" s="53" t="s">
        <v>1292</v>
      </c>
      <c r="BT69" s="53" t="s">
        <v>3355</v>
      </c>
      <c r="BU69" s="53" t="s">
        <v>3355</v>
      </c>
      <c r="BV69" s="53" t="s">
        <v>4095</v>
      </c>
      <c r="BW69" s="53" t="s">
        <v>3355</v>
      </c>
      <c r="BX69" s="53">
        <v>142.2</v>
      </c>
      <c r="BY69" s="53" t="s">
        <v>3355</v>
      </c>
      <c r="BZ69" s="53" t="s">
        <v>3355</v>
      </c>
      <c r="CA69" s="53" t="s">
        <v>3355</v>
      </c>
      <c r="CB69" s="53" t="s">
        <v>3355</v>
      </c>
      <c r="CC69" s="53" t="s">
        <v>3355</v>
      </c>
      <c r="CD69" s="53" t="s">
        <v>3355</v>
      </c>
      <c r="CE69" t="s">
        <v>4096</v>
      </c>
      <c r="CF69" t="s">
        <v>4097</v>
      </c>
    </row>
    <row r="70" spans="1:84">
      <c r="A70" s="53">
        <v>11510</v>
      </c>
      <c r="B70" s="53" t="s">
        <v>3355</v>
      </c>
      <c r="C70" s="53" t="s">
        <v>4489</v>
      </c>
      <c r="D70" s="53" t="s">
        <v>3355</v>
      </c>
      <c r="E70" s="53" t="s">
        <v>4099</v>
      </c>
      <c r="F70" s="53" t="s">
        <v>4490</v>
      </c>
      <c r="G70" s="53" t="s">
        <v>3383</v>
      </c>
      <c r="H70" s="53" t="s">
        <v>2902</v>
      </c>
      <c r="I70" s="53">
        <v>3453.16</v>
      </c>
      <c r="J70" s="53" t="s">
        <v>3355</v>
      </c>
      <c r="K70" s="53" t="s">
        <v>3355</v>
      </c>
      <c r="L70" s="53" t="s">
        <v>4099</v>
      </c>
      <c r="M70" s="53" t="s">
        <v>4482</v>
      </c>
      <c r="N70" s="53" t="s">
        <v>4482</v>
      </c>
      <c r="O70" s="53" t="s">
        <v>3355</v>
      </c>
      <c r="P70" s="53" t="s">
        <v>3355</v>
      </c>
      <c r="Q70" s="53" t="s">
        <v>2902</v>
      </c>
      <c r="R70" s="53" t="s">
        <v>4128</v>
      </c>
      <c r="S70" s="53" t="s">
        <v>4129</v>
      </c>
      <c r="T70" s="53" t="s">
        <v>4087</v>
      </c>
      <c r="U70" s="53" t="s">
        <v>3355</v>
      </c>
      <c r="V70" s="53" t="s">
        <v>3352</v>
      </c>
      <c r="W70" s="53" t="s">
        <v>3355</v>
      </c>
      <c r="X70" s="53" t="s">
        <v>4491</v>
      </c>
      <c r="Y70" s="53" t="s">
        <v>4107</v>
      </c>
      <c r="Z70" s="53" t="s">
        <v>4436</v>
      </c>
      <c r="AA70" s="53" t="s">
        <v>3355</v>
      </c>
      <c r="AB70" s="53" t="s">
        <v>3355</v>
      </c>
      <c r="AC70" s="53" t="s">
        <v>3355</v>
      </c>
      <c r="AD70" s="53" t="s">
        <v>3355</v>
      </c>
      <c r="AE70" s="53" t="s">
        <v>3355</v>
      </c>
      <c r="AF70" s="53" t="s">
        <v>3355</v>
      </c>
      <c r="AG70" s="53" t="s">
        <v>3355</v>
      </c>
      <c r="AH70" s="53" t="s">
        <v>3355</v>
      </c>
      <c r="AI70" s="53" t="s">
        <v>3355</v>
      </c>
      <c r="AJ70" s="53" t="s">
        <v>3355</v>
      </c>
      <c r="AK70" s="53" t="s">
        <v>3355</v>
      </c>
      <c r="AL70" s="53" t="s">
        <v>3355</v>
      </c>
      <c r="AM70" s="53" t="s">
        <v>3355</v>
      </c>
      <c r="AN70" s="53" t="s">
        <v>3355</v>
      </c>
      <c r="AO70" s="53" t="s">
        <v>3355</v>
      </c>
      <c r="AP70" s="54">
        <v>45853.4481018518</v>
      </c>
      <c r="AQ70" s="53" t="s">
        <v>3355</v>
      </c>
      <c r="AR70" s="53" t="s">
        <v>3355</v>
      </c>
      <c r="AS70" s="53" t="s">
        <v>3383</v>
      </c>
      <c r="AT70" s="53" t="s">
        <v>4089</v>
      </c>
      <c r="AU70" s="53" t="s">
        <v>3355</v>
      </c>
      <c r="AV70" s="53" t="s">
        <v>3355</v>
      </c>
      <c r="AW70" s="54">
        <v>45852.7433796296</v>
      </c>
      <c r="AX70" s="53" t="s">
        <v>3355</v>
      </c>
      <c r="AY70" s="53" t="s">
        <v>4090</v>
      </c>
      <c r="AZ70" s="53" t="s">
        <v>3355</v>
      </c>
      <c r="BA70" s="53" t="s">
        <v>3355</v>
      </c>
      <c r="BB70" s="53" t="s">
        <v>3355</v>
      </c>
      <c r="BC70" s="53" t="s">
        <v>4492</v>
      </c>
      <c r="BD70" s="53" t="s">
        <v>4459</v>
      </c>
      <c r="BE70" s="53" t="s">
        <v>4132</v>
      </c>
      <c r="BF70" s="53" t="s">
        <v>4092</v>
      </c>
      <c r="BG70" s="53" t="s">
        <v>3355</v>
      </c>
      <c r="BH70" s="53" t="s">
        <v>3355</v>
      </c>
      <c r="BI70" s="53" t="s">
        <v>2814</v>
      </c>
      <c r="BJ70" s="53" t="s">
        <v>3355</v>
      </c>
      <c r="BK70" s="53" t="s">
        <v>3355</v>
      </c>
      <c r="BL70" s="53">
        <v>3618853</v>
      </c>
      <c r="BM70" s="53" t="s">
        <v>4493</v>
      </c>
      <c r="BN70" s="53">
        <v>108</v>
      </c>
      <c r="BO70" s="53" t="s">
        <v>3355</v>
      </c>
      <c r="BP70" s="53" t="s">
        <v>3355</v>
      </c>
      <c r="BQ70" s="53" t="s">
        <v>3355</v>
      </c>
      <c r="BR70" s="53" t="s">
        <v>4494</v>
      </c>
      <c r="BS70" s="53" t="s">
        <v>1292</v>
      </c>
      <c r="BT70" s="53" t="s">
        <v>3355</v>
      </c>
      <c r="BU70" s="53" t="s">
        <v>3355</v>
      </c>
      <c r="BV70" s="53" t="s">
        <v>4095</v>
      </c>
      <c r="BW70" s="53" t="s">
        <v>3355</v>
      </c>
      <c r="BX70" s="53">
        <v>108</v>
      </c>
      <c r="BY70" s="53" t="s">
        <v>3355</v>
      </c>
      <c r="BZ70" s="53" t="s">
        <v>3355</v>
      </c>
      <c r="CA70" s="53" t="s">
        <v>3355</v>
      </c>
      <c r="CB70" s="53" t="s">
        <v>3355</v>
      </c>
      <c r="CC70" s="53" t="s">
        <v>3355</v>
      </c>
      <c r="CD70" s="53" t="s">
        <v>3355</v>
      </c>
      <c r="CE70" t="s">
        <v>4096</v>
      </c>
      <c r="CF70" t="s">
        <v>4097</v>
      </c>
    </row>
    <row r="71" spans="1:84">
      <c r="A71" s="53">
        <v>11521</v>
      </c>
      <c r="B71" s="53" t="s">
        <v>3355</v>
      </c>
      <c r="C71" s="53" t="s">
        <v>4495</v>
      </c>
      <c r="D71" s="53" t="s">
        <v>3355</v>
      </c>
      <c r="E71" s="53" t="s">
        <v>4099</v>
      </c>
      <c r="F71" s="53" t="s">
        <v>4496</v>
      </c>
      <c r="G71" s="53" t="s">
        <v>3383</v>
      </c>
      <c r="H71" s="53" t="s">
        <v>2986</v>
      </c>
      <c r="I71" s="53">
        <v>560</v>
      </c>
      <c r="J71" s="53" t="s">
        <v>3355</v>
      </c>
      <c r="K71" s="53" t="s">
        <v>3355</v>
      </c>
      <c r="L71" s="53" t="s">
        <v>4099</v>
      </c>
      <c r="M71" s="53" t="s">
        <v>4482</v>
      </c>
      <c r="N71" s="53" t="s">
        <v>4482</v>
      </c>
      <c r="O71" s="53" t="s">
        <v>3355</v>
      </c>
      <c r="P71" s="53" t="s">
        <v>3355</v>
      </c>
      <c r="Q71" s="53" t="s">
        <v>2986</v>
      </c>
      <c r="R71" s="53" t="s">
        <v>4321</v>
      </c>
      <c r="S71" s="53" t="s">
        <v>4322</v>
      </c>
      <c r="T71" s="53" t="s">
        <v>4087</v>
      </c>
      <c r="U71" s="53" t="s">
        <v>3355</v>
      </c>
      <c r="V71" s="53" t="s">
        <v>3352</v>
      </c>
      <c r="W71" s="53" t="s">
        <v>3355</v>
      </c>
      <c r="X71" s="53" t="s">
        <v>4497</v>
      </c>
      <c r="Y71" s="53" t="s">
        <v>4107</v>
      </c>
      <c r="Z71" s="53" t="s">
        <v>4454</v>
      </c>
      <c r="AA71" s="53" t="s">
        <v>3355</v>
      </c>
      <c r="AB71" s="53" t="s">
        <v>3355</v>
      </c>
      <c r="AC71" s="53" t="s">
        <v>3355</v>
      </c>
      <c r="AD71" s="53" t="s">
        <v>3355</v>
      </c>
      <c r="AE71" s="53" t="s">
        <v>3355</v>
      </c>
      <c r="AF71" s="53" t="s">
        <v>3355</v>
      </c>
      <c r="AG71" s="53" t="s">
        <v>3355</v>
      </c>
      <c r="AH71" s="53" t="s">
        <v>3355</v>
      </c>
      <c r="AI71" s="53" t="s">
        <v>3355</v>
      </c>
      <c r="AJ71" s="53" t="s">
        <v>3355</v>
      </c>
      <c r="AK71" s="53" t="s">
        <v>3355</v>
      </c>
      <c r="AL71" s="53" t="s">
        <v>3355</v>
      </c>
      <c r="AM71" s="53" t="s">
        <v>3355</v>
      </c>
      <c r="AN71" s="53" t="s">
        <v>3355</v>
      </c>
      <c r="AO71" s="53" t="s">
        <v>3355</v>
      </c>
      <c r="AP71" s="54">
        <v>45852.7815509259</v>
      </c>
      <c r="AQ71" s="53" t="s">
        <v>3355</v>
      </c>
      <c r="AR71" s="53" t="s">
        <v>3355</v>
      </c>
      <c r="AS71" s="53" t="s">
        <v>3383</v>
      </c>
      <c r="AT71" s="53" t="s">
        <v>4089</v>
      </c>
      <c r="AU71" s="53" t="s">
        <v>3355</v>
      </c>
      <c r="AV71" s="53" t="s">
        <v>3355</v>
      </c>
      <c r="AW71" s="54">
        <v>45852.7435648148</v>
      </c>
      <c r="AX71" s="53" t="s">
        <v>3355</v>
      </c>
      <c r="AY71" s="53" t="s">
        <v>4090</v>
      </c>
      <c r="AZ71" s="53" t="s">
        <v>3355</v>
      </c>
      <c r="BA71" s="53" t="s">
        <v>3355</v>
      </c>
      <c r="BB71" s="53" t="s">
        <v>3355</v>
      </c>
      <c r="BC71" s="53" t="s">
        <v>4498</v>
      </c>
      <c r="BD71" s="53" t="s">
        <v>4008</v>
      </c>
      <c r="BE71" s="53" t="s">
        <v>4326</v>
      </c>
      <c r="BF71" s="53" t="s">
        <v>4092</v>
      </c>
      <c r="BG71" s="53" t="s">
        <v>3355</v>
      </c>
      <c r="BH71" s="53" t="s">
        <v>3355</v>
      </c>
      <c r="BI71" s="53" t="s">
        <v>2814</v>
      </c>
      <c r="BJ71" s="53" t="s">
        <v>3355</v>
      </c>
      <c r="BK71" s="53" t="s">
        <v>3355</v>
      </c>
      <c r="BL71" s="53">
        <v>3630278</v>
      </c>
      <c r="BM71" s="53" t="s">
        <v>4499</v>
      </c>
      <c r="BN71" s="53">
        <v>560</v>
      </c>
      <c r="BO71" s="53" t="s">
        <v>3355</v>
      </c>
      <c r="BP71" s="53" t="s">
        <v>3355</v>
      </c>
      <c r="BQ71" s="53" t="s">
        <v>3355</v>
      </c>
      <c r="BR71" s="53" t="s">
        <v>4500</v>
      </c>
      <c r="BS71" s="53" t="s">
        <v>1292</v>
      </c>
      <c r="BT71" s="53" t="s">
        <v>3355</v>
      </c>
      <c r="BU71" s="53" t="s">
        <v>3355</v>
      </c>
      <c r="BV71" s="53" t="s">
        <v>4095</v>
      </c>
      <c r="BW71" s="53" t="s">
        <v>3355</v>
      </c>
      <c r="BX71" s="53">
        <v>560</v>
      </c>
      <c r="BY71" s="53" t="s">
        <v>3355</v>
      </c>
      <c r="BZ71" s="53" t="s">
        <v>3355</v>
      </c>
      <c r="CA71" s="53" t="s">
        <v>3355</v>
      </c>
      <c r="CB71" s="53" t="s">
        <v>3355</v>
      </c>
      <c r="CC71" s="53" t="s">
        <v>3355</v>
      </c>
      <c r="CD71" s="53" t="s">
        <v>3355</v>
      </c>
      <c r="CE71" t="s">
        <v>4096</v>
      </c>
      <c r="CF71" t="s">
        <v>4097</v>
      </c>
    </row>
    <row r="72" spans="1:84">
      <c r="A72" s="53">
        <v>11897</v>
      </c>
      <c r="B72" s="53" t="s">
        <v>3355</v>
      </c>
      <c r="C72" s="53" t="s">
        <v>4501</v>
      </c>
      <c r="D72" s="53" t="s">
        <v>3355</v>
      </c>
      <c r="E72" s="53" t="s">
        <v>4099</v>
      </c>
      <c r="F72" s="53" t="s">
        <v>4502</v>
      </c>
      <c r="G72" s="53" t="s">
        <v>3383</v>
      </c>
      <c r="H72" s="53" t="s">
        <v>3123</v>
      </c>
      <c r="I72" s="53">
        <v>10230</v>
      </c>
      <c r="J72" s="53" t="s">
        <v>3355</v>
      </c>
      <c r="K72" s="53" t="s">
        <v>3355</v>
      </c>
      <c r="L72" s="53" t="s">
        <v>4219</v>
      </c>
      <c r="M72" s="53" t="s">
        <v>4503</v>
      </c>
      <c r="N72" s="53" t="s">
        <v>4503</v>
      </c>
      <c r="O72" s="53" t="s">
        <v>3355</v>
      </c>
      <c r="P72" s="53" t="s">
        <v>3355</v>
      </c>
      <c r="Q72" s="53" t="s">
        <v>3123</v>
      </c>
      <c r="R72" s="53" t="s">
        <v>4250</v>
      </c>
      <c r="S72" s="53" t="s">
        <v>4172</v>
      </c>
      <c r="T72" s="53" t="s">
        <v>4087</v>
      </c>
      <c r="U72" s="53" t="s">
        <v>3355</v>
      </c>
      <c r="V72" s="53" t="s">
        <v>3352</v>
      </c>
      <c r="W72" s="53" t="s">
        <v>3355</v>
      </c>
      <c r="X72" s="53" t="s">
        <v>4504</v>
      </c>
      <c r="Y72" s="53" t="s">
        <v>4107</v>
      </c>
      <c r="Z72" s="53" t="s">
        <v>4436</v>
      </c>
      <c r="AA72" s="53" t="s">
        <v>4160</v>
      </c>
      <c r="AB72" s="53" t="s">
        <v>3355</v>
      </c>
      <c r="AC72" s="53" t="s">
        <v>4302</v>
      </c>
      <c r="AD72" s="53" t="s">
        <v>3355</v>
      </c>
      <c r="AE72" s="53" t="s">
        <v>3355</v>
      </c>
      <c r="AF72" s="53" t="s">
        <v>3355</v>
      </c>
      <c r="AG72" s="53" t="s">
        <v>3355</v>
      </c>
      <c r="AH72" s="53" t="s">
        <v>3355</v>
      </c>
      <c r="AI72" s="53" t="s">
        <v>3355</v>
      </c>
      <c r="AJ72" s="53" t="s">
        <v>3355</v>
      </c>
      <c r="AK72" s="53" t="s">
        <v>1292</v>
      </c>
      <c r="AL72" s="53" t="s">
        <v>4505</v>
      </c>
      <c r="AM72" s="53" t="s">
        <v>3355</v>
      </c>
      <c r="AN72" s="53" t="s">
        <v>4506</v>
      </c>
      <c r="AO72" s="53" t="s">
        <v>3355</v>
      </c>
      <c r="AP72" s="54">
        <v>45890.7373842593</v>
      </c>
      <c r="AQ72" s="53" t="s">
        <v>3355</v>
      </c>
      <c r="AR72" s="53" t="s">
        <v>3390</v>
      </c>
      <c r="AS72" s="53" t="s">
        <v>3383</v>
      </c>
      <c r="AT72" s="53" t="s">
        <v>4089</v>
      </c>
      <c r="AU72" s="53" t="s">
        <v>4507</v>
      </c>
      <c r="AV72" s="53" t="s">
        <v>3355</v>
      </c>
      <c r="AW72" s="54">
        <v>45852.9861921296</v>
      </c>
      <c r="AX72" s="53" t="s">
        <v>4505</v>
      </c>
      <c r="AY72" s="53" t="s">
        <v>4090</v>
      </c>
      <c r="AZ72" s="53" t="s">
        <v>3355</v>
      </c>
      <c r="BA72" s="53" t="s">
        <v>3355</v>
      </c>
      <c r="BB72" s="53" t="s">
        <v>3355</v>
      </c>
      <c r="BC72" s="53" t="s">
        <v>3121</v>
      </c>
      <c r="BD72" s="53" t="s">
        <v>4252</v>
      </c>
      <c r="BE72" s="53" t="s">
        <v>2856</v>
      </c>
      <c r="BF72" s="53" t="s">
        <v>4092</v>
      </c>
      <c r="BG72" s="53" t="s">
        <v>3355</v>
      </c>
      <c r="BH72" s="53" t="s">
        <v>3355</v>
      </c>
      <c r="BI72" s="53" t="s">
        <v>2814</v>
      </c>
      <c r="BJ72" s="53" t="s">
        <v>3355</v>
      </c>
      <c r="BK72" s="53" t="s">
        <v>3355</v>
      </c>
      <c r="BL72" s="53">
        <v>3196607</v>
      </c>
      <c r="BM72" s="53" t="s">
        <v>4508</v>
      </c>
      <c r="BN72" s="53" t="s">
        <v>3355</v>
      </c>
      <c r="BO72" s="53">
        <v>10230</v>
      </c>
      <c r="BP72" s="53" t="s">
        <v>4229</v>
      </c>
      <c r="BQ72" s="53" t="s">
        <v>3355</v>
      </c>
      <c r="BR72" s="53" t="s">
        <v>4509</v>
      </c>
      <c r="BS72" s="53" t="s">
        <v>1292</v>
      </c>
      <c r="BT72" s="53" t="s">
        <v>3355</v>
      </c>
      <c r="BU72" s="53" t="s">
        <v>3355</v>
      </c>
      <c r="BV72" s="53" t="s">
        <v>4095</v>
      </c>
      <c r="BW72" s="53" t="s">
        <v>3355</v>
      </c>
      <c r="BX72" s="53">
        <v>10230</v>
      </c>
      <c r="BY72" s="53" t="s">
        <v>3355</v>
      </c>
      <c r="BZ72" s="53" t="s">
        <v>3355</v>
      </c>
      <c r="CA72" s="53" t="s">
        <v>3355</v>
      </c>
      <c r="CB72" s="53" t="s">
        <v>3355</v>
      </c>
      <c r="CC72" s="53" t="s">
        <v>3355</v>
      </c>
      <c r="CD72" s="53" t="s">
        <v>3355</v>
      </c>
      <c r="CE72" t="s">
        <v>4096</v>
      </c>
      <c r="CF72" t="s">
        <v>4097</v>
      </c>
    </row>
    <row r="73" spans="1:84">
      <c r="A73" s="53">
        <v>11904</v>
      </c>
      <c r="B73" s="53" t="s">
        <v>3355</v>
      </c>
      <c r="C73" s="53" t="s">
        <v>4510</v>
      </c>
      <c r="D73" s="53" t="s">
        <v>3355</v>
      </c>
      <c r="E73" s="53" t="s">
        <v>4099</v>
      </c>
      <c r="F73" s="53" t="s">
        <v>4511</v>
      </c>
      <c r="G73" s="53" t="s">
        <v>3383</v>
      </c>
      <c r="H73" s="53" t="s">
        <v>3181</v>
      </c>
      <c r="I73" s="53">
        <v>2941.37</v>
      </c>
      <c r="J73" s="53" t="s">
        <v>3355</v>
      </c>
      <c r="K73" s="53" t="s">
        <v>3355</v>
      </c>
      <c r="L73" s="53" t="s">
        <v>4219</v>
      </c>
      <c r="M73" s="53" t="s">
        <v>4503</v>
      </c>
      <c r="N73" s="53" t="s">
        <v>4503</v>
      </c>
      <c r="O73" s="53" t="s">
        <v>3355</v>
      </c>
      <c r="P73" s="53" t="s">
        <v>3355</v>
      </c>
      <c r="Q73" s="53" t="s">
        <v>3181</v>
      </c>
      <c r="R73" s="53" t="s">
        <v>4240</v>
      </c>
      <c r="S73" s="53" t="s">
        <v>4241</v>
      </c>
      <c r="T73" s="53" t="s">
        <v>4087</v>
      </c>
      <c r="U73" s="53" t="s">
        <v>3355</v>
      </c>
      <c r="V73" s="53" t="s">
        <v>3352</v>
      </c>
      <c r="W73" s="53" t="s">
        <v>3355</v>
      </c>
      <c r="X73" s="53" t="s">
        <v>4512</v>
      </c>
      <c r="Y73" s="53" t="s">
        <v>4107</v>
      </c>
      <c r="Z73" s="53" t="s">
        <v>4436</v>
      </c>
      <c r="AA73" s="53" t="s">
        <v>4160</v>
      </c>
      <c r="AB73" s="53" t="s">
        <v>3355</v>
      </c>
      <c r="AC73" s="53" t="s">
        <v>4302</v>
      </c>
      <c r="AD73" s="53" t="s">
        <v>3355</v>
      </c>
      <c r="AE73" s="53" t="s">
        <v>3355</v>
      </c>
      <c r="AF73" s="53" t="s">
        <v>3355</v>
      </c>
      <c r="AG73" s="53" t="s">
        <v>3355</v>
      </c>
      <c r="AH73" s="53" t="s">
        <v>3355</v>
      </c>
      <c r="AI73" s="53" t="s">
        <v>3355</v>
      </c>
      <c r="AJ73" s="53" t="s">
        <v>3355</v>
      </c>
      <c r="AK73" s="53" t="s">
        <v>1292</v>
      </c>
      <c r="AL73" s="53" t="s">
        <v>4513</v>
      </c>
      <c r="AM73" s="53" t="s">
        <v>3355</v>
      </c>
      <c r="AN73" s="53" t="s">
        <v>4514</v>
      </c>
      <c r="AO73" s="53" t="s">
        <v>3355</v>
      </c>
      <c r="AP73" s="54">
        <v>45890.7373958333</v>
      </c>
      <c r="AQ73" s="53" t="s">
        <v>3355</v>
      </c>
      <c r="AR73" s="53" t="s">
        <v>3390</v>
      </c>
      <c r="AS73" s="53" t="s">
        <v>3383</v>
      </c>
      <c r="AT73" s="53" t="s">
        <v>4089</v>
      </c>
      <c r="AU73" s="53" t="s">
        <v>4515</v>
      </c>
      <c r="AV73" s="53" t="s">
        <v>3355</v>
      </c>
      <c r="AW73" s="54">
        <v>45852.7344675926</v>
      </c>
      <c r="AX73" s="53" t="s">
        <v>4513</v>
      </c>
      <c r="AY73" s="53" t="s">
        <v>4090</v>
      </c>
      <c r="AZ73" s="53" t="s">
        <v>3355</v>
      </c>
      <c r="BA73" s="53" t="s">
        <v>3355</v>
      </c>
      <c r="BB73" s="53" t="s">
        <v>3355</v>
      </c>
      <c r="BC73" s="53" t="s">
        <v>3179</v>
      </c>
      <c r="BD73" s="53" t="s">
        <v>4244</v>
      </c>
      <c r="BE73" s="53" t="s">
        <v>2852</v>
      </c>
      <c r="BF73" s="53" t="s">
        <v>4092</v>
      </c>
      <c r="BG73" s="53" t="s">
        <v>3355</v>
      </c>
      <c r="BH73" s="53" t="s">
        <v>3355</v>
      </c>
      <c r="BI73" s="53" t="s">
        <v>2814</v>
      </c>
      <c r="BJ73" s="53" t="s">
        <v>3355</v>
      </c>
      <c r="BK73" s="53" t="s">
        <v>3355</v>
      </c>
      <c r="BL73" s="53">
        <v>3116853</v>
      </c>
      <c r="BM73" s="53" t="s">
        <v>4516</v>
      </c>
      <c r="BN73" s="53" t="s">
        <v>3355</v>
      </c>
      <c r="BO73" s="53">
        <v>2941.37</v>
      </c>
      <c r="BP73" s="53" t="s">
        <v>4229</v>
      </c>
      <c r="BQ73" s="53" t="s">
        <v>3355</v>
      </c>
      <c r="BR73" s="53" t="s">
        <v>4517</v>
      </c>
      <c r="BS73" s="53" t="s">
        <v>1292</v>
      </c>
      <c r="BT73" s="53" t="s">
        <v>3355</v>
      </c>
      <c r="BU73" s="53" t="s">
        <v>3355</v>
      </c>
      <c r="BV73" s="53" t="s">
        <v>4095</v>
      </c>
      <c r="BW73" s="53" t="s">
        <v>3355</v>
      </c>
      <c r="BX73" s="53">
        <v>2941.37</v>
      </c>
      <c r="BY73" s="53" t="s">
        <v>3355</v>
      </c>
      <c r="BZ73" s="53" t="s">
        <v>3355</v>
      </c>
      <c r="CA73" s="53" t="s">
        <v>3355</v>
      </c>
      <c r="CB73" s="53" t="s">
        <v>3355</v>
      </c>
      <c r="CC73" s="53" t="s">
        <v>3355</v>
      </c>
      <c r="CD73" s="53" t="s">
        <v>3355</v>
      </c>
      <c r="CE73" t="s">
        <v>4096</v>
      </c>
      <c r="CF73" t="s">
        <v>4097</v>
      </c>
    </row>
    <row r="74" spans="1:84">
      <c r="A74" s="53">
        <v>11907</v>
      </c>
      <c r="B74" s="53" t="s">
        <v>3355</v>
      </c>
      <c r="C74" s="53" t="s">
        <v>4518</v>
      </c>
      <c r="D74" s="53" t="s">
        <v>3355</v>
      </c>
      <c r="E74" s="53" t="s">
        <v>4099</v>
      </c>
      <c r="F74" s="53" t="s">
        <v>4519</v>
      </c>
      <c r="G74" s="53" t="s">
        <v>3383</v>
      </c>
      <c r="H74" s="53" t="s">
        <v>3017</v>
      </c>
      <c r="I74" s="53">
        <v>11925</v>
      </c>
      <c r="J74" s="53" t="s">
        <v>3355</v>
      </c>
      <c r="K74" s="53" t="s">
        <v>3355</v>
      </c>
      <c r="L74" s="53" t="s">
        <v>4219</v>
      </c>
      <c r="M74" s="53" t="s">
        <v>4503</v>
      </c>
      <c r="N74" s="53" t="s">
        <v>4503</v>
      </c>
      <c r="O74" s="53" t="s">
        <v>3355</v>
      </c>
      <c r="P74" s="53" t="s">
        <v>3355</v>
      </c>
      <c r="Q74" s="53" t="s">
        <v>3017</v>
      </c>
      <c r="R74" s="53" t="s">
        <v>4300</v>
      </c>
      <c r="S74" s="53" t="s">
        <v>4153</v>
      </c>
      <c r="T74" s="53" t="s">
        <v>4087</v>
      </c>
      <c r="U74" s="53" t="s">
        <v>3355</v>
      </c>
      <c r="V74" s="53" t="s">
        <v>3352</v>
      </c>
      <c r="W74" s="53" t="s">
        <v>3355</v>
      </c>
      <c r="X74" s="53" t="s">
        <v>4520</v>
      </c>
      <c r="Y74" s="53" t="s">
        <v>4107</v>
      </c>
      <c r="Z74" s="53" t="s">
        <v>4436</v>
      </c>
      <c r="AA74" s="53" t="s">
        <v>4475</v>
      </c>
      <c r="AB74" s="53" t="s">
        <v>3355</v>
      </c>
      <c r="AC74" s="53" t="s">
        <v>4447</v>
      </c>
      <c r="AD74" s="53" t="s">
        <v>3355</v>
      </c>
      <c r="AE74" s="53" t="s">
        <v>3355</v>
      </c>
      <c r="AF74" s="53" t="s">
        <v>3355</v>
      </c>
      <c r="AG74" s="53" t="s">
        <v>3355</v>
      </c>
      <c r="AH74" s="53" t="s">
        <v>3355</v>
      </c>
      <c r="AI74" s="53" t="s">
        <v>3355</v>
      </c>
      <c r="AJ74" s="53" t="s">
        <v>3355</v>
      </c>
      <c r="AK74" s="53" t="s">
        <v>1292</v>
      </c>
      <c r="AL74" s="53" t="s">
        <v>4521</v>
      </c>
      <c r="AM74" s="53" t="s">
        <v>3355</v>
      </c>
      <c r="AN74" s="53" t="s">
        <v>4522</v>
      </c>
      <c r="AO74" s="53" t="s">
        <v>3355</v>
      </c>
      <c r="AP74" s="54">
        <v>45863.7191087963</v>
      </c>
      <c r="AQ74" s="53" t="s">
        <v>3355</v>
      </c>
      <c r="AR74" s="53" t="s">
        <v>4324</v>
      </c>
      <c r="AS74" s="53" t="s">
        <v>3383</v>
      </c>
      <c r="AT74" s="53" t="s">
        <v>4089</v>
      </c>
      <c r="AU74" s="53" t="s">
        <v>4523</v>
      </c>
      <c r="AV74" s="53" t="s">
        <v>3355</v>
      </c>
      <c r="AW74" s="54">
        <v>45853.4058912037</v>
      </c>
      <c r="AX74" s="53" t="s">
        <v>4521</v>
      </c>
      <c r="AY74" s="53" t="s">
        <v>4090</v>
      </c>
      <c r="AZ74" s="53" t="s">
        <v>3355</v>
      </c>
      <c r="BA74" s="53" t="s">
        <v>3355</v>
      </c>
      <c r="BB74" s="53" t="s">
        <v>3355</v>
      </c>
      <c r="BC74" s="53" t="s">
        <v>3015</v>
      </c>
      <c r="BD74" s="53" t="s">
        <v>4307</v>
      </c>
      <c r="BE74" s="53" t="s">
        <v>2866</v>
      </c>
      <c r="BF74" s="53" t="s">
        <v>4092</v>
      </c>
      <c r="BG74" s="53" t="s">
        <v>3355</v>
      </c>
      <c r="BH74" s="53" t="s">
        <v>3355</v>
      </c>
      <c r="BI74" s="53" t="s">
        <v>2814</v>
      </c>
      <c r="BJ74" s="53" t="s">
        <v>3355</v>
      </c>
      <c r="BK74" s="53" t="s">
        <v>3355</v>
      </c>
      <c r="BL74" s="53">
        <v>3203701</v>
      </c>
      <c r="BM74" s="53" t="s">
        <v>4524</v>
      </c>
      <c r="BN74" s="53" t="s">
        <v>3355</v>
      </c>
      <c r="BO74" s="53">
        <v>11925</v>
      </c>
      <c r="BP74" s="53" t="s">
        <v>4451</v>
      </c>
      <c r="BQ74" s="53" t="s">
        <v>3355</v>
      </c>
      <c r="BR74" s="53" t="s">
        <v>4525</v>
      </c>
      <c r="BS74" s="53" t="s">
        <v>1292</v>
      </c>
      <c r="BT74" s="53" t="s">
        <v>3355</v>
      </c>
      <c r="BU74" s="53" t="s">
        <v>3355</v>
      </c>
      <c r="BV74" s="53" t="s">
        <v>4095</v>
      </c>
      <c r="BW74" s="53" t="s">
        <v>3355</v>
      </c>
      <c r="BX74" s="53">
        <v>11925</v>
      </c>
      <c r="BY74" s="53" t="s">
        <v>3355</v>
      </c>
      <c r="BZ74" s="53" t="s">
        <v>3355</v>
      </c>
      <c r="CA74" s="53" t="s">
        <v>3355</v>
      </c>
      <c r="CB74" s="53" t="s">
        <v>3355</v>
      </c>
      <c r="CC74" s="53" t="s">
        <v>3355</v>
      </c>
      <c r="CD74" s="53" t="s">
        <v>3355</v>
      </c>
      <c r="CE74" t="s">
        <v>4096</v>
      </c>
      <c r="CF74" t="s">
        <v>4097</v>
      </c>
    </row>
    <row r="75" spans="1:84">
      <c r="A75" s="53">
        <v>12143</v>
      </c>
      <c r="B75" s="53" t="s">
        <v>4214</v>
      </c>
      <c r="C75" s="53" t="s">
        <v>3355</v>
      </c>
      <c r="D75" s="53" t="s">
        <v>4526</v>
      </c>
      <c r="E75" s="53" t="s">
        <v>4099</v>
      </c>
      <c r="F75" s="53" t="s">
        <v>4527</v>
      </c>
      <c r="G75" s="53" t="s">
        <v>3383</v>
      </c>
      <c r="H75" s="53" t="s">
        <v>4528</v>
      </c>
      <c r="I75" s="53">
        <v>25704</v>
      </c>
      <c r="J75" s="53" t="s">
        <v>3355</v>
      </c>
      <c r="K75" s="53" t="s">
        <v>3355</v>
      </c>
      <c r="L75" s="53" t="s">
        <v>4219</v>
      </c>
      <c r="M75" s="53" t="s">
        <v>4529</v>
      </c>
      <c r="N75" s="53" t="s">
        <v>4529</v>
      </c>
      <c r="O75" s="53" t="s">
        <v>3355</v>
      </c>
      <c r="P75" s="53" t="s">
        <v>3355</v>
      </c>
      <c r="Q75" s="53" t="s">
        <v>4528</v>
      </c>
      <c r="R75" s="53" t="s">
        <v>4530</v>
      </c>
      <c r="S75" s="53" t="s">
        <v>4531</v>
      </c>
      <c r="T75" s="53" t="s">
        <v>3355</v>
      </c>
      <c r="U75" s="53" t="s">
        <v>3355</v>
      </c>
      <c r="V75" s="53" t="s">
        <v>3352</v>
      </c>
      <c r="W75" s="53" t="s">
        <v>3355</v>
      </c>
      <c r="X75" s="53" t="s">
        <v>4532</v>
      </c>
      <c r="Y75" s="53" t="s">
        <v>4107</v>
      </c>
      <c r="Z75" s="53" t="s">
        <v>4529</v>
      </c>
      <c r="AA75" s="53" t="s">
        <v>4311</v>
      </c>
      <c r="AB75" s="53" t="s">
        <v>4225</v>
      </c>
      <c r="AC75" s="53" t="s">
        <v>4302</v>
      </c>
      <c r="AD75" s="53" t="s">
        <v>3355</v>
      </c>
      <c r="AE75" s="53" t="s">
        <v>3355</v>
      </c>
      <c r="AF75" s="53" t="s">
        <v>4227</v>
      </c>
      <c r="AG75" s="53" t="s">
        <v>3355</v>
      </c>
      <c r="AH75" s="53" t="s">
        <v>3355</v>
      </c>
      <c r="AI75" s="53" t="s">
        <v>4227</v>
      </c>
      <c r="AJ75" s="53" t="s">
        <v>3355</v>
      </c>
      <c r="AK75" s="53" t="s">
        <v>1292</v>
      </c>
      <c r="AL75" s="53" t="s">
        <v>4533</v>
      </c>
      <c r="AM75" s="53" t="s">
        <v>3355</v>
      </c>
      <c r="AN75" s="53" t="s">
        <v>4534</v>
      </c>
      <c r="AO75" s="53" t="s">
        <v>3355</v>
      </c>
      <c r="AP75" s="54">
        <v>45868.4655208333</v>
      </c>
      <c r="AQ75" s="53" t="s">
        <v>3355</v>
      </c>
      <c r="AR75" s="53" t="s">
        <v>3390</v>
      </c>
      <c r="AS75" s="53" t="s">
        <v>3383</v>
      </c>
      <c r="AT75" s="53" t="s">
        <v>4089</v>
      </c>
      <c r="AU75" s="53" t="s">
        <v>4535</v>
      </c>
      <c r="AV75" s="53" t="s">
        <v>3355</v>
      </c>
      <c r="AW75" s="54">
        <v>45847.5990393519</v>
      </c>
      <c r="AX75" s="53" t="s">
        <v>4533</v>
      </c>
      <c r="AY75" s="53" t="s">
        <v>4090</v>
      </c>
      <c r="AZ75" s="53" t="s">
        <v>3355</v>
      </c>
      <c r="BA75" s="53" t="s">
        <v>3355</v>
      </c>
      <c r="BB75" s="53" t="s">
        <v>3355</v>
      </c>
      <c r="BC75" s="53" t="s">
        <v>3355</v>
      </c>
      <c r="BD75" s="53" t="s">
        <v>4536</v>
      </c>
      <c r="BE75" s="53" t="s">
        <v>3355</v>
      </c>
      <c r="BF75" s="53" t="s">
        <v>4092</v>
      </c>
      <c r="BG75" s="53" t="s">
        <v>3355</v>
      </c>
      <c r="BH75" s="53" t="s">
        <v>3355</v>
      </c>
      <c r="BI75" s="53" t="s">
        <v>2814</v>
      </c>
      <c r="BJ75" s="53" t="s">
        <v>3355</v>
      </c>
      <c r="BK75" s="53" t="s">
        <v>3355</v>
      </c>
      <c r="BL75" s="53" t="s">
        <v>3355</v>
      </c>
      <c r="BM75" s="53" t="s">
        <v>3355</v>
      </c>
      <c r="BN75" s="53">
        <v>25704</v>
      </c>
      <c r="BO75" s="53" t="s">
        <v>3355</v>
      </c>
      <c r="BP75" s="53" t="s">
        <v>4229</v>
      </c>
      <c r="BQ75" s="53" t="s">
        <v>3355</v>
      </c>
      <c r="BR75" s="53" t="s">
        <v>3355</v>
      </c>
      <c r="BS75" s="53" t="s">
        <v>3355</v>
      </c>
      <c r="BT75" s="53" t="s">
        <v>3355</v>
      </c>
      <c r="BU75" s="53" t="s">
        <v>3355</v>
      </c>
      <c r="BV75" s="53" t="s">
        <v>4095</v>
      </c>
      <c r="BW75" s="53" t="s">
        <v>3355</v>
      </c>
      <c r="BX75" s="53">
        <v>25704</v>
      </c>
      <c r="BY75" s="53" t="s">
        <v>3355</v>
      </c>
      <c r="BZ75" s="53" t="s">
        <v>3355</v>
      </c>
      <c r="CA75" s="53" t="s">
        <v>3383</v>
      </c>
      <c r="CB75" s="53" t="s">
        <v>4095</v>
      </c>
      <c r="CC75" s="53" t="s">
        <v>3355</v>
      </c>
      <c r="CD75" s="53" t="s">
        <v>3355</v>
      </c>
      <c r="CE75" t="s">
        <v>4096</v>
      </c>
      <c r="CF75" t="s">
        <v>4097</v>
      </c>
    </row>
    <row r="76" spans="1:84">
      <c r="A76" s="53">
        <v>13353</v>
      </c>
      <c r="B76" s="53" t="s">
        <v>3355</v>
      </c>
      <c r="C76" s="53" t="s">
        <v>4537</v>
      </c>
      <c r="D76" s="53" t="s">
        <v>3355</v>
      </c>
      <c r="E76" s="53" t="s">
        <v>4099</v>
      </c>
      <c r="F76" s="53" t="s">
        <v>4538</v>
      </c>
      <c r="G76" s="53" t="s">
        <v>3383</v>
      </c>
      <c r="H76" s="53" t="s">
        <v>4539</v>
      </c>
      <c r="I76" s="53">
        <v>2000</v>
      </c>
      <c r="J76" s="53" t="s">
        <v>3355</v>
      </c>
      <c r="K76" s="53" t="s">
        <v>3355</v>
      </c>
      <c r="L76" s="53" t="s">
        <v>4219</v>
      </c>
      <c r="M76" s="53" t="s">
        <v>4540</v>
      </c>
      <c r="N76" s="53" t="s">
        <v>4540</v>
      </c>
      <c r="O76" s="53" t="s">
        <v>3355</v>
      </c>
      <c r="P76" s="53" t="s">
        <v>3355</v>
      </c>
      <c r="Q76" s="53" t="s">
        <v>4103</v>
      </c>
      <c r="R76" s="53" t="s">
        <v>4541</v>
      </c>
      <c r="S76" s="53" t="s">
        <v>4542</v>
      </c>
      <c r="T76" s="53" t="s">
        <v>4106</v>
      </c>
      <c r="U76" s="53" t="s">
        <v>3355</v>
      </c>
      <c r="V76" s="53" t="s">
        <v>3352</v>
      </c>
      <c r="W76" s="53" t="s">
        <v>3355</v>
      </c>
      <c r="X76" s="53" t="s">
        <v>3355</v>
      </c>
      <c r="Y76" s="53" t="s">
        <v>4107</v>
      </c>
      <c r="Z76" s="53" t="s">
        <v>4540</v>
      </c>
      <c r="AA76" s="53" t="s">
        <v>4475</v>
      </c>
      <c r="AB76" s="53" t="s">
        <v>3355</v>
      </c>
      <c r="AC76" s="53" t="s">
        <v>4447</v>
      </c>
      <c r="AD76" s="53" t="s">
        <v>3355</v>
      </c>
      <c r="AE76" s="53" t="s">
        <v>3355</v>
      </c>
      <c r="AF76" s="53" t="s">
        <v>3355</v>
      </c>
      <c r="AG76" s="53" t="s">
        <v>3355</v>
      </c>
      <c r="AH76" s="53" t="s">
        <v>3355</v>
      </c>
      <c r="AI76" s="53" t="s">
        <v>3355</v>
      </c>
      <c r="AJ76" s="53" t="s">
        <v>3355</v>
      </c>
      <c r="AK76" s="53" t="s">
        <v>1292</v>
      </c>
      <c r="AL76" s="53" t="s">
        <v>4543</v>
      </c>
      <c r="AM76" s="53" t="s">
        <v>3355</v>
      </c>
      <c r="AN76" s="53" t="s">
        <v>4544</v>
      </c>
      <c r="AO76" s="53" t="s">
        <v>3355</v>
      </c>
      <c r="AP76" s="54">
        <v>45863.7054166667</v>
      </c>
      <c r="AQ76" s="53" t="s">
        <v>3355</v>
      </c>
      <c r="AR76" s="53" t="s">
        <v>4324</v>
      </c>
      <c r="AS76" s="53" t="s">
        <v>3383</v>
      </c>
      <c r="AT76" s="53" t="s">
        <v>4108</v>
      </c>
      <c r="AU76" s="53" t="s">
        <v>4545</v>
      </c>
      <c r="AV76" s="53" t="s">
        <v>3355</v>
      </c>
      <c r="AW76" s="54">
        <v>45841.6609375</v>
      </c>
      <c r="AX76" s="53" t="s">
        <v>4543</v>
      </c>
      <c r="AY76" s="53" t="s">
        <v>4090</v>
      </c>
      <c r="AZ76" s="53" t="s">
        <v>3355</v>
      </c>
      <c r="BA76" s="53" t="s">
        <v>3355</v>
      </c>
      <c r="BB76" s="53" t="s">
        <v>3355</v>
      </c>
      <c r="BC76" s="53" t="s">
        <v>4109</v>
      </c>
      <c r="BD76" s="53" t="s">
        <v>4110</v>
      </c>
      <c r="BE76" s="53" t="s">
        <v>3355</v>
      </c>
      <c r="BF76" s="53" t="s">
        <v>4092</v>
      </c>
      <c r="BG76" s="53" t="s">
        <v>4111</v>
      </c>
      <c r="BH76" s="53" t="s">
        <v>4546</v>
      </c>
      <c r="BI76" s="53" t="s">
        <v>4113</v>
      </c>
      <c r="BJ76" s="53" t="s">
        <v>3355</v>
      </c>
      <c r="BK76" s="53" t="s">
        <v>3355</v>
      </c>
      <c r="BL76" s="53" t="s">
        <v>3355</v>
      </c>
      <c r="BM76" s="53" t="s">
        <v>3355</v>
      </c>
      <c r="BN76" s="53">
        <v>2000</v>
      </c>
      <c r="BO76" s="53" t="s">
        <v>3355</v>
      </c>
      <c r="BP76" s="53" t="s">
        <v>4451</v>
      </c>
      <c r="BQ76" s="53" t="s">
        <v>4114</v>
      </c>
      <c r="BR76" s="53" t="s">
        <v>3355</v>
      </c>
      <c r="BS76" s="53" t="s">
        <v>1292</v>
      </c>
      <c r="BT76" s="53" t="s">
        <v>1292</v>
      </c>
      <c r="BU76" s="53" t="s">
        <v>3355</v>
      </c>
      <c r="BV76" s="53" t="s">
        <v>4095</v>
      </c>
      <c r="BW76" s="53" t="s">
        <v>3355</v>
      </c>
      <c r="BX76" s="53">
        <v>2000</v>
      </c>
      <c r="BY76" s="53" t="s">
        <v>3355</v>
      </c>
      <c r="BZ76" s="53" t="s">
        <v>3355</v>
      </c>
      <c r="CA76" s="53" t="s">
        <v>3355</v>
      </c>
      <c r="CB76" s="53" t="s">
        <v>3355</v>
      </c>
      <c r="CC76" s="53" t="s">
        <v>3355</v>
      </c>
      <c r="CD76" s="53" t="s">
        <v>3355</v>
      </c>
      <c r="CE76" t="s">
        <v>4096</v>
      </c>
      <c r="CF76" t="s">
        <v>4097</v>
      </c>
    </row>
    <row r="77" spans="1:84">
      <c r="A77" s="53">
        <v>15451</v>
      </c>
      <c r="B77" s="53" t="s">
        <v>3355</v>
      </c>
      <c r="C77" s="53" t="s">
        <v>4547</v>
      </c>
      <c r="D77" s="53" t="s">
        <v>3355</v>
      </c>
      <c r="E77" s="53" t="s">
        <v>4099</v>
      </c>
      <c r="F77" s="53" t="s">
        <v>4548</v>
      </c>
      <c r="G77" s="53" t="s">
        <v>3383</v>
      </c>
      <c r="H77" s="53" t="s">
        <v>4549</v>
      </c>
      <c r="I77" s="53">
        <v>500</v>
      </c>
      <c r="J77" s="53" t="s">
        <v>3355</v>
      </c>
      <c r="K77" s="53" t="s">
        <v>3355</v>
      </c>
      <c r="L77" s="53" t="s">
        <v>4219</v>
      </c>
      <c r="M77" s="53" t="s">
        <v>4550</v>
      </c>
      <c r="N77" s="53" t="s">
        <v>4550</v>
      </c>
      <c r="O77" s="53" t="s">
        <v>3355</v>
      </c>
      <c r="P77" s="53" t="s">
        <v>3355</v>
      </c>
      <c r="Q77" s="53" t="s">
        <v>3112</v>
      </c>
      <c r="R77" s="53" t="s">
        <v>4551</v>
      </c>
      <c r="S77" s="53" t="s">
        <v>4552</v>
      </c>
      <c r="T77" s="53" t="s">
        <v>4087</v>
      </c>
      <c r="U77" s="53" t="s">
        <v>3355</v>
      </c>
      <c r="V77" s="53" t="s">
        <v>3352</v>
      </c>
      <c r="W77" s="53" t="s">
        <v>3355</v>
      </c>
      <c r="X77" s="53" t="s">
        <v>4553</v>
      </c>
      <c r="Y77" s="53" t="s">
        <v>4107</v>
      </c>
      <c r="Z77" s="53" t="s">
        <v>4554</v>
      </c>
      <c r="AA77" s="53" t="s">
        <v>4555</v>
      </c>
      <c r="AB77" s="53" t="s">
        <v>3355</v>
      </c>
      <c r="AC77" s="53" t="s">
        <v>4447</v>
      </c>
      <c r="AD77" s="53" t="s">
        <v>3355</v>
      </c>
      <c r="AE77" s="53" t="s">
        <v>3355</v>
      </c>
      <c r="AF77" s="53" t="s">
        <v>3355</v>
      </c>
      <c r="AG77" s="53" t="s">
        <v>3355</v>
      </c>
      <c r="AH77" s="53" t="s">
        <v>3355</v>
      </c>
      <c r="AI77" s="53" t="s">
        <v>3355</v>
      </c>
      <c r="AJ77" s="53" t="s">
        <v>3355</v>
      </c>
      <c r="AK77" s="53" t="s">
        <v>1292</v>
      </c>
      <c r="AL77" s="53" t="s">
        <v>4556</v>
      </c>
      <c r="AM77" s="53" t="s">
        <v>3355</v>
      </c>
      <c r="AN77" s="53" t="s">
        <v>4557</v>
      </c>
      <c r="AO77" s="53" t="s">
        <v>3355</v>
      </c>
      <c r="AP77" s="54">
        <v>45854.7257523148</v>
      </c>
      <c r="AQ77" s="53" t="s">
        <v>3355</v>
      </c>
      <c r="AR77" s="53" t="s">
        <v>4324</v>
      </c>
      <c r="AS77" s="53" t="s">
        <v>3383</v>
      </c>
      <c r="AT77" s="53" t="s">
        <v>4089</v>
      </c>
      <c r="AU77" s="53" t="s">
        <v>4558</v>
      </c>
      <c r="AV77" s="53" t="s">
        <v>3355</v>
      </c>
      <c r="AW77" s="54">
        <v>45834.6190856481</v>
      </c>
      <c r="AX77" s="53" t="s">
        <v>4556</v>
      </c>
      <c r="AY77" s="53" t="s">
        <v>4090</v>
      </c>
      <c r="AZ77" s="53" t="s">
        <v>3355</v>
      </c>
      <c r="BA77" s="53" t="s">
        <v>3355</v>
      </c>
      <c r="BB77" s="53" t="s">
        <v>3355</v>
      </c>
      <c r="BC77" s="53" t="s">
        <v>4492</v>
      </c>
      <c r="BD77" s="53" t="s">
        <v>4559</v>
      </c>
      <c r="BE77" s="53" t="s">
        <v>3355</v>
      </c>
      <c r="BF77" s="53" t="s">
        <v>4092</v>
      </c>
      <c r="BG77" s="53" t="s">
        <v>3355</v>
      </c>
      <c r="BH77" s="53" t="s">
        <v>3355</v>
      </c>
      <c r="BI77" s="53" t="s">
        <v>2814</v>
      </c>
      <c r="BJ77" s="53" t="s">
        <v>3355</v>
      </c>
      <c r="BK77" s="53" t="s">
        <v>3355</v>
      </c>
      <c r="BL77" s="53">
        <v>3603281</v>
      </c>
      <c r="BM77" s="53" t="s">
        <v>4560</v>
      </c>
      <c r="BN77" s="53" t="s">
        <v>3355</v>
      </c>
      <c r="BO77" s="53">
        <v>500</v>
      </c>
      <c r="BP77" s="53" t="s">
        <v>4451</v>
      </c>
      <c r="BQ77" s="53" t="s">
        <v>3355</v>
      </c>
      <c r="BR77" s="53" t="s">
        <v>4561</v>
      </c>
      <c r="BS77" s="53" t="s">
        <v>1292</v>
      </c>
      <c r="BT77" s="53" t="s">
        <v>1292</v>
      </c>
      <c r="BU77" s="53" t="s">
        <v>3355</v>
      </c>
      <c r="BV77" s="53" t="s">
        <v>4095</v>
      </c>
      <c r="BW77" s="53" t="s">
        <v>3355</v>
      </c>
      <c r="BX77" s="53">
        <v>500</v>
      </c>
      <c r="BY77" s="53" t="s">
        <v>3355</v>
      </c>
      <c r="BZ77" s="53" t="s">
        <v>3355</v>
      </c>
      <c r="CA77" s="53" t="s">
        <v>3355</v>
      </c>
      <c r="CB77" s="53" t="s">
        <v>3355</v>
      </c>
      <c r="CC77" s="53" t="s">
        <v>3355</v>
      </c>
      <c r="CD77" s="53" t="s">
        <v>3355</v>
      </c>
      <c r="CE77" t="s">
        <v>4096</v>
      </c>
      <c r="CF77" t="s">
        <v>4097</v>
      </c>
    </row>
    <row r="78" spans="1:84">
      <c r="A78" s="53">
        <v>16920</v>
      </c>
      <c r="B78" s="53" t="s">
        <v>3355</v>
      </c>
      <c r="C78" s="53" t="s">
        <v>4562</v>
      </c>
      <c r="D78" s="53" t="s">
        <v>3355</v>
      </c>
      <c r="E78" s="53" t="s">
        <v>4099</v>
      </c>
      <c r="F78" s="53" t="s">
        <v>4563</v>
      </c>
      <c r="G78" s="53" t="s">
        <v>3383</v>
      </c>
      <c r="H78" s="53" t="s">
        <v>3622</v>
      </c>
      <c r="I78" s="53">
        <v>35750</v>
      </c>
      <c r="J78" s="53" t="s">
        <v>3355</v>
      </c>
      <c r="K78" s="53" t="s">
        <v>3355</v>
      </c>
      <c r="L78" s="53" t="s">
        <v>4219</v>
      </c>
      <c r="M78" s="53" t="s">
        <v>4564</v>
      </c>
      <c r="N78" s="53" t="s">
        <v>4564</v>
      </c>
      <c r="O78" s="53" t="s">
        <v>3355</v>
      </c>
      <c r="P78" s="53" t="s">
        <v>3355</v>
      </c>
      <c r="Q78" s="53" t="s">
        <v>3622</v>
      </c>
      <c r="R78" s="53" t="s">
        <v>4177</v>
      </c>
      <c r="S78" s="53" t="s">
        <v>4178</v>
      </c>
      <c r="T78" s="53" t="s">
        <v>4087</v>
      </c>
      <c r="U78" s="53" t="s">
        <v>3355</v>
      </c>
      <c r="V78" s="53" t="s">
        <v>3352</v>
      </c>
      <c r="W78" s="53" t="s">
        <v>3355</v>
      </c>
      <c r="X78" s="53" t="s">
        <v>4565</v>
      </c>
      <c r="Y78" s="53" t="s">
        <v>4107</v>
      </c>
      <c r="Z78" s="53" t="s">
        <v>4566</v>
      </c>
      <c r="AA78" s="53" t="s">
        <v>3392</v>
      </c>
      <c r="AB78" s="53" t="s">
        <v>3355</v>
      </c>
      <c r="AC78" s="53" t="s">
        <v>4302</v>
      </c>
      <c r="AD78" s="53" t="s">
        <v>3355</v>
      </c>
      <c r="AE78" s="53" t="s">
        <v>3355</v>
      </c>
      <c r="AF78" s="53" t="s">
        <v>3355</v>
      </c>
      <c r="AG78" s="53" t="s">
        <v>3355</v>
      </c>
      <c r="AH78" s="53" t="s">
        <v>3355</v>
      </c>
      <c r="AI78" s="53" t="s">
        <v>3355</v>
      </c>
      <c r="AJ78" s="53" t="s">
        <v>3355</v>
      </c>
      <c r="AK78" s="53" t="s">
        <v>1292</v>
      </c>
      <c r="AL78" s="53" t="s">
        <v>4567</v>
      </c>
      <c r="AM78" s="53" t="s">
        <v>3355</v>
      </c>
      <c r="AN78" s="53" t="s">
        <v>4568</v>
      </c>
      <c r="AO78" s="53" t="s">
        <v>3355</v>
      </c>
      <c r="AP78" s="54">
        <v>45877.6882638889</v>
      </c>
      <c r="AQ78" s="53" t="s">
        <v>3355</v>
      </c>
      <c r="AR78" s="53" t="s">
        <v>3390</v>
      </c>
      <c r="AS78" s="53" t="s">
        <v>3383</v>
      </c>
      <c r="AT78" s="53" t="s">
        <v>4089</v>
      </c>
      <c r="AU78" s="53" t="s">
        <v>4569</v>
      </c>
      <c r="AV78" s="53" t="s">
        <v>3355</v>
      </c>
      <c r="AW78" s="54">
        <v>45829.8669212963</v>
      </c>
      <c r="AX78" s="53" t="s">
        <v>4567</v>
      </c>
      <c r="AY78" s="53" t="s">
        <v>4090</v>
      </c>
      <c r="AZ78" s="53" t="s">
        <v>3355</v>
      </c>
      <c r="BA78" s="53" t="s">
        <v>3355</v>
      </c>
      <c r="BB78" s="53" t="s">
        <v>3355</v>
      </c>
      <c r="BC78" s="53" t="s">
        <v>3497</v>
      </c>
      <c r="BD78" s="53" t="s">
        <v>4180</v>
      </c>
      <c r="BE78" s="53" t="s">
        <v>2832</v>
      </c>
      <c r="BF78" s="53" t="s">
        <v>4092</v>
      </c>
      <c r="BG78" s="53" t="s">
        <v>3355</v>
      </c>
      <c r="BH78" s="53" t="s">
        <v>3355</v>
      </c>
      <c r="BI78" s="53" t="s">
        <v>2814</v>
      </c>
      <c r="BJ78" s="53" t="s">
        <v>3355</v>
      </c>
      <c r="BK78" s="53" t="s">
        <v>3355</v>
      </c>
      <c r="BL78" s="53">
        <v>3432172</v>
      </c>
      <c r="BM78" s="53" t="s">
        <v>4570</v>
      </c>
      <c r="BN78" s="53" t="s">
        <v>3355</v>
      </c>
      <c r="BO78" s="53">
        <v>35750</v>
      </c>
      <c r="BP78" s="53" t="s">
        <v>4229</v>
      </c>
      <c r="BQ78" s="53" t="s">
        <v>3355</v>
      </c>
      <c r="BR78" s="53" t="s">
        <v>4571</v>
      </c>
      <c r="BS78" s="53" t="s">
        <v>1292</v>
      </c>
      <c r="BT78" s="53" t="s">
        <v>3355</v>
      </c>
      <c r="BU78" s="53" t="s">
        <v>3355</v>
      </c>
      <c r="BV78" s="53" t="s">
        <v>4095</v>
      </c>
      <c r="BW78" s="53" t="s">
        <v>3355</v>
      </c>
      <c r="BX78" s="53">
        <v>35750</v>
      </c>
      <c r="BY78" s="53" t="s">
        <v>3355</v>
      </c>
      <c r="BZ78" s="53" t="s">
        <v>3355</v>
      </c>
      <c r="CA78" s="53" t="s">
        <v>3355</v>
      </c>
      <c r="CB78" s="53" t="s">
        <v>3355</v>
      </c>
      <c r="CC78" s="53" t="s">
        <v>3355</v>
      </c>
      <c r="CD78" s="53" t="s">
        <v>3355</v>
      </c>
      <c r="CE78" t="s">
        <v>4096</v>
      </c>
      <c r="CF78" t="s">
        <v>4097</v>
      </c>
    </row>
    <row r="79" spans="1:84">
      <c r="A79" s="53">
        <v>17205</v>
      </c>
      <c r="B79" s="53" t="s">
        <v>4214</v>
      </c>
      <c r="C79" s="53" t="s">
        <v>3355</v>
      </c>
      <c r="D79" s="53" t="s">
        <v>4572</v>
      </c>
      <c r="E79" s="53" t="s">
        <v>4099</v>
      </c>
      <c r="F79" s="53" t="s">
        <v>4573</v>
      </c>
      <c r="G79" s="53" t="s">
        <v>3383</v>
      </c>
      <c r="H79" s="53" t="s">
        <v>4221</v>
      </c>
      <c r="I79" s="53">
        <v>151821.08</v>
      </c>
      <c r="J79" s="53" t="s">
        <v>1292</v>
      </c>
      <c r="K79" s="53" t="s">
        <v>4218</v>
      </c>
      <c r="L79" s="53" t="s">
        <v>4219</v>
      </c>
      <c r="M79" s="53" t="s">
        <v>4574</v>
      </c>
      <c r="N79" s="53" t="s">
        <v>4575</v>
      </c>
      <c r="O79" s="53" t="s">
        <v>4083</v>
      </c>
      <c r="P79" s="53" t="s">
        <v>4084</v>
      </c>
      <c r="Q79" s="53" t="s">
        <v>4221</v>
      </c>
      <c r="R79" s="53" t="s">
        <v>4220</v>
      </c>
      <c r="S79" s="53" t="s">
        <v>4221</v>
      </c>
      <c r="T79" s="53" t="s">
        <v>3355</v>
      </c>
      <c r="U79" s="53" t="s">
        <v>3383</v>
      </c>
      <c r="V79" s="53" t="s">
        <v>4217</v>
      </c>
      <c r="W79" s="53" t="s">
        <v>3355</v>
      </c>
      <c r="X79" s="53" t="s">
        <v>4576</v>
      </c>
      <c r="Y79" s="53" t="s">
        <v>4259</v>
      </c>
      <c r="Z79" s="53" t="s">
        <v>4577</v>
      </c>
      <c r="AA79" s="53" t="s">
        <v>4574</v>
      </c>
      <c r="AB79" s="53" t="s">
        <v>4225</v>
      </c>
      <c r="AC79" s="53" t="s">
        <v>4447</v>
      </c>
      <c r="AD79" s="53" t="s">
        <v>3355</v>
      </c>
      <c r="AE79" s="53" t="s">
        <v>3355</v>
      </c>
      <c r="AF79" s="53" t="s">
        <v>4227</v>
      </c>
      <c r="AG79" s="53" t="s">
        <v>3355</v>
      </c>
      <c r="AH79" s="53" t="s">
        <v>3355</v>
      </c>
      <c r="AI79" s="53" t="s">
        <v>4227</v>
      </c>
      <c r="AJ79" s="53" t="s">
        <v>3355</v>
      </c>
      <c r="AK79" s="53" t="s">
        <v>1292</v>
      </c>
      <c r="AL79" s="53" t="s">
        <v>4578</v>
      </c>
      <c r="AM79" s="53" t="s">
        <v>3355</v>
      </c>
      <c r="AN79" s="53" t="s">
        <v>4579</v>
      </c>
      <c r="AO79" s="53" t="s">
        <v>3355</v>
      </c>
      <c r="AP79" s="54">
        <v>45827.6737037037</v>
      </c>
      <c r="AQ79" s="53" t="s">
        <v>3355</v>
      </c>
      <c r="AR79" s="53" t="s">
        <v>3473</v>
      </c>
      <c r="AS79" s="53" t="s">
        <v>3383</v>
      </c>
      <c r="AT79" s="53" t="s">
        <v>4089</v>
      </c>
      <c r="AU79" s="53" t="s">
        <v>4580</v>
      </c>
      <c r="AV79" s="53" t="s">
        <v>3355</v>
      </c>
      <c r="AW79" s="54">
        <v>45813.4680787037</v>
      </c>
      <c r="AX79" s="53" t="s">
        <v>4578</v>
      </c>
      <c r="AY79" s="53" t="s">
        <v>4090</v>
      </c>
      <c r="AZ79" s="53" t="s">
        <v>3355</v>
      </c>
      <c r="BA79" s="53" t="s">
        <v>3355</v>
      </c>
      <c r="BB79" s="53" t="s">
        <v>3355</v>
      </c>
      <c r="BC79" s="53" t="s">
        <v>3355</v>
      </c>
      <c r="BD79" s="53" t="s">
        <v>4261</v>
      </c>
      <c r="BE79" s="53" t="s">
        <v>3355</v>
      </c>
      <c r="BF79" s="53" t="s">
        <v>4092</v>
      </c>
      <c r="BG79" s="53" t="s">
        <v>3355</v>
      </c>
      <c r="BH79" s="53" t="s">
        <v>3355</v>
      </c>
      <c r="BI79" s="53" t="s">
        <v>739</v>
      </c>
      <c r="BJ79" s="53" t="s">
        <v>3355</v>
      </c>
      <c r="BK79" s="53" t="s">
        <v>3355</v>
      </c>
      <c r="BL79" s="53" t="s">
        <v>3355</v>
      </c>
      <c r="BM79" s="53" t="s">
        <v>3355</v>
      </c>
      <c r="BN79" s="53">
        <v>151821.08</v>
      </c>
      <c r="BO79" s="53" t="s">
        <v>3355</v>
      </c>
      <c r="BP79" s="53" t="s">
        <v>4581</v>
      </c>
      <c r="BQ79" s="53" t="s">
        <v>3355</v>
      </c>
      <c r="BR79" s="53" t="s">
        <v>3355</v>
      </c>
      <c r="BS79" s="53" t="s">
        <v>3355</v>
      </c>
      <c r="BT79" s="53" t="s">
        <v>1292</v>
      </c>
      <c r="BU79" s="53" t="s">
        <v>3355</v>
      </c>
      <c r="BV79" s="53" t="s">
        <v>3355</v>
      </c>
      <c r="BW79" s="53" t="s">
        <v>3355</v>
      </c>
      <c r="BX79" s="53">
        <v>151821.08</v>
      </c>
      <c r="BY79" s="53" t="s">
        <v>3355</v>
      </c>
      <c r="BZ79" s="53" t="s">
        <v>3355</v>
      </c>
      <c r="CA79" s="53" t="s">
        <v>3383</v>
      </c>
      <c r="CB79" s="53" t="s">
        <v>4095</v>
      </c>
      <c r="CC79" s="53" t="s">
        <v>3355</v>
      </c>
      <c r="CD79" s="53" t="s">
        <v>3355</v>
      </c>
      <c r="CE79" t="s">
        <v>4096</v>
      </c>
      <c r="CF79" t="s">
        <v>4097</v>
      </c>
    </row>
    <row r="80" spans="1:84">
      <c r="A80" s="53">
        <v>17369</v>
      </c>
      <c r="B80" s="53" t="s">
        <v>3355</v>
      </c>
      <c r="C80" s="53" t="s">
        <v>4582</v>
      </c>
      <c r="D80" s="53" t="s">
        <v>3355</v>
      </c>
      <c r="E80" s="53" t="s">
        <v>4099</v>
      </c>
      <c r="F80" s="53" t="s">
        <v>4583</v>
      </c>
      <c r="G80" s="53" t="s">
        <v>3383</v>
      </c>
      <c r="H80" s="53" t="s">
        <v>3848</v>
      </c>
      <c r="I80" s="53">
        <v>11400</v>
      </c>
      <c r="J80" s="53" t="s">
        <v>3355</v>
      </c>
      <c r="K80" s="53" t="s">
        <v>3355</v>
      </c>
      <c r="L80" s="53" t="s">
        <v>4219</v>
      </c>
      <c r="M80" s="53" t="s">
        <v>4584</v>
      </c>
      <c r="N80" s="53" t="s">
        <v>4584</v>
      </c>
      <c r="O80" s="53" t="s">
        <v>3355</v>
      </c>
      <c r="P80" s="53" t="s">
        <v>3355</v>
      </c>
      <c r="Q80" s="53" t="s">
        <v>3848</v>
      </c>
      <c r="R80" s="53" t="s">
        <v>4152</v>
      </c>
      <c r="S80" s="53" t="s">
        <v>4153</v>
      </c>
      <c r="T80" s="53" t="s">
        <v>4087</v>
      </c>
      <c r="U80" s="53" t="s">
        <v>3355</v>
      </c>
      <c r="V80" s="53" t="s">
        <v>3352</v>
      </c>
      <c r="W80" s="53" t="s">
        <v>3355</v>
      </c>
      <c r="X80" s="53" t="s">
        <v>4585</v>
      </c>
      <c r="Y80" s="53" t="s">
        <v>4107</v>
      </c>
      <c r="Z80" s="53" t="s">
        <v>4586</v>
      </c>
      <c r="AA80" s="53" t="s">
        <v>4555</v>
      </c>
      <c r="AB80" s="53" t="s">
        <v>3355</v>
      </c>
      <c r="AC80" s="53" t="s">
        <v>4447</v>
      </c>
      <c r="AD80" s="53" t="s">
        <v>3355</v>
      </c>
      <c r="AE80" s="53" t="s">
        <v>3355</v>
      </c>
      <c r="AF80" s="53" t="s">
        <v>3355</v>
      </c>
      <c r="AG80" s="53" t="s">
        <v>3355</v>
      </c>
      <c r="AH80" s="53" t="s">
        <v>3355</v>
      </c>
      <c r="AI80" s="53" t="s">
        <v>3355</v>
      </c>
      <c r="AJ80" s="53" t="s">
        <v>3355</v>
      </c>
      <c r="AK80" s="53" t="s">
        <v>1292</v>
      </c>
      <c r="AL80" s="53" t="s">
        <v>4587</v>
      </c>
      <c r="AM80" s="53" t="s">
        <v>3355</v>
      </c>
      <c r="AN80" s="53" t="s">
        <v>4588</v>
      </c>
      <c r="AO80" s="53" t="s">
        <v>3355</v>
      </c>
      <c r="AP80" s="54">
        <v>45854.7199189815</v>
      </c>
      <c r="AQ80" s="53" t="s">
        <v>3355</v>
      </c>
      <c r="AR80" s="53" t="s">
        <v>4324</v>
      </c>
      <c r="AS80" s="53" t="s">
        <v>3383</v>
      </c>
      <c r="AT80" s="53" t="s">
        <v>4089</v>
      </c>
      <c r="AU80" s="53" t="s">
        <v>4589</v>
      </c>
      <c r="AV80" s="53" t="s">
        <v>3355</v>
      </c>
      <c r="AW80" s="54">
        <v>45826.8307291667</v>
      </c>
      <c r="AX80" s="53" t="s">
        <v>4587</v>
      </c>
      <c r="AY80" s="53" t="s">
        <v>4090</v>
      </c>
      <c r="AZ80" s="53" t="s">
        <v>3355</v>
      </c>
      <c r="BA80" s="53" t="s">
        <v>3355</v>
      </c>
      <c r="BB80" s="53" t="s">
        <v>3355</v>
      </c>
      <c r="BC80" s="53" t="s">
        <v>3371</v>
      </c>
      <c r="BD80" s="53" t="s">
        <v>4155</v>
      </c>
      <c r="BE80" s="53" t="s">
        <v>2841</v>
      </c>
      <c r="BF80" s="53" t="s">
        <v>4092</v>
      </c>
      <c r="BG80" s="53" t="s">
        <v>3355</v>
      </c>
      <c r="BH80" s="53" t="s">
        <v>3355</v>
      </c>
      <c r="BI80" s="53" t="s">
        <v>2814</v>
      </c>
      <c r="BJ80" s="53" t="s">
        <v>3355</v>
      </c>
      <c r="BK80" s="53" t="s">
        <v>3355</v>
      </c>
      <c r="BL80" s="53">
        <v>2757409</v>
      </c>
      <c r="BM80" s="53" t="s">
        <v>4590</v>
      </c>
      <c r="BN80" s="53" t="s">
        <v>3355</v>
      </c>
      <c r="BO80" s="53">
        <v>11400</v>
      </c>
      <c r="BP80" s="53" t="s">
        <v>4451</v>
      </c>
      <c r="BQ80" s="53" t="s">
        <v>3355</v>
      </c>
      <c r="BR80" s="53" t="s">
        <v>4591</v>
      </c>
      <c r="BS80" s="53" t="s">
        <v>1292</v>
      </c>
      <c r="BT80" s="53" t="s">
        <v>3355</v>
      </c>
      <c r="BU80" s="53" t="s">
        <v>3355</v>
      </c>
      <c r="BV80" s="53" t="s">
        <v>4095</v>
      </c>
      <c r="BW80" s="53" t="s">
        <v>3355</v>
      </c>
      <c r="BX80" s="53">
        <v>11400</v>
      </c>
      <c r="BY80" s="53" t="s">
        <v>3355</v>
      </c>
      <c r="BZ80" s="53" t="s">
        <v>3355</v>
      </c>
      <c r="CA80" s="53" t="s">
        <v>3355</v>
      </c>
      <c r="CB80" s="53" t="s">
        <v>3355</v>
      </c>
      <c r="CC80" s="53" t="s">
        <v>3355</v>
      </c>
      <c r="CD80" s="53" t="s">
        <v>3355</v>
      </c>
      <c r="CE80" t="s">
        <v>4096</v>
      </c>
      <c r="CF80" t="s">
        <v>4097</v>
      </c>
    </row>
    <row r="81" spans="1:84">
      <c r="A81" s="53">
        <v>18558</v>
      </c>
      <c r="B81" s="53" t="s">
        <v>3355</v>
      </c>
      <c r="C81" s="53" t="s">
        <v>4592</v>
      </c>
      <c r="D81" s="53" t="s">
        <v>3355</v>
      </c>
      <c r="E81" s="53" t="s">
        <v>4099</v>
      </c>
      <c r="F81" s="53" t="s">
        <v>4593</v>
      </c>
      <c r="G81" s="53" t="s">
        <v>3383</v>
      </c>
      <c r="H81" s="53" t="s">
        <v>3017</v>
      </c>
      <c r="I81" s="53">
        <v>11925</v>
      </c>
      <c r="J81" s="53" t="s">
        <v>3355</v>
      </c>
      <c r="K81" s="53" t="s">
        <v>3355</v>
      </c>
      <c r="L81" s="53" t="s">
        <v>4219</v>
      </c>
      <c r="M81" s="53" t="s">
        <v>4594</v>
      </c>
      <c r="N81" s="53" t="s">
        <v>4594</v>
      </c>
      <c r="O81" s="53" t="s">
        <v>3355</v>
      </c>
      <c r="P81" s="53" t="s">
        <v>3355</v>
      </c>
      <c r="Q81" s="53" t="s">
        <v>3017</v>
      </c>
      <c r="R81" s="53" t="s">
        <v>4300</v>
      </c>
      <c r="S81" s="53" t="s">
        <v>4153</v>
      </c>
      <c r="T81" s="53" t="s">
        <v>4087</v>
      </c>
      <c r="U81" s="53" t="s">
        <v>3355</v>
      </c>
      <c r="V81" s="53" t="s">
        <v>3352</v>
      </c>
      <c r="W81" s="53" t="s">
        <v>3355</v>
      </c>
      <c r="X81" s="53" t="s">
        <v>4595</v>
      </c>
      <c r="Y81" s="53" t="s">
        <v>4107</v>
      </c>
      <c r="Z81" s="53" t="s">
        <v>4564</v>
      </c>
      <c r="AA81" s="53" t="s">
        <v>4555</v>
      </c>
      <c r="AB81" s="53" t="s">
        <v>3355</v>
      </c>
      <c r="AC81" s="53" t="s">
        <v>4447</v>
      </c>
      <c r="AD81" s="53" t="s">
        <v>3355</v>
      </c>
      <c r="AE81" s="53" t="s">
        <v>3355</v>
      </c>
      <c r="AF81" s="53" t="s">
        <v>3355</v>
      </c>
      <c r="AG81" s="53" t="s">
        <v>3355</v>
      </c>
      <c r="AH81" s="53" t="s">
        <v>3355</v>
      </c>
      <c r="AI81" s="53" t="s">
        <v>3355</v>
      </c>
      <c r="AJ81" s="53" t="s">
        <v>3355</v>
      </c>
      <c r="AK81" s="53" t="s">
        <v>1292</v>
      </c>
      <c r="AL81" s="53" t="s">
        <v>4596</v>
      </c>
      <c r="AM81" s="53" t="s">
        <v>3355</v>
      </c>
      <c r="AN81" s="53" t="s">
        <v>4467</v>
      </c>
      <c r="AO81" s="53" t="s">
        <v>3355</v>
      </c>
      <c r="AP81" s="54">
        <v>45854.7198958333</v>
      </c>
      <c r="AQ81" s="53" t="s">
        <v>3355</v>
      </c>
      <c r="AR81" s="53" t="s">
        <v>4324</v>
      </c>
      <c r="AS81" s="53" t="s">
        <v>3383</v>
      </c>
      <c r="AT81" s="53" t="s">
        <v>4089</v>
      </c>
      <c r="AU81" s="53" t="s">
        <v>4597</v>
      </c>
      <c r="AV81" s="53" t="s">
        <v>3355</v>
      </c>
      <c r="AW81" s="54">
        <v>45825.6372916667</v>
      </c>
      <c r="AX81" s="53" t="s">
        <v>4596</v>
      </c>
      <c r="AY81" s="53" t="s">
        <v>4090</v>
      </c>
      <c r="AZ81" s="53" t="s">
        <v>3355</v>
      </c>
      <c r="BA81" s="53" t="s">
        <v>3355</v>
      </c>
      <c r="BB81" s="53" t="s">
        <v>3355</v>
      </c>
      <c r="BC81" s="53" t="s">
        <v>3015</v>
      </c>
      <c r="BD81" s="53" t="s">
        <v>4307</v>
      </c>
      <c r="BE81" s="53" t="s">
        <v>2866</v>
      </c>
      <c r="BF81" s="53" t="s">
        <v>4092</v>
      </c>
      <c r="BG81" s="53" t="s">
        <v>3355</v>
      </c>
      <c r="BH81" s="53" t="s">
        <v>3355</v>
      </c>
      <c r="BI81" s="53" t="s">
        <v>2814</v>
      </c>
      <c r="BJ81" s="53" t="s">
        <v>3355</v>
      </c>
      <c r="BK81" s="53" t="s">
        <v>3355</v>
      </c>
      <c r="BL81" s="53">
        <v>3203701</v>
      </c>
      <c r="BM81" s="53" t="s">
        <v>4598</v>
      </c>
      <c r="BN81" s="53" t="s">
        <v>3355</v>
      </c>
      <c r="BO81" s="53">
        <v>11925</v>
      </c>
      <c r="BP81" s="53" t="s">
        <v>4451</v>
      </c>
      <c r="BQ81" s="53" t="s">
        <v>3355</v>
      </c>
      <c r="BR81" s="53" t="s">
        <v>4599</v>
      </c>
      <c r="BS81" s="53" t="s">
        <v>1292</v>
      </c>
      <c r="BT81" s="53" t="s">
        <v>3355</v>
      </c>
      <c r="BU81" s="53" t="s">
        <v>3355</v>
      </c>
      <c r="BV81" s="53" t="s">
        <v>4095</v>
      </c>
      <c r="BW81" s="53" t="s">
        <v>3355</v>
      </c>
      <c r="BX81" s="53">
        <v>11925</v>
      </c>
      <c r="BY81" s="53" t="s">
        <v>3355</v>
      </c>
      <c r="BZ81" s="53" t="s">
        <v>3355</v>
      </c>
      <c r="CA81" s="53" t="s">
        <v>3355</v>
      </c>
      <c r="CB81" s="53" t="s">
        <v>3355</v>
      </c>
      <c r="CC81" s="53" t="s">
        <v>3355</v>
      </c>
      <c r="CD81" s="53" t="s">
        <v>3355</v>
      </c>
      <c r="CE81" t="s">
        <v>4096</v>
      </c>
      <c r="CF81" t="s">
        <v>4097</v>
      </c>
    </row>
    <row r="82" spans="1:84">
      <c r="A82" s="53">
        <v>18572</v>
      </c>
      <c r="B82" s="53" t="s">
        <v>3355</v>
      </c>
      <c r="C82" s="53" t="s">
        <v>4600</v>
      </c>
      <c r="D82" s="53" t="s">
        <v>3355</v>
      </c>
      <c r="E82" s="53" t="s">
        <v>4099</v>
      </c>
      <c r="F82" s="53" t="s">
        <v>4601</v>
      </c>
      <c r="G82" s="53" t="s">
        <v>3383</v>
      </c>
      <c r="H82" s="53" t="s">
        <v>3770</v>
      </c>
      <c r="I82" s="53">
        <v>2955.23</v>
      </c>
      <c r="J82" s="53" t="s">
        <v>3355</v>
      </c>
      <c r="K82" s="53" t="s">
        <v>3355</v>
      </c>
      <c r="L82" s="53" t="s">
        <v>4219</v>
      </c>
      <c r="M82" s="53" t="s">
        <v>4594</v>
      </c>
      <c r="N82" s="53" t="s">
        <v>4594</v>
      </c>
      <c r="O82" s="53" t="s">
        <v>3355</v>
      </c>
      <c r="P82" s="53" t="s">
        <v>3355</v>
      </c>
      <c r="Q82" s="53" t="s">
        <v>3770</v>
      </c>
      <c r="R82" s="53" t="s">
        <v>4602</v>
      </c>
      <c r="S82" s="53" t="s">
        <v>4603</v>
      </c>
      <c r="T82" s="53" t="s">
        <v>4087</v>
      </c>
      <c r="U82" s="53" t="s">
        <v>3355</v>
      </c>
      <c r="V82" s="53" t="s">
        <v>3352</v>
      </c>
      <c r="W82" s="53" t="s">
        <v>3355</v>
      </c>
      <c r="X82" s="53" t="s">
        <v>4604</v>
      </c>
      <c r="Y82" s="53" t="s">
        <v>4107</v>
      </c>
      <c r="Z82" s="53" t="s">
        <v>4574</v>
      </c>
      <c r="AA82" s="53" t="s">
        <v>4475</v>
      </c>
      <c r="AB82" s="53" t="s">
        <v>3355</v>
      </c>
      <c r="AC82" s="53" t="s">
        <v>4447</v>
      </c>
      <c r="AD82" s="53" t="s">
        <v>3355</v>
      </c>
      <c r="AE82" s="53" t="s">
        <v>3355</v>
      </c>
      <c r="AF82" s="53" t="s">
        <v>3355</v>
      </c>
      <c r="AG82" s="53" t="s">
        <v>3355</v>
      </c>
      <c r="AH82" s="53" t="s">
        <v>3355</v>
      </c>
      <c r="AI82" s="53" t="s">
        <v>3355</v>
      </c>
      <c r="AJ82" s="53" t="s">
        <v>3355</v>
      </c>
      <c r="AK82" s="53" t="s">
        <v>1292</v>
      </c>
      <c r="AL82" s="53" t="s">
        <v>4605</v>
      </c>
      <c r="AM82" s="53" t="s">
        <v>3355</v>
      </c>
      <c r="AN82" s="53" t="s">
        <v>4606</v>
      </c>
      <c r="AO82" s="53" t="s">
        <v>3355</v>
      </c>
      <c r="AP82" s="54">
        <v>45863.699212963</v>
      </c>
      <c r="AQ82" s="53" t="s">
        <v>3355</v>
      </c>
      <c r="AR82" s="53" t="s">
        <v>4324</v>
      </c>
      <c r="AS82" s="53" t="s">
        <v>3383</v>
      </c>
      <c r="AT82" s="53" t="s">
        <v>4089</v>
      </c>
      <c r="AU82" s="53" t="s">
        <v>4607</v>
      </c>
      <c r="AV82" s="53" t="s">
        <v>3355</v>
      </c>
      <c r="AW82" s="54">
        <v>45824.4435763889</v>
      </c>
      <c r="AX82" s="53" t="s">
        <v>4605</v>
      </c>
      <c r="AY82" s="53" t="s">
        <v>4090</v>
      </c>
      <c r="AZ82" s="53" t="s">
        <v>3355</v>
      </c>
      <c r="BA82" s="53" t="s">
        <v>3355</v>
      </c>
      <c r="BB82" s="53" t="s">
        <v>3355</v>
      </c>
      <c r="BC82" s="53" t="s">
        <v>3022</v>
      </c>
      <c r="BD82" s="53" t="s">
        <v>4091</v>
      </c>
      <c r="BE82" s="53" t="s">
        <v>2846</v>
      </c>
      <c r="BF82" s="53" t="s">
        <v>4092</v>
      </c>
      <c r="BG82" s="53" t="s">
        <v>3355</v>
      </c>
      <c r="BH82" s="53" t="s">
        <v>3355</v>
      </c>
      <c r="BI82" s="53" t="s">
        <v>2814</v>
      </c>
      <c r="BJ82" s="53" t="s">
        <v>3355</v>
      </c>
      <c r="BK82" s="53" t="s">
        <v>3355</v>
      </c>
      <c r="BL82" s="53">
        <v>3064891</v>
      </c>
      <c r="BM82" s="53" t="s">
        <v>4608</v>
      </c>
      <c r="BN82" s="53" t="s">
        <v>3355</v>
      </c>
      <c r="BO82" s="53">
        <v>2955.23</v>
      </c>
      <c r="BP82" s="53" t="s">
        <v>4451</v>
      </c>
      <c r="BQ82" s="53" t="s">
        <v>3355</v>
      </c>
      <c r="BR82" s="53" t="s">
        <v>4609</v>
      </c>
      <c r="BS82" s="53" t="s">
        <v>1292</v>
      </c>
      <c r="BT82" s="53" t="s">
        <v>3355</v>
      </c>
      <c r="BU82" s="53" t="s">
        <v>3355</v>
      </c>
      <c r="BV82" s="53" t="s">
        <v>4095</v>
      </c>
      <c r="BW82" s="53" t="s">
        <v>3355</v>
      </c>
      <c r="BX82" s="53">
        <v>2955.23</v>
      </c>
      <c r="BY82" s="53" t="s">
        <v>3355</v>
      </c>
      <c r="BZ82" s="53" t="s">
        <v>3355</v>
      </c>
      <c r="CA82" s="53" t="s">
        <v>3355</v>
      </c>
      <c r="CB82" s="53" t="s">
        <v>3355</v>
      </c>
      <c r="CC82" s="53" t="s">
        <v>3355</v>
      </c>
      <c r="CD82" s="53" t="s">
        <v>3355</v>
      </c>
      <c r="CE82" t="s">
        <v>4096</v>
      </c>
      <c r="CF82" t="s">
        <v>4097</v>
      </c>
    </row>
    <row r="83" spans="1:84">
      <c r="A83" s="53">
        <v>18923</v>
      </c>
      <c r="B83" s="53" t="s">
        <v>4214</v>
      </c>
      <c r="C83" s="53" t="s">
        <v>3355</v>
      </c>
      <c r="D83" s="53" t="s">
        <v>4610</v>
      </c>
      <c r="E83" s="53" t="s">
        <v>4099</v>
      </c>
      <c r="F83" s="53" t="s">
        <v>4611</v>
      </c>
      <c r="G83" s="53" t="s">
        <v>3383</v>
      </c>
      <c r="H83" s="53" t="s">
        <v>4217</v>
      </c>
      <c r="I83" s="53">
        <v>62876.7</v>
      </c>
      <c r="J83" s="53" t="s">
        <v>1292</v>
      </c>
      <c r="K83" s="53" t="s">
        <v>4218</v>
      </c>
      <c r="L83" s="53" t="s">
        <v>4219</v>
      </c>
      <c r="M83" s="53" t="s">
        <v>4612</v>
      </c>
      <c r="N83" s="53" t="s">
        <v>4613</v>
      </c>
      <c r="O83" s="53" t="s">
        <v>4083</v>
      </c>
      <c r="P83" s="53" t="s">
        <v>4084</v>
      </c>
      <c r="Q83" s="53" t="s">
        <v>4217</v>
      </c>
      <c r="R83" s="53" t="s">
        <v>4220</v>
      </c>
      <c r="S83" s="53" t="s">
        <v>4221</v>
      </c>
      <c r="T83" s="53" t="s">
        <v>3355</v>
      </c>
      <c r="U83" s="53" t="s">
        <v>3383</v>
      </c>
      <c r="V83" s="53" t="s">
        <v>4217</v>
      </c>
      <c r="W83" s="53" t="s">
        <v>3355</v>
      </c>
      <c r="X83" s="53" t="s">
        <v>568</v>
      </c>
      <c r="Y83" s="53" t="s">
        <v>4259</v>
      </c>
      <c r="Z83" s="53" t="s">
        <v>4614</v>
      </c>
      <c r="AA83" s="53" t="s">
        <v>4612</v>
      </c>
      <c r="AB83" s="53" t="s">
        <v>4225</v>
      </c>
      <c r="AC83" s="53" t="s">
        <v>4226</v>
      </c>
      <c r="AD83" s="53" t="s">
        <v>3355</v>
      </c>
      <c r="AE83" s="53" t="s">
        <v>3355</v>
      </c>
      <c r="AF83" s="53" t="s">
        <v>4227</v>
      </c>
      <c r="AG83" s="53" t="s">
        <v>3355</v>
      </c>
      <c r="AH83" s="53" t="s">
        <v>3355</v>
      </c>
      <c r="AI83" s="53" t="s">
        <v>4227</v>
      </c>
      <c r="AJ83" s="53" t="s">
        <v>3355</v>
      </c>
      <c r="AK83" s="53" t="s">
        <v>3355</v>
      </c>
      <c r="AL83" s="53" t="s">
        <v>3355</v>
      </c>
      <c r="AM83" s="53" t="s">
        <v>3355</v>
      </c>
      <c r="AN83" s="53" t="s">
        <v>3355</v>
      </c>
      <c r="AO83" s="53" t="s">
        <v>3355</v>
      </c>
      <c r="AP83" s="54">
        <v>45819.5245486111</v>
      </c>
      <c r="AQ83" s="53" t="s">
        <v>3355</v>
      </c>
      <c r="AR83" s="53" t="s">
        <v>3355</v>
      </c>
      <c r="AS83" s="53" t="s">
        <v>3383</v>
      </c>
      <c r="AT83" s="53" t="s">
        <v>4089</v>
      </c>
      <c r="AU83" s="53" t="s">
        <v>3355</v>
      </c>
      <c r="AV83" s="53" t="s">
        <v>3355</v>
      </c>
      <c r="AW83" s="54">
        <v>45800.7354398148</v>
      </c>
      <c r="AX83" s="53" t="s">
        <v>3355</v>
      </c>
      <c r="AY83" s="53" t="s">
        <v>4090</v>
      </c>
      <c r="AZ83" s="53" t="s">
        <v>3355</v>
      </c>
      <c r="BA83" s="53" t="s">
        <v>3355</v>
      </c>
      <c r="BB83" s="53" t="s">
        <v>3355</v>
      </c>
      <c r="BC83" s="53" t="s">
        <v>3355</v>
      </c>
      <c r="BD83" s="53" t="s">
        <v>4228</v>
      </c>
      <c r="BE83" s="53" t="s">
        <v>3355</v>
      </c>
      <c r="BF83" s="53" t="s">
        <v>4092</v>
      </c>
      <c r="BG83" s="53" t="s">
        <v>3355</v>
      </c>
      <c r="BH83" s="53" t="s">
        <v>3355</v>
      </c>
      <c r="BI83" s="53" t="s">
        <v>739</v>
      </c>
      <c r="BJ83" s="53" t="s">
        <v>3355</v>
      </c>
      <c r="BK83" s="53" t="s">
        <v>3355</v>
      </c>
      <c r="BL83" s="53" t="s">
        <v>3355</v>
      </c>
      <c r="BM83" s="53" t="s">
        <v>3355</v>
      </c>
      <c r="BN83" s="53">
        <v>62876.7</v>
      </c>
      <c r="BO83" s="53" t="s">
        <v>3355</v>
      </c>
      <c r="BP83" s="53" t="s">
        <v>4581</v>
      </c>
      <c r="BQ83" s="53" t="s">
        <v>3355</v>
      </c>
      <c r="BR83" s="53" t="s">
        <v>3355</v>
      </c>
      <c r="BS83" s="53" t="s">
        <v>3355</v>
      </c>
      <c r="BT83" s="53" t="s">
        <v>1292</v>
      </c>
      <c r="BU83" s="53" t="s">
        <v>3355</v>
      </c>
      <c r="BV83" s="53" t="s">
        <v>3355</v>
      </c>
      <c r="BW83" s="53" t="s">
        <v>3355</v>
      </c>
      <c r="BX83" s="53">
        <v>62876.7</v>
      </c>
      <c r="BY83" s="53" t="s">
        <v>3355</v>
      </c>
      <c r="BZ83" s="53" t="s">
        <v>3355</v>
      </c>
      <c r="CA83" s="53" t="s">
        <v>3383</v>
      </c>
      <c r="CB83" s="53" t="s">
        <v>4095</v>
      </c>
      <c r="CC83" s="53" t="s">
        <v>3355</v>
      </c>
      <c r="CD83" s="53" t="s">
        <v>3355</v>
      </c>
      <c r="CE83" t="s">
        <v>4096</v>
      </c>
      <c r="CF83" t="s">
        <v>4097</v>
      </c>
    </row>
    <row r="84" spans="1:84">
      <c r="A84" s="53">
        <v>18924</v>
      </c>
      <c r="B84" s="53" t="s">
        <v>4214</v>
      </c>
      <c r="C84" s="53" t="s">
        <v>3355</v>
      </c>
      <c r="D84" s="53" t="s">
        <v>4610</v>
      </c>
      <c r="E84" s="53" t="s">
        <v>4099</v>
      </c>
      <c r="F84" s="53" t="s">
        <v>4615</v>
      </c>
      <c r="G84" s="53" t="s">
        <v>3383</v>
      </c>
      <c r="H84" s="53" t="s">
        <v>4217</v>
      </c>
      <c r="I84" s="53">
        <v>25590</v>
      </c>
      <c r="J84" s="53" t="s">
        <v>1292</v>
      </c>
      <c r="K84" s="53" t="s">
        <v>4218</v>
      </c>
      <c r="L84" s="53" t="s">
        <v>4219</v>
      </c>
      <c r="M84" s="53" t="s">
        <v>4612</v>
      </c>
      <c r="N84" s="53" t="s">
        <v>4613</v>
      </c>
      <c r="O84" s="53" t="s">
        <v>4083</v>
      </c>
      <c r="P84" s="53" t="s">
        <v>4084</v>
      </c>
      <c r="Q84" s="53" t="s">
        <v>4217</v>
      </c>
      <c r="R84" s="53" t="s">
        <v>4220</v>
      </c>
      <c r="S84" s="53" t="s">
        <v>4221</v>
      </c>
      <c r="T84" s="53" t="s">
        <v>3355</v>
      </c>
      <c r="U84" s="53" t="s">
        <v>3383</v>
      </c>
      <c r="V84" s="53" t="s">
        <v>4217</v>
      </c>
      <c r="W84" s="53" t="s">
        <v>3355</v>
      </c>
      <c r="X84" s="53" t="s">
        <v>4616</v>
      </c>
      <c r="Y84" s="53" t="s">
        <v>4259</v>
      </c>
      <c r="Z84" s="53" t="s">
        <v>4614</v>
      </c>
      <c r="AA84" s="53" t="s">
        <v>4612</v>
      </c>
      <c r="AB84" s="53" t="s">
        <v>4225</v>
      </c>
      <c r="AC84" s="53" t="s">
        <v>4226</v>
      </c>
      <c r="AD84" s="53" t="s">
        <v>3355</v>
      </c>
      <c r="AE84" s="53" t="s">
        <v>3355</v>
      </c>
      <c r="AF84" s="53" t="s">
        <v>4227</v>
      </c>
      <c r="AG84" s="53" t="s">
        <v>3355</v>
      </c>
      <c r="AH84" s="53" t="s">
        <v>3355</v>
      </c>
      <c r="AI84" s="53" t="s">
        <v>4227</v>
      </c>
      <c r="AJ84" s="53" t="s">
        <v>3355</v>
      </c>
      <c r="AK84" s="53" t="s">
        <v>3355</v>
      </c>
      <c r="AL84" s="53" t="s">
        <v>3355</v>
      </c>
      <c r="AM84" s="53" t="s">
        <v>3355</v>
      </c>
      <c r="AN84" s="53" t="s">
        <v>3355</v>
      </c>
      <c r="AO84" s="53" t="s">
        <v>3355</v>
      </c>
      <c r="AP84" s="54">
        <v>45819.5245717593</v>
      </c>
      <c r="AQ84" s="53" t="s">
        <v>3355</v>
      </c>
      <c r="AR84" s="53" t="s">
        <v>3355</v>
      </c>
      <c r="AS84" s="53" t="s">
        <v>3383</v>
      </c>
      <c r="AT84" s="53" t="s">
        <v>4089</v>
      </c>
      <c r="AU84" s="53" t="s">
        <v>3355</v>
      </c>
      <c r="AV84" s="53" t="s">
        <v>3355</v>
      </c>
      <c r="AW84" s="54">
        <v>45800.7354398148</v>
      </c>
      <c r="AX84" s="53" t="s">
        <v>3355</v>
      </c>
      <c r="AY84" s="53" t="s">
        <v>4090</v>
      </c>
      <c r="AZ84" s="53" t="s">
        <v>3355</v>
      </c>
      <c r="BA84" s="53" t="s">
        <v>3355</v>
      </c>
      <c r="BB84" s="53" t="s">
        <v>3355</v>
      </c>
      <c r="BC84" s="53" t="s">
        <v>3355</v>
      </c>
      <c r="BD84" s="53" t="s">
        <v>4228</v>
      </c>
      <c r="BE84" s="53" t="s">
        <v>3355</v>
      </c>
      <c r="BF84" s="53" t="s">
        <v>4092</v>
      </c>
      <c r="BG84" s="53" t="s">
        <v>3355</v>
      </c>
      <c r="BH84" s="53" t="s">
        <v>3355</v>
      </c>
      <c r="BI84" s="53" t="s">
        <v>739</v>
      </c>
      <c r="BJ84" s="53" t="s">
        <v>3355</v>
      </c>
      <c r="BK84" s="53" t="s">
        <v>3355</v>
      </c>
      <c r="BL84" s="53" t="s">
        <v>3355</v>
      </c>
      <c r="BM84" s="53" t="s">
        <v>3355</v>
      </c>
      <c r="BN84" s="53">
        <v>25590</v>
      </c>
      <c r="BO84" s="53" t="s">
        <v>3355</v>
      </c>
      <c r="BP84" s="53" t="s">
        <v>4581</v>
      </c>
      <c r="BQ84" s="53" t="s">
        <v>3355</v>
      </c>
      <c r="BR84" s="53" t="s">
        <v>3355</v>
      </c>
      <c r="BS84" s="53" t="s">
        <v>3355</v>
      </c>
      <c r="BT84" s="53" t="s">
        <v>1292</v>
      </c>
      <c r="BU84" s="53" t="s">
        <v>3355</v>
      </c>
      <c r="BV84" s="53" t="s">
        <v>3355</v>
      </c>
      <c r="BW84" s="53" t="s">
        <v>3355</v>
      </c>
      <c r="BX84" s="53">
        <v>25590</v>
      </c>
      <c r="BY84" s="53" t="s">
        <v>3355</v>
      </c>
      <c r="BZ84" s="53" t="s">
        <v>3355</v>
      </c>
      <c r="CA84" s="53" t="s">
        <v>3383</v>
      </c>
      <c r="CB84" s="53" t="s">
        <v>4095</v>
      </c>
      <c r="CC84" s="53" t="s">
        <v>3355</v>
      </c>
      <c r="CD84" s="53" t="s">
        <v>3355</v>
      </c>
      <c r="CE84" t="s">
        <v>4096</v>
      </c>
      <c r="CF84" t="s">
        <v>4097</v>
      </c>
    </row>
    <row r="85" spans="1:84">
      <c r="A85" s="53">
        <v>18925</v>
      </c>
      <c r="B85" s="53" t="s">
        <v>4214</v>
      </c>
      <c r="C85" s="53" t="s">
        <v>3355</v>
      </c>
      <c r="D85" s="53" t="s">
        <v>4610</v>
      </c>
      <c r="E85" s="53" t="s">
        <v>4099</v>
      </c>
      <c r="F85" s="53" t="s">
        <v>4617</v>
      </c>
      <c r="G85" s="53" t="s">
        <v>3383</v>
      </c>
      <c r="H85" s="53" t="s">
        <v>4217</v>
      </c>
      <c r="I85" s="53">
        <v>28512.18</v>
      </c>
      <c r="J85" s="53" t="s">
        <v>1292</v>
      </c>
      <c r="K85" s="53" t="s">
        <v>4218</v>
      </c>
      <c r="L85" s="53" t="s">
        <v>4219</v>
      </c>
      <c r="M85" s="53" t="s">
        <v>4612</v>
      </c>
      <c r="N85" s="53" t="s">
        <v>4613</v>
      </c>
      <c r="O85" s="53" t="s">
        <v>4083</v>
      </c>
      <c r="P85" s="53" t="s">
        <v>4084</v>
      </c>
      <c r="Q85" s="53" t="s">
        <v>4217</v>
      </c>
      <c r="R85" s="53" t="s">
        <v>4220</v>
      </c>
      <c r="S85" s="53" t="s">
        <v>4221</v>
      </c>
      <c r="T85" s="53" t="s">
        <v>3355</v>
      </c>
      <c r="U85" s="53" t="s">
        <v>3383</v>
      </c>
      <c r="V85" s="53" t="s">
        <v>4217</v>
      </c>
      <c r="W85" s="53" t="s">
        <v>3355</v>
      </c>
      <c r="X85" s="53" t="s">
        <v>4618</v>
      </c>
      <c r="Y85" s="53" t="s">
        <v>4259</v>
      </c>
      <c r="Z85" s="53" t="s">
        <v>4614</v>
      </c>
      <c r="AA85" s="53" t="s">
        <v>4612</v>
      </c>
      <c r="AB85" s="53" t="s">
        <v>4225</v>
      </c>
      <c r="AC85" s="53" t="s">
        <v>4226</v>
      </c>
      <c r="AD85" s="53" t="s">
        <v>3355</v>
      </c>
      <c r="AE85" s="53" t="s">
        <v>3355</v>
      </c>
      <c r="AF85" s="53" t="s">
        <v>4227</v>
      </c>
      <c r="AG85" s="53" t="s">
        <v>3355</v>
      </c>
      <c r="AH85" s="53" t="s">
        <v>3355</v>
      </c>
      <c r="AI85" s="53" t="s">
        <v>4227</v>
      </c>
      <c r="AJ85" s="53" t="s">
        <v>3355</v>
      </c>
      <c r="AK85" s="53" t="s">
        <v>3355</v>
      </c>
      <c r="AL85" s="53" t="s">
        <v>3355</v>
      </c>
      <c r="AM85" s="53" t="s">
        <v>3355</v>
      </c>
      <c r="AN85" s="53" t="s">
        <v>3355</v>
      </c>
      <c r="AO85" s="53" t="s">
        <v>3355</v>
      </c>
      <c r="AP85" s="54">
        <v>45819.5245601852</v>
      </c>
      <c r="AQ85" s="53" t="s">
        <v>3355</v>
      </c>
      <c r="AR85" s="53" t="s">
        <v>3355</v>
      </c>
      <c r="AS85" s="53" t="s">
        <v>3383</v>
      </c>
      <c r="AT85" s="53" t="s">
        <v>4089</v>
      </c>
      <c r="AU85" s="53" t="s">
        <v>3355</v>
      </c>
      <c r="AV85" s="53" t="s">
        <v>3355</v>
      </c>
      <c r="AW85" s="54">
        <v>45800.7354398148</v>
      </c>
      <c r="AX85" s="53" t="s">
        <v>3355</v>
      </c>
      <c r="AY85" s="53" t="s">
        <v>4090</v>
      </c>
      <c r="AZ85" s="53" t="s">
        <v>3355</v>
      </c>
      <c r="BA85" s="53" t="s">
        <v>3355</v>
      </c>
      <c r="BB85" s="53" t="s">
        <v>3355</v>
      </c>
      <c r="BC85" s="53" t="s">
        <v>3355</v>
      </c>
      <c r="BD85" s="53" t="s">
        <v>4228</v>
      </c>
      <c r="BE85" s="53" t="s">
        <v>3355</v>
      </c>
      <c r="BF85" s="53" t="s">
        <v>4092</v>
      </c>
      <c r="BG85" s="53" t="s">
        <v>3355</v>
      </c>
      <c r="BH85" s="53" t="s">
        <v>3355</v>
      </c>
      <c r="BI85" s="53" t="s">
        <v>739</v>
      </c>
      <c r="BJ85" s="53" t="s">
        <v>3355</v>
      </c>
      <c r="BK85" s="53" t="s">
        <v>3355</v>
      </c>
      <c r="BL85" s="53" t="s">
        <v>3355</v>
      </c>
      <c r="BM85" s="53" t="s">
        <v>3355</v>
      </c>
      <c r="BN85" s="53">
        <v>28512.18</v>
      </c>
      <c r="BO85" s="53" t="s">
        <v>3355</v>
      </c>
      <c r="BP85" s="53" t="s">
        <v>4581</v>
      </c>
      <c r="BQ85" s="53" t="s">
        <v>3355</v>
      </c>
      <c r="BR85" s="53" t="s">
        <v>3355</v>
      </c>
      <c r="BS85" s="53" t="s">
        <v>3355</v>
      </c>
      <c r="BT85" s="53" t="s">
        <v>1292</v>
      </c>
      <c r="BU85" s="53" t="s">
        <v>3355</v>
      </c>
      <c r="BV85" s="53" t="s">
        <v>3355</v>
      </c>
      <c r="BW85" s="53" t="s">
        <v>3355</v>
      </c>
      <c r="BX85" s="53">
        <v>28512.18</v>
      </c>
      <c r="BY85" s="53" t="s">
        <v>3355</v>
      </c>
      <c r="BZ85" s="53" t="s">
        <v>3355</v>
      </c>
      <c r="CA85" s="53" t="s">
        <v>3383</v>
      </c>
      <c r="CB85" s="53" t="s">
        <v>4095</v>
      </c>
      <c r="CC85" s="53" t="s">
        <v>3355</v>
      </c>
      <c r="CD85" s="53" t="s">
        <v>3355</v>
      </c>
      <c r="CE85" t="s">
        <v>4096</v>
      </c>
      <c r="CF85" t="s">
        <v>4097</v>
      </c>
    </row>
    <row r="86" spans="1:84">
      <c r="A86" s="53">
        <v>18926</v>
      </c>
      <c r="B86" s="53" t="s">
        <v>4214</v>
      </c>
      <c r="C86" s="53" t="s">
        <v>3355</v>
      </c>
      <c r="D86" s="53" t="s">
        <v>4610</v>
      </c>
      <c r="E86" s="53" t="s">
        <v>4099</v>
      </c>
      <c r="F86" s="53" t="s">
        <v>4619</v>
      </c>
      <c r="G86" s="53" t="s">
        <v>3383</v>
      </c>
      <c r="H86" s="53" t="s">
        <v>4217</v>
      </c>
      <c r="I86" s="53">
        <v>57889.3</v>
      </c>
      <c r="J86" s="53" t="s">
        <v>1292</v>
      </c>
      <c r="K86" s="53" t="s">
        <v>4218</v>
      </c>
      <c r="L86" s="53" t="s">
        <v>4219</v>
      </c>
      <c r="M86" s="53" t="s">
        <v>4612</v>
      </c>
      <c r="N86" s="53" t="s">
        <v>4613</v>
      </c>
      <c r="O86" s="53" t="s">
        <v>4083</v>
      </c>
      <c r="P86" s="53" t="s">
        <v>4084</v>
      </c>
      <c r="Q86" s="53" t="s">
        <v>4217</v>
      </c>
      <c r="R86" s="53" t="s">
        <v>4220</v>
      </c>
      <c r="S86" s="53" t="s">
        <v>4221</v>
      </c>
      <c r="T86" s="53" t="s">
        <v>3355</v>
      </c>
      <c r="U86" s="53" t="s">
        <v>3383</v>
      </c>
      <c r="V86" s="53" t="s">
        <v>4217</v>
      </c>
      <c r="W86" s="53" t="s">
        <v>3355</v>
      </c>
      <c r="X86" s="53" t="s">
        <v>570</v>
      </c>
      <c r="Y86" s="53" t="s">
        <v>4259</v>
      </c>
      <c r="Z86" s="53" t="s">
        <v>4614</v>
      </c>
      <c r="AA86" s="53" t="s">
        <v>4612</v>
      </c>
      <c r="AB86" s="53" t="s">
        <v>4225</v>
      </c>
      <c r="AC86" s="53" t="s">
        <v>4226</v>
      </c>
      <c r="AD86" s="53" t="s">
        <v>3355</v>
      </c>
      <c r="AE86" s="53" t="s">
        <v>3355</v>
      </c>
      <c r="AF86" s="53" t="s">
        <v>4227</v>
      </c>
      <c r="AG86" s="53" t="s">
        <v>3355</v>
      </c>
      <c r="AH86" s="53" t="s">
        <v>3355</v>
      </c>
      <c r="AI86" s="53" t="s">
        <v>4227</v>
      </c>
      <c r="AJ86" s="53" t="s">
        <v>3355</v>
      </c>
      <c r="AK86" s="53" t="s">
        <v>3355</v>
      </c>
      <c r="AL86" s="53" t="s">
        <v>3355</v>
      </c>
      <c r="AM86" s="53" t="s">
        <v>3355</v>
      </c>
      <c r="AN86" s="53" t="s">
        <v>3355</v>
      </c>
      <c r="AO86" s="53" t="s">
        <v>3355</v>
      </c>
      <c r="AP86" s="54">
        <v>45819.5245833333</v>
      </c>
      <c r="AQ86" s="53" t="s">
        <v>3355</v>
      </c>
      <c r="AR86" s="53" t="s">
        <v>3355</v>
      </c>
      <c r="AS86" s="53" t="s">
        <v>3383</v>
      </c>
      <c r="AT86" s="53" t="s">
        <v>4089</v>
      </c>
      <c r="AU86" s="53" t="s">
        <v>3355</v>
      </c>
      <c r="AV86" s="53" t="s">
        <v>3355</v>
      </c>
      <c r="AW86" s="54">
        <v>45800.7354398148</v>
      </c>
      <c r="AX86" s="53" t="s">
        <v>3355</v>
      </c>
      <c r="AY86" s="53" t="s">
        <v>4090</v>
      </c>
      <c r="AZ86" s="53" t="s">
        <v>3355</v>
      </c>
      <c r="BA86" s="53" t="s">
        <v>3355</v>
      </c>
      <c r="BB86" s="53" t="s">
        <v>3355</v>
      </c>
      <c r="BC86" s="53" t="s">
        <v>3355</v>
      </c>
      <c r="BD86" s="53" t="s">
        <v>4228</v>
      </c>
      <c r="BE86" s="53" t="s">
        <v>3355</v>
      </c>
      <c r="BF86" s="53" t="s">
        <v>4092</v>
      </c>
      <c r="BG86" s="53" t="s">
        <v>3355</v>
      </c>
      <c r="BH86" s="53" t="s">
        <v>3355</v>
      </c>
      <c r="BI86" s="53" t="s">
        <v>739</v>
      </c>
      <c r="BJ86" s="53" t="s">
        <v>3355</v>
      </c>
      <c r="BK86" s="53" t="s">
        <v>3355</v>
      </c>
      <c r="BL86" s="53" t="s">
        <v>3355</v>
      </c>
      <c r="BM86" s="53" t="s">
        <v>3355</v>
      </c>
      <c r="BN86" s="53">
        <v>57889.3</v>
      </c>
      <c r="BO86" s="53" t="s">
        <v>3355</v>
      </c>
      <c r="BP86" s="53" t="s">
        <v>4581</v>
      </c>
      <c r="BQ86" s="53" t="s">
        <v>3355</v>
      </c>
      <c r="BR86" s="53" t="s">
        <v>3355</v>
      </c>
      <c r="BS86" s="53" t="s">
        <v>3355</v>
      </c>
      <c r="BT86" s="53" t="s">
        <v>1292</v>
      </c>
      <c r="BU86" s="53" t="s">
        <v>3355</v>
      </c>
      <c r="BV86" s="53" t="s">
        <v>3355</v>
      </c>
      <c r="BW86" s="53" t="s">
        <v>3355</v>
      </c>
      <c r="BX86" s="53">
        <v>57889.3</v>
      </c>
      <c r="BY86" s="53" t="s">
        <v>3355</v>
      </c>
      <c r="BZ86" s="53" t="s">
        <v>3355</v>
      </c>
      <c r="CA86" s="53" t="s">
        <v>3383</v>
      </c>
      <c r="CB86" s="53" t="s">
        <v>4095</v>
      </c>
      <c r="CC86" s="53" t="s">
        <v>3355</v>
      </c>
      <c r="CD86" s="53" t="s">
        <v>3355</v>
      </c>
      <c r="CE86" t="s">
        <v>4096</v>
      </c>
      <c r="CF86" t="s">
        <v>4097</v>
      </c>
    </row>
    <row r="87" spans="1:84">
      <c r="A87" s="53">
        <v>19140</v>
      </c>
      <c r="B87" s="53" t="s">
        <v>3355</v>
      </c>
      <c r="C87" s="53" t="s">
        <v>4620</v>
      </c>
      <c r="D87" s="53" t="s">
        <v>3355</v>
      </c>
      <c r="E87" s="53" t="s">
        <v>4099</v>
      </c>
      <c r="F87" s="53" t="s">
        <v>4621</v>
      </c>
      <c r="G87" s="53" t="s">
        <v>3383</v>
      </c>
      <c r="H87" s="53" t="s">
        <v>3181</v>
      </c>
      <c r="I87" s="53">
        <v>2941.33</v>
      </c>
      <c r="J87" s="53" t="s">
        <v>3355</v>
      </c>
      <c r="K87" s="53" t="s">
        <v>3355</v>
      </c>
      <c r="L87" s="53" t="s">
        <v>4219</v>
      </c>
      <c r="M87" s="53" t="s">
        <v>4575</v>
      </c>
      <c r="N87" s="53" t="s">
        <v>4575</v>
      </c>
      <c r="O87" s="53" t="s">
        <v>3355</v>
      </c>
      <c r="P87" s="53" t="s">
        <v>3355</v>
      </c>
      <c r="Q87" s="53" t="s">
        <v>3181</v>
      </c>
      <c r="R87" s="53" t="s">
        <v>4240</v>
      </c>
      <c r="S87" s="53" t="s">
        <v>4241</v>
      </c>
      <c r="T87" s="53" t="s">
        <v>4087</v>
      </c>
      <c r="U87" s="53" t="s">
        <v>3355</v>
      </c>
      <c r="V87" s="53" t="s">
        <v>3352</v>
      </c>
      <c r="W87" s="53" t="s">
        <v>3355</v>
      </c>
      <c r="X87" s="53" t="s">
        <v>4622</v>
      </c>
      <c r="Y87" s="53" t="s">
        <v>4107</v>
      </c>
      <c r="Z87" s="53" t="s">
        <v>4612</v>
      </c>
      <c r="AA87" s="53" t="s">
        <v>4555</v>
      </c>
      <c r="AB87" s="53" t="s">
        <v>3355</v>
      </c>
      <c r="AC87" s="53" t="s">
        <v>4447</v>
      </c>
      <c r="AD87" s="53" t="s">
        <v>3355</v>
      </c>
      <c r="AE87" s="53" t="s">
        <v>3355</v>
      </c>
      <c r="AF87" s="53" t="s">
        <v>3355</v>
      </c>
      <c r="AG87" s="53" t="s">
        <v>3355</v>
      </c>
      <c r="AH87" s="53" t="s">
        <v>3355</v>
      </c>
      <c r="AI87" s="53" t="s">
        <v>3355</v>
      </c>
      <c r="AJ87" s="53" t="s">
        <v>3355</v>
      </c>
      <c r="AK87" s="53" t="s">
        <v>1292</v>
      </c>
      <c r="AL87" s="53" t="s">
        <v>4623</v>
      </c>
      <c r="AM87" s="53" t="s">
        <v>3355</v>
      </c>
      <c r="AN87" s="53" t="s">
        <v>4624</v>
      </c>
      <c r="AO87" s="53" t="s">
        <v>3355</v>
      </c>
      <c r="AP87" s="54">
        <v>45854.7203009259</v>
      </c>
      <c r="AQ87" s="53" t="s">
        <v>3355</v>
      </c>
      <c r="AR87" s="53" t="s">
        <v>4324</v>
      </c>
      <c r="AS87" s="53" t="s">
        <v>3383</v>
      </c>
      <c r="AT87" s="53" t="s">
        <v>4089</v>
      </c>
      <c r="AU87" s="53" t="s">
        <v>4625</v>
      </c>
      <c r="AV87" s="53" t="s">
        <v>3355</v>
      </c>
      <c r="AW87" s="54">
        <v>45817.6106018518</v>
      </c>
      <c r="AX87" s="53" t="s">
        <v>4623</v>
      </c>
      <c r="AY87" s="53" t="s">
        <v>4090</v>
      </c>
      <c r="AZ87" s="53" t="s">
        <v>3355</v>
      </c>
      <c r="BA87" s="53" t="s">
        <v>3355</v>
      </c>
      <c r="BB87" s="53" t="s">
        <v>3355</v>
      </c>
      <c r="BC87" s="53" t="s">
        <v>3179</v>
      </c>
      <c r="BD87" s="53" t="s">
        <v>4244</v>
      </c>
      <c r="BE87" s="53" t="s">
        <v>2852</v>
      </c>
      <c r="BF87" s="53" t="s">
        <v>4092</v>
      </c>
      <c r="BG87" s="53" t="s">
        <v>3355</v>
      </c>
      <c r="BH87" s="53" t="s">
        <v>3355</v>
      </c>
      <c r="BI87" s="53" t="s">
        <v>2814</v>
      </c>
      <c r="BJ87" s="53" t="s">
        <v>3355</v>
      </c>
      <c r="BK87" s="53" t="s">
        <v>3355</v>
      </c>
      <c r="BL87" s="53">
        <v>3116853</v>
      </c>
      <c r="BM87" s="53" t="s">
        <v>4626</v>
      </c>
      <c r="BN87" s="53" t="s">
        <v>3355</v>
      </c>
      <c r="BO87" s="53">
        <v>2941.33</v>
      </c>
      <c r="BP87" s="53" t="s">
        <v>4451</v>
      </c>
      <c r="BQ87" s="53" t="s">
        <v>3355</v>
      </c>
      <c r="BR87" s="53" t="s">
        <v>4627</v>
      </c>
      <c r="BS87" s="53" t="s">
        <v>1292</v>
      </c>
      <c r="BT87" s="53" t="s">
        <v>3355</v>
      </c>
      <c r="BU87" s="53" t="s">
        <v>3355</v>
      </c>
      <c r="BV87" s="53" t="s">
        <v>4095</v>
      </c>
      <c r="BW87" s="53" t="s">
        <v>3355</v>
      </c>
      <c r="BX87" s="53">
        <v>2941.33</v>
      </c>
      <c r="BY87" s="53" t="s">
        <v>3355</v>
      </c>
      <c r="BZ87" s="53" t="s">
        <v>3355</v>
      </c>
      <c r="CA87" s="53" t="s">
        <v>3355</v>
      </c>
      <c r="CB87" s="53" t="s">
        <v>3355</v>
      </c>
      <c r="CC87" s="53" t="s">
        <v>3355</v>
      </c>
      <c r="CD87" s="53" t="s">
        <v>3355</v>
      </c>
      <c r="CE87" t="s">
        <v>4096</v>
      </c>
      <c r="CF87" t="s">
        <v>4097</v>
      </c>
    </row>
    <row r="88" spans="1:84">
      <c r="A88" s="53">
        <v>19151</v>
      </c>
      <c r="B88" s="53" t="s">
        <v>3355</v>
      </c>
      <c r="C88" s="53" t="s">
        <v>4628</v>
      </c>
      <c r="D88" s="53" t="s">
        <v>3355</v>
      </c>
      <c r="E88" s="53" t="s">
        <v>4099</v>
      </c>
      <c r="F88" s="53" t="s">
        <v>4629</v>
      </c>
      <c r="G88" s="53" t="s">
        <v>3383</v>
      </c>
      <c r="H88" s="53" t="s">
        <v>3123</v>
      </c>
      <c r="I88" s="53">
        <v>10230</v>
      </c>
      <c r="J88" s="53" t="s">
        <v>3355</v>
      </c>
      <c r="K88" s="53" t="s">
        <v>3355</v>
      </c>
      <c r="L88" s="53" t="s">
        <v>4219</v>
      </c>
      <c r="M88" s="53" t="s">
        <v>4575</v>
      </c>
      <c r="N88" s="53" t="s">
        <v>4575</v>
      </c>
      <c r="O88" s="53" t="s">
        <v>3355</v>
      </c>
      <c r="P88" s="53" t="s">
        <v>3355</v>
      </c>
      <c r="Q88" s="53" t="s">
        <v>3123</v>
      </c>
      <c r="R88" s="53" t="s">
        <v>4250</v>
      </c>
      <c r="S88" s="53" t="s">
        <v>4172</v>
      </c>
      <c r="T88" s="53" t="s">
        <v>4087</v>
      </c>
      <c r="U88" s="53" t="s">
        <v>3355</v>
      </c>
      <c r="V88" s="53" t="s">
        <v>3352</v>
      </c>
      <c r="W88" s="53" t="s">
        <v>3355</v>
      </c>
      <c r="X88" s="53" t="s">
        <v>4630</v>
      </c>
      <c r="Y88" s="53" t="s">
        <v>4107</v>
      </c>
      <c r="Z88" s="53" t="s">
        <v>4631</v>
      </c>
      <c r="AA88" s="53" t="s">
        <v>4475</v>
      </c>
      <c r="AB88" s="53" t="s">
        <v>3355</v>
      </c>
      <c r="AC88" s="53" t="s">
        <v>4447</v>
      </c>
      <c r="AD88" s="53" t="s">
        <v>3355</v>
      </c>
      <c r="AE88" s="53" t="s">
        <v>3355</v>
      </c>
      <c r="AF88" s="53" t="s">
        <v>3355</v>
      </c>
      <c r="AG88" s="53" t="s">
        <v>3355</v>
      </c>
      <c r="AH88" s="53" t="s">
        <v>3355</v>
      </c>
      <c r="AI88" s="53" t="s">
        <v>3355</v>
      </c>
      <c r="AJ88" s="53" t="s">
        <v>3355</v>
      </c>
      <c r="AK88" s="53" t="s">
        <v>1292</v>
      </c>
      <c r="AL88" s="53" t="s">
        <v>4632</v>
      </c>
      <c r="AM88" s="53" t="s">
        <v>3355</v>
      </c>
      <c r="AN88" s="53" t="s">
        <v>4633</v>
      </c>
      <c r="AO88" s="53" t="s">
        <v>3355</v>
      </c>
      <c r="AP88" s="54">
        <v>45863.7750347222</v>
      </c>
      <c r="AQ88" s="53" t="s">
        <v>3355</v>
      </c>
      <c r="AR88" s="53" t="s">
        <v>4324</v>
      </c>
      <c r="AS88" s="53" t="s">
        <v>3383</v>
      </c>
      <c r="AT88" s="53" t="s">
        <v>4089</v>
      </c>
      <c r="AU88" s="53" t="s">
        <v>4634</v>
      </c>
      <c r="AV88" s="53" t="s">
        <v>3355</v>
      </c>
      <c r="AW88" s="54">
        <v>45819.782962963</v>
      </c>
      <c r="AX88" s="53" t="s">
        <v>4632</v>
      </c>
      <c r="AY88" s="53" t="s">
        <v>4090</v>
      </c>
      <c r="AZ88" s="53" t="s">
        <v>3355</v>
      </c>
      <c r="BA88" s="53" t="s">
        <v>3355</v>
      </c>
      <c r="BB88" s="53" t="s">
        <v>3355</v>
      </c>
      <c r="BC88" s="53" t="s">
        <v>3121</v>
      </c>
      <c r="BD88" s="53" t="s">
        <v>4252</v>
      </c>
      <c r="BE88" s="53" t="s">
        <v>2856</v>
      </c>
      <c r="BF88" s="53" t="s">
        <v>4092</v>
      </c>
      <c r="BG88" s="53" t="s">
        <v>3355</v>
      </c>
      <c r="BH88" s="53" t="s">
        <v>3355</v>
      </c>
      <c r="BI88" s="53" t="s">
        <v>2814</v>
      </c>
      <c r="BJ88" s="53" t="s">
        <v>3355</v>
      </c>
      <c r="BK88" s="53" t="s">
        <v>3355</v>
      </c>
      <c r="BL88" s="53">
        <v>3196607</v>
      </c>
      <c r="BM88" s="53" t="s">
        <v>4635</v>
      </c>
      <c r="BN88" s="53" t="s">
        <v>3355</v>
      </c>
      <c r="BO88" s="53">
        <v>10230</v>
      </c>
      <c r="BP88" s="53" t="s">
        <v>4451</v>
      </c>
      <c r="BQ88" s="53" t="s">
        <v>3355</v>
      </c>
      <c r="BR88" s="53" t="s">
        <v>4636</v>
      </c>
      <c r="BS88" s="53" t="s">
        <v>1292</v>
      </c>
      <c r="BT88" s="53" t="s">
        <v>3355</v>
      </c>
      <c r="BU88" s="53" t="s">
        <v>3355</v>
      </c>
      <c r="BV88" s="53" t="s">
        <v>4095</v>
      </c>
      <c r="BW88" s="53" t="s">
        <v>3355</v>
      </c>
      <c r="BX88" s="53">
        <v>10230</v>
      </c>
      <c r="BY88" s="53" t="s">
        <v>3355</v>
      </c>
      <c r="BZ88" s="53" t="s">
        <v>3355</v>
      </c>
      <c r="CA88" s="53" t="s">
        <v>3355</v>
      </c>
      <c r="CB88" s="53" t="s">
        <v>3355</v>
      </c>
      <c r="CC88" s="53" t="s">
        <v>3355</v>
      </c>
      <c r="CD88" s="53" t="s">
        <v>3355</v>
      </c>
      <c r="CE88" t="s">
        <v>4096</v>
      </c>
      <c r="CF88" t="s">
        <v>4097</v>
      </c>
    </row>
    <row r="89" spans="1:84">
      <c r="A89" s="53">
        <v>20653</v>
      </c>
      <c r="B89" s="53" t="s">
        <v>3355</v>
      </c>
      <c r="C89" s="53" t="s">
        <v>4637</v>
      </c>
      <c r="D89" s="53" t="s">
        <v>3355</v>
      </c>
      <c r="E89" s="53" t="s">
        <v>4099</v>
      </c>
      <c r="F89" s="53" t="s">
        <v>4638</v>
      </c>
      <c r="G89" s="53" t="s">
        <v>3383</v>
      </c>
      <c r="H89" s="53" t="s">
        <v>4360</v>
      </c>
      <c r="I89" s="53">
        <v>99999</v>
      </c>
      <c r="J89" s="53" t="s">
        <v>3355</v>
      </c>
      <c r="K89" s="53" t="s">
        <v>3355</v>
      </c>
      <c r="L89" s="53" t="s">
        <v>4219</v>
      </c>
      <c r="M89" s="53" t="s">
        <v>4639</v>
      </c>
      <c r="N89" s="53" t="s">
        <v>4639</v>
      </c>
      <c r="O89" s="53" t="s">
        <v>4083</v>
      </c>
      <c r="P89" s="53" t="s">
        <v>4084</v>
      </c>
      <c r="Q89" s="53" t="s">
        <v>4095</v>
      </c>
      <c r="R89" s="53" t="s">
        <v>4640</v>
      </c>
      <c r="S89" s="53" t="s">
        <v>4641</v>
      </c>
      <c r="T89" s="53" t="s">
        <v>4642</v>
      </c>
      <c r="U89" s="53" t="s">
        <v>3383</v>
      </c>
      <c r="V89" s="53" t="s">
        <v>3352</v>
      </c>
      <c r="W89" s="53" t="s">
        <v>3355</v>
      </c>
      <c r="X89" s="53" t="s">
        <v>3355</v>
      </c>
      <c r="Y89" s="53" t="s">
        <v>4643</v>
      </c>
      <c r="Z89" s="53" t="s">
        <v>4639</v>
      </c>
      <c r="AA89" s="53" t="s">
        <v>4639</v>
      </c>
      <c r="AB89" s="53" t="s">
        <v>3355</v>
      </c>
      <c r="AC89" s="53" t="s">
        <v>4447</v>
      </c>
      <c r="AD89" s="53" t="s">
        <v>3355</v>
      </c>
      <c r="AE89" s="53" t="s">
        <v>3355</v>
      </c>
      <c r="AF89" s="53" t="s">
        <v>3355</v>
      </c>
      <c r="AG89" s="53" t="s">
        <v>3355</v>
      </c>
      <c r="AH89" s="53" t="s">
        <v>3355</v>
      </c>
      <c r="AI89" s="53" t="s">
        <v>3355</v>
      </c>
      <c r="AJ89" s="53" t="s">
        <v>3355</v>
      </c>
      <c r="AK89" s="53" t="s">
        <v>1292</v>
      </c>
      <c r="AL89" s="53" t="s">
        <v>4644</v>
      </c>
      <c r="AM89" s="53" t="s">
        <v>3355</v>
      </c>
      <c r="AN89" s="53" t="s">
        <v>4645</v>
      </c>
      <c r="AO89" s="53" t="s">
        <v>3355</v>
      </c>
      <c r="AP89" s="54">
        <v>45838.6452777778</v>
      </c>
      <c r="AQ89" s="53" t="s">
        <v>4646</v>
      </c>
      <c r="AR89" s="53" t="s">
        <v>3576</v>
      </c>
      <c r="AS89" s="53" t="s">
        <v>3355</v>
      </c>
      <c r="AT89" s="53" t="s">
        <v>4647</v>
      </c>
      <c r="AU89" s="53" t="s">
        <v>4648</v>
      </c>
      <c r="AV89" s="53" t="s">
        <v>3355</v>
      </c>
      <c r="AW89" s="54">
        <v>45799.7222569444</v>
      </c>
      <c r="AX89" s="53" t="s">
        <v>4644</v>
      </c>
      <c r="AY89" s="53" t="s">
        <v>4090</v>
      </c>
      <c r="AZ89" s="53" t="s">
        <v>3355</v>
      </c>
      <c r="BA89" s="53" t="s">
        <v>3355</v>
      </c>
      <c r="BB89" s="53" t="s">
        <v>3355</v>
      </c>
      <c r="BC89" s="53" t="s">
        <v>4649</v>
      </c>
      <c r="BD89" s="53" t="s">
        <v>4650</v>
      </c>
      <c r="BE89" s="53" t="s">
        <v>3355</v>
      </c>
      <c r="BF89" s="53" t="s">
        <v>4092</v>
      </c>
      <c r="BG89" s="53" t="s">
        <v>3355</v>
      </c>
      <c r="BH89" s="53" t="s">
        <v>3355</v>
      </c>
      <c r="BI89" s="53" t="s">
        <v>4651</v>
      </c>
      <c r="BJ89" s="53" t="s">
        <v>3355</v>
      </c>
      <c r="BK89" s="53" t="s">
        <v>3355</v>
      </c>
      <c r="BL89" s="53" t="s">
        <v>3355</v>
      </c>
      <c r="BM89" s="53" t="s">
        <v>3355</v>
      </c>
      <c r="BN89" s="53">
        <v>99999</v>
      </c>
      <c r="BO89" s="53" t="s">
        <v>3355</v>
      </c>
      <c r="BP89" s="53" t="s">
        <v>4652</v>
      </c>
      <c r="BQ89" s="53" t="s">
        <v>3355</v>
      </c>
      <c r="BR89" s="53" t="s">
        <v>3355</v>
      </c>
      <c r="BS89" s="53" t="s">
        <v>1292</v>
      </c>
      <c r="BT89" s="53" t="s">
        <v>3355</v>
      </c>
      <c r="BU89" s="53">
        <v>250521001868</v>
      </c>
      <c r="BV89" s="53" t="s">
        <v>3355</v>
      </c>
      <c r="BW89" s="53" t="s">
        <v>3355</v>
      </c>
      <c r="BX89" s="53">
        <v>99999</v>
      </c>
      <c r="BY89" s="53" t="s">
        <v>3355</v>
      </c>
      <c r="BZ89" s="53" t="s">
        <v>3355</v>
      </c>
      <c r="CA89" s="53" t="s">
        <v>3355</v>
      </c>
      <c r="CB89" s="53" t="s">
        <v>3355</v>
      </c>
      <c r="CC89" s="53" t="s">
        <v>3355</v>
      </c>
      <c r="CD89" s="53" t="s">
        <v>3355</v>
      </c>
      <c r="CE89" t="s">
        <v>4096</v>
      </c>
      <c r="CF89" t="s">
        <v>4097</v>
      </c>
    </row>
    <row r="90" spans="1:84">
      <c r="A90" s="53">
        <v>20654</v>
      </c>
      <c r="B90" s="53" t="s">
        <v>3355</v>
      </c>
      <c r="C90" s="53" t="s">
        <v>4653</v>
      </c>
      <c r="D90" s="53" t="s">
        <v>3355</v>
      </c>
      <c r="E90" s="53" t="s">
        <v>3355</v>
      </c>
      <c r="F90" s="53" t="s">
        <v>4654</v>
      </c>
      <c r="G90" s="53" t="s">
        <v>3383</v>
      </c>
      <c r="H90" s="53" t="s">
        <v>4360</v>
      </c>
      <c r="I90" s="53">
        <v>99999</v>
      </c>
      <c r="J90" s="53" t="s">
        <v>3355</v>
      </c>
      <c r="K90" s="53" t="s">
        <v>3355</v>
      </c>
      <c r="L90" s="53" t="s">
        <v>4219</v>
      </c>
      <c r="M90" s="53" t="s">
        <v>4639</v>
      </c>
      <c r="N90" s="53" t="s">
        <v>4639</v>
      </c>
      <c r="O90" s="53" t="s">
        <v>4083</v>
      </c>
      <c r="P90" s="53" t="s">
        <v>4084</v>
      </c>
      <c r="Q90" s="53" t="s">
        <v>4095</v>
      </c>
      <c r="R90" s="53" t="s">
        <v>4640</v>
      </c>
      <c r="S90" s="53" t="s">
        <v>4641</v>
      </c>
      <c r="T90" s="53" t="s">
        <v>4642</v>
      </c>
      <c r="U90" s="53" t="s">
        <v>3383</v>
      </c>
      <c r="V90" s="53" t="s">
        <v>3352</v>
      </c>
      <c r="W90" s="53" t="s">
        <v>3355</v>
      </c>
      <c r="X90" s="53" t="s">
        <v>3355</v>
      </c>
      <c r="Y90" s="53" t="s">
        <v>4643</v>
      </c>
      <c r="Z90" s="53" t="s">
        <v>4639</v>
      </c>
      <c r="AA90" s="53" t="s">
        <v>4639</v>
      </c>
      <c r="AB90" s="53" t="s">
        <v>3355</v>
      </c>
      <c r="AC90" s="53" t="s">
        <v>4447</v>
      </c>
      <c r="AD90" s="53" t="s">
        <v>3355</v>
      </c>
      <c r="AE90" s="53" t="s">
        <v>3355</v>
      </c>
      <c r="AF90" s="53" t="s">
        <v>3355</v>
      </c>
      <c r="AG90" s="53" t="s">
        <v>3355</v>
      </c>
      <c r="AH90" s="53" t="s">
        <v>3355</v>
      </c>
      <c r="AI90" s="53" t="s">
        <v>3355</v>
      </c>
      <c r="AJ90" s="53" t="s">
        <v>3355</v>
      </c>
      <c r="AK90" s="53" t="s">
        <v>1292</v>
      </c>
      <c r="AL90" s="53" t="s">
        <v>4655</v>
      </c>
      <c r="AM90" s="53" t="s">
        <v>3355</v>
      </c>
      <c r="AN90" s="53" t="s">
        <v>4656</v>
      </c>
      <c r="AO90" s="53" t="s">
        <v>3355</v>
      </c>
      <c r="AP90" s="54">
        <v>45799.7222800926</v>
      </c>
      <c r="AQ90" s="53" t="s">
        <v>3355</v>
      </c>
      <c r="AR90" s="53" t="s">
        <v>3576</v>
      </c>
      <c r="AS90" s="53" t="s">
        <v>3355</v>
      </c>
      <c r="AT90" s="53" t="s">
        <v>4647</v>
      </c>
      <c r="AU90" s="53" t="s">
        <v>4657</v>
      </c>
      <c r="AV90" s="53" t="s">
        <v>3355</v>
      </c>
      <c r="AW90" s="54">
        <v>45799.7222685185</v>
      </c>
      <c r="AX90" s="53" t="s">
        <v>4655</v>
      </c>
      <c r="AY90" s="53" t="s">
        <v>4090</v>
      </c>
      <c r="AZ90" s="53" t="s">
        <v>3355</v>
      </c>
      <c r="BA90" s="53" t="s">
        <v>3355</v>
      </c>
      <c r="BB90" s="53" t="s">
        <v>3355</v>
      </c>
      <c r="BC90" s="53" t="s">
        <v>4649</v>
      </c>
      <c r="BD90" s="53" t="s">
        <v>4650</v>
      </c>
      <c r="BE90" s="53" t="s">
        <v>3355</v>
      </c>
      <c r="BF90" s="53" t="s">
        <v>4092</v>
      </c>
      <c r="BG90" s="53" t="s">
        <v>3355</v>
      </c>
      <c r="BH90" s="53" t="s">
        <v>3355</v>
      </c>
      <c r="BI90" s="53" t="s">
        <v>4651</v>
      </c>
      <c r="BJ90" s="53" t="s">
        <v>3355</v>
      </c>
      <c r="BK90" s="53" t="s">
        <v>3355</v>
      </c>
      <c r="BL90" s="53" t="s">
        <v>3355</v>
      </c>
      <c r="BM90" s="53" t="s">
        <v>3355</v>
      </c>
      <c r="BN90" s="53">
        <v>99999</v>
      </c>
      <c r="BO90" s="53" t="s">
        <v>3355</v>
      </c>
      <c r="BP90" s="53" t="s">
        <v>4652</v>
      </c>
      <c r="BQ90" s="53" t="s">
        <v>3355</v>
      </c>
      <c r="BR90" s="53" t="s">
        <v>3355</v>
      </c>
      <c r="BS90" s="53" t="s">
        <v>1292</v>
      </c>
      <c r="BT90" s="53" t="s">
        <v>3355</v>
      </c>
      <c r="BU90" s="53">
        <v>250521001835</v>
      </c>
      <c r="BV90" s="53" t="s">
        <v>3355</v>
      </c>
      <c r="BW90" s="53" t="s">
        <v>3355</v>
      </c>
      <c r="BX90" s="53">
        <v>99999</v>
      </c>
      <c r="BY90" s="53" t="s">
        <v>3355</v>
      </c>
      <c r="BZ90" s="53" t="s">
        <v>3355</v>
      </c>
      <c r="CA90" s="53" t="s">
        <v>3355</v>
      </c>
      <c r="CB90" s="53" t="s">
        <v>3355</v>
      </c>
      <c r="CC90" s="53" t="s">
        <v>3355</v>
      </c>
      <c r="CD90" s="53" t="s">
        <v>3355</v>
      </c>
      <c r="CE90" t="s">
        <v>4096</v>
      </c>
      <c r="CF90" t="s">
        <v>4097</v>
      </c>
    </row>
    <row r="91" spans="1:84">
      <c r="A91" s="53">
        <v>20655</v>
      </c>
      <c r="B91" s="53" t="s">
        <v>3355</v>
      </c>
      <c r="C91" s="53" t="s">
        <v>4658</v>
      </c>
      <c r="D91" s="53" t="s">
        <v>3355</v>
      </c>
      <c r="E91" s="53" t="s">
        <v>3355</v>
      </c>
      <c r="F91" s="53" t="s">
        <v>4659</v>
      </c>
      <c r="G91" s="53" t="s">
        <v>3383</v>
      </c>
      <c r="H91" s="53" t="s">
        <v>4360</v>
      </c>
      <c r="I91" s="53">
        <v>99999</v>
      </c>
      <c r="J91" s="53" t="s">
        <v>3355</v>
      </c>
      <c r="K91" s="53" t="s">
        <v>3355</v>
      </c>
      <c r="L91" s="53" t="s">
        <v>4219</v>
      </c>
      <c r="M91" s="53" t="s">
        <v>4639</v>
      </c>
      <c r="N91" s="53" t="s">
        <v>4639</v>
      </c>
      <c r="O91" s="53" t="s">
        <v>4083</v>
      </c>
      <c r="P91" s="53" t="s">
        <v>4084</v>
      </c>
      <c r="Q91" s="53" t="s">
        <v>4095</v>
      </c>
      <c r="R91" s="53" t="s">
        <v>4640</v>
      </c>
      <c r="S91" s="53" t="s">
        <v>4641</v>
      </c>
      <c r="T91" s="53" t="s">
        <v>4642</v>
      </c>
      <c r="U91" s="53" t="s">
        <v>3383</v>
      </c>
      <c r="V91" s="53" t="s">
        <v>3352</v>
      </c>
      <c r="W91" s="53" t="s">
        <v>3355</v>
      </c>
      <c r="X91" s="53" t="s">
        <v>3355</v>
      </c>
      <c r="Y91" s="53" t="s">
        <v>4643</v>
      </c>
      <c r="Z91" s="53" t="s">
        <v>4639</v>
      </c>
      <c r="AA91" s="53" t="s">
        <v>4639</v>
      </c>
      <c r="AB91" s="53" t="s">
        <v>3355</v>
      </c>
      <c r="AC91" s="53" t="s">
        <v>4447</v>
      </c>
      <c r="AD91" s="53" t="s">
        <v>3355</v>
      </c>
      <c r="AE91" s="53" t="s">
        <v>3355</v>
      </c>
      <c r="AF91" s="53" t="s">
        <v>3355</v>
      </c>
      <c r="AG91" s="53" t="s">
        <v>3355</v>
      </c>
      <c r="AH91" s="53" t="s">
        <v>3355</v>
      </c>
      <c r="AI91" s="53" t="s">
        <v>3355</v>
      </c>
      <c r="AJ91" s="53" t="s">
        <v>3355</v>
      </c>
      <c r="AK91" s="53" t="s">
        <v>1292</v>
      </c>
      <c r="AL91" s="53" t="s">
        <v>4660</v>
      </c>
      <c r="AM91" s="53" t="s">
        <v>3355</v>
      </c>
      <c r="AN91" s="53" t="s">
        <v>4661</v>
      </c>
      <c r="AO91" s="53" t="s">
        <v>3355</v>
      </c>
      <c r="AP91" s="54">
        <v>45799.7223263889</v>
      </c>
      <c r="AQ91" s="53" t="s">
        <v>3355</v>
      </c>
      <c r="AR91" s="53" t="s">
        <v>3576</v>
      </c>
      <c r="AS91" s="53" t="s">
        <v>3355</v>
      </c>
      <c r="AT91" s="53" t="s">
        <v>4647</v>
      </c>
      <c r="AU91" s="53" t="s">
        <v>4662</v>
      </c>
      <c r="AV91" s="53" t="s">
        <v>3355</v>
      </c>
      <c r="AW91" s="54">
        <v>45799.7223148148</v>
      </c>
      <c r="AX91" s="53" t="s">
        <v>4660</v>
      </c>
      <c r="AY91" s="53" t="s">
        <v>4090</v>
      </c>
      <c r="AZ91" s="53" t="s">
        <v>3355</v>
      </c>
      <c r="BA91" s="53" t="s">
        <v>3355</v>
      </c>
      <c r="BB91" s="53" t="s">
        <v>3355</v>
      </c>
      <c r="BC91" s="53" t="s">
        <v>4649</v>
      </c>
      <c r="BD91" s="53" t="s">
        <v>4650</v>
      </c>
      <c r="BE91" s="53" t="s">
        <v>3355</v>
      </c>
      <c r="BF91" s="53" t="s">
        <v>4092</v>
      </c>
      <c r="BG91" s="53" t="s">
        <v>3355</v>
      </c>
      <c r="BH91" s="53" t="s">
        <v>3355</v>
      </c>
      <c r="BI91" s="53" t="s">
        <v>4651</v>
      </c>
      <c r="BJ91" s="53" t="s">
        <v>3355</v>
      </c>
      <c r="BK91" s="53" t="s">
        <v>3355</v>
      </c>
      <c r="BL91" s="53" t="s">
        <v>3355</v>
      </c>
      <c r="BM91" s="53" t="s">
        <v>3355</v>
      </c>
      <c r="BN91" s="53">
        <v>99999</v>
      </c>
      <c r="BO91" s="53" t="s">
        <v>3355</v>
      </c>
      <c r="BP91" s="53" t="s">
        <v>4652</v>
      </c>
      <c r="BQ91" s="53" t="s">
        <v>3355</v>
      </c>
      <c r="BR91" s="53" t="s">
        <v>3355</v>
      </c>
      <c r="BS91" s="53" t="s">
        <v>1292</v>
      </c>
      <c r="BT91" s="53" t="s">
        <v>3355</v>
      </c>
      <c r="BU91" s="53">
        <v>250521001838</v>
      </c>
      <c r="BV91" s="53" t="s">
        <v>3355</v>
      </c>
      <c r="BW91" s="53" t="s">
        <v>3355</v>
      </c>
      <c r="BX91" s="53">
        <v>99999</v>
      </c>
      <c r="BY91" s="53" t="s">
        <v>3355</v>
      </c>
      <c r="BZ91" s="53" t="s">
        <v>3355</v>
      </c>
      <c r="CA91" s="53" t="s">
        <v>3355</v>
      </c>
      <c r="CB91" s="53" t="s">
        <v>3355</v>
      </c>
      <c r="CC91" s="53" t="s">
        <v>3355</v>
      </c>
      <c r="CD91" s="53" t="s">
        <v>3355</v>
      </c>
      <c r="CE91" t="s">
        <v>4096</v>
      </c>
      <c r="CF91" t="s">
        <v>4097</v>
      </c>
    </row>
    <row r="92" spans="1:84">
      <c r="A92" s="53">
        <v>20656</v>
      </c>
      <c r="B92" s="53" t="s">
        <v>3355</v>
      </c>
      <c r="C92" s="53" t="s">
        <v>4663</v>
      </c>
      <c r="D92" s="53" t="s">
        <v>3355</v>
      </c>
      <c r="E92" s="53" t="s">
        <v>3355</v>
      </c>
      <c r="F92" s="53" t="s">
        <v>4664</v>
      </c>
      <c r="G92" s="53" t="s">
        <v>3383</v>
      </c>
      <c r="H92" s="53" t="s">
        <v>4360</v>
      </c>
      <c r="I92" s="53">
        <v>99999</v>
      </c>
      <c r="J92" s="53" t="s">
        <v>3355</v>
      </c>
      <c r="K92" s="53" t="s">
        <v>3355</v>
      </c>
      <c r="L92" s="53" t="s">
        <v>4219</v>
      </c>
      <c r="M92" s="53" t="s">
        <v>4639</v>
      </c>
      <c r="N92" s="53" t="s">
        <v>4639</v>
      </c>
      <c r="O92" s="53" t="s">
        <v>4083</v>
      </c>
      <c r="P92" s="53" t="s">
        <v>4084</v>
      </c>
      <c r="Q92" s="53" t="s">
        <v>4095</v>
      </c>
      <c r="R92" s="53" t="s">
        <v>4640</v>
      </c>
      <c r="S92" s="53" t="s">
        <v>4641</v>
      </c>
      <c r="T92" s="53" t="s">
        <v>4642</v>
      </c>
      <c r="U92" s="53" t="s">
        <v>3383</v>
      </c>
      <c r="V92" s="53" t="s">
        <v>3352</v>
      </c>
      <c r="W92" s="53" t="s">
        <v>3355</v>
      </c>
      <c r="X92" s="53" t="s">
        <v>3355</v>
      </c>
      <c r="Y92" s="53" t="s">
        <v>4643</v>
      </c>
      <c r="Z92" s="53" t="s">
        <v>4639</v>
      </c>
      <c r="AA92" s="53" t="s">
        <v>4639</v>
      </c>
      <c r="AB92" s="53" t="s">
        <v>3355</v>
      </c>
      <c r="AC92" s="53" t="s">
        <v>4447</v>
      </c>
      <c r="AD92" s="53" t="s">
        <v>3355</v>
      </c>
      <c r="AE92" s="53" t="s">
        <v>3355</v>
      </c>
      <c r="AF92" s="53" t="s">
        <v>3355</v>
      </c>
      <c r="AG92" s="53" t="s">
        <v>3355</v>
      </c>
      <c r="AH92" s="53" t="s">
        <v>3355</v>
      </c>
      <c r="AI92" s="53" t="s">
        <v>3355</v>
      </c>
      <c r="AJ92" s="53" t="s">
        <v>3355</v>
      </c>
      <c r="AK92" s="53" t="s">
        <v>1292</v>
      </c>
      <c r="AL92" s="53" t="s">
        <v>4665</v>
      </c>
      <c r="AM92" s="53" t="s">
        <v>3355</v>
      </c>
      <c r="AN92" s="53" t="s">
        <v>4666</v>
      </c>
      <c r="AO92" s="53" t="s">
        <v>3355</v>
      </c>
      <c r="AP92" s="54">
        <v>45799.7223148148</v>
      </c>
      <c r="AQ92" s="53" t="s">
        <v>3355</v>
      </c>
      <c r="AR92" s="53" t="s">
        <v>3576</v>
      </c>
      <c r="AS92" s="53" t="s">
        <v>3355</v>
      </c>
      <c r="AT92" s="53" t="s">
        <v>4647</v>
      </c>
      <c r="AU92" s="53" t="s">
        <v>4667</v>
      </c>
      <c r="AV92" s="53" t="s">
        <v>3355</v>
      </c>
      <c r="AW92" s="54">
        <v>45799.7223032407</v>
      </c>
      <c r="AX92" s="53" t="s">
        <v>4665</v>
      </c>
      <c r="AY92" s="53" t="s">
        <v>4090</v>
      </c>
      <c r="AZ92" s="53" t="s">
        <v>3355</v>
      </c>
      <c r="BA92" s="53" t="s">
        <v>3355</v>
      </c>
      <c r="BB92" s="53" t="s">
        <v>3355</v>
      </c>
      <c r="BC92" s="53" t="s">
        <v>4649</v>
      </c>
      <c r="BD92" s="53" t="s">
        <v>4650</v>
      </c>
      <c r="BE92" s="53" t="s">
        <v>3355</v>
      </c>
      <c r="BF92" s="53" t="s">
        <v>4092</v>
      </c>
      <c r="BG92" s="53" t="s">
        <v>3355</v>
      </c>
      <c r="BH92" s="53" t="s">
        <v>3355</v>
      </c>
      <c r="BI92" s="53" t="s">
        <v>4651</v>
      </c>
      <c r="BJ92" s="53" t="s">
        <v>3355</v>
      </c>
      <c r="BK92" s="53" t="s">
        <v>3355</v>
      </c>
      <c r="BL92" s="53" t="s">
        <v>3355</v>
      </c>
      <c r="BM92" s="53" t="s">
        <v>3355</v>
      </c>
      <c r="BN92" s="53">
        <v>99999</v>
      </c>
      <c r="BO92" s="53" t="s">
        <v>3355</v>
      </c>
      <c r="BP92" s="53" t="s">
        <v>4652</v>
      </c>
      <c r="BQ92" s="53" t="s">
        <v>3355</v>
      </c>
      <c r="BR92" s="53" t="s">
        <v>3355</v>
      </c>
      <c r="BS92" s="53" t="s">
        <v>1292</v>
      </c>
      <c r="BT92" s="53" t="s">
        <v>3355</v>
      </c>
      <c r="BU92" s="53">
        <v>250521001837</v>
      </c>
      <c r="BV92" s="53" t="s">
        <v>3355</v>
      </c>
      <c r="BW92" s="53" t="s">
        <v>3355</v>
      </c>
      <c r="BX92" s="53">
        <v>99999</v>
      </c>
      <c r="BY92" s="53" t="s">
        <v>3355</v>
      </c>
      <c r="BZ92" s="53" t="s">
        <v>3355</v>
      </c>
      <c r="CA92" s="53" t="s">
        <v>3355</v>
      </c>
      <c r="CB92" s="53" t="s">
        <v>3355</v>
      </c>
      <c r="CC92" s="53" t="s">
        <v>3355</v>
      </c>
      <c r="CD92" s="53" t="s">
        <v>3355</v>
      </c>
      <c r="CE92" t="s">
        <v>4096</v>
      </c>
      <c r="CF92" t="s">
        <v>4097</v>
      </c>
    </row>
    <row r="93" spans="1:84">
      <c r="A93" s="53">
        <v>20657</v>
      </c>
      <c r="B93" s="53" t="s">
        <v>3355</v>
      </c>
      <c r="C93" s="53" t="s">
        <v>4668</v>
      </c>
      <c r="D93" s="53" t="s">
        <v>3355</v>
      </c>
      <c r="E93" s="53" t="s">
        <v>3355</v>
      </c>
      <c r="F93" s="53" t="s">
        <v>4669</v>
      </c>
      <c r="G93" s="53" t="s">
        <v>3383</v>
      </c>
      <c r="H93" s="53" t="s">
        <v>4360</v>
      </c>
      <c r="I93" s="53">
        <v>99999</v>
      </c>
      <c r="J93" s="53" t="s">
        <v>3355</v>
      </c>
      <c r="K93" s="53" t="s">
        <v>3355</v>
      </c>
      <c r="L93" s="53" t="s">
        <v>4219</v>
      </c>
      <c r="M93" s="53" t="s">
        <v>4639</v>
      </c>
      <c r="N93" s="53" t="s">
        <v>4639</v>
      </c>
      <c r="O93" s="53" t="s">
        <v>4083</v>
      </c>
      <c r="P93" s="53" t="s">
        <v>4084</v>
      </c>
      <c r="Q93" s="53" t="s">
        <v>4095</v>
      </c>
      <c r="R93" s="53" t="s">
        <v>4640</v>
      </c>
      <c r="S93" s="53" t="s">
        <v>4641</v>
      </c>
      <c r="T93" s="53" t="s">
        <v>4642</v>
      </c>
      <c r="U93" s="53" t="s">
        <v>3383</v>
      </c>
      <c r="V93" s="53" t="s">
        <v>3352</v>
      </c>
      <c r="W93" s="53" t="s">
        <v>3355</v>
      </c>
      <c r="X93" s="53" t="s">
        <v>3355</v>
      </c>
      <c r="Y93" s="53" t="s">
        <v>4643</v>
      </c>
      <c r="Z93" s="53" t="s">
        <v>4639</v>
      </c>
      <c r="AA93" s="53" t="s">
        <v>4639</v>
      </c>
      <c r="AB93" s="53" t="s">
        <v>3355</v>
      </c>
      <c r="AC93" s="53" t="s">
        <v>4447</v>
      </c>
      <c r="AD93" s="53" t="s">
        <v>3355</v>
      </c>
      <c r="AE93" s="53" t="s">
        <v>3355</v>
      </c>
      <c r="AF93" s="53" t="s">
        <v>3355</v>
      </c>
      <c r="AG93" s="53" t="s">
        <v>3355</v>
      </c>
      <c r="AH93" s="53" t="s">
        <v>3355</v>
      </c>
      <c r="AI93" s="53" t="s">
        <v>3355</v>
      </c>
      <c r="AJ93" s="53" t="s">
        <v>3355</v>
      </c>
      <c r="AK93" s="53" t="s">
        <v>1292</v>
      </c>
      <c r="AL93" s="53" t="s">
        <v>4670</v>
      </c>
      <c r="AM93" s="53" t="s">
        <v>3355</v>
      </c>
      <c r="AN93" s="53" t="s">
        <v>4671</v>
      </c>
      <c r="AO93" s="53" t="s">
        <v>3355</v>
      </c>
      <c r="AP93" s="54">
        <v>45799.7223032407</v>
      </c>
      <c r="AQ93" s="53" t="s">
        <v>3355</v>
      </c>
      <c r="AR93" s="53" t="s">
        <v>3576</v>
      </c>
      <c r="AS93" s="53" t="s">
        <v>3355</v>
      </c>
      <c r="AT93" s="53" t="s">
        <v>4647</v>
      </c>
      <c r="AU93" s="53" t="s">
        <v>4672</v>
      </c>
      <c r="AV93" s="53" t="s">
        <v>3355</v>
      </c>
      <c r="AW93" s="54">
        <v>45799.7222916667</v>
      </c>
      <c r="AX93" s="53" t="s">
        <v>4670</v>
      </c>
      <c r="AY93" s="53" t="s">
        <v>4090</v>
      </c>
      <c r="AZ93" s="53" t="s">
        <v>3355</v>
      </c>
      <c r="BA93" s="53" t="s">
        <v>3355</v>
      </c>
      <c r="BB93" s="53" t="s">
        <v>3355</v>
      </c>
      <c r="BC93" s="53" t="s">
        <v>4649</v>
      </c>
      <c r="BD93" s="53" t="s">
        <v>4650</v>
      </c>
      <c r="BE93" s="53" t="s">
        <v>3355</v>
      </c>
      <c r="BF93" s="53" t="s">
        <v>4092</v>
      </c>
      <c r="BG93" s="53" t="s">
        <v>3355</v>
      </c>
      <c r="BH93" s="53" t="s">
        <v>3355</v>
      </c>
      <c r="BI93" s="53" t="s">
        <v>4651</v>
      </c>
      <c r="BJ93" s="53" t="s">
        <v>3355</v>
      </c>
      <c r="BK93" s="53" t="s">
        <v>3355</v>
      </c>
      <c r="BL93" s="53" t="s">
        <v>3355</v>
      </c>
      <c r="BM93" s="53" t="s">
        <v>3355</v>
      </c>
      <c r="BN93" s="53">
        <v>99999</v>
      </c>
      <c r="BO93" s="53" t="s">
        <v>3355</v>
      </c>
      <c r="BP93" s="53" t="s">
        <v>4652</v>
      </c>
      <c r="BQ93" s="53" t="s">
        <v>3355</v>
      </c>
      <c r="BR93" s="53" t="s">
        <v>3355</v>
      </c>
      <c r="BS93" s="53" t="s">
        <v>1292</v>
      </c>
      <c r="BT93" s="53" t="s">
        <v>3355</v>
      </c>
      <c r="BU93" s="53">
        <v>250521001836</v>
      </c>
      <c r="BV93" s="53" t="s">
        <v>3355</v>
      </c>
      <c r="BW93" s="53" t="s">
        <v>3355</v>
      </c>
      <c r="BX93" s="53">
        <v>99999</v>
      </c>
      <c r="BY93" s="53" t="s">
        <v>3355</v>
      </c>
      <c r="BZ93" s="53" t="s">
        <v>3355</v>
      </c>
      <c r="CA93" s="53" t="s">
        <v>3355</v>
      </c>
      <c r="CB93" s="53" t="s">
        <v>3355</v>
      </c>
      <c r="CC93" s="53" t="s">
        <v>3355</v>
      </c>
      <c r="CD93" s="53" t="s">
        <v>3355</v>
      </c>
      <c r="CE93" t="s">
        <v>4096</v>
      </c>
      <c r="CF93" t="s">
        <v>4097</v>
      </c>
    </row>
    <row r="94" spans="1:84">
      <c r="A94" s="53">
        <v>20658</v>
      </c>
      <c r="B94" s="53" t="s">
        <v>3355</v>
      </c>
      <c r="C94" s="53" t="s">
        <v>4673</v>
      </c>
      <c r="D94" s="53" t="s">
        <v>3355</v>
      </c>
      <c r="E94" s="53" t="s">
        <v>3355</v>
      </c>
      <c r="F94" s="53" t="s">
        <v>4674</v>
      </c>
      <c r="G94" s="53" t="s">
        <v>3383</v>
      </c>
      <c r="H94" s="53" t="s">
        <v>4360</v>
      </c>
      <c r="I94" s="53">
        <v>99999</v>
      </c>
      <c r="J94" s="53" t="s">
        <v>3355</v>
      </c>
      <c r="K94" s="53" t="s">
        <v>3355</v>
      </c>
      <c r="L94" s="53" t="s">
        <v>4219</v>
      </c>
      <c r="M94" s="53" t="s">
        <v>4639</v>
      </c>
      <c r="N94" s="53" t="s">
        <v>4639</v>
      </c>
      <c r="O94" s="53" t="s">
        <v>4083</v>
      </c>
      <c r="P94" s="53" t="s">
        <v>4084</v>
      </c>
      <c r="Q94" s="53" t="s">
        <v>4095</v>
      </c>
      <c r="R94" s="53" t="s">
        <v>4640</v>
      </c>
      <c r="S94" s="53" t="s">
        <v>4641</v>
      </c>
      <c r="T94" s="53" t="s">
        <v>4642</v>
      </c>
      <c r="U94" s="53" t="s">
        <v>3383</v>
      </c>
      <c r="V94" s="53" t="s">
        <v>3352</v>
      </c>
      <c r="W94" s="53" t="s">
        <v>3355</v>
      </c>
      <c r="X94" s="53" t="s">
        <v>3355</v>
      </c>
      <c r="Y94" s="53" t="s">
        <v>4643</v>
      </c>
      <c r="Z94" s="53" t="s">
        <v>4639</v>
      </c>
      <c r="AA94" s="53" t="s">
        <v>4639</v>
      </c>
      <c r="AB94" s="53" t="s">
        <v>3355</v>
      </c>
      <c r="AC94" s="53" t="s">
        <v>4447</v>
      </c>
      <c r="AD94" s="53" t="s">
        <v>3355</v>
      </c>
      <c r="AE94" s="53" t="s">
        <v>3355</v>
      </c>
      <c r="AF94" s="53" t="s">
        <v>3355</v>
      </c>
      <c r="AG94" s="53" t="s">
        <v>3355</v>
      </c>
      <c r="AH94" s="53" t="s">
        <v>3355</v>
      </c>
      <c r="AI94" s="53" t="s">
        <v>3355</v>
      </c>
      <c r="AJ94" s="53" t="s">
        <v>3355</v>
      </c>
      <c r="AK94" s="53" t="s">
        <v>1292</v>
      </c>
      <c r="AL94" s="53" t="s">
        <v>4675</v>
      </c>
      <c r="AM94" s="53" t="s">
        <v>3355</v>
      </c>
      <c r="AN94" s="53" t="s">
        <v>4676</v>
      </c>
      <c r="AO94" s="53" t="s">
        <v>3355</v>
      </c>
      <c r="AP94" s="54">
        <v>45799.7223842593</v>
      </c>
      <c r="AQ94" s="53" t="s">
        <v>3355</v>
      </c>
      <c r="AR94" s="53" t="s">
        <v>3576</v>
      </c>
      <c r="AS94" s="53" t="s">
        <v>3355</v>
      </c>
      <c r="AT94" s="53" t="s">
        <v>4647</v>
      </c>
      <c r="AU94" s="53" t="s">
        <v>4677</v>
      </c>
      <c r="AV94" s="53" t="s">
        <v>3355</v>
      </c>
      <c r="AW94" s="54">
        <v>45799.7223726852</v>
      </c>
      <c r="AX94" s="53" t="s">
        <v>4675</v>
      </c>
      <c r="AY94" s="53" t="s">
        <v>4090</v>
      </c>
      <c r="AZ94" s="53" t="s">
        <v>3355</v>
      </c>
      <c r="BA94" s="53" t="s">
        <v>3355</v>
      </c>
      <c r="BB94" s="53" t="s">
        <v>3355</v>
      </c>
      <c r="BC94" s="53" t="s">
        <v>4649</v>
      </c>
      <c r="BD94" s="53" t="s">
        <v>4650</v>
      </c>
      <c r="BE94" s="53" t="s">
        <v>3355</v>
      </c>
      <c r="BF94" s="53" t="s">
        <v>4092</v>
      </c>
      <c r="BG94" s="53" t="s">
        <v>3355</v>
      </c>
      <c r="BH94" s="53" t="s">
        <v>3355</v>
      </c>
      <c r="BI94" s="53" t="s">
        <v>4651</v>
      </c>
      <c r="BJ94" s="53" t="s">
        <v>3355</v>
      </c>
      <c r="BK94" s="53" t="s">
        <v>3355</v>
      </c>
      <c r="BL94" s="53" t="s">
        <v>3355</v>
      </c>
      <c r="BM94" s="53" t="s">
        <v>3355</v>
      </c>
      <c r="BN94" s="53">
        <v>99999</v>
      </c>
      <c r="BO94" s="53" t="s">
        <v>3355</v>
      </c>
      <c r="BP94" s="53" t="s">
        <v>4652</v>
      </c>
      <c r="BQ94" s="53" t="s">
        <v>3355</v>
      </c>
      <c r="BR94" s="53" t="s">
        <v>3355</v>
      </c>
      <c r="BS94" s="53" t="s">
        <v>1292</v>
      </c>
      <c r="BT94" s="53" t="s">
        <v>3355</v>
      </c>
      <c r="BU94" s="53">
        <v>250521001842</v>
      </c>
      <c r="BV94" s="53" t="s">
        <v>3355</v>
      </c>
      <c r="BW94" s="53" t="s">
        <v>3355</v>
      </c>
      <c r="BX94" s="53">
        <v>99999</v>
      </c>
      <c r="BY94" s="53" t="s">
        <v>3355</v>
      </c>
      <c r="BZ94" s="53" t="s">
        <v>3355</v>
      </c>
      <c r="CA94" s="53" t="s">
        <v>3355</v>
      </c>
      <c r="CB94" s="53" t="s">
        <v>3355</v>
      </c>
      <c r="CC94" s="53" t="s">
        <v>3355</v>
      </c>
      <c r="CD94" s="53" t="s">
        <v>3355</v>
      </c>
      <c r="CE94" t="s">
        <v>4096</v>
      </c>
      <c r="CF94" t="s">
        <v>4097</v>
      </c>
    </row>
    <row r="95" spans="1:84">
      <c r="A95" s="53">
        <v>20659</v>
      </c>
      <c r="B95" s="53" t="s">
        <v>3355</v>
      </c>
      <c r="C95" s="53" t="s">
        <v>4678</v>
      </c>
      <c r="D95" s="53" t="s">
        <v>3355</v>
      </c>
      <c r="E95" s="53" t="s">
        <v>3355</v>
      </c>
      <c r="F95" s="53" t="s">
        <v>4679</v>
      </c>
      <c r="G95" s="53" t="s">
        <v>3383</v>
      </c>
      <c r="H95" s="53" t="s">
        <v>4360</v>
      </c>
      <c r="I95" s="53">
        <v>99999</v>
      </c>
      <c r="J95" s="53" t="s">
        <v>3355</v>
      </c>
      <c r="K95" s="53" t="s">
        <v>3355</v>
      </c>
      <c r="L95" s="53" t="s">
        <v>4219</v>
      </c>
      <c r="M95" s="53" t="s">
        <v>4639</v>
      </c>
      <c r="N95" s="53" t="s">
        <v>4639</v>
      </c>
      <c r="O95" s="53" t="s">
        <v>4083</v>
      </c>
      <c r="P95" s="53" t="s">
        <v>4084</v>
      </c>
      <c r="Q95" s="53" t="s">
        <v>4095</v>
      </c>
      <c r="R95" s="53" t="s">
        <v>4640</v>
      </c>
      <c r="S95" s="53" t="s">
        <v>4641</v>
      </c>
      <c r="T95" s="53" t="s">
        <v>4642</v>
      </c>
      <c r="U95" s="53" t="s">
        <v>3383</v>
      </c>
      <c r="V95" s="53" t="s">
        <v>3352</v>
      </c>
      <c r="W95" s="53" t="s">
        <v>3355</v>
      </c>
      <c r="X95" s="53" t="s">
        <v>3355</v>
      </c>
      <c r="Y95" s="53" t="s">
        <v>4643</v>
      </c>
      <c r="Z95" s="53" t="s">
        <v>4639</v>
      </c>
      <c r="AA95" s="53" t="s">
        <v>4639</v>
      </c>
      <c r="AB95" s="53" t="s">
        <v>3355</v>
      </c>
      <c r="AC95" s="53" t="s">
        <v>4447</v>
      </c>
      <c r="AD95" s="53" t="s">
        <v>3355</v>
      </c>
      <c r="AE95" s="53" t="s">
        <v>3355</v>
      </c>
      <c r="AF95" s="53" t="s">
        <v>3355</v>
      </c>
      <c r="AG95" s="53" t="s">
        <v>3355</v>
      </c>
      <c r="AH95" s="53" t="s">
        <v>3355</v>
      </c>
      <c r="AI95" s="53" t="s">
        <v>3355</v>
      </c>
      <c r="AJ95" s="53" t="s">
        <v>3355</v>
      </c>
      <c r="AK95" s="53" t="s">
        <v>1292</v>
      </c>
      <c r="AL95" s="53" t="s">
        <v>4680</v>
      </c>
      <c r="AM95" s="53" t="s">
        <v>3355</v>
      </c>
      <c r="AN95" s="53" t="s">
        <v>4681</v>
      </c>
      <c r="AO95" s="53" t="s">
        <v>3355</v>
      </c>
      <c r="AP95" s="54">
        <v>45799.7223726852</v>
      </c>
      <c r="AQ95" s="53" t="s">
        <v>3355</v>
      </c>
      <c r="AR95" s="53" t="s">
        <v>3576</v>
      </c>
      <c r="AS95" s="53" t="s">
        <v>3355</v>
      </c>
      <c r="AT95" s="53" t="s">
        <v>4647</v>
      </c>
      <c r="AU95" s="53" t="s">
        <v>4682</v>
      </c>
      <c r="AV95" s="53" t="s">
        <v>3355</v>
      </c>
      <c r="AW95" s="54">
        <v>45799.7223611111</v>
      </c>
      <c r="AX95" s="53" t="s">
        <v>4680</v>
      </c>
      <c r="AY95" s="53" t="s">
        <v>4090</v>
      </c>
      <c r="AZ95" s="53" t="s">
        <v>3355</v>
      </c>
      <c r="BA95" s="53" t="s">
        <v>3355</v>
      </c>
      <c r="BB95" s="53" t="s">
        <v>3355</v>
      </c>
      <c r="BC95" s="53" t="s">
        <v>4649</v>
      </c>
      <c r="BD95" s="53" t="s">
        <v>4650</v>
      </c>
      <c r="BE95" s="53" t="s">
        <v>3355</v>
      </c>
      <c r="BF95" s="53" t="s">
        <v>4092</v>
      </c>
      <c r="BG95" s="53" t="s">
        <v>3355</v>
      </c>
      <c r="BH95" s="53" t="s">
        <v>3355</v>
      </c>
      <c r="BI95" s="53" t="s">
        <v>4651</v>
      </c>
      <c r="BJ95" s="53" t="s">
        <v>3355</v>
      </c>
      <c r="BK95" s="53" t="s">
        <v>3355</v>
      </c>
      <c r="BL95" s="53" t="s">
        <v>3355</v>
      </c>
      <c r="BM95" s="53" t="s">
        <v>3355</v>
      </c>
      <c r="BN95" s="53">
        <v>99999</v>
      </c>
      <c r="BO95" s="53" t="s">
        <v>3355</v>
      </c>
      <c r="BP95" s="53" t="s">
        <v>4652</v>
      </c>
      <c r="BQ95" s="53" t="s">
        <v>3355</v>
      </c>
      <c r="BR95" s="53" t="s">
        <v>3355</v>
      </c>
      <c r="BS95" s="53" t="s">
        <v>1292</v>
      </c>
      <c r="BT95" s="53" t="s">
        <v>3355</v>
      </c>
      <c r="BU95" s="53">
        <v>250521001841</v>
      </c>
      <c r="BV95" s="53" t="s">
        <v>3355</v>
      </c>
      <c r="BW95" s="53" t="s">
        <v>3355</v>
      </c>
      <c r="BX95" s="53">
        <v>99999</v>
      </c>
      <c r="BY95" s="53" t="s">
        <v>3355</v>
      </c>
      <c r="BZ95" s="53" t="s">
        <v>3355</v>
      </c>
      <c r="CA95" s="53" t="s">
        <v>3355</v>
      </c>
      <c r="CB95" s="53" t="s">
        <v>3355</v>
      </c>
      <c r="CC95" s="53" t="s">
        <v>3355</v>
      </c>
      <c r="CD95" s="53" t="s">
        <v>3355</v>
      </c>
      <c r="CE95" t="s">
        <v>4096</v>
      </c>
      <c r="CF95" t="s">
        <v>4097</v>
      </c>
    </row>
    <row r="96" spans="1:84">
      <c r="A96" s="53">
        <v>20660</v>
      </c>
      <c r="B96" s="53" t="s">
        <v>3355</v>
      </c>
      <c r="C96" s="53" t="s">
        <v>4683</v>
      </c>
      <c r="D96" s="53" t="s">
        <v>3355</v>
      </c>
      <c r="E96" s="53" t="s">
        <v>3355</v>
      </c>
      <c r="F96" s="53" t="s">
        <v>4684</v>
      </c>
      <c r="G96" s="53" t="s">
        <v>3383</v>
      </c>
      <c r="H96" s="53" t="s">
        <v>4360</v>
      </c>
      <c r="I96" s="53">
        <v>99999</v>
      </c>
      <c r="J96" s="53" t="s">
        <v>3355</v>
      </c>
      <c r="K96" s="53" t="s">
        <v>3355</v>
      </c>
      <c r="L96" s="53" t="s">
        <v>4219</v>
      </c>
      <c r="M96" s="53" t="s">
        <v>4639</v>
      </c>
      <c r="N96" s="53" t="s">
        <v>4639</v>
      </c>
      <c r="O96" s="53" t="s">
        <v>4083</v>
      </c>
      <c r="P96" s="53" t="s">
        <v>4084</v>
      </c>
      <c r="Q96" s="53" t="s">
        <v>4095</v>
      </c>
      <c r="R96" s="53" t="s">
        <v>4640</v>
      </c>
      <c r="S96" s="53" t="s">
        <v>4641</v>
      </c>
      <c r="T96" s="53" t="s">
        <v>4642</v>
      </c>
      <c r="U96" s="53" t="s">
        <v>3383</v>
      </c>
      <c r="V96" s="53" t="s">
        <v>3352</v>
      </c>
      <c r="W96" s="53" t="s">
        <v>3355</v>
      </c>
      <c r="X96" s="53" t="s">
        <v>3355</v>
      </c>
      <c r="Y96" s="53" t="s">
        <v>4643</v>
      </c>
      <c r="Z96" s="53" t="s">
        <v>4639</v>
      </c>
      <c r="AA96" s="53" t="s">
        <v>4639</v>
      </c>
      <c r="AB96" s="53" t="s">
        <v>3355</v>
      </c>
      <c r="AC96" s="53" t="s">
        <v>4447</v>
      </c>
      <c r="AD96" s="53" t="s">
        <v>3355</v>
      </c>
      <c r="AE96" s="53" t="s">
        <v>3355</v>
      </c>
      <c r="AF96" s="53" t="s">
        <v>3355</v>
      </c>
      <c r="AG96" s="53" t="s">
        <v>3355</v>
      </c>
      <c r="AH96" s="53" t="s">
        <v>3355</v>
      </c>
      <c r="AI96" s="53" t="s">
        <v>3355</v>
      </c>
      <c r="AJ96" s="53" t="s">
        <v>3355</v>
      </c>
      <c r="AK96" s="53" t="s">
        <v>1292</v>
      </c>
      <c r="AL96" s="53" t="s">
        <v>4685</v>
      </c>
      <c r="AM96" s="53" t="s">
        <v>3355</v>
      </c>
      <c r="AN96" s="53" t="s">
        <v>4686</v>
      </c>
      <c r="AO96" s="53" t="s">
        <v>3355</v>
      </c>
      <c r="AP96" s="54">
        <v>45799.722349537</v>
      </c>
      <c r="AQ96" s="53" t="s">
        <v>3355</v>
      </c>
      <c r="AR96" s="53" t="s">
        <v>3576</v>
      </c>
      <c r="AS96" s="53" t="s">
        <v>3355</v>
      </c>
      <c r="AT96" s="53" t="s">
        <v>4647</v>
      </c>
      <c r="AU96" s="53" t="s">
        <v>4687</v>
      </c>
      <c r="AV96" s="53" t="s">
        <v>3355</v>
      </c>
      <c r="AW96" s="54">
        <v>45799.722337963</v>
      </c>
      <c r="AX96" s="53" t="s">
        <v>4685</v>
      </c>
      <c r="AY96" s="53" t="s">
        <v>4090</v>
      </c>
      <c r="AZ96" s="53" t="s">
        <v>3355</v>
      </c>
      <c r="BA96" s="53" t="s">
        <v>3355</v>
      </c>
      <c r="BB96" s="53" t="s">
        <v>3355</v>
      </c>
      <c r="BC96" s="53" t="s">
        <v>4649</v>
      </c>
      <c r="BD96" s="53" t="s">
        <v>4650</v>
      </c>
      <c r="BE96" s="53" t="s">
        <v>3355</v>
      </c>
      <c r="BF96" s="53" t="s">
        <v>4092</v>
      </c>
      <c r="BG96" s="53" t="s">
        <v>3355</v>
      </c>
      <c r="BH96" s="53" t="s">
        <v>3355</v>
      </c>
      <c r="BI96" s="53" t="s">
        <v>4651</v>
      </c>
      <c r="BJ96" s="53" t="s">
        <v>3355</v>
      </c>
      <c r="BK96" s="53" t="s">
        <v>3355</v>
      </c>
      <c r="BL96" s="53" t="s">
        <v>3355</v>
      </c>
      <c r="BM96" s="53" t="s">
        <v>3355</v>
      </c>
      <c r="BN96" s="53">
        <v>99999</v>
      </c>
      <c r="BO96" s="53" t="s">
        <v>3355</v>
      </c>
      <c r="BP96" s="53" t="s">
        <v>4652</v>
      </c>
      <c r="BQ96" s="53" t="s">
        <v>3355</v>
      </c>
      <c r="BR96" s="53" t="s">
        <v>3355</v>
      </c>
      <c r="BS96" s="53" t="s">
        <v>1292</v>
      </c>
      <c r="BT96" s="53" t="s">
        <v>3355</v>
      </c>
      <c r="BU96" s="53">
        <v>250521001839</v>
      </c>
      <c r="BV96" s="53" t="s">
        <v>3355</v>
      </c>
      <c r="BW96" s="53" t="s">
        <v>3355</v>
      </c>
      <c r="BX96" s="53">
        <v>99999</v>
      </c>
      <c r="BY96" s="53" t="s">
        <v>3355</v>
      </c>
      <c r="BZ96" s="53" t="s">
        <v>3355</v>
      </c>
      <c r="CA96" s="53" t="s">
        <v>3355</v>
      </c>
      <c r="CB96" s="53" t="s">
        <v>3355</v>
      </c>
      <c r="CC96" s="53" t="s">
        <v>3355</v>
      </c>
      <c r="CD96" s="53" t="s">
        <v>3355</v>
      </c>
      <c r="CE96" t="s">
        <v>4096</v>
      </c>
      <c r="CF96" t="s">
        <v>4097</v>
      </c>
    </row>
    <row r="97" spans="1:84">
      <c r="A97" s="53">
        <v>20661</v>
      </c>
      <c r="B97" s="53" t="s">
        <v>3355</v>
      </c>
      <c r="C97" s="53" t="s">
        <v>4688</v>
      </c>
      <c r="D97" s="53" t="s">
        <v>3355</v>
      </c>
      <c r="E97" s="53" t="s">
        <v>3355</v>
      </c>
      <c r="F97" s="53" t="s">
        <v>4689</v>
      </c>
      <c r="G97" s="53" t="s">
        <v>3383</v>
      </c>
      <c r="H97" s="53" t="s">
        <v>4360</v>
      </c>
      <c r="I97" s="53">
        <v>99999</v>
      </c>
      <c r="J97" s="53" t="s">
        <v>3355</v>
      </c>
      <c r="K97" s="53" t="s">
        <v>3355</v>
      </c>
      <c r="L97" s="53" t="s">
        <v>4219</v>
      </c>
      <c r="M97" s="53" t="s">
        <v>4639</v>
      </c>
      <c r="N97" s="53" t="s">
        <v>4639</v>
      </c>
      <c r="O97" s="53" t="s">
        <v>4083</v>
      </c>
      <c r="P97" s="53" t="s">
        <v>4084</v>
      </c>
      <c r="Q97" s="53" t="s">
        <v>4095</v>
      </c>
      <c r="R97" s="53" t="s">
        <v>4640</v>
      </c>
      <c r="S97" s="53" t="s">
        <v>4641</v>
      </c>
      <c r="T97" s="53" t="s">
        <v>4642</v>
      </c>
      <c r="U97" s="53" t="s">
        <v>3383</v>
      </c>
      <c r="V97" s="53" t="s">
        <v>3352</v>
      </c>
      <c r="W97" s="53" t="s">
        <v>3355</v>
      </c>
      <c r="X97" s="53" t="s">
        <v>3355</v>
      </c>
      <c r="Y97" s="53" t="s">
        <v>4643</v>
      </c>
      <c r="Z97" s="53" t="s">
        <v>4639</v>
      </c>
      <c r="AA97" s="53" t="s">
        <v>4639</v>
      </c>
      <c r="AB97" s="53" t="s">
        <v>3355</v>
      </c>
      <c r="AC97" s="53" t="s">
        <v>4447</v>
      </c>
      <c r="AD97" s="53" t="s">
        <v>3355</v>
      </c>
      <c r="AE97" s="53" t="s">
        <v>3355</v>
      </c>
      <c r="AF97" s="53" t="s">
        <v>3355</v>
      </c>
      <c r="AG97" s="53" t="s">
        <v>3355</v>
      </c>
      <c r="AH97" s="53" t="s">
        <v>3355</v>
      </c>
      <c r="AI97" s="53" t="s">
        <v>3355</v>
      </c>
      <c r="AJ97" s="53" t="s">
        <v>3355</v>
      </c>
      <c r="AK97" s="53" t="s">
        <v>1292</v>
      </c>
      <c r="AL97" s="53" t="s">
        <v>4690</v>
      </c>
      <c r="AM97" s="53" t="s">
        <v>3355</v>
      </c>
      <c r="AN97" s="53" t="s">
        <v>4691</v>
      </c>
      <c r="AO97" s="53" t="s">
        <v>3355</v>
      </c>
      <c r="AP97" s="54">
        <v>45799.722337963</v>
      </c>
      <c r="AQ97" s="53" t="s">
        <v>3355</v>
      </c>
      <c r="AR97" s="53" t="s">
        <v>3576</v>
      </c>
      <c r="AS97" s="53" t="s">
        <v>3355</v>
      </c>
      <c r="AT97" s="53" t="s">
        <v>4647</v>
      </c>
      <c r="AU97" s="53" t="s">
        <v>4692</v>
      </c>
      <c r="AV97" s="53" t="s">
        <v>3355</v>
      </c>
      <c r="AW97" s="54">
        <v>45799.7223263889</v>
      </c>
      <c r="AX97" s="53" t="s">
        <v>4690</v>
      </c>
      <c r="AY97" s="53" t="s">
        <v>4090</v>
      </c>
      <c r="AZ97" s="53" t="s">
        <v>3355</v>
      </c>
      <c r="BA97" s="53" t="s">
        <v>3355</v>
      </c>
      <c r="BB97" s="53" t="s">
        <v>3355</v>
      </c>
      <c r="BC97" s="53" t="s">
        <v>4649</v>
      </c>
      <c r="BD97" s="53" t="s">
        <v>4650</v>
      </c>
      <c r="BE97" s="53" t="s">
        <v>3355</v>
      </c>
      <c r="BF97" s="53" t="s">
        <v>4092</v>
      </c>
      <c r="BG97" s="53" t="s">
        <v>3355</v>
      </c>
      <c r="BH97" s="53" t="s">
        <v>3355</v>
      </c>
      <c r="BI97" s="53" t="s">
        <v>4651</v>
      </c>
      <c r="BJ97" s="53" t="s">
        <v>3355</v>
      </c>
      <c r="BK97" s="53" t="s">
        <v>3355</v>
      </c>
      <c r="BL97" s="53" t="s">
        <v>3355</v>
      </c>
      <c r="BM97" s="53" t="s">
        <v>3355</v>
      </c>
      <c r="BN97" s="53">
        <v>99999</v>
      </c>
      <c r="BO97" s="53" t="s">
        <v>3355</v>
      </c>
      <c r="BP97" s="53" t="s">
        <v>4652</v>
      </c>
      <c r="BQ97" s="53" t="s">
        <v>3355</v>
      </c>
      <c r="BR97" s="53" t="s">
        <v>3355</v>
      </c>
      <c r="BS97" s="53" t="s">
        <v>1292</v>
      </c>
      <c r="BT97" s="53" t="s">
        <v>3355</v>
      </c>
      <c r="BU97" s="53">
        <v>250521001840</v>
      </c>
      <c r="BV97" s="53" t="s">
        <v>3355</v>
      </c>
      <c r="BW97" s="53" t="s">
        <v>3355</v>
      </c>
      <c r="BX97" s="53">
        <v>99999</v>
      </c>
      <c r="BY97" s="53" t="s">
        <v>3355</v>
      </c>
      <c r="BZ97" s="53" t="s">
        <v>3355</v>
      </c>
      <c r="CA97" s="53" t="s">
        <v>3355</v>
      </c>
      <c r="CB97" s="53" t="s">
        <v>3355</v>
      </c>
      <c r="CC97" s="53" t="s">
        <v>3355</v>
      </c>
      <c r="CD97" s="53" t="s">
        <v>3355</v>
      </c>
      <c r="CE97" t="s">
        <v>4096</v>
      </c>
      <c r="CF97" t="s">
        <v>4097</v>
      </c>
    </row>
    <row r="98" spans="1:84">
      <c r="A98" s="53">
        <v>20662</v>
      </c>
      <c r="B98" s="53" t="s">
        <v>3355</v>
      </c>
      <c r="C98" s="53" t="s">
        <v>4693</v>
      </c>
      <c r="D98" s="53" t="s">
        <v>3355</v>
      </c>
      <c r="E98" s="53" t="s">
        <v>3355</v>
      </c>
      <c r="F98" s="53" t="s">
        <v>4694</v>
      </c>
      <c r="G98" s="53" t="s">
        <v>3383</v>
      </c>
      <c r="H98" s="53" t="s">
        <v>4360</v>
      </c>
      <c r="I98" s="53">
        <v>99999</v>
      </c>
      <c r="J98" s="53" t="s">
        <v>3355</v>
      </c>
      <c r="K98" s="53" t="s">
        <v>3355</v>
      </c>
      <c r="L98" s="53" t="s">
        <v>4219</v>
      </c>
      <c r="M98" s="53" t="s">
        <v>4639</v>
      </c>
      <c r="N98" s="53" t="s">
        <v>4639</v>
      </c>
      <c r="O98" s="53" t="s">
        <v>4083</v>
      </c>
      <c r="P98" s="53" t="s">
        <v>4084</v>
      </c>
      <c r="Q98" s="53" t="s">
        <v>4095</v>
      </c>
      <c r="R98" s="53" t="s">
        <v>4640</v>
      </c>
      <c r="S98" s="53" t="s">
        <v>4641</v>
      </c>
      <c r="T98" s="53" t="s">
        <v>4642</v>
      </c>
      <c r="U98" s="53" t="s">
        <v>3383</v>
      </c>
      <c r="V98" s="53" t="s">
        <v>3352</v>
      </c>
      <c r="W98" s="53" t="s">
        <v>3355</v>
      </c>
      <c r="X98" s="53" t="s">
        <v>3355</v>
      </c>
      <c r="Y98" s="53" t="s">
        <v>4643</v>
      </c>
      <c r="Z98" s="53" t="s">
        <v>4639</v>
      </c>
      <c r="AA98" s="53" t="s">
        <v>4639</v>
      </c>
      <c r="AB98" s="53" t="s">
        <v>3355</v>
      </c>
      <c r="AC98" s="53" t="s">
        <v>4447</v>
      </c>
      <c r="AD98" s="53" t="s">
        <v>3355</v>
      </c>
      <c r="AE98" s="53" t="s">
        <v>3355</v>
      </c>
      <c r="AF98" s="53" t="s">
        <v>3355</v>
      </c>
      <c r="AG98" s="53" t="s">
        <v>3355</v>
      </c>
      <c r="AH98" s="53" t="s">
        <v>3355</v>
      </c>
      <c r="AI98" s="53" t="s">
        <v>3355</v>
      </c>
      <c r="AJ98" s="53" t="s">
        <v>3355</v>
      </c>
      <c r="AK98" s="53" t="s">
        <v>1292</v>
      </c>
      <c r="AL98" s="53" t="s">
        <v>4695</v>
      </c>
      <c r="AM98" s="53" t="s">
        <v>3355</v>
      </c>
      <c r="AN98" s="53" t="s">
        <v>4696</v>
      </c>
      <c r="AO98" s="53" t="s">
        <v>3355</v>
      </c>
      <c r="AP98" s="54">
        <v>45799.7224652778</v>
      </c>
      <c r="AQ98" s="53" t="s">
        <v>3355</v>
      </c>
      <c r="AR98" s="53" t="s">
        <v>3576</v>
      </c>
      <c r="AS98" s="53" t="s">
        <v>3355</v>
      </c>
      <c r="AT98" s="53" t="s">
        <v>4647</v>
      </c>
      <c r="AU98" s="53" t="s">
        <v>4697</v>
      </c>
      <c r="AV98" s="53" t="s">
        <v>3355</v>
      </c>
      <c r="AW98" s="54">
        <v>45799.7224537037</v>
      </c>
      <c r="AX98" s="53" t="s">
        <v>4695</v>
      </c>
      <c r="AY98" s="53" t="s">
        <v>4090</v>
      </c>
      <c r="AZ98" s="53" t="s">
        <v>3355</v>
      </c>
      <c r="BA98" s="53" t="s">
        <v>3355</v>
      </c>
      <c r="BB98" s="53" t="s">
        <v>3355</v>
      </c>
      <c r="BC98" s="53" t="s">
        <v>4649</v>
      </c>
      <c r="BD98" s="53" t="s">
        <v>4650</v>
      </c>
      <c r="BE98" s="53" t="s">
        <v>3355</v>
      </c>
      <c r="BF98" s="53" t="s">
        <v>4092</v>
      </c>
      <c r="BG98" s="53" t="s">
        <v>3355</v>
      </c>
      <c r="BH98" s="53" t="s">
        <v>3355</v>
      </c>
      <c r="BI98" s="53" t="s">
        <v>4651</v>
      </c>
      <c r="BJ98" s="53" t="s">
        <v>3355</v>
      </c>
      <c r="BK98" s="53" t="s">
        <v>3355</v>
      </c>
      <c r="BL98" s="53" t="s">
        <v>3355</v>
      </c>
      <c r="BM98" s="53" t="s">
        <v>3355</v>
      </c>
      <c r="BN98" s="53">
        <v>99999</v>
      </c>
      <c r="BO98" s="53" t="s">
        <v>3355</v>
      </c>
      <c r="BP98" s="53" t="s">
        <v>4652</v>
      </c>
      <c r="BQ98" s="53" t="s">
        <v>3355</v>
      </c>
      <c r="BR98" s="53" t="s">
        <v>3355</v>
      </c>
      <c r="BS98" s="53" t="s">
        <v>1292</v>
      </c>
      <c r="BT98" s="53" t="s">
        <v>3355</v>
      </c>
      <c r="BU98" s="53">
        <v>250521001843</v>
      </c>
      <c r="BV98" s="53" t="s">
        <v>3355</v>
      </c>
      <c r="BW98" s="53" t="s">
        <v>3355</v>
      </c>
      <c r="BX98" s="53">
        <v>99999</v>
      </c>
      <c r="BY98" s="53" t="s">
        <v>3355</v>
      </c>
      <c r="BZ98" s="53" t="s">
        <v>3355</v>
      </c>
      <c r="CA98" s="53" t="s">
        <v>3355</v>
      </c>
      <c r="CB98" s="53" t="s">
        <v>3355</v>
      </c>
      <c r="CC98" s="53" t="s">
        <v>3355</v>
      </c>
      <c r="CD98" s="53" t="s">
        <v>3355</v>
      </c>
      <c r="CE98" t="s">
        <v>4096</v>
      </c>
      <c r="CF98" t="s">
        <v>4097</v>
      </c>
    </row>
    <row r="99" spans="1:84">
      <c r="A99" s="53">
        <v>20663</v>
      </c>
      <c r="B99" s="53" t="s">
        <v>3355</v>
      </c>
      <c r="C99" s="53" t="s">
        <v>4698</v>
      </c>
      <c r="D99" s="53" t="s">
        <v>3355</v>
      </c>
      <c r="E99" s="53" t="s">
        <v>3355</v>
      </c>
      <c r="F99" s="53" t="s">
        <v>4699</v>
      </c>
      <c r="G99" s="53" t="s">
        <v>3383</v>
      </c>
      <c r="H99" s="53" t="s">
        <v>4360</v>
      </c>
      <c r="I99" s="53">
        <v>99999</v>
      </c>
      <c r="J99" s="53" t="s">
        <v>3355</v>
      </c>
      <c r="K99" s="53" t="s">
        <v>3355</v>
      </c>
      <c r="L99" s="53" t="s">
        <v>4219</v>
      </c>
      <c r="M99" s="53" t="s">
        <v>4639</v>
      </c>
      <c r="N99" s="53" t="s">
        <v>4639</v>
      </c>
      <c r="O99" s="53" t="s">
        <v>4083</v>
      </c>
      <c r="P99" s="53" t="s">
        <v>4084</v>
      </c>
      <c r="Q99" s="53" t="s">
        <v>4095</v>
      </c>
      <c r="R99" s="53" t="s">
        <v>4640</v>
      </c>
      <c r="S99" s="53" t="s">
        <v>4641</v>
      </c>
      <c r="T99" s="53" t="s">
        <v>4642</v>
      </c>
      <c r="U99" s="53" t="s">
        <v>3383</v>
      </c>
      <c r="V99" s="53" t="s">
        <v>3352</v>
      </c>
      <c r="W99" s="53" t="s">
        <v>3355</v>
      </c>
      <c r="X99" s="53" t="s">
        <v>3355</v>
      </c>
      <c r="Y99" s="53" t="s">
        <v>4643</v>
      </c>
      <c r="Z99" s="53" t="s">
        <v>4639</v>
      </c>
      <c r="AA99" s="53" t="s">
        <v>4639</v>
      </c>
      <c r="AB99" s="53" t="s">
        <v>3355</v>
      </c>
      <c r="AC99" s="53" t="s">
        <v>4447</v>
      </c>
      <c r="AD99" s="53" t="s">
        <v>3355</v>
      </c>
      <c r="AE99" s="53" t="s">
        <v>3355</v>
      </c>
      <c r="AF99" s="53" t="s">
        <v>3355</v>
      </c>
      <c r="AG99" s="53" t="s">
        <v>3355</v>
      </c>
      <c r="AH99" s="53" t="s">
        <v>3355</v>
      </c>
      <c r="AI99" s="53" t="s">
        <v>3355</v>
      </c>
      <c r="AJ99" s="53" t="s">
        <v>3355</v>
      </c>
      <c r="AK99" s="53" t="s">
        <v>1292</v>
      </c>
      <c r="AL99" s="53" t="s">
        <v>4700</v>
      </c>
      <c r="AM99" s="53" t="s">
        <v>3355</v>
      </c>
      <c r="AN99" s="53" t="s">
        <v>4701</v>
      </c>
      <c r="AO99" s="53" t="s">
        <v>3355</v>
      </c>
      <c r="AP99" s="54">
        <v>45799.7224537037</v>
      </c>
      <c r="AQ99" s="53" t="s">
        <v>3355</v>
      </c>
      <c r="AR99" s="53" t="s">
        <v>3576</v>
      </c>
      <c r="AS99" s="53" t="s">
        <v>3355</v>
      </c>
      <c r="AT99" s="53" t="s">
        <v>4647</v>
      </c>
      <c r="AU99" s="53" t="s">
        <v>4702</v>
      </c>
      <c r="AV99" s="53" t="s">
        <v>3355</v>
      </c>
      <c r="AW99" s="54">
        <v>45799.7224305556</v>
      </c>
      <c r="AX99" s="53" t="s">
        <v>4700</v>
      </c>
      <c r="AY99" s="53" t="s">
        <v>4090</v>
      </c>
      <c r="AZ99" s="53" t="s">
        <v>3355</v>
      </c>
      <c r="BA99" s="53" t="s">
        <v>3355</v>
      </c>
      <c r="BB99" s="53" t="s">
        <v>3355</v>
      </c>
      <c r="BC99" s="53" t="s">
        <v>4649</v>
      </c>
      <c r="BD99" s="53" t="s">
        <v>4650</v>
      </c>
      <c r="BE99" s="53" t="s">
        <v>3355</v>
      </c>
      <c r="BF99" s="53" t="s">
        <v>4092</v>
      </c>
      <c r="BG99" s="53" t="s">
        <v>3355</v>
      </c>
      <c r="BH99" s="53" t="s">
        <v>3355</v>
      </c>
      <c r="BI99" s="53" t="s">
        <v>4651</v>
      </c>
      <c r="BJ99" s="53" t="s">
        <v>3355</v>
      </c>
      <c r="BK99" s="53" t="s">
        <v>3355</v>
      </c>
      <c r="BL99" s="53" t="s">
        <v>3355</v>
      </c>
      <c r="BM99" s="53" t="s">
        <v>3355</v>
      </c>
      <c r="BN99" s="53">
        <v>99999</v>
      </c>
      <c r="BO99" s="53" t="s">
        <v>3355</v>
      </c>
      <c r="BP99" s="53" t="s">
        <v>4652</v>
      </c>
      <c r="BQ99" s="53" t="s">
        <v>3355</v>
      </c>
      <c r="BR99" s="53" t="s">
        <v>3355</v>
      </c>
      <c r="BS99" s="53" t="s">
        <v>1292</v>
      </c>
      <c r="BT99" s="53" t="s">
        <v>3355</v>
      </c>
      <c r="BU99" s="53">
        <v>250521001847</v>
      </c>
      <c r="BV99" s="53" t="s">
        <v>3355</v>
      </c>
      <c r="BW99" s="53" t="s">
        <v>3355</v>
      </c>
      <c r="BX99" s="53">
        <v>99999</v>
      </c>
      <c r="BY99" s="53" t="s">
        <v>3355</v>
      </c>
      <c r="BZ99" s="53" t="s">
        <v>3355</v>
      </c>
      <c r="CA99" s="53" t="s">
        <v>3355</v>
      </c>
      <c r="CB99" s="53" t="s">
        <v>3355</v>
      </c>
      <c r="CC99" s="53" t="s">
        <v>3355</v>
      </c>
      <c r="CD99" s="53" t="s">
        <v>3355</v>
      </c>
      <c r="CE99" t="s">
        <v>4096</v>
      </c>
      <c r="CF99" t="s">
        <v>4097</v>
      </c>
    </row>
    <row r="100" spans="1:84">
      <c r="A100" s="53">
        <v>20664</v>
      </c>
      <c r="B100" s="53" t="s">
        <v>3355</v>
      </c>
      <c r="C100" s="53" t="s">
        <v>4703</v>
      </c>
      <c r="D100" s="53" t="s">
        <v>3355</v>
      </c>
      <c r="E100" s="53" t="s">
        <v>3355</v>
      </c>
      <c r="F100" s="53" t="s">
        <v>4704</v>
      </c>
      <c r="G100" s="53" t="s">
        <v>3383</v>
      </c>
      <c r="H100" s="53" t="s">
        <v>4360</v>
      </c>
      <c r="I100" s="53">
        <v>99999</v>
      </c>
      <c r="J100" s="53" t="s">
        <v>3355</v>
      </c>
      <c r="K100" s="53" t="s">
        <v>3355</v>
      </c>
      <c r="L100" s="53" t="s">
        <v>4219</v>
      </c>
      <c r="M100" s="53" t="s">
        <v>4639</v>
      </c>
      <c r="N100" s="53" t="s">
        <v>4639</v>
      </c>
      <c r="O100" s="53" t="s">
        <v>4083</v>
      </c>
      <c r="P100" s="53" t="s">
        <v>4084</v>
      </c>
      <c r="Q100" s="53" t="s">
        <v>4095</v>
      </c>
      <c r="R100" s="53" t="s">
        <v>4640</v>
      </c>
      <c r="S100" s="53" t="s">
        <v>4641</v>
      </c>
      <c r="T100" s="53" t="s">
        <v>4642</v>
      </c>
      <c r="U100" s="53" t="s">
        <v>3383</v>
      </c>
      <c r="V100" s="53" t="s">
        <v>3352</v>
      </c>
      <c r="W100" s="53" t="s">
        <v>3355</v>
      </c>
      <c r="X100" s="53" t="s">
        <v>3355</v>
      </c>
      <c r="Y100" s="53" t="s">
        <v>4643</v>
      </c>
      <c r="Z100" s="53" t="s">
        <v>4639</v>
      </c>
      <c r="AA100" s="53" t="s">
        <v>4639</v>
      </c>
      <c r="AB100" s="53" t="s">
        <v>3355</v>
      </c>
      <c r="AC100" s="53" t="s">
        <v>4447</v>
      </c>
      <c r="AD100" s="53" t="s">
        <v>3355</v>
      </c>
      <c r="AE100" s="53" t="s">
        <v>3355</v>
      </c>
      <c r="AF100" s="53" t="s">
        <v>3355</v>
      </c>
      <c r="AG100" s="53" t="s">
        <v>3355</v>
      </c>
      <c r="AH100" s="53" t="s">
        <v>3355</v>
      </c>
      <c r="AI100" s="53" t="s">
        <v>3355</v>
      </c>
      <c r="AJ100" s="53" t="s">
        <v>3355</v>
      </c>
      <c r="AK100" s="53" t="s">
        <v>1292</v>
      </c>
      <c r="AL100" s="53" t="s">
        <v>4705</v>
      </c>
      <c r="AM100" s="53" t="s">
        <v>3355</v>
      </c>
      <c r="AN100" s="53" t="s">
        <v>4568</v>
      </c>
      <c r="AO100" s="53" t="s">
        <v>3355</v>
      </c>
      <c r="AP100" s="54">
        <v>45799.7224305556</v>
      </c>
      <c r="AQ100" s="53" t="s">
        <v>3355</v>
      </c>
      <c r="AR100" s="53" t="s">
        <v>3576</v>
      </c>
      <c r="AS100" s="53" t="s">
        <v>3355</v>
      </c>
      <c r="AT100" s="53" t="s">
        <v>4647</v>
      </c>
      <c r="AU100" s="53" t="s">
        <v>4706</v>
      </c>
      <c r="AV100" s="53" t="s">
        <v>3355</v>
      </c>
      <c r="AW100" s="54">
        <v>45799.7224189815</v>
      </c>
      <c r="AX100" s="53" t="s">
        <v>4705</v>
      </c>
      <c r="AY100" s="53" t="s">
        <v>4090</v>
      </c>
      <c r="AZ100" s="53" t="s">
        <v>3355</v>
      </c>
      <c r="BA100" s="53" t="s">
        <v>3355</v>
      </c>
      <c r="BB100" s="53" t="s">
        <v>3355</v>
      </c>
      <c r="BC100" s="53" t="s">
        <v>4649</v>
      </c>
      <c r="BD100" s="53" t="s">
        <v>4650</v>
      </c>
      <c r="BE100" s="53" t="s">
        <v>3355</v>
      </c>
      <c r="BF100" s="53" t="s">
        <v>4092</v>
      </c>
      <c r="BG100" s="53" t="s">
        <v>3355</v>
      </c>
      <c r="BH100" s="53" t="s">
        <v>3355</v>
      </c>
      <c r="BI100" s="53" t="s">
        <v>4651</v>
      </c>
      <c r="BJ100" s="53" t="s">
        <v>3355</v>
      </c>
      <c r="BK100" s="53" t="s">
        <v>3355</v>
      </c>
      <c r="BL100" s="53" t="s">
        <v>3355</v>
      </c>
      <c r="BM100" s="53" t="s">
        <v>3355</v>
      </c>
      <c r="BN100" s="53">
        <v>99999</v>
      </c>
      <c r="BO100" s="53" t="s">
        <v>3355</v>
      </c>
      <c r="BP100" s="53" t="s">
        <v>4652</v>
      </c>
      <c r="BQ100" s="53" t="s">
        <v>3355</v>
      </c>
      <c r="BR100" s="53" t="s">
        <v>3355</v>
      </c>
      <c r="BS100" s="53" t="s">
        <v>1292</v>
      </c>
      <c r="BT100" s="53" t="s">
        <v>3355</v>
      </c>
      <c r="BU100" s="53">
        <v>250521001844</v>
      </c>
      <c r="BV100" s="53" t="s">
        <v>3355</v>
      </c>
      <c r="BW100" s="53" t="s">
        <v>3355</v>
      </c>
      <c r="BX100" s="53">
        <v>99999</v>
      </c>
      <c r="BY100" s="53" t="s">
        <v>3355</v>
      </c>
      <c r="BZ100" s="53" t="s">
        <v>3355</v>
      </c>
      <c r="CA100" s="53" t="s">
        <v>3355</v>
      </c>
      <c r="CB100" s="53" t="s">
        <v>3355</v>
      </c>
      <c r="CC100" s="53" t="s">
        <v>3355</v>
      </c>
      <c r="CD100" s="53" t="s">
        <v>3355</v>
      </c>
      <c r="CE100" t="s">
        <v>4096</v>
      </c>
      <c r="CF100" t="s">
        <v>4097</v>
      </c>
    </row>
    <row r="101" spans="1:84">
      <c r="A101" s="53">
        <v>20665</v>
      </c>
      <c r="B101" s="53" t="s">
        <v>3355</v>
      </c>
      <c r="C101" s="53" t="s">
        <v>4707</v>
      </c>
      <c r="D101" s="53" t="s">
        <v>3355</v>
      </c>
      <c r="E101" s="53" t="s">
        <v>3355</v>
      </c>
      <c r="F101" s="53" t="s">
        <v>4708</v>
      </c>
      <c r="G101" s="53" t="s">
        <v>3383</v>
      </c>
      <c r="H101" s="53" t="s">
        <v>4360</v>
      </c>
      <c r="I101" s="53">
        <v>99999</v>
      </c>
      <c r="J101" s="53" t="s">
        <v>3355</v>
      </c>
      <c r="K101" s="53" t="s">
        <v>3355</v>
      </c>
      <c r="L101" s="53" t="s">
        <v>4219</v>
      </c>
      <c r="M101" s="53" t="s">
        <v>4639</v>
      </c>
      <c r="N101" s="53" t="s">
        <v>4639</v>
      </c>
      <c r="O101" s="53" t="s">
        <v>4083</v>
      </c>
      <c r="P101" s="53" t="s">
        <v>4084</v>
      </c>
      <c r="Q101" s="53" t="s">
        <v>4095</v>
      </c>
      <c r="R101" s="53" t="s">
        <v>4640</v>
      </c>
      <c r="S101" s="53" t="s">
        <v>4641</v>
      </c>
      <c r="T101" s="53" t="s">
        <v>4642</v>
      </c>
      <c r="U101" s="53" t="s">
        <v>3383</v>
      </c>
      <c r="V101" s="53" t="s">
        <v>3352</v>
      </c>
      <c r="W101" s="53" t="s">
        <v>3355</v>
      </c>
      <c r="X101" s="53" t="s">
        <v>3355</v>
      </c>
      <c r="Y101" s="53" t="s">
        <v>4643</v>
      </c>
      <c r="Z101" s="53" t="s">
        <v>4639</v>
      </c>
      <c r="AA101" s="53" t="s">
        <v>4639</v>
      </c>
      <c r="AB101" s="53" t="s">
        <v>3355</v>
      </c>
      <c r="AC101" s="53" t="s">
        <v>4447</v>
      </c>
      <c r="AD101" s="53" t="s">
        <v>3355</v>
      </c>
      <c r="AE101" s="53" t="s">
        <v>3355</v>
      </c>
      <c r="AF101" s="53" t="s">
        <v>3355</v>
      </c>
      <c r="AG101" s="53" t="s">
        <v>3355</v>
      </c>
      <c r="AH101" s="53" t="s">
        <v>3355</v>
      </c>
      <c r="AI101" s="53" t="s">
        <v>3355</v>
      </c>
      <c r="AJ101" s="53" t="s">
        <v>3355</v>
      </c>
      <c r="AK101" s="53" t="s">
        <v>1292</v>
      </c>
      <c r="AL101" s="53" t="s">
        <v>4709</v>
      </c>
      <c r="AM101" s="53" t="s">
        <v>3355</v>
      </c>
      <c r="AN101" s="53" t="s">
        <v>4710</v>
      </c>
      <c r="AO101" s="53" t="s">
        <v>3355</v>
      </c>
      <c r="AP101" s="54">
        <v>45799.7224189815</v>
      </c>
      <c r="AQ101" s="53" t="s">
        <v>3355</v>
      </c>
      <c r="AR101" s="53" t="s">
        <v>3576</v>
      </c>
      <c r="AS101" s="53" t="s">
        <v>3355</v>
      </c>
      <c r="AT101" s="53" t="s">
        <v>4647</v>
      </c>
      <c r="AU101" s="53" t="s">
        <v>4711</v>
      </c>
      <c r="AV101" s="53" t="s">
        <v>3355</v>
      </c>
      <c r="AW101" s="54">
        <v>45799.7224074074</v>
      </c>
      <c r="AX101" s="53" t="s">
        <v>4709</v>
      </c>
      <c r="AY101" s="53" t="s">
        <v>4090</v>
      </c>
      <c r="AZ101" s="53" t="s">
        <v>3355</v>
      </c>
      <c r="BA101" s="53" t="s">
        <v>3355</v>
      </c>
      <c r="BB101" s="53" t="s">
        <v>3355</v>
      </c>
      <c r="BC101" s="53" t="s">
        <v>4649</v>
      </c>
      <c r="BD101" s="53" t="s">
        <v>4650</v>
      </c>
      <c r="BE101" s="53" t="s">
        <v>3355</v>
      </c>
      <c r="BF101" s="53" t="s">
        <v>4092</v>
      </c>
      <c r="BG101" s="53" t="s">
        <v>3355</v>
      </c>
      <c r="BH101" s="53" t="s">
        <v>3355</v>
      </c>
      <c r="BI101" s="53" t="s">
        <v>4651</v>
      </c>
      <c r="BJ101" s="53" t="s">
        <v>3355</v>
      </c>
      <c r="BK101" s="53" t="s">
        <v>3355</v>
      </c>
      <c r="BL101" s="53" t="s">
        <v>3355</v>
      </c>
      <c r="BM101" s="53" t="s">
        <v>3355</v>
      </c>
      <c r="BN101" s="53">
        <v>99999</v>
      </c>
      <c r="BO101" s="53" t="s">
        <v>3355</v>
      </c>
      <c r="BP101" s="53" t="s">
        <v>4652</v>
      </c>
      <c r="BQ101" s="53" t="s">
        <v>3355</v>
      </c>
      <c r="BR101" s="53" t="s">
        <v>3355</v>
      </c>
      <c r="BS101" s="53" t="s">
        <v>1292</v>
      </c>
      <c r="BT101" s="53" t="s">
        <v>3355</v>
      </c>
      <c r="BU101" s="53">
        <v>250521001846</v>
      </c>
      <c r="BV101" s="53" t="s">
        <v>3355</v>
      </c>
      <c r="BW101" s="53" t="s">
        <v>3355</v>
      </c>
      <c r="BX101" s="53">
        <v>99999</v>
      </c>
      <c r="BY101" s="53" t="s">
        <v>3355</v>
      </c>
      <c r="BZ101" s="53" t="s">
        <v>3355</v>
      </c>
      <c r="CA101" s="53" t="s">
        <v>3355</v>
      </c>
      <c r="CB101" s="53" t="s">
        <v>3355</v>
      </c>
      <c r="CC101" s="53" t="s">
        <v>3355</v>
      </c>
      <c r="CD101" s="53" t="s">
        <v>3355</v>
      </c>
      <c r="CE101" t="s">
        <v>4096</v>
      </c>
      <c r="CF101" t="s">
        <v>4097</v>
      </c>
    </row>
    <row r="102" spans="1:84">
      <c r="A102" s="53">
        <v>20666</v>
      </c>
      <c r="B102" s="53" t="s">
        <v>3355</v>
      </c>
      <c r="C102" s="53" t="s">
        <v>4712</v>
      </c>
      <c r="D102" s="53" t="s">
        <v>3355</v>
      </c>
      <c r="E102" s="53" t="s">
        <v>3355</v>
      </c>
      <c r="F102" s="53" t="s">
        <v>4713</v>
      </c>
      <c r="G102" s="53" t="s">
        <v>3383</v>
      </c>
      <c r="H102" s="53" t="s">
        <v>4360</v>
      </c>
      <c r="I102" s="53">
        <v>99999</v>
      </c>
      <c r="J102" s="53" t="s">
        <v>3355</v>
      </c>
      <c r="K102" s="53" t="s">
        <v>3355</v>
      </c>
      <c r="L102" s="53" t="s">
        <v>4219</v>
      </c>
      <c r="M102" s="53" t="s">
        <v>4639</v>
      </c>
      <c r="N102" s="53" t="s">
        <v>4639</v>
      </c>
      <c r="O102" s="53" t="s">
        <v>4083</v>
      </c>
      <c r="P102" s="53" t="s">
        <v>4084</v>
      </c>
      <c r="Q102" s="53" t="s">
        <v>4095</v>
      </c>
      <c r="R102" s="53" t="s">
        <v>4640</v>
      </c>
      <c r="S102" s="53" t="s">
        <v>4641</v>
      </c>
      <c r="T102" s="53" t="s">
        <v>4642</v>
      </c>
      <c r="U102" s="53" t="s">
        <v>3383</v>
      </c>
      <c r="V102" s="53" t="s">
        <v>3352</v>
      </c>
      <c r="W102" s="53" t="s">
        <v>3355</v>
      </c>
      <c r="X102" s="53" t="s">
        <v>3355</v>
      </c>
      <c r="Y102" s="53" t="s">
        <v>4643</v>
      </c>
      <c r="Z102" s="53" t="s">
        <v>4639</v>
      </c>
      <c r="AA102" s="53" t="s">
        <v>4639</v>
      </c>
      <c r="AB102" s="53" t="s">
        <v>3355</v>
      </c>
      <c r="AC102" s="53" t="s">
        <v>4447</v>
      </c>
      <c r="AD102" s="53" t="s">
        <v>3355</v>
      </c>
      <c r="AE102" s="53" t="s">
        <v>3355</v>
      </c>
      <c r="AF102" s="53" t="s">
        <v>3355</v>
      </c>
      <c r="AG102" s="53" t="s">
        <v>3355</v>
      </c>
      <c r="AH102" s="53" t="s">
        <v>3355</v>
      </c>
      <c r="AI102" s="53" t="s">
        <v>3355</v>
      </c>
      <c r="AJ102" s="53" t="s">
        <v>3355</v>
      </c>
      <c r="AK102" s="53" t="s">
        <v>1292</v>
      </c>
      <c r="AL102" s="53" t="s">
        <v>4714</v>
      </c>
      <c r="AM102" s="53" t="s">
        <v>3355</v>
      </c>
      <c r="AN102" s="53" t="s">
        <v>4715</v>
      </c>
      <c r="AO102" s="53" t="s">
        <v>3355</v>
      </c>
      <c r="AP102" s="54">
        <v>45799.7224074074</v>
      </c>
      <c r="AQ102" s="53" t="s">
        <v>3355</v>
      </c>
      <c r="AR102" s="53" t="s">
        <v>3576</v>
      </c>
      <c r="AS102" s="53" t="s">
        <v>3355</v>
      </c>
      <c r="AT102" s="53" t="s">
        <v>4647</v>
      </c>
      <c r="AU102" s="53" t="s">
        <v>4716</v>
      </c>
      <c r="AV102" s="53" t="s">
        <v>3355</v>
      </c>
      <c r="AW102" s="54">
        <v>45799.7223842593</v>
      </c>
      <c r="AX102" s="53" t="s">
        <v>4714</v>
      </c>
      <c r="AY102" s="53" t="s">
        <v>4090</v>
      </c>
      <c r="AZ102" s="53" t="s">
        <v>3355</v>
      </c>
      <c r="BA102" s="53" t="s">
        <v>3355</v>
      </c>
      <c r="BB102" s="53" t="s">
        <v>3355</v>
      </c>
      <c r="BC102" s="53" t="s">
        <v>4649</v>
      </c>
      <c r="BD102" s="53" t="s">
        <v>4650</v>
      </c>
      <c r="BE102" s="53" t="s">
        <v>3355</v>
      </c>
      <c r="BF102" s="53" t="s">
        <v>4092</v>
      </c>
      <c r="BG102" s="53" t="s">
        <v>3355</v>
      </c>
      <c r="BH102" s="53" t="s">
        <v>3355</v>
      </c>
      <c r="BI102" s="53" t="s">
        <v>4651</v>
      </c>
      <c r="BJ102" s="53" t="s">
        <v>3355</v>
      </c>
      <c r="BK102" s="53" t="s">
        <v>3355</v>
      </c>
      <c r="BL102" s="53" t="s">
        <v>3355</v>
      </c>
      <c r="BM102" s="53" t="s">
        <v>3355</v>
      </c>
      <c r="BN102" s="53">
        <v>99999</v>
      </c>
      <c r="BO102" s="53" t="s">
        <v>3355</v>
      </c>
      <c r="BP102" s="53" t="s">
        <v>4652</v>
      </c>
      <c r="BQ102" s="53" t="s">
        <v>3355</v>
      </c>
      <c r="BR102" s="53" t="s">
        <v>3355</v>
      </c>
      <c r="BS102" s="53" t="s">
        <v>1292</v>
      </c>
      <c r="BT102" s="53" t="s">
        <v>3355</v>
      </c>
      <c r="BU102" s="53">
        <v>250521001848</v>
      </c>
      <c r="BV102" s="53" t="s">
        <v>3355</v>
      </c>
      <c r="BW102" s="53" t="s">
        <v>3355</v>
      </c>
      <c r="BX102" s="53">
        <v>99999</v>
      </c>
      <c r="BY102" s="53" t="s">
        <v>3355</v>
      </c>
      <c r="BZ102" s="53" t="s">
        <v>3355</v>
      </c>
      <c r="CA102" s="53" t="s">
        <v>3355</v>
      </c>
      <c r="CB102" s="53" t="s">
        <v>3355</v>
      </c>
      <c r="CC102" s="53" t="s">
        <v>3355</v>
      </c>
      <c r="CD102" s="53" t="s">
        <v>3355</v>
      </c>
      <c r="CE102" t="s">
        <v>4096</v>
      </c>
      <c r="CF102" t="s">
        <v>4097</v>
      </c>
    </row>
    <row r="103" spans="1:84">
      <c r="A103" s="53">
        <v>20667</v>
      </c>
      <c r="B103" s="53" t="s">
        <v>3355</v>
      </c>
      <c r="C103" s="53" t="s">
        <v>4717</v>
      </c>
      <c r="D103" s="53" t="s">
        <v>3355</v>
      </c>
      <c r="E103" s="53" t="s">
        <v>3355</v>
      </c>
      <c r="F103" s="53" t="s">
        <v>4718</v>
      </c>
      <c r="G103" s="53" t="s">
        <v>3383</v>
      </c>
      <c r="H103" s="53" t="s">
        <v>4360</v>
      </c>
      <c r="I103" s="53">
        <v>99999</v>
      </c>
      <c r="J103" s="53" t="s">
        <v>3355</v>
      </c>
      <c r="K103" s="53" t="s">
        <v>3355</v>
      </c>
      <c r="L103" s="53" t="s">
        <v>4219</v>
      </c>
      <c r="M103" s="53" t="s">
        <v>4639</v>
      </c>
      <c r="N103" s="53" t="s">
        <v>4639</v>
      </c>
      <c r="O103" s="53" t="s">
        <v>4083</v>
      </c>
      <c r="P103" s="53" t="s">
        <v>4084</v>
      </c>
      <c r="Q103" s="53" t="s">
        <v>4095</v>
      </c>
      <c r="R103" s="53" t="s">
        <v>4640</v>
      </c>
      <c r="S103" s="53" t="s">
        <v>4641</v>
      </c>
      <c r="T103" s="53" t="s">
        <v>4642</v>
      </c>
      <c r="U103" s="53" t="s">
        <v>3383</v>
      </c>
      <c r="V103" s="53" t="s">
        <v>3352</v>
      </c>
      <c r="W103" s="53" t="s">
        <v>3355</v>
      </c>
      <c r="X103" s="53" t="s">
        <v>3355</v>
      </c>
      <c r="Y103" s="53" t="s">
        <v>4643</v>
      </c>
      <c r="Z103" s="53" t="s">
        <v>4639</v>
      </c>
      <c r="AA103" s="53" t="s">
        <v>4639</v>
      </c>
      <c r="AB103" s="53" t="s">
        <v>3355</v>
      </c>
      <c r="AC103" s="53" t="s">
        <v>4447</v>
      </c>
      <c r="AD103" s="53" t="s">
        <v>3355</v>
      </c>
      <c r="AE103" s="53" t="s">
        <v>3355</v>
      </c>
      <c r="AF103" s="53" t="s">
        <v>3355</v>
      </c>
      <c r="AG103" s="53" t="s">
        <v>3355</v>
      </c>
      <c r="AH103" s="53" t="s">
        <v>3355</v>
      </c>
      <c r="AI103" s="53" t="s">
        <v>3355</v>
      </c>
      <c r="AJ103" s="53" t="s">
        <v>3355</v>
      </c>
      <c r="AK103" s="53" t="s">
        <v>1292</v>
      </c>
      <c r="AL103" s="53" t="s">
        <v>4719</v>
      </c>
      <c r="AM103" s="53" t="s">
        <v>3355</v>
      </c>
      <c r="AN103" s="53" t="s">
        <v>4720</v>
      </c>
      <c r="AO103" s="53" t="s">
        <v>3355</v>
      </c>
      <c r="AP103" s="54">
        <v>45799.7225462963</v>
      </c>
      <c r="AQ103" s="53" t="s">
        <v>3355</v>
      </c>
      <c r="AR103" s="53" t="s">
        <v>3576</v>
      </c>
      <c r="AS103" s="53" t="s">
        <v>3355</v>
      </c>
      <c r="AT103" s="53" t="s">
        <v>4647</v>
      </c>
      <c r="AU103" s="53" t="s">
        <v>4721</v>
      </c>
      <c r="AV103" s="53" t="s">
        <v>3355</v>
      </c>
      <c r="AW103" s="54">
        <v>45799.7225231481</v>
      </c>
      <c r="AX103" s="53" t="s">
        <v>4719</v>
      </c>
      <c r="AY103" s="53" t="s">
        <v>4090</v>
      </c>
      <c r="AZ103" s="53" t="s">
        <v>3355</v>
      </c>
      <c r="BA103" s="53" t="s">
        <v>3355</v>
      </c>
      <c r="BB103" s="53" t="s">
        <v>3355</v>
      </c>
      <c r="BC103" s="53" t="s">
        <v>4649</v>
      </c>
      <c r="BD103" s="53" t="s">
        <v>4650</v>
      </c>
      <c r="BE103" s="53" t="s">
        <v>3355</v>
      </c>
      <c r="BF103" s="53" t="s">
        <v>4092</v>
      </c>
      <c r="BG103" s="53" t="s">
        <v>3355</v>
      </c>
      <c r="BH103" s="53" t="s">
        <v>3355</v>
      </c>
      <c r="BI103" s="53" t="s">
        <v>4651</v>
      </c>
      <c r="BJ103" s="53" t="s">
        <v>3355</v>
      </c>
      <c r="BK103" s="53" t="s">
        <v>3355</v>
      </c>
      <c r="BL103" s="53" t="s">
        <v>3355</v>
      </c>
      <c r="BM103" s="53" t="s">
        <v>3355</v>
      </c>
      <c r="BN103" s="53">
        <v>99999</v>
      </c>
      <c r="BO103" s="53" t="s">
        <v>3355</v>
      </c>
      <c r="BP103" s="53" t="s">
        <v>4652</v>
      </c>
      <c r="BQ103" s="53" t="s">
        <v>3355</v>
      </c>
      <c r="BR103" s="53" t="s">
        <v>3355</v>
      </c>
      <c r="BS103" s="53" t="s">
        <v>1292</v>
      </c>
      <c r="BT103" s="53" t="s">
        <v>3355</v>
      </c>
      <c r="BU103" s="53">
        <v>250521001849</v>
      </c>
      <c r="BV103" s="53" t="s">
        <v>3355</v>
      </c>
      <c r="BW103" s="53" t="s">
        <v>3355</v>
      </c>
      <c r="BX103" s="53">
        <v>99999</v>
      </c>
      <c r="BY103" s="53" t="s">
        <v>3355</v>
      </c>
      <c r="BZ103" s="53" t="s">
        <v>3355</v>
      </c>
      <c r="CA103" s="53" t="s">
        <v>3355</v>
      </c>
      <c r="CB103" s="53" t="s">
        <v>3355</v>
      </c>
      <c r="CC103" s="53" t="s">
        <v>3355</v>
      </c>
      <c r="CD103" s="53" t="s">
        <v>3355</v>
      </c>
      <c r="CE103" t="s">
        <v>4096</v>
      </c>
      <c r="CF103" t="s">
        <v>4097</v>
      </c>
    </row>
    <row r="104" spans="1:84">
      <c r="A104" s="53">
        <v>20668</v>
      </c>
      <c r="B104" s="53" t="s">
        <v>3355</v>
      </c>
      <c r="C104" s="53" t="s">
        <v>4722</v>
      </c>
      <c r="D104" s="53" t="s">
        <v>3355</v>
      </c>
      <c r="E104" s="53" t="s">
        <v>3355</v>
      </c>
      <c r="F104" s="53" t="s">
        <v>4723</v>
      </c>
      <c r="G104" s="53" t="s">
        <v>3383</v>
      </c>
      <c r="H104" s="53" t="s">
        <v>4360</v>
      </c>
      <c r="I104" s="53">
        <v>99999</v>
      </c>
      <c r="J104" s="53" t="s">
        <v>3355</v>
      </c>
      <c r="K104" s="53" t="s">
        <v>3355</v>
      </c>
      <c r="L104" s="53" t="s">
        <v>4219</v>
      </c>
      <c r="M104" s="53" t="s">
        <v>4639</v>
      </c>
      <c r="N104" s="53" t="s">
        <v>4639</v>
      </c>
      <c r="O104" s="53" t="s">
        <v>4083</v>
      </c>
      <c r="P104" s="53" t="s">
        <v>4084</v>
      </c>
      <c r="Q104" s="53" t="s">
        <v>4095</v>
      </c>
      <c r="R104" s="53" t="s">
        <v>4640</v>
      </c>
      <c r="S104" s="53" t="s">
        <v>4641</v>
      </c>
      <c r="T104" s="53" t="s">
        <v>4642</v>
      </c>
      <c r="U104" s="53" t="s">
        <v>3383</v>
      </c>
      <c r="V104" s="53" t="s">
        <v>3352</v>
      </c>
      <c r="W104" s="53" t="s">
        <v>3355</v>
      </c>
      <c r="X104" s="53" t="s">
        <v>3355</v>
      </c>
      <c r="Y104" s="53" t="s">
        <v>4643</v>
      </c>
      <c r="Z104" s="53" t="s">
        <v>4639</v>
      </c>
      <c r="AA104" s="53" t="s">
        <v>4639</v>
      </c>
      <c r="AB104" s="53" t="s">
        <v>3355</v>
      </c>
      <c r="AC104" s="53" t="s">
        <v>4447</v>
      </c>
      <c r="AD104" s="53" t="s">
        <v>3355</v>
      </c>
      <c r="AE104" s="53" t="s">
        <v>3355</v>
      </c>
      <c r="AF104" s="53" t="s">
        <v>3355</v>
      </c>
      <c r="AG104" s="53" t="s">
        <v>3355</v>
      </c>
      <c r="AH104" s="53" t="s">
        <v>3355</v>
      </c>
      <c r="AI104" s="53" t="s">
        <v>3355</v>
      </c>
      <c r="AJ104" s="53" t="s">
        <v>3355</v>
      </c>
      <c r="AK104" s="53" t="s">
        <v>1292</v>
      </c>
      <c r="AL104" s="53" t="s">
        <v>4724</v>
      </c>
      <c r="AM104" s="53" t="s">
        <v>3355</v>
      </c>
      <c r="AN104" s="53" t="s">
        <v>4725</v>
      </c>
      <c r="AO104" s="53" t="s">
        <v>3355</v>
      </c>
      <c r="AP104" s="54">
        <v>45799.7225231481</v>
      </c>
      <c r="AQ104" s="53" t="s">
        <v>3355</v>
      </c>
      <c r="AR104" s="53" t="s">
        <v>3576</v>
      </c>
      <c r="AS104" s="53" t="s">
        <v>3355</v>
      </c>
      <c r="AT104" s="53" t="s">
        <v>4647</v>
      </c>
      <c r="AU104" s="53" t="s">
        <v>4726</v>
      </c>
      <c r="AV104" s="53" t="s">
        <v>3355</v>
      </c>
      <c r="AW104" s="54">
        <v>45799.7225115741</v>
      </c>
      <c r="AX104" s="53" t="s">
        <v>4724</v>
      </c>
      <c r="AY104" s="53" t="s">
        <v>4090</v>
      </c>
      <c r="AZ104" s="53" t="s">
        <v>3355</v>
      </c>
      <c r="BA104" s="53" t="s">
        <v>3355</v>
      </c>
      <c r="BB104" s="53" t="s">
        <v>3355</v>
      </c>
      <c r="BC104" s="53" t="s">
        <v>4649</v>
      </c>
      <c r="BD104" s="53" t="s">
        <v>4650</v>
      </c>
      <c r="BE104" s="53" t="s">
        <v>3355</v>
      </c>
      <c r="BF104" s="53" t="s">
        <v>4092</v>
      </c>
      <c r="BG104" s="53" t="s">
        <v>3355</v>
      </c>
      <c r="BH104" s="53" t="s">
        <v>3355</v>
      </c>
      <c r="BI104" s="53" t="s">
        <v>4651</v>
      </c>
      <c r="BJ104" s="53" t="s">
        <v>3355</v>
      </c>
      <c r="BK104" s="53" t="s">
        <v>3355</v>
      </c>
      <c r="BL104" s="53" t="s">
        <v>3355</v>
      </c>
      <c r="BM104" s="53" t="s">
        <v>3355</v>
      </c>
      <c r="BN104" s="53">
        <v>99999</v>
      </c>
      <c r="BO104" s="53" t="s">
        <v>3355</v>
      </c>
      <c r="BP104" s="53" t="s">
        <v>4652</v>
      </c>
      <c r="BQ104" s="53" t="s">
        <v>3355</v>
      </c>
      <c r="BR104" s="53" t="s">
        <v>3355</v>
      </c>
      <c r="BS104" s="53" t="s">
        <v>1292</v>
      </c>
      <c r="BT104" s="53" t="s">
        <v>3355</v>
      </c>
      <c r="BU104" s="53">
        <v>250521001852</v>
      </c>
      <c r="BV104" s="53" t="s">
        <v>3355</v>
      </c>
      <c r="BW104" s="53" t="s">
        <v>3355</v>
      </c>
      <c r="BX104" s="53">
        <v>99999</v>
      </c>
      <c r="BY104" s="53" t="s">
        <v>3355</v>
      </c>
      <c r="BZ104" s="53" t="s">
        <v>3355</v>
      </c>
      <c r="CA104" s="53" t="s">
        <v>3355</v>
      </c>
      <c r="CB104" s="53" t="s">
        <v>3355</v>
      </c>
      <c r="CC104" s="53" t="s">
        <v>3355</v>
      </c>
      <c r="CD104" s="53" t="s">
        <v>3355</v>
      </c>
      <c r="CE104" t="s">
        <v>4096</v>
      </c>
      <c r="CF104" t="s">
        <v>4097</v>
      </c>
    </row>
    <row r="105" spans="1:84">
      <c r="A105" s="53">
        <v>20669</v>
      </c>
      <c r="B105" s="53" t="s">
        <v>3355</v>
      </c>
      <c r="C105" s="53" t="s">
        <v>4727</v>
      </c>
      <c r="D105" s="53" t="s">
        <v>3355</v>
      </c>
      <c r="E105" s="53" t="s">
        <v>3355</v>
      </c>
      <c r="F105" s="53" t="s">
        <v>4728</v>
      </c>
      <c r="G105" s="53" t="s">
        <v>3383</v>
      </c>
      <c r="H105" s="53" t="s">
        <v>4360</v>
      </c>
      <c r="I105" s="53">
        <v>99999</v>
      </c>
      <c r="J105" s="53" t="s">
        <v>3355</v>
      </c>
      <c r="K105" s="53" t="s">
        <v>3355</v>
      </c>
      <c r="L105" s="53" t="s">
        <v>4219</v>
      </c>
      <c r="M105" s="53" t="s">
        <v>4639</v>
      </c>
      <c r="N105" s="53" t="s">
        <v>4639</v>
      </c>
      <c r="O105" s="53" t="s">
        <v>4083</v>
      </c>
      <c r="P105" s="53" t="s">
        <v>4084</v>
      </c>
      <c r="Q105" s="53" t="s">
        <v>4095</v>
      </c>
      <c r="R105" s="53" t="s">
        <v>4640</v>
      </c>
      <c r="S105" s="53" t="s">
        <v>4641</v>
      </c>
      <c r="T105" s="53" t="s">
        <v>4642</v>
      </c>
      <c r="U105" s="53" t="s">
        <v>3383</v>
      </c>
      <c r="V105" s="53" t="s">
        <v>3352</v>
      </c>
      <c r="W105" s="53" t="s">
        <v>3355</v>
      </c>
      <c r="X105" s="53" t="s">
        <v>3355</v>
      </c>
      <c r="Y105" s="53" t="s">
        <v>4643</v>
      </c>
      <c r="Z105" s="53" t="s">
        <v>4639</v>
      </c>
      <c r="AA105" s="53" t="s">
        <v>4639</v>
      </c>
      <c r="AB105" s="53" t="s">
        <v>3355</v>
      </c>
      <c r="AC105" s="53" t="s">
        <v>4447</v>
      </c>
      <c r="AD105" s="53" t="s">
        <v>3355</v>
      </c>
      <c r="AE105" s="53" t="s">
        <v>3355</v>
      </c>
      <c r="AF105" s="53" t="s">
        <v>3355</v>
      </c>
      <c r="AG105" s="53" t="s">
        <v>3355</v>
      </c>
      <c r="AH105" s="53" t="s">
        <v>3355</v>
      </c>
      <c r="AI105" s="53" t="s">
        <v>3355</v>
      </c>
      <c r="AJ105" s="53" t="s">
        <v>3355</v>
      </c>
      <c r="AK105" s="53" t="s">
        <v>1292</v>
      </c>
      <c r="AL105" s="53" t="s">
        <v>4729</v>
      </c>
      <c r="AM105" s="53" t="s">
        <v>3355</v>
      </c>
      <c r="AN105" s="53" t="s">
        <v>4730</v>
      </c>
      <c r="AO105" s="53" t="s">
        <v>3355</v>
      </c>
      <c r="AP105" s="54">
        <v>45799.7897685185</v>
      </c>
      <c r="AQ105" s="53" t="s">
        <v>4731</v>
      </c>
      <c r="AR105" s="53" t="s">
        <v>3576</v>
      </c>
      <c r="AS105" s="53" t="s">
        <v>3355</v>
      </c>
      <c r="AT105" s="53" t="s">
        <v>4647</v>
      </c>
      <c r="AU105" s="53" t="s">
        <v>4732</v>
      </c>
      <c r="AV105" s="53" t="s">
        <v>3355</v>
      </c>
      <c r="AW105" s="54">
        <v>45799.7225</v>
      </c>
      <c r="AX105" s="53" t="s">
        <v>4729</v>
      </c>
      <c r="AY105" s="53" t="s">
        <v>4090</v>
      </c>
      <c r="AZ105" s="53" t="s">
        <v>3355</v>
      </c>
      <c r="BA105" s="53" t="s">
        <v>3355</v>
      </c>
      <c r="BB105" s="53" t="s">
        <v>3355</v>
      </c>
      <c r="BC105" s="53" t="s">
        <v>4649</v>
      </c>
      <c r="BD105" s="53" t="s">
        <v>4650</v>
      </c>
      <c r="BE105" s="53" t="s">
        <v>3355</v>
      </c>
      <c r="BF105" s="53" t="s">
        <v>4092</v>
      </c>
      <c r="BG105" s="53" t="s">
        <v>3355</v>
      </c>
      <c r="BH105" s="53" t="s">
        <v>3355</v>
      </c>
      <c r="BI105" s="53" t="s">
        <v>4651</v>
      </c>
      <c r="BJ105" s="53" t="s">
        <v>3355</v>
      </c>
      <c r="BK105" s="53" t="s">
        <v>3355</v>
      </c>
      <c r="BL105" s="53" t="s">
        <v>3355</v>
      </c>
      <c r="BM105" s="53" t="s">
        <v>3355</v>
      </c>
      <c r="BN105" s="53">
        <v>99999</v>
      </c>
      <c r="BO105" s="53" t="s">
        <v>3355</v>
      </c>
      <c r="BP105" s="53" t="s">
        <v>4652</v>
      </c>
      <c r="BQ105" s="53" t="s">
        <v>3355</v>
      </c>
      <c r="BR105" s="53" t="s">
        <v>3355</v>
      </c>
      <c r="BS105" s="53" t="s">
        <v>1292</v>
      </c>
      <c r="BT105" s="53" t="s">
        <v>3355</v>
      </c>
      <c r="BU105" s="53">
        <v>250521001850</v>
      </c>
      <c r="BV105" s="53" t="s">
        <v>3355</v>
      </c>
      <c r="BW105" s="53" t="s">
        <v>3355</v>
      </c>
      <c r="BX105" s="53">
        <v>99999</v>
      </c>
      <c r="BY105" s="53" t="s">
        <v>3355</v>
      </c>
      <c r="BZ105" s="53" t="s">
        <v>3355</v>
      </c>
      <c r="CA105" s="53" t="s">
        <v>3355</v>
      </c>
      <c r="CB105" s="53" t="s">
        <v>3355</v>
      </c>
      <c r="CC105" s="53" t="s">
        <v>3355</v>
      </c>
      <c r="CD105" s="53" t="s">
        <v>3355</v>
      </c>
      <c r="CE105" t="s">
        <v>4096</v>
      </c>
      <c r="CF105" t="s">
        <v>4097</v>
      </c>
    </row>
    <row r="106" spans="1:84">
      <c r="A106" s="53">
        <v>20670</v>
      </c>
      <c r="B106" s="53" t="s">
        <v>3355</v>
      </c>
      <c r="C106" s="53" t="s">
        <v>4733</v>
      </c>
      <c r="D106" s="53" t="s">
        <v>3355</v>
      </c>
      <c r="E106" s="53" t="s">
        <v>3355</v>
      </c>
      <c r="F106" s="53" t="s">
        <v>4734</v>
      </c>
      <c r="G106" s="53" t="s">
        <v>3383</v>
      </c>
      <c r="H106" s="53" t="s">
        <v>4360</v>
      </c>
      <c r="I106" s="53">
        <v>99999</v>
      </c>
      <c r="J106" s="53" t="s">
        <v>3355</v>
      </c>
      <c r="K106" s="53" t="s">
        <v>3355</v>
      </c>
      <c r="L106" s="53" t="s">
        <v>4219</v>
      </c>
      <c r="M106" s="53" t="s">
        <v>4639</v>
      </c>
      <c r="N106" s="53" t="s">
        <v>4639</v>
      </c>
      <c r="O106" s="53" t="s">
        <v>4083</v>
      </c>
      <c r="P106" s="53" t="s">
        <v>4084</v>
      </c>
      <c r="Q106" s="53" t="s">
        <v>4095</v>
      </c>
      <c r="R106" s="53" t="s">
        <v>4640</v>
      </c>
      <c r="S106" s="53" t="s">
        <v>4641</v>
      </c>
      <c r="T106" s="53" t="s">
        <v>4642</v>
      </c>
      <c r="U106" s="53" t="s">
        <v>3383</v>
      </c>
      <c r="V106" s="53" t="s">
        <v>3352</v>
      </c>
      <c r="W106" s="53" t="s">
        <v>3355</v>
      </c>
      <c r="X106" s="53" t="s">
        <v>3355</v>
      </c>
      <c r="Y106" s="53" t="s">
        <v>4643</v>
      </c>
      <c r="Z106" s="53" t="s">
        <v>4639</v>
      </c>
      <c r="AA106" s="53" t="s">
        <v>4639</v>
      </c>
      <c r="AB106" s="53" t="s">
        <v>3355</v>
      </c>
      <c r="AC106" s="53" t="s">
        <v>4447</v>
      </c>
      <c r="AD106" s="53" t="s">
        <v>3355</v>
      </c>
      <c r="AE106" s="53" t="s">
        <v>3355</v>
      </c>
      <c r="AF106" s="53" t="s">
        <v>3355</v>
      </c>
      <c r="AG106" s="53" t="s">
        <v>3355</v>
      </c>
      <c r="AH106" s="53" t="s">
        <v>3355</v>
      </c>
      <c r="AI106" s="53" t="s">
        <v>3355</v>
      </c>
      <c r="AJ106" s="53" t="s">
        <v>3355</v>
      </c>
      <c r="AK106" s="53" t="s">
        <v>1292</v>
      </c>
      <c r="AL106" s="53" t="s">
        <v>4735</v>
      </c>
      <c r="AM106" s="53" t="s">
        <v>3355</v>
      </c>
      <c r="AN106" s="53" t="s">
        <v>4736</v>
      </c>
      <c r="AO106" s="53" t="s">
        <v>3355</v>
      </c>
      <c r="AP106" s="54">
        <v>45799.7903587963</v>
      </c>
      <c r="AQ106" s="53" t="s">
        <v>4737</v>
      </c>
      <c r="AR106" s="53" t="s">
        <v>3576</v>
      </c>
      <c r="AS106" s="53" t="s">
        <v>3355</v>
      </c>
      <c r="AT106" s="53" t="s">
        <v>4647</v>
      </c>
      <c r="AU106" s="53" t="s">
        <v>4738</v>
      </c>
      <c r="AV106" s="53" t="s">
        <v>3355</v>
      </c>
      <c r="AW106" s="54">
        <v>45799.7224768518</v>
      </c>
      <c r="AX106" s="53" t="s">
        <v>4735</v>
      </c>
      <c r="AY106" s="53" t="s">
        <v>4090</v>
      </c>
      <c r="AZ106" s="53" t="s">
        <v>3355</v>
      </c>
      <c r="BA106" s="53" t="s">
        <v>3355</v>
      </c>
      <c r="BB106" s="53" t="s">
        <v>3355</v>
      </c>
      <c r="BC106" s="53" t="s">
        <v>4649</v>
      </c>
      <c r="BD106" s="53" t="s">
        <v>4650</v>
      </c>
      <c r="BE106" s="53" t="s">
        <v>3355</v>
      </c>
      <c r="BF106" s="53" t="s">
        <v>4092</v>
      </c>
      <c r="BG106" s="53" t="s">
        <v>3355</v>
      </c>
      <c r="BH106" s="53" t="s">
        <v>3355</v>
      </c>
      <c r="BI106" s="53" t="s">
        <v>4651</v>
      </c>
      <c r="BJ106" s="53" t="s">
        <v>3355</v>
      </c>
      <c r="BK106" s="53" t="s">
        <v>3355</v>
      </c>
      <c r="BL106" s="53" t="s">
        <v>3355</v>
      </c>
      <c r="BM106" s="53" t="s">
        <v>3355</v>
      </c>
      <c r="BN106" s="53">
        <v>99999</v>
      </c>
      <c r="BO106" s="53" t="s">
        <v>3355</v>
      </c>
      <c r="BP106" s="53" t="s">
        <v>4652</v>
      </c>
      <c r="BQ106" s="53" t="s">
        <v>3355</v>
      </c>
      <c r="BR106" s="53" t="s">
        <v>3355</v>
      </c>
      <c r="BS106" s="53" t="s">
        <v>1292</v>
      </c>
      <c r="BT106" s="53" t="s">
        <v>3355</v>
      </c>
      <c r="BU106" s="53">
        <v>250521001853</v>
      </c>
      <c r="BV106" s="53" t="s">
        <v>3355</v>
      </c>
      <c r="BW106" s="53" t="s">
        <v>3355</v>
      </c>
      <c r="BX106" s="53">
        <v>99999</v>
      </c>
      <c r="BY106" s="53" t="s">
        <v>3355</v>
      </c>
      <c r="BZ106" s="53" t="s">
        <v>3355</v>
      </c>
      <c r="CA106" s="53" t="s">
        <v>3355</v>
      </c>
      <c r="CB106" s="53" t="s">
        <v>3355</v>
      </c>
      <c r="CC106" s="53" t="s">
        <v>3355</v>
      </c>
      <c r="CD106" s="53" t="s">
        <v>3355</v>
      </c>
      <c r="CE106" t="s">
        <v>4096</v>
      </c>
      <c r="CF106" t="s">
        <v>4097</v>
      </c>
    </row>
    <row r="107" spans="1:84">
      <c r="A107" s="53">
        <v>20671</v>
      </c>
      <c r="B107" s="53" t="s">
        <v>3355</v>
      </c>
      <c r="C107" s="53" t="s">
        <v>4739</v>
      </c>
      <c r="D107" s="53" t="s">
        <v>3355</v>
      </c>
      <c r="E107" s="53" t="s">
        <v>3355</v>
      </c>
      <c r="F107" s="53" t="s">
        <v>4740</v>
      </c>
      <c r="G107" s="53" t="s">
        <v>3383</v>
      </c>
      <c r="H107" s="53" t="s">
        <v>4360</v>
      </c>
      <c r="I107" s="53">
        <v>99999</v>
      </c>
      <c r="J107" s="53" t="s">
        <v>3355</v>
      </c>
      <c r="K107" s="53" t="s">
        <v>3355</v>
      </c>
      <c r="L107" s="53" t="s">
        <v>4219</v>
      </c>
      <c r="M107" s="53" t="s">
        <v>4639</v>
      </c>
      <c r="N107" s="53" t="s">
        <v>4639</v>
      </c>
      <c r="O107" s="53" t="s">
        <v>4083</v>
      </c>
      <c r="P107" s="53" t="s">
        <v>4084</v>
      </c>
      <c r="Q107" s="53" t="s">
        <v>4095</v>
      </c>
      <c r="R107" s="53" t="s">
        <v>4640</v>
      </c>
      <c r="S107" s="53" t="s">
        <v>4641</v>
      </c>
      <c r="T107" s="53" t="s">
        <v>4642</v>
      </c>
      <c r="U107" s="53" t="s">
        <v>3383</v>
      </c>
      <c r="V107" s="53" t="s">
        <v>3352</v>
      </c>
      <c r="W107" s="53" t="s">
        <v>3355</v>
      </c>
      <c r="X107" s="53" t="s">
        <v>3355</v>
      </c>
      <c r="Y107" s="53" t="s">
        <v>4643</v>
      </c>
      <c r="Z107" s="53" t="s">
        <v>4639</v>
      </c>
      <c r="AA107" s="53" t="s">
        <v>4639</v>
      </c>
      <c r="AB107" s="53" t="s">
        <v>3355</v>
      </c>
      <c r="AC107" s="53" t="s">
        <v>4447</v>
      </c>
      <c r="AD107" s="53" t="s">
        <v>3355</v>
      </c>
      <c r="AE107" s="53" t="s">
        <v>3355</v>
      </c>
      <c r="AF107" s="53" t="s">
        <v>3355</v>
      </c>
      <c r="AG107" s="53" t="s">
        <v>3355</v>
      </c>
      <c r="AH107" s="53" t="s">
        <v>3355</v>
      </c>
      <c r="AI107" s="53" t="s">
        <v>3355</v>
      </c>
      <c r="AJ107" s="53" t="s">
        <v>3355</v>
      </c>
      <c r="AK107" s="53" t="s">
        <v>1292</v>
      </c>
      <c r="AL107" s="53" t="s">
        <v>4741</v>
      </c>
      <c r="AM107" s="53" t="s">
        <v>3355</v>
      </c>
      <c r="AN107" s="53" t="s">
        <v>4315</v>
      </c>
      <c r="AO107" s="53" t="s">
        <v>3355</v>
      </c>
      <c r="AP107" s="54">
        <v>45799.7224768518</v>
      </c>
      <c r="AQ107" s="53" t="s">
        <v>3355</v>
      </c>
      <c r="AR107" s="53" t="s">
        <v>3576</v>
      </c>
      <c r="AS107" s="53" t="s">
        <v>3355</v>
      </c>
      <c r="AT107" s="53" t="s">
        <v>4647</v>
      </c>
      <c r="AU107" s="53" t="s">
        <v>4742</v>
      </c>
      <c r="AV107" s="53" t="s">
        <v>3355</v>
      </c>
      <c r="AW107" s="54">
        <v>45799.7224652778</v>
      </c>
      <c r="AX107" s="53" t="s">
        <v>4741</v>
      </c>
      <c r="AY107" s="53" t="s">
        <v>4090</v>
      </c>
      <c r="AZ107" s="53" t="s">
        <v>3355</v>
      </c>
      <c r="BA107" s="53" t="s">
        <v>3355</v>
      </c>
      <c r="BB107" s="53" t="s">
        <v>3355</v>
      </c>
      <c r="BC107" s="53" t="s">
        <v>4649</v>
      </c>
      <c r="BD107" s="53" t="s">
        <v>4650</v>
      </c>
      <c r="BE107" s="53" t="s">
        <v>3355</v>
      </c>
      <c r="BF107" s="53" t="s">
        <v>4092</v>
      </c>
      <c r="BG107" s="53" t="s">
        <v>3355</v>
      </c>
      <c r="BH107" s="53" t="s">
        <v>3355</v>
      </c>
      <c r="BI107" s="53" t="s">
        <v>4651</v>
      </c>
      <c r="BJ107" s="53" t="s">
        <v>3355</v>
      </c>
      <c r="BK107" s="53" t="s">
        <v>3355</v>
      </c>
      <c r="BL107" s="53" t="s">
        <v>3355</v>
      </c>
      <c r="BM107" s="53" t="s">
        <v>3355</v>
      </c>
      <c r="BN107" s="53">
        <v>99999</v>
      </c>
      <c r="BO107" s="53" t="s">
        <v>3355</v>
      </c>
      <c r="BP107" s="53" t="s">
        <v>4652</v>
      </c>
      <c r="BQ107" s="53" t="s">
        <v>3355</v>
      </c>
      <c r="BR107" s="53" t="s">
        <v>3355</v>
      </c>
      <c r="BS107" s="53" t="s">
        <v>1292</v>
      </c>
      <c r="BT107" s="53" t="s">
        <v>3355</v>
      </c>
      <c r="BU107" s="53">
        <v>250521001851</v>
      </c>
      <c r="BV107" s="53" t="s">
        <v>3355</v>
      </c>
      <c r="BW107" s="53" t="s">
        <v>3355</v>
      </c>
      <c r="BX107" s="53">
        <v>99999</v>
      </c>
      <c r="BY107" s="53" t="s">
        <v>3355</v>
      </c>
      <c r="BZ107" s="53" t="s">
        <v>3355</v>
      </c>
      <c r="CA107" s="53" t="s">
        <v>3355</v>
      </c>
      <c r="CB107" s="53" t="s">
        <v>3355</v>
      </c>
      <c r="CC107" s="53" t="s">
        <v>3355</v>
      </c>
      <c r="CD107" s="53" t="s">
        <v>3355</v>
      </c>
      <c r="CE107" t="s">
        <v>4096</v>
      </c>
      <c r="CF107" t="s">
        <v>4097</v>
      </c>
    </row>
    <row r="108" spans="1:84">
      <c r="A108" s="53">
        <v>20672</v>
      </c>
      <c r="B108" s="53" t="s">
        <v>3355</v>
      </c>
      <c r="C108" s="53" t="s">
        <v>4743</v>
      </c>
      <c r="D108" s="53" t="s">
        <v>3355</v>
      </c>
      <c r="E108" s="53" t="s">
        <v>3355</v>
      </c>
      <c r="F108" s="53" t="s">
        <v>4744</v>
      </c>
      <c r="G108" s="53" t="s">
        <v>3383</v>
      </c>
      <c r="H108" s="53" t="s">
        <v>4360</v>
      </c>
      <c r="I108" s="53">
        <v>99999</v>
      </c>
      <c r="J108" s="53" t="s">
        <v>3355</v>
      </c>
      <c r="K108" s="53" t="s">
        <v>3355</v>
      </c>
      <c r="L108" s="53" t="s">
        <v>4219</v>
      </c>
      <c r="M108" s="53" t="s">
        <v>4639</v>
      </c>
      <c r="N108" s="53" t="s">
        <v>4639</v>
      </c>
      <c r="O108" s="53" t="s">
        <v>4083</v>
      </c>
      <c r="P108" s="53" t="s">
        <v>4084</v>
      </c>
      <c r="Q108" s="53" t="s">
        <v>4095</v>
      </c>
      <c r="R108" s="53" t="s">
        <v>4640</v>
      </c>
      <c r="S108" s="53" t="s">
        <v>4641</v>
      </c>
      <c r="T108" s="53" t="s">
        <v>4642</v>
      </c>
      <c r="U108" s="53" t="s">
        <v>3383</v>
      </c>
      <c r="V108" s="53" t="s">
        <v>3352</v>
      </c>
      <c r="W108" s="53" t="s">
        <v>3355</v>
      </c>
      <c r="X108" s="53" t="s">
        <v>3355</v>
      </c>
      <c r="Y108" s="53" t="s">
        <v>4643</v>
      </c>
      <c r="Z108" s="53" t="s">
        <v>4639</v>
      </c>
      <c r="AA108" s="53" t="s">
        <v>4639</v>
      </c>
      <c r="AB108" s="53" t="s">
        <v>3355</v>
      </c>
      <c r="AC108" s="53" t="s">
        <v>4447</v>
      </c>
      <c r="AD108" s="53" t="s">
        <v>3355</v>
      </c>
      <c r="AE108" s="53" t="s">
        <v>3355</v>
      </c>
      <c r="AF108" s="53" t="s">
        <v>3355</v>
      </c>
      <c r="AG108" s="53" t="s">
        <v>3355</v>
      </c>
      <c r="AH108" s="53" t="s">
        <v>3355</v>
      </c>
      <c r="AI108" s="53" t="s">
        <v>3355</v>
      </c>
      <c r="AJ108" s="53" t="s">
        <v>3355</v>
      </c>
      <c r="AK108" s="53" t="s">
        <v>1292</v>
      </c>
      <c r="AL108" s="53" t="s">
        <v>4745</v>
      </c>
      <c r="AM108" s="53" t="s">
        <v>3355</v>
      </c>
      <c r="AN108" s="53" t="s">
        <v>4746</v>
      </c>
      <c r="AO108" s="53" t="s">
        <v>3355</v>
      </c>
      <c r="AP108" s="54">
        <v>45799.7226157407</v>
      </c>
      <c r="AQ108" s="53" t="s">
        <v>3355</v>
      </c>
      <c r="AR108" s="53" t="s">
        <v>3576</v>
      </c>
      <c r="AS108" s="53" t="s">
        <v>3355</v>
      </c>
      <c r="AT108" s="53" t="s">
        <v>4647</v>
      </c>
      <c r="AU108" s="53" t="s">
        <v>4747</v>
      </c>
      <c r="AV108" s="53" t="s">
        <v>3355</v>
      </c>
      <c r="AW108" s="54">
        <v>45799.7225925926</v>
      </c>
      <c r="AX108" s="53" t="s">
        <v>4745</v>
      </c>
      <c r="AY108" s="53" t="s">
        <v>4090</v>
      </c>
      <c r="AZ108" s="53" t="s">
        <v>3355</v>
      </c>
      <c r="BA108" s="53" t="s">
        <v>3355</v>
      </c>
      <c r="BB108" s="53" t="s">
        <v>3355</v>
      </c>
      <c r="BC108" s="53" t="s">
        <v>4649</v>
      </c>
      <c r="BD108" s="53" t="s">
        <v>4650</v>
      </c>
      <c r="BE108" s="53" t="s">
        <v>3355</v>
      </c>
      <c r="BF108" s="53" t="s">
        <v>4092</v>
      </c>
      <c r="BG108" s="53" t="s">
        <v>3355</v>
      </c>
      <c r="BH108" s="53" t="s">
        <v>3355</v>
      </c>
      <c r="BI108" s="53" t="s">
        <v>4651</v>
      </c>
      <c r="BJ108" s="53" t="s">
        <v>3355</v>
      </c>
      <c r="BK108" s="53" t="s">
        <v>3355</v>
      </c>
      <c r="BL108" s="53" t="s">
        <v>3355</v>
      </c>
      <c r="BM108" s="53" t="s">
        <v>3355</v>
      </c>
      <c r="BN108" s="53">
        <v>99999</v>
      </c>
      <c r="BO108" s="53" t="s">
        <v>3355</v>
      </c>
      <c r="BP108" s="53" t="s">
        <v>4652</v>
      </c>
      <c r="BQ108" s="53" t="s">
        <v>3355</v>
      </c>
      <c r="BR108" s="53" t="s">
        <v>3355</v>
      </c>
      <c r="BS108" s="53" t="s">
        <v>1292</v>
      </c>
      <c r="BT108" s="53" t="s">
        <v>3355</v>
      </c>
      <c r="BU108" s="53">
        <v>250521001854</v>
      </c>
      <c r="BV108" s="53" t="s">
        <v>3355</v>
      </c>
      <c r="BW108" s="53" t="s">
        <v>3355</v>
      </c>
      <c r="BX108" s="53">
        <v>99999</v>
      </c>
      <c r="BY108" s="53" t="s">
        <v>3355</v>
      </c>
      <c r="BZ108" s="53" t="s">
        <v>3355</v>
      </c>
      <c r="CA108" s="53" t="s">
        <v>3355</v>
      </c>
      <c r="CB108" s="53" t="s">
        <v>3355</v>
      </c>
      <c r="CC108" s="53" t="s">
        <v>3355</v>
      </c>
      <c r="CD108" s="53" t="s">
        <v>3355</v>
      </c>
      <c r="CE108" t="s">
        <v>4096</v>
      </c>
      <c r="CF108" t="s">
        <v>4097</v>
      </c>
    </row>
    <row r="109" spans="1:84">
      <c r="A109" s="53">
        <v>20673</v>
      </c>
      <c r="B109" s="53" t="s">
        <v>3355</v>
      </c>
      <c r="C109" s="53" t="s">
        <v>4748</v>
      </c>
      <c r="D109" s="53" t="s">
        <v>3355</v>
      </c>
      <c r="E109" s="53" t="s">
        <v>3355</v>
      </c>
      <c r="F109" s="53" t="s">
        <v>4749</v>
      </c>
      <c r="G109" s="53" t="s">
        <v>3383</v>
      </c>
      <c r="H109" s="53" t="s">
        <v>4360</v>
      </c>
      <c r="I109" s="53">
        <v>99999</v>
      </c>
      <c r="J109" s="53" t="s">
        <v>3355</v>
      </c>
      <c r="K109" s="53" t="s">
        <v>3355</v>
      </c>
      <c r="L109" s="53" t="s">
        <v>4219</v>
      </c>
      <c r="M109" s="53" t="s">
        <v>4639</v>
      </c>
      <c r="N109" s="53" t="s">
        <v>4639</v>
      </c>
      <c r="O109" s="53" t="s">
        <v>4083</v>
      </c>
      <c r="P109" s="53" t="s">
        <v>4084</v>
      </c>
      <c r="Q109" s="53" t="s">
        <v>4095</v>
      </c>
      <c r="R109" s="53" t="s">
        <v>4640</v>
      </c>
      <c r="S109" s="53" t="s">
        <v>4641</v>
      </c>
      <c r="T109" s="53" t="s">
        <v>4642</v>
      </c>
      <c r="U109" s="53" t="s">
        <v>3383</v>
      </c>
      <c r="V109" s="53" t="s">
        <v>3352</v>
      </c>
      <c r="W109" s="53" t="s">
        <v>3355</v>
      </c>
      <c r="X109" s="53" t="s">
        <v>3355</v>
      </c>
      <c r="Y109" s="53" t="s">
        <v>4643</v>
      </c>
      <c r="Z109" s="53" t="s">
        <v>4639</v>
      </c>
      <c r="AA109" s="53" t="s">
        <v>4639</v>
      </c>
      <c r="AB109" s="53" t="s">
        <v>3355</v>
      </c>
      <c r="AC109" s="53" t="s">
        <v>4447</v>
      </c>
      <c r="AD109" s="53" t="s">
        <v>3355</v>
      </c>
      <c r="AE109" s="53" t="s">
        <v>3355</v>
      </c>
      <c r="AF109" s="53" t="s">
        <v>3355</v>
      </c>
      <c r="AG109" s="53" t="s">
        <v>3355</v>
      </c>
      <c r="AH109" s="53" t="s">
        <v>3355</v>
      </c>
      <c r="AI109" s="53" t="s">
        <v>3355</v>
      </c>
      <c r="AJ109" s="53" t="s">
        <v>3355</v>
      </c>
      <c r="AK109" s="53" t="s">
        <v>1292</v>
      </c>
      <c r="AL109" s="53" t="s">
        <v>4750</v>
      </c>
      <c r="AM109" s="53" t="s">
        <v>3355</v>
      </c>
      <c r="AN109" s="53" t="s">
        <v>4751</v>
      </c>
      <c r="AO109" s="53" t="s">
        <v>3355</v>
      </c>
      <c r="AP109" s="54">
        <v>45799.787974537</v>
      </c>
      <c r="AQ109" s="53" t="s">
        <v>4752</v>
      </c>
      <c r="AR109" s="53" t="s">
        <v>3576</v>
      </c>
      <c r="AS109" s="53" t="s">
        <v>3355</v>
      </c>
      <c r="AT109" s="53" t="s">
        <v>4647</v>
      </c>
      <c r="AU109" s="53" t="s">
        <v>4753</v>
      </c>
      <c r="AV109" s="53" t="s">
        <v>3355</v>
      </c>
      <c r="AW109" s="54">
        <v>45799.7225810185</v>
      </c>
      <c r="AX109" s="53" t="s">
        <v>4750</v>
      </c>
      <c r="AY109" s="53" t="s">
        <v>4090</v>
      </c>
      <c r="AZ109" s="53" t="s">
        <v>3355</v>
      </c>
      <c r="BA109" s="53" t="s">
        <v>3355</v>
      </c>
      <c r="BB109" s="53" t="s">
        <v>3355</v>
      </c>
      <c r="BC109" s="53" t="s">
        <v>4649</v>
      </c>
      <c r="BD109" s="53" t="s">
        <v>4650</v>
      </c>
      <c r="BE109" s="53" t="s">
        <v>3355</v>
      </c>
      <c r="BF109" s="53" t="s">
        <v>4092</v>
      </c>
      <c r="BG109" s="53" t="s">
        <v>3355</v>
      </c>
      <c r="BH109" s="53" t="s">
        <v>3355</v>
      </c>
      <c r="BI109" s="53" t="s">
        <v>4651</v>
      </c>
      <c r="BJ109" s="53" t="s">
        <v>3355</v>
      </c>
      <c r="BK109" s="53" t="s">
        <v>3355</v>
      </c>
      <c r="BL109" s="53" t="s">
        <v>3355</v>
      </c>
      <c r="BM109" s="53" t="s">
        <v>3355</v>
      </c>
      <c r="BN109" s="53">
        <v>99999</v>
      </c>
      <c r="BO109" s="53" t="s">
        <v>3355</v>
      </c>
      <c r="BP109" s="53" t="s">
        <v>4652</v>
      </c>
      <c r="BQ109" s="53" t="s">
        <v>3355</v>
      </c>
      <c r="BR109" s="53" t="s">
        <v>3355</v>
      </c>
      <c r="BS109" s="53" t="s">
        <v>1292</v>
      </c>
      <c r="BT109" s="53" t="s">
        <v>3355</v>
      </c>
      <c r="BU109" s="53">
        <v>250521001857</v>
      </c>
      <c r="BV109" s="53" t="s">
        <v>3355</v>
      </c>
      <c r="BW109" s="53" t="s">
        <v>3355</v>
      </c>
      <c r="BX109" s="53">
        <v>99999</v>
      </c>
      <c r="BY109" s="53" t="s">
        <v>3355</v>
      </c>
      <c r="BZ109" s="53" t="s">
        <v>3355</v>
      </c>
      <c r="CA109" s="53" t="s">
        <v>3355</v>
      </c>
      <c r="CB109" s="53" t="s">
        <v>3355</v>
      </c>
      <c r="CC109" s="53" t="s">
        <v>3355</v>
      </c>
      <c r="CD109" s="53" t="s">
        <v>3355</v>
      </c>
      <c r="CE109" t="s">
        <v>4096</v>
      </c>
      <c r="CF109" t="s">
        <v>4097</v>
      </c>
    </row>
    <row r="110" spans="1:84">
      <c r="A110" s="53">
        <v>20674</v>
      </c>
      <c r="B110" s="53" t="s">
        <v>3355</v>
      </c>
      <c r="C110" s="53" t="s">
        <v>4754</v>
      </c>
      <c r="D110" s="53" t="s">
        <v>3355</v>
      </c>
      <c r="E110" s="53" t="s">
        <v>3355</v>
      </c>
      <c r="F110" s="53" t="s">
        <v>4755</v>
      </c>
      <c r="G110" s="53" t="s">
        <v>3383</v>
      </c>
      <c r="H110" s="53" t="s">
        <v>4360</v>
      </c>
      <c r="I110" s="53">
        <v>99999</v>
      </c>
      <c r="J110" s="53" t="s">
        <v>3355</v>
      </c>
      <c r="K110" s="53" t="s">
        <v>3355</v>
      </c>
      <c r="L110" s="53" t="s">
        <v>4219</v>
      </c>
      <c r="M110" s="53" t="s">
        <v>4639</v>
      </c>
      <c r="N110" s="53" t="s">
        <v>4639</v>
      </c>
      <c r="O110" s="53" t="s">
        <v>4083</v>
      </c>
      <c r="P110" s="53" t="s">
        <v>4084</v>
      </c>
      <c r="Q110" s="53" t="s">
        <v>4095</v>
      </c>
      <c r="R110" s="53" t="s">
        <v>4640</v>
      </c>
      <c r="S110" s="53" t="s">
        <v>4641</v>
      </c>
      <c r="T110" s="53" t="s">
        <v>4642</v>
      </c>
      <c r="U110" s="53" t="s">
        <v>3383</v>
      </c>
      <c r="V110" s="53" t="s">
        <v>3352</v>
      </c>
      <c r="W110" s="53" t="s">
        <v>3355</v>
      </c>
      <c r="X110" s="53" t="s">
        <v>3355</v>
      </c>
      <c r="Y110" s="53" t="s">
        <v>4643</v>
      </c>
      <c r="Z110" s="53" t="s">
        <v>4639</v>
      </c>
      <c r="AA110" s="53" t="s">
        <v>4639</v>
      </c>
      <c r="AB110" s="53" t="s">
        <v>3355</v>
      </c>
      <c r="AC110" s="53" t="s">
        <v>4447</v>
      </c>
      <c r="AD110" s="53" t="s">
        <v>3355</v>
      </c>
      <c r="AE110" s="53" t="s">
        <v>3355</v>
      </c>
      <c r="AF110" s="53" t="s">
        <v>3355</v>
      </c>
      <c r="AG110" s="53" t="s">
        <v>3355</v>
      </c>
      <c r="AH110" s="53" t="s">
        <v>3355</v>
      </c>
      <c r="AI110" s="53" t="s">
        <v>3355</v>
      </c>
      <c r="AJ110" s="53" t="s">
        <v>3355</v>
      </c>
      <c r="AK110" s="53" t="s">
        <v>1292</v>
      </c>
      <c r="AL110" s="53" t="s">
        <v>4756</v>
      </c>
      <c r="AM110" s="53" t="s">
        <v>3355</v>
      </c>
      <c r="AN110" s="53" t="s">
        <v>4449</v>
      </c>
      <c r="AO110" s="53" t="s">
        <v>3355</v>
      </c>
      <c r="AP110" s="54">
        <v>45799.789212963</v>
      </c>
      <c r="AQ110" s="53" t="s">
        <v>4757</v>
      </c>
      <c r="AR110" s="53" t="s">
        <v>3576</v>
      </c>
      <c r="AS110" s="53" t="s">
        <v>3355</v>
      </c>
      <c r="AT110" s="53" t="s">
        <v>4647</v>
      </c>
      <c r="AU110" s="53" t="s">
        <v>4758</v>
      </c>
      <c r="AV110" s="53" t="s">
        <v>3355</v>
      </c>
      <c r="AW110" s="54">
        <v>45799.7225578704</v>
      </c>
      <c r="AX110" s="53" t="s">
        <v>4756</v>
      </c>
      <c r="AY110" s="53" t="s">
        <v>4090</v>
      </c>
      <c r="AZ110" s="53" t="s">
        <v>3355</v>
      </c>
      <c r="BA110" s="53" t="s">
        <v>3355</v>
      </c>
      <c r="BB110" s="53" t="s">
        <v>3355</v>
      </c>
      <c r="BC110" s="53" t="s">
        <v>4649</v>
      </c>
      <c r="BD110" s="53" t="s">
        <v>4650</v>
      </c>
      <c r="BE110" s="53" t="s">
        <v>3355</v>
      </c>
      <c r="BF110" s="53" t="s">
        <v>4092</v>
      </c>
      <c r="BG110" s="53" t="s">
        <v>3355</v>
      </c>
      <c r="BH110" s="53" t="s">
        <v>3355</v>
      </c>
      <c r="BI110" s="53" t="s">
        <v>4651</v>
      </c>
      <c r="BJ110" s="53" t="s">
        <v>3355</v>
      </c>
      <c r="BK110" s="53" t="s">
        <v>3355</v>
      </c>
      <c r="BL110" s="53" t="s">
        <v>3355</v>
      </c>
      <c r="BM110" s="53" t="s">
        <v>3355</v>
      </c>
      <c r="BN110" s="53">
        <v>99999</v>
      </c>
      <c r="BO110" s="53" t="s">
        <v>3355</v>
      </c>
      <c r="BP110" s="53" t="s">
        <v>4652</v>
      </c>
      <c r="BQ110" s="53" t="s">
        <v>3355</v>
      </c>
      <c r="BR110" s="53" t="s">
        <v>3355</v>
      </c>
      <c r="BS110" s="53" t="s">
        <v>1292</v>
      </c>
      <c r="BT110" s="53" t="s">
        <v>3355</v>
      </c>
      <c r="BU110" s="53">
        <v>250521001855</v>
      </c>
      <c r="BV110" s="53" t="s">
        <v>3355</v>
      </c>
      <c r="BW110" s="53" t="s">
        <v>3355</v>
      </c>
      <c r="BX110" s="53">
        <v>99999</v>
      </c>
      <c r="BY110" s="53" t="s">
        <v>3355</v>
      </c>
      <c r="BZ110" s="53" t="s">
        <v>3355</v>
      </c>
      <c r="CA110" s="53" t="s">
        <v>3355</v>
      </c>
      <c r="CB110" s="53" t="s">
        <v>3355</v>
      </c>
      <c r="CC110" s="53" t="s">
        <v>3355</v>
      </c>
      <c r="CD110" s="53" t="s">
        <v>3355</v>
      </c>
      <c r="CE110" t="s">
        <v>4096</v>
      </c>
      <c r="CF110" t="s">
        <v>4097</v>
      </c>
    </row>
    <row r="111" spans="1:84">
      <c r="A111" s="53">
        <v>20675</v>
      </c>
      <c r="B111" s="53" t="s">
        <v>3355</v>
      </c>
      <c r="C111" s="53" t="s">
        <v>4759</v>
      </c>
      <c r="D111" s="53" t="s">
        <v>3355</v>
      </c>
      <c r="E111" s="53" t="s">
        <v>3355</v>
      </c>
      <c r="F111" s="53" t="s">
        <v>4760</v>
      </c>
      <c r="G111" s="53" t="s">
        <v>3383</v>
      </c>
      <c r="H111" s="53" t="s">
        <v>4360</v>
      </c>
      <c r="I111" s="53">
        <v>99999</v>
      </c>
      <c r="J111" s="53" t="s">
        <v>3355</v>
      </c>
      <c r="K111" s="53" t="s">
        <v>3355</v>
      </c>
      <c r="L111" s="53" t="s">
        <v>4219</v>
      </c>
      <c r="M111" s="53" t="s">
        <v>4639</v>
      </c>
      <c r="N111" s="53" t="s">
        <v>4639</v>
      </c>
      <c r="O111" s="53" t="s">
        <v>4083</v>
      </c>
      <c r="P111" s="53" t="s">
        <v>4084</v>
      </c>
      <c r="Q111" s="53" t="s">
        <v>4095</v>
      </c>
      <c r="R111" s="53" t="s">
        <v>4640</v>
      </c>
      <c r="S111" s="53" t="s">
        <v>4641</v>
      </c>
      <c r="T111" s="53" t="s">
        <v>4642</v>
      </c>
      <c r="U111" s="53" t="s">
        <v>3383</v>
      </c>
      <c r="V111" s="53" t="s">
        <v>3352</v>
      </c>
      <c r="W111" s="53" t="s">
        <v>3355</v>
      </c>
      <c r="X111" s="53" t="s">
        <v>3355</v>
      </c>
      <c r="Y111" s="53" t="s">
        <v>4643</v>
      </c>
      <c r="Z111" s="53" t="s">
        <v>4639</v>
      </c>
      <c r="AA111" s="53" t="s">
        <v>4639</v>
      </c>
      <c r="AB111" s="53" t="s">
        <v>3355</v>
      </c>
      <c r="AC111" s="53" t="s">
        <v>4447</v>
      </c>
      <c r="AD111" s="53" t="s">
        <v>3355</v>
      </c>
      <c r="AE111" s="53" t="s">
        <v>3355</v>
      </c>
      <c r="AF111" s="53" t="s">
        <v>3355</v>
      </c>
      <c r="AG111" s="53" t="s">
        <v>3355</v>
      </c>
      <c r="AH111" s="53" t="s">
        <v>3355</v>
      </c>
      <c r="AI111" s="53" t="s">
        <v>3355</v>
      </c>
      <c r="AJ111" s="53" t="s">
        <v>3355</v>
      </c>
      <c r="AK111" s="53" t="s">
        <v>1292</v>
      </c>
      <c r="AL111" s="53" t="s">
        <v>4761</v>
      </c>
      <c r="AM111" s="53" t="s">
        <v>3355</v>
      </c>
      <c r="AN111" s="53" t="s">
        <v>4762</v>
      </c>
      <c r="AO111" s="53" t="s">
        <v>3355</v>
      </c>
      <c r="AP111" s="54">
        <v>45799.7225578704</v>
      </c>
      <c r="AQ111" s="53" t="s">
        <v>3355</v>
      </c>
      <c r="AR111" s="53" t="s">
        <v>3576</v>
      </c>
      <c r="AS111" s="53" t="s">
        <v>3355</v>
      </c>
      <c r="AT111" s="53" t="s">
        <v>4647</v>
      </c>
      <c r="AU111" s="53" t="s">
        <v>4763</v>
      </c>
      <c r="AV111" s="53" t="s">
        <v>3355</v>
      </c>
      <c r="AW111" s="54">
        <v>45799.7225462963</v>
      </c>
      <c r="AX111" s="53" t="s">
        <v>4761</v>
      </c>
      <c r="AY111" s="53" t="s">
        <v>4090</v>
      </c>
      <c r="AZ111" s="53" t="s">
        <v>3355</v>
      </c>
      <c r="BA111" s="53" t="s">
        <v>3355</v>
      </c>
      <c r="BB111" s="53" t="s">
        <v>3355</v>
      </c>
      <c r="BC111" s="53" t="s">
        <v>4649</v>
      </c>
      <c r="BD111" s="53" t="s">
        <v>4650</v>
      </c>
      <c r="BE111" s="53" t="s">
        <v>3355</v>
      </c>
      <c r="BF111" s="53" t="s">
        <v>4092</v>
      </c>
      <c r="BG111" s="53" t="s">
        <v>3355</v>
      </c>
      <c r="BH111" s="53" t="s">
        <v>3355</v>
      </c>
      <c r="BI111" s="53" t="s">
        <v>4651</v>
      </c>
      <c r="BJ111" s="53" t="s">
        <v>3355</v>
      </c>
      <c r="BK111" s="53" t="s">
        <v>3355</v>
      </c>
      <c r="BL111" s="53" t="s">
        <v>3355</v>
      </c>
      <c r="BM111" s="53" t="s">
        <v>3355</v>
      </c>
      <c r="BN111" s="53">
        <v>99999</v>
      </c>
      <c r="BO111" s="53" t="s">
        <v>3355</v>
      </c>
      <c r="BP111" s="53" t="s">
        <v>4652</v>
      </c>
      <c r="BQ111" s="53" t="s">
        <v>3355</v>
      </c>
      <c r="BR111" s="53" t="s">
        <v>3355</v>
      </c>
      <c r="BS111" s="53" t="s">
        <v>1292</v>
      </c>
      <c r="BT111" s="53" t="s">
        <v>3355</v>
      </c>
      <c r="BU111" s="53">
        <v>250521001856</v>
      </c>
      <c r="BV111" s="53" t="s">
        <v>3355</v>
      </c>
      <c r="BW111" s="53" t="s">
        <v>3355</v>
      </c>
      <c r="BX111" s="53">
        <v>99999</v>
      </c>
      <c r="BY111" s="53" t="s">
        <v>3355</v>
      </c>
      <c r="BZ111" s="53" t="s">
        <v>3355</v>
      </c>
      <c r="CA111" s="53" t="s">
        <v>3355</v>
      </c>
      <c r="CB111" s="53" t="s">
        <v>3355</v>
      </c>
      <c r="CC111" s="53" t="s">
        <v>3355</v>
      </c>
      <c r="CD111" s="53" t="s">
        <v>3355</v>
      </c>
      <c r="CE111" t="s">
        <v>4096</v>
      </c>
      <c r="CF111" t="s">
        <v>4097</v>
      </c>
    </row>
    <row r="112" spans="1:84">
      <c r="A112" s="53">
        <v>20676</v>
      </c>
      <c r="B112" s="53" t="s">
        <v>3355</v>
      </c>
      <c r="C112" s="53" t="s">
        <v>4764</v>
      </c>
      <c r="D112" s="53" t="s">
        <v>3355</v>
      </c>
      <c r="E112" s="53" t="s">
        <v>3355</v>
      </c>
      <c r="F112" s="53" t="s">
        <v>4765</v>
      </c>
      <c r="G112" s="53" t="s">
        <v>3383</v>
      </c>
      <c r="H112" s="53" t="s">
        <v>4360</v>
      </c>
      <c r="I112" s="53">
        <v>99999</v>
      </c>
      <c r="J112" s="53" t="s">
        <v>3355</v>
      </c>
      <c r="K112" s="53" t="s">
        <v>3355</v>
      </c>
      <c r="L112" s="53" t="s">
        <v>4219</v>
      </c>
      <c r="M112" s="53" t="s">
        <v>4639</v>
      </c>
      <c r="N112" s="53" t="s">
        <v>4639</v>
      </c>
      <c r="O112" s="53" t="s">
        <v>4083</v>
      </c>
      <c r="P112" s="53" t="s">
        <v>4084</v>
      </c>
      <c r="Q112" s="53" t="s">
        <v>4095</v>
      </c>
      <c r="R112" s="53" t="s">
        <v>4640</v>
      </c>
      <c r="S112" s="53" t="s">
        <v>4641</v>
      </c>
      <c r="T112" s="53" t="s">
        <v>4642</v>
      </c>
      <c r="U112" s="53" t="s">
        <v>3383</v>
      </c>
      <c r="V112" s="53" t="s">
        <v>3352</v>
      </c>
      <c r="W112" s="53" t="s">
        <v>3355</v>
      </c>
      <c r="X112" s="53" t="s">
        <v>3355</v>
      </c>
      <c r="Y112" s="53" t="s">
        <v>4643</v>
      </c>
      <c r="Z112" s="53" t="s">
        <v>4639</v>
      </c>
      <c r="AA112" s="53" t="s">
        <v>4639</v>
      </c>
      <c r="AB112" s="53" t="s">
        <v>3355</v>
      </c>
      <c r="AC112" s="53" t="s">
        <v>4447</v>
      </c>
      <c r="AD112" s="53" t="s">
        <v>3355</v>
      </c>
      <c r="AE112" s="53" t="s">
        <v>3355</v>
      </c>
      <c r="AF112" s="53" t="s">
        <v>3355</v>
      </c>
      <c r="AG112" s="53" t="s">
        <v>3355</v>
      </c>
      <c r="AH112" s="53" t="s">
        <v>3355</v>
      </c>
      <c r="AI112" s="53" t="s">
        <v>3355</v>
      </c>
      <c r="AJ112" s="53" t="s">
        <v>3355</v>
      </c>
      <c r="AK112" s="53" t="s">
        <v>1292</v>
      </c>
      <c r="AL112" s="53" t="s">
        <v>4766</v>
      </c>
      <c r="AM112" s="53" t="s">
        <v>3355</v>
      </c>
      <c r="AN112" s="53" t="s">
        <v>4767</v>
      </c>
      <c r="AO112" s="53" t="s">
        <v>3355</v>
      </c>
      <c r="AP112" s="54">
        <v>45799.7226851852</v>
      </c>
      <c r="AQ112" s="53" t="s">
        <v>3355</v>
      </c>
      <c r="AR112" s="53" t="s">
        <v>3576</v>
      </c>
      <c r="AS112" s="53" t="s">
        <v>3355</v>
      </c>
      <c r="AT112" s="53" t="s">
        <v>4647</v>
      </c>
      <c r="AU112" s="53" t="s">
        <v>4768</v>
      </c>
      <c r="AV112" s="53" t="s">
        <v>3355</v>
      </c>
      <c r="AW112" s="54">
        <v>45799.7226736111</v>
      </c>
      <c r="AX112" s="53" t="s">
        <v>4766</v>
      </c>
      <c r="AY112" s="53" t="s">
        <v>4090</v>
      </c>
      <c r="AZ112" s="53" t="s">
        <v>3355</v>
      </c>
      <c r="BA112" s="53" t="s">
        <v>3355</v>
      </c>
      <c r="BB112" s="53" t="s">
        <v>3355</v>
      </c>
      <c r="BC112" s="53" t="s">
        <v>4649</v>
      </c>
      <c r="BD112" s="53" t="s">
        <v>4650</v>
      </c>
      <c r="BE112" s="53" t="s">
        <v>3355</v>
      </c>
      <c r="BF112" s="53" t="s">
        <v>4092</v>
      </c>
      <c r="BG112" s="53" t="s">
        <v>3355</v>
      </c>
      <c r="BH112" s="53" t="s">
        <v>3355</v>
      </c>
      <c r="BI112" s="53" t="s">
        <v>4651</v>
      </c>
      <c r="BJ112" s="53" t="s">
        <v>3355</v>
      </c>
      <c r="BK112" s="53" t="s">
        <v>3355</v>
      </c>
      <c r="BL112" s="53" t="s">
        <v>3355</v>
      </c>
      <c r="BM112" s="53" t="s">
        <v>3355</v>
      </c>
      <c r="BN112" s="53">
        <v>99999</v>
      </c>
      <c r="BO112" s="53" t="s">
        <v>3355</v>
      </c>
      <c r="BP112" s="53" t="s">
        <v>4652</v>
      </c>
      <c r="BQ112" s="53" t="s">
        <v>3355</v>
      </c>
      <c r="BR112" s="53" t="s">
        <v>3355</v>
      </c>
      <c r="BS112" s="53" t="s">
        <v>1292</v>
      </c>
      <c r="BT112" s="53" t="s">
        <v>3355</v>
      </c>
      <c r="BU112" s="53">
        <v>250521001859</v>
      </c>
      <c r="BV112" s="53" t="s">
        <v>3355</v>
      </c>
      <c r="BW112" s="53" t="s">
        <v>3355</v>
      </c>
      <c r="BX112" s="53">
        <v>99999</v>
      </c>
      <c r="BY112" s="53" t="s">
        <v>3355</v>
      </c>
      <c r="BZ112" s="53" t="s">
        <v>3355</v>
      </c>
      <c r="CA112" s="53" t="s">
        <v>3355</v>
      </c>
      <c r="CB112" s="53" t="s">
        <v>3355</v>
      </c>
      <c r="CC112" s="53" t="s">
        <v>3355</v>
      </c>
      <c r="CD112" s="53" t="s">
        <v>3355</v>
      </c>
      <c r="CE112" t="s">
        <v>4096</v>
      </c>
      <c r="CF112" t="s">
        <v>4097</v>
      </c>
    </row>
    <row r="113" spans="1:84">
      <c r="A113" s="53">
        <v>20677</v>
      </c>
      <c r="B113" s="53" t="s">
        <v>3355</v>
      </c>
      <c r="C113" s="53" t="s">
        <v>4769</v>
      </c>
      <c r="D113" s="53" t="s">
        <v>3355</v>
      </c>
      <c r="E113" s="53" t="s">
        <v>3355</v>
      </c>
      <c r="F113" s="53" t="s">
        <v>4770</v>
      </c>
      <c r="G113" s="53" t="s">
        <v>3383</v>
      </c>
      <c r="H113" s="53" t="s">
        <v>4360</v>
      </c>
      <c r="I113" s="53">
        <v>99999</v>
      </c>
      <c r="J113" s="53" t="s">
        <v>3355</v>
      </c>
      <c r="K113" s="53" t="s">
        <v>3355</v>
      </c>
      <c r="L113" s="53" t="s">
        <v>4219</v>
      </c>
      <c r="M113" s="53" t="s">
        <v>4639</v>
      </c>
      <c r="N113" s="53" t="s">
        <v>4639</v>
      </c>
      <c r="O113" s="53" t="s">
        <v>4083</v>
      </c>
      <c r="P113" s="53" t="s">
        <v>4084</v>
      </c>
      <c r="Q113" s="53" t="s">
        <v>4095</v>
      </c>
      <c r="R113" s="53" t="s">
        <v>4640</v>
      </c>
      <c r="S113" s="53" t="s">
        <v>4641</v>
      </c>
      <c r="T113" s="53" t="s">
        <v>4642</v>
      </c>
      <c r="U113" s="53" t="s">
        <v>3383</v>
      </c>
      <c r="V113" s="53" t="s">
        <v>3352</v>
      </c>
      <c r="W113" s="53" t="s">
        <v>3355</v>
      </c>
      <c r="X113" s="53" t="s">
        <v>3355</v>
      </c>
      <c r="Y113" s="53" t="s">
        <v>4643</v>
      </c>
      <c r="Z113" s="53" t="s">
        <v>4639</v>
      </c>
      <c r="AA113" s="53" t="s">
        <v>4639</v>
      </c>
      <c r="AB113" s="53" t="s">
        <v>3355</v>
      </c>
      <c r="AC113" s="53" t="s">
        <v>4447</v>
      </c>
      <c r="AD113" s="53" t="s">
        <v>3355</v>
      </c>
      <c r="AE113" s="53" t="s">
        <v>3355</v>
      </c>
      <c r="AF113" s="53" t="s">
        <v>3355</v>
      </c>
      <c r="AG113" s="53" t="s">
        <v>3355</v>
      </c>
      <c r="AH113" s="53" t="s">
        <v>3355</v>
      </c>
      <c r="AI113" s="53" t="s">
        <v>3355</v>
      </c>
      <c r="AJ113" s="53" t="s">
        <v>3355</v>
      </c>
      <c r="AK113" s="53" t="s">
        <v>1292</v>
      </c>
      <c r="AL113" s="53" t="s">
        <v>4771</v>
      </c>
      <c r="AM113" s="53" t="s">
        <v>3355</v>
      </c>
      <c r="AN113" s="53" t="s">
        <v>4772</v>
      </c>
      <c r="AO113" s="53" t="s">
        <v>3355</v>
      </c>
      <c r="AP113" s="54">
        <v>45799.7893981481</v>
      </c>
      <c r="AQ113" s="53" t="s">
        <v>4773</v>
      </c>
      <c r="AR113" s="53" t="s">
        <v>3576</v>
      </c>
      <c r="AS113" s="53" t="s">
        <v>3355</v>
      </c>
      <c r="AT113" s="53" t="s">
        <v>4647</v>
      </c>
      <c r="AU113" s="53" t="s">
        <v>4774</v>
      </c>
      <c r="AV113" s="53" t="s">
        <v>3355</v>
      </c>
      <c r="AW113" s="54">
        <v>45799.722662037</v>
      </c>
      <c r="AX113" s="53" t="s">
        <v>4771</v>
      </c>
      <c r="AY113" s="53" t="s">
        <v>4090</v>
      </c>
      <c r="AZ113" s="53" t="s">
        <v>3355</v>
      </c>
      <c r="BA113" s="53" t="s">
        <v>3355</v>
      </c>
      <c r="BB113" s="53" t="s">
        <v>3355</v>
      </c>
      <c r="BC113" s="53" t="s">
        <v>4649</v>
      </c>
      <c r="BD113" s="53" t="s">
        <v>4650</v>
      </c>
      <c r="BE113" s="53" t="s">
        <v>3355</v>
      </c>
      <c r="BF113" s="53" t="s">
        <v>4092</v>
      </c>
      <c r="BG113" s="53" t="s">
        <v>3355</v>
      </c>
      <c r="BH113" s="53" t="s">
        <v>3355</v>
      </c>
      <c r="BI113" s="53" t="s">
        <v>4651</v>
      </c>
      <c r="BJ113" s="53" t="s">
        <v>3355</v>
      </c>
      <c r="BK113" s="53" t="s">
        <v>3355</v>
      </c>
      <c r="BL113" s="53" t="s">
        <v>3355</v>
      </c>
      <c r="BM113" s="53" t="s">
        <v>3355</v>
      </c>
      <c r="BN113" s="53">
        <v>99999</v>
      </c>
      <c r="BO113" s="53" t="s">
        <v>3355</v>
      </c>
      <c r="BP113" s="53" t="s">
        <v>4652</v>
      </c>
      <c r="BQ113" s="53" t="s">
        <v>3355</v>
      </c>
      <c r="BR113" s="53" t="s">
        <v>3355</v>
      </c>
      <c r="BS113" s="53" t="s">
        <v>1292</v>
      </c>
      <c r="BT113" s="53" t="s">
        <v>3355</v>
      </c>
      <c r="BU113" s="53">
        <v>250521001860</v>
      </c>
      <c r="BV113" s="53" t="s">
        <v>3355</v>
      </c>
      <c r="BW113" s="53" t="s">
        <v>3355</v>
      </c>
      <c r="BX113" s="53">
        <v>99999</v>
      </c>
      <c r="BY113" s="53" t="s">
        <v>3355</v>
      </c>
      <c r="BZ113" s="53" t="s">
        <v>3355</v>
      </c>
      <c r="CA113" s="53" t="s">
        <v>3355</v>
      </c>
      <c r="CB113" s="53" t="s">
        <v>3355</v>
      </c>
      <c r="CC113" s="53" t="s">
        <v>3355</v>
      </c>
      <c r="CD113" s="53" t="s">
        <v>3355</v>
      </c>
      <c r="CE113" t="s">
        <v>4096</v>
      </c>
      <c r="CF113" t="s">
        <v>4097</v>
      </c>
    </row>
    <row r="114" spans="1:84">
      <c r="A114" s="53">
        <v>20678</v>
      </c>
      <c r="B114" s="53" t="s">
        <v>3355</v>
      </c>
      <c r="C114" s="53" t="s">
        <v>4775</v>
      </c>
      <c r="D114" s="53" t="s">
        <v>3355</v>
      </c>
      <c r="E114" s="53" t="s">
        <v>3355</v>
      </c>
      <c r="F114" s="53" t="s">
        <v>4776</v>
      </c>
      <c r="G114" s="53" t="s">
        <v>3383</v>
      </c>
      <c r="H114" s="53" t="s">
        <v>4360</v>
      </c>
      <c r="I114" s="53">
        <v>99999</v>
      </c>
      <c r="J114" s="53" t="s">
        <v>3355</v>
      </c>
      <c r="K114" s="53" t="s">
        <v>3355</v>
      </c>
      <c r="L114" s="53" t="s">
        <v>4219</v>
      </c>
      <c r="M114" s="53" t="s">
        <v>4639</v>
      </c>
      <c r="N114" s="53" t="s">
        <v>4639</v>
      </c>
      <c r="O114" s="53" t="s">
        <v>4083</v>
      </c>
      <c r="P114" s="53" t="s">
        <v>4084</v>
      </c>
      <c r="Q114" s="53" t="s">
        <v>4095</v>
      </c>
      <c r="R114" s="53" t="s">
        <v>4640</v>
      </c>
      <c r="S114" s="53" t="s">
        <v>4641</v>
      </c>
      <c r="T114" s="53" t="s">
        <v>4642</v>
      </c>
      <c r="U114" s="53" t="s">
        <v>3383</v>
      </c>
      <c r="V114" s="53" t="s">
        <v>3352</v>
      </c>
      <c r="W114" s="53" t="s">
        <v>3355</v>
      </c>
      <c r="X114" s="53" t="s">
        <v>3355</v>
      </c>
      <c r="Y114" s="53" t="s">
        <v>4643</v>
      </c>
      <c r="Z114" s="53" t="s">
        <v>4639</v>
      </c>
      <c r="AA114" s="53" t="s">
        <v>4639</v>
      </c>
      <c r="AB114" s="53" t="s">
        <v>3355</v>
      </c>
      <c r="AC114" s="53" t="s">
        <v>4447</v>
      </c>
      <c r="AD114" s="53" t="s">
        <v>3355</v>
      </c>
      <c r="AE114" s="53" t="s">
        <v>3355</v>
      </c>
      <c r="AF114" s="53" t="s">
        <v>3355</v>
      </c>
      <c r="AG114" s="53" t="s">
        <v>3355</v>
      </c>
      <c r="AH114" s="53" t="s">
        <v>3355</v>
      </c>
      <c r="AI114" s="53" t="s">
        <v>3355</v>
      </c>
      <c r="AJ114" s="53" t="s">
        <v>3355</v>
      </c>
      <c r="AK114" s="53" t="s">
        <v>1292</v>
      </c>
      <c r="AL114" s="53" t="s">
        <v>4777</v>
      </c>
      <c r="AM114" s="53" t="s">
        <v>3355</v>
      </c>
      <c r="AN114" s="53" t="s">
        <v>4778</v>
      </c>
      <c r="AO114" s="53" t="s">
        <v>3355</v>
      </c>
      <c r="AP114" s="54">
        <v>45799.7870138889</v>
      </c>
      <c r="AQ114" s="53" t="s">
        <v>4779</v>
      </c>
      <c r="AR114" s="53" t="s">
        <v>3576</v>
      </c>
      <c r="AS114" s="53" t="s">
        <v>3355</v>
      </c>
      <c r="AT114" s="53" t="s">
        <v>4647</v>
      </c>
      <c r="AU114" s="53" t="s">
        <v>4780</v>
      </c>
      <c r="AV114" s="53" t="s">
        <v>3355</v>
      </c>
      <c r="AW114" s="54">
        <v>45799.722650463</v>
      </c>
      <c r="AX114" s="53" t="s">
        <v>4777</v>
      </c>
      <c r="AY114" s="53" t="s">
        <v>4090</v>
      </c>
      <c r="AZ114" s="53" t="s">
        <v>3355</v>
      </c>
      <c r="BA114" s="53" t="s">
        <v>3355</v>
      </c>
      <c r="BB114" s="53" t="s">
        <v>3355</v>
      </c>
      <c r="BC114" s="53" t="s">
        <v>4649</v>
      </c>
      <c r="BD114" s="53" t="s">
        <v>4650</v>
      </c>
      <c r="BE114" s="53" t="s">
        <v>3355</v>
      </c>
      <c r="BF114" s="53" t="s">
        <v>4092</v>
      </c>
      <c r="BG114" s="53" t="s">
        <v>3355</v>
      </c>
      <c r="BH114" s="53" t="s">
        <v>3355</v>
      </c>
      <c r="BI114" s="53" t="s">
        <v>4651</v>
      </c>
      <c r="BJ114" s="53" t="s">
        <v>3355</v>
      </c>
      <c r="BK114" s="53" t="s">
        <v>3355</v>
      </c>
      <c r="BL114" s="53" t="s">
        <v>3355</v>
      </c>
      <c r="BM114" s="53" t="s">
        <v>3355</v>
      </c>
      <c r="BN114" s="53">
        <v>99999</v>
      </c>
      <c r="BO114" s="53" t="s">
        <v>3355</v>
      </c>
      <c r="BP114" s="53" t="s">
        <v>4652</v>
      </c>
      <c r="BQ114" s="53" t="s">
        <v>3355</v>
      </c>
      <c r="BR114" s="53" t="s">
        <v>3355</v>
      </c>
      <c r="BS114" s="53" t="s">
        <v>1292</v>
      </c>
      <c r="BT114" s="53" t="s">
        <v>3355</v>
      </c>
      <c r="BU114" s="53">
        <v>250521001861</v>
      </c>
      <c r="BV114" s="53" t="s">
        <v>3355</v>
      </c>
      <c r="BW114" s="53" t="s">
        <v>3355</v>
      </c>
      <c r="BX114" s="53">
        <v>99999</v>
      </c>
      <c r="BY114" s="53" t="s">
        <v>3355</v>
      </c>
      <c r="BZ114" s="53" t="s">
        <v>3355</v>
      </c>
      <c r="CA114" s="53" t="s">
        <v>3355</v>
      </c>
      <c r="CB114" s="53" t="s">
        <v>3355</v>
      </c>
      <c r="CC114" s="53" t="s">
        <v>3355</v>
      </c>
      <c r="CD114" s="53" t="s">
        <v>3355</v>
      </c>
      <c r="CE114" t="s">
        <v>4096</v>
      </c>
      <c r="CF114" t="s">
        <v>4097</v>
      </c>
    </row>
    <row r="115" spans="1:84">
      <c r="A115" s="53">
        <v>20679</v>
      </c>
      <c r="B115" s="53" t="s">
        <v>3355</v>
      </c>
      <c r="C115" s="53" t="s">
        <v>4781</v>
      </c>
      <c r="D115" s="53" t="s">
        <v>3355</v>
      </c>
      <c r="E115" s="53" t="s">
        <v>3355</v>
      </c>
      <c r="F115" s="53" t="s">
        <v>4782</v>
      </c>
      <c r="G115" s="53" t="s">
        <v>3383</v>
      </c>
      <c r="H115" s="53" t="s">
        <v>4360</v>
      </c>
      <c r="I115" s="53">
        <v>99999</v>
      </c>
      <c r="J115" s="53" t="s">
        <v>3355</v>
      </c>
      <c r="K115" s="53" t="s">
        <v>3355</v>
      </c>
      <c r="L115" s="53" t="s">
        <v>4219</v>
      </c>
      <c r="M115" s="53" t="s">
        <v>4639</v>
      </c>
      <c r="N115" s="53" t="s">
        <v>4639</v>
      </c>
      <c r="O115" s="53" t="s">
        <v>4083</v>
      </c>
      <c r="P115" s="53" t="s">
        <v>4084</v>
      </c>
      <c r="Q115" s="53" t="s">
        <v>4095</v>
      </c>
      <c r="R115" s="53" t="s">
        <v>4640</v>
      </c>
      <c r="S115" s="53" t="s">
        <v>4641</v>
      </c>
      <c r="T115" s="53" t="s">
        <v>4642</v>
      </c>
      <c r="U115" s="53" t="s">
        <v>3383</v>
      </c>
      <c r="V115" s="53" t="s">
        <v>3352</v>
      </c>
      <c r="W115" s="53" t="s">
        <v>3355</v>
      </c>
      <c r="X115" s="53" t="s">
        <v>3355</v>
      </c>
      <c r="Y115" s="53" t="s">
        <v>4643</v>
      </c>
      <c r="Z115" s="53" t="s">
        <v>4639</v>
      </c>
      <c r="AA115" s="53" t="s">
        <v>4639</v>
      </c>
      <c r="AB115" s="53" t="s">
        <v>3355</v>
      </c>
      <c r="AC115" s="53" t="s">
        <v>4447</v>
      </c>
      <c r="AD115" s="53" t="s">
        <v>3355</v>
      </c>
      <c r="AE115" s="53" t="s">
        <v>3355</v>
      </c>
      <c r="AF115" s="53" t="s">
        <v>3355</v>
      </c>
      <c r="AG115" s="53" t="s">
        <v>3355</v>
      </c>
      <c r="AH115" s="53" t="s">
        <v>3355</v>
      </c>
      <c r="AI115" s="53" t="s">
        <v>3355</v>
      </c>
      <c r="AJ115" s="53" t="s">
        <v>3355</v>
      </c>
      <c r="AK115" s="53" t="s">
        <v>1292</v>
      </c>
      <c r="AL115" s="53" t="s">
        <v>4783</v>
      </c>
      <c r="AM115" s="53" t="s">
        <v>3355</v>
      </c>
      <c r="AN115" s="53" t="s">
        <v>4405</v>
      </c>
      <c r="AO115" s="53" t="s">
        <v>3355</v>
      </c>
      <c r="AP115" s="54">
        <v>45799.722650463</v>
      </c>
      <c r="AQ115" s="53" t="s">
        <v>3355</v>
      </c>
      <c r="AR115" s="53" t="s">
        <v>3576</v>
      </c>
      <c r="AS115" s="53" t="s">
        <v>3355</v>
      </c>
      <c r="AT115" s="53" t="s">
        <v>4647</v>
      </c>
      <c r="AU115" s="53" t="s">
        <v>4784</v>
      </c>
      <c r="AV115" s="53" t="s">
        <v>3355</v>
      </c>
      <c r="AW115" s="54">
        <v>45799.7226273148</v>
      </c>
      <c r="AX115" s="53" t="s">
        <v>4783</v>
      </c>
      <c r="AY115" s="53" t="s">
        <v>4090</v>
      </c>
      <c r="AZ115" s="53" t="s">
        <v>3355</v>
      </c>
      <c r="BA115" s="53" t="s">
        <v>3355</v>
      </c>
      <c r="BB115" s="53" t="s">
        <v>3355</v>
      </c>
      <c r="BC115" s="53" t="s">
        <v>4649</v>
      </c>
      <c r="BD115" s="53" t="s">
        <v>4650</v>
      </c>
      <c r="BE115" s="53" t="s">
        <v>3355</v>
      </c>
      <c r="BF115" s="53" t="s">
        <v>4092</v>
      </c>
      <c r="BG115" s="53" t="s">
        <v>3355</v>
      </c>
      <c r="BH115" s="53" t="s">
        <v>3355</v>
      </c>
      <c r="BI115" s="53" t="s">
        <v>4651</v>
      </c>
      <c r="BJ115" s="53" t="s">
        <v>3355</v>
      </c>
      <c r="BK115" s="53" t="s">
        <v>3355</v>
      </c>
      <c r="BL115" s="53" t="s">
        <v>3355</v>
      </c>
      <c r="BM115" s="53" t="s">
        <v>3355</v>
      </c>
      <c r="BN115" s="53">
        <v>99999</v>
      </c>
      <c r="BO115" s="53" t="s">
        <v>3355</v>
      </c>
      <c r="BP115" s="53" t="s">
        <v>4652</v>
      </c>
      <c r="BQ115" s="53" t="s">
        <v>3355</v>
      </c>
      <c r="BR115" s="53" t="s">
        <v>3355</v>
      </c>
      <c r="BS115" s="53" t="s">
        <v>1292</v>
      </c>
      <c r="BT115" s="53" t="s">
        <v>3355</v>
      </c>
      <c r="BU115" s="53">
        <v>250521001862</v>
      </c>
      <c r="BV115" s="53" t="s">
        <v>3355</v>
      </c>
      <c r="BW115" s="53" t="s">
        <v>3355</v>
      </c>
      <c r="BX115" s="53">
        <v>99999</v>
      </c>
      <c r="BY115" s="53" t="s">
        <v>3355</v>
      </c>
      <c r="BZ115" s="53" t="s">
        <v>3355</v>
      </c>
      <c r="CA115" s="53" t="s">
        <v>3355</v>
      </c>
      <c r="CB115" s="53" t="s">
        <v>3355</v>
      </c>
      <c r="CC115" s="53" t="s">
        <v>3355</v>
      </c>
      <c r="CD115" s="53" t="s">
        <v>3355</v>
      </c>
      <c r="CE115" t="s">
        <v>4096</v>
      </c>
      <c r="CF115" t="s">
        <v>4097</v>
      </c>
    </row>
    <row r="116" spans="1:84">
      <c r="A116" s="53">
        <v>20680</v>
      </c>
      <c r="B116" s="53" t="s">
        <v>3355</v>
      </c>
      <c r="C116" s="53" t="s">
        <v>4785</v>
      </c>
      <c r="D116" s="53" t="s">
        <v>3355</v>
      </c>
      <c r="E116" s="53" t="s">
        <v>3355</v>
      </c>
      <c r="F116" s="53" t="s">
        <v>4786</v>
      </c>
      <c r="G116" s="53" t="s">
        <v>3383</v>
      </c>
      <c r="H116" s="53" t="s">
        <v>4360</v>
      </c>
      <c r="I116" s="53">
        <v>99999</v>
      </c>
      <c r="J116" s="53" t="s">
        <v>3355</v>
      </c>
      <c r="K116" s="53" t="s">
        <v>3355</v>
      </c>
      <c r="L116" s="53" t="s">
        <v>4219</v>
      </c>
      <c r="M116" s="53" t="s">
        <v>4639</v>
      </c>
      <c r="N116" s="53" t="s">
        <v>4639</v>
      </c>
      <c r="O116" s="53" t="s">
        <v>4083</v>
      </c>
      <c r="P116" s="53" t="s">
        <v>4084</v>
      </c>
      <c r="Q116" s="53" t="s">
        <v>4095</v>
      </c>
      <c r="R116" s="53" t="s">
        <v>4640</v>
      </c>
      <c r="S116" s="53" t="s">
        <v>4641</v>
      </c>
      <c r="T116" s="53" t="s">
        <v>4642</v>
      </c>
      <c r="U116" s="53" t="s">
        <v>3383</v>
      </c>
      <c r="V116" s="53" t="s">
        <v>3352</v>
      </c>
      <c r="W116" s="53" t="s">
        <v>3355</v>
      </c>
      <c r="X116" s="53" t="s">
        <v>3355</v>
      </c>
      <c r="Y116" s="53" t="s">
        <v>4643</v>
      </c>
      <c r="Z116" s="53" t="s">
        <v>4639</v>
      </c>
      <c r="AA116" s="53" t="s">
        <v>4639</v>
      </c>
      <c r="AB116" s="53" t="s">
        <v>3355</v>
      </c>
      <c r="AC116" s="53" t="s">
        <v>4447</v>
      </c>
      <c r="AD116" s="53" t="s">
        <v>3355</v>
      </c>
      <c r="AE116" s="53" t="s">
        <v>3355</v>
      </c>
      <c r="AF116" s="53" t="s">
        <v>3355</v>
      </c>
      <c r="AG116" s="53" t="s">
        <v>3355</v>
      </c>
      <c r="AH116" s="53" t="s">
        <v>3355</v>
      </c>
      <c r="AI116" s="53" t="s">
        <v>3355</v>
      </c>
      <c r="AJ116" s="53" t="s">
        <v>3355</v>
      </c>
      <c r="AK116" s="53" t="s">
        <v>1292</v>
      </c>
      <c r="AL116" s="53" t="s">
        <v>4787</v>
      </c>
      <c r="AM116" s="53" t="s">
        <v>3355</v>
      </c>
      <c r="AN116" s="53" t="s">
        <v>4788</v>
      </c>
      <c r="AO116" s="53" t="s">
        <v>3355</v>
      </c>
      <c r="AP116" s="54">
        <v>45799.7900115741</v>
      </c>
      <c r="AQ116" s="53" t="s">
        <v>4789</v>
      </c>
      <c r="AR116" s="53" t="s">
        <v>3576</v>
      </c>
      <c r="AS116" s="53" t="s">
        <v>3355</v>
      </c>
      <c r="AT116" s="53" t="s">
        <v>4647</v>
      </c>
      <c r="AU116" s="53" t="s">
        <v>4790</v>
      </c>
      <c r="AV116" s="53" t="s">
        <v>3355</v>
      </c>
      <c r="AW116" s="54">
        <v>45799.7226157407</v>
      </c>
      <c r="AX116" s="53" t="s">
        <v>4787</v>
      </c>
      <c r="AY116" s="53" t="s">
        <v>4090</v>
      </c>
      <c r="AZ116" s="53" t="s">
        <v>3355</v>
      </c>
      <c r="BA116" s="53" t="s">
        <v>3355</v>
      </c>
      <c r="BB116" s="53" t="s">
        <v>3355</v>
      </c>
      <c r="BC116" s="53" t="s">
        <v>4649</v>
      </c>
      <c r="BD116" s="53" t="s">
        <v>4650</v>
      </c>
      <c r="BE116" s="53" t="s">
        <v>3355</v>
      </c>
      <c r="BF116" s="53" t="s">
        <v>4092</v>
      </c>
      <c r="BG116" s="53" t="s">
        <v>3355</v>
      </c>
      <c r="BH116" s="53" t="s">
        <v>3355</v>
      </c>
      <c r="BI116" s="53" t="s">
        <v>4651</v>
      </c>
      <c r="BJ116" s="53" t="s">
        <v>3355</v>
      </c>
      <c r="BK116" s="53" t="s">
        <v>3355</v>
      </c>
      <c r="BL116" s="53" t="s">
        <v>3355</v>
      </c>
      <c r="BM116" s="53" t="s">
        <v>3355</v>
      </c>
      <c r="BN116" s="53">
        <v>99999</v>
      </c>
      <c r="BO116" s="53" t="s">
        <v>3355</v>
      </c>
      <c r="BP116" s="53" t="s">
        <v>4652</v>
      </c>
      <c r="BQ116" s="53" t="s">
        <v>3355</v>
      </c>
      <c r="BR116" s="53" t="s">
        <v>3355</v>
      </c>
      <c r="BS116" s="53" t="s">
        <v>1292</v>
      </c>
      <c r="BT116" s="53" t="s">
        <v>3355</v>
      </c>
      <c r="BU116" s="53">
        <v>250521001858</v>
      </c>
      <c r="BV116" s="53" t="s">
        <v>3355</v>
      </c>
      <c r="BW116" s="53" t="s">
        <v>3355</v>
      </c>
      <c r="BX116" s="53">
        <v>99999</v>
      </c>
      <c r="BY116" s="53" t="s">
        <v>3355</v>
      </c>
      <c r="BZ116" s="53" t="s">
        <v>3355</v>
      </c>
      <c r="CA116" s="53" t="s">
        <v>3355</v>
      </c>
      <c r="CB116" s="53" t="s">
        <v>3355</v>
      </c>
      <c r="CC116" s="53" t="s">
        <v>3355</v>
      </c>
      <c r="CD116" s="53" t="s">
        <v>3355</v>
      </c>
      <c r="CE116" t="s">
        <v>4096</v>
      </c>
      <c r="CF116" t="s">
        <v>4097</v>
      </c>
    </row>
    <row r="117" spans="1:84">
      <c r="A117" s="53">
        <v>20681</v>
      </c>
      <c r="B117" s="53" t="s">
        <v>3355</v>
      </c>
      <c r="C117" s="53" t="s">
        <v>4791</v>
      </c>
      <c r="D117" s="53" t="s">
        <v>3355</v>
      </c>
      <c r="E117" s="53" t="s">
        <v>3355</v>
      </c>
      <c r="F117" s="53" t="s">
        <v>4792</v>
      </c>
      <c r="G117" s="53" t="s">
        <v>3383</v>
      </c>
      <c r="H117" s="53" t="s">
        <v>4360</v>
      </c>
      <c r="I117" s="53">
        <v>99999</v>
      </c>
      <c r="J117" s="53" t="s">
        <v>3355</v>
      </c>
      <c r="K117" s="53" t="s">
        <v>3355</v>
      </c>
      <c r="L117" s="53" t="s">
        <v>4219</v>
      </c>
      <c r="M117" s="53" t="s">
        <v>4639</v>
      </c>
      <c r="N117" s="53" t="s">
        <v>4639</v>
      </c>
      <c r="O117" s="53" t="s">
        <v>4083</v>
      </c>
      <c r="P117" s="53" t="s">
        <v>4084</v>
      </c>
      <c r="Q117" s="53" t="s">
        <v>4095</v>
      </c>
      <c r="R117" s="53" t="s">
        <v>4640</v>
      </c>
      <c r="S117" s="53" t="s">
        <v>4641</v>
      </c>
      <c r="T117" s="53" t="s">
        <v>4642</v>
      </c>
      <c r="U117" s="53" t="s">
        <v>3383</v>
      </c>
      <c r="V117" s="53" t="s">
        <v>3352</v>
      </c>
      <c r="W117" s="53" t="s">
        <v>3355</v>
      </c>
      <c r="X117" s="53" t="s">
        <v>3355</v>
      </c>
      <c r="Y117" s="53" t="s">
        <v>4643</v>
      </c>
      <c r="Z117" s="53" t="s">
        <v>4639</v>
      </c>
      <c r="AA117" s="53" t="s">
        <v>4639</v>
      </c>
      <c r="AB117" s="53" t="s">
        <v>3355</v>
      </c>
      <c r="AC117" s="53" t="s">
        <v>4447</v>
      </c>
      <c r="AD117" s="53" t="s">
        <v>3355</v>
      </c>
      <c r="AE117" s="53" t="s">
        <v>3355</v>
      </c>
      <c r="AF117" s="53" t="s">
        <v>3355</v>
      </c>
      <c r="AG117" s="53" t="s">
        <v>3355</v>
      </c>
      <c r="AH117" s="53" t="s">
        <v>3355</v>
      </c>
      <c r="AI117" s="53" t="s">
        <v>3355</v>
      </c>
      <c r="AJ117" s="53" t="s">
        <v>3355</v>
      </c>
      <c r="AK117" s="53" t="s">
        <v>1292</v>
      </c>
      <c r="AL117" s="53" t="s">
        <v>4793</v>
      </c>
      <c r="AM117" s="53" t="s">
        <v>3355</v>
      </c>
      <c r="AN117" s="53" t="s">
        <v>4794</v>
      </c>
      <c r="AO117" s="53" t="s">
        <v>3355</v>
      </c>
      <c r="AP117" s="54">
        <v>45799.7874884259</v>
      </c>
      <c r="AQ117" s="53" t="s">
        <v>4795</v>
      </c>
      <c r="AR117" s="53" t="s">
        <v>3576</v>
      </c>
      <c r="AS117" s="53" t="s">
        <v>3355</v>
      </c>
      <c r="AT117" s="53" t="s">
        <v>4647</v>
      </c>
      <c r="AU117" s="53" t="s">
        <v>4796</v>
      </c>
      <c r="AV117" s="53" t="s">
        <v>3355</v>
      </c>
      <c r="AW117" s="54">
        <v>45799.7227546296</v>
      </c>
      <c r="AX117" s="53" t="s">
        <v>4793</v>
      </c>
      <c r="AY117" s="53" t="s">
        <v>4090</v>
      </c>
      <c r="AZ117" s="53" t="s">
        <v>3355</v>
      </c>
      <c r="BA117" s="53" t="s">
        <v>3355</v>
      </c>
      <c r="BB117" s="53" t="s">
        <v>3355</v>
      </c>
      <c r="BC117" s="53" t="s">
        <v>4649</v>
      </c>
      <c r="BD117" s="53" t="s">
        <v>4650</v>
      </c>
      <c r="BE117" s="53" t="s">
        <v>3355</v>
      </c>
      <c r="BF117" s="53" t="s">
        <v>4092</v>
      </c>
      <c r="BG117" s="53" t="s">
        <v>3355</v>
      </c>
      <c r="BH117" s="53" t="s">
        <v>3355</v>
      </c>
      <c r="BI117" s="53" t="s">
        <v>4651</v>
      </c>
      <c r="BJ117" s="53" t="s">
        <v>3355</v>
      </c>
      <c r="BK117" s="53" t="s">
        <v>3355</v>
      </c>
      <c r="BL117" s="53" t="s">
        <v>3355</v>
      </c>
      <c r="BM117" s="53" t="s">
        <v>3355</v>
      </c>
      <c r="BN117" s="53">
        <v>99999</v>
      </c>
      <c r="BO117" s="53" t="s">
        <v>3355</v>
      </c>
      <c r="BP117" s="53" t="s">
        <v>4652</v>
      </c>
      <c r="BQ117" s="53" t="s">
        <v>3355</v>
      </c>
      <c r="BR117" s="53" t="s">
        <v>3355</v>
      </c>
      <c r="BS117" s="53" t="s">
        <v>1292</v>
      </c>
      <c r="BT117" s="53" t="s">
        <v>3355</v>
      </c>
      <c r="BU117" s="53">
        <v>250521001865</v>
      </c>
      <c r="BV117" s="53" t="s">
        <v>3355</v>
      </c>
      <c r="BW117" s="53" t="s">
        <v>3355</v>
      </c>
      <c r="BX117" s="53">
        <v>99999</v>
      </c>
      <c r="BY117" s="53" t="s">
        <v>3355</v>
      </c>
      <c r="BZ117" s="53" t="s">
        <v>3355</v>
      </c>
      <c r="CA117" s="53" t="s">
        <v>3355</v>
      </c>
      <c r="CB117" s="53" t="s">
        <v>3355</v>
      </c>
      <c r="CC117" s="53" t="s">
        <v>3355</v>
      </c>
      <c r="CD117" s="53" t="s">
        <v>3355</v>
      </c>
      <c r="CE117" t="s">
        <v>4096</v>
      </c>
      <c r="CF117" t="s">
        <v>4097</v>
      </c>
    </row>
    <row r="118" spans="1:84">
      <c r="A118" s="53">
        <v>20682</v>
      </c>
      <c r="B118" s="53" t="s">
        <v>3355</v>
      </c>
      <c r="C118" s="53" t="s">
        <v>4797</v>
      </c>
      <c r="D118" s="53" t="s">
        <v>3355</v>
      </c>
      <c r="E118" s="53" t="s">
        <v>3355</v>
      </c>
      <c r="F118" s="53" t="s">
        <v>4798</v>
      </c>
      <c r="G118" s="53" t="s">
        <v>3383</v>
      </c>
      <c r="H118" s="53" t="s">
        <v>4360</v>
      </c>
      <c r="I118" s="53">
        <v>99999</v>
      </c>
      <c r="J118" s="53" t="s">
        <v>3355</v>
      </c>
      <c r="K118" s="53" t="s">
        <v>3355</v>
      </c>
      <c r="L118" s="53" t="s">
        <v>4219</v>
      </c>
      <c r="M118" s="53" t="s">
        <v>4639</v>
      </c>
      <c r="N118" s="53" t="s">
        <v>4639</v>
      </c>
      <c r="O118" s="53" t="s">
        <v>4083</v>
      </c>
      <c r="P118" s="53" t="s">
        <v>4084</v>
      </c>
      <c r="Q118" s="53" t="s">
        <v>4095</v>
      </c>
      <c r="R118" s="53" t="s">
        <v>4640</v>
      </c>
      <c r="S118" s="53" t="s">
        <v>4641</v>
      </c>
      <c r="T118" s="53" t="s">
        <v>4642</v>
      </c>
      <c r="U118" s="53" t="s">
        <v>3383</v>
      </c>
      <c r="V118" s="53" t="s">
        <v>3352</v>
      </c>
      <c r="W118" s="53" t="s">
        <v>3355</v>
      </c>
      <c r="X118" s="53" t="s">
        <v>3355</v>
      </c>
      <c r="Y118" s="53" t="s">
        <v>4643</v>
      </c>
      <c r="Z118" s="53" t="s">
        <v>4639</v>
      </c>
      <c r="AA118" s="53" t="s">
        <v>4639</v>
      </c>
      <c r="AB118" s="53" t="s">
        <v>3355</v>
      </c>
      <c r="AC118" s="53" t="s">
        <v>4447</v>
      </c>
      <c r="AD118" s="53" t="s">
        <v>3355</v>
      </c>
      <c r="AE118" s="53" t="s">
        <v>3355</v>
      </c>
      <c r="AF118" s="53" t="s">
        <v>3355</v>
      </c>
      <c r="AG118" s="53" t="s">
        <v>3355</v>
      </c>
      <c r="AH118" s="53" t="s">
        <v>3355</v>
      </c>
      <c r="AI118" s="53" t="s">
        <v>3355</v>
      </c>
      <c r="AJ118" s="53" t="s">
        <v>3355</v>
      </c>
      <c r="AK118" s="53" t="s">
        <v>1292</v>
      </c>
      <c r="AL118" s="53" t="s">
        <v>4799</v>
      </c>
      <c r="AM118" s="53" t="s">
        <v>3355</v>
      </c>
      <c r="AN118" s="53" t="s">
        <v>4800</v>
      </c>
      <c r="AO118" s="53" t="s">
        <v>3355</v>
      </c>
      <c r="AP118" s="54">
        <v>45799.7895138889</v>
      </c>
      <c r="AQ118" s="53" t="s">
        <v>4801</v>
      </c>
      <c r="AR118" s="53" t="s">
        <v>3576</v>
      </c>
      <c r="AS118" s="53" t="s">
        <v>3355</v>
      </c>
      <c r="AT118" s="53" t="s">
        <v>4647</v>
      </c>
      <c r="AU118" s="53" t="s">
        <v>4802</v>
      </c>
      <c r="AV118" s="53" t="s">
        <v>3355</v>
      </c>
      <c r="AW118" s="54">
        <v>45799.7227430556</v>
      </c>
      <c r="AX118" s="53" t="s">
        <v>4799</v>
      </c>
      <c r="AY118" s="53" t="s">
        <v>4090</v>
      </c>
      <c r="AZ118" s="53" t="s">
        <v>3355</v>
      </c>
      <c r="BA118" s="53" t="s">
        <v>3355</v>
      </c>
      <c r="BB118" s="53" t="s">
        <v>3355</v>
      </c>
      <c r="BC118" s="53" t="s">
        <v>4649</v>
      </c>
      <c r="BD118" s="53" t="s">
        <v>4650</v>
      </c>
      <c r="BE118" s="53" t="s">
        <v>3355</v>
      </c>
      <c r="BF118" s="53" t="s">
        <v>4092</v>
      </c>
      <c r="BG118" s="53" t="s">
        <v>3355</v>
      </c>
      <c r="BH118" s="53" t="s">
        <v>3355</v>
      </c>
      <c r="BI118" s="53" t="s">
        <v>4651</v>
      </c>
      <c r="BJ118" s="53" t="s">
        <v>3355</v>
      </c>
      <c r="BK118" s="53" t="s">
        <v>3355</v>
      </c>
      <c r="BL118" s="53" t="s">
        <v>3355</v>
      </c>
      <c r="BM118" s="53" t="s">
        <v>3355</v>
      </c>
      <c r="BN118" s="53">
        <v>99999</v>
      </c>
      <c r="BO118" s="53" t="s">
        <v>3355</v>
      </c>
      <c r="BP118" s="53" t="s">
        <v>4652</v>
      </c>
      <c r="BQ118" s="53" t="s">
        <v>3355</v>
      </c>
      <c r="BR118" s="53" t="s">
        <v>3355</v>
      </c>
      <c r="BS118" s="53" t="s">
        <v>1292</v>
      </c>
      <c r="BT118" s="53" t="s">
        <v>3355</v>
      </c>
      <c r="BU118" s="53">
        <v>250521001863</v>
      </c>
      <c r="BV118" s="53" t="s">
        <v>3355</v>
      </c>
      <c r="BW118" s="53" t="s">
        <v>3355</v>
      </c>
      <c r="BX118" s="53">
        <v>99999</v>
      </c>
      <c r="BY118" s="53" t="s">
        <v>3355</v>
      </c>
      <c r="BZ118" s="53" t="s">
        <v>3355</v>
      </c>
      <c r="CA118" s="53" t="s">
        <v>3355</v>
      </c>
      <c r="CB118" s="53" t="s">
        <v>3355</v>
      </c>
      <c r="CC118" s="53" t="s">
        <v>3355</v>
      </c>
      <c r="CD118" s="53" t="s">
        <v>3355</v>
      </c>
      <c r="CE118" t="s">
        <v>4096</v>
      </c>
      <c r="CF118" t="s">
        <v>4097</v>
      </c>
    </row>
    <row r="119" spans="1:84">
      <c r="A119" s="53">
        <v>20683</v>
      </c>
      <c r="B119" s="53" t="s">
        <v>3355</v>
      </c>
      <c r="C119" s="53" t="s">
        <v>4803</v>
      </c>
      <c r="D119" s="53" t="s">
        <v>3355</v>
      </c>
      <c r="E119" s="53" t="s">
        <v>3355</v>
      </c>
      <c r="F119" s="53" t="s">
        <v>4804</v>
      </c>
      <c r="G119" s="53" t="s">
        <v>3383</v>
      </c>
      <c r="H119" s="53" t="s">
        <v>4360</v>
      </c>
      <c r="I119" s="53">
        <v>99999</v>
      </c>
      <c r="J119" s="53" t="s">
        <v>3355</v>
      </c>
      <c r="K119" s="53" t="s">
        <v>3355</v>
      </c>
      <c r="L119" s="53" t="s">
        <v>4219</v>
      </c>
      <c r="M119" s="53" t="s">
        <v>4639</v>
      </c>
      <c r="N119" s="53" t="s">
        <v>4639</v>
      </c>
      <c r="O119" s="53" t="s">
        <v>4083</v>
      </c>
      <c r="P119" s="53" t="s">
        <v>4084</v>
      </c>
      <c r="Q119" s="53" t="s">
        <v>4095</v>
      </c>
      <c r="R119" s="53" t="s">
        <v>4640</v>
      </c>
      <c r="S119" s="53" t="s">
        <v>4641</v>
      </c>
      <c r="T119" s="53" t="s">
        <v>4642</v>
      </c>
      <c r="U119" s="53" t="s">
        <v>3383</v>
      </c>
      <c r="V119" s="53" t="s">
        <v>3352</v>
      </c>
      <c r="W119" s="53" t="s">
        <v>3355</v>
      </c>
      <c r="X119" s="53" t="s">
        <v>3355</v>
      </c>
      <c r="Y119" s="53" t="s">
        <v>4643</v>
      </c>
      <c r="Z119" s="53" t="s">
        <v>4639</v>
      </c>
      <c r="AA119" s="53" t="s">
        <v>4639</v>
      </c>
      <c r="AB119" s="53" t="s">
        <v>3355</v>
      </c>
      <c r="AC119" s="53" t="s">
        <v>4447</v>
      </c>
      <c r="AD119" s="53" t="s">
        <v>3355</v>
      </c>
      <c r="AE119" s="53" t="s">
        <v>3355</v>
      </c>
      <c r="AF119" s="53" t="s">
        <v>3355</v>
      </c>
      <c r="AG119" s="53" t="s">
        <v>3355</v>
      </c>
      <c r="AH119" s="53" t="s">
        <v>3355</v>
      </c>
      <c r="AI119" s="53" t="s">
        <v>3355</v>
      </c>
      <c r="AJ119" s="53" t="s">
        <v>3355</v>
      </c>
      <c r="AK119" s="53" t="s">
        <v>1292</v>
      </c>
      <c r="AL119" s="53" t="s">
        <v>4805</v>
      </c>
      <c r="AM119" s="53" t="s">
        <v>3355</v>
      </c>
      <c r="AN119" s="53" t="s">
        <v>4806</v>
      </c>
      <c r="AO119" s="53" t="s">
        <v>3355</v>
      </c>
      <c r="AP119" s="54">
        <v>45799.7901273148</v>
      </c>
      <c r="AQ119" s="53" t="s">
        <v>4807</v>
      </c>
      <c r="AR119" s="53" t="s">
        <v>3576</v>
      </c>
      <c r="AS119" s="53" t="s">
        <v>3355</v>
      </c>
      <c r="AT119" s="53" t="s">
        <v>4647</v>
      </c>
      <c r="AU119" s="53" t="s">
        <v>4808</v>
      </c>
      <c r="AV119" s="53" t="s">
        <v>3355</v>
      </c>
      <c r="AW119" s="54">
        <v>45799.7226967593</v>
      </c>
      <c r="AX119" s="53" t="s">
        <v>4805</v>
      </c>
      <c r="AY119" s="53" t="s">
        <v>4090</v>
      </c>
      <c r="AZ119" s="53" t="s">
        <v>3355</v>
      </c>
      <c r="BA119" s="53" t="s">
        <v>3355</v>
      </c>
      <c r="BB119" s="53" t="s">
        <v>3355</v>
      </c>
      <c r="BC119" s="53" t="s">
        <v>4649</v>
      </c>
      <c r="BD119" s="53" t="s">
        <v>4650</v>
      </c>
      <c r="BE119" s="53" t="s">
        <v>3355</v>
      </c>
      <c r="BF119" s="53" t="s">
        <v>4092</v>
      </c>
      <c r="BG119" s="53" t="s">
        <v>3355</v>
      </c>
      <c r="BH119" s="53" t="s">
        <v>3355</v>
      </c>
      <c r="BI119" s="53" t="s">
        <v>4651</v>
      </c>
      <c r="BJ119" s="53" t="s">
        <v>3355</v>
      </c>
      <c r="BK119" s="53" t="s">
        <v>3355</v>
      </c>
      <c r="BL119" s="53" t="s">
        <v>3355</v>
      </c>
      <c r="BM119" s="53" t="s">
        <v>3355</v>
      </c>
      <c r="BN119" s="53">
        <v>99999</v>
      </c>
      <c r="BO119" s="53" t="s">
        <v>3355</v>
      </c>
      <c r="BP119" s="53" t="s">
        <v>4652</v>
      </c>
      <c r="BQ119" s="53" t="s">
        <v>3355</v>
      </c>
      <c r="BR119" s="53" t="s">
        <v>3355</v>
      </c>
      <c r="BS119" s="53" t="s">
        <v>1292</v>
      </c>
      <c r="BT119" s="53" t="s">
        <v>3355</v>
      </c>
      <c r="BU119" s="53">
        <v>250521001864</v>
      </c>
      <c r="BV119" s="53" t="s">
        <v>3355</v>
      </c>
      <c r="BW119" s="53" t="s">
        <v>3355</v>
      </c>
      <c r="BX119" s="53">
        <v>99999</v>
      </c>
      <c r="BY119" s="53" t="s">
        <v>3355</v>
      </c>
      <c r="BZ119" s="53" t="s">
        <v>3355</v>
      </c>
      <c r="CA119" s="53" t="s">
        <v>3355</v>
      </c>
      <c r="CB119" s="53" t="s">
        <v>3355</v>
      </c>
      <c r="CC119" s="53" t="s">
        <v>3355</v>
      </c>
      <c r="CD119" s="53" t="s">
        <v>3355</v>
      </c>
      <c r="CE119" t="s">
        <v>4096</v>
      </c>
      <c r="CF119" t="s">
        <v>4097</v>
      </c>
    </row>
    <row r="120" spans="1:84">
      <c r="A120" s="53">
        <v>20684</v>
      </c>
      <c r="B120" s="53" t="s">
        <v>3355</v>
      </c>
      <c r="C120" s="53" t="s">
        <v>4809</v>
      </c>
      <c r="D120" s="53" t="s">
        <v>3355</v>
      </c>
      <c r="E120" s="53" t="s">
        <v>3355</v>
      </c>
      <c r="F120" s="53" t="s">
        <v>4810</v>
      </c>
      <c r="G120" s="53" t="s">
        <v>3383</v>
      </c>
      <c r="H120" s="53" t="s">
        <v>4360</v>
      </c>
      <c r="I120" s="53">
        <v>99999</v>
      </c>
      <c r="J120" s="53" t="s">
        <v>3355</v>
      </c>
      <c r="K120" s="53" t="s">
        <v>3355</v>
      </c>
      <c r="L120" s="53" t="s">
        <v>4219</v>
      </c>
      <c r="M120" s="53" t="s">
        <v>4639</v>
      </c>
      <c r="N120" s="53" t="s">
        <v>4639</v>
      </c>
      <c r="O120" s="53" t="s">
        <v>4083</v>
      </c>
      <c r="P120" s="53" t="s">
        <v>4084</v>
      </c>
      <c r="Q120" s="53" t="s">
        <v>4095</v>
      </c>
      <c r="R120" s="53" t="s">
        <v>4640</v>
      </c>
      <c r="S120" s="53" t="s">
        <v>4641</v>
      </c>
      <c r="T120" s="53" t="s">
        <v>4642</v>
      </c>
      <c r="U120" s="53" t="s">
        <v>3383</v>
      </c>
      <c r="V120" s="53" t="s">
        <v>3352</v>
      </c>
      <c r="W120" s="53" t="s">
        <v>3355</v>
      </c>
      <c r="X120" s="53" t="s">
        <v>3355</v>
      </c>
      <c r="Y120" s="53" t="s">
        <v>4643</v>
      </c>
      <c r="Z120" s="53" t="s">
        <v>4639</v>
      </c>
      <c r="AA120" s="53" t="s">
        <v>4639</v>
      </c>
      <c r="AB120" s="53" t="s">
        <v>3355</v>
      </c>
      <c r="AC120" s="53" t="s">
        <v>4447</v>
      </c>
      <c r="AD120" s="53" t="s">
        <v>3355</v>
      </c>
      <c r="AE120" s="53" t="s">
        <v>3355</v>
      </c>
      <c r="AF120" s="53" t="s">
        <v>3355</v>
      </c>
      <c r="AG120" s="53" t="s">
        <v>3355</v>
      </c>
      <c r="AH120" s="53" t="s">
        <v>3355</v>
      </c>
      <c r="AI120" s="53" t="s">
        <v>3355</v>
      </c>
      <c r="AJ120" s="53" t="s">
        <v>3355</v>
      </c>
      <c r="AK120" s="53" t="s">
        <v>1292</v>
      </c>
      <c r="AL120" s="53" t="s">
        <v>4811</v>
      </c>
      <c r="AM120" s="53" t="s">
        <v>3355</v>
      </c>
      <c r="AN120" s="53" t="s">
        <v>4812</v>
      </c>
      <c r="AO120" s="53" t="s">
        <v>3355</v>
      </c>
      <c r="AP120" s="54">
        <v>45799.7871875</v>
      </c>
      <c r="AQ120" s="53" t="s">
        <v>4813</v>
      </c>
      <c r="AR120" s="53" t="s">
        <v>3576</v>
      </c>
      <c r="AS120" s="53" t="s">
        <v>3355</v>
      </c>
      <c r="AT120" s="53" t="s">
        <v>4647</v>
      </c>
      <c r="AU120" s="53" t="s">
        <v>4814</v>
      </c>
      <c r="AV120" s="53" t="s">
        <v>3355</v>
      </c>
      <c r="AW120" s="54">
        <v>45799.7226851852</v>
      </c>
      <c r="AX120" s="53" t="s">
        <v>4811</v>
      </c>
      <c r="AY120" s="53" t="s">
        <v>4090</v>
      </c>
      <c r="AZ120" s="53" t="s">
        <v>3355</v>
      </c>
      <c r="BA120" s="53" t="s">
        <v>3355</v>
      </c>
      <c r="BB120" s="53" t="s">
        <v>3355</v>
      </c>
      <c r="BC120" s="53" t="s">
        <v>4649</v>
      </c>
      <c r="BD120" s="53" t="s">
        <v>4650</v>
      </c>
      <c r="BE120" s="53" t="s">
        <v>3355</v>
      </c>
      <c r="BF120" s="53" t="s">
        <v>4092</v>
      </c>
      <c r="BG120" s="53" t="s">
        <v>3355</v>
      </c>
      <c r="BH120" s="53" t="s">
        <v>3355</v>
      </c>
      <c r="BI120" s="53" t="s">
        <v>4651</v>
      </c>
      <c r="BJ120" s="53" t="s">
        <v>3355</v>
      </c>
      <c r="BK120" s="53" t="s">
        <v>3355</v>
      </c>
      <c r="BL120" s="53" t="s">
        <v>3355</v>
      </c>
      <c r="BM120" s="53" t="s">
        <v>3355</v>
      </c>
      <c r="BN120" s="53">
        <v>99999</v>
      </c>
      <c r="BO120" s="53" t="s">
        <v>3355</v>
      </c>
      <c r="BP120" s="53" t="s">
        <v>4652</v>
      </c>
      <c r="BQ120" s="53" t="s">
        <v>3355</v>
      </c>
      <c r="BR120" s="53" t="s">
        <v>3355</v>
      </c>
      <c r="BS120" s="53" t="s">
        <v>1292</v>
      </c>
      <c r="BT120" s="53" t="s">
        <v>3355</v>
      </c>
      <c r="BU120" s="53">
        <v>250521001866</v>
      </c>
      <c r="BV120" s="53" t="s">
        <v>3355</v>
      </c>
      <c r="BW120" s="53" t="s">
        <v>3355</v>
      </c>
      <c r="BX120" s="53">
        <v>99999</v>
      </c>
      <c r="BY120" s="53" t="s">
        <v>3355</v>
      </c>
      <c r="BZ120" s="53" t="s">
        <v>3355</v>
      </c>
      <c r="CA120" s="53" t="s">
        <v>3355</v>
      </c>
      <c r="CB120" s="53" t="s">
        <v>3355</v>
      </c>
      <c r="CC120" s="53" t="s">
        <v>3355</v>
      </c>
      <c r="CD120" s="53" t="s">
        <v>3355</v>
      </c>
      <c r="CE120" t="s">
        <v>4096</v>
      </c>
      <c r="CF120" t="s">
        <v>4097</v>
      </c>
    </row>
    <row r="121" spans="1:84">
      <c r="A121" s="53">
        <v>20685</v>
      </c>
      <c r="B121" s="53" t="s">
        <v>3355</v>
      </c>
      <c r="C121" s="53" t="s">
        <v>4815</v>
      </c>
      <c r="D121" s="53" t="s">
        <v>3355</v>
      </c>
      <c r="E121" s="53" t="s">
        <v>3355</v>
      </c>
      <c r="F121" s="53" t="s">
        <v>4816</v>
      </c>
      <c r="G121" s="53" t="s">
        <v>3383</v>
      </c>
      <c r="H121" s="53" t="s">
        <v>4360</v>
      </c>
      <c r="I121" s="53">
        <v>99999</v>
      </c>
      <c r="J121" s="53" t="s">
        <v>3355</v>
      </c>
      <c r="K121" s="53" t="s">
        <v>3355</v>
      </c>
      <c r="L121" s="53" t="s">
        <v>4219</v>
      </c>
      <c r="M121" s="53" t="s">
        <v>4639</v>
      </c>
      <c r="N121" s="53" t="s">
        <v>4639</v>
      </c>
      <c r="O121" s="53" t="s">
        <v>4083</v>
      </c>
      <c r="P121" s="53" t="s">
        <v>4084</v>
      </c>
      <c r="Q121" s="53" t="s">
        <v>4095</v>
      </c>
      <c r="R121" s="53" t="s">
        <v>4640</v>
      </c>
      <c r="S121" s="53" t="s">
        <v>4641</v>
      </c>
      <c r="T121" s="53" t="s">
        <v>4642</v>
      </c>
      <c r="U121" s="53" t="s">
        <v>3383</v>
      </c>
      <c r="V121" s="53" t="s">
        <v>3352</v>
      </c>
      <c r="W121" s="53" t="s">
        <v>3355</v>
      </c>
      <c r="X121" s="53" t="s">
        <v>3355</v>
      </c>
      <c r="Y121" s="53" t="s">
        <v>4643</v>
      </c>
      <c r="Z121" s="53" t="s">
        <v>4639</v>
      </c>
      <c r="AA121" s="53" t="s">
        <v>4639</v>
      </c>
      <c r="AB121" s="53" t="s">
        <v>3355</v>
      </c>
      <c r="AC121" s="53" t="s">
        <v>4447</v>
      </c>
      <c r="AD121" s="53" t="s">
        <v>3355</v>
      </c>
      <c r="AE121" s="53" t="s">
        <v>3355</v>
      </c>
      <c r="AF121" s="53" t="s">
        <v>3355</v>
      </c>
      <c r="AG121" s="53" t="s">
        <v>3355</v>
      </c>
      <c r="AH121" s="53" t="s">
        <v>3355</v>
      </c>
      <c r="AI121" s="53" t="s">
        <v>3355</v>
      </c>
      <c r="AJ121" s="53" t="s">
        <v>3355</v>
      </c>
      <c r="AK121" s="53" t="s">
        <v>1292</v>
      </c>
      <c r="AL121" s="53" t="s">
        <v>4817</v>
      </c>
      <c r="AM121" s="53" t="s">
        <v>3355</v>
      </c>
      <c r="AN121" s="53" t="s">
        <v>4534</v>
      </c>
      <c r="AO121" s="53" t="s">
        <v>3355</v>
      </c>
      <c r="AP121" s="54">
        <v>45799.7227893519</v>
      </c>
      <c r="AQ121" s="53" t="s">
        <v>3355</v>
      </c>
      <c r="AR121" s="53" t="s">
        <v>3576</v>
      </c>
      <c r="AS121" s="53" t="s">
        <v>3355</v>
      </c>
      <c r="AT121" s="53" t="s">
        <v>4647</v>
      </c>
      <c r="AU121" s="53" t="s">
        <v>4818</v>
      </c>
      <c r="AV121" s="53" t="s">
        <v>3355</v>
      </c>
      <c r="AW121" s="54">
        <v>45799.7227777778</v>
      </c>
      <c r="AX121" s="53" t="s">
        <v>4817</v>
      </c>
      <c r="AY121" s="53" t="s">
        <v>4090</v>
      </c>
      <c r="AZ121" s="53" t="s">
        <v>3355</v>
      </c>
      <c r="BA121" s="53" t="s">
        <v>3355</v>
      </c>
      <c r="BB121" s="53" t="s">
        <v>3355</v>
      </c>
      <c r="BC121" s="53" t="s">
        <v>4649</v>
      </c>
      <c r="BD121" s="53" t="s">
        <v>4650</v>
      </c>
      <c r="BE121" s="53" t="s">
        <v>3355</v>
      </c>
      <c r="BF121" s="53" t="s">
        <v>4092</v>
      </c>
      <c r="BG121" s="53" t="s">
        <v>3355</v>
      </c>
      <c r="BH121" s="53" t="s">
        <v>3355</v>
      </c>
      <c r="BI121" s="53" t="s">
        <v>4651</v>
      </c>
      <c r="BJ121" s="53" t="s">
        <v>3355</v>
      </c>
      <c r="BK121" s="53" t="s">
        <v>3355</v>
      </c>
      <c r="BL121" s="53" t="s">
        <v>3355</v>
      </c>
      <c r="BM121" s="53" t="s">
        <v>3355</v>
      </c>
      <c r="BN121" s="53">
        <v>99999</v>
      </c>
      <c r="BO121" s="53" t="s">
        <v>3355</v>
      </c>
      <c r="BP121" s="53" t="s">
        <v>4652</v>
      </c>
      <c r="BQ121" s="53" t="s">
        <v>3355</v>
      </c>
      <c r="BR121" s="53" t="s">
        <v>3355</v>
      </c>
      <c r="BS121" s="53" t="s">
        <v>1292</v>
      </c>
      <c r="BT121" s="53" t="s">
        <v>3355</v>
      </c>
      <c r="BU121" s="53">
        <v>250521001869</v>
      </c>
      <c r="BV121" s="53" t="s">
        <v>3355</v>
      </c>
      <c r="BW121" s="53" t="s">
        <v>3355</v>
      </c>
      <c r="BX121" s="53">
        <v>99999</v>
      </c>
      <c r="BY121" s="53" t="s">
        <v>3355</v>
      </c>
      <c r="BZ121" s="53" t="s">
        <v>3355</v>
      </c>
      <c r="CA121" s="53" t="s">
        <v>3355</v>
      </c>
      <c r="CB121" s="53" t="s">
        <v>3355</v>
      </c>
      <c r="CC121" s="53" t="s">
        <v>3355</v>
      </c>
      <c r="CD121" s="53" t="s">
        <v>3355</v>
      </c>
      <c r="CE121" t="s">
        <v>4096</v>
      </c>
      <c r="CF121" t="s">
        <v>4097</v>
      </c>
    </row>
    <row r="122" spans="1:84">
      <c r="A122" s="53">
        <v>20686</v>
      </c>
      <c r="B122" s="53" t="s">
        <v>3355</v>
      </c>
      <c r="C122" s="53" t="s">
        <v>4819</v>
      </c>
      <c r="D122" s="53" t="s">
        <v>3355</v>
      </c>
      <c r="E122" s="53" t="s">
        <v>3355</v>
      </c>
      <c r="F122" s="53" t="s">
        <v>4820</v>
      </c>
      <c r="G122" s="53" t="s">
        <v>3383</v>
      </c>
      <c r="H122" s="53" t="s">
        <v>4360</v>
      </c>
      <c r="I122" s="53">
        <v>99999</v>
      </c>
      <c r="J122" s="53" t="s">
        <v>3355</v>
      </c>
      <c r="K122" s="53" t="s">
        <v>3355</v>
      </c>
      <c r="L122" s="53" t="s">
        <v>4219</v>
      </c>
      <c r="M122" s="53" t="s">
        <v>4639</v>
      </c>
      <c r="N122" s="53" t="s">
        <v>4639</v>
      </c>
      <c r="O122" s="53" t="s">
        <v>4083</v>
      </c>
      <c r="P122" s="53" t="s">
        <v>4084</v>
      </c>
      <c r="Q122" s="53" t="s">
        <v>4095</v>
      </c>
      <c r="R122" s="53" t="s">
        <v>4640</v>
      </c>
      <c r="S122" s="53" t="s">
        <v>4641</v>
      </c>
      <c r="T122" s="53" t="s">
        <v>4642</v>
      </c>
      <c r="U122" s="53" t="s">
        <v>3383</v>
      </c>
      <c r="V122" s="53" t="s">
        <v>3352</v>
      </c>
      <c r="W122" s="53" t="s">
        <v>3355</v>
      </c>
      <c r="X122" s="53" t="s">
        <v>3355</v>
      </c>
      <c r="Y122" s="53" t="s">
        <v>4643</v>
      </c>
      <c r="Z122" s="53" t="s">
        <v>4639</v>
      </c>
      <c r="AA122" s="53" t="s">
        <v>4639</v>
      </c>
      <c r="AB122" s="53" t="s">
        <v>3355</v>
      </c>
      <c r="AC122" s="53" t="s">
        <v>4447</v>
      </c>
      <c r="AD122" s="53" t="s">
        <v>3355</v>
      </c>
      <c r="AE122" s="53" t="s">
        <v>3355</v>
      </c>
      <c r="AF122" s="53" t="s">
        <v>3355</v>
      </c>
      <c r="AG122" s="53" t="s">
        <v>3355</v>
      </c>
      <c r="AH122" s="53" t="s">
        <v>3355</v>
      </c>
      <c r="AI122" s="53" t="s">
        <v>3355</v>
      </c>
      <c r="AJ122" s="53" t="s">
        <v>3355</v>
      </c>
      <c r="AK122" s="53" t="s">
        <v>1292</v>
      </c>
      <c r="AL122" s="53" t="s">
        <v>4821</v>
      </c>
      <c r="AM122" s="53" t="s">
        <v>3355</v>
      </c>
      <c r="AN122" s="53" t="s">
        <v>4359</v>
      </c>
      <c r="AO122" s="53" t="s">
        <v>3355</v>
      </c>
      <c r="AP122" s="54">
        <v>45799.7896296296</v>
      </c>
      <c r="AQ122" s="53" t="s">
        <v>4822</v>
      </c>
      <c r="AR122" s="53" t="s">
        <v>3576</v>
      </c>
      <c r="AS122" s="53" t="s">
        <v>3355</v>
      </c>
      <c r="AT122" s="53" t="s">
        <v>4647</v>
      </c>
      <c r="AU122" s="53" t="s">
        <v>4823</v>
      </c>
      <c r="AV122" s="53" t="s">
        <v>3355</v>
      </c>
      <c r="AW122" s="54">
        <v>45799.7227662037</v>
      </c>
      <c r="AX122" s="53" t="s">
        <v>4821</v>
      </c>
      <c r="AY122" s="53" t="s">
        <v>4090</v>
      </c>
      <c r="AZ122" s="53" t="s">
        <v>3355</v>
      </c>
      <c r="BA122" s="53" t="s">
        <v>3355</v>
      </c>
      <c r="BB122" s="53" t="s">
        <v>3355</v>
      </c>
      <c r="BC122" s="53" t="s">
        <v>4649</v>
      </c>
      <c r="BD122" s="53" t="s">
        <v>4650</v>
      </c>
      <c r="BE122" s="53" t="s">
        <v>3355</v>
      </c>
      <c r="BF122" s="53" t="s">
        <v>4092</v>
      </c>
      <c r="BG122" s="53" t="s">
        <v>3355</v>
      </c>
      <c r="BH122" s="53" t="s">
        <v>3355</v>
      </c>
      <c r="BI122" s="53" t="s">
        <v>4651</v>
      </c>
      <c r="BJ122" s="53" t="s">
        <v>3355</v>
      </c>
      <c r="BK122" s="53" t="s">
        <v>3355</v>
      </c>
      <c r="BL122" s="53" t="s">
        <v>3355</v>
      </c>
      <c r="BM122" s="53" t="s">
        <v>3355</v>
      </c>
      <c r="BN122" s="53">
        <v>99999</v>
      </c>
      <c r="BO122" s="53" t="s">
        <v>3355</v>
      </c>
      <c r="BP122" s="53" t="s">
        <v>4652</v>
      </c>
      <c r="BQ122" s="53" t="s">
        <v>3355</v>
      </c>
      <c r="BR122" s="53" t="s">
        <v>3355</v>
      </c>
      <c r="BS122" s="53" t="s">
        <v>1292</v>
      </c>
      <c r="BT122" s="53" t="s">
        <v>3355</v>
      </c>
      <c r="BU122" s="53">
        <v>250521001867</v>
      </c>
      <c r="BV122" s="53" t="s">
        <v>3355</v>
      </c>
      <c r="BW122" s="53" t="s">
        <v>3355</v>
      </c>
      <c r="BX122" s="53">
        <v>99999</v>
      </c>
      <c r="BY122" s="53" t="s">
        <v>3355</v>
      </c>
      <c r="BZ122" s="53" t="s">
        <v>3355</v>
      </c>
      <c r="CA122" s="53" t="s">
        <v>3355</v>
      </c>
      <c r="CB122" s="53" t="s">
        <v>3355</v>
      </c>
      <c r="CC122" s="53" t="s">
        <v>3355</v>
      </c>
      <c r="CD122" s="53" t="s">
        <v>3355</v>
      </c>
      <c r="CE122" t="s">
        <v>4096</v>
      </c>
      <c r="CF122" t="s">
        <v>4097</v>
      </c>
    </row>
    <row r="123" spans="1:84">
      <c r="A123" s="53">
        <v>20700</v>
      </c>
      <c r="B123" s="53" t="s">
        <v>3355</v>
      </c>
      <c r="C123" s="53" t="s">
        <v>4824</v>
      </c>
      <c r="D123" s="53" t="s">
        <v>3355</v>
      </c>
      <c r="E123" s="53" t="s">
        <v>3355</v>
      </c>
      <c r="F123" s="53" t="s">
        <v>4825</v>
      </c>
      <c r="G123" s="53" t="s">
        <v>3383</v>
      </c>
      <c r="H123" s="53" t="s">
        <v>4360</v>
      </c>
      <c r="I123" s="53">
        <v>99999</v>
      </c>
      <c r="J123" s="53" t="s">
        <v>3355</v>
      </c>
      <c r="K123" s="53" t="s">
        <v>3355</v>
      </c>
      <c r="L123" s="53" t="s">
        <v>4219</v>
      </c>
      <c r="M123" s="53" t="s">
        <v>4639</v>
      </c>
      <c r="N123" s="53" t="s">
        <v>4639</v>
      </c>
      <c r="O123" s="53" t="s">
        <v>4083</v>
      </c>
      <c r="P123" s="53" t="s">
        <v>4084</v>
      </c>
      <c r="Q123" s="53" t="s">
        <v>4095</v>
      </c>
      <c r="R123" s="53" t="s">
        <v>4640</v>
      </c>
      <c r="S123" s="53" t="s">
        <v>4641</v>
      </c>
      <c r="T123" s="53" t="s">
        <v>4642</v>
      </c>
      <c r="U123" s="53" t="s">
        <v>3383</v>
      </c>
      <c r="V123" s="53" t="s">
        <v>3352</v>
      </c>
      <c r="W123" s="53" t="s">
        <v>3355</v>
      </c>
      <c r="X123" s="53" t="s">
        <v>3355</v>
      </c>
      <c r="Y123" s="53" t="s">
        <v>4643</v>
      </c>
      <c r="Z123" s="53" t="s">
        <v>4639</v>
      </c>
      <c r="AA123" s="53" t="s">
        <v>4639</v>
      </c>
      <c r="AB123" s="53" t="s">
        <v>3355</v>
      </c>
      <c r="AC123" s="53" t="s">
        <v>4447</v>
      </c>
      <c r="AD123" s="53" t="s">
        <v>3355</v>
      </c>
      <c r="AE123" s="53" t="s">
        <v>3355</v>
      </c>
      <c r="AF123" s="53" t="s">
        <v>3355</v>
      </c>
      <c r="AG123" s="53" t="s">
        <v>3355</v>
      </c>
      <c r="AH123" s="53" t="s">
        <v>3355</v>
      </c>
      <c r="AI123" s="53" t="s">
        <v>3355</v>
      </c>
      <c r="AJ123" s="53" t="s">
        <v>3355</v>
      </c>
      <c r="AK123" s="53" t="s">
        <v>1292</v>
      </c>
      <c r="AL123" s="53" t="s">
        <v>4826</v>
      </c>
      <c r="AM123" s="53" t="s">
        <v>3355</v>
      </c>
      <c r="AN123" s="53" t="s">
        <v>4827</v>
      </c>
      <c r="AO123" s="53" t="s">
        <v>3355</v>
      </c>
      <c r="AP123" s="54">
        <v>45799.5417361111</v>
      </c>
      <c r="AQ123" s="53" t="s">
        <v>3355</v>
      </c>
      <c r="AR123" s="53" t="s">
        <v>3576</v>
      </c>
      <c r="AS123" s="53" t="s">
        <v>3355</v>
      </c>
      <c r="AT123" s="53" t="s">
        <v>4647</v>
      </c>
      <c r="AU123" s="53" t="s">
        <v>4828</v>
      </c>
      <c r="AV123" s="53" t="s">
        <v>3355</v>
      </c>
      <c r="AW123" s="54">
        <v>45799.541724537</v>
      </c>
      <c r="AX123" s="53" t="s">
        <v>4826</v>
      </c>
      <c r="AY123" s="53" t="s">
        <v>4090</v>
      </c>
      <c r="AZ123" s="53" t="s">
        <v>3355</v>
      </c>
      <c r="BA123" s="53" t="s">
        <v>3355</v>
      </c>
      <c r="BB123" s="53" t="s">
        <v>3355</v>
      </c>
      <c r="BC123" s="53" t="s">
        <v>4649</v>
      </c>
      <c r="BD123" s="53" t="s">
        <v>4650</v>
      </c>
      <c r="BE123" s="53" t="s">
        <v>3355</v>
      </c>
      <c r="BF123" s="53" t="s">
        <v>4092</v>
      </c>
      <c r="BG123" s="53" t="s">
        <v>3355</v>
      </c>
      <c r="BH123" s="53" t="s">
        <v>3355</v>
      </c>
      <c r="BI123" s="53" t="s">
        <v>4651</v>
      </c>
      <c r="BJ123" s="53" t="s">
        <v>3355</v>
      </c>
      <c r="BK123" s="53" t="s">
        <v>3355</v>
      </c>
      <c r="BL123" s="53" t="s">
        <v>3355</v>
      </c>
      <c r="BM123" s="53" t="s">
        <v>3355</v>
      </c>
      <c r="BN123" s="53">
        <v>99999</v>
      </c>
      <c r="BO123" s="53" t="s">
        <v>3355</v>
      </c>
      <c r="BP123" s="53" t="s">
        <v>4652</v>
      </c>
      <c r="BQ123" s="53" t="s">
        <v>3355</v>
      </c>
      <c r="BR123" s="53" t="s">
        <v>3355</v>
      </c>
      <c r="BS123" s="53" t="s">
        <v>1292</v>
      </c>
      <c r="BT123" s="53" t="s">
        <v>3355</v>
      </c>
      <c r="BU123" s="53">
        <v>250521001845</v>
      </c>
      <c r="BV123" s="53" t="s">
        <v>3355</v>
      </c>
      <c r="BW123" s="53" t="s">
        <v>3355</v>
      </c>
      <c r="BX123" s="53">
        <v>99999</v>
      </c>
      <c r="BY123" s="53" t="s">
        <v>3355</v>
      </c>
      <c r="BZ123" s="53" t="s">
        <v>3355</v>
      </c>
      <c r="CA123" s="53" t="s">
        <v>3355</v>
      </c>
      <c r="CB123" s="53" t="s">
        <v>3355</v>
      </c>
      <c r="CC123" s="53" t="s">
        <v>3355</v>
      </c>
      <c r="CD123" s="53" t="s">
        <v>3355</v>
      </c>
      <c r="CE123" t="s">
        <v>4096</v>
      </c>
      <c r="CF123" t="s">
        <v>4097</v>
      </c>
    </row>
    <row r="124" spans="1:84">
      <c r="A124" s="53">
        <v>20701</v>
      </c>
      <c r="B124" s="53" t="s">
        <v>3355</v>
      </c>
      <c r="C124" s="53" t="s">
        <v>4829</v>
      </c>
      <c r="D124" s="53" t="s">
        <v>3355</v>
      </c>
      <c r="E124" s="53" t="s">
        <v>3355</v>
      </c>
      <c r="F124" s="53" t="s">
        <v>4830</v>
      </c>
      <c r="G124" s="53" t="s">
        <v>3383</v>
      </c>
      <c r="H124" s="53" t="s">
        <v>4360</v>
      </c>
      <c r="I124" s="53">
        <v>11347.49</v>
      </c>
      <c r="J124" s="53" t="s">
        <v>3355</v>
      </c>
      <c r="K124" s="53" t="s">
        <v>3355</v>
      </c>
      <c r="L124" s="53" t="s">
        <v>4219</v>
      </c>
      <c r="M124" s="53" t="s">
        <v>4639</v>
      </c>
      <c r="N124" s="53" t="s">
        <v>4639</v>
      </c>
      <c r="O124" s="53" t="s">
        <v>4083</v>
      </c>
      <c r="P124" s="53" t="s">
        <v>4084</v>
      </c>
      <c r="Q124" s="53" t="s">
        <v>4095</v>
      </c>
      <c r="R124" s="53" t="s">
        <v>4640</v>
      </c>
      <c r="S124" s="53" t="s">
        <v>4641</v>
      </c>
      <c r="T124" s="53" t="s">
        <v>4642</v>
      </c>
      <c r="U124" s="53" t="s">
        <v>3383</v>
      </c>
      <c r="V124" s="53" t="s">
        <v>3352</v>
      </c>
      <c r="W124" s="53" t="s">
        <v>3355</v>
      </c>
      <c r="X124" s="53" t="s">
        <v>3355</v>
      </c>
      <c r="Y124" s="53" t="s">
        <v>4643</v>
      </c>
      <c r="Z124" s="53" t="s">
        <v>4639</v>
      </c>
      <c r="AA124" s="53" t="s">
        <v>4639</v>
      </c>
      <c r="AB124" s="53" t="s">
        <v>3355</v>
      </c>
      <c r="AC124" s="53" t="s">
        <v>4447</v>
      </c>
      <c r="AD124" s="53" t="s">
        <v>3355</v>
      </c>
      <c r="AE124" s="53" t="s">
        <v>3355</v>
      </c>
      <c r="AF124" s="53" t="s">
        <v>3355</v>
      </c>
      <c r="AG124" s="53" t="s">
        <v>3355</v>
      </c>
      <c r="AH124" s="53" t="s">
        <v>3355</v>
      </c>
      <c r="AI124" s="53" t="s">
        <v>3355</v>
      </c>
      <c r="AJ124" s="53" t="s">
        <v>3355</v>
      </c>
      <c r="AK124" s="53" t="s">
        <v>1292</v>
      </c>
      <c r="AL124" s="53" t="s">
        <v>4831</v>
      </c>
      <c r="AM124" s="53" t="s">
        <v>3355</v>
      </c>
      <c r="AN124" s="53" t="s">
        <v>4832</v>
      </c>
      <c r="AO124" s="53" t="s">
        <v>3355</v>
      </c>
      <c r="AP124" s="54">
        <v>45799.541724537</v>
      </c>
      <c r="AQ124" s="53" t="s">
        <v>3355</v>
      </c>
      <c r="AR124" s="53" t="s">
        <v>3576</v>
      </c>
      <c r="AS124" s="53" t="s">
        <v>3355</v>
      </c>
      <c r="AT124" s="53" t="s">
        <v>4647</v>
      </c>
      <c r="AU124" s="53" t="s">
        <v>4833</v>
      </c>
      <c r="AV124" s="53" t="s">
        <v>3355</v>
      </c>
      <c r="AW124" s="54">
        <v>45799.5417013889</v>
      </c>
      <c r="AX124" s="53" t="s">
        <v>4831</v>
      </c>
      <c r="AY124" s="53" t="s">
        <v>4090</v>
      </c>
      <c r="AZ124" s="53" t="s">
        <v>3355</v>
      </c>
      <c r="BA124" s="53" t="s">
        <v>3355</v>
      </c>
      <c r="BB124" s="53" t="s">
        <v>3355</v>
      </c>
      <c r="BC124" s="53" t="s">
        <v>4649</v>
      </c>
      <c r="BD124" s="53" t="s">
        <v>4650</v>
      </c>
      <c r="BE124" s="53" t="s">
        <v>3355</v>
      </c>
      <c r="BF124" s="53" t="s">
        <v>4092</v>
      </c>
      <c r="BG124" s="53" t="s">
        <v>3355</v>
      </c>
      <c r="BH124" s="53" t="s">
        <v>3355</v>
      </c>
      <c r="BI124" s="53" t="s">
        <v>4651</v>
      </c>
      <c r="BJ124" s="53" t="s">
        <v>3355</v>
      </c>
      <c r="BK124" s="53" t="s">
        <v>3355</v>
      </c>
      <c r="BL124" s="53" t="s">
        <v>3355</v>
      </c>
      <c r="BM124" s="53" t="s">
        <v>3355</v>
      </c>
      <c r="BN124" s="53">
        <v>11347.49</v>
      </c>
      <c r="BO124" s="53" t="s">
        <v>3355</v>
      </c>
      <c r="BP124" s="53" t="s">
        <v>4652</v>
      </c>
      <c r="BQ124" s="53" t="s">
        <v>3355</v>
      </c>
      <c r="BR124" s="53" t="s">
        <v>3355</v>
      </c>
      <c r="BS124" s="53" t="s">
        <v>1292</v>
      </c>
      <c r="BT124" s="53" t="s">
        <v>3355</v>
      </c>
      <c r="BU124" s="53">
        <v>250521001870</v>
      </c>
      <c r="BV124" s="53" t="s">
        <v>3355</v>
      </c>
      <c r="BW124" s="53" t="s">
        <v>3355</v>
      </c>
      <c r="BX124" s="53">
        <v>11347.49</v>
      </c>
      <c r="BY124" s="53" t="s">
        <v>3355</v>
      </c>
      <c r="BZ124" s="53" t="s">
        <v>3355</v>
      </c>
      <c r="CA124" s="53" t="s">
        <v>3355</v>
      </c>
      <c r="CB124" s="53" t="s">
        <v>3355</v>
      </c>
      <c r="CC124" s="53" t="s">
        <v>3355</v>
      </c>
      <c r="CD124" s="53" t="s">
        <v>3355</v>
      </c>
      <c r="CE124" t="s">
        <v>4096</v>
      </c>
      <c r="CF124" t="s">
        <v>4097</v>
      </c>
    </row>
    <row r="125" spans="1:84">
      <c r="A125" s="53">
        <v>20856</v>
      </c>
      <c r="B125" s="53" t="s">
        <v>4214</v>
      </c>
      <c r="C125" s="53" t="s">
        <v>3355</v>
      </c>
      <c r="D125" s="53" t="s">
        <v>4834</v>
      </c>
      <c r="E125" s="53" t="s">
        <v>4099</v>
      </c>
      <c r="F125" s="53" t="s">
        <v>4835</v>
      </c>
      <c r="G125" s="53" t="s">
        <v>3383</v>
      </c>
      <c r="H125" s="53" t="s">
        <v>4360</v>
      </c>
      <c r="I125" s="53">
        <v>11347.49</v>
      </c>
      <c r="J125" s="53" t="s">
        <v>1292</v>
      </c>
      <c r="K125" s="53" t="s">
        <v>4218</v>
      </c>
      <c r="L125" s="53" t="s">
        <v>4219</v>
      </c>
      <c r="M125" s="53" t="s">
        <v>4639</v>
      </c>
      <c r="N125" s="53" t="s">
        <v>4836</v>
      </c>
      <c r="O125" s="53" t="s">
        <v>4083</v>
      </c>
      <c r="P125" s="53" t="s">
        <v>4084</v>
      </c>
      <c r="Q125" s="53" t="s">
        <v>4360</v>
      </c>
      <c r="R125" s="53" t="s">
        <v>4640</v>
      </c>
      <c r="S125" s="53" t="s">
        <v>4641</v>
      </c>
      <c r="T125" s="53" t="s">
        <v>3355</v>
      </c>
      <c r="U125" s="53" t="s">
        <v>3383</v>
      </c>
      <c r="V125" s="53" t="s">
        <v>3352</v>
      </c>
      <c r="W125" s="53" t="s">
        <v>3355</v>
      </c>
      <c r="X125" s="53" t="s">
        <v>4837</v>
      </c>
      <c r="Y125" s="53" t="s">
        <v>4259</v>
      </c>
      <c r="Z125" s="53" t="s">
        <v>4838</v>
      </c>
      <c r="AA125" s="53" t="s">
        <v>4639</v>
      </c>
      <c r="AB125" s="53" t="s">
        <v>4225</v>
      </c>
      <c r="AC125" s="53" t="s">
        <v>4227</v>
      </c>
      <c r="AD125" s="53" t="s">
        <v>3355</v>
      </c>
      <c r="AE125" s="53" t="s">
        <v>3355</v>
      </c>
      <c r="AF125" s="53" t="s">
        <v>4227</v>
      </c>
      <c r="AG125" s="53" t="s">
        <v>3355</v>
      </c>
      <c r="AH125" s="53" t="s">
        <v>3355</v>
      </c>
      <c r="AI125" s="53" t="s">
        <v>4227</v>
      </c>
      <c r="AJ125" s="53" t="s">
        <v>3355</v>
      </c>
      <c r="AK125" s="53" t="s">
        <v>3355</v>
      </c>
      <c r="AL125" s="53" t="s">
        <v>3355</v>
      </c>
      <c r="AM125" s="53" t="s">
        <v>3355</v>
      </c>
      <c r="AN125" s="53" t="s">
        <v>3355</v>
      </c>
      <c r="AO125" s="53" t="s">
        <v>3355</v>
      </c>
      <c r="AP125" s="54">
        <v>45799.6661226852</v>
      </c>
      <c r="AQ125" s="53" t="s">
        <v>4839</v>
      </c>
      <c r="AR125" s="53" t="s">
        <v>3355</v>
      </c>
      <c r="AS125" s="53" t="s">
        <v>3383</v>
      </c>
      <c r="AT125" s="53" t="s">
        <v>4089</v>
      </c>
      <c r="AU125" s="53" t="s">
        <v>3355</v>
      </c>
      <c r="AV125" s="53" t="s">
        <v>3355</v>
      </c>
      <c r="AW125" s="54">
        <v>45791.7151851852</v>
      </c>
      <c r="AX125" s="53" t="s">
        <v>3355</v>
      </c>
      <c r="AY125" s="53" t="s">
        <v>4090</v>
      </c>
      <c r="AZ125" s="53" t="s">
        <v>3355</v>
      </c>
      <c r="BA125" s="53" t="s">
        <v>3355</v>
      </c>
      <c r="BB125" s="53" t="s">
        <v>3355</v>
      </c>
      <c r="BC125" s="53" t="s">
        <v>3355</v>
      </c>
      <c r="BD125" s="53" t="s">
        <v>4840</v>
      </c>
      <c r="BE125" s="53" t="s">
        <v>3355</v>
      </c>
      <c r="BF125" s="53" t="s">
        <v>4092</v>
      </c>
      <c r="BG125" s="53" t="s">
        <v>3355</v>
      </c>
      <c r="BH125" s="53" t="s">
        <v>3355</v>
      </c>
      <c r="BI125" s="53" t="s">
        <v>739</v>
      </c>
      <c r="BJ125" s="53" t="s">
        <v>3355</v>
      </c>
      <c r="BK125" s="53" t="s">
        <v>3355</v>
      </c>
      <c r="BL125" s="53" t="s">
        <v>3355</v>
      </c>
      <c r="BM125" s="53" t="s">
        <v>3355</v>
      </c>
      <c r="BN125" s="53">
        <v>11347.49</v>
      </c>
      <c r="BO125" s="53" t="s">
        <v>3355</v>
      </c>
      <c r="BP125" s="53" t="s">
        <v>4652</v>
      </c>
      <c r="BQ125" s="53" t="s">
        <v>3355</v>
      </c>
      <c r="BR125" s="53" t="s">
        <v>3355</v>
      </c>
      <c r="BS125" s="53" t="s">
        <v>3355</v>
      </c>
      <c r="BT125" s="53" t="s">
        <v>3355</v>
      </c>
      <c r="BU125" s="53">
        <v>250521001870</v>
      </c>
      <c r="BV125" s="53" t="s">
        <v>3355</v>
      </c>
      <c r="BW125" s="53" t="s">
        <v>3355</v>
      </c>
      <c r="BX125" s="53">
        <v>11347.49</v>
      </c>
      <c r="BY125" s="53" t="s">
        <v>3355</v>
      </c>
      <c r="BZ125" s="53" t="s">
        <v>3355</v>
      </c>
      <c r="CA125" s="53" t="s">
        <v>3383</v>
      </c>
      <c r="CB125" s="53" t="s">
        <v>4095</v>
      </c>
      <c r="CC125" s="53" t="s">
        <v>3355</v>
      </c>
      <c r="CD125" s="53" t="s">
        <v>3355</v>
      </c>
      <c r="CE125" t="s">
        <v>4096</v>
      </c>
      <c r="CF125" t="s">
        <v>4097</v>
      </c>
    </row>
    <row r="126" spans="1:84">
      <c r="A126" s="53">
        <v>20857</v>
      </c>
      <c r="B126" s="53" t="s">
        <v>4214</v>
      </c>
      <c r="C126" s="53" t="s">
        <v>3355</v>
      </c>
      <c r="D126" s="53" t="s">
        <v>4834</v>
      </c>
      <c r="E126" s="53" t="s">
        <v>4099</v>
      </c>
      <c r="F126" s="53" t="s">
        <v>4841</v>
      </c>
      <c r="G126" s="53" t="s">
        <v>3383</v>
      </c>
      <c r="H126" s="53" t="s">
        <v>4360</v>
      </c>
      <c r="I126" s="53">
        <v>99999</v>
      </c>
      <c r="J126" s="53" t="s">
        <v>1292</v>
      </c>
      <c r="K126" s="53" t="s">
        <v>4218</v>
      </c>
      <c r="L126" s="53" t="s">
        <v>4219</v>
      </c>
      <c r="M126" s="53" t="s">
        <v>4639</v>
      </c>
      <c r="N126" s="53" t="s">
        <v>4836</v>
      </c>
      <c r="O126" s="53" t="s">
        <v>4083</v>
      </c>
      <c r="P126" s="53" t="s">
        <v>4084</v>
      </c>
      <c r="Q126" s="53" t="s">
        <v>4360</v>
      </c>
      <c r="R126" s="53" t="s">
        <v>4640</v>
      </c>
      <c r="S126" s="53" t="s">
        <v>4641</v>
      </c>
      <c r="T126" s="53" t="s">
        <v>3355</v>
      </c>
      <c r="U126" s="53" t="s">
        <v>3383</v>
      </c>
      <c r="V126" s="53" t="s">
        <v>3352</v>
      </c>
      <c r="W126" s="53" t="s">
        <v>3355</v>
      </c>
      <c r="X126" s="53" t="s">
        <v>4837</v>
      </c>
      <c r="Y126" s="53" t="s">
        <v>4259</v>
      </c>
      <c r="Z126" s="53" t="s">
        <v>4838</v>
      </c>
      <c r="AA126" s="53" t="s">
        <v>4639</v>
      </c>
      <c r="AB126" s="53" t="s">
        <v>4225</v>
      </c>
      <c r="AC126" s="53" t="s">
        <v>4227</v>
      </c>
      <c r="AD126" s="53" t="s">
        <v>3355</v>
      </c>
      <c r="AE126" s="53" t="s">
        <v>3355</v>
      </c>
      <c r="AF126" s="53" t="s">
        <v>4227</v>
      </c>
      <c r="AG126" s="53" t="s">
        <v>3355</v>
      </c>
      <c r="AH126" s="53" t="s">
        <v>3355</v>
      </c>
      <c r="AI126" s="53" t="s">
        <v>4227</v>
      </c>
      <c r="AJ126" s="53" t="s">
        <v>3355</v>
      </c>
      <c r="AK126" s="53" t="s">
        <v>3355</v>
      </c>
      <c r="AL126" s="53" t="s">
        <v>3355</v>
      </c>
      <c r="AM126" s="53" t="s">
        <v>3355</v>
      </c>
      <c r="AN126" s="53" t="s">
        <v>3355</v>
      </c>
      <c r="AO126" s="53" t="s">
        <v>3355</v>
      </c>
      <c r="AP126" s="54">
        <v>45799.7860069444</v>
      </c>
      <c r="AQ126" s="53" t="s">
        <v>4842</v>
      </c>
      <c r="AR126" s="53" t="s">
        <v>3355</v>
      </c>
      <c r="AS126" s="53" t="s">
        <v>3383</v>
      </c>
      <c r="AT126" s="53" t="s">
        <v>4089</v>
      </c>
      <c r="AU126" s="53" t="s">
        <v>3355</v>
      </c>
      <c r="AV126" s="53" t="s">
        <v>3355</v>
      </c>
      <c r="AW126" s="54">
        <v>45791.7151851852</v>
      </c>
      <c r="AX126" s="53" t="s">
        <v>3355</v>
      </c>
      <c r="AY126" s="53" t="s">
        <v>4090</v>
      </c>
      <c r="AZ126" s="53" t="s">
        <v>3355</v>
      </c>
      <c r="BA126" s="53" t="s">
        <v>3355</v>
      </c>
      <c r="BB126" s="53" t="s">
        <v>3355</v>
      </c>
      <c r="BC126" s="53" t="s">
        <v>3355</v>
      </c>
      <c r="BD126" s="53" t="s">
        <v>4840</v>
      </c>
      <c r="BE126" s="53" t="s">
        <v>3355</v>
      </c>
      <c r="BF126" s="53" t="s">
        <v>4092</v>
      </c>
      <c r="BG126" s="53" t="s">
        <v>3355</v>
      </c>
      <c r="BH126" s="53" t="s">
        <v>3355</v>
      </c>
      <c r="BI126" s="53" t="s">
        <v>739</v>
      </c>
      <c r="BJ126" s="53" t="s">
        <v>3355</v>
      </c>
      <c r="BK126" s="53" t="s">
        <v>3355</v>
      </c>
      <c r="BL126" s="53" t="s">
        <v>3355</v>
      </c>
      <c r="BM126" s="53" t="s">
        <v>3355</v>
      </c>
      <c r="BN126" s="53">
        <v>99999</v>
      </c>
      <c r="BO126" s="53" t="s">
        <v>3355</v>
      </c>
      <c r="BP126" s="53" t="s">
        <v>4652</v>
      </c>
      <c r="BQ126" s="53" t="s">
        <v>3355</v>
      </c>
      <c r="BR126" s="53" t="s">
        <v>3355</v>
      </c>
      <c r="BS126" s="53" t="s">
        <v>3355</v>
      </c>
      <c r="BT126" s="53" t="s">
        <v>3355</v>
      </c>
      <c r="BU126" s="53">
        <v>250521001867</v>
      </c>
      <c r="BV126" s="53" t="s">
        <v>3355</v>
      </c>
      <c r="BW126" s="53" t="s">
        <v>3355</v>
      </c>
      <c r="BX126" s="53">
        <v>99999</v>
      </c>
      <c r="BY126" s="53" t="s">
        <v>3355</v>
      </c>
      <c r="BZ126" s="53" t="s">
        <v>3355</v>
      </c>
      <c r="CA126" s="53" t="s">
        <v>3383</v>
      </c>
      <c r="CB126" s="53" t="s">
        <v>4095</v>
      </c>
      <c r="CC126" s="53" t="s">
        <v>3355</v>
      </c>
      <c r="CD126" s="53" t="s">
        <v>3355</v>
      </c>
      <c r="CE126" t="s">
        <v>4096</v>
      </c>
      <c r="CF126" t="s">
        <v>4097</v>
      </c>
    </row>
    <row r="127" spans="1:84">
      <c r="A127" s="53">
        <v>20858</v>
      </c>
      <c r="B127" s="53" t="s">
        <v>4214</v>
      </c>
      <c r="C127" s="53" t="s">
        <v>3355</v>
      </c>
      <c r="D127" s="53" t="s">
        <v>4834</v>
      </c>
      <c r="E127" s="53" t="s">
        <v>4099</v>
      </c>
      <c r="F127" s="53" t="s">
        <v>4843</v>
      </c>
      <c r="G127" s="53" t="s">
        <v>3383</v>
      </c>
      <c r="H127" s="53" t="s">
        <v>4360</v>
      </c>
      <c r="I127" s="53">
        <v>99999</v>
      </c>
      <c r="J127" s="53" t="s">
        <v>1292</v>
      </c>
      <c r="K127" s="53" t="s">
        <v>4218</v>
      </c>
      <c r="L127" s="53" t="s">
        <v>4219</v>
      </c>
      <c r="M127" s="53" t="s">
        <v>4639</v>
      </c>
      <c r="N127" s="53" t="s">
        <v>4836</v>
      </c>
      <c r="O127" s="53" t="s">
        <v>4083</v>
      </c>
      <c r="P127" s="53" t="s">
        <v>4084</v>
      </c>
      <c r="Q127" s="53" t="s">
        <v>4360</v>
      </c>
      <c r="R127" s="53" t="s">
        <v>4640</v>
      </c>
      <c r="S127" s="53" t="s">
        <v>4641</v>
      </c>
      <c r="T127" s="53" t="s">
        <v>3355</v>
      </c>
      <c r="U127" s="53" t="s">
        <v>3383</v>
      </c>
      <c r="V127" s="53" t="s">
        <v>3352</v>
      </c>
      <c r="W127" s="53" t="s">
        <v>3355</v>
      </c>
      <c r="X127" s="53" t="s">
        <v>4837</v>
      </c>
      <c r="Y127" s="53" t="s">
        <v>4259</v>
      </c>
      <c r="Z127" s="53" t="s">
        <v>4838</v>
      </c>
      <c r="AA127" s="53" t="s">
        <v>4639</v>
      </c>
      <c r="AB127" s="53" t="s">
        <v>4225</v>
      </c>
      <c r="AC127" s="53" t="s">
        <v>4227</v>
      </c>
      <c r="AD127" s="53" t="s">
        <v>3355</v>
      </c>
      <c r="AE127" s="53" t="s">
        <v>3355</v>
      </c>
      <c r="AF127" s="53" t="s">
        <v>4227</v>
      </c>
      <c r="AG127" s="53" t="s">
        <v>3355</v>
      </c>
      <c r="AH127" s="53" t="s">
        <v>3355</v>
      </c>
      <c r="AI127" s="53" t="s">
        <v>4227</v>
      </c>
      <c r="AJ127" s="53" t="s">
        <v>3355</v>
      </c>
      <c r="AK127" s="53" t="s">
        <v>3355</v>
      </c>
      <c r="AL127" s="53" t="s">
        <v>3355</v>
      </c>
      <c r="AM127" s="53" t="s">
        <v>3355</v>
      </c>
      <c r="AN127" s="53" t="s">
        <v>3355</v>
      </c>
      <c r="AO127" s="53" t="s">
        <v>3355</v>
      </c>
      <c r="AP127" s="54">
        <v>45799.7866898148</v>
      </c>
      <c r="AQ127" s="53" t="s">
        <v>4844</v>
      </c>
      <c r="AR127" s="53" t="s">
        <v>3355</v>
      </c>
      <c r="AS127" s="53" t="s">
        <v>3383</v>
      </c>
      <c r="AT127" s="53" t="s">
        <v>4089</v>
      </c>
      <c r="AU127" s="53" t="s">
        <v>3355</v>
      </c>
      <c r="AV127" s="53" t="s">
        <v>3355</v>
      </c>
      <c r="AW127" s="54">
        <v>45791.7151851852</v>
      </c>
      <c r="AX127" s="53" t="s">
        <v>3355</v>
      </c>
      <c r="AY127" s="53" t="s">
        <v>4090</v>
      </c>
      <c r="AZ127" s="53" t="s">
        <v>3355</v>
      </c>
      <c r="BA127" s="53" t="s">
        <v>3355</v>
      </c>
      <c r="BB127" s="53" t="s">
        <v>3355</v>
      </c>
      <c r="BC127" s="53" t="s">
        <v>3355</v>
      </c>
      <c r="BD127" s="53" t="s">
        <v>4840</v>
      </c>
      <c r="BE127" s="53" t="s">
        <v>3355</v>
      </c>
      <c r="BF127" s="53" t="s">
        <v>4092</v>
      </c>
      <c r="BG127" s="53" t="s">
        <v>3355</v>
      </c>
      <c r="BH127" s="53" t="s">
        <v>3355</v>
      </c>
      <c r="BI127" s="53" t="s">
        <v>739</v>
      </c>
      <c r="BJ127" s="53" t="s">
        <v>3355</v>
      </c>
      <c r="BK127" s="53" t="s">
        <v>3355</v>
      </c>
      <c r="BL127" s="53" t="s">
        <v>3355</v>
      </c>
      <c r="BM127" s="53" t="s">
        <v>3355</v>
      </c>
      <c r="BN127" s="53">
        <v>99999</v>
      </c>
      <c r="BO127" s="53" t="s">
        <v>3355</v>
      </c>
      <c r="BP127" s="53" t="s">
        <v>4652</v>
      </c>
      <c r="BQ127" s="53" t="s">
        <v>3355</v>
      </c>
      <c r="BR127" s="53" t="s">
        <v>3355</v>
      </c>
      <c r="BS127" s="53" t="s">
        <v>3355</v>
      </c>
      <c r="BT127" s="53" t="s">
        <v>3355</v>
      </c>
      <c r="BU127" s="53">
        <v>250521001866</v>
      </c>
      <c r="BV127" s="53" t="s">
        <v>3355</v>
      </c>
      <c r="BW127" s="53" t="s">
        <v>3355</v>
      </c>
      <c r="BX127" s="53">
        <v>99999</v>
      </c>
      <c r="BY127" s="53" t="s">
        <v>3355</v>
      </c>
      <c r="BZ127" s="53" t="s">
        <v>3355</v>
      </c>
      <c r="CA127" s="53" t="s">
        <v>3383</v>
      </c>
      <c r="CB127" s="53" t="s">
        <v>4095</v>
      </c>
      <c r="CC127" s="53" t="s">
        <v>3355</v>
      </c>
      <c r="CD127" s="53" t="s">
        <v>3355</v>
      </c>
      <c r="CE127" t="s">
        <v>4096</v>
      </c>
      <c r="CF127" t="s">
        <v>4097</v>
      </c>
    </row>
    <row r="128" spans="1:84">
      <c r="A128" s="53">
        <v>20859</v>
      </c>
      <c r="B128" s="53" t="s">
        <v>4214</v>
      </c>
      <c r="C128" s="53" t="s">
        <v>3355</v>
      </c>
      <c r="D128" s="53" t="s">
        <v>4834</v>
      </c>
      <c r="E128" s="53" t="s">
        <v>4099</v>
      </c>
      <c r="F128" s="53" t="s">
        <v>4845</v>
      </c>
      <c r="G128" s="53" t="s">
        <v>3383</v>
      </c>
      <c r="H128" s="53" t="s">
        <v>4360</v>
      </c>
      <c r="I128" s="53">
        <v>99999</v>
      </c>
      <c r="J128" s="53" t="s">
        <v>1292</v>
      </c>
      <c r="K128" s="53" t="s">
        <v>4218</v>
      </c>
      <c r="L128" s="53" t="s">
        <v>4219</v>
      </c>
      <c r="M128" s="53" t="s">
        <v>4639</v>
      </c>
      <c r="N128" s="53" t="s">
        <v>4836</v>
      </c>
      <c r="O128" s="53" t="s">
        <v>4083</v>
      </c>
      <c r="P128" s="53" t="s">
        <v>4084</v>
      </c>
      <c r="Q128" s="53" t="s">
        <v>4360</v>
      </c>
      <c r="R128" s="53" t="s">
        <v>4640</v>
      </c>
      <c r="S128" s="53" t="s">
        <v>4641</v>
      </c>
      <c r="T128" s="53" t="s">
        <v>3355</v>
      </c>
      <c r="U128" s="53" t="s">
        <v>3383</v>
      </c>
      <c r="V128" s="53" t="s">
        <v>3352</v>
      </c>
      <c r="W128" s="53" t="s">
        <v>3355</v>
      </c>
      <c r="X128" s="53" t="s">
        <v>4837</v>
      </c>
      <c r="Y128" s="53" t="s">
        <v>4259</v>
      </c>
      <c r="Z128" s="53" t="s">
        <v>4838</v>
      </c>
      <c r="AA128" s="53" t="s">
        <v>4639</v>
      </c>
      <c r="AB128" s="53" t="s">
        <v>4225</v>
      </c>
      <c r="AC128" s="53" t="s">
        <v>4227</v>
      </c>
      <c r="AD128" s="53" t="s">
        <v>3355</v>
      </c>
      <c r="AE128" s="53" t="s">
        <v>3355</v>
      </c>
      <c r="AF128" s="53" t="s">
        <v>4227</v>
      </c>
      <c r="AG128" s="53" t="s">
        <v>3355</v>
      </c>
      <c r="AH128" s="53" t="s">
        <v>3355</v>
      </c>
      <c r="AI128" s="53" t="s">
        <v>4227</v>
      </c>
      <c r="AJ128" s="53" t="s">
        <v>3355</v>
      </c>
      <c r="AK128" s="53" t="s">
        <v>3355</v>
      </c>
      <c r="AL128" s="53" t="s">
        <v>3355</v>
      </c>
      <c r="AM128" s="53" t="s">
        <v>3355</v>
      </c>
      <c r="AN128" s="53" t="s">
        <v>3355</v>
      </c>
      <c r="AO128" s="53" t="s">
        <v>3355</v>
      </c>
      <c r="AP128" s="54">
        <v>45799.7891435185</v>
      </c>
      <c r="AQ128" s="53" t="s">
        <v>4846</v>
      </c>
      <c r="AR128" s="53" t="s">
        <v>3355</v>
      </c>
      <c r="AS128" s="53" t="s">
        <v>3383</v>
      </c>
      <c r="AT128" s="53" t="s">
        <v>4089</v>
      </c>
      <c r="AU128" s="53" t="s">
        <v>3355</v>
      </c>
      <c r="AV128" s="53" t="s">
        <v>3355</v>
      </c>
      <c r="AW128" s="54">
        <v>45791.7151851852</v>
      </c>
      <c r="AX128" s="53" t="s">
        <v>3355</v>
      </c>
      <c r="AY128" s="53" t="s">
        <v>4090</v>
      </c>
      <c r="AZ128" s="53" t="s">
        <v>3355</v>
      </c>
      <c r="BA128" s="53" t="s">
        <v>3355</v>
      </c>
      <c r="BB128" s="53" t="s">
        <v>3355</v>
      </c>
      <c r="BC128" s="53" t="s">
        <v>3355</v>
      </c>
      <c r="BD128" s="53" t="s">
        <v>4840</v>
      </c>
      <c r="BE128" s="53" t="s">
        <v>3355</v>
      </c>
      <c r="BF128" s="53" t="s">
        <v>4092</v>
      </c>
      <c r="BG128" s="53" t="s">
        <v>3355</v>
      </c>
      <c r="BH128" s="53" t="s">
        <v>3355</v>
      </c>
      <c r="BI128" s="53" t="s">
        <v>739</v>
      </c>
      <c r="BJ128" s="53" t="s">
        <v>3355</v>
      </c>
      <c r="BK128" s="53" t="s">
        <v>3355</v>
      </c>
      <c r="BL128" s="53" t="s">
        <v>3355</v>
      </c>
      <c r="BM128" s="53" t="s">
        <v>3355</v>
      </c>
      <c r="BN128" s="53">
        <v>99999</v>
      </c>
      <c r="BO128" s="53" t="s">
        <v>3355</v>
      </c>
      <c r="BP128" s="53" t="s">
        <v>4652</v>
      </c>
      <c r="BQ128" s="53" t="s">
        <v>3355</v>
      </c>
      <c r="BR128" s="53" t="s">
        <v>3355</v>
      </c>
      <c r="BS128" s="53" t="s">
        <v>3355</v>
      </c>
      <c r="BT128" s="53" t="s">
        <v>3355</v>
      </c>
      <c r="BU128" s="53">
        <v>250521001852</v>
      </c>
      <c r="BV128" s="53" t="s">
        <v>3355</v>
      </c>
      <c r="BW128" s="53" t="s">
        <v>3355</v>
      </c>
      <c r="BX128" s="53">
        <v>99999</v>
      </c>
      <c r="BY128" s="53" t="s">
        <v>3355</v>
      </c>
      <c r="BZ128" s="53" t="s">
        <v>3355</v>
      </c>
      <c r="CA128" s="53" t="s">
        <v>3383</v>
      </c>
      <c r="CB128" s="53" t="s">
        <v>4095</v>
      </c>
      <c r="CC128" s="53" t="s">
        <v>3355</v>
      </c>
      <c r="CD128" s="53" t="s">
        <v>3355</v>
      </c>
      <c r="CE128" t="s">
        <v>4096</v>
      </c>
      <c r="CF128" t="s">
        <v>4097</v>
      </c>
    </row>
    <row r="129" spans="1:84">
      <c r="A129" s="53">
        <v>20860</v>
      </c>
      <c r="B129" s="53" t="s">
        <v>4214</v>
      </c>
      <c r="C129" s="53" t="s">
        <v>3355</v>
      </c>
      <c r="D129" s="53" t="s">
        <v>4834</v>
      </c>
      <c r="E129" s="53" t="s">
        <v>4099</v>
      </c>
      <c r="F129" s="53" t="s">
        <v>4847</v>
      </c>
      <c r="G129" s="53" t="s">
        <v>3383</v>
      </c>
      <c r="H129" s="53" t="s">
        <v>4360</v>
      </c>
      <c r="I129" s="53">
        <v>99999</v>
      </c>
      <c r="J129" s="53" t="s">
        <v>1292</v>
      </c>
      <c r="K129" s="53" t="s">
        <v>4218</v>
      </c>
      <c r="L129" s="53" t="s">
        <v>4219</v>
      </c>
      <c r="M129" s="53" t="s">
        <v>4639</v>
      </c>
      <c r="N129" s="53" t="s">
        <v>4836</v>
      </c>
      <c r="O129" s="53" t="s">
        <v>4083</v>
      </c>
      <c r="P129" s="53" t="s">
        <v>4084</v>
      </c>
      <c r="Q129" s="53" t="s">
        <v>4360</v>
      </c>
      <c r="R129" s="53" t="s">
        <v>4640</v>
      </c>
      <c r="S129" s="53" t="s">
        <v>4641</v>
      </c>
      <c r="T129" s="53" t="s">
        <v>3355</v>
      </c>
      <c r="U129" s="53" t="s">
        <v>3383</v>
      </c>
      <c r="V129" s="53" t="s">
        <v>3352</v>
      </c>
      <c r="W129" s="53" t="s">
        <v>3355</v>
      </c>
      <c r="X129" s="53" t="s">
        <v>4837</v>
      </c>
      <c r="Y129" s="53" t="s">
        <v>4259</v>
      </c>
      <c r="Z129" s="53" t="s">
        <v>4838</v>
      </c>
      <c r="AA129" s="53" t="s">
        <v>4639</v>
      </c>
      <c r="AB129" s="53" t="s">
        <v>4225</v>
      </c>
      <c r="AC129" s="53" t="s">
        <v>4227</v>
      </c>
      <c r="AD129" s="53" t="s">
        <v>3355</v>
      </c>
      <c r="AE129" s="53" t="s">
        <v>3355</v>
      </c>
      <c r="AF129" s="53" t="s">
        <v>4227</v>
      </c>
      <c r="AG129" s="53" t="s">
        <v>3355</v>
      </c>
      <c r="AH129" s="53" t="s">
        <v>3355</v>
      </c>
      <c r="AI129" s="53" t="s">
        <v>4227</v>
      </c>
      <c r="AJ129" s="53" t="s">
        <v>3355</v>
      </c>
      <c r="AK129" s="53" t="s">
        <v>3355</v>
      </c>
      <c r="AL129" s="53" t="s">
        <v>3355</v>
      </c>
      <c r="AM129" s="53" t="s">
        <v>3355</v>
      </c>
      <c r="AN129" s="53" t="s">
        <v>3355</v>
      </c>
      <c r="AO129" s="53" t="s">
        <v>3355</v>
      </c>
      <c r="AP129" s="54">
        <v>45799.7895138889</v>
      </c>
      <c r="AQ129" s="53" t="s">
        <v>4848</v>
      </c>
      <c r="AR129" s="53" t="s">
        <v>3355</v>
      </c>
      <c r="AS129" s="53" t="s">
        <v>3383</v>
      </c>
      <c r="AT129" s="53" t="s">
        <v>4089</v>
      </c>
      <c r="AU129" s="53" t="s">
        <v>3355</v>
      </c>
      <c r="AV129" s="53" t="s">
        <v>3355</v>
      </c>
      <c r="AW129" s="54">
        <v>45791.7151851852</v>
      </c>
      <c r="AX129" s="53" t="s">
        <v>3355</v>
      </c>
      <c r="AY129" s="53" t="s">
        <v>4090</v>
      </c>
      <c r="AZ129" s="53" t="s">
        <v>3355</v>
      </c>
      <c r="BA129" s="53" t="s">
        <v>3355</v>
      </c>
      <c r="BB129" s="53" t="s">
        <v>3355</v>
      </c>
      <c r="BC129" s="53" t="s">
        <v>3355</v>
      </c>
      <c r="BD129" s="53" t="s">
        <v>4840</v>
      </c>
      <c r="BE129" s="53" t="s">
        <v>3355</v>
      </c>
      <c r="BF129" s="53" t="s">
        <v>4092</v>
      </c>
      <c r="BG129" s="53" t="s">
        <v>3355</v>
      </c>
      <c r="BH129" s="53" t="s">
        <v>3355</v>
      </c>
      <c r="BI129" s="53" t="s">
        <v>739</v>
      </c>
      <c r="BJ129" s="53" t="s">
        <v>3355</v>
      </c>
      <c r="BK129" s="53" t="s">
        <v>3355</v>
      </c>
      <c r="BL129" s="53" t="s">
        <v>3355</v>
      </c>
      <c r="BM129" s="53" t="s">
        <v>3355</v>
      </c>
      <c r="BN129" s="53">
        <v>99999</v>
      </c>
      <c r="BO129" s="53" t="s">
        <v>3355</v>
      </c>
      <c r="BP129" s="53" t="s">
        <v>4652</v>
      </c>
      <c r="BQ129" s="53" t="s">
        <v>3355</v>
      </c>
      <c r="BR129" s="53" t="s">
        <v>3355</v>
      </c>
      <c r="BS129" s="53" t="s">
        <v>3355</v>
      </c>
      <c r="BT129" s="53" t="s">
        <v>3355</v>
      </c>
      <c r="BU129" s="53">
        <v>250521001850</v>
      </c>
      <c r="BV129" s="53" t="s">
        <v>3355</v>
      </c>
      <c r="BW129" s="53" t="s">
        <v>3355</v>
      </c>
      <c r="BX129" s="53">
        <v>99999</v>
      </c>
      <c r="BY129" s="53" t="s">
        <v>3355</v>
      </c>
      <c r="BZ129" s="53" t="s">
        <v>3355</v>
      </c>
      <c r="CA129" s="53" t="s">
        <v>3383</v>
      </c>
      <c r="CB129" s="53" t="s">
        <v>4095</v>
      </c>
      <c r="CC129" s="53" t="s">
        <v>3355</v>
      </c>
      <c r="CD129" s="53" t="s">
        <v>3355</v>
      </c>
      <c r="CE129" t="s">
        <v>4096</v>
      </c>
      <c r="CF129" t="s">
        <v>4097</v>
      </c>
    </row>
    <row r="130" spans="1:84">
      <c r="A130" s="53">
        <v>20861</v>
      </c>
      <c r="B130" s="53" t="s">
        <v>4214</v>
      </c>
      <c r="C130" s="53" t="s">
        <v>3355</v>
      </c>
      <c r="D130" s="53" t="s">
        <v>4834</v>
      </c>
      <c r="E130" s="53" t="s">
        <v>4099</v>
      </c>
      <c r="F130" s="53" t="s">
        <v>4849</v>
      </c>
      <c r="G130" s="53" t="s">
        <v>3383</v>
      </c>
      <c r="H130" s="53" t="s">
        <v>4360</v>
      </c>
      <c r="I130" s="53">
        <v>99999</v>
      </c>
      <c r="J130" s="53" t="s">
        <v>1292</v>
      </c>
      <c r="K130" s="53" t="s">
        <v>4218</v>
      </c>
      <c r="L130" s="53" t="s">
        <v>4219</v>
      </c>
      <c r="M130" s="53" t="s">
        <v>4639</v>
      </c>
      <c r="N130" s="53" t="s">
        <v>4836</v>
      </c>
      <c r="O130" s="53" t="s">
        <v>4083</v>
      </c>
      <c r="P130" s="53" t="s">
        <v>4084</v>
      </c>
      <c r="Q130" s="53" t="s">
        <v>4360</v>
      </c>
      <c r="R130" s="53" t="s">
        <v>4640</v>
      </c>
      <c r="S130" s="53" t="s">
        <v>4641</v>
      </c>
      <c r="T130" s="53" t="s">
        <v>3355</v>
      </c>
      <c r="U130" s="53" t="s">
        <v>3383</v>
      </c>
      <c r="V130" s="53" t="s">
        <v>3352</v>
      </c>
      <c r="W130" s="53" t="s">
        <v>3355</v>
      </c>
      <c r="X130" s="53" t="s">
        <v>4837</v>
      </c>
      <c r="Y130" s="53" t="s">
        <v>4259</v>
      </c>
      <c r="Z130" s="53" t="s">
        <v>4838</v>
      </c>
      <c r="AA130" s="53" t="s">
        <v>4639</v>
      </c>
      <c r="AB130" s="53" t="s">
        <v>4225</v>
      </c>
      <c r="AC130" s="53" t="s">
        <v>4227</v>
      </c>
      <c r="AD130" s="53" t="s">
        <v>3355</v>
      </c>
      <c r="AE130" s="53" t="s">
        <v>3355</v>
      </c>
      <c r="AF130" s="53" t="s">
        <v>4227</v>
      </c>
      <c r="AG130" s="53" t="s">
        <v>3355</v>
      </c>
      <c r="AH130" s="53" t="s">
        <v>3355</v>
      </c>
      <c r="AI130" s="53" t="s">
        <v>4227</v>
      </c>
      <c r="AJ130" s="53" t="s">
        <v>3355</v>
      </c>
      <c r="AK130" s="53" t="s">
        <v>3355</v>
      </c>
      <c r="AL130" s="53" t="s">
        <v>3355</v>
      </c>
      <c r="AM130" s="53" t="s">
        <v>3355</v>
      </c>
      <c r="AN130" s="53" t="s">
        <v>3355</v>
      </c>
      <c r="AO130" s="53" t="s">
        <v>3355</v>
      </c>
      <c r="AP130" s="54">
        <v>45799.7887037037</v>
      </c>
      <c r="AQ130" s="53" t="s">
        <v>4850</v>
      </c>
      <c r="AR130" s="53" t="s">
        <v>3355</v>
      </c>
      <c r="AS130" s="53" t="s">
        <v>3383</v>
      </c>
      <c r="AT130" s="53" t="s">
        <v>4089</v>
      </c>
      <c r="AU130" s="53" t="s">
        <v>3355</v>
      </c>
      <c r="AV130" s="53" t="s">
        <v>3355</v>
      </c>
      <c r="AW130" s="54">
        <v>45791.7151851852</v>
      </c>
      <c r="AX130" s="53" t="s">
        <v>3355</v>
      </c>
      <c r="AY130" s="53" t="s">
        <v>4090</v>
      </c>
      <c r="AZ130" s="53" t="s">
        <v>3355</v>
      </c>
      <c r="BA130" s="53" t="s">
        <v>3355</v>
      </c>
      <c r="BB130" s="53" t="s">
        <v>3355</v>
      </c>
      <c r="BC130" s="53" t="s">
        <v>3355</v>
      </c>
      <c r="BD130" s="53" t="s">
        <v>4840</v>
      </c>
      <c r="BE130" s="53" t="s">
        <v>3355</v>
      </c>
      <c r="BF130" s="53" t="s">
        <v>4092</v>
      </c>
      <c r="BG130" s="53" t="s">
        <v>3355</v>
      </c>
      <c r="BH130" s="53" t="s">
        <v>3355</v>
      </c>
      <c r="BI130" s="53" t="s">
        <v>739</v>
      </c>
      <c r="BJ130" s="53" t="s">
        <v>3355</v>
      </c>
      <c r="BK130" s="53" t="s">
        <v>3355</v>
      </c>
      <c r="BL130" s="53" t="s">
        <v>3355</v>
      </c>
      <c r="BM130" s="53" t="s">
        <v>3355</v>
      </c>
      <c r="BN130" s="53">
        <v>99999</v>
      </c>
      <c r="BO130" s="53" t="s">
        <v>3355</v>
      </c>
      <c r="BP130" s="53" t="s">
        <v>4652</v>
      </c>
      <c r="BQ130" s="53" t="s">
        <v>3355</v>
      </c>
      <c r="BR130" s="53" t="s">
        <v>3355</v>
      </c>
      <c r="BS130" s="53" t="s">
        <v>3355</v>
      </c>
      <c r="BT130" s="53" t="s">
        <v>3355</v>
      </c>
      <c r="BU130" s="53">
        <v>250521001856</v>
      </c>
      <c r="BV130" s="53" t="s">
        <v>3355</v>
      </c>
      <c r="BW130" s="53" t="s">
        <v>3355</v>
      </c>
      <c r="BX130" s="53">
        <v>99999</v>
      </c>
      <c r="BY130" s="53" t="s">
        <v>3355</v>
      </c>
      <c r="BZ130" s="53" t="s">
        <v>3355</v>
      </c>
      <c r="CA130" s="53" t="s">
        <v>3383</v>
      </c>
      <c r="CB130" s="53" t="s">
        <v>4095</v>
      </c>
      <c r="CC130" s="53" t="s">
        <v>3355</v>
      </c>
      <c r="CD130" s="53" t="s">
        <v>3355</v>
      </c>
      <c r="CE130" t="s">
        <v>4096</v>
      </c>
      <c r="CF130" t="s">
        <v>4097</v>
      </c>
    </row>
    <row r="131" spans="1:84">
      <c r="A131" s="53">
        <v>20862</v>
      </c>
      <c r="B131" s="53" t="s">
        <v>4214</v>
      </c>
      <c r="C131" s="53" t="s">
        <v>3355</v>
      </c>
      <c r="D131" s="53" t="s">
        <v>4834</v>
      </c>
      <c r="E131" s="53" t="s">
        <v>4099</v>
      </c>
      <c r="F131" s="53" t="s">
        <v>4851</v>
      </c>
      <c r="G131" s="53" t="s">
        <v>3383</v>
      </c>
      <c r="H131" s="53" t="s">
        <v>4360</v>
      </c>
      <c r="I131" s="53">
        <v>99999</v>
      </c>
      <c r="J131" s="53" t="s">
        <v>1292</v>
      </c>
      <c r="K131" s="53" t="s">
        <v>4218</v>
      </c>
      <c r="L131" s="53" t="s">
        <v>4219</v>
      </c>
      <c r="M131" s="53" t="s">
        <v>4639</v>
      </c>
      <c r="N131" s="53" t="s">
        <v>4836</v>
      </c>
      <c r="O131" s="53" t="s">
        <v>4083</v>
      </c>
      <c r="P131" s="53" t="s">
        <v>4084</v>
      </c>
      <c r="Q131" s="53" t="s">
        <v>4360</v>
      </c>
      <c r="R131" s="53" t="s">
        <v>4640</v>
      </c>
      <c r="S131" s="53" t="s">
        <v>4641</v>
      </c>
      <c r="T131" s="53" t="s">
        <v>3355</v>
      </c>
      <c r="U131" s="53" t="s">
        <v>3383</v>
      </c>
      <c r="V131" s="53" t="s">
        <v>3352</v>
      </c>
      <c r="W131" s="53" t="s">
        <v>3355</v>
      </c>
      <c r="X131" s="53" t="s">
        <v>4837</v>
      </c>
      <c r="Y131" s="53" t="s">
        <v>4259</v>
      </c>
      <c r="Z131" s="53" t="s">
        <v>4838</v>
      </c>
      <c r="AA131" s="53" t="s">
        <v>4639</v>
      </c>
      <c r="AB131" s="53" t="s">
        <v>4225</v>
      </c>
      <c r="AC131" s="53" t="s">
        <v>4227</v>
      </c>
      <c r="AD131" s="53" t="s">
        <v>3355</v>
      </c>
      <c r="AE131" s="53" t="s">
        <v>3355</v>
      </c>
      <c r="AF131" s="53" t="s">
        <v>4227</v>
      </c>
      <c r="AG131" s="53" t="s">
        <v>3355</v>
      </c>
      <c r="AH131" s="53" t="s">
        <v>3355</v>
      </c>
      <c r="AI131" s="53" t="s">
        <v>4227</v>
      </c>
      <c r="AJ131" s="53" t="s">
        <v>3355</v>
      </c>
      <c r="AK131" s="53" t="s">
        <v>3355</v>
      </c>
      <c r="AL131" s="53" t="s">
        <v>3355</v>
      </c>
      <c r="AM131" s="53" t="s">
        <v>3355</v>
      </c>
      <c r="AN131" s="53" t="s">
        <v>3355</v>
      </c>
      <c r="AO131" s="53" t="s">
        <v>3355</v>
      </c>
      <c r="AP131" s="54">
        <v>45799.7888425926</v>
      </c>
      <c r="AQ131" s="53" t="s">
        <v>4852</v>
      </c>
      <c r="AR131" s="53" t="s">
        <v>3355</v>
      </c>
      <c r="AS131" s="53" t="s">
        <v>3383</v>
      </c>
      <c r="AT131" s="53" t="s">
        <v>4089</v>
      </c>
      <c r="AU131" s="53" t="s">
        <v>3355</v>
      </c>
      <c r="AV131" s="53" t="s">
        <v>3355</v>
      </c>
      <c r="AW131" s="54">
        <v>45791.7151851852</v>
      </c>
      <c r="AX131" s="53" t="s">
        <v>3355</v>
      </c>
      <c r="AY131" s="53" t="s">
        <v>4090</v>
      </c>
      <c r="AZ131" s="53" t="s">
        <v>3355</v>
      </c>
      <c r="BA131" s="53" t="s">
        <v>3355</v>
      </c>
      <c r="BB131" s="53" t="s">
        <v>3355</v>
      </c>
      <c r="BC131" s="53" t="s">
        <v>3355</v>
      </c>
      <c r="BD131" s="53" t="s">
        <v>4840</v>
      </c>
      <c r="BE131" s="53" t="s">
        <v>3355</v>
      </c>
      <c r="BF131" s="53" t="s">
        <v>4092</v>
      </c>
      <c r="BG131" s="53" t="s">
        <v>3355</v>
      </c>
      <c r="BH131" s="53" t="s">
        <v>3355</v>
      </c>
      <c r="BI131" s="53" t="s">
        <v>739</v>
      </c>
      <c r="BJ131" s="53" t="s">
        <v>3355</v>
      </c>
      <c r="BK131" s="53" t="s">
        <v>3355</v>
      </c>
      <c r="BL131" s="53" t="s">
        <v>3355</v>
      </c>
      <c r="BM131" s="53" t="s">
        <v>3355</v>
      </c>
      <c r="BN131" s="53">
        <v>99999</v>
      </c>
      <c r="BO131" s="53" t="s">
        <v>3355</v>
      </c>
      <c r="BP131" s="53" t="s">
        <v>4652</v>
      </c>
      <c r="BQ131" s="53" t="s">
        <v>3355</v>
      </c>
      <c r="BR131" s="53" t="s">
        <v>3355</v>
      </c>
      <c r="BS131" s="53" t="s">
        <v>3355</v>
      </c>
      <c r="BT131" s="53" t="s">
        <v>3355</v>
      </c>
      <c r="BU131" s="53">
        <v>250521001853</v>
      </c>
      <c r="BV131" s="53" t="s">
        <v>3355</v>
      </c>
      <c r="BW131" s="53" t="s">
        <v>3355</v>
      </c>
      <c r="BX131" s="53">
        <v>99999</v>
      </c>
      <c r="BY131" s="53" t="s">
        <v>3355</v>
      </c>
      <c r="BZ131" s="53" t="s">
        <v>3355</v>
      </c>
      <c r="CA131" s="53" t="s">
        <v>3383</v>
      </c>
      <c r="CB131" s="53" t="s">
        <v>4095</v>
      </c>
      <c r="CC131" s="53" t="s">
        <v>3355</v>
      </c>
      <c r="CD131" s="53" t="s">
        <v>3355</v>
      </c>
      <c r="CE131" t="s">
        <v>4096</v>
      </c>
      <c r="CF131" t="s">
        <v>4097</v>
      </c>
    </row>
    <row r="132" spans="1:84">
      <c r="A132" s="53">
        <v>20863</v>
      </c>
      <c r="B132" s="53" t="s">
        <v>4214</v>
      </c>
      <c r="C132" s="53" t="s">
        <v>3355</v>
      </c>
      <c r="D132" s="53" t="s">
        <v>4834</v>
      </c>
      <c r="E132" s="53" t="s">
        <v>4099</v>
      </c>
      <c r="F132" s="53" t="s">
        <v>4853</v>
      </c>
      <c r="G132" s="53" t="s">
        <v>3383</v>
      </c>
      <c r="H132" s="53" t="s">
        <v>4360</v>
      </c>
      <c r="I132" s="53">
        <v>99999</v>
      </c>
      <c r="J132" s="53" t="s">
        <v>1292</v>
      </c>
      <c r="K132" s="53" t="s">
        <v>4218</v>
      </c>
      <c r="L132" s="53" t="s">
        <v>4219</v>
      </c>
      <c r="M132" s="53" t="s">
        <v>4639</v>
      </c>
      <c r="N132" s="53" t="s">
        <v>4836</v>
      </c>
      <c r="O132" s="53" t="s">
        <v>4083</v>
      </c>
      <c r="P132" s="53" t="s">
        <v>4084</v>
      </c>
      <c r="Q132" s="53" t="s">
        <v>4360</v>
      </c>
      <c r="R132" s="53" t="s">
        <v>4640</v>
      </c>
      <c r="S132" s="53" t="s">
        <v>4641</v>
      </c>
      <c r="T132" s="53" t="s">
        <v>3355</v>
      </c>
      <c r="U132" s="53" t="s">
        <v>3383</v>
      </c>
      <c r="V132" s="53" t="s">
        <v>3352</v>
      </c>
      <c r="W132" s="53" t="s">
        <v>3355</v>
      </c>
      <c r="X132" s="53" t="s">
        <v>4837</v>
      </c>
      <c r="Y132" s="53" t="s">
        <v>4259</v>
      </c>
      <c r="Z132" s="53" t="s">
        <v>4838</v>
      </c>
      <c r="AA132" s="53" t="s">
        <v>4639</v>
      </c>
      <c r="AB132" s="53" t="s">
        <v>4225</v>
      </c>
      <c r="AC132" s="53" t="s">
        <v>4227</v>
      </c>
      <c r="AD132" s="53" t="s">
        <v>3355</v>
      </c>
      <c r="AE132" s="53" t="s">
        <v>3355</v>
      </c>
      <c r="AF132" s="53" t="s">
        <v>4227</v>
      </c>
      <c r="AG132" s="53" t="s">
        <v>3355</v>
      </c>
      <c r="AH132" s="53" t="s">
        <v>3355</v>
      </c>
      <c r="AI132" s="53" t="s">
        <v>4227</v>
      </c>
      <c r="AJ132" s="53" t="s">
        <v>3355</v>
      </c>
      <c r="AK132" s="53" t="s">
        <v>3355</v>
      </c>
      <c r="AL132" s="53" t="s">
        <v>3355</v>
      </c>
      <c r="AM132" s="53" t="s">
        <v>3355</v>
      </c>
      <c r="AN132" s="53" t="s">
        <v>3355</v>
      </c>
      <c r="AO132" s="53" t="s">
        <v>3355</v>
      </c>
      <c r="AP132" s="54">
        <v>45799.7873842593</v>
      </c>
      <c r="AQ132" s="53" t="s">
        <v>4854</v>
      </c>
      <c r="AR132" s="53" t="s">
        <v>3355</v>
      </c>
      <c r="AS132" s="53" t="s">
        <v>3383</v>
      </c>
      <c r="AT132" s="53" t="s">
        <v>4089</v>
      </c>
      <c r="AU132" s="53" t="s">
        <v>3355</v>
      </c>
      <c r="AV132" s="53" t="s">
        <v>3355</v>
      </c>
      <c r="AW132" s="54">
        <v>45791.7151851852</v>
      </c>
      <c r="AX132" s="53" t="s">
        <v>3355</v>
      </c>
      <c r="AY132" s="53" t="s">
        <v>4090</v>
      </c>
      <c r="AZ132" s="53" t="s">
        <v>3355</v>
      </c>
      <c r="BA132" s="53" t="s">
        <v>3355</v>
      </c>
      <c r="BB132" s="53" t="s">
        <v>3355</v>
      </c>
      <c r="BC132" s="53" t="s">
        <v>3355</v>
      </c>
      <c r="BD132" s="53" t="s">
        <v>4840</v>
      </c>
      <c r="BE132" s="53" t="s">
        <v>3355</v>
      </c>
      <c r="BF132" s="53" t="s">
        <v>4092</v>
      </c>
      <c r="BG132" s="53" t="s">
        <v>3355</v>
      </c>
      <c r="BH132" s="53" t="s">
        <v>3355</v>
      </c>
      <c r="BI132" s="53" t="s">
        <v>739</v>
      </c>
      <c r="BJ132" s="53" t="s">
        <v>3355</v>
      </c>
      <c r="BK132" s="53" t="s">
        <v>3355</v>
      </c>
      <c r="BL132" s="53" t="s">
        <v>3355</v>
      </c>
      <c r="BM132" s="53" t="s">
        <v>3355</v>
      </c>
      <c r="BN132" s="53">
        <v>99999</v>
      </c>
      <c r="BO132" s="53" t="s">
        <v>3355</v>
      </c>
      <c r="BP132" s="53" t="s">
        <v>4652</v>
      </c>
      <c r="BQ132" s="53" t="s">
        <v>3355</v>
      </c>
      <c r="BR132" s="53" t="s">
        <v>3355</v>
      </c>
      <c r="BS132" s="53" t="s">
        <v>3355</v>
      </c>
      <c r="BT132" s="53" t="s">
        <v>3355</v>
      </c>
      <c r="BU132" s="53">
        <v>250521001862</v>
      </c>
      <c r="BV132" s="53" t="s">
        <v>3355</v>
      </c>
      <c r="BW132" s="53" t="s">
        <v>3355</v>
      </c>
      <c r="BX132" s="53">
        <v>99999</v>
      </c>
      <c r="BY132" s="53" t="s">
        <v>3355</v>
      </c>
      <c r="BZ132" s="53" t="s">
        <v>3355</v>
      </c>
      <c r="CA132" s="53" t="s">
        <v>3383</v>
      </c>
      <c r="CB132" s="53" t="s">
        <v>4095</v>
      </c>
      <c r="CC132" s="53" t="s">
        <v>3355</v>
      </c>
      <c r="CD132" s="53" t="s">
        <v>3355</v>
      </c>
      <c r="CE132" t="s">
        <v>4096</v>
      </c>
      <c r="CF132" t="s">
        <v>4097</v>
      </c>
    </row>
    <row r="133" spans="1:84">
      <c r="A133" s="53">
        <v>20864</v>
      </c>
      <c r="B133" s="53" t="s">
        <v>4214</v>
      </c>
      <c r="C133" s="53" t="s">
        <v>3355</v>
      </c>
      <c r="D133" s="53" t="s">
        <v>4834</v>
      </c>
      <c r="E133" s="53" t="s">
        <v>4099</v>
      </c>
      <c r="F133" s="53" t="s">
        <v>4855</v>
      </c>
      <c r="G133" s="53" t="s">
        <v>3383</v>
      </c>
      <c r="H133" s="53" t="s">
        <v>4360</v>
      </c>
      <c r="I133" s="53">
        <v>99999</v>
      </c>
      <c r="J133" s="53" t="s">
        <v>1292</v>
      </c>
      <c r="K133" s="53" t="s">
        <v>4218</v>
      </c>
      <c r="L133" s="53" t="s">
        <v>4219</v>
      </c>
      <c r="M133" s="53" t="s">
        <v>4639</v>
      </c>
      <c r="N133" s="53" t="s">
        <v>4836</v>
      </c>
      <c r="O133" s="53" t="s">
        <v>4083</v>
      </c>
      <c r="P133" s="53" t="s">
        <v>4084</v>
      </c>
      <c r="Q133" s="53" t="s">
        <v>4360</v>
      </c>
      <c r="R133" s="53" t="s">
        <v>4640</v>
      </c>
      <c r="S133" s="53" t="s">
        <v>4641</v>
      </c>
      <c r="T133" s="53" t="s">
        <v>3355</v>
      </c>
      <c r="U133" s="53" t="s">
        <v>3383</v>
      </c>
      <c r="V133" s="53" t="s">
        <v>3352</v>
      </c>
      <c r="W133" s="53" t="s">
        <v>3355</v>
      </c>
      <c r="X133" s="53" t="s">
        <v>4837</v>
      </c>
      <c r="Y133" s="53" t="s">
        <v>4259</v>
      </c>
      <c r="Z133" s="53" t="s">
        <v>4838</v>
      </c>
      <c r="AA133" s="53" t="s">
        <v>4639</v>
      </c>
      <c r="AB133" s="53" t="s">
        <v>4225</v>
      </c>
      <c r="AC133" s="53" t="s">
        <v>4227</v>
      </c>
      <c r="AD133" s="53" t="s">
        <v>3355</v>
      </c>
      <c r="AE133" s="53" t="s">
        <v>3355</v>
      </c>
      <c r="AF133" s="53" t="s">
        <v>4227</v>
      </c>
      <c r="AG133" s="53" t="s">
        <v>3355</v>
      </c>
      <c r="AH133" s="53" t="s">
        <v>3355</v>
      </c>
      <c r="AI133" s="53" t="s">
        <v>4227</v>
      </c>
      <c r="AJ133" s="53" t="s">
        <v>3355</v>
      </c>
      <c r="AK133" s="53" t="s">
        <v>3355</v>
      </c>
      <c r="AL133" s="53" t="s">
        <v>3355</v>
      </c>
      <c r="AM133" s="53" t="s">
        <v>3355</v>
      </c>
      <c r="AN133" s="53" t="s">
        <v>3355</v>
      </c>
      <c r="AO133" s="53" t="s">
        <v>3355</v>
      </c>
      <c r="AP133" s="54">
        <v>45799.7879166667</v>
      </c>
      <c r="AQ133" s="53" t="s">
        <v>4856</v>
      </c>
      <c r="AR133" s="53" t="s">
        <v>3355</v>
      </c>
      <c r="AS133" s="53" t="s">
        <v>3383</v>
      </c>
      <c r="AT133" s="53" t="s">
        <v>4089</v>
      </c>
      <c r="AU133" s="53" t="s">
        <v>3355</v>
      </c>
      <c r="AV133" s="53" t="s">
        <v>3355</v>
      </c>
      <c r="AW133" s="54">
        <v>45791.7151851852</v>
      </c>
      <c r="AX133" s="53" t="s">
        <v>3355</v>
      </c>
      <c r="AY133" s="53" t="s">
        <v>4090</v>
      </c>
      <c r="AZ133" s="53" t="s">
        <v>3355</v>
      </c>
      <c r="BA133" s="53" t="s">
        <v>3355</v>
      </c>
      <c r="BB133" s="53" t="s">
        <v>3355</v>
      </c>
      <c r="BC133" s="53" t="s">
        <v>3355</v>
      </c>
      <c r="BD133" s="53" t="s">
        <v>4840</v>
      </c>
      <c r="BE133" s="53" t="s">
        <v>3355</v>
      </c>
      <c r="BF133" s="53" t="s">
        <v>4092</v>
      </c>
      <c r="BG133" s="53" t="s">
        <v>3355</v>
      </c>
      <c r="BH133" s="53" t="s">
        <v>3355</v>
      </c>
      <c r="BI133" s="53" t="s">
        <v>739</v>
      </c>
      <c r="BJ133" s="53" t="s">
        <v>3355</v>
      </c>
      <c r="BK133" s="53" t="s">
        <v>3355</v>
      </c>
      <c r="BL133" s="53" t="s">
        <v>3355</v>
      </c>
      <c r="BM133" s="53" t="s">
        <v>3355</v>
      </c>
      <c r="BN133" s="53">
        <v>99999</v>
      </c>
      <c r="BO133" s="53" t="s">
        <v>3355</v>
      </c>
      <c r="BP133" s="53" t="s">
        <v>4652</v>
      </c>
      <c r="BQ133" s="53" t="s">
        <v>3355</v>
      </c>
      <c r="BR133" s="53" t="s">
        <v>3355</v>
      </c>
      <c r="BS133" s="53" t="s">
        <v>3355</v>
      </c>
      <c r="BT133" s="53" t="s">
        <v>3355</v>
      </c>
      <c r="BU133" s="53">
        <v>250521001857</v>
      </c>
      <c r="BV133" s="53" t="s">
        <v>3355</v>
      </c>
      <c r="BW133" s="53" t="s">
        <v>3355</v>
      </c>
      <c r="BX133" s="53">
        <v>99999</v>
      </c>
      <c r="BY133" s="53" t="s">
        <v>3355</v>
      </c>
      <c r="BZ133" s="53" t="s">
        <v>3355</v>
      </c>
      <c r="CA133" s="53" t="s">
        <v>3383</v>
      </c>
      <c r="CB133" s="53" t="s">
        <v>4095</v>
      </c>
      <c r="CC133" s="53" t="s">
        <v>3355</v>
      </c>
      <c r="CD133" s="53" t="s">
        <v>3355</v>
      </c>
      <c r="CE133" t="s">
        <v>4096</v>
      </c>
      <c r="CF133" t="s">
        <v>4097</v>
      </c>
    </row>
    <row r="134" spans="1:84">
      <c r="A134" s="53">
        <v>20865</v>
      </c>
      <c r="B134" s="53" t="s">
        <v>4214</v>
      </c>
      <c r="C134" s="53" t="s">
        <v>3355</v>
      </c>
      <c r="D134" s="53" t="s">
        <v>4834</v>
      </c>
      <c r="E134" s="53" t="s">
        <v>4099</v>
      </c>
      <c r="F134" s="53" t="s">
        <v>4857</v>
      </c>
      <c r="G134" s="53" t="s">
        <v>3383</v>
      </c>
      <c r="H134" s="53" t="s">
        <v>4360</v>
      </c>
      <c r="I134" s="53">
        <v>99999</v>
      </c>
      <c r="J134" s="53" t="s">
        <v>1292</v>
      </c>
      <c r="K134" s="53" t="s">
        <v>4218</v>
      </c>
      <c r="L134" s="53" t="s">
        <v>4219</v>
      </c>
      <c r="M134" s="53" t="s">
        <v>4639</v>
      </c>
      <c r="N134" s="53" t="s">
        <v>4836</v>
      </c>
      <c r="O134" s="53" t="s">
        <v>4083</v>
      </c>
      <c r="P134" s="53" t="s">
        <v>4084</v>
      </c>
      <c r="Q134" s="53" t="s">
        <v>4360</v>
      </c>
      <c r="R134" s="53" t="s">
        <v>4640</v>
      </c>
      <c r="S134" s="53" t="s">
        <v>4641</v>
      </c>
      <c r="T134" s="53" t="s">
        <v>3355</v>
      </c>
      <c r="U134" s="53" t="s">
        <v>3383</v>
      </c>
      <c r="V134" s="53" t="s">
        <v>3352</v>
      </c>
      <c r="W134" s="53" t="s">
        <v>3355</v>
      </c>
      <c r="X134" s="53" t="s">
        <v>4837</v>
      </c>
      <c r="Y134" s="53" t="s">
        <v>4259</v>
      </c>
      <c r="Z134" s="53" t="s">
        <v>4838</v>
      </c>
      <c r="AA134" s="53" t="s">
        <v>4639</v>
      </c>
      <c r="AB134" s="53" t="s">
        <v>4225</v>
      </c>
      <c r="AC134" s="53" t="s">
        <v>4227</v>
      </c>
      <c r="AD134" s="53" t="s">
        <v>3355</v>
      </c>
      <c r="AE134" s="53" t="s">
        <v>3355</v>
      </c>
      <c r="AF134" s="53" t="s">
        <v>4227</v>
      </c>
      <c r="AG134" s="53" t="s">
        <v>3355</v>
      </c>
      <c r="AH134" s="53" t="s">
        <v>3355</v>
      </c>
      <c r="AI134" s="53" t="s">
        <v>4227</v>
      </c>
      <c r="AJ134" s="53" t="s">
        <v>3355</v>
      </c>
      <c r="AK134" s="53" t="s">
        <v>3355</v>
      </c>
      <c r="AL134" s="53" t="s">
        <v>3355</v>
      </c>
      <c r="AM134" s="53" t="s">
        <v>3355</v>
      </c>
      <c r="AN134" s="53" t="s">
        <v>3355</v>
      </c>
      <c r="AO134" s="53" t="s">
        <v>3355</v>
      </c>
      <c r="AP134" s="54">
        <v>45799.7868865741</v>
      </c>
      <c r="AQ134" s="53" t="s">
        <v>4858</v>
      </c>
      <c r="AR134" s="53" t="s">
        <v>3355</v>
      </c>
      <c r="AS134" s="53" t="s">
        <v>3383</v>
      </c>
      <c r="AT134" s="53" t="s">
        <v>4089</v>
      </c>
      <c r="AU134" s="53" t="s">
        <v>3355</v>
      </c>
      <c r="AV134" s="53" t="s">
        <v>3355</v>
      </c>
      <c r="AW134" s="54">
        <v>45791.7151851852</v>
      </c>
      <c r="AX134" s="53" t="s">
        <v>3355</v>
      </c>
      <c r="AY134" s="53" t="s">
        <v>4090</v>
      </c>
      <c r="AZ134" s="53" t="s">
        <v>3355</v>
      </c>
      <c r="BA134" s="53" t="s">
        <v>3355</v>
      </c>
      <c r="BB134" s="53" t="s">
        <v>3355</v>
      </c>
      <c r="BC134" s="53" t="s">
        <v>3355</v>
      </c>
      <c r="BD134" s="53" t="s">
        <v>4840</v>
      </c>
      <c r="BE134" s="53" t="s">
        <v>3355</v>
      </c>
      <c r="BF134" s="53" t="s">
        <v>4092</v>
      </c>
      <c r="BG134" s="53" t="s">
        <v>3355</v>
      </c>
      <c r="BH134" s="53" t="s">
        <v>3355</v>
      </c>
      <c r="BI134" s="53" t="s">
        <v>739</v>
      </c>
      <c r="BJ134" s="53" t="s">
        <v>3355</v>
      </c>
      <c r="BK134" s="53" t="s">
        <v>3355</v>
      </c>
      <c r="BL134" s="53" t="s">
        <v>3355</v>
      </c>
      <c r="BM134" s="53" t="s">
        <v>3355</v>
      </c>
      <c r="BN134" s="53">
        <v>99999</v>
      </c>
      <c r="BO134" s="53" t="s">
        <v>3355</v>
      </c>
      <c r="BP134" s="53" t="s">
        <v>4652</v>
      </c>
      <c r="BQ134" s="53" t="s">
        <v>3355</v>
      </c>
      <c r="BR134" s="53" t="s">
        <v>3355</v>
      </c>
      <c r="BS134" s="53" t="s">
        <v>3355</v>
      </c>
      <c r="BT134" s="53" t="s">
        <v>3355</v>
      </c>
      <c r="BU134" s="53">
        <v>250521001863</v>
      </c>
      <c r="BV134" s="53" t="s">
        <v>3355</v>
      </c>
      <c r="BW134" s="53" t="s">
        <v>3355</v>
      </c>
      <c r="BX134" s="53">
        <v>99999</v>
      </c>
      <c r="BY134" s="53" t="s">
        <v>3355</v>
      </c>
      <c r="BZ134" s="53" t="s">
        <v>3355</v>
      </c>
      <c r="CA134" s="53" t="s">
        <v>3383</v>
      </c>
      <c r="CB134" s="53" t="s">
        <v>4095</v>
      </c>
      <c r="CC134" s="53" t="s">
        <v>3355</v>
      </c>
      <c r="CD134" s="53" t="s">
        <v>3355</v>
      </c>
      <c r="CE134" t="s">
        <v>4096</v>
      </c>
      <c r="CF134" t="s">
        <v>4097</v>
      </c>
    </row>
    <row r="135" spans="1:84">
      <c r="A135" s="53">
        <v>20866</v>
      </c>
      <c r="B135" s="53" t="s">
        <v>4214</v>
      </c>
      <c r="C135" s="53" t="s">
        <v>3355</v>
      </c>
      <c r="D135" s="53" t="s">
        <v>4834</v>
      </c>
      <c r="E135" s="53" t="s">
        <v>4099</v>
      </c>
      <c r="F135" s="53" t="s">
        <v>4859</v>
      </c>
      <c r="G135" s="53" t="s">
        <v>3383</v>
      </c>
      <c r="H135" s="53" t="s">
        <v>4360</v>
      </c>
      <c r="I135" s="53">
        <v>99999</v>
      </c>
      <c r="J135" s="53" t="s">
        <v>1292</v>
      </c>
      <c r="K135" s="53" t="s">
        <v>4218</v>
      </c>
      <c r="L135" s="53" t="s">
        <v>4219</v>
      </c>
      <c r="M135" s="53" t="s">
        <v>4639</v>
      </c>
      <c r="N135" s="53" t="s">
        <v>4836</v>
      </c>
      <c r="O135" s="53" t="s">
        <v>4083</v>
      </c>
      <c r="P135" s="53" t="s">
        <v>4084</v>
      </c>
      <c r="Q135" s="53" t="s">
        <v>4360</v>
      </c>
      <c r="R135" s="53" t="s">
        <v>4640</v>
      </c>
      <c r="S135" s="53" t="s">
        <v>4641</v>
      </c>
      <c r="T135" s="53" t="s">
        <v>3355</v>
      </c>
      <c r="U135" s="53" t="s">
        <v>3383</v>
      </c>
      <c r="V135" s="53" t="s">
        <v>3352</v>
      </c>
      <c r="W135" s="53" t="s">
        <v>3355</v>
      </c>
      <c r="X135" s="53" t="s">
        <v>4837</v>
      </c>
      <c r="Y135" s="53" t="s">
        <v>4259</v>
      </c>
      <c r="Z135" s="53" t="s">
        <v>4838</v>
      </c>
      <c r="AA135" s="53" t="s">
        <v>4639</v>
      </c>
      <c r="AB135" s="53" t="s">
        <v>4225</v>
      </c>
      <c r="AC135" s="53" t="s">
        <v>4227</v>
      </c>
      <c r="AD135" s="53" t="s">
        <v>3355</v>
      </c>
      <c r="AE135" s="53" t="s">
        <v>3355</v>
      </c>
      <c r="AF135" s="53" t="s">
        <v>4227</v>
      </c>
      <c r="AG135" s="53" t="s">
        <v>3355</v>
      </c>
      <c r="AH135" s="53" t="s">
        <v>3355</v>
      </c>
      <c r="AI135" s="53" t="s">
        <v>4227</v>
      </c>
      <c r="AJ135" s="53" t="s">
        <v>3355</v>
      </c>
      <c r="AK135" s="53" t="s">
        <v>3355</v>
      </c>
      <c r="AL135" s="53" t="s">
        <v>3355</v>
      </c>
      <c r="AM135" s="53" t="s">
        <v>3355</v>
      </c>
      <c r="AN135" s="53" t="s">
        <v>3355</v>
      </c>
      <c r="AO135" s="53" t="s">
        <v>3355</v>
      </c>
      <c r="AP135" s="54">
        <v>45799.7868865741</v>
      </c>
      <c r="AQ135" s="53" t="s">
        <v>4860</v>
      </c>
      <c r="AR135" s="53" t="s">
        <v>3355</v>
      </c>
      <c r="AS135" s="53" t="s">
        <v>3383</v>
      </c>
      <c r="AT135" s="53" t="s">
        <v>4089</v>
      </c>
      <c r="AU135" s="53" t="s">
        <v>3355</v>
      </c>
      <c r="AV135" s="53" t="s">
        <v>3355</v>
      </c>
      <c r="AW135" s="54">
        <v>45791.7151851852</v>
      </c>
      <c r="AX135" s="53" t="s">
        <v>3355</v>
      </c>
      <c r="AY135" s="53" t="s">
        <v>4090</v>
      </c>
      <c r="AZ135" s="53" t="s">
        <v>3355</v>
      </c>
      <c r="BA135" s="53" t="s">
        <v>3355</v>
      </c>
      <c r="BB135" s="53" t="s">
        <v>3355</v>
      </c>
      <c r="BC135" s="53" t="s">
        <v>3355</v>
      </c>
      <c r="BD135" s="53" t="s">
        <v>4840</v>
      </c>
      <c r="BE135" s="53" t="s">
        <v>3355</v>
      </c>
      <c r="BF135" s="53" t="s">
        <v>4092</v>
      </c>
      <c r="BG135" s="53" t="s">
        <v>3355</v>
      </c>
      <c r="BH135" s="53" t="s">
        <v>3355</v>
      </c>
      <c r="BI135" s="53" t="s">
        <v>739</v>
      </c>
      <c r="BJ135" s="53" t="s">
        <v>3355</v>
      </c>
      <c r="BK135" s="53" t="s">
        <v>3355</v>
      </c>
      <c r="BL135" s="53" t="s">
        <v>3355</v>
      </c>
      <c r="BM135" s="53" t="s">
        <v>3355</v>
      </c>
      <c r="BN135" s="53">
        <v>99999</v>
      </c>
      <c r="BO135" s="53" t="s">
        <v>3355</v>
      </c>
      <c r="BP135" s="53" t="s">
        <v>4652</v>
      </c>
      <c r="BQ135" s="53" t="s">
        <v>3355</v>
      </c>
      <c r="BR135" s="53" t="s">
        <v>3355</v>
      </c>
      <c r="BS135" s="53" t="s">
        <v>3355</v>
      </c>
      <c r="BT135" s="53" t="s">
        <v>3355</v>
      </c>
      <c r="BU135" s="53">
        <v>250521001861</v>
      </c>
      <c r="BV135" s="53" t="s">
        <v>3355</v>
      </c>
      <c r="BW135" s="53" t="s">
        <v>3355</v>
      </c>
      <c r="BX135" s="53">
        <v>99999</v>
      </c>
      <c r="BY135" s="53" t="s">
        <v>3355</v>
      </c>
      <c r="BZ135" s="53" t="s">
        <v>3355</v>
      </c>
      <c r="CA135" s="53" t="s">
        <v>3383</v>
      </c>
      <c r="CB135" s="53" t="s">
        <v>4095</v>
      </c>
      <c r="CC135" s="53" t="s">
        <v>3355</v>
      </c>
      <c r="CD135" s="53" t="s">
        <v>3355</v>
      </c>
      <c r="CE135" t="s">
        <v>4096</v>
      </c>
      <c r="CF135" t="s">
        <v>4097</v>
      </c>
    </row>
    <row r="136" spans="1:84">
      <c r="A136" s="53">
        <v>20867</v>
      </c>
      <c r="B136" s="53" t="s">
        <v>4214</v>
      </c>
      <c r="C136" s="53" t="s">
        <v>3355</v>
      </c>
      <c r="D136" s="53" t="s">
        <v>4834</v>
      </c>
      <c r="E136" s="53" t="s">
        <v>4099</v>
      </c>
      <c r="F136" s="53" t="s">
        <v>4861</v>
      </c>
      <c r="G136" s="53" t="s">
        <v>3383</v>
      </c>
      <c r="H136" s="53" t="s">
        <v>4360</v>
      </c>
      <c r="I136" s="53">
        <v>99999</v>
      </c>
      <c r="J136" s="53" t="s">
        <v>1292</v>
      </c>
      <c r="K136" s="53" t="s">
        <v>4218</v>
      </c>
      <c r="L136" s="53" t="s">
        <v>4219</v>
      </c>
      <c r="M136" s="53" t="s">
        <v>4639</v>
      </c>
      <c r="N136" s="53" t="s">
        <v>4836</v>
      </c>
      <c r="O136" s="53" t="s">
        <v>4083</v>
      </c>
      <c r="P136" s="53" t="s">
        <v>4084</v>
      </c>
      <c r="Q136" s="53" t="s">
        <v>4360</v>
      </c>
      <c r="R136" s="53" t="s">
        <v>4640</v>
      </c>
      <c r="S136" s="53" t="s">
        <v>4641</v>
      </c>
      <c r="T136" s="53" t="s">
        <v>3355</v>
      </c>
      <c r="U136" s="53" t="s">
        <v>3383</v>
      </c>
      <c r="V136" s="53" t="s">
        <v>3352</v>
      </c>
      <c r="W136" s="53" t="s">
        <v>3355</v>
      </c>
      <c r="X136" s="53" t="s">
        <v>4837</v>
      </c>
      <c r="Y136" s="53" t="s">
        <v>4259</v>
      </c>
      <c r="Z136" s="53" t="s">
        <v>4838</v>
      </c>
      <c r="AA136" s="53" t="s">
        <v>4639</v>
      </c>
      <c r="AB136" s="53" t="s">
        <v>4225</v>
      </c>
      <c r="AC136" s="53" t="s">
        <v>4227</v>
      </c>
      <c r="AD136" s="53" t="s">
        <v>3355</v>
      </c>
      <c r="AE136" s="53" t="s">
        <v>3355</v>
      </c>
      <c r="AF136" s="53" t="s">
        <v>4227</v>
      </c>
      <c r="AG136" s="53" t="s">
        <v>3355</v>
      </c>
      <c r="AH136" s="53" t="s">
        <v>3355</v>
      </c>
      <c r="AI136" s="53" t="s">
        <v>4227</v>
      </c>
      <c r="AJ136" s="53" t="s">
        <v>3355</v>
      </c>
      <c r="AK136" s="53" t="s">
        <v>3355</v>
      </c>
      <c r="AL136" s="53" t="s">
        <v>3355</v>
      </c>
      <c r="AM136" s="53" t="s">
        <v>3355</v>
      </c>
      <c r="AN136" s="53" t="s">
        <v>3355</v>
      </c>
      <c r="AO136" s="53" t="s">
        <v>3355</v>
      </c>
      <c r="AP136" s="54">
        <v>45799.7512152778</v>
      </c>
      <c r="AQ136" s="53" t="s">
        <v>3355</v>
      </c>
      <c r="AR136" s="53" t="s">
        <v>3355</v>
      </c>
      <c r="AS136" s="53" t="s">
        <v>3383</v>
      </c>
      <c r="AT136" s="53" t="s">
        <v>4089</v>
      </c>
      <c r="AU136" s="53" t="s">
        <v>3355</v>
      </c>
      <c r="AV136" s="53" t="s">
        <v>3355</v>
      </c>
      <c r="AW136" s="54">
        <v>45791.7151851852</v>
      </c>
      <c r="AX136" s="53" t="s">
        <v>3355</v>
      </c>
      <c r="AY136" s="53" t="s">
        <v>4090</v>
      </c>
      <c r="AZ136" s="53" t="s">
        <v>3355</v>
      </c>
      <c r="BA136" s="53" t="s">
        <v>3355</v>
      </c>
      <c r="BB136" s="53" t="s">
        <v>3355</v>
      </c>
      <c r="BC136" s="53" t="s">
        <v>3355</v>
      </c>
      <c r="BD136" s="53" t="s">
        <v>4840</v>
      </c>
      <c r="BE136" s="53" t="s">
        <v>3355</v>
      </c>
      <c r="BF136" s="53" t="s">
        <v>4092</v>
      </c>
      <c r="BG136" s="53" t="s">
        <v>3355</v>
      </c>
      <c r="BH136" s="53" t="s">
        <v>3355</v>
      </c>
      <c r="BI136" s="53" t="s">
        <v>739</v>
      </c>
      <c r="BJ136" s="53" t="s">
        <v>3355</v>
      </c>
      <c r="BK136" s="53" t="s">
        <v>3355</v>
      </c>
      <c r="BL136" s="53" t="s">
        <v>3355</v>
      </c>
      <c r="BM136" s="53" t="s">
        <v>3355</v>
      </c>
      <c r="BN136" s="53">
        <v>99999</v>
      </c>
      <c r="BO136" s="53" t="s">
        <v>3355</v>
      </c>
      <c r="BP136" s="53" t="s">
        <v>4652</v>
      </c>
      <c r="BQ136" s="53" t="s">
        <v>3355</v>
      </c>
      <c r="BR136" s="53" t="s">
        <v>3355</v>
      </c>
      <c r="BS136" s="53" t="s">
        <v>3355</v>
      </c>
      <c r="BT136" s="53" t="s">
        <v>3355</v>
      </c>
      <c r="BU136" s="53">
        <v>250521001837</v>
      </c>
      <c r="BV136" s="53" t="s">
        <v>3355</v>
      </c>
      <c r="BW136" s="53" t="s">
        <v>3355</v>
      </c>
      <c r="BX136" s="53">
        <v>99999</v>
      </c>
      <c r="BY136" s="53" t="s">
        <v>3355</v>
      </c>
      <c r="BZ136" s="53" t="s">
        <v>3355</v>
      </c>
      <c r="CA136" s="53" t="s">
        <v>3383</v>
      </c>
      <c r="CB136" s="53" t="s">
        <v>4095</v>
      </c>
      <c r="CC136" s="53" t="s">
        <v>3355</v>
      </c>
      <c r="CD136" s="53" t="s">
        <v>3355</v>
      </c>
      <c r="CE136" t="s">
        <v>4096</v>
      </c>
      <c r="CF136" t="s">
        <v>4097</v>
      </c>
    </row>
    <row r="137" spans="1:84">
      <c r="A137" s="53">
        <v>20868</v>
      </c>
      <c r="B137" s="53" t="s">
        <v>4214</v>
      </c>
      <c r="C137" s="53" t="s">
        <v>3355</v>
      </c>
      <c r="D137" s="53" t="s">
        <v>4834</v>
      </c>
      <c r="E137" s="53" t="s">
        <v>4099</v>
      </c>
      <c r="F137" s="53" t="s">
        <v>4862</v>
      </c>
      <c r="G137" s="53" t="s">
        <v>3383</v>
      </c>
      <c r="H137" s="53" t="s">
        <v>4360</v>
      </c>
      <c r="I137" s="53">
        <v>99999</v>
      </c>
      <c r="J137" s="53" t="s">
        <v>1292</v>
      </c>
      <c r="K137" s="53" t="s">
        <v>4218</v>
      </c>
      <c r="L137" s="53" t="s">
        <v>4219</v>
      </c>
      <c r="M137" s="53" t="s">
        <v>4639</v>
      </c>
      <c r="N137" s="53" t="s">
        <v>4836</v>
      </c>
      <c r="O137" s="53" t="s">
        <v>4083</v>
      </c>
      <c r="P137" s="53" t="s">
        <v>4084</v>
      </c>
      <c r="Q137" s="53" t="s">
        <v>4360</v>
      </c>
      <c r="R137" s="53" t="s">
        <v>4640</v>
      </c>
      <c r="S137" s="53" t="s">
        <v>4641</v>
      </c>
      <c r="T137" s="53" t="s">
        <v>3355</v>
      </c>
      <c r="U137" s="53" t="s">
        <v>3383</v>
      </c>
      <c r="V137" s="53" t="s">
        <v>3352</v>
      </c>
      <c r="W137" s="53" t="s">
        <v>3355</v>
      </c>
      <c r="X137" s="53" t="s">
        <v>4837</v>
      </c>
      <c r="Y137" s="53" t="s">
        <v>4259</v>
      </c>
      <c r="Z137" s="53" t="s">
        <v>4838</v>
      </c>
      <c r="AA137" s="53" t="s">
        <v>4639</v>
      </c>
      <c r="AB137" s="53" t="s">
        <v>4225</v>
      </c>
      <c r="AC137" s="53" t="s">
        <v>4227</v>
      </c>
      <c r="AD137" s="53" t="s">
        <v>3355</v>
      </c>
      <c r="AE137" s="53" t="s">
        <v>3355</v>
      </c>
      <c r="AF137" s="53" t="s">
        <v>4227</v>
      </c>
      <c r="AG137" s="53" t="s">
        <v>3355</v>
      </c>
      <c r="AH137" s="53" t="s">
        <v>3355</v>
      </c>
      <c r="AI137" s="53" t="s">
        <v>4227</v>
      </c>
      <c r="AJ137" s="53" t="s">
        <v>3355</v>
      </c>
      <c r="AK137" s="53" t="s">
        <v>3355</v>
      </c>
      <c r="AL137" s="53" t="s">
        <v>3355</v>
      </c>
      <c r="AM137" s="53" t="s">
        <v>3355</v>
      </c>
      <c r="AN137" s="53" t="s">
        <v>3355</v>
      </c>
      <c r="AO137" s="53" t="s">
        <v>3355</v>
      </c>
      <c r="AP137" s="54">
        <v>45799.7511921296</v>
      </c>
      <c r="AQ137" s="53" t="s">
        <v>3355</v>
      </c>
      <c r="AR137" s="53" t="s">
        <v>3355</v>
      </c>
      <c r="AS137" s="53" t="s">
        <v>3383</v>
      </c>
      <c r="AT137" s="53" t="s">
        <v>4089</v>
      </c>
      <c r="AU137" s="53" t="s">
        <v>3355</v>
      </c>
      <c r="AV137" s="53" t="s">
        <v>3355</v>
      </c>
      <c r="AW137" s="54">
        <v>45791.7151851852</v>
      </c>
      <c r="AX137" s="53" t="s">
        <v>3355</v>
      </c>
      <c r="AY137" s="53" t="s">
        <v>4090</v>
      </c>
      <c r="AZ137" s="53" t="s">
        <v>3355</v>
      </c>
      <c r="BA137" s="53" t="s">
        <v>3355</v>
      </c>
      <c r="BB137" s="53" t="s">
        <v>3355</v>
      </c>
      <c r="BC137" s="53" t="s">
        <v>3355</v>
      </c>
      <c r="BD137" s="53" t="s">
        <v>4840</v>
      </c>
      <c r="BE137" s="53" t="s">
        <v>3355</v>
      </c>
      <c r="BF137" s="53" t="s">
        <v>4092</v>
      </c>
      <c r="BG137" s="53" t="s">
        <v>3355</v>
      </c>
      <c r="BH137" s="53" t="s">
        <v>3355</v>
      </c>
      <c r="BI137" s="53" t="s">
        <v>739</v>
      </c>
      <c r="BJ137" s="53" t="s">
        <v>3355</v>
      </c>
      <c r="BK137" s="53" t="s">
        <v>3355</v>
      </c>
      <c r="BL137" s="53" t="s">
        <v>3355</v>
      </c>
      <c r="BM137" s="53" t="s">
        <v>3355</v>
      </c>
      <c r="BN137" s="53">
        <v>99999</v>
      </c>
      <c r="BO137" s="53" t="s">
        <v>3355</v>
      </c>
      <c r="BP137" s="53" t="s">
        <v>4652</v>
      </c>
      <c r="BQ137" s="53" t="s">
        <v>3355</v>
      </c>
      <c r="BR137" s="53" t="s">
        <v>3355</v>
      </c>
      <c r="BS137" s="53" t="s">
        <v>3355</v>
      </c>
      <c r="BT137" s="53" t="s">
        <v>3355</v>
      </c>
      <c r="BU137" s="53">
        <v>250521001835</v>
      </c>
      <c r="BV137" s="53" t="s">
        <v>3355</v>
      </c>
      <c r="BW137" s="53" t="s">
        <v>3355</v>
      </c>
      <c r="BX137" s="53">
        <v>99999</v>
      </c>
      <c r="BY137" s="53" t="s">
        <v>3355</v>
      </c>
      <c r="BZ137" s="53" t="s">
        <v>3355</v>
      </c>
      <c r="CA137" s="53" t="s">
        <v>3383</v>
      </c>
      <c r="CB137" s="53" t="s">
        <v>4095</v>
      </c>
      <c r="CC137" s="53" t="s">
        <v>3355</v>
      </c>
      <c r="CD137" s="53" t="s">
        <v>3355</v>
      </c>
      <c r="CE137" t="s">
        <v>4096</v>
      </c>
      <c r="CF137" t="s">
        <v>4097</v>
      </c>
    </row>
    <row r="138" spans="1:84">
      <c r="A138" s="53">
        <v>20869</v>
      </c>
      <c r="B138" s="53" t="s">
        <v>4214</v>
      </c>
      <c r="C138" s="53" t="s">
        <v>3355</v>
      </c>
      <c r="D138" s="53" t="s">
        <v>4834</v>
      </c>
      <c r="E138" s="53" t="s">
        <v>4099</v>
      </c>
      <c r="F138" s="53" t="s">
        <v>4863</v>
      </c>
      <c r="G138" s="53" t="s">
        <v>3383</v>
      </c>
      <c r="H138" s="53" t="s">
        <v>4360</v>
      </c>
      <c r="I138" s="53">
        <v>99999</v>
      </c>
      <c r="J138" s="53" t="s">
        <v>1292</v>
      </c>
      <c r="K138" s="53" t="s">
        <v>4218</v>
      </c>
      <c r="L138" s="53" t="s">
        <v>4219</v>
      </c>
      <c r="M138" s="53" t="s">
        <v>4639</v>
      </c>
      <c r="N138" s="53" t="s">
        <v>4836</v>
      </c>
      <c r="O138" s="53" t="s">
        <v>4083</v>
      </c>
      <c r="P138" s="53" t="s">
        <v>4084</v>
      </c>
      <c r="Q138" s="53" t="s">
        <v>4360</v>
      </c>
      <c r="R138" s="53" t="s">
        <v>4640</v>
      </c>
      <c r="S138" s="53" t="s">
        <v>4641</v>
      </c>
      <c r="T138" s="53" t="s">
        <v>3355</v>
      </c>
      <c r="U138" s="53" t="s">
        <v>3383</v>
      </c>
      <c r="V138" s="53" t="s">
        <v>3352</v>
      </c>
      <c r="W138" s="53" t="s">
        <v>3355</v>
      </c>
      <c r="X138" s="53" t="s">
        <v>4837</v>
      </c>
      <c r="Y138" s="53" t="s">
        <v>4259</v>
      </c>
      <c r="Z138" s="53" t="s">
        <v>4838</v>
      </c>
      <c r="AA138" s="53" t="s">
        <v>4639</v>
      </c>
      <c r="AB138" s="53" t="s">
        <v>4225</v>
      </c>
      <c r="AC138" s="53" t="s">
        <v>4227</v>
      </c>
      <c r="AD138" s="53" t="s">
        <v>3355</v>
      </c>
      <c r="AE138" s="53" t="s">
        <v>3355</v>
      </c>
      <c r="AF138" s="53" t="s">
        <v>4227</v>
      </c>
      <c r="AG138" s="53" t="s">
        <v>3355</v>
      </c>
      <c r="AH138" s="53" t="s">
        <v>3355</v>
      </c>
      <c r="AI138" s="53" t="s">
        <v>4227</v>
      </c>
      <c r="AJ138" s="53" t="s">
        <v>3355</v>
      </c>
      <c r="AK138" s="53" t="s">
        <v>3355</v>
      </c>
      <c r="AL138" s="53" t="s">
        <v>3355</v>
      </c>
      <c r="AM138" s="53" t="s">
        <v>3355</v>
      </c>
      <c r="AN138" s="53" t="s">
        <v>3355</v>
      </c>
      <c r="AO138" s="53" t="s">
        <v>3355</v>
      </c>
      <c r="AP138" s="54">
        <v>45799.7512731481</v>
      </c>
      <c r="AQ138" s="53" t="s">
        <v>3355</v>
      </c>
      <c r="AR138" s="53" t="s">
        <v>3355</v>
      </c>
      <c r="AS138" s="53" t="s">
        <v>3383</v>
      </c>
      <c r="AT138" s="53" t="s">
        <v>4089</v>
      </c>
      <c r="AU138" s="53" t="s">
        <v>3355</v>
      </c>
      <c r="AV138" s="53" t="s">
        <v>3355</v>
      </c>
      <c r="AW138" s="54">
        <v>45791.7151851852</v>
      </c>
      <c r="AX138" s="53" t="s">
        <v>3355</v>
      </c>
      <c r="AY138" s="53" t="s">
        <v>4090</v>
      </c>
      <c r="AZ138" s="53" t="s">
        <v>3355</v>
      </c>
      <c r="BA138" s="53" t="s">
        <v>3355</v>
      </c>
      <c r="BB138" s="53" t="s">
        <v>3355</v>
      </c>
      <c r="BC138" s="53" t="s">
        <v>3355</v>
      </c>
      <c r="BD138" s="53" t="s">
        <v>4840</v>
      </c>
      <c r="BE138" s="53" t="s">
        <v>3355</v>
      </c>
      <c r="BF138" s="53" t="s">
        <v>4092</v>
      </c>
      <c r="BG138" s="53" t="s">
        <v>3355</v>
      </c>
      <c r="BH138" s="53" t="s">
        <v>3355</v>
      </c>
      <c r="BI138" s="53" t="s">
        <v>739</v>
      </c>
      <c r="BJ138" s="53" t="s">
        <v>3355</v>
      </c>
      <c r="BK138" s="53" t="s">
        <v>3355</v>
      </c>
      <c r="BL138" s="53" t="s">
        <v>3355</v>
      </c>
      <c r="BM138" s="53" t="s">
        <v>3355</v>
      </c>
      <c r="BN138" s="53">
        <v>99999</v>
      </c>
      <c r="BO138" s="53" t="s">
        <v>3355</v>
      </c>
      <c r="BP138" s="53" t="s">
        <v>4652</v>
      </c>
      <c r="BQ138" s="53" t="s">
        <v>3355</v>
      </c>
      <c r="BR138" s="53" t="s">
        <v>3355</v>
      </c>
      <c r="BS138" s="53" t="s">
        <v>3355</v>
      </c>
      <c r="BT138" s="53" t="s">
        <v>3355</v>
      </c>
      <c r="BU138" s="53">
        <v>250521001841</v>
      </c>
      <c r="BV138" s="53" t="s">
        <v>3355</v>
      </c>
      <c r="BW138" s="53" t="s">
        <v>3355</v>
      </c>
      <c r="BX138" s="53">
        <v>99999</v>
      </c>
      <c r="BY138" s="53" t="s">
        <v>3355</v>
      </c>
      <c r="BZ138" s="53" t="s">
        <v>3355</v>
      </c>
      <c r="CA138" s="53" t="s">
        <v>3383</v>
      </c>
      <c r="CB138" s="53" t="s">
        <v>4095</v>
      </c>
      <c r="CC138" s="53" t="s">
        <v>3355</v>
      </c>
      <c r="CD138" s="53" t="s">
        <v>3355</v>
      </c>
      <c r="CE138" t="s">
        <v>4096</v>
      </c>
      <c r="CF138" t="s">
        <v>4097</v>
      </c>
    </row>
    <row r="139" spans="1:84">
      <c r="A139" s="53">
        <v>20870</v>
      </c>
      <c r="B139" s="53" t="s">
        <v>4214</v>
      </c>
      <c r="C139" s="53" t="s">
        <v>3355</v>
      </c>
      <c r="D139" s="53" t="s">
        <v>4834</v>
      </c>
      <c r="E139" s="53" t="s">
        <v>4099</v>
      </c>
      <c r="F139" s="53" t="s">
        <v>4864</v>
      </c>
      <c r="G139" s="53" t="s">
        <v>3383</v>
      </c>
      <c r="H139" s="53" t="s">
        <v>4360</v>
      </c>
      <c r="I139" s="53">
        <v>99999</v>
      </c>
      <c r="J139" s="53" t="s">
        <v>1292</v>
      </c>
      <c r="K139" s="53" t="s">
        <v>4218</v>
      </c>
      <c r="L139" s="53" t="s">
        <v>4219</v>
      </c>
      <c r="M139" s="53" t="s">
        <v>4639</v>
      </c>
      <c r="N139" s="53" t="s">
        <v>4836</v>
      </c>
      <c r="O139" s="53" t="s">
        <v>4083</v>
      </c>
      <c r="P139" s="53" t="s">
        <v>4084</v>
      </c>
      <c r="Q139" s="53" t="s">
        <v>4360</v>
      </c>
      <c r="R139" s="53" t="s">
        <v>4640</v>
      </c>
      <c r="S139" s="53" t="s">
        <v>4641</v>
      </c>
      <c r="T139" s="53" t="s">
        <v>3355</v>
      </c>
      <c r="U139" s="53" t="s">
        <v>3383</v>
      </c>
      <c r="V139" s="53" t="s">
        <v>3352</v>
      </c>
      <c r="W139" s="53" t="s">
        <v>3355</v>
      </c>
      <c r="X139" s="53" t="s">
        <v>4837</v>
      </c>
      <c r="Y139" s="53" t="s">
        <v>4259</v>
      </c>
      <c r="Z139" s="53" t="s">
        <v>4838</v>
      </c>
      <c r="AA139" s="53" t="s">
        <v>4639</v>
      </c>
      <c r="AB139" s="53" t="s">
        <v>4225</v>
      </c>
      <c r="AC139" s="53" t="s">
        <v>4227</v>
      </c>
      <c r="AD139" s="53" t="s">
        <v>3355</v>
      </c>
      <c r="AE139" s="53" t="s">
        <v>3355</v>
      </c>
      <c r="AF139" s="53" t="s">
        <v>4227</v>
      </c>
      <c r="AG139" s="53" t="s">
        <v>3355</v>
      </c>
      <c r="AH139" s="53" t="s">
        <v>3355</v>
      </c>
      <c r="AI139" s="53" t="s">
        <v>4227</v>
      </c>
      <c r="AJ139" s="53" t="s">
        <v>3355</v>
      </c>
      <c r="AK139" s="53" t="s">
        <v>3355</v>
      </c>
      <c r="AL139" s="53" t="s">
        <v>3355</v>
      </c>
      <c r="AM139" s="53" t="s">
        <v>3355</v>
      </c>
      <c r="AN139" s="53" t="s">
        <v>3355</v>
      </c>
      <c r="AO139" s="53" t="s">
        <v>3355</v>
      </c>
      <c r="AP139" s="54">
        <v>45799.75125</v>
      </c>
      <c r="AQ139" s="53" t="s">
        <v>3355</v>
      </c>
      <c r="AR139" s="53" t="s">
        <v>3355</v>
      </c>
      <c r="AS139" s="53" t="s">
        <v>3383</v>
      </c>
      <c r="AT139" s="53" t="s">
        <v>4089</v>
      </c>
      <c r="AU139" s="53" t="s">
        <v>3355</v>
      </c>
      <c r="AV139" s="53" t="s">
        <v>3355</v>
      </c>
      <c r="AW139" s="54">
        <v>45791.7151851852</v>
      </c>
      <c r="AX139" s="53" t="s">
        <v>3355</v>
      </c>
      <c r="AY139" s="53" t="s">
        <v>4090</v>
      </c>
      <c r="AZ139" s="53" t="s">
        <v>3355</v>
      </c>
      <c r="BA139" s="53" t="s">
        <v>3355</v>
      </c>
      <c r="BB139" s="53" t="s">
        <v>3355</v>
      </c>
      <c r="BC139" s="53" t="s">
        <v>3355</v>
      </c>
      <c r="BD139" s="53" t="s">
        <v>4840</v>
      </c>
      <c r="BE139" s="53" t="s">
        <v>3355</v>
      </c>
      <c r="BF139" s="53" t="s">
        <v>4092</v>
      </c>
      <c r="BG139" s="53" t="s">
        <v>3355</v>
      </c>
      <c r="BH139" s="53" t="s">
        <v>3355</v>
      </c>
      <c r="BI139" s="53" t="s">
        <v>739</v>
      </c>
      <c r="BJ139" s="53" t="s">
        <v>3355</v>
      </c>
      <c r="BK139" s="53" t="s">
        <v>3355</v>
      </c>
      <c r="BL139" s="53" t="s">
        <v>3355</v>
      </c>
      <c r="BM139" s="53" t="s">
        <v>3355</v>
      </c>
      <c r="BN139" s="53">
        <v>99999</v>
      </c>
      <c r="BO139" s="53" t="s">
        <v>3355</v>
      </c>
      <c r="BP139" s="53" t="s">
        <v>4652</v>
      </c>
      <c r="BQ139" s="53" t="s">
        <v>3355</v>
      </c>
      <c r="BR139" s="53" t="s">
        <v>3355</v>
      </c>
      <c r="BS139" s="53" t="s">
        <v>3355</v>
      </c>
      <c r="BT139" s="53" t="s">
        <v>3355</v>
      </c>
      <c r="BU139" s="53">
        <v>250521001839</v>
      </c>
      <c r="BV139" s="53" t="s">
        <v>3355</v>
      </c>
      <c r="BW139" s="53" t="s">
        <v>3355</v>
      </c>
      <c r="BX139" s="53">
        <v>99999</v>
      </c>
      <c r="BY139" s="53" t="s">
        <v>3355</v>
      </c>
      <c r="BZ139" s="53" t="s">
        <v>3355</v>
      </c>
      <c r="CA139" s="53" t="s">
        <v>3383</v>
      </c>
      <c r="CB139" s="53" t="s">
        <v>4095</v>
      </c>
      <c r="CC139" s="53" t="s">
        <v>3355</v>
      </c>
      <c r="CD139" s="53" t="s">
        <v>3355</v>
      </c>
      <c r="CE139" t="s">
        <v>4096</v>
      </c>
      <c r="CF139" t="s">
        <v>4097</v>
      </c>
    </row>
    <row r="140" spans="1:84">
      <c r="A140" s="53">
        <v>20871</v>
      </c>
      <c r="B140" s="53" t="s">
        <v>4214</v>
      </c>
      <c r="C140" s="53" t="s">
        <v>3355</v>
      </c>
      <c r="D140" s="53" t="s">
        <v>4834</v>
      </c>
      <c r="E140" s="53" t="s">
        <v>4099</v>
      </c>
      <c r="F140" s="53" t="s">
        <v>4865</v>
      </c>
      <c r="G140" s="53" t="s">
        <v>3383</v>
      </c>
      <c r="H140" s="53" t="s">
        <v>4360</v>
      </c>
      <c r="I140" s="53">
        <v>99999</v>
      </c>
      <c r="J140" s="53" t="s">
        <v>1292</v>
      </c>
      <c r="K140" s="53" t="s">
        <v>4218</v>
      </c>
      <c r="L140" s="53" t="s">
        <v>4219</v>
      </c>
      <c r="M140" s="53" t="s">
        <v>4639</v>
      </c>
      <c r="N140" s="53" t="s">
        <v>4836</v>
      </c>
      <c r="O140" s="53" t="s">
        <v>4083</v>
      </c>
      <c r="P140" s="53" t="s">
        <v>4084</v>
      </c>
      <c r="Q140" s="53" t="s">
        <v>4360</v>
      </c>
      <c r="R140" s="53" t="s">
        <v>4640</v>
      </c>
      <c r="S140" s="53" t="s">
        <v>4641</v>
      </c>
      <c r="T140" s="53" t="s">
        <v>3355</v>
      </c>
      <c r="U140" s="53" t="s">
        <v>3383</v>
      </c>
      <c r="V140" s="53" t="s">
        <v>3352</v>
      </c>
      <c r="W140" s="53" t="s">
        <v>3355</v>
      </c>
      <c r="X140" s="53" t="s">
        <v>4837</v>
      </c>
      <c r="Y140" s="53" t="s">
        <v>4259</v>
      </c>
      <c r="Z140" s="53" t="s">
        <v>4838</v>
      </c>
      <c r="AA140" s="53" t="s">
        <v>4639</v>
      </c>
      <c r="AB140" s="53" t="s">
        <v>4225</v>
      </c>
      <c r="AC140" s="53" t="s">
        <v>4227</v>
      </c>
      <c r="AD140" s="53" t="s">
        <v>3355</v>
      </c>
      <c r="AE140" s="53" t="s">
        <v>3355</v>
      </c>
      <c r="AF140" s="53" t="s">
        <v>4227</v>
      </c>
      <c r="AG140" s="53" t="s">
        <v>3355</v>
      </c>
      <c r="AH140" s="53" t="s">
        <v>3355</v>
      </c>
      <c r="AI140" s="53" t="s">
        <v>4227</v>
      </c>
      <c r="AJ140" s="53" t="s">
        <v>3355</v>
      </c>
      <c r="AK140" s="53" t="s">
        <v>3355</v>
      </c>
      <c r="AL140" s="53" t="s">
        <v>3355</v>
      </c>
      <c r="AM140" s="53" t="s">
        <v>3355</v>
      </c>
      <c r="AN140" s="53" t="s">
        <v>3355</v>
      </c>
      <c r="AO140" s="53" t="s">
        <v>3355</v>
      </c>
      <c r="AP140" s="54">
        <v>45799.7513078704</v>
      </c>
      <c r="AQ140" s="53" t="s">
        <v>3355</v>
      </c>
      <c r="AR140" s="53" t="s">
        <v>3355</v>
      </c>
      <c r="AS140" s="53" t="s">
        <v>3383</v>
      </c>
      <c r="AT140" s="53" t="s">
        <v>4089</v>
      </c>
      <c r="AU140" s="53" t="s">
        <v>3355</v>
      </c>
      <c r="AV140" s="53" t="s">
        <v>3355</v>
      </c>
      <c r="AW140" s="54">
        <v>45791.7151851852</v>
      </c>
      <c r="AX140" s="53" t="s">
        <v>3355</v>
      </c>
      <c r="AY140" s="53" t="s">
        <v>4090</v>
      </c>
      <c r="AZ140" s="53" t="s">
        <v>3355</v>
      </c>
      <c r="BA140" s="53" t="s">
        <v>3355</v>
      </c>
      <c r="BB140" s="53" t="s">
        <v>3355</v>
      </c>
      <c r="BC140" s="53" t="s">
        <v>3355</v>
      </c>
      <c r="BD140" s="53" t="s">
        <v>4840</v>
      </c>
      <c r="BE140" s="53" t="s">
        <v>3355</v>
      </c>
      <c r="BF140" s="53" t="s">
        <v>4092</v>
      </c>
      <c r="BG140" s="53" t="s">
        <v>3355</v>
      </c>
      <c r="BH140" s="53" t="s">
        <v>3355</v>
      </c>
      <c r="BI140" s="53" t="s">
        <v>739</v>
      </c>
      <c r="BJ140" s="53" t="s">
        <v>3355</v>
      </c>
      <c r="BK140" s="53" t="s">
        <v>3355</v>
      </c>
      <c r="BL140" s="53" t="s">
        <v>3355</v>
      </c>
      <c r="BM140" s="53" t="s">
        <v>3355</v>
      </c>
      <c r="BN140" s="53">
        <v>99999</v>
      </c>
      <c r="BO140" s="53" t="s">
        <v>3355</v>
      </c>
      <c r="BP140" s="53" t="s">
        <v>4652</v>
      </c>
      <c r="BQ140" s="53" t="s">
        <v>3355</v>
      </c>
      <c r="BR140" s="53" t="s">
        <v>3355</v>
      </c>
      <c r="BS140" s="53" t="s">
        <v>3355</v>
      </c>
      <c r="BT140" s="53" t="s">
        <v>3355</v>
      </c>
      <c r="BU140" s="53">
        <v>250521001844</v>
      </c>
      <c r="BV140" s="53" t="s">
        <v>3355</v>
      </c>
      <c r="BW140" s="53" t="s">
        <v>3355</v>
      </c>
      <c r="BX140" s="53">
        <v>99999</v>
      </c>
      <c r="BY140" s="53" t="s">
        <v>3355</v>
      </c>
      <c r="BZ140" s="53" t="s">
        <v>3355</v>
      </c>
      <c r="CA140" s="53" t="s">
        <v>3383</v>
      </c>
      <c r="CB140" s="53" t="s">
        <v>4095</v>
      </c>
      <c r="CC140" s="53" t="s">
        <v>3355</v>
      </c>
      <c r="CD140" s="53" t="s">
        <v>3355</v>
      </c>
      <c r="CE140" t="s">
        <v>4096</v>
      </c>
      <c r="CF140" t="s">
        <v>4097</v>
      </c>
    </row>
    <row r="141" spans="1:84">
      <c r="A141" s="53">
        <v>20872</v>
      </c>
      <c r="B141" s="53" t="s">
        <v>4214</v>
      </c>
      <c r="C141" s="53" t="s">
        <v>3355</v>
      </c>
      <c r="D141" s="53" t="s">
        <v>4834</v>
      </c>
      <c r="E141" s="53" t="s">
        <v>4099</v>
      </c>
      <c r="F141" s="53" t="s">
        <v>4866</v>
      </c>
      <c r="G141" s="53" t="s">
        <v>3383</v>
      </c>
      <c r="H141" s="53" t="s">
        <v>4360</v>
      </c>
      <c r="I141" s="53">
        <v>99999</v>
      </c>
      <c r="J141" s="53" t="s">
        <v>1292</v>
      </c>
      <c r="K141" s="53" t="s">
        <v>4218</v>
      </c>
      <c r="L141" s="53" t="s">
        <v>4219</v>
      </c>
      <c r="M141" s="53" t="s">
        <v>4639</v>
      </c>
      <c r="N141" s="53" t="s">
        <v>4836</v>
      </c>
      <c r="O141" s="53" t="s">
        <v>4083</v>
      </c>
      <c r="P141" s="53" t="s">
        <v>4084</v>
      </c>
      <c r="Q141" s="53" t="s">
        <v>4360</v>
      </c>
      <c r="R141" s="53" t="s">
        <v>4640</v>
      </c>
      <c r="S141" s="53" t="s">
        <v>4641</v>
      </c>
      <c r="T141" s="53" t="s">
        <v>3355</v>
      </c>
      <c r="U141" s="53" t="s">
        <v>3383</v>
      </c>
      <c r="V141" s="53" t="s">
        <v>3352</v>
      </c>
      <c r="W141" s="53" t="s">
        <v>3355</v>
      </c>
      <c r="X141" s="53" t="s">
        <v>4837</v>
      </c>
      <c r="Y141" s="53" t="s">
        <v>4259</v>
      </c>
      <c r="Z141" s="53" t="s">
        <v>4838</v>
      </c>
      <c r="AA141" s="53" t="s">
        <v>4639</v>
      </c>
      <c r="AB141" s="53" t="s">
        <v>4225</v>
      </c>
      <c r="AC141" s="53" t="s">
        <v>4227</v>
      </c>
      <c r="AD141" s="53" t="s">
        <v>3355</v>
      </c>
      <c r="AE141" s="53" t="s">
        <v>3355</v>
      </c>
      <c r="AF141" s="53" t="s">
        <v>4227</v>
      </c>
      <c r="AG141" s="53" t="s">
        <v>3355</v>
      </c>
      <c r="AH141" s="53" t="s">
        <v>3355</v>
      </c>
      <c r="AI141" s="53" t="s">
        <v>4227</v>
      </c>
      <c r="AJ141" s="53" t="s">
        <v>3355</v>
      </c>
      <c r="AK141" s="53" t="s">
        <v>3355</v>
      </c>
      <c r="AL141" s="53" t="s">
        <v>3355</v>
      </c>
      <c r="AM141" s="53" t="s">
        <v>3355</v>
      </c>
      <c r="AN141" s="53" t="s">
        <v>3355</v>
      </c>
      <c r="AO141" s="53" t="s">
        <v>3355</v>
      </c>
      <c r="AP141" s="54">
        <v>45799.7516782407</v>
      </c>
      <c r="AQ141" s="53" t="s">
        <v>3355</v>
      </c>
      <c r="AR141" s="53" t="s">
        <v>3355</v>
      </c>
      <c r="AS141" s="53" t="s">
        <v>3383</v>
      </c>
      <c r="AT141" s="53" t="s">
        <v>4089</v>
      </c>
      <c r="AU141" s="53" t="s">
        <v>3355</v>
      </c>
      <c r="AV141" s="53" t="s">
        <v>3355</v>
      </c>
      <c r="AW141" s="54">
        <v>45791.7151851852</v>
      </c>
      <c r="AX141" s="53" t="s">
        <v>3355</v>
      </c>
      <c r="AY141" s="53" t="s">
        <v>4090</v>
      </c>
      <c r="AZ141" s="53" t="s">
        <v>3355</v>
      </c>
      <c r="BA141" s="53" t="s">
        <v>3355</v>
      </c>
      <c r="BB141" s="53" t="s">
        <v>3355</v>
      </c>
      <c r="BC141" s="53" t="s">
        <v>3355</v>
      </c>
      <c r="BD141" s="53" t="s">
        <v>4840</v>
      </c>
      <c r="BE141" s="53" t="s">
        <v>3355</v>
      </c>
      <c r="BF141" s="53" t="s">
        <v>4092</v>
      </c>
      <c r="BG141" s="53" t="s">
        <v>3355</v>
      </c>
      <c r="BH141" s="53" t="s">
        <v>3355</v>
      </c>
      <c r="BI141" s="53" t="s">
        <v>739</v>
      </c>
      <c r="BJ141" s="53" t="s">
        <v>3355</v>
      </c>
      <c r="BK141" s="53" t="s">
        <v>3355</v>
      </c>
      <c r="BL141" s="53" t="s">
        <v>3355</v>
      </c>
      <c r="BM141" s="53" t="s">
        <v>3355</v>
      </c>
      <c r="BN141" s="53">
        <v>99999</v>
      </c>
      <c r="BO141" s="53" t="s">
        <v>3355</v>
      </c>
      <c r="BP141" s="53" t="s">
        <v>4652</v>
      </c>
      <c r="BQ141" s="53" t="s">
        <v>3355</v>
      </c>
      <c r="BR141" s="53" t="s">
        <v>3355</v>
      </c>
      <c r="BS141" s="53" t="s">
        <v>3355</v>
      </c>
      <c r="BT141" s="53" t="s">
        <v>3355</v>
      </c>
      <c r="BU141" s="53">
        <v>250521001869</v>
      </c>
      <c r="BV141" s="53" t="s">
        <v>3355</v>
      </c>
      <c r="BW141" s="53" t="s">
        <v>3355</v>
      </c>
      <c r="BX141" s="53">
        <v>99999</v>
      </c>
      <c r="BY141" s="53" t="s">
        <v>3355</v>
      </c>
      <c r="BZ141" s="53" t="s">
        <v>3355</v>
      </c>
      <c r="CA141" s="53" t="s">
        <v>3383</v>
      </c>
      <c r="CB141" s="53" t="s">
        <v>4095</v>
      </c>
      <c r="CC141" s="53" t="s">
        <v>3355</v>
      </c>
      <c r="CD141" s="53" t="s">
        <v>3355</v>
      </c>
      <c r="CE141" t="s">
        <v>4096</v>
      </c>
      <c r="CF141" t="s">
        <v>4097</v>
      </c>
    </row>
    <row r="142" spans="1:84">
      <c r="A142" s="53">
        <v>20873</v>
      </c>
      <c r="B142" s="53" t="s">
        <v>4214</v>
      </c>
      <c r="C142" s="53" t="s">
        <v>3355</v>
      </c>
      <c r="D142" s="53" t="s">
        <v>4834</v>
      </c>
      <c r="E142" s="53" t="s">
        <v>4099</v>
      </c>
      <c r="F142" s="53" t="s">
        <v>4867</v>
      </c>
      <c r="G142" s="53" t="s">
        <v>3383</v>
      </c>
      <c r="H142" s="53" t="s">
        <v>4360</v>
      </c>
      <c r="I142" s="53">
        <v>99999</v>
      </c>
      <c r="J142" s="53" t="s">
        <v>1292</v>
      </c>
      <c r="K142" s="53" t="s">
        <v>4218</v>
      </c>
      <c r="L142" s="53" t="s">
        <v>4219</v>
      </c>
      <c r="M142" s="53" t="s">
        <v>4639</v>
      </c>
      <c r="N142" s="53" t="s">
        <v>4836</v>
      </c>
      <c r="O142" s="53" t="s">
        <v>4083</v>
      </c>
      <c r="P142" s="53" t="s">
        <v>4084</v>
      </c>
      <c r="Q142" s="53" t="s">
        <v>4360</v>
      </c>
      <c r="R142" s="53" t="s">
        <v>4640</v>
      </c>
      <c r="S142" s="53" t="s">
        <v>4641</v>
      </c>
      <c r="T142" s="53" t="s">
        <v>3355</v>
      </c>
      <c r="U142" s="53" t="s">
        <v>3383</v>
      </c>
      <c r="V142" s="53" t="s">
        <v>3352</v>
      </c>
      <c r="W142" s="53" t="s">
        <v>3355</v>
      </c>
      <c r="X142" s="53" t="s">
        <v>4837</v>
      </c>
      <c r="Y142" s="53" t="s">
        <v>4259</v>
      </c>
      <c r="Z142" s="53" t="s">
        <v>4838</v>
      </c>
      <c r="AA142" s="53" t="s">
        <v>4639</v>
      </c>
      <c r="AB142" s="53" t="s">
        <v>4225</v>
      </c>
      <c r="AC142" s="53" t="s">
        <v>4227</v>
      </c>
      <c r="AD142" s="53" t="s">
        <v>3355</v>
      </c>
      <c r="AE142" s="53" t="s">
        <v>3355</v>
      </c>
      <c r="AF142" s="53" t="s">
        <v>4227</v>
      </c>
      <c r="AG142" s="53" t="s">
        <v>3355</v>
      </c>
      <c r="AH142" s="53" t="s">
        <v>3355</v>
      </c>
      <c r="AI142" s="53" t="s">
        <v>4227</v>
      </c>
      <c r="AJ142" s="53" t="s">
        <v>3355</v>
      </c>
      <c r="AK142" s="53" t="s">
        <v>3355</v>
      </c>
      <c r="AL142" s="53" t="s">
        <v>3355</v>
      </c>
      <c r="AM142" s="53" t="s">
        <v>3355</v>
      </c>
      <c r="AN142" s="53" t="s">
        <v>3355</v>
      </c>
      <c r="AO142" s="53" t="s">
        <v>3355</v>
      </c>
      <c r="AP142" s="54">
        <v>45799.7909143519</v>
      </c>
      <c r="AQ142" s="53" t="s">
        <v>4868</v>
      </c>
      <c r="AR142" s="53" t="s">
        <v>3355</v>
      </c>
      <c r="AS142" s="53" t="s">
        <v>3383</v>
      </c>
      <c r="AT142" s="53" t="s">
        <v>4089</v>
      </c>
      <c r="AU142" s="53" t="s">
        <v>3355</v>
      </c>
      <c r="AV142" s="53" t="s">
        <v>3355</v>
      </c>
      <c r="AW142" s="54">
        <v>45791.7151851852</v>
      </c>
      <c r="AX142" s="53" t="s">
        <v>3355</v>
      </c>
      <c r="AY142" s="53" t="s">
        <v>4090</v>
      </c>
      <c r="AZ142" s="53" t="s">
        <v>3355</v>
      </c>
      <c r="BA142" s="53" t="s">
        <v>3355</v>
      </c>
      <c r="BB142" s="53" t="s">
        <v>3355</v>
      </c>
      <c r="BC142" s="53" t="s">
        <v>3355</v>
      </c>
      <c r="BD142" s="53" t="s">
        <v>4840</v>
      </c>
      <c r="BE142" s="53" t="s">
        <v>3355</v>
      </c>
      <c r="BF142" s="53" t="s">
        <v>4092</v>
      </c>
      <c r="BG142" s="53" t="s">
        <v>3355</v>
      </c>
      <c r="BH142" s="53" t="s">
        <v>3355</v>
      </c>
      <c r="BI142" s="53" t="s">
        <v>739</v>
      </c>
      <c r="BJ142" s="53" t="s">
        <v>3355</v>
      </c>
      <c r="BK142" s="53" t="s">
        <v>3355</v>
      </c>
      <c r="BL142" s="53" t="s">
        <v>3355</v>
      </c>
      <c r="BM142" s="53" t="s">
        <v>3355</v>
      </c>
      <c r="BN142" s="53">
        <v>99999</v>
      </c>
      <c r="BO142" s="53" t="s">
        <v>3355</v>
      </c>
      <c r="BP142" s="53" t="s">
        <v>4652</v>
      </c>
      <c r="BQ142" s="53" t="s">
        <v>3355</v>
      </c>
      <c r="BR142" s="53" t="s">
        <v>3355</v>
      </c>
      <c r="BS142" s="53" t="s">
        <v>3355</v>
      </c>
      <c r="BT142" s="53" t="s">
        <v>3355</v>
      </c>
      <c r="BU142" s="53">
        <v>250521001848</v>
      </c>
      <c r="BV142" s="53" t="s">
        <v>3355</v>
      </c>
      <c r="BW142" s="53" t="s">
        <v>3355</v>
      </c>
      <c r="BX142" s="53">
        <v>99999</v>
      </c>
      <c r="BY142" s="53" t="s">
        <v>3355</v>
      </c>
      <c r="BZ142" s="53" t="s">
        <v>3355</v>
      </c>
      <c r="CA142" s="53" t="s">
        <v>3383</v>
      </c>
      <c r="CB142" s="53" t="s">
        <v>4095</v>
      </c>
      <c r="CC142" s="53" t="s">
        <v>3355</v>
      </c>
      <c r="CD142" s="53" t="s">
        <v>3355</v>
      </c>
      <c r="CE142" t="s">
        <v>4096</v>
      </c>
      <c r="CF142" t="s">
        <v>4097</v>
      </c>
    </row>
    <row r="143" spans="1:84">
      <c r="A143" s="53">
        <v>20874</v>
      </c>
      <c r="B143" s="53" t="s">
        <v>4214</v>
      </c>
      <c r="C143" s="53" t="s">
        <v>3355</v>
      </c>
      <c r="D143" s="53" t="s">
        <v>4834</v>
      </c>
      <c r="E143" s="53" t="s">
        <v>4099</v>
      </c>
      <c r="F143" s="53" t="s">
        <v>4869</v>
      </c>
      <c r="G143" s="53" t="s">
        <v>3383</v>
      </c>
      <c r="H143" s="53" t="s">
        <v>4360</v>
      </c>
      <c r="I143" s="53">
        <v>99999</v>
      </c>
      <c r="J143" s="53" t="s">
        <v>1292</v>
      </c>
      <c r="K143" s="53" t="s">
        <v>4218</v>
      </c>
      <c r="L143" s="53" t="s">
        <v>4219</v>
      </c>
      <c r="M143" s="53" t="s">
        <v>4639</v>
      </c>
      <c r="N143" s="53" t="s">
        <v>4836</v>
      </c>
      <c r="O143" s="53" t="s">
        <v>4083</v>
      </c>
      <c r="P143" s="53" t="s">
        <v>4084</v>
      </c>
      <c r="Q143" s="53" t="s">
        <v>4360</v>
      </c>
      <c r="R143" s="53" t="s">
        <v>4640</v>
      </c>
      <c r="S143" s="53" t="s">
        <v>4641</v>
      </c>
      <c r="T143" s="53" t="s">
        <v>3355</v>
      </c>
      <c r="U143" s="53" t="s">
        <v>3383</v>
      </c>
      <c r="V143" s="53" t="s">
        <v>3352</v>
      </c>
      <c r="W143" s="53" t="s">
        <v>3355</v>
      </c>
      <c r="X143" s="53" t="s">
        <v>4837</v>
      </c>
      <c r="Y143" s="53" t="s">
        <v>4259</v>
      </c>
      <c r="Z143" s="53" t="s">
        <v>4838</v>
      </c>
      <c r="AA143" s="53" t="s">
        <v>4639</v>
      </c>
      <c r="AB143" s="53" t="s">
        <v>4225</v>
      </c>
      <c r="AC143" s="53" t="s">
        <v>4227</v>
      </c>
      <c r="AD143" s="53" t="s">
        <v>3355</v>
      </c>
      <c r="AE143" s="53" t="s">
        <v>3355</v>
      </c>
      <c r="AF143" s="53" t="s">
        <v>4227</v>
      </c>
      <c r="AG143" s="53" t="s">
        <v>3355</v>
      </c>
      <c r="AH143" s="53" t="s">
        <v>3355</v>
      </c>
      <c r="AI143" s="53" t="s">
        <v>4227</v>
      </c>
      <c r="AJ143" s="53" t="s">
        <v>3355</v>
      </c>
      <c r="AK143" s="53" t="s">
        <v>3355</v>
      </c>
      <c r="AL143" s="53" t="s">
        <v>3355</v>
      </c>
      <c r="AM143" s="53" t="s">
        <v>3355</v>
      </c>
      <c r="AN143" s="53" t="s">
        <v>3355</v>
      </c>
      <c r="AO143" s="53" t="s">
        <v>3355</v>
      </c>
      <c r="AP143" s="54">
        <v>45799.7513194444</v>
      </c>
      <c r="AQ143" s="53" t="s">
        <v>3355</v>
      </c>
      <c r="AR143" s="53" t="s">
        <v>3355</v>
      </c>
      <c r="AS143" s="53" t="s">
        <v>3383</v>
      </c>
      <c r="AT143" s="53" t="s">
        <v>4089</v>
      </c>
      <c r="AU143" s="53" t="s">
        <v>3355</v>
      </c>
      <c r="AV143" s="53" t="s">
        <v>3355</v>
      </c>
      <c r="AW143" s="54">
        <v>45791.7151851852</v>
      </c>
      <c r="AX143" s="53" t="s">
        <v>3355</v>
      </c>
      <c r="AY143" s="53" t="s">
        <v>4090</v>
      </c>
      <c r="AZ143" s="53" t="s">
        <v>3355</v>
      </c>
      <c r="BA143" s="53" t="s">
        <v>3355</v>
      </c>
      <c r="BB143" s="53" t="s">
        <v>3355</v>
      </c>
      <c r="BC143" s="53" t="s">
        <v>3355</v>
      </c>
      <c r="BD143" s="53" t="s">
        <v>4840</v>
      </c>
      <c r="BE143" s="53" t="s">
        <v>3355</v>
      </c>
      <c r="BF143" s="53" t="s">
        <v>4092</v>
      </c>
      <c r="BG143" s="53" t="s">
        <v>3355</v>
      </c>
      <c r="BH143" s="53" t="s">
        <v>3355</v>
      </c>
      <c r="BI143" s="53" t="s">
        <v>739</v>
      </c>
      <c r="BJ143" s="53" t="s">
        <v>3355</v>
      </c>
      <c r="BK143" s="53" t="s">
        <v>3355</v>
      </c>
      <c r="BL143" s="53" t="s">
        <v>3355</v>
      </c>
      <c r="BM143" s="53" t="s">
        <v>3355</v>
      </c>
      <c r="BN143" s="53">
        <v>99999</v>
      </c>
      <c r="BO143" s="53" t="s">
        <v>3355</v>
      </c>
      <c r="BP143" s="53" t="s">
        <v>4652</v>
      </c>
      <c r="BQ143" s="53" t="s">
        <v>3355</v>
      </c>
      <c r="BR143" s="53" t="s">
        <v>3355</v>
      </c>
      <c r="BS143" s="53" t="s">
        <v>3355</v>
      </c>
      <c r="BT143" s="53" t="s">
        <v>3355</v>
      </c>
      <c r="BU143" s="53">
        <v>250521001846</v>
      </c>
      <c r="BV143" s="53" t="s">
        <v>3355</v>
      </c>
      <c r="BW143" s="53" t="s">
        <v>3355</v>
      </c>
      <c r="BX143" s="53">
        <v>99999</v>
      </c>
      <c r="BY143" s="53" t="s">
        <v>3355</v>
      </c>
      <c r="BZ143" s="53" t="s">
        <v>3355</v>
      </c>
      <c r="CA143" s="53" t="s">
        <v>3383</v>
      </c>
      <c r="CB143" s="53" t="s">
        <v>4095</v>
      </c>
      <c r="CC143" s="53" t="s">
        <v>3355</v>
      </c>
      <c r="CD143" s="53" t="s">
        <v>3355</v>
      </c>
      <c r="CE143" t="s">
        <v>4096</v>
      </c>
      <c r="CF143" t="s">
        <v>4097</v>
      </c>
    </row>
    <row r="144" spans="1:84">
      <c r="A144" s="53">
        <v>20875</v>
      </c>
      <c r="B144" s="53" t="s">
        <v>4214</v>
      </c>
      <c r="C144" s="53" t="s">
        <v>3355</v>
      </c>
      <c r="D144" s="53" t="s">
        <v>4834</v>
      </c>
      <c r="E144" s="53" t="s">
        <v>4099</v>
      </c>
      <c r="F144" s="53" t="s">
        <v>4870</v>
      </c>
      <c r="G144" s="53" t="s">
        <v>3383</v>
      </c>
      <c r="H144" s="53" t="s">
        <v>4360</v>
      </c>
      <c r="I144" s="53">
        <v>99999</v>
      </c>
      <c r="J144" s="53" t="s">
        <v>1292</v>
      </c>
      <c r="K144" s="53" t="s">
        <v>4218</v>
      </c>
      <c r="L144" s="53" t="s">
        <v>4219</v>
      </c>
      <c r="M144" s="53" t="s">
        <v>4639</v>
      </c>
      <c r="N144" s="53" t="s">
        <v>4836</v>
      </c>
      <c r="O144" s="53" t="s">
        <v>4083</v>
      </c>
      <c r="P144" s="53" t="s">
        <v>4084</v>
      </c>
      <c r="Q144" s="53" t="s">
        <v>4360</v>
      </c>
      <c r="R144" s="53" t="s">
        <v>4640</v>
      </c>
      <c r="S144" s="53" t="s">
        <v>4641</v>
      </c>
      <c r="T144" s="53" t="s">
        <v>3355</v>
      </c>
      <c r="U144" s="53" t="s">
        <v>3383</v>
      </c>
      <c r="V144" s="53" t="s">
        <v>3352</v>
      </c>
      <c r="W144" s="53" t="s">
        <v>3355</v>
      </c>
      <c r="X144" s="53" t="s">
        <v>4837</v>
      </c>
      <c r="Y144" s="53" t="s">
        <v>4259</v>
      </c>
      <c r="Z144" s="53" t="s">
        <v>4838</v>
      </c>
      <c r="AA144" s="53" t="s">
        <v>4639</v>
      </c>
      <c r="AB144" s="53" t="s">
        <v>4225</v>
      </c>
      <c r="AC144" s="53" t="s">
        <v>4227</v>
      </c>
      <c r="AD144" s="53" t="s">
        <v>3355</v>
      </c>
      <c r="AE144" s="53" t="s">
        <v>3355</v>
      </c>
      <c r="AF144" s="53" t="s">
        <v>4227</v>
      </c>
      <c r="AG144" s="53" t="s">
        <v>3355</v>
      </c>
      <c r="AH144" s="53" t="s">
        <v>3355</v>
      </c>
      <c r="AI144" s="53" t="s">
        <v>4227</v>
      </c>
      <c r="AJ144" s="53" t="s">
        <v>3355</v>
      </c>
      <c r="AK144" s="53" t="s">
        <v>3355</v>
      </c>
      <c r="AL144" s="53" t="s">
        <v>3355</v>
      </c>
      <c r="AM144" s="53" t="s">
        <v>3355</v>
      </c>
      <c r="AN144" s="53" t="s">
        <v>3355</v>
      </c>
      <c r="AO144" s="53" t="s">
        <v>3355</v>
      </c>
      <c r="AP144" s="54">
        <v>45799.7866203704</v>
      </c>
      <c r="AQ144" s="53" t="s">
        <v>4871</v>
      </c>
      <c r="AR144" s="53" t="s">
        <v>3355</v>
      </c>
      <c r="AS144" s="53" t="s">
        <v>3383</v>
      </c>
      <c r="AT144" s="53" t="s">
        <v>4089</v>
      </c>
      <c r="AU144" s="53" t="s">
        <v>3355</v>
      </c>
      <c r="AV144" s="53" t="s">
        <v>3355</v>
      </c>
      <c r="AW144" s="54">
        <v>45791.7151851852</v>
      </c>
      <c r="AX144" s="53" t="s">
        <v>3355</v>
      </c>
      <c r="AY144" s="53" t="s">
        <v>4090</v>
      </c>
      <c r="AZ144" s="53" t="s">
        <v>3355</v>
      </c>
      <c r="BA144" s="53" t="s">
        <v>3355</v>
      </c>
      <c r="BB144" s="53" t="s">
        <v>3355</v>
      </c>
      <c r="BC144" s="53" t="s">
        <v>3355</v>
      </c>
      <c r="BD144" s="53" t="s">
        <v>4840</v>
      </c>
      <c r="BE144" s="53" t="s">
        <v>3355</v>
      </c>
      <c r="BF144" s="53" t="s">
        <v>4092</v>
      </c>
      <c r="BG144" s="53" t="s">
        <v>3355</v>
      </c>
      <c r="BH144" s="53" t="s">
        <v>3355</v>
      </c>
      <c r="BI144" s="53" t="s">
        <v>739</v>
      </c>
      <c r="BJ144" s="53" t="s">
        <v>3355</v>
      </c>
      <c r="BK144" s="53" t="s">
        <v>3355</v>
      </c>
      <c r="BL144" s="53" t="s">
        <v>3355</v>
      </c>
      <c r="BM144" s="53" t="s">
        <v>3355</v>
      </c>
      <c r="BN144" s="53">
        <v>99999</v>
      </c>
      <c r="BO144" s="53" t="s">
        <v>3355</v>
      </c>
      <c r="BP144" s="53" t="s">
        <v>4652</v>
      </c>
      <c r="BQ144" s="53" t="s">
        <v>3355</v>
      </c>
      <c r="BR144" s="53" t="s">
        <v>3355</v>
      </c>
      <c r="BS144" s="53" t="s">
        <v>3355</v>
      </c>
      <c r="BT144" s="53" t="s">
        <v>3355</v>
      </c>
      <c r="BU144" s="53">
        <v>250521001865</v>
      </c>
      <c r="BV144" s="53" t="s">
        <v>3355</v>
      </c>
      <c r="BW144" s="53" t="s">
        <v>3355</v>
      </c>
      <c r="BX144" s="53">
        <v>99999</v>
      </c>
      <c r="BY144" s="53" t="s">
        <v>3355</v>
      </c>
      <c r="BZ144" s="53" t="s">
        <v>3355</v>
      </c>
      <c r="CA144" s="53" t="s">
        <v>3383</v>
      </c>
      <c r="CB144" s="53" t="s">
        <v>4095</v>
      </c>
      <c r="CC144" s="53" t="s">
        <v>3355</v>
      </c>
      <c r="CD144" s="53" t="s">
        <v>3355</v>
      </c>
      <c r="CE144" t="s">
        <v>4096</v>
      </c>
      <c r="CF144" t="s">
        <v>4097</v>
      </c>
    </row>
    <row r="145" spans="1:84">
      <c r="A145" s="53">
        <v>20876</v>
      </c>
      <c r="B145" s="53" t="s">
        <v>4214</v>
      </c>
      <c r="C145" s="53" t="s">
        <v>3355</v>
      </c>
      <c r="D145" s="53" t="s">
        <v>4834</v>
      </c>
      <c r="E145" s="53" t="s">
        <v>4099</v>
      </c>
      <c r="F145" s="53" t="s">
        <v>4872</v>
      </c>
      <c r="G145" s="53" t="s">
        <v>3383</v>
      </c>
      <c r="H145" s="53" t="s">
        <v>4360</v>
      </c>
      <c r="I145" s="53">
        <v>99999</v>
      </c>
      <c r="J145" s="53" t="s">
        <v>1292</v>
      </c>
      <c r="K145" s="53" t="s">
        <v>4218</v>
      </c>
      <c r="L145" s="53" t="s">
        <v>4219</v>
      </c>
      <c r="M145" s="53" t="s">
        <v>4639</v>
      </c>
      <c r="N145" s="53" t="s">
        <v>4836</v>
      </c>
      <c r="O145" s="53" t="s">
        <v>4083</v>
      </c>
      <c r="P145" s="53" t="s">
        <v>4084</v>
      </c>
      <c r="Q145" s="53" t="s">
        <v>4360</v>
      </c>
      <c r="R145" s="53" t="s">
        <v>4640</v>
      </c>
      <c r="S145" s="53" t="s">
        <v>4641</v>
      </c>
      <c r="T145" s="53" t="s">
        <v>3355</v>
      </c>
      <c r="U145" s="53" t="s">
        <v>3383</v>
      </c>
      <c r="V145" s="53" t="s">
        <v>3352</v>
      </c>
      <c r="W145" s="53" t="s">
        <v>3355</v>
      </c>
      <c r="X145" s="53" t="s">
        <v>4837</v>
      </c>
      <c r="Y145" s="53" t="s">
        <v>4259</v>
      </c>
      <c r="Z145" s="53" t="s">
        <v>4838</v>
      </c>
      <c r="AA145" s="53" t="s">
        <v>4639</v>
      </c>
      <c r="AB145" s="53" t="s">
        <v>4225</v>
      </c>
      <c r="AC145" s="53" t="s">
        <v>4227</v>
      </c>
      <c r="AD145" s="53" t="s">
        <v>3355</v>
      </c>
      <c r="AE145" s="53" t="s">
        <v>3355</v>
      </c>
      <c r="AF145" s="53" t="s">
        <v>4227</v>
      </c>
      <c r="AG145" s="53" t="s">
        <v>3355</v>
      </c>
      <c r="AH145" s="53" t="s">
        <v>3355</v>
      </c>
      <c r="AI145" s="53" t="s">
        <v>4227</v>
      </c>
      <c r="AJ145" s="53" t="s">
        <v>3355</v>
      </c>
      <c r="AK145" s="53" t="s">
        <v>3355</v>
      </c>
      <c r="AL145" s="53" t="s">
        <v>3355</v>
      </c>
      <c r="AM145" s="53" t="s">
        <v>3355</v>
      </c>
      <c r="AN145" s="53" t="s">
        <v>3355</v>
      </c>
      <c r="AO145" s="53" t="s">
        <v>3355</v>
      </c>
      <c r="AP145" s="54">
        <v>45799.7861689815</v>
      </c>
      <c r="AQ145" s="53" t="s">
        <v>4873</v>
      </c>
      <c r="AR145" s="53" t="s">
        <v>3355</v>
      </c>
      <c r="AS145" s="53" t="s">
        <v>3383</v>
      </c>
      <c r="AT145" s="53" t="s">
        <v>4089</v>
      </c>
      <c r="AU145" s="53" t="s">
        <v>3355</v>
      </c>
      <c r="AV145" s="53" t="s">
        <v>3355</v>
      </c>
      <c r="AW145" s="54">
        <v>45791.7151851852</v>
      </c>
      <c r="AX145" s="53" t="s">
        <v>3355</v>
      </c>
      <c r="AY145" s="53" t="s">
        <v>4090</v>
      </c>
      <c r="AZ145" s="53" t="s">
        <v>3355</v>
      </c>
      <c r="BA145" s="53" t="s">
        <v>3355</v>
      </c>
      <c r="BB145" s="53" t="s">
        <v>3355</v>
      </c>
      <c r="BC145" s="53" t="s">
        <v>3355</v>
      </c>
      <c r="BD145" s="53" t="s">
        <v>4840</v>
      </c>
      <c r="BE145" s="53" t="s">
        <v>3355</v>
      </c>
      <c r="BF145" s="53" t="s">
        <v>4092</v>
      </c>
      <c r="BG145" s="53" t="s">
        <v>3355</v>
      </c>
      <c r="BH145" s="53" t="s">
        <v>3355</v>
      </c>
      <c r="BI145" s="53" t="s">
        <v>739</v>
      </c>
      <c r="BJ145" s="53" t="s">
        <v>3355</v>
      </c>
      <c r="BK145" s="53" t="s">
        <v>3355</v>
      </c>
      <c r="BL145" s="53" t="s">
        <v>3355</v>
      </c>
      <c r="BM145" s="53" t="s">
        <v>3355</v>
      </c>
      <c r="BN145" s="53">
        <v>99999</v>
      </c>
      <c r="BO145" s="53" t="s">
        <v>3355</v>
      </c>
      <c r="BP145" s="53" t="s">
        <v>4652</v>
      </c>
      <c r="BQ145" s="53" t="s">
        <v>3355</v>
      </c>
      <c r="BR145" s="53" t="s">
        <v>3355</v>
      </c>
      <c r="BS145" s="53" t="s">
        <v>3355</v>
      </c>
      <c r="BT145" s="53" t="s">
        <v>3355</v>
      </c>
      <c r="BU145" s="53">
        <v>250521001868</v>
      </c>
      <c r="BV145" s="53" t="s">
        <v>3355</v>
      </c>
      <c r="BW145" s="53" t="s">
        <v>3355</v>
      </c>
      <c r="BX145" s="53">
        <v>99999</v>
      </c>
      <c r="BY145" s="53" t="s">
        <v>3355</v>
      </c>
      <c r="BZ145" s="53" t="s">
        <v>3355</v>
      </c>
      <c r="CA145" s="53" t="s">
        <v>3383</v>
      </c>
      <c r="CB145" s="53" t="s">
        <v>4095</v>
      </c>
      <c r="CC145" s="53" t="s">
        <v>3355</v>
      </c>
      <c r="CD145" s="53" t="s">
        <v>3355</v>
      </c>
      <c r="CE145" t="s">
        <v>4096</v>
      </c>
      <c r="CF145" t="s">
        <v>4097</v>
      </c>
    </row>
    <row r="146" spans="1:84">
      <c r="A146" s="53">
        <v>20877</v>
      </c>
      <c r="B146" s="53" t="s">
        <v>4214</v>
      </c>
      <c r="C146" s="53" t="s">
        <v>3355</v>
      </c>
      <c r="D146" s="53" t="s">
        <v>4834</v>
      </c>
      <c r="E146" s="53" t="s">
        <v>4099</v>
      </c>
      <c r="F146" s="53" t="s">
        <v>4874</v>
      </c>
      <c r="G146" s="53" t="s">
        <v>3383</v>
      </c>
      <c r="H146" s="53" t="s">
        <v>4360</v>
      </c>
      <c r="I146" s="53">
        <v>99999</v>
      </c>
      <c r="J146" s="53" t="s">
        <v>1292</v>
      </c>
      <c r="K146" s="53" t="s">
        <v>4218</v>
      </c>
      <c r="L146" s="53" t="s">
        <v>4219</v>
      </c>
      <c r="M146" s="53" t="s">
        <v>4639</v>
      </c>
      <c r="N146" s="53" t="s">
        <v>4836</v>
      </c>
      <c r="O146" s="53" t="s">
        <v>4083</v>
      </c>
      <c r="P146" s="53" t="s">
        <v>4084</v>
      </c>
      <c r="Q146" s="53" t="s">
        <v>4360</v>
      </c>
      <c r="R146" s="53" t="s">
        <v>4640</v>
      </c>
      <c r="S146" s="53" t="s">
        <v>4641</v>
      </c>
      <c r="T146" s="53" t="s">
        <v>3355</v>
      </c>
      <c r="U146" s="53" t="s">
        <v>3383</v>
      </c>
      <c r="V146" s="53" t="s">
        <v>3352</v>
      </c>
      <c r="W146" s="53" t="s">
        <v>3355</v>
      </c>
      <c r="X146" s="53" t="s">
        <v>4837</v>
      </c>
      <c r="Y146" s="53" t="s">
        <v>4259</v>
      </c>
      <c r="Z146" s="53" t="s">
        <v>4838</v>
      </c>
      <c r="AA146" s="53" t="s">
        <v>4639</v>
      </c>
      <c r="AB146" s="53" t="s">
        <v>4225</v>
      </c>
      <c r="AC146" s="53" t="s">
        <v>4227</v>
      </c>
      <c r="AD146" s="53" t="s">
        <v>3355</v>
      </c>
      <c r="AE146" s="53" t="s">
        <v>3355</v>
      </c>
      <c r="AF146" s="53" t="s">
        <v>4227</v>
      </c>
      <c r="AG146" s="53" t="s">
        <v>3355</v>
      </c>
      <c r="AH146" s="53" t="s">
        <v>3355</v>
      </c>
      <c r="AI146" s="53" t="s">
        <v>4227</v>
      </c>
      <c r="AJ146" s="53" t="s">
        <v>3355</v>
      </c>
      <c r="AK146" s="53" t="s">
        <v>3355</v>
      </c>
      <c r="AL146" s="53" t="s">
        <v>3355</v>
      </c>
      <c r="AM146" s="53" t="s">
        <v>3355</v>
      </c>
      <c r="AN146" s="53" t="s">
        <v>3355</v>
      </c>
      <c r="AO146" s="53" t="s">
        <v>3355</v>
      </c>
      <c r="AP146" s="54">
        <v>45799.7899652778</v>
      </c>
      <c r="AQ146" s="53" t="s">
        <v>4875</v>
      </c>
      <c r="AR146" s="53" t="s">
        <v>3355</v>
      </c>
      <c r="AS146" s="53" t="s">
        <v>3383</v>
      </c>
      <c r="AT146" s="53" t="s">
        <v>4089</v>
      </c>
      <c r="AU146" s="53" t="s">
        <v>3355</v>
      </c>
      <c r="AV146" s="53" t="s">
        <v>3355</v>
      </c>
      <c r="AW146" s="54">
        <v>45791.7151851852</v>
      </c>
      <c r="AX146" s="53" t="s">
        <v>3355</v>
      </c>
      <c r="AY146" s="53" t="s">
        <v>4090</v>
      </c>
      <c r="AZ146" s="53" t="s">
        <v>3355</v>
      </c>
      <c r="BA146" s="53" t="s">
        <v>3355</v>
      </c>
      <c r="BB146" s="53" t="s">
        <v>3355</v>
      </c>
      <c r="BC146" s="53" t="s">
        <v>3355</v>
      </c>
      <c r="BD146" s="53" t="s">
        <v>4840</v>
      </c>
      <c r="BE146" s="53" t="s">
        <v>3355</v>
      </c>
      <c r="BF146" s="53" t="s">
        <v>4092</v>
      </c>
      <c r="BG146" s="53" t="s">
        <v>3355</v>
      </c>
      <c r="BH146" s="53" t="s">
        <v>3355</v>
      </c>
      <c r="BI146" s="53" t="s">
        <v>739</v>
      </c>
      <c r="BJ146" s="53" t="s">
        <v>3355</v>
      </c>
      <c r="BK146" s="53" t="s">
        <v>3355</v>
      </c>
      <c r="BL146" s="53" t="s">
        <v>3355</v>
      </c>
      <c r="BM146" s="53" t="s">
        <v>3355</v>
      </c>
      <c r="BN146" s="53">
        <v>99999</v>
      </c>
      <c r="BO146" s="53" t="s">
        <v>3355</v>
      </c>
      <c r="BP146" s="53" t="s">
        <v>4652</v>
      </c>
      <c r="BQ146" s="53" t="s">
        <v>3355</v>
      </c>
      <c r="BR146" s="53" t="s">
        <v>3355</v>
      </c>
      <c r="BS146" s="53" t="s">
        <v>3355</v>
      </c>
      <c r="BT146" s="53" t="s">
        <v>3355</v>
      </c>
      <c r="BU146" s="53">
        <v>250521001851</v>
      </c>
      <c r="BV146" s="53" t="s">
        <v>3355</v>
      </c>
      <c r="BW146" s="53" t="s">
        <v>3355</v>
      </c>
      <c r="BX146" s="53">
        <v>99999</v>
      </c>
      <c r="BY146" s="53" t="s">
        <v>3355</v>
      </c>
      <c r="BZ146" s="53" t="s">
        <v>3355</v>
      </c>
      <c r="CA146" s="53" t="s">
        <v>3383</v>
      </c>
      <c r="CB146" s="53" t="s">
        <v>4095</v>
      </c>
      <c r="CC146" s="53" t="s">
        <v>3355</v>
      </c>
      <c r="CD146" s="53" t="s">
        <v>3355</v>
      </c>
      <c r="CE146" t="s">
        <v>4096</v>
      </c>
      <c r="CF146" t="s">
        <v>4097</v>
      </c>
    </row>
    <row r="147" spans="1:84">
      <c r="A147" s="53">
        <v>20878</v>
      </c>
      <c r="B147" s="53" t="s">
        <v>4214</v>
      </c>
      <c r="C147" s="53" t="s">
        <v>3355</v>
      </c>
      <c r="D147" s="53" t="s">
        <v>4834</v>
      </c>
      <c r="E147" s="53" t="s">
        <v>4099</v>
      </c>
      <c r="F147" s="53" t="s">
        <v>4876</v>
      </c>
      <c r="G147" s="53" t="s">
        <v>3383</v>
      </c>
      <c r="H147" s="53" t="s">
        <v>4360</v>
      </c>
      <c r="I147" s="53">
        <v>99999</v>
      </c>
      <c r="J147" s="53" t="s">
        <v>1292</v>
      </c>
      <c r="K147" s="53" t="s">
        <v>4218</v>
      </c>
      <c r="L147" s="53" t="s">
        <v>4219</v>
      </c>
      <c r="M147" s="53" t="s">
        <v>4639</v>
      </c>
      <c r="N147" s="53" t="s">
        <v>4836</v>
      </c>
      <c r="O147" s="53" t="s">
        <v>4083</v>
      </c>
      <c r="P147" s="53" t="s">
        <v>4084</v>
      </c>
      <c r="Q147" s="53" t="s">
        <v>4360</v>
      </c>
      <c r="R147" s="53" t="s">
        <v>4640</v>
      </c>
      <c r="S147" s="53" t="s">
        <v>4641</v>
      </c>
      <c r="T147" s="53" t="s">
        <v>3355</v>
      </c>
      <c r="U147" s="53" t="s">
        <v>3383</v>
      </c>
      <c r="V147" s="53" t="s">
        <v>3352</v>
      </c>
      <c r="W147" s="53" t="s">
        <v>3355</v>
      </c>
      <c r="X147" s="53" t="s">
        <v>4837</v>
      </c>
      <c r="Y147" s="53" t="s">
        <v>4259</v>
      </c>
      <c r="Z147" s="53" t="s">
        <v>4838</v>
      </c>
      <c r="AA147" s="53" t="s">
        <v>4639</v>
      </c>
      <c r="AB147" s="53" t="s">
        <v>4225</v>
      </c>
      <c r="AC147" s="53" t="s">
        <v>4227</v>
      </c>
      <c r="AD147" s="53" t="s">
        <v>3355</v>
      </c>
      <c r="AE147" s="53" t="s">
        <v>3355</v>
      </c>
      <c r="AF147" s="53" t="s">
        <v>4227</v>
      </c>
      <c r="AG147" s="53" t="s">
        <v>3355</v>
      </c>
      <c r="AH147" s="53" t="s">
        <v>3355</v>
      </c>
      <c r="AI147" s="53" t="s">
        <v>4227</v>
      </c>
      <c r="AJ147" s="53" t="s">
        <v>3355</v>
      </c>
      <c r="AK147" s="53" t="s">
        <v>3355</v>
      </c>
      <c r="AL147" s="53" t="s">
        <v>3355</v>
      </c>
      <c r="AM147" s="53" t="s">
        <v>3355</v>
      </c>
      <c r="AN147" s="53" t="s">
        <v>3355</v>
      </c>
      <c r="AO147" s="53" t="s">
        <v>3355</v>
      </c>
      <c r="AP147" s="54">
        <v>45799.7891087963</v>
      </c>
      <c r="AQ147" s="53" t="s">
        <v>4877</v>
      </c>
      <c r="AR147" s="53" t="s">
        <v>3355</v>
      </c>
      <c r="AS147" s="53" t="s">
        <v>3383</v>
      </c>
      <c r="AT147" s="53" t="s">
        <v>4089</v>
      </c>
      <c r="AU147" s="53" t="s">
        <v>3355</v>
      </c>
      <c r="AV147" s="53" t="s">
        <v>3355</v>
      </c>
      <c r="AW147" s="54">
        <v>45791.7151851852</v>
      </c>
      <c r="AX147" s="53" t="s">
        <v>3355</v>
      </c>
      <c r="AY147" s="53" t="s">
        <v>4090</v>
      </c>
      <c r="AZ147" s="53" t="s">
        <v>3355</v>
      </c>
      <c r="BA147" s="53" t="s">
        <v>3355</v>
      </c>
      <c r="BB147" s="53" t="s">
        <v>3355</v>
      </c>
      <c r="BC147" s="53" t="s">
        <v>3355</v>
      </c>
      <c r="BD147" s="53" t="s">
        <v>4840</v>
      </c>
      <c r="BE147" s="53" t="s">
        <v>3355</v>
      </c>
      <c r="BF147" s="53" t="s">
        <v>4092</v>
      </c>
      <c r="BG147" s="53" t="s">
        <v>3355</v>
      </c>
      <c r="BH147" s="53" t="s">
        <v>3355</v>
      </c>
      <c r="BI147" s="53" t="s">
        <v>739</v>
      </c>
      <c r="BJ147" s="53" t="s">
        <v>3355</v>
      </c>
      <c r="BK147" s="53" t="s">
        <v>3355</v>
      </c>
      <c r="BL147" s="53" t="s">
        <v>3355</v>
      </c>
      <c r="BM147" s="53" t="s">
        <v>3355</v>
      </c>
      <c r="BN147" s="53">
        <v>99999</v>
      </c>
      <c r="BO147" s="53" t="s">
        <v>3355</v>
      </c>
      <c r="BP147" s="53" t="s">
        <v>4652</v>
      </c>
      <c r="BQ147" s="53" t="s">
        <v>3355</v>
      </c>
      <c r="BR147" s="53" t="s">
        <v>3355</v>
      </c>
      <c r="BS147" s="53" t="s">
        <v>3355</v>
      </c>
      <c r="BT147" s="53" t="s">
        <v>3355</v>
      </c>
      <c r="BU147" s="53">
        <v>250521001854</v>
      </c>
      <c r="BV147" s="53" t="s">
        <v>3355</v>
      </c>
      <c r="BW147" s="53" t="s">
        <v>3355</v>
      </c>
      <c r="BX147" s="53">
        <v>99999</v>
      </c>
      <c r="BY147" s="53" t="s">
        <v>3355</v>
      </c>
      <c r="BZ147" s="53" t="s">
        <v>3355</v>
      </c>
      <c r="CA147" s="53" t="s">
        <v>3383</v>
      </c>
      <c r="CB147" s="53" t="s">
        <v>4095</v>
      </c>
      <c r="CC147" s="53" t="s">
        <v>3355</v>
      </c>
      <c r="CD147" s="53" t="s">
        <v>3355</v>
      </c>
      <c r="CE147" t="s">
        <v>4096</v>
      </c>
      <c r="CF147" t="s">
        <v>4097</v>
      </c>
    </row>
    <row r="148" spans="1:84">
      <c r="A148" s="53">
        <v>20879</v>
      </c>
      <c r="B148" s="53" t="s">
        <v>4214</v>
      </c>
      <c r="C148" s="53" t="s">
        <v>3355</v>
      </c>
      <c r="D148" s="53" t="s">
        <v>4834</v>
      </c>
      <c r="E148" s="53" t="s">
        <v>4099</v>
      </c>
      <c r="F148" s="53" t="s">
        <v>4878</v>
      </c>
      <c r="G148" s="53" t="s">
        <v>3383</v>
      </c>
      <c r="H148" s="53" t="s">
        <v>4360</v>
      </c>
      <c r="I148" s="53">
        <v>99999</v>
      </c>
      <c r="J148" s="53" t="s">
        <v>1292</v>
      </c>
      <c r="K148" s="53" t="s">
        <v>4218</v>
      </c>
      <c r="L148" s="53" t="s">
        <v>4219</v>
      </c>
      <c r="M148" s="53" t="s">
        <v>4639</v>
      </c>
      <c r="N148" s="53" t="s">
        <v>4836</v>
      </c>
      <c r="O148" s="53" t="s">
        <v>4083</v>
      </c>
      <c r="P148" s="53" t="s">
        <v>4084</v>
      </c>
      <c r="Q148" s="53" t="s">
        <v>4360</v>
      </c>
      <c r="R148" s="53" t="s">
        <v>4640</v>
      </c>
      <c r="S148" s="53" t="s">
        <v>4641</v>
      </c>
      <c r="T148" s="53" t="s">
        <v>3355</v>
      </c>
      <c r="U148" s="53" t="s">
        <v>3383</v>
      </c>
      <c r="V148" s="53" t="s">
        <v>3352</v>
      </c>
      <c r="W148" s="53" t="s">
        <v>3355</v>
      </c>
      <c r="X148" s="53" t="s">
        <v>4837</v>
      </c>
      <c r="Y148" s="53" t="s">
        <v>4259</v>
      </c>
      <c r="Z148" s="53" t="s">
        <v>4838</v>
      </c>
      <c r="AA148" s="53" t="s">
        <v>4639</v>
      </c>
      <c r="AB148" s="53" t="s">
        <v>4225</v>
      </c>
      <c r="AC148" s="53" t="s">
        <v>4227</v>
      </c>
      <c r="AD148" s="53" t="s">
        <v>3355</v>
      </c>
      <c r="AE148" s="53" t="s">
        <v>3355</v>
      </c>
      <c r="AF148" s="53" t="s">
        <v>4227</v>
      </c>
      <c r="AG148" s="53" t="s">
        <v>3355</v>
      </c>
      <c r="AH148" s="53" t="s">
        <v>3355</v>
      </c>
      <c r="AI148" s="53" t="s">
        <v>4227</v>
      </c>
      <c r="AJ148" s="53" t="s">
        <v>3355</v>
      </c>
      <c r="AK148" s="53" t="s">
        <v>3355</v>
      </c>
      <c r="AL148" s="53" t="s">
        <v>3355</v>
      </c>
      <c r="AM148" s="53" t="s">
        <v>3355</v>
      </c>
      <c r="AN148" s="53" t="s">
        <v>3355</v>
      </c>
      <c r="AO148" s="53" t="s">
        <v>3355</v>
      </c>
      <c r="AP148" s="54">
        <v>45799.7889351852</v>
      </c>
      <c r="AQ148" s="53" t="s">
        <v>4879</v>
      </c>
      <c r="AR148" s="53" t="s">
        <v>3355</v>
      </c>
      <c r="AS148" s="53" t="s">
        <v>3383</v>
      </c>
      <c r="AT148" s="53" t="s">
        <v>4089</v>
      </c>
      <c r="AU148" s="53" t="s">
        <v>3355</v>
      </c>
      <c r="AV148" s="53" t="s">
        <v>3355</v>
      </c>
      <c r="AW148" s="54">
        <v>45791.7151851852</v>
      </c>
      <c r="AX148" s="53" t="s">
        <v>3355</v>
      </c>
      <c r="AY148" s="53" t="s">
        <v>4090</v>
      </c>
      <c r="AZ148" s="53" t="s">
        <v>3355</v>
      </c>
      <c r="BA148" s="53" t="s">
        <v>3355</v>
      </c>
      <c r="BB148" s="53" t="s">
        <v>3355</v>
      </c>
      <c r="BC148" s="53" t="s">
        <v>3355</v>
      </c>
      <c r="BD148" s="53" t="s">
        <v>4840</v>
      </c>
      <c r="BE148" s="53" t="s">
        <v>3355</v>
      </c>
      <c r="BF148" s="53" t="s">
        <v>4092</v>
      </c>
      <c r="BG148" s="53" t="s">
        <v>3355</v>
      </c>
      <c r="BH148" s="53" t="s">
        <v>3355</v>
      </c>
      <c r="BI148" s="53" t="s">
        <v>739</v>
      </c>
      <c r="BJ148" s="53" t="s">
        <v>3355</v>
      </c>
      <c r="BK148" s="53" t="s">
        <v>3355</v>
      </c>
      <c r="BL148" s="53" t="s">
        <v>3355</v>
      </c>
      <c r="BM148" s="53" t="s">
        <v>3355</v>
      </c>
      <c r="BN148" s="53">
        <v>99999</v>
      </c>
      <c r="BO148" s="53" t="s">
        <v>3355</v>
      </c>
      <c r="BP148" s="53" t="s">
        <v>4652</v>
      </c>
      <c r="BQ148" s="53" t="s">
        <v>3355</v>
      </c>
      <c r="BR148" s="53" t="s">
        <v>3355</v>
      </c>
      <c r="BS148" s="53" t="s">
        <v>3355</v>
      </c>
      <c r="BT148" s="53" t="s">
        <v>3355</v>
      </c>
      <c r="BU148" s="53">
        <v>250521001855</v>
      </c>
      <c r="BV148" s="53" t="s">
        <v>3355</v>
      </c>
      <c r="BW148" s="53" t="s">
        <v>3355</v>
      </c>
      <c r="BX148" s="53">
        <v>99999</v>
      </c>
      <c r="BY148" s="53" t="s">
        <v>3355</v>
      </c>
      <c r="BZ148" s="53" t="s">
        <v>3355</v>
      </c>
      <c r="CA148" s="53" t="s">
        <v>3383</v>
      </c>
      <c r="CB148" s="53" t="s">
        <v>4095</v>
      </c>
      <c r="CC148" s="53" t="s">
        <v>3355</v>
      </c>
      <c r="CD148" s="53" t="s">
        <v>3355</v>
      </c>
      <c r="CE148" t="s">
        <v>4096</v>
      </c>
      <c r="CF148" t="s">
        <v>4097</v>
      </c>
    </row>
    <row r="149" spans="1:84">
      <c r="A149" s="53">
        <v>20880</v>
      </c>
      <c r="B149" s="53" t="s">
        <v>4214</v>
      </c>
      <c r="C149" s="53" t="s">
        <v>3355</v>
      </c>
      <c r="D149" s="53" t="s">
        <v>4834</v>
      </c>
      <c r="E149" s="53" t="s">
        <v>4099</v>
      </c>
      <c r="F149" s="53" t="s">
        <v>4880</v>
      </c>
      <c r="G149" s="53" t="s">
        <v>3383</v>
      </c>
      <c r="H149" s="53" t="s">
        <v>4360</v>
      </c>
      <c r="I149" s="53">
        <v>99999</v>
      </c>
      <c r="J149" s="53" t="s">
        <v>1292</v>
      </c>
      <c r="K149" s="53" t="s">
        <v>4218</v>
      </c>
      <c r="L149" s="53" t="s">
        <v>4219</v>
      </c>
      <c r="M149" s="53" t="s">
        <v>4639</v>
      </c>
      <c r="N149" s="53" t="s">
        <v>4836</v>
      </c>
      <c r="O149" s="53" t="s">
        <v>4083</v>
      </c>
      <c r="P149" s="53" t="s">
        <v>4084</v>
      </c>
      <c r="Q149" s="53" t="s">
        <v>4360</v>
      </c>
      <c r="R149" s="53" t="s">
        <v>4640</v>
      </c>
      <c r="S149" s="53" t="s">
        <v>4641</v>
      </c>
      <c r="T149" s="53" t="s">
        <v>3355</v>
      </c>
      <c r="U149" s="53" t="s">
        <v>3383</v>
      </c>
      <c r="V149" s="53" t="s">
        <v>3352</v>
      </c>
      <c r="W149" s="53" t="s">
        <v>3355</v>
      </c>
      <c r="X149" s="53" t="s">
        <v>4837</v>
      </c>
      <c r="Y149" s="53" t="s">
        <v>4259</v>
      </c>
      <c r="Z149" s="53" t="s">
        <v>4838</v>
      </c>
      <c r="AA149" s="53" t="s">
        <v>4639</v>
      </c>
      <c r="AB149" s="53" t="s">
        <v>4225</v>
      </c>
      <c r="AC149" s="53" t="s">
        <v>4227</v>
      </c>
      <c r="AD149" s="53" t="s">
        <v>3355</v>
      </c>
      <c r="AE149" s="53" t="s">
        <v>3355</v>
      </c>
      <c r="AF149" s="53" t="s">
        <v>4227</v>
      </c>
      <c r="AG149" s="53" t="s">
        <v>3355</v>
      </c>
      <c r="AH149" s="53" t="s">
        <v>3355</v>
      </c>
      <c r="AI149" s="53" t="s">
        <v>4227</v>
      </c>
      <c r="AJ149" s="53" t="s">
        <v>3355</v>
      </c>
      <c r="AK149" s="53" t="s">
        <v>3355</v>
      </c>
      <c r="AL149" s="53" t="s">
        <v>3355</v>
      </c>
      <c r="AM149" s="53" t="s">
        <v>3355</v>
      </c>
      <c r="AN149" s="53" t="s">
        <v>3355</v>
      </c>
      <c r="AO149" s="53" t="s">
        <v>3355</v>
      </c>
      <c r="AP149" s="54">
        <v>45799.7886342593</v>
      </c>
      <c r="AQ149" s="53" t="s">
        <v>4881</v>
      </c>
      <c r="AR149" s="53" t="s">
        <v>3355</v>
      </c>
      <c r="AS149" s="53" t="s">
        <v>3383</v>
      </c>
      <c r="AT149" s="53" t="s">
        <v>4089</v>
      </c>
      <c r="AU149" s="53" t="s">
        <v>3355</v>
      </c>
      <c r="AV149" s="53" t="s">
        <v>3355</v>
      </c>
      <c r="AW149" s="54">
        <v>45791.7151851852</v>
      </c>
      <c r="AX149" s="53" t="s">
        <v>3355</v>
      </c>
      <c r="AY149" s="53" t="s">
        <v>4090</v>
      </c>
      <c r="AZ149" s="53" t="s">
        <v>3355</v>
      </c>
      <c r="BA149" s="53" t="s">
        <v>3355</v>
      </c>
      <c r="BB149" s="53" t="s">
        <v>3355</v>
      </c>
      <c r="BC149" s="53" t="s">
        <v>3355</v>
      </c>
      <c r="BD149" s="53" t="s">
        <v>4840</v>
      </c>
      <c r="BE149" s="53" t="s">
        <v>3355</v>
      </c>
      <c r="BF149" s="53" t="s">
        <v>4092</v>
      </c>
      <c r="BG149" s="53" t="s">
        <v>3355</v>
      </c>
      <c r="BH149" s="53" t="s">
        <v>3355</v>
      </c>
      <c r="BI149" s="53" t="s">
        <v>739</v>
      </c>
      <c r="BJ149" s="53" t="s">
        <v>3355</v>
      </c>
      <c r="BK149" s="53" t="s">
        <v>3355</v>
      </c>
      <c r="BL149" s="53" t="s">
        <v>3355</v>
      </c>
      <c r="BM149" s="53" t="s">
        <v>3355</v>
      </c>
      <c r="BN149" s="53">
        <v>99999</v>
      </c>
      <c r="BO149" s="53" t="s">
        <v>3355</v>
      </c>
      <c r="BP149" s="53" t="s">
        <v>4652</v>
      </c>
      <c r="BQ149" s="53" t="s">
        <v>3355</v>
      </c>
      <c r="BR149" s="53" t="s">
        <v>3355</v>
      </c>
      <c r="BS149" s="53" t="s">
        <v>3355</v>
      </c>
      <c r="BT149" s="53" t="s">
        <v>3355</v>
      </c>
      <c r="BU149" s="53">
        <v>250521001858</v>
      </c>
      <c r="BV149" s="53" t="s">
        <v>3355</v>
      </c>
      <c r="BW149" s="53" t="s">
        <v>3355</v>
      </c>
      <c r="BX149" s="53">
        <v>99999</v>
      </c>
      <c r="BY149" s="53" t="s">
        <v>3355</v>
      </c>
      <c r="BZ149" s="53" t="s">
        <v>3355</v>
      </c>
      <c r="CA149" s="53" t="s">
        <v>3383</v>
      </c>
      <c r="CB149" s="53" t="s">
        <v>4095</v>
      </c>
      <c r="CC149" s="53" t="s">
        <v>3355</v>
      </c>
      <c r="CD149" s="53" t="s">
        <v>3355</v>
      </c>
      <c r="CE149" t="s">
        <v>4096</v>
      </c>
      <c r="CF149" t="s">
        <v>4097</v>
      </c>
    </row>
    <row r="150" spans="1:84">
      <c r="A150" s="53">
        <v>20881</v>
      </c>
      <c r="B150" s="53" t="s">
        <v>4214</v>
      </c>
      <c r="C150" s="53" t="s">
        <v>3355</v>
      </c>
      <c r="D150" s="53" t="s">
        <v>4834</v>
      </c>
      <c r="E150" s="53" t="s">
        <v>4099</v>
      </c>
      <c r="F150" s="53" t="s">
        <v>4882</v>
      </c>
      <c r="G150" s="53" t="s">
        <v>3383</v>
      </c>
      <c r="H150" s="53" t="s">
        <v>4360</v>
      </c>
      <c r="I150" s="53">
        <v>99999</v>
      </c>
      <c r="J150" s="53" t="s">
        <v>1292</v>
      </c>
      <c r="K150" s="53" t="s">
        <v>4218</v>
      </c>
      <c r="L150" s="53" t="s">
        <v>4219</v>
      </c>
      <c r="M150" s="53" t="s">
        <v>4639</v>
      </c>
      <c r="N150" s="53" t="s">
        <v>4836</v>
      </c>
      <c r="O150" s="53" t="s">
        <v>4083</v>
      </c>
      <c r="P150" s="53" t="s">
        <v>4084</v>
      </c>
      <c r="Q150" s="53" t="s">
        <v>4360</v>
      </c>
      <c r="R150" s="53" t="s">
        <v>4640</v>
      </c>
      <c r="S150" s="53" t="s">
        <v>4641</v>
      </c>
      <c r="T150" s="53" t="s">
        <v>3355</v>
      </c>
      <c r="U150" s="53" t="s">
        <v>3383</v>
      </c>
      <c r="V150" s="53" t="s">
        <v>3352</v>
      </c>
      <c r="W150" s="53" t="s">
        <v>3355</v>
      </c>
      <c r="X150" s="53" t="s">
        <v>4837</v>
      </c>
      <c r="Y150" s="53" t="s">
        <v>4259</v>
      </c>
      <c r="Z150" s="53" t="s">
        <v>4838</v>
      </c>
      <c r="AA150" s="53" t="s">
        <v>4639</v>
      </c>
      <c r="AB150" s="53" t="s">
        <v>4225</v>
      </c>
      <c r="AC150" s="53" t="s">
        <v>4227</v>
      </c>
      <c r="AD150" s="53" t="s">
        <v>3355</v>
      </c>
      <c r="AE150" s="53" t="s">
        <v>3355</v>
      </c>
      <c r="AF150" s="53" t="s">
        <v>4227</v>
      </c>
      <c r="AG150" s="53" t="s">
        <v>3355</v>
      </c>
      <c r="AH150" s="53" t="s">
        <v>3355</v>
      </c>
      <c r="AI150" s="53" t="s">
        <v>4227</v>
      </c>
      <c r="AJ150" s="53" t="s">
        <v>3355</v>
      </c>
      <c r="AK150" s="53" t="s">
        <v>3355</v>
      </c>
      <c r="AL150" s="53" t="s">
        <v>3355</v>
      </c>
      <c r="AM150" s="53" t="s">
        <v>3355</v>
      </c>
      <c r="AN150" s="53" t="s">
        <v>3355</v>
      </c>
      <c r="AO150" s="53" t="s">
        <v>3355</v>
      </c>
      <c r="AP150" s="54">
        <v>45799.788599537</v>
      </c>
      <c r="AQ150" s="53" t="s">
        <v>4883</v>
      </c>
      <c r="AR150" s="53" t="s">
        <v>3355</v>
      </c>
      <c r="AS150" s="53" t="s">
        <v>3383</v>
      </c>
      <c r="AT150" s="53" t="s">
        <v>4089</v>
      </c>
      <c r="AU150" s="53" t="s">
        <v>3355</v>
      </c>
      <c r="AV150" s="53" t="s">
        <v>3355</v>
      </c>
      <c r="AW150" s="54">
        <v>45791.7151851852</v>
      </c>
      <c r="AX150" s="53" t="s">
        <v>3355</v>
      </c>
      <c r="AY150" s="53" t="s">
        <v>4090</v>
      </c>
      <c r="AZ150" s="53" t="s">
        <v>3355</v>
      </c>
      <c r="BA150" s="53" t="s">
        <v>3355</v>
      </c>
      <c r="BB150" s="53" t="s">
        <v>3355</v>
      </c>
      <c r="BC150" s="53" t="s">
        <v>3355</v>
      </c>
      <c r="BD150" s="53" t="s">
        <v>4840</v>
      </c>
      <c r="BE150" s="53" t="s">
        <v>3355</v>
      </c>
      <c r="BF150" s="53" t="s">
        <v>4092</v>
      </c>
      <c r="BG150" s="53" t="s">
        <v>3355</v>
      </c>
      <c r="BH150" s="53" t="s">
        <v>3355</v>
      </c>
      <c r="BI150" s="53" t="s">
        <v>739</v>
      </c>
      <c r="BJ150" s="53" t="s">
        <v>3355</v>
      </c>
      <c r="BK150" s="53" t="s">
        <v>3355</v>
      </c>
      <c r="BL150" s="53" t="s">
        <v>3355</v>
      </c>
      <c r="BM150" s="53" t="s">
        <v>3355</v>
      </c>
      <c r="BN150" s="53">
        <v>99999</v>
      </c>
      <c r="BO150" s="53" t="s">
        <v>3355</v>
      </c>
      <c r="BP150" s="53" t="s">
        <v>4652</v>
      </c>
      <c r="BQ150" s="53" t="s">
        <v>3355</v>
      </c>
      <c r="BR150" s="53" t="s">
        <v>3355</v>
      </c>
      <c r="BS150" s="53" t="s">
        <v>3355</v>
      </c>
      <c r="BT150" s="53" t="s">
        <v>3355</v>
      </c>
      <c r="BU150" s="53">
        <v>250521001859</v>
      </c>
      <c r="BV150" s="53" t="s">
        <v>3355</v>
      </c>
      <c r="BW150" s="53" t="s">
        <v>3355</v>
      </c>
      <c r="BX150" s="53">
        <v>99999</v>
      </c>
      <c r="BY150" s="53" t="s">
        <v>3355</v>
      </c>
      <c r="BZ150" s="53" t="s">
        <v>3355</v>
      </c>
      <c r="CA150" s="53" t="s">
        <v>3383</v>
      </c>
      <c r="CB150" s="53" t="s">
        <v>4095</v>
      </c>
      <c r="CC150" s="53" t="s">
        <v>3355</v>
      </c>
      <c r="CD150" s="53" t="s">
        <v>3355</v>
      </c>
      <c r="CE150" t="s">
        <v>4096</v>
      </c>
      <c r="CF150" t="s">
        <v>4097</v>
      </c>
    </row>
    <row r="151" spans="1:84">
      <c r="A151" s="53">
        <v>20882</v>
      </c>
      <c r="B151" s="53" t="s">
        <v>4214</v>
      </c>
      <c r="C151" s="53" t="s">
        <v>3355</v>
      </c>
      <c r="D151" s="53" t="s">
        <v>4834</v>
      </c>
      <c r="E151" s="53" t="s">
        <v>4099</v>
      </c>
      <c r="F151" s="53" t="s">
        <v>4884</v>
      </c>
      <c r="G151" s="53" t="s">
        <v>3383</v>
      </c>
      <c r="H151" s="53" t="s">
        <v>4360</v>
      </c>
      <c r="I151" s="53">
        <v>99999</v>
      </c>
      <c r="J151" s="53" t="s">
        <v>1292</v>
      </c>
      <c r="K151" s="53" t="s">
        <v>4218</v>
      </c>
      <c r="L151" s="53" t="s">
        <v>4219</v>
      </c>
      <c r="M151" s="53" t="s">
        <v>4639</v>
      </c>
      <c r="N151" s="53" t="s">
        <v>4836</v>
      </c>
      <c r="O151" s="53" t="s">
        <v>4083</v>
      </c>
      <c r="P151" s="53" t="s">
        <v>4084</v>
      </c>
      <c r="Q151" s="53" t="s">
        <v>4360</v>
      </c>
      <c r="R151" s="53" t="s">
        <v>4640</v>
      </c>
      <c r="S151" s="53" t="s">
        <v>4641</v>
      </c>
      <c r="T151" s="53" t="s">
        <v>3355</v>
      </c>
      <c r="U151" s="53" t="s">
        <v>3383</v>
      </c>
      <c r="V151" s="53" t="s">
        <v>3352</v>
      </c>
      <c r="W151" s="53" t="s">
        <v>3355</v>
      </c>
      <c r="X151" s="53" t="s">
        <v>4837</v>
      </c>
      <c r="Y151" s="53" t="s">
        <v>4259</v>
      </c>
      <c r="Z151" s="53" t="s">
        <v>4838</v>
      </c>
      <c r="AA151" s="53" t="s">
        <v>4639</v>
      </c>
      <c r="AB151" s="53" t="s">
        <v>4225</v>
      </c>
      <c r="AC151" s="53" t="s">
        <v>4227</v>
      </c>
      <c r="AD151" s="53" t="s">
        <v>3355</v>
      </c>
      <c r="AE151" s="53" t="s">
        <v>3355</v>
      </c>
      <c r="AF151" s="53" t="s">
        <v>4227</v>
      </c>
      <c r="AG151" s="53" t="s">
        <v>3355</v>
      </c>
      <c r="AH151" s="53" t="s">
        <v>3355</v>
      </c>
      <c r="AI151" s="53" t="s">
        <v>4227</v>
      </c>
      <c r="AJ151" s="53" t="s">
        <v>3355</v>
      </c>
      <c r="AK151" s="53" t="s">
        <v>3355</v>
      </c>
      <c r="AL151" s="53" t="s">
        <v>3355</v>
      </c>
      <c r="AM151" s="53" t="s">
        <v>3355</v>
      </c>
      <c r="AN151" s="53" t="s">
        <v>3355</v>
      </c>
      <c r="AO151" s="53" t="s">
        <v>3355</v>
      </c>
      <c r="AP151" s="54">
        <v>45799.7871412037</v>
      </c>
      <c r="AQ151" s="53" t="s">
        <v>4885</v>
      </c>
      <c r="AR151" s="53" t="s">
        <v>3355</v>
      </c>
      <c r="AS151" s="53" t="s">
        <v>3383</v>
      </c>
      <c r="AT151" s="53" t="s">
        <v>4089</v>
      </c>
      <c r="AU151" s="53" t="s">
        <v>3355</v>
      </c>
      <c r="AV151" s="53" t="s">
        <v>3355</v>
      </c>
      <c r="AW151" s="54">
        <v>45791.7151851852</v>
      </c>
      <c r="AX151" s="53" t="s">
        <v>3355</v>
      </c>
      <c r="AY151" s="53" t="s">
        <v>4090</v>
      </c>
      <c r="AZ151" s="53" t="s">
        <v>3355</v>
      </c>
      <c r="BA151" s="53" t="s">
        <v>3355</v>
      </c>
      <c r="BB151" s="53" t="s">
        <v>3355</v>
      </c>
      <c r="BC151" s="53" t="s">
        <v>3355</v>
      </c>
      <c r="BD151" s="53" t="s">
        <v>4840</v>
      </c>
      <c r="BE151" s="53" t="s">
        <v>3355</v>
      </c>
      <c r="BF151" s="53" t="s">
        <v>4092</v>
      </c>
      <c r="BG151" s="53" t="s">
        <v>3355</v>
      </c>
      <c r="BH151" s="53" t="s">
        <v>3355</v>
      </c>
      <c r="BI151" s="53" t="s">
        <v>739</v>
      </c>
      <c r="BJ151" s="53" t="s">
        <v>3355</v>
      </c>
      <c r="BK151" s="53" t="s">
        <v>3355</v>
      </c>
      <c r="BL151" s="53" t="s">
        <v>3355</v>
      </c>
      <c r="BM151" s="53" t="s">
        <v>3355</v>
      </c>
      <c r="BN151" s="53">
        <v>99999</v>
      </c>
      <c r="BO151" s="53" t="s">
        <v>3355</v>
      </c>
      <c r="BP151" s="53" t="s">
        <v>4652</v>
      </c>
      <c r="BQ151" s="53" t="s">
        <v>3355</v>
      </c>
      <c r="BR151" s="53" t="s">
        <v>3355</v>
      </c>
      <c r="BS151" s="53" t="s">
        <v>3355</v>
      </c>
      <c r="BT151" s="53" t="s">
        <v>3355</v>
      </c>
      <c r="BU151" s="53">
        <v>250521001860</v>
      </c>
      <c r="BV151" s="53" t="s">
        <v>3355</v>
      </c>
      <c r="BW151" s="53" t="s">
        <v>3355</v>
      </c>
      <c r="BX151" s="53">
        <v>99999</v>
      </c>
      <c r="BY151" s="53" t="s">
        <v>3355</v>
      </c>
      <c r="BZ151" s="53" t="s">
        <v>3355</v>
      </c>
      <c r="CA151" s="53" t="s">
        <v>3383</v>
      </c>
      <c r="CB151" s="53" t="s">
        <v>4095</v>
      </c>
      <c r="CC151" s="53" t="s">
        <v>3355</v>
      </c>
      <c r="CD151" s="53" t="s">
        <v>3355</v>
      </c>
      <c r="CE151" t="s">
        <v>4096</v>
      </c>
      <c r="CF151" t="s">
        <v>4097</v>
      </c>
    </row>
    <row r="152" spans="1:84">
      <c r="A152" s="53">
        <v>20883</v>
      </c>
      <c r="B152" s="53" t="s">
        <v>4214</v>
      </c>
      <c r="C152" s="53" t="s">
        <v>3355</v>
      </c>
      <c r="D152" s="53" t="s">
        <v>4834</v>
      </c>
      <c r="E152" s="53" t="s">
        <v>4099</v>
      </c>
      <c r="F152" s="53" t="s">
        <v>4886</v>
      </c>
      <c r="G152" s="53" t="s">
        <v>3383</v>
      </c>
      <c r="H152" s="53" t="s">
        <v>4360</v>
      </c>
      <c r="I152" s="53">
        <v>99999</v>
      </c>
      <c r="J152" s="53" t="s">
        <v>1292</v>
      </c>
      <c r="K152" s="53" t="s">
        <v>4218</v>
      </c>
      <c r="L152" s="53" t="s">
        <v>4219</v>
      </c>
      <c r="M152" s="53" t="s">
        <v>4639</v>
      </c>
      <c r="N152" s="53" t="s">
        <v>4836</v>
      </c>
      <c r="O152" s="53" t="s">
        <v>4083</v>
      </c>
      <c r="P152" s="53" t="s">
        <v>4084</v>
      </c>
      <c r="Q152" s="53" t="s">
        <v>4360</v>
      </c>
      <c r="R152" s="53" t="s">
        <v>4640</v>
      </c>
      <c r="S152" s="53" t="s">
        <v>4641</v>
      </c>
      <c r="T152" s="53" t="s">
        <v>3355</v>
      </c>
      <c r="U152" s="53" t="s">
        <v>3383</v>
      </c>
      <c r="V152" s="53" t="s">
        <v>3352</v>
      </c>
      <c r="W152" s="53" t="s">
        <v>3355</v>
      </c>
      <c r="X152" s="53" t="s">
        <v>4837</v>
      </c>
      <c r="Y152" s="53" t="s">
        <v>4259</v>
      </c>
      <c r="Z152" s="53" t="s">
        <v>4838</v>
      </c>
      <c r="AA152" s="53" t="s">
        <v>4639</v>
      </c>
      <c r="AB152" s="53" t="s">
        <v>4225</v>
      </c>
      <c r="AC152" s="53" t="s">
        <v>4227</v>
      </c>
      <c r="AD152" s="53" t="s">
        <v>3355</v>
      </c>
      <c r="AE152" s="53" t="s">
        <v>3355</v>
      </c>
      <c r="AF152" s="53" t="s">
        <v>4227</v>
      </c>
      <c r="AG152" s="53" t="s">
        <v>3355</v>
      </c>
      <c r="AH152" s="53" t="s">
        <v>3355</v>
      </c>
      <c r="AI152" s="53" t="s">
        <v>4227</v>
      </c>
      <c r="AJ152" s="53" t="s">
        <v>3355</v>
      </c>
      <c r="AK152" s="53" t="s">
        <v>3355</v>
      </c>
      <c r="AL152" s="53" t="s">
        <v>3355</v>
      </c>
      <c r="AM152" s="53" t="s">
        <v>3355</v>
      </c>
      <c r="AN152" s="53" t="s">
        <v>3355</v>
      </c>
      <c r="AO152" s="53" t="s">
        <v>3355</v>
      </c>
      <c r="AP152" s="54">
        <v>45799.7867939815</v>
      </c>
      <c r="AQ152" s="53" t="s">
        <v>4887</v>
      </c>
      <c r="AR152" s="53" t="s">
        <v>3355</v>
      </c>
      <c r="AS152" s="53" t="s">
        <v>3383</v>
      </c>
      <c r="AT152" s="53" t="s">
        <v>4089</v>
      </c>
      <c r="AU152" s="53" t="s">
        <v>3355</v>
      </c>
      <c r="AV152" s="53" t="s">
        <v>3355</v>
      </c>
      <c r="AW152" s="54">
        <v>45791.7151851852</v>
      </c>
      <c r="AX152" s="53" t="s">
        <v>3355</v>
      </c>
      <c r="AY152" s="53" t="s">
        <v>4090</v>
      </c>
      <c r="AZ152" s="53" t="s">
        <v>3355</v>
      </c>
      <c r="BA152" s="53" t="s">
        <v>3355</v>
      </c>
      <c r="BB152" s="53" t="s">
        <v>3355</v>
      </c>
      <c r="BC152" s="53" t="s">
        <v>3355</v>
      </c>
      <c r="BD152" s="53" t="s">
        <v>4840</v>
      </c>
      <c r="BE152" s="53" t="s">
        <v>3355</v>
      </c>
      <c r="BF152" s="53" t="s">
        <v>4092</v>
      </c>
      <c r="BG152" s="53" t="s">
        <v>3355</v>
      </c>
      <c r="BH152" s="53" t="s">
        <v>3355</v>
      </c>
      <c r="BI152" s="53" t="s">
        <v>739</v>
      </c>
      <c r="BJ152" s="53" t="s">
        <v>3355</v>
      </c>
      <c r="BK152" s="53" t="s">
        <v>3355</v>
      </c>
      <c r="BL152" s="53" t="s">
        <v>3355</v>
      </c>
      <c r="BM152" s="53" t="s">
        <v>3355</v>
      </c>
      <c r="BN152" s="53">
        <v>99999</v>
      </c>
      <c r="BO152" s="53" t="s">
        <v>3355</v>
      </c>
      <c r="BP152" s="53" t="s">
        <v>4652</v>
      </c>
      <c r="BQ152" s="53" t="s">
        <v>3355</v>
      </c>
      <c r="BR152" s="53" t="s">
        <v>3355</v>
      </c>
      <c r="BS152" s="53" t="s">
        <v>3355</v>
      </c>
      <c r="BT152" s="53" t="s">
        <v>3355</v>
      </c>
      <c r="BU152" s="53">
        <v>250521001864</v>
      </c>
      <c r="BV152" s="53" t="s">
        <v>3355</v>
      </c>
      <c r="BW152" s="53" t="s">
        <v>3355</v>
      </c>
      <c r="BX152" s="53">
        <v>99999</v>
      </c>
      <c r="BY152" s="53" t="s">
        <v>3355</v>
      </c>
      <c r="BZ152" s="53" t="s">
        <v>3355</v>
      </c>
      <c r="CA152" s="53" t="s">
        <v>3383</v>
      </c>
      <c r="CB152" s="53" t="s">
        <v>4095</v>
      </c>
      <c r="CC152" s="53" t="s">
        <v>3355</v>
      </c>
      <c r="CD152" s="53" t="s">
        <v>3355</v>
      </c>
      <c r="CE152" t="s">
        <v>4096</v>
      </c>
      <c r="CF152" t="s">
        <v>4097</v>
      </c>
    </row>
    <row r="153" spans="1:84">
      <c r="A153" s="53">
        <v>20884</v>
      </c>
      <c r="B153" s="53" t="s">
        <v>4214</v>
      </c>
      <c r="C153" s="53" t="s">
        <v>3355</v>
      </c>
      <c r="D153" s="53" t="s">
        <v>4834</v>
      </c>
      <c r="E153" s="53" t="s">
        <v>4099</v>
      </c>
      <c r="F153" s="53" t="s">
        <v>4888</v>
      </c>
      <c r="G153" s="53" t="s">
        <v>3383</v>
      </c>
      <c r="H153" s="53" t="s">
        <v>4360</v>
      </c>
      <c r="I153" s="53">
        <v>99999</v>
      </c>
      <c r="J153" s="53" t="s">
        <v>1292</v>
      </c>
      <c r="K153" s="53" t="s">
        <v>4218</v>
      </c>
      <c r="L153" s="53" t="s">
        <v>4219</v>
      </c>
      <c r="M153" s="53" t="s">
        <v>4639</v>
      </c>
      <c r="N153" s="53" t="s">
        <v>4836</v>
      </c>
      <c r="O153" s="53" t="s">
        <v>4083</v>
      </c>
      <c r="P153" s="53" t="s">
        <v>4084</v>
      </c>
      <c r="Q153" s="53" t="s">
        <v>4360</v>
      </c>
      <c r="R153" s="53" t="s">
        <v>4640</v>
      </c>
      <c r="S153" s="53" t="s">
        <v>4641</v>
      </c>
      <c r="T153" s="53" t="s">
        <v>3355</v>
      </c>
      <c r="U153" s="53" t="s">
        <v>3383</v>
      </c>
      <c r="V153" s="53" t="s">
        <v>3352</v>
      </c>
      <c r="W153" s="53" t="s">
        <v>3355</v>
      </c>
      <c r="X153" s="53" t="s">
        <v>4837</v>
      </c>
      <c r="Y153" s="53" t="s">
        <v>4259</v>
      </c>
      <c r="Z153" s="53" t="s">
        <v>4838</v>
      </c>
      <c r="AA153" s="53" t="s">
        <v>4639</v>
      </c>
      <c r="AB153" s="53" t="s">
        <v>4225</v>
      </c>
      <c r="AC153" s="53" t="s">
        <v>4227</v>
      </c>
      <c r="AD153" s="53" t="s">
        <v>3355</v>
      </c>
      <c r="AE153" s="53" t="s">
        <v>3355</v>
      </c>
      <c r="AF153" s="53" t="s">
        <v>4227</v>
      </c>
      <c r="AG153" s="53" t="s">
        <v>3355</v>
      </c>
      <c r="AH153" s="53" t="s">
        <v>3355</v>
      </c>
      <c r="AI153" s="53" t="s">
        <v>4227</v>
      </c>
      <c r="AJ153" s="53" t="s">
        <v>3355</v>
      </c>
      <c r="AK153" s="53" t="s">
        <v>3355</v>
      </c>
      <c r="AL153" s="53" t="s">
        <v>3355</v>
      </c>
      <c r="AM153" s="53" t="s">
        <v>3355</v>
      </c>
      <c r="AN153" s="53" t="s">
        <v>3355</v>
      </c>
      <c r="AO153" s="53" t="s">
        <v>3355</v>
      </c>
      <c r="AP153" s="54">
        <v>45799.7512037037</v>
      </c>
      <c r="AQ153" s="53" t="s">
        <v>3355</v>
      </c>
      <c r="AR153" s="53" t="s">
        <v>3355</v>
      </c>
      <c r="AS153" s="53" t="s">
        <v>3383</v>
      </c>
      <c r="AT153" s="53" t="s">
        <v>4089</v>
      </c>
      <c r="AU153" s="53" t="s">
        <v>3355</v>
      </c>
      <c r="AV153" s="53" t="s">
        <v>3355</v>
      </c>
      <c r="AW153" s="54">
        <v>45791.7151851852</v>
      </c>
      <c r="AX153" s="53" t="s">
        <v>3355</v>
      </c>
      <c r="AY153" s="53" t="s">
        <v>4090</v>
      </c>
      <c r="AZ153" s="53" t="s">
        <v>3355</v>
      </c>
      <c r="BA153" s="53" t="s">
        <v>3355</v>
      </c>
      <c r="BB153" s="53" t="s">
        <v>3355</v>
      </c>
      <c r="BC153" s="53" t="s">
        <v>3355</v>
      </c>
      <c r="BD153" s="53" t="s">
        <v>4840</v>
      </c>
      <c r="BE153" s="53" t="s">
        <v>3355</v>
      </c>
      <c r="BF153" s="53" t="s">
        <v>4092</v>
      </c>
      <c r="BG153" s="53" t="s">
        <v>3355</v>
      </c>
      <c r="BH153" s="53" t="s">
        <v>3355</v>
      </c>
      <c r="BI153" s="53" t="s">
        <v>739</v>
      </c>
      <c r="BJ153" s="53" t="s">
        <v>3355</v>
      </c>
      <c r="BK153" s="53" t="s">
        <v>3355</v>
      </c>
      <c r="BL153" s="53" t="s">
        <v>3355</v>
      </c>
      <c r="BM153" s="53" t="s">
        <v>3355</v>
      </c>
      <c r="BN153" s="53">
        <v>99999</v>
      </c>
      <c r="BO153" s="53" t="s">
        <v>3355</v>
      </c>
      <c r="BP153" s="53" t="s">
        <v>4652</v>
      </c>
      <c r="BQ153" s="53" t="s">
        <v>3355</v>
      </c>
      <c r="BR153" s="53" t="s">
        <v>3355</v>
      </c>
      <c r="BS153" s="53" t="s">
        <v>3355</v>
      </c>
      <c r="BT153" s="53" t="s">
        <v>3355</v>
      </c>
      <c r="BU153" s="53">
        <v>250521001836</v>
      </c>
      <c r="BV153" s="53" t="s">
        <v>3355</v>
      </c>
      <c r="BW153" s="53" t="s">
        <v>3355</v>
      </c>
      <c r="BX153" s="53">
        <v>99999</v>
      </c>
      <c r="BY153" s="53" t="s">
        <v>3355</v>
      </c>
      <c r="BZ153" s="53" t="s">
        <v>3355</v>
      </c>
      <c r="CA153" s="53" t="s">
        <v>3383</v>
      </c>
      <c r="CB153" s="53" t="s">
        <v>4095</v>
      </c>
      <c r="CC153" s="53" t="s">
        <v>3355</v>
      </c>
      <c r="CD153" s="53" t="s">
        <v>3355</v>
      </c>
      <c r="CE153" t="s">
        <v>4096</v>
      </c>
      <c r="CF153" t="s">
        <v>4097</v>
      </c>
    </row>
    <row r="154" spans="1:84">
      <c r="A154" s="53">
        <v>20885</v>
      </c>
      <c r="B154" s="53" t="s">
        <v>4214</v>
      </c>
      <c r="C154" s="53" t="s">
        <v>3355</v>
      </c>
      <c r="D154" s="53" t="s">
        <v>4834</v>
      </c>
      <c r="E154" s="53" t="s">
        <v>4099</v>
      </c>
      <c r="F154" s="53" t="s">
        <v>4889</v>
      </c>
      <c r="G154" s="53" t="s">
        <v>3383</v>
      </c>
      <c r="H154" s="53" t="s">
        <v>4360</v>
      </c>
      <c r="I154" s="53">
        <v>99999</v>
      </c>
      <c r="J154" s="53" t="s">
        <v>1292</v>
      </c>
      <c r="K154" s="53" t="s">
        <v>4218</v>
      </c>
      <c r="L154" s="53" t="s">
        <v>4219</v>
      </c>
      <c r="M154" s="53" t="s">
        <v>4639</v>
      </c>
      <c r="N154" s="53" t="s">
        <v>4836</v>
      </c>
      <c r="O154" s="53" t="s">
        <v>4083</v>
      </c>
      <c r="P154" s="53" t="s">
        <v>4084</v>
      </c>
      <c r="Q154" s="53" t="s">
        <v>4360</v>
      </c>
      <c r="R154" s="53" t="s">
        <v>4640</v>
      </c>
      <c r="S154" s="53" t="s">
        <v>4641</v>
      </c>
      <c r="T154" s="53" t="s">
        <v>3355</v>
      </c>
      <c r="U154" s="53" t="s">
        <v>3383</v>
      </c>
      <c r="V154" s="53" t="s">
        <v>3352</v>
      </c>
      <c r="W154" s="53" t="s">
        <v>3355</v>
      </c>
      <c r="X154" s="53" t="s">
        <v>4837</v>
      </c>
      <c r="Y154" s="53" t="s">
        <v>4259</v>
      </c>
      <c r="Z154" s="53" t="s">
        <v>4838</v>
      </c>
      <c r="AA154" s="53" t="s">
        <v>4639</v>
      </c>
      <c r="AB154" s="53" t="s">
        <v>4225</v>
      </c>
      <c r="AC154" s="53" t="s">
        <v>4227</v>
      </c>
      <c r="AD154" s="53" t="s">
        <v>3355</v>
      </c>
      <c r="AE154" s="53" t="s">
        <v>3355</v>
      </c>
      <c r="AF154" s="53" t="s">
        <v>4227</v>
      </c>
      <c r="AG154" s="53" t="s">
        <v>3355</v>
      </c>
      <c r="AH154" s="53" t="s">
        <v>3355</v>
      </c>
      <c r="AI154" s="53" t="s">
        <v>4227</v>
      </c>
      <c r="AJ154" s="53" t="s">
        <v>3355</v>
      </c>
      <c r="AK154" s="53" t="s">
        <v>3355</v>
      </c>
      <c r="AL154" s="53" t="s">
        <v>3355</v>
      </c>
      <c r="AM154" s="53" t="s">
        <v>3355</v>
      </c>
      <c r="AN154" s="53" t="s">
        <v>3355</v>
      </c>
      <c r="AO154" s="53" t="s">
        <v>3355</v>
      </c>
      <c r="AP154" s="54">
        <v>45799.7512384259</v>
      </c>
      <c r="AQ154" s="53" t="s">
        <v>3355</v>
      </c>
      <c r="AR154" s="53" t="s">
        <v>3355</v>
      </c>
      <c r="AS154" s="53" t="s">
        <v>3383</v>
      </c>
      <c r="AT154" s="53" t="s">
        <v>4089</v>
      </c>
      <c r="AU154" s="53" t="s">
        <v>3355</v>
      </c>
      <c r="AV154" s="53" t="s">
        <v>3355</v>
      </c>
      <c r="AW154" s="54">
        <v>45791.7151851852</v>
      </c>
      <c r="AX154" s="53" t="s">
        <v>3355</v>
      </c>
      <c r="AY154" s="53" t="s">
        <v>4090</v>
      </c>
      <c r="AZ154" s="53" t="s">
        <v>3355</v>
      </c>
      <c r="BA154" s="53" t="s">
        <v>3355</v>
      </c>
      <c r="BB154" s="53" t="s">
        <v>3355</v>
      </c>
      <c r="BC154" s="53" t="s">
        <v>3355</v>
      </c>
      <c r="BD154" s="53" t="s">
        <v>4840</v>
      </c>
      <c r="BE154" s="53" t="s">
        <v>3355</v>
      </c>
      <c r="BF154" s="53" t="s">
        <v>4092</v>
      </c>
      <c r="BG154" s="53" t="s">
        <v>3355</v>
      </c>
      <c r="BH154" s="53" t="s">
        <v>3355</v>
      </c>
      <c r="BI154" s="53" t="s">
        <v>739</v>
      </c>
      <c r="BJ154" s="53" t="s">
        <v>3355</v>
      </c>
      <c r="BK154" s="53" t="s">
        <v>3355</v>
      </c>
      <c r="BL154" s="53" t="s">
        <v>3355</v>
      </c>
      <c r="BM154" s="53" t="s">
        <v>3355</v>
      </c>
      <c r="BN154" s="53">
        <v>99999</v>
      </c>
      <c r="BO154" s="53" t="s">
        <v>3355</v>
      </c>
      <c r="BP154" s="53" t="s">
        <v>4652</v>
      </c>
      <c r="BQ154" s="53" t="s">
        <v>3355</v>
      </c>
      <c r="BR154" s="53" t="s">
        <v>3355</v>
      </c>
      <c r="BS154" s="53" t="s">
        <v>3355</v>
      </c>
      <c r="BT154" s="53" t="s">
        <v>3355</v>
      </c>
      <c r="BU154" s="53">
        <v>250521001838</v>
      </c>
      <c r="BV154" s="53" t="s">
        <v>3355</v>
      </c>
      <c r="BW154" s="53" t="s">
        <v>3355</v>
      </c>
      <c r="BX154" s="53">
        <v>99999</v>
      </c>
      <c r="BY154" s="53" t="s">
        <v>3355</v>
      </c>
      <c r="BZ154" s="53" t="s">
        <v>3355</v>
      </c>
      <c r="CA154" s="53" t="s">
        <v>3383</v>
      </c>
      <c r="CB154" s="53" t="s">
        <v>4095</v>
      </c>
      <c r="CC154" s="53" t="s">
        <v>3355</v>
      </c>
      <c r="CD154" s="53" t="s">
        <v>3355</v>
      </c>
      <c r="CE154" t="s">
        <v>4096</v>
      </c>
      <c r="CF154" t="s">
        <v>4097</v>
      </c>
    </row>
    <row r="155" spans="1:84">
      <c r="A155" s="53">
        <v>20886</v>
      </c>
      <c r="B155" s="53" t="s">
        <v>4214</v>
      </c>
      <c r="C155" s="53" t="s">
        <v>3355</v>
      </c>
      <c r="D155" s="53" t="s">
        <v>4834</v>
      </c>
      <c r="E155" s="53" t="s">
        <v>4099</v>
      </c>
      <c r="F155" s="53" t="s">
        <v>4890</v>
      </c>
      <c r="G155" s="53" t="s">
        <v>3383</v>
      </c>
      <c r="H155" s="53" t="s">
        <v>4360</v>
      </c>
      <c r="I155" s="53">
        <v>99999</v>
      </c>
      <c r="J155" s="53" t="s">
        <v>1292</v>
      </c>
      <c r="K155" s="53" t="s">
        <v>4218</v>
      </c>
      <c r="L155" s="53" t="s">
        <v>4219</v>
      </c>
      <c r="M155" s="53" t="s">
        <v>4639</v>
      </c>
      <c r="N155" s="53" t="s">
        <v>4836</v>
      </c>
      <c r="O155" s="53" t="s">
        <v>4083</v>
      </c>
      <c r="P155" s="53" t="s">
        <v>4084</v>
      </c>
      <c r="Q155" s="53" t="s">
        <v>4360</v>
      </c>
      <c r="R155" s="53" t="s">
        <v>4640</v>
      </c>
      <c r="S155" s="53" t="s">
        <v>4641</v>
      </c>
      <c r="T155" s="53" t="s">
        <v>3355</v>
      </c>
      <c r="U155" s="53" t="s">
        <v>3383</v>
      </c>
      <c r="V155" s="53" t="s">
        <v>3352</v>
      </c>
      <c r="W155" s="53" t="s">
        <v>3355</v>
      </c>
      <c r="X155" s="53" t="s">
        <v>4837</v>
      </c>
      <c r="Y155" s="53" t="s">
        <v>4259</v>
      </c>
      <c r="Z155" s="53" t="s">
        <v>4838</v>
      </c>
      <c r="AA155" s="53" t="s">
        <v>4639</v>
      </c>
      <c r="AB155" s="53" t="s">
        <v>4225</v>
      </c>
      <c r="AC155" s="53" t="s">
        <v>4227</v>
      </c>
      <c r="AD155" s="53" t="s">
        <v>3355</v>
      </c>
      <c r="AE155" s="53" t="s">
        <v>3355</v>
      </c>
      <c r="AF155" s="53" t="s">
        <v>4227</v>
      </c>
      <c r="AG155" s="53" t="s">
        <v>3355</v>
      </c>
      <c r="AH155" s="53" t="s">
        <v>3355</v>
      </c>
      <c r="AI155" s="53" t="s">
        <v>4227</v>
      </c>
      <c r="AJ155" s="53" t="s">
        <v>3355</v>
      </c>
      <c r="AK155" s="53" t="s">
        <v>3355</v>
      </c>
      <c r="AL155" s="53" t="s">
        <v>3355</v>
      </c>
      <c r="AM155" s="53" t="s">
        <v>3355</v>
      </c>
      <c r="AN155" s="53" t="s">
        <v>3355</v>
      </c>
      <c r="AO155" s="53" t="s">
        <v>3355</v>
      </c>
      <c r="AP155" s="54">
        <v>45799.7512615741</v>
      </c>
      <c r="AQ155" s="53" t="s">
        <v>3355</v>
      </c>
      <c r="AR155" s="53" t="s">
        <v>3355</v>
      </c>
      <c r="AS155" s="53" t="s">
        <v>3383</v>
      </c>
      <c r="AT155" s="53" t="s">
        <v>4089</v>
      </c>
      <c r="AU155" s="53" t="s">
        <v>3355</v>
      </c>
      <c r="AV155" s="53" t="s">
        <v>3355</v>
      </c>
      <c r="AW155" s="54">
        <v>45791.7151851852</v>
      </c>
      <c r="AX155" s="53" t="s">
        <v>3355</v>
      </c>
      <c r="AY155" s="53" t="s">
        <v>4090</v>
      </c>
      <c r="AZ155" s="53" t="s">
        <v>3355</v>
      </c>
      <c r="BA155" s="53" t="s">
        <v>3355</v>
      </c>
      <c r="BB155" s="53" t="s">
        <v>3355</v>
      </c>
      <c r="BC155" s="53" t="s">
        <v>3355</v>
      </c>
      <c r="BD155" s="53" t="s">
        <v>4840</v>
      </c>
      <c r="BE155" s="53" t="s">
        <v>3355</v>
      </c>
      <c r="BF155" s="53" t="s">
        <v>4092</v>
      </c>
      <c r="BG155" s="53" t="s">
        <v>3355</v>
      </c>
      <c r="BH155" s="53" t="s">
        <v>3355</v>
      </c>
      <c r="BI155" s="53" t="s">
        <v>739</v>
      </c>
      <c r="BJ155" s="53" t="s">
        <v>3355</v>
      </c>
      <c r="BK155" s="53" t="s">
        <v>3355</v>
      </c>
      <c r="BL155" s="53" t="s">
        <v>3355</v>
      </c>
      <c r="BM155" s="53" t="s">
        <v>3355</v>
      </c>
      <c r="BN155" s="53">
        <v>99999</v>
      </c>
      <c r="BO155" s="53" t="s">
        <v>3355</v>
      </c>
      <c r="BP155" s="53" t="s">
        <v>4652</v>
      </c>
      <c r="BQ155" s="53" t="s">
        <v>3355</v>
      </c>
      <c r="BR155" s="53" t="s">
        <v>3355</v>
      </c>
      <c r="BS155" s="53" t="s">
        <v>3355</v>
      </c>
      <c r="BT155" s="53" t="s">
        <v>3355</v>
      </c>
      <c r="BU155" s="53">
        <v>250521001840</v>
      </c>
      <c r="BV155" s="53" t="s">
        <v>3355</v>
      </c>
      <c r="BW155" s="53" t="s">
        <v>3355</v>
      </c>
      <c r="BX155" s="53">
        <v>99999</v>
      </c>
      <c r="BY155" s="53" t="s">
        <v>3355</v>
      </c>
      <c r="BZ155" s="53" t="s">
        <v>3355</v>
      </c>
      <c r="CA155" s="53" t="s">
        <v>3383</v>
      </c>
      <c r="CB155" s="53" t="s">
        <v>4095</v>
      </c>
      <c r="CC155" s="53" t="s">
        <v>3355</v>
      </c>
      <c r="CD155" s="53" t="s">
        <v>3355</v>
      </c>
      <c r="CE155" t="s">
        <v>4096</v>
      </c>
      <c r="CF155" t="s">
        <v>4097</v>
      </c>
    </row>
    <row r="156" spans="1:84">
      <c r="A156" s="53">
        <v>20887</v>
      </c>
      <c r="B156" s="53" t="s">
        <v>4214</v>
      </c>
      <c r="C156" s="53" t="s">
        <v>3355</v>
      </c>
      <c r="D156" s="53" t="s">
        <v>4834</v>
      </c>
      <c r="E156" s="53" t="s">
        <v>4099</v>
      </c>
      <c r="F156" s="53" t="s">
        <v>4891</v>
      </c>
      <c r="G156" s="53" t="s">
        <v>3383</v>
      </c>
      <c r="H156" s="53" t="s">
        <v>4360</v>
      </c>
      <c r="I156" s="53">
        <v>99999</v>
      </c>
      <c r="J156" s="53" t="s">
        <v>1292</v>
      </c>
      <c r="K156" s="53" t="s">
        <v>4218</v>
      </c>
      <c r="L156" s="53" t="s">
        <v>4219</v>
      </c>
      <c r="M156" s="53" t="s">
        <v>4639</v>
      </c>
      <c r="N156" s="53" t="s">
        <v>4836</v>
      </c>
      <c r="O156" s="53" t="s">
        <v>4083</v>
      </c>
      <c r="P156" s="53" t="s">
        <v>4084</v>
      </c>
      <c r="Q156" s="53" t="s">
        <v>4360</v>
      </c>
      <c r="R156" s="53" t="s">
        <v>4640</v>
      </c>
      <c r="S156" s="53" t="s">
        <v>4641</v>
      </c>
      <c r="T156" s="53" t="s">
        <v>3355</v>
      </c>
      <c r="U156" s="53" t="s">
        <v>3383</v>
      </c>
      <c r="V156" s="53" t="s">
        <v>3352</v>
      </c>
      <c r="W156" s="53" t="s">
        <v>3355</v>
      </c>
      <c r="X156" s="53" t="s">
        <v>4837</v>
      </c>
      <c r="Y156" s="53" t="s">
        <v>4259</v>
      </c>
      <c r="Z156" s="53" t="s">
        <v>4838</v>
      </c>
      <c r="AA156" s="53" t="s">
        <v>4639</v>
      </c>
      <c r="AB156" s="53" t="s">
        <v>4225</v>
      </c>
      <c r="AC156" s="53" t="s">
        <v>4227</v>
      </c>
      <c r="AD156" s="53" t="s">
        <v>3355</v>
      </c>
      <c r="AE156" s="53" t="s">
        <v>3355</v>
      </c>
      <c r="AF156" s="53" t="s">
        <v>4227</v>
      </c>
      <c r="AG156" s="53" t="s">
        <v>3355</v>
      </c>
      <c r="AH156" s="53" t="s">
        <v>3355</v>
      </c>
      <c r="AI156" s="53" t="s">
        <v>4227</v>
      </c>
      <c r="AJ156" s="53" t="s">
        <v>3355</v>
      </c>
      <c r="AK156" s="53" t="s">
        <v>3355</v>
      </c>
      <c r="AL156" s="53" t="s">
        <v>3355</v>
      </c>
      <c r="AM156" s="53" t="s">
        <v>3355</v>
      </c>
      <c r="AN156" s="53" t="s">
        <v>3355</v>
      </c>
      <c r="AO156" s="53" t="s">
        <v>3355</v>
      </c>
      <c r="AP156" s="54">
        <v>45799.7512962963</v>
      </c>
      <c r="AQ156" s="53" t="s">
        <v>3355</v>
      </c>
      <c r="AR156" s="53" t="s">
        <v>3355</v>
      </c>
      <c r="AS156" s="53" t="s">
        <v>3383</v>
      </c>
      <c r="AT156" s="53" t="s">
        <v>4089</v>
      </c>
      <c r="AU156" s="53" t="s">
        <v>3355</v>
      </c>
      <c r="AV156" s="53" t="s">
        <v>3355</v>
      </c>
      <c r="AW156" s="54">
        <v>45791.7151851852</v>
      </c>
      <c r="AX156" s="53" t="s">
        <v>3355</v>
      </c>
      <c r="AY156" s="53" t="s">
        <v>4090</v>
      </c>
      <c r="AZ156" s="53" t="s">
        <v>3355</v>
      </c>
      <c r="BA156" s="53" t="s">
        <v>3355</v>
      </c>
      <c r="BB156" s="53" t="s">
        <v>3355</v>
      </c>
      <c r="BC156" s="53" t="s">
        <v>3355</v>
      </c>
      <c r="BD156" s="53" t="s">
        <v>4840</v>
      </c>
      <c r="BE156" s="53" t="s">
        <v>3355</v>
      </c>
      <c r="BF156" s="53" t="s">
        <v>4092</v>
      </c>
      <c r="BG156" s="53" t="s">
        <v>3355</v>
      </c>
      <c r="BH156" s="53" t="s">
        <v>3355</v>
      </c>
      <c r="BI156" s="53" t="s">
        <v>739</v>
      </c>
      <c r="BJ156" s="53" t="s">
        <v>3355</v>
      </c>
      <c r="BK156" s="53" t="s">
        <v>3355</v>
      </c>
      <c r="BL156" s="53" t="s">
        <v>3355</v>
      </c>
      <c r="BM156" s="53" t="s">
        <v>3355</v>
      </c>
      <c r="BN156" s="53">
        <v>99999</v>
      </c>
      <c r="BO156" s="53" t="s">
        <v>3355</v>
      </c>
      <c r="BP156" s="53" t="s">
        <v>4652</v>
      </c>
      <c r="BQ156" s="53" t="s">
        <v>3355</v>
      </c>
      <c r="BR156" s="53" t="s">
        <v>3355</v>
      </c>
      <c r="BS156" s="53" t="s">
        <v>3355</v>
      </c>
      <c r="BT156" s="53" t="s">
        <v>3355</v>
      </c>
      <c r="BU156" s="53">
        <v>250521001842</v>
      </c>
      <c r="BV156" s="53" t="s">
        <v>3355</v>
      </c>
      <c r="BW156" s="53" t="s">
        <v>3355</v>
      </c>
      <c r="BX156" s="53">
        <v>99999</v>
      </c>
      <c r="BY156" s="53" t="s">
        <v>3355</v>
      </c>
      <c r="BZ156" s="53" t="s">
        <v>3355</v>
      </c>
      <c r="CA156" s="53" t="s">
        <v>3383</v>
      </c>
      <c r="CB156" s="53" t="s">
        <v>4095</v>
      </c>
      <c r="CC156" s="53" t="s">
        <v>3355</v>
      </c>
      <c r="CD156" s="53" t="s">
        <v>3355</v>
      </c>
      <c r="CE156" t="s">
        <v>4096</v>
      </c>
      <c r="CF156" t="s">
        <v>4097</v>
      </c>
    </row>
    <row r="157" spans="1:84">
      <c r="A157" s="53">
        <v>20888</v>
      </c>
      <c r="B157" s="53" t="s">
        <v>4214</v>
      </c>
      <c r="C157" s="53" t="s">
        <v>3355</v>
      </c>
      <c r="D157" s="53" t="s">
        <v>4834</v>
      </c>
      <c r="E157" s="53" t="s">
        <v>4099</v>
      </c>
      <c r="F157" s="53" t="s">
        <v>4892</v>
      </c>
      <c r="G157" s="53" t="s">
        <v>3383</v>
      </c>
      <c r="H157" s="53" t="s">
        <v>4360</v>
      </c>
      <c r="I157" s="53">
        <v>99999</v>
      </c>
      <c r="J157" s="53" t="s">
        <v>1292</v>
      </c>
      <c r="K157" s="53" t="s">
        <v>4218</v>
      </c>
      <c r="L157" s="53" t="s">
        <v>4219</v>
      </c>
      <c r="M157" s="53" t="s">
        <v>4639</v>
      </c>
      <c r="N157" s="53" t="s">
        <v>4836</v>
      </c>
      <c r="O157" s="53" t="s">
        <v>4083</v>
      </c>
      <c r="P157" s="53" t="s">
        <v>4084</v>
      </c>
      <c r="Q157" s="53" t="s">
        <v>4360</v>
      </c>
      <c r="R157" s="53" t="s">
        <v>4640</v>
      </c>
      <c r="S157" s="53" t="s">
        <v>4641</v>
      </c>
      <c r="T157" s="53" t="s">
        <v>3355</v>
      </c>
      <c r="U157" s="53" t="s">
        <v>3383</v>
      </c>
      <c r="V157" s="53" t="s">
        <v>3352</v>
      </c>
      <c r="W157" s="53" t="s">
        <v>3355</v>
      </c>
      <c r="X157" s="53" t="s">
        <v>4837</v>
      </c>
      <c r="Y157" s="53" t="s">
        <v>4259</v>
      </c>
      <c r="Z157" s="53" t="s">
        <v>4838</v>
      </c>
      <c r="AA157" s="53" t="s">
        <v>4639</v>
      </c>
      <c r="AB157" s="53" t="s">
        <v>4225</v>
      </c>
      <c r="AC157" s="53" t="s">
        <v>4227</v>
      </c>
      <c r="AD157" s="53" t="s">
        <v>3355</v>
      </c>
      <c r="AE157" s="53" t="s">
        <v>3355</v>
      </c>
      <c r="AF157" s="53" t="s">
        <v>4227</v>
      </c>
      <c r="AG157" s="53" t="s">
        <v>3355</v>
      </c>
      <c r="AH157" s="53" t="s">
        <v>3355</v>
      </c>
      <c r="AI157" s="53" t="s">
        <v>4227</v>
      </c>
      <c r="AJ157" s="53" t="s">
        <v>3355</v>
      </c>
      <c r="AK157" s="53" t="s">
        <v>3355</v>
      </c>
      <c r="AL157" s="53" t="s">
        <v>3355</v>
      </c>
      <c r="AM157" s="53" t="s">
        <v>3355</v>
      </c>
      <c r="AN157" s="53" t="s">
        <v>3355</v>
      </c>
      <c r="AO157" s="53" t="s">
        <v>3355</v>
      </c>
      <c r="AP157" s="54">
        <v>45799.7512962963</v>
      </c>
      <c r="AQ157" s="53" t="s">
        <v>3355</v>
      </c>
      <c r="AR157" s="53" t="s">
        <v>3355</v>
      </c>
      <c r="AS157" s="53" t="s">
        <v>3383</v>
      </c>
      <c r="AT157" s="53" t="s">
        <v>4089</v>
      </c>
      <c r="AU157" s="53" t="s">
        <v>3355</v>
      </c>
      <c r="AV157" s="53" t="s">
        <v>3355</v>
      </c>
      <c r="AW157" s="54">
        <v>45791.7151851852</v>
      </c>
      <c r="AX157" s="53" t="s">
        <v>3355</v>
      </c>
      <c r="AY157" s="53" t="s">
        <v>4090</v>
      </c>
      <c r="AZ157" s="53" t="s">
        <v>3355</v>
      </c>
      <c r="BA157" s="53" t="s">
        <v>3355</v>
      </c>
      <c r="BB157" s="53" t="s">
        <v>3355</v>
      </c>
      <c r="BC157" s="53" t="s">
        <v>3355</v>
      </c>
      <c r="BD157" s="53" t="s">
        <v>4840</v>
      </c>
      <c r="BE157" s="53" t="s">
        <v>3355</v>
      </c>
      <c r="BF157" s="53" t="s">
        <v>4092</v>
      </c>
      <c r="BG157" s="53" t="s">
        <v>3355</v>
      </c>
      <c r="BH157" s="53" t="s">
        <v>3355</v>
      </c>
      <c r="BI157" s="53" t="s">
        <v>739</v>
      </c>
      <c r="BJ157" s="53" t="s">
        <v>3355</v>
      </c>
      <c r="BK157" s="53" t="s">
        <v>3355</v>
      </c>
      <c r="BL157" s="53" t="s">
        <v>3355</v>
      </c>
      <c r="BM157" s="53" t="s">
        <v>3355</v>
      </c>
      <c r="BN157" s="53">
        <v>99999</v>
      </c>
      <c r="BO157" s="53" t="s">
        <v>3355</v>
      </c>
      <c r="BP157" s="53" t="s">
        <v>4652</v>
      </c>
      <c r="BQ157" s="53" t="s">
        <v>3355</v>
      </c>
      <c r="BR157" s="53" t="s">
        <v>3355</v>
      </c>
      <c r="BS157" s="53" t="s">
        <v>3355</v>
      </c>
      <c r="BT157" s="53" t="s">
        <v>3355</v>
      </c>
      <c r="BU157" s="53">
        <v>250521001843</v>
      </c>
      <c r="BV157" s="53" t="s">
        <v>3355</v>
      </c>
      <c r="BW157" s="53" t="s">
        <v>3355</v>
      </c>
      <c r="BX157" s="53">
        <v>99999</v>
      </c>
      <c r="BY157" s="53" t="s">
        <v>3355</v>
      </c>
      <c r="BZ157" s="53" t="s">
        <v>3355</v>
      </c>
      <c r="CA157" s="53" t="s">
        <v>3383</v>
      </c>
      <c r="CB157" s="53" t="s">
        <v>4095</v>
      </c>
      <c r="CC157" s="53" t="s">
        <v>3355</v>
      </c>
      <c r="CD157" s="53" t="s">
        <v>3355</v>
      </c>
      <c r="CE157" t="s">
        <v>4096</v>
      </c>
      <c r="CF157" t="s">
        <v>4097</v>
      </c>
    </row>
    <row r="158" spans="1:84">
      <c r="A158" s="53">
        <v>20889</v>
      </c>
      <c r="B158" s="53" t="s">
        <v>4214</v>
      </c>
      <c r="C158" s="53" t="s">
        <v>3355</v>
      </c>
      <c r="D158" s="53" t="s">
        <v>4834</v>
      </c>
      <c r="E158" s="53" t="s">
        <v>4099</v>
      </c>
      <c r="F158" s="53" t="s">
        <v>4893</v>
      </c>
      <c r="G158" s="53" t="s">
        <v>3383</v>
      </c>
      <c r="H158" s="53" t="s">
        <v>4360</v>
      </c>
      <c r="I158" s="53">
        <v>99999</v>
      </c>
      <c r="J158" s="53" t="s">
        <v>1292</v>
      </c>
      <c r="K158" s="53" t="s">
        <v>4218</v>
      </c>
      <c r="L158" s="53" t="s">
        <v>4219</v>
      </c>
      <c r="M158" s="53" t="s">
        <v>4639</v>
      </c>
      <c r="N158" s="53" t="s">
        <v>4836</v>
      </c>
      <c r="O158" s="53" t="s">
        <v>4083</v>
      </c>
      <c r="P158" s="53" t="s">
        <v>4084</v>
      </c>
      <c r="Q158" s="53" t="s">
        <v>4360</v>
      </c>
      <c r="R158" s="53" t="s">
        <v>4640</v>
      </c>
      <c r="S158" s="53" t="s">
        <v>4641</v>
      </c>
      <c r="T158" s="53" t="s">
        <v>3355</v>
      </c>
      <c r="U158" s="53" t="s">
        <v>3383</v>
      </c>
      <c r="V158" s="53" t="s">
        <v>3352</v>
      </c>
      <c r="W158" s="53" t="s">
        <v>3355</v>
      </c>
      <c r="X158" s="53" t="s">
        <v>4837</v>
      </c>
      <c r="Y158" s="53" t="s">
        <v>4259</v>
      </c>
      <c r="Z158" s="53" t="s">
        <v>4838</v>
      </c>
      <c r="AA158" s="53" t="s">
        <v>4639</v>
      </c>
      <c r="AB158" s="53" t="s">
        <v>4225</v>
      </c>
      <c r="AC158" s="53" t="s">
        <v>4227</v>
      </c>
      <c r="AD158" s="53" t="s">
        <v>3355</v>
      </c>
      <c r="AE158" s="53" t="s">
        <v>3355</v>
      </c>
      <c r="AF158" s="53" t="s">
        <v>4227</v>
      </c>
      <c r="AG158" s="53" t="s">
        <v>3355</v>
      </c>
      <c r="AH158" s="53" t="s">
        <v>3355</v>
      </c>
      <c r="AI158" s="53" t="s">
        <v>4227</v>
      </c>
      <c r="AJ158" s="53" t="s">
        <v>3355</v>
      </c>
      <c r="AK158" s="53" t="s">
        <v>3355</v>
      </c>
      <c r="AL158" s="53" t="s">
        <v>3355</v>
      </c>
      <c r="AM158" s="53" t="s">
        <v>3355</v>
      </c>
      <c r="AN158" s="53" t="s">
        <v>3355</v>
      </c>
      <c r="AO158" s="53" t="s">
        <v>3355</v>
      </c>
      <c r="AP158" s="54">
        <v>45799.6664930556</v>
      </c>
      <c r="AQ158" s="53" t="s">
        <v>4894</v>
      </c>
      <c r="AR158" s="53" t="s">
        <v>3355</v>
      </c>
      <c r="AS158" s="53" t="s">
        <v>3383</v>
      </c>
      <c r="AT158" s="53" t="s">
        <v>4089</v>
      </c>
      <c r="AU158" s="53" t="s">
        <v>3355</v>
      </c>
      <c r="AV158" s="53" t="s">
        <v>3355</v>
      </c>
      <c r="AW158" s="54">
        <v>45791.7151851852</v>
      </c>
      <c r="AX158" s="53" t="s">
        <v>3355</v>
      </c>
      <c r="AY158" s="53" t="s">
        <v>4090</v>
      </c>
      <c r="AZ158" s="53" t="s">
        <v>3355</v>
      </c>
      <c r="BA158" s="53" t="s">
        <v>3355</v>
      </c>
      <c r="BB158" s="53" t="s">
        <v>3355</v>
      </c>
      <c r="BC158" s="53" t="s">
        <v>3355</v>
      </c>
      <c r="BD158" s="53" t="s">
        <v>4840</v>
      </c>
      <c r="BE158" s="53" t="s">
        <v>3355</v>
      </c>
      <c r="BF158" s="53" t="s">
        <v>4092</v>
      </c>
      <c r="BG158" s="53" t="s">
        <v>3355</v>
      </c>
      <c r="BH158" s="53" t="s">
        <v>3355</v>
      </c>
      <c r="BI158" s="53" t="s">
        <v>739</v>
      </c>
      <c r="BJ158" s="53" t="s">
        <v>3355</v>
      </c>
      <c r="BK158" s="53" t="s">
        <v>3355</v>
      </c>
      <c r="BL158" s="53" t="s">
        <v>3355</v>
      </c>
      <c r="BM158" s="53" t="s">
        <v>3355</v>
      </c>
      <c r="BN158" s="53">
        <v>99999</v>
      </c>
      <c r="BO158" s="53" t="s">
        <v>3355</v>
      </c>
      <c r="BP158" s="53" t="s">
        <v>4652</v>
      </c>
      <c r="BQ158" s="53" t="s">
        <v>3355</v>
      </c>
      <c r="BR158" s="53" t="s">
        <v>3355</v>
      </c>
      <c r="BS158" s="53" t="s">
        <v>3355</v>
      </c>
      <c r="BT158" s="53" t="s">
        <v>3355</v>
      </c>
      <c r="BU158" s="53">
        <v>250521001845</v>
      </c>
      <c r="BV158" s="53" t="s">
        <v>3355</v>
      </c>
      <c r="BW158" s="53" t="s">
        <v>3355</v>
      </c>
      <c r="BX158" s="53">
        <v>99999</v>
      </c>
      <c r="BY158" s="53" t="s">
        <v>3355</v>
      </c>
      <c r="BZ158" s="53" t="s">
        <v>3355</v>
      </c>
      <c r="CA158" s="53" t="s">
        <v>3383</v>
      </c>
      <c r="CB158" s="53" t="s">
        <v>4095</v>
      </c>
      <c r="CC158" s="53" t="s">
        <v>3355</v>
      </c>
      <c r="CD158" s="53" t="s">
        <v>3355</v>
      </c>
      <c r="CE158" t="s">
        <v>4096</v>
      </c>
      <c r="CF158" t="s">
        <v>4097</v>
      </c>
    </row>
    <row r="159" spans="1:84">
      <c r="A159" s="53">
        <v>20890</v>
      </c>
      <c r="B159" s="53" t="s">
        <v>4214</v>
      </c>
      <c r="C159" s="53" t="s">
        <v>3355</v>
      </c>
      <c r="D159" s="53" t="s">
        <v>4834</v>
      </c>
      <c r="E159" s="53" t="s">
        <v>4099</v>
      </c>
      <c r="F159" s="53" t="s">
        <v>4895</v>
      </c>
      <c r="G159" s="53" t="s">
        <v>3383</v>
      </c>
      <c r="H159" s="53" t="s">
        <v>4360</v>
      </c>
      <c r="I159" s="53">
        <v>99999</v>
      </c>
      <c r="J159" s="53" t="s">
        <v>1292</v>
      </c>
      <c r="K159" s="53" t="s">
        <v>4218</v>
      </c>
      <c r="L159" s="53" t="s">
        <v>4219</v>
      </c>
      <c r="M159" s="53" t="s">
        <v>4639</v>
      </c>
      <c r="N159" s="53" t="s">
        <v>4836</v>
      </c>
      <c r="O159" s="53" t="s">
        <v>4083</v>
      </c>
      <c r="P159" s="53" t="s">
        <v>4084</v>
      </c>
      <c r="Q159" s="53" t="s">
        <v>4360</v>
      </c>
      <c r="R159" s="53" t="s">
        <v>4640</v>
      </c>
      <c r="S159" s="53" t="s">
        <v>4641</v>
      </c>
      <c r="T159" s="53" t="s">
        <v>3355</v>
      </c>
      <c r="U159" s="53" t="s">
        <v>3383</v>
      </c>
      <c r="V159" s="53" t="s">
        <v>3352</v>
      </c>
      <c r="W159" s="53" t="s">
        <v>3355</v>
      </c>
      <c r="X159" s="53" t="s">
        <v>4837</v>
      </c>
      <c r="Y159" s="53" t="s">
        <v>4259</v>
      </c>
      <c r="Z159" s="53" t="s">
        <v>4838</v>
      </c>
      <c r="AA159" s="53" t="s">
        <v>4639</v>
      </c>
      <c r="AB159" s="53" t="s">
        <v>4225</v>
      </c>
      <c r="AC159" s="53" t="s">
        <v>4227</v>
      </c>
      <c r="AD159" s="53" t="s">
        <v>3355</v>
      </c>
      <c r="AE159" s="53" t="s">
        <v>3355</v>
      </c>
      <c r="AF159" s="53" t="s">
        <v>4227</v>
      </c>
      <c r="AG159" s="53" t="s">
        <v>3355</v>
      </c>
      <c r="AH159" s="53" t="s">
        <v>3355</v>
      </c>
      <c r="AI159" s="53" t="s">
        <v>4227</v>
      </c>
      <c r="AJ159" s="53" t="s">
        <v>3355</v>
      </c>
      <c r="AK159" s="53" t="s">
        <v>3355</v>
      </c>
      <c r="AL159" s="53" t="s">
        <v>3355</v>
      </c>
      <c r="AM159" s="53" t="s">
        <v>3355</v>
      </c>
      <c r="AN159" s="53" t="s">
        <v>3355</v>
      </c>
      <c r="AO159" s="53" t="s">
        <v>3355</v>
      </c>
      <c r="AP159" s="54">
        <v>45799.7513425926</v>
      </c>
      <c r="AQ159" s="53" t="s">
        <v>3355</v>
      </c>
      <c r="AR159" s="53" t="s">
        <v>3355</v>
      </c>
      <c r="AS159" s="53" t="s">
        <v>3383</v>
      </c>
      <c r="AT159" s="53" t="s">
        <v>4089</v>
      </c>
      <c r="AU159" s="53" t="s">
        <v>3355</v>
      </c>
      <c r="AV159" s="53" t="s">
        <v>3355</v>
      </c>
      <c r="AW159" s="54">
        <v>45791.7151851852</v>
      </c>
      <c r="AX159" s="53" t="s">
        <v>3355</v>
      </c>
      <c r="AY159" s="53" t="s">
        <v>4090</v>
      </c>
      <c r="AZ159" s="53" t="s">
        <v>3355</v>
      </c>
      <c r="BA159" s="53" t="s">
        <v>3355</v>
      </c>
      <c r="BB159" s="53" t="s">
        <v>3355</v>
      </c>
      <c r="BC159" s="53" t="s">
        <v>3355</v>
      </c>
      <c r="BD159" s="53" t="s">
        <v>4840</v>
      </c>
      <c r="BE159" s="53" t="s">
        <v>3355</v>
      </c>
      <c r="BF159" s="53" t="s">
        <v>4092</v>
      </c>
      <c r="BG159" s="53" t="s">
        <v>3355</v>
      </c>
      <c r="BH159" s="53" t="s">
        <v>3355</v>
      </c>
      <c r="BI159" s="53" t="s">
        <v>739</v>
      </c>
      <c r="BJ159" s="53" t="s">
        <v>3355</v>
      </c>
      <c r="BK159" s="53" t="s">
        <v>3355</v>
      </c>
      <c r="BL159" s="53" t="s">
        <v>3355</v>
      </c>
      <c r="BM159" s="53" t="s">
        <v>3355</v>
      </c>
      <c r="BN159" s="53">
        <v>99999</v>
      </c>
      <c r="BO159" s="53" t="s">
        <v>3355</v>
      </c>
      <c r="BP159" s="53" t="s">
        <v>4652</v>
      </c>
      <c r="BQ159" s="53" t="s">
        <v>3355</v>
      </c>
      <c r="BR159" s="53" t="s">
        <v>3355</v>
      </c>
      <c r="BS159" s="53" t="s">
        <v>3355</v>
      </c>
      <c r="BT159" s="53" t="s">
        <v>3355</v>
      </c>
      <c r="BU159" s="53">
        <v>250521001847</v>
      </c>
      <c r="BV159" s="53" t="s">
        <v>3355</v>
      </c>
      <c r="BW159" s="53" t="s">
        <v>3355</v>
      </c>
      <c r="BX159" s="53">
        <v>99999</v>
      </c>
      <c r="BY159" s="53" t="s">
        <v>3355</v>
      </c>
      <c r="BZ159" s="53" t="s">
        <v>3355</v>
      </c>
      <c r="CA159" s="53" t="s">
        <v>3383</v>
      </c>
      <c r="CB159" s="53" t="s">
        <v>4095</v>
      </c>
      <c r="CC159" s="53" t="s">
        <v>3355</v>
      </c>
      <c r="CD159" s="53" t="s">
        <v>3355</v>
      </c>
      <c r="CE159" t="s">
        <v>4096</v>
      </c>
      <c r="CF159" t="s">
        <v>4097</v>
      </c>
    </row>
    <row r="160" spans="1:84">
      <c r="A160" s="53">
        <v>20891</v>
      </c>
      <c r="B160" s="53" t="s">
        <v>4214</v>
      </c>
      <c r="C160" s="53" t="s">
        <v>3355</v>
      </c>
      <c r="D160" s="53" t="s">
        <v>4834</v>
      </c>
      <c r="E160" s="53" t="s">
        <v>4099</v>
      </c>
      <c r="F160" s="53" t="s">
        <v>4896</v>
      </c>
      <c r="G160" s="53" t="s">
        <v>3383</v>
      </c>
      <c r="H160" s="53" t="s">
        <v>4360</v>
      </c>
      <c r="I160" s="53">
        <v>99999</v>
      </c>
      <c r="J160" s="53" t="s">
        <v>1292</v>
      </c>
      <c r="K160" s="53" t="s">
        <v>4218</v>
      </c>
      <c r="L160" s="53" t="s">
        <v>4219</v>
      </c>
      <c r="M160" s="53" t="s">
        <v>4639</v>
      </c>
      <c r="N160" s="53" t="s">
        <v>4836</v>
      </c>
      <c r="O160" s="53" t="s">
        <v>4083</v>
      </c>
      <c r="P160" s="53" t="s">
        <v>4084</v>
      </c>
      <c r="Q160" s="53" t="s">
        <v>4360</v>
      </c>
      <c r="R160" s="53" t="s">
        <v>4640</v>
      </c>
      <c r="S160" s="53" t="s">
        <v>4641</v>
      </c>
      <c r="T160" s="53" t="s">
        <v>3355</v>
      </c>
      <c r="U160" s="53" t="s">
        <v>3383</v>
      </c>
      <c r="V160" s="53" t="s">
        <v>3352</v>
      </c>
      <c r="W160" s="53" t="s">
        <v>3355</v>
      </c>
      <c r="X160" s="53" t="s">
        <v>4837</v>
      </c>
      <c r="Y160" s="53" t="s">
        <v>4259</v>
      </c>
      <c r="Z160" s="53" t="s">
        <v>4838</v>
      </c>
      <c r="AA160" s="53" t="s">
        <v>4639</v>
      </c>
      <c r="AB160" s="53" t="s">
        <v>4225</v>
      </c>
      <c r="AC160" s="53" t="s">
        <v>4227</v>
      </c>
      <c r="AD160" s="53" t="s">
        <v>3355</v>
      </c>
      <c r="AE160" s="53" t="s">
        <v>3355</v>
      </c>
      <c r="AF160" s="53" t="s">
        <v>4227</v>
      </c>
      <c r="AG160" s="53" t="s">
        <v>3355</v>
      </c>
      <c r="AH160" s="53" t="s">
        <v>3355</v>
      </c>
      <c r="AI160" s="53" t="s">
        <v>4227</v>
      </c>
      <c r="AJ160" s="53" t="s">
        <v>3355</v>
      </c>
      <c r="AK160" s="53" t="s">
        <v>3355</v>
      </c>
      <c r="AL160" s="53" t="s">
        <v>3355</v>
      </c>
      <c r="AM160" s="53" t="s">
        <v>3355</v>
      </c>
      <c r="AN160" s="53" t="s">
        <v>3355</v>
      </c>
      <c r="AO160" s="53" t="s">
        <v>3355</v>
      </c>
      <c r="AP160" s="54">
        <v>45799.790474537</v>
      </c>
      <c r="AQ160" s="53" t="s">
        <v>4897</v>
      </c>
      <c r="AR160" s="53" t="s">
        <v>3355</v>
      </c>
      <c r="AS160" s="53" t="s">
        <v>3383</v>
      </c>
      <c r="AT160" s="53" t="s">
        <v>4089</v>
      </c>
      <c r="AU160" s="53" t="s">
        <v>3355</v>
      </c>
      <c r="AV160" s="53" t="s">
        <v>3355</v>
      </c>
      <c r="AW160" s="54">
        <v>45791.7151851852</v>
      </c>
      <c r="AX160" s="53" t="s">
        <v>3355</v>
      </c>
      <c r="AY160" s="53" t="s">
        <v>4090</v>
      </c>
      <c r="AZ160" s="53" t="s">
        <v>3355</v>
      </c>
      <c r="BA160" s="53" t="s">
        <v>3355</v>
      </c>
      <c r="BB160" s="53" t="s">
        <v>3355</v>
      </c>
      <c r="BC160" s="53" t="s">
        <v>3355</v>
      </c>
      <c r="BD160" s="53" t="s">
        <v>4840</v>
      </c>
      <c r="BE160" s="53" t="s">
        <v>3355</v>
      </c>
      <c r="BF160" s="53" t="s">
        <v>4092</v>
      </c>
      <c r="BG160" s="53" t="s">
        <v>3355</v>
      </c>
      <c r="BH160" s="53" t="s">
        <v>3355</v>
      </c>
      <c r="BI160" s="53" t="s">
        <v>739</v>
      </c>
      <c r="BJ160" s="53" t="s">
        <v>3355</v>
      </c>
      <c r="BK160" s="53" t="s">
        <v>3355</v>
      </c>
      <c r="BL160" s="53" t="s">
        <v>3355</v>
      </c>
      <c r="BM160" s="53" t="s">
        <v>3355</v>
      </c>
      <c r="BN160" s="53">
        <v>99999</v>
      </c>
      <c r="BO160" s="53" t="s">
        <v>3355</v>
      </c>
      <c r="BP160" s="53" t="s">
        <v>4652</v>
      </c>
      <c r="BQ160" s="53" t="s">
        <v>3355</v>
      </c>
      <c r="BR160" s="53" t="s">
        <v>3355</v>
      </c>
      <c r="BS160" s="53" t="s">
        <v>3355</v>
      </c>
      <c r="BT160" s="53" t="s">
        <v>3355</v>
      </c>
      <c r="BU160" s="53">
        <v>250521001849</v>
      </c>
      <c r="BV160" s="53" t="s">
        <v>3355</v>
      </c>
      <c r="BW160" s="53" t="s">
        <v>3355</v>
      </c>
      <c r="BX160" s="53">
        <v>99999</v>
      </c>
      <c r="BY160" s="53" t="s">
        <v>3355</v>
      </c>
      <c r="BZ160" s="53" t="s">
        <v>3355</v>
      </c>
      <c r="CA160" s="53" t="s">
        <v>3383</v>
      </c>
      <c r="CB160" s="53" t="s">
        <v>4095</v>
      </c>
      <c r="CC160" s="53" t="s">
        <v>3355</v>
      </c>
      <c r="CD160" s="53" t="s">
        <v>3355</v>
      </c>
      <c r="CE160" t="s">
        <v>4096</v>
      </c>
      <c r="CF160" t="s">
        <v>4097</v>
      </c>
    </row>
    <row r="161" spans="1:84">
      <c r="A161" s="53">
        <v>20976</v>
      </c>
      <c r="B161" s="53" t="s">
        <v>3355</v>
      </c>
      <c r="C161" s="53" t="s">
        <v>4898</v>
      </c>
      <c r="D161" s="53" t="s">
        <v>3355</v>
      </c>
      <c r="E161" s="53" t="s">
        <v>4099</v>
      </c>
      <c r="F161" s="53" t="s">
        <v>4899</v>
      </c>
      <c r="G161" s="53" t="s">
        <v>3383</v>
      </c>
      <c r="H161" s="53" t="s">
        <v>3848</v>
      </c>
      <c r="I161" s="53">
        <v>27000</v>
      </c>
      <c r="J161" s="53" t="s">
        <v>3355</v>
      </c>
      <c r="K161" s="53" t="s">
        <v>3355</v>
      </c>
      <c r="L161" s="53" t="s">
        <v>4219</v>
      </c>
      <c r="M161" s="53" t="s">
        <v>4900</v>
      </c>
      <c r="N161" s="53" t="s">
        <v>4900</v>
      </c>
      <c r="O161" s="53" t="s">
        <v>3355</v>
      </c>
      <c r="P161" s="53" t="s">
        <v>3355</v>
      </c>
      <c r="Q161" s="53" t="s">
        <v>3848</v>
      </c>
      <c r="R161" s="53" t="s">
        <v>4152</v>
      </c>
      <c r="S161" s="53" t="s">
        <v>4153</v>
      </c>
      <c r="T161" s="53" t="s">
        <v>4087</v>
      </c>
      <c r="U161" s="53" t="s">
        <v>3355</v>
      </c>
      <c r="V161" s="53" t="s">
        <v>3352</v>
      </c>
      <c r="W161" s="53" t="s">
        <v>3355</v>
      </c>
      <c r="X161" s="53" t="s">
        <v>4901</v>
      </c>
      <c r="Y161" s="53" t="s">
        <v>4107</v>
      </c>
      <c r="Z161" s="53" t="s">
        <v>4613</v>
      </c>
      <c r="AA161" s="53" t="s">
        <v>4631</v>
      </c>
      <c r="AB161" s="53" t="s">
        <v>3355</v>
      </c>
      <c r="AC161" s="53" t="s">
        <v>4447</v>
      </c>
      <c r="AD161" s="53" t="s">
        <v>3355</v>
      </c>
      <c r="AE161" s="53" t="s">
        <v>3355</v>
      </c>
      <c r="AF161" s="53" t="s">
        <v>3355</v>
      </c>
      <c r="AG161" s="53" t="s">
        <v>3355</v>
      </c>
      <c r="AH161" s="53" t="s">
        <v>3355</v>
      </c>
      <c r="AI161" s="53" t="s">
        <v>3355</v>
      </c>
      <c r="AJ161" s="53" t="s">
        <v>3355</v>
      </c>
      <c r="AK161" s="53" t="s">
        <v>1292</v>
      </c>
      <c r="AL161" s="53" t="s">
        <v>4902</v>
      </c>
      <c r="AM161" s="53" t="s">
        <v>3355</v>
      </c>
      <c r="AN161" s="53" t="s">
        <v>4347</v>
      </c>
      <c r="AO161" s="53" t="s">
        <v>3355</v>
      </c>
      <c r="AP161" s="54">
        <v>45820.4237152778</v>
      </c>
      <c r="AQ161" s="53" t="s">
        <v>3355</v>
      </c>
      <c r="AR161" s="53" t="s">
        <v>3473</v>
      </c>
      <c r="AS161" s="53" t="s">
        <v>3383</v>
      </c>
      <c r="AT161" s="53" t="s">
        <v>4089</v>
      </c>
      <c r="AU161" s="53" t="s">
        <v>4903</v>
      </c>
      <c r="AV161" s="53" t="s">
        <v>3355</v>
      </c>
      <c r="AW161" s="54">
        <v>45800.6016319445</v>
      </c>
      <c r="AX161" s="53" t="s">
        <v>4902</v>
      </c>
      <c r="AY161" s="53" t="s">
        <v>4090</v>
      </c>
      <c r="AZ161" s="53" t="s">
        <v>3355</v>
      </c>
      <c r="BA161" s="53" t="s">
        <v>3355</v>
      </c>
      <c r="BB161" s="53" t="s">
        <v>3355</v>
      </c>
      <c r="BC161" s="53" t="s">
        <v>3371</v>
      </c>
      <c r="BD161" s="53" t="s">
        <v>4155</v>
      </c>
      <c r="BE161" s="53" t="s">
        <v>2841</v>
      </c>
      <c r="BF161" s="53" t="s">
        <v>4092</v>
      </c>
      <c r="BG161" s="53" t="s">
        <v>3355</v>
      </c>
      <c r="BH161" s="53" t="s">
        <v>3355</v>
      </c>
      <c r="BI161" s="53" t="s">
        <v>2814</v>
      </c>
      <c r="BJ161" s="53" t="s">
        <v>3355</v>
      </c>
      <c r="BK161" s="53" t="s">
        <v>3355</v>
      </c>
      <c r="BL161" s="53">
        <v>2757409</v>
      </c>
      <c r="BM161" s="53" t="s">
        <v>4904</v>
      </c>
      <c r="BN161" s="53" t="s">
        <v>3355</v>
      </c>
      <c r="BO161" s="53">
        <v>27000</v>
      </c>
      <c r="BP161" s="53" t="s">
        <v>4581</v>
      </c>
      <c r="BQ161" s="53" t="s">
        <v>3355</v>
      </c>
      <c r="BR161" s="53" t="s">
        <v>4905</v>
      </c>
      <c r="BS161" s="53" t="s">
        <v>1292</v>
      </c>
      <c r="BT161" s="53" t="s">
        <v>3355</v>
      </c>
      <c r="BU161" s="53" t="s">
        <v>3355</v>
      </c>
      <c r="BV161" s="53" t="s">
        <v>4095</v>
      </c>
      <c r="BW161" s="53" t="s">
        <v>3355</v>
      </c>
      <c r="BX161" s="53">
        <v>27000</v>
      </c>
      <c r="BY161" s="53" t="s">
        <v>3355</v>
      </c>
      <c r="BZ161" s="53" t="s">
        <v>3355</v>
      </c>
      <c r="CA161" s="53" t="s">
        <v>3355</v>
      </c>
      <c r="CB161" s="53" t="s">
        <v>3355</v>
      </c>
      <c r="CC161" s="53" t="s">
        <v>3355</v>
      </c>
      <c r="CD161" s="53" t="s">
        <v>3355</v>
      </c>
      <c r="CE161" t="s">
        <v>4096</v>
      </c>
      <c r="CF161" t="s">
        <v>4097</v>
      </c>
    </row>
    <row r="162" spans="1:84">
      <c r="A162" s="53">
        <v>21058</v>
      </c>
      <c r="B162" s="53" t="s">
        <v>3355</v>
      </c>
      <c r="C162" s="53" t="s">
        <v>4906</v>
      </c>
      <c r="D162" s="53" t="s">
        <v>3355</v>
      </c>
      <c r="E162" s="53" t="s">
        <v>4099</v>
      </c>
      <c r="F162" s="53" t="s">
        <v>4907</v>
      </c>
      <c r="G162" s="53" t="s">
        <v>3383</v>
      </c>
      <c r="H162" s="53" t="s">
        <v>3770</v>
      </c>
      <c r="I162" s="53">
        <v>2955.23</v>
      </c>
      <c r="J162" s="53" t="s">
        <v>3355</v>
      </c>
      <c r="K162" s="53" t="s">
        <v>3355</v>
      </c>
      <c r="L162" s="53" t="s">
        <v>4219</v>
      </c>
      <c r="M162" s="53" t="s">
        <v>4838</v>
      </c>
      <c r="N162" s="53" t="s">
        <v>4838</v>
      </c>
      <c r="O162" s="53" t="s">
        <v>3355</v>
      </c>
      <c r="P162" s="53" t="s">
        <v>3355</v>
      </c>
      <c r="Q162" s="53" t="s">
        <v>3770</v>
      </c>
      <c r="R162" s="53" t="s">
        <v>4602</v>
      </c>
      <c r="S162" s="53" t="s">
        <v>4603</v>
      </c>
      <c r="T162" s="53" t="s">
        <v>4087</v>
      </c>
      <c r="U162" s="53" t="s">
        <v>3355</v>
      </c>
      <c r="V162" s="53" t="s">
        <v>3352</v>
      </c>
      <c r="W162" s="53" t="s">
        <v>3355</v>
      </c>
      <c r="X162" s="53" t="s">
        <v>4908</v>
      </c>
      <c r="Y162" s="53" t="s">
        <v>4107</v>
      </c>
      <c r="Z162" s="53" t="s">
        <v>4639</v>
      </c>
      <c r="AA162" s="53" t="s">
        <v>4555</v>
      </c>
      <c r="AB162" s="53" t="s">
        <v>3355</v>
      </c>
      <c r="AC162" s="53" t="s">
        <v>4447</v>
      </c>
      <c r="AD162" s="53" t="s">
        <v>3355</v>
      </c>
      <c r="AE162" s="53" t="s">
        <v>3355</v>
      </c>
      <c r="AF162" s="53" t="s">
        <v>3355</v>
      </c>
      <c r="AG162" s="53" t="s">
        <v>3355</v>
      </c>
      <c r="AH162" s="53" t="s">
        <v>3355</v>
      </c>
      <c r="AI162" s="53" t="s">
        <v>3355</v>
      </c>
      <c r="AJ162" s="53" t="s">
        <v>3355</v>
      </c>
      <c r="AK162" s="53" t="s">
        <v>1292</v>
      </c>
      <c r="AL162" s="53" t="s">
        <v>4909</v>
      </c>
      <c r="AM162" s="53" t="s">
        <v>3355</v>
      </c>
      <c r="AN162" s="53" t="s">
        <v>4514</v>
      </c>
      <c r="AO162" s="53" t="s">
        <v>3355</v>
      </c>
      <c r="AP162" s="54">
        <v>45854.7198842593</v>
      </c>
      <c r="AQ162" s="53" t="s">
        <v>3355</v>
      </c>
      <c r="AR162" s="53" t="s">
        <v>4324</v>
      </c>
      <c r="AS162" s="53" t="s">
        <v>3383</v>
      </c>
      <c r="AT162" s="53" t="s">
        <v>4089</v>
      </c>
      <c r="AU162" s="53" t="s">
        <v>4910</v>
      </c>
      <c r="AV162" s="53" t="s">
        <v>3355</v>
      </c>
      <c r="AW162" s="54">
        <v>45798.7240856482</v>
      </c>
      <c r="AX162" s="53" t="s">
        <v>4909</v>
      </c>
      <c r="AY162" s="53" t="s">
        <v>4090</v>
      </c>
      <c r="AZ162" s="53" t="s">
        <v>3355</v>
      </c>
      <c r="BA162" s="53" t="s">
        <v>3355</v>
      </c>
      <c r="BB162" s="53" t="s">
        <v>3355</v>
      </c>
      <c r="BC162" s="53" t="s">
        <v>3022</v>
      </c>
      <c r="BD162" s="53" t="s">
        <v>4091</v>
      </c>
      <c r="BE162" s="53" t="s">
        <v>2846</v>
      </c>
      <c r="BF162" s="53" t="s">
        <v>4092</v>
      </c>
      <c r="BG162" s="53" t="s">
        <v>3355</v>
      </c>
      <c r="BH162" s="53" t="s">
        <v>3355</v>
      </c>
      <c r="BI162" s="53" t="s">
        <v>2814</v>
      </c>
      <c r="BJ162" s="53" t="s">
        <v>3355</v>
      </c>
      <c r="BK162" s="53" t="s">
        <v>3355</v>
      </c>
      <c r="BL162" s="53">
        <v>3064891</v>
      </c>
      <c r="BM162" s="53" t="s">
        <v>4911</v>
      </c>
      <c r="BN162" s="53" t="s">
        <v>3355</v>
      </c>
      <c r="BO162" s="53">
        <v>2955.23</v>
      </c>
      <c r="BP162" s="53" t="s">
        <v>4451</v>
      </c>
      <c r="BQ162" s="53" t="s">
        <v>3355</v>
      </c>
      <c r="BR162" s="53" t="s">
        <v>4912</v>
      </c>
      <c r="BS162" s="53" t="s">
        <v>1292</v>
      </c>
      <c r="BT162" s="53" t="s">
        <v>3355</v>
      </c>
      <c r="BU162" s="53" t="s">
        <v>3355</v>
      </c>
      <c r="BV162" s="53" t="s">
        <v>4095</v>
      </c>
      <c r="BW162" s="53" t="s">
        <v>3355</v>
      </c>
      <c r="BX162" s="53">
        <v>2955.23</v>
      </c>
      <c r="BY162" s="53" t="s">
        <v>3355</v>
      </c>
      <c r="BZ162" s="53" t="s">
        <v>3355</v>
      </c>
      <c r="CA162" s="53" t="s">
        <v>3355</v>
      </c>
      <c r="CB162" s="53" t="s">
        <v>3355</v>
      </c>
      <c r="CC162" s="53" t="s">
        <v>3355</v>
      </c>
      <c r="CD162" s="53" t="s">
        <v>3355</v>
      </c>
      <c r="CE162" t="s">
        <v>4096</v>
      </c>
      <c r="CF162" t="s">
        <v>4097</v>
      </c>
    </row>
    <row r="163" spans="1:84">
      <c r="A163" s="53">
        <v>21235</v>
      </c>
      <c r="B163" s="53" t="s">
        <v>4214</v>
      </c>
      <c r="C163" s="53" t="s">
        <v>3355</v>
      </c>
      <c r="D163" s="53" t="s">
        <v>4913</v>
      </c>
      <c r="E163" s="53" t="s">
        <v>4099</v>
      </c>
      <c r="F163" s="53" t="s">
        <v>4914</v>
      </c>
      <c r="G163" s="53" t="s">
        <v>3383</v>
      </c>
      <c r="H163" s="53" t="s">
        <v>4915</v>
      </c>
      <c r="I163" s="53">
        <v>2400</v>
      </c>
      <c r="J163" s="53" t="s">
        <v>3355</v>
      </c>
      <c r="K163" s="53" t="s">
        <v>3355</v>
      </c>
      <c r="L163" s="53" t="s">
        <v>4219</v>
      </c>
      <c r="M163" s="53" t="s">
        <v>4838</v>
      </c>
      <c r="N163" s="53" t="s">
        <v>4838</v>
      </c>
      <c r="O163" s="53" t="s">
        <v>3355</v>
      </c>
      <c r="P163" s="53" t="s">
        <v>3355</v>
      </c>
      <c r="Q163" s="53" t="s">
        <v>4915</v>
      </c>
      <c r="R163" s="53" t="s">
        <v>4916</v>
      </c>
      <c r="S163" s="53" t="s">
        <v>4917</v>
      </c>
      <c r="T163" s="53" t="s">
        <v>3355</v>
      </c>
      <c r="U163" s="53" t="s">
        <v>3355</v>
      </c>
      <c r="V163" s="53" t="s">
        <v>3352</v>
      </c>
      <c r="W163" s="53" t="s">
        <v>3355</v>
      </c>
      <c r="X163" s="53" t="s">
        <v>4918</v>
      </c>
      <c r="Y163" s="53" t="s">
        <v>4107</v>
      </c>
      <c r="Z163" s="53" t="s">
        <v>4838</v>
      </c>
      <c r="AA163" s="53" t="s">
        <v>4584</v>
      </c>
      <c r="AB163" s="53" t="s">
        <v>4225</v>
      </c>
      <c r="AC163" s="53" t="s">
        <v>4447</v>
      </c>
      <c r="AD163" s="53" t="s">
        <v>3355</v>
      </c>
      <c r="AE163" s="53" t="s">
        <v>3355</v>
      </c>
      <c r="AF163" s="53" t="s">
        <v>4227</v>
      </c>
      <c r="AG163" s="53" t="s">
        <v>3355</v>
      </c>
      <c r="AH163" s="53" t="s">
        <v>3355</v>
      </c>
      <c r="AI163" s="53" t="s">
        <v>4227</v>
      </c>
      <c r="AJ163" s="53" t="s">
        <v>3355</v>
      </c>
      <c r="AK163" s="53" t="s">
        <v>1292</v>
      </c>
      <c r="AL163" s="53" t="s">
        <v>4919</v>
      </c>
      <c r="AM163" s="53" t="s">
        <v>3355</v>
      </c>
      <c r="AN163" s="53" t="s">
        <v>4920</v>
      </c>
      <c r="AO163" s="53" t="s">
        <v>3355</v>
      </c>
      <c r="AP163" s="54">
        <v>45821.6736805556</v>
      </c>
      <c r="AQ163" s="53" t="s">
        <v>3355</v>
      </c>
      <c r="AR163" s="53" t="s">
        <v>3473</v>
      </c>
      <c r="AS163" s="53" t="s">
        <v>3383</v>
      </c>
      <c r="AT163" s="53" t="s">
        <v>4089</v>
      </c>
      <c r="AU163" s="53" t="s">
        <v>4921</v>
      </c>
      <c r="AV163" s="53" t="s">
        <v>3355</v>
      </c>
      <c r="AW163" s="54">
        <v>45797.5697916667</v>
      </c>
      <c r="AX163" s="53" t="s">
        <v>4919</v>
      </c>
      <c r="AY163" s="53" t="s">
        <v>4090</v>
      </c>
      <c r="AZ163" s="53" t="s">
        <v>3355</v>
      </c>
      <c r="BA163" s="53" t="s">
        <v>3355</v>
      </c>
      <c r="BB163" s="53" t="s">
        <v>3355</v>
      </c>
      <c r="BC163" s="53" t="s">
        <v>3355</v>
      </c>
      <c r="BD163" s="53" t="s">
        <v>4252</v>
      </c>
      <c r="BE163" s="53" t="s">
        <v>3355</v>
      </c>
      <c r="BF163" s="53" t="s">
        <v>4092</v>
      </c>
      <c r="BG163" s="53" t="s">
        <v>3355</v>
      </c>
      <c r="BH163" s="53" t="s">
        <v>3355</v>
      </c>
      <c r="BI163" s="53" t="s">
        <v>739</v>
      </c>
      <c r="BJ163" s="53" t="s">
        <v>3355</v>
      </c>
      <c r="BK163" s="53" t="s">
        <v>3355</v>
      </c>
      <c r="BL163" s="53" t="s">
        <v>3355</v>
      </c>
      <c r="BM163" s="53" t="s">
        <v>3355</v>
      </c>
      <c r="BN163" s="53">
        <v>2400</v>
      </c>
      <c r="BO163" s="53" t="s">
        <v>3355</v>
      </c>
      <c r="BP163" s="53" t="s">
        <v>4581</v>
      </c>
      <c r="BQ163" s="53" t="s">
        <v>3355</v>
      </c>
      <c r="BR163" s="53" t="s">
        <v>3355</v>
      </c>
      <c r="BS163" s="53" t="s">
        <v>3355</v>
      </c>
      <c r="BT163" s="53" t="s">
        <v>1292</v>
      </c>
      <c r="BU163" s="53" t="s">
        <v>3355</v>
      </c>
      <c r="BV163" s="53" t="s">
        <v>4095</v>
      </c>
      <c r="BW163" s="53" t="s">
        <v>3355</v>
      </c>
      <c r="BX163" s="53">
        <v>2400</v>
      </c>
      <c r="BY163" s="53" t="s">
        <v>3355</v>
      </c>
      <c r="BZ163" s="53" t="s">
        <v>3355</v>
      </c>
      <c r="CA163" s="53" t="s">
        <v>3383</v>
      </c>
      <c r="CB163" s="53" t="s">
        <v>4095</v>
      </c>
      <c r="CC163" s="53" t="s">
        <v>3355</v>
      </c>
      <c r="CD163" s="53" t="s">
        <v>3355</v>
      </c>
      <c r="CE163" t="s">
        <v>4096</v>
      </c>
      <c r="CF163" t="s">
        <v>4097</v>
      </c>
    </row>
    <row r="164" spans="1:84">
      <c r="A164" s="53">
        <v>21334</v>
      </c>
      <c r="B164" s="53" t="s">
        <v>3355</v>
      </c>
      <c r="C164" s="53" t="s">
        <v>4922</v>
      </c>
      <c r="D164" s="53" t="s">
        <v>3355</v>
      </c>
      <c r="E164" s="53" t="s">
        <v>4099</v>
      </c>
      <c r="F164" s="53" t="s">
        <v>4923</v>
      </c>
      <c r="G164" s="53" t="s">
        <v>3383</v>
      </c>
      <c r="H164" s="53" t="s">
        <v>4924</v>
      </c>
      <c r="I164" s="53">
        <v>2000</v>
      </c>
      <c r="J164" s="53" t="s">
        <v>3355</v>
      </c>
      <c r="K164" s="53" t="s">
        <v>3355</v>
      </c>
      <c r="L164" s="53" t="s">
        <v>4219</v>
      </c>
      <c r="M164" s="53" t="s">
        <v>4925</v>
      </c>
      <c r="N164" s="53" t="s">
        <v>4925</v>
      </c>
      <c r="O164" s="53" t="s">
        <v>3355</v>
      </c>
      <c r="P164" s="53" t="s">
        <v>3355</v>
      </c>
      <c r="Q164" s="53" t="s">
        <v>4103</v>
      </c>
      <c r="R164" s="53" t="s">
        <v>4926</v>
      </c>
      <c r="S164" s="53" t="s">
        <v>4927</v>
      </c>
      <c r="T164" s="53" t="s">
        <v>4106</v>
      </c>
      <c r="U164" s="53" t="s">
        <v>3355</v>
      </c>
      <c r="V164" s="53" t="s">
        <v>3352</v>
      </c>
      <c r="W164" s="53" t="s">
        <v>3355</v>
      </c>
      <c r="X164" s="53" t="s">
        <v>3355</v>
      </c>
      <c r="Y164" s="53" t="s">
        <v>4107</v>
      </c>
      <c r="Z164" s="53" t="s">
        <v>4925</v>
      </c>
      <c r="AA164" s="53" t="s">
        <v>4584</v>
      </c>
      <c r="AB164" s="53" t="s">
        <v>3355</v>
      </c>
      <c r="AC164" s="53" t="s">
        <v>4447</v>
      </c>
      <c r="AD164" s="53" t="s">
        <v>3355</v>
      </c>
      <c r="AE164" s="53" t="s">
        <v>3355</v>
      </c>
      <c r="AF164" s="53" t="s">
        <v>3355</v>
      </c>
      <c r="AG164" s="53" t="s">
        <v>3355</v>
      </c>
      <c r="AH164" s="53" t="s">
        <v>3355</v>
      </c>
      <c r="AI164" s="53" t="s">
        <v>3355</v>
      </c>
      <c r="AJ164" s="53" t="s">
        <v>3355</v>
      </c>
      <c r="AK164" s="53" t="s">
        <v>1292</v>
      </c>
      <c r="AL164" s="53" t="s">
        <v>4928</v>
      </c>
      <c r="AM164" s="53" t="s">
        <v>3355</v>
      </c>
      <c r="AN164" s="53" t="s">
        <v>4477</v>
      </c>
      <c r="AO164" s="53" t="s">
        <v>3355</v>
      </c>
      <c r="AP164" s="54">
        <v>45821.6736921296</v>
      </c>
      <c r="AQ164" s="53" t="s">
        <v>3355</v>
      </c>
      <c r="AR164" s="53" t="s">
        <v>3473</v>
      </c>
      <c r="AS164" s="53" t="s">
        <v>3383</v>
      </c>
      <c r="AT164" s="53" t="s">
        <v>4108</v>
      </c>
      <c r="AU164" s="53" t="s">
        <v>4929</v>
      </c>
      <c r="AV164" s="53" t="s">
        <v>3355</v>
      </c>
      <c r="AW164" s="54">
        <v>45796.6974074074</v>
      </c>
      <c r="AX164" s="53" t="s">
        <v>4928</v>
      </c>
      <c r="AY164" s="53" t="s">
        <v>4090</v>
      </c>
      <c r="AZ164" s="53" t="s">
        <v>3355</v>
      </c>
      <c r="BA164" s="53" t="s">
        <v>3355</v>
      </c>
      <c r="BB164" s="53" t="s">
        <v>3355</v>
      </c>
      <c r="BC164" s="53" t="s">
        <v>4109</v>
      </c>
      <c r="BD164" s="53" t="s">
        <v>4110</v>
      </c>
      <c r="BE164" s="53" t="s">
        <v>3355</v>
      </c>
      <c r="BF164" s="53" t="s">
        <v>4092</v>
      </c>
      <c r="BG164" s="53" t="s">
        <v>4111</v>
      </c>
      <c r="BH164" s="53" t="s">
        <v>4930</v>
      </c>
      <c r="BI164" s="53" t="s">
        <v>4113</v>
      </c>
      <c r="BJ164" s="53" t="s">
        <v>3355</v>
      </c>
      <c r="BK164" s="53" t="s">
        <v>3355</v>
      </c>
      <c r="BL164" s="53" t="s">
        <v>3355</v>
      </c>
      <c r="BM164" s="53" t="s">
        <v>3355</v>
      </c>
      <c r="BN164" s="53">
        <v>2000</v>
      </c>
      <c r="BO164" s="53" t="s">
        <v>3355</v>
      </c>
      <c r="BP164" s="53" t="s">
        <v>4581</v>
      </c>
      <c r="BQ164" s="53" t="s">
        <v>4114</v>
      </c>
      <c r="BR164" s="53" t="s">
        <v>3355</v>
      </c>
      <c r="BS164" s="53" t="s">
        <v>1292</v>
      </c>
      <c r="BT164" s="53" t="s">
        <v>1292</v>
      </c>
      <c r="BU164" s="53" t="s">
        <v>3355</v>
      </c>
      <c r="BV164" s="53" t="s">
        <v>4095</v>
      </c>
      <c r="BW164" s="53" t="s">
        <v>3355</v>
      </c>
      <c r="BX164" s="53">
        <v>2000</v>
      </c>
      <c r="BY164" s="53" t="s">
        <v>3355</v>
      </c>
      <c r="BZ164" s="53" t="s">
        <v>3355</v>
      </c>
      <c r="CA164" s="53" t="s">
        <v>3355</v>
      </c>
      <c r="CB164" s="53" t="s">
        <v>3355</v>
      </c>
      <c r="CC164" s="53" t="s">
        <v>3355</v>
      </c>
      <c r="CD164" s="53" t="s">
        <v>3355</v>
      </c>
      <c r="CE164" t="s">
        <v>4096</v>
      </c>
      <c r="CF164" t="s">
        <v>4097</v>
      </c>
    </row>
    <row r="165" spans="1:84">
      <c r="A165" s="53">
        <v>22564</v>
      </c>
      <c r="B165" s="53" t="s">
        <v>3355</v>
      </c>
      <c r="C165" s="53" t="s">
        <v>4931</v>
      </c>
      <c r="D165" s="53" t="s">
        <v>3355</v>
      </c>
      <c r="E165" s="53" t="s">
        <v>4099</v>
      </c>
      <c r="F165" s="53" t="s">
        <v>4932</v>
      </c>
      <c r="G165" s="53" t="s">
        <v>3383</v>
      </c>
      <c r="H165" s="53" t="s">
        <v>3622</v>
      </c>
      <c r="I165" s="53">
        <v>35750</v>
      </c>
      <c r="J165" s="53" t="s">
        <v>3355</v>
      </c>
      <c r="K165" s="53" t="s">
        <v>3355</v>
      </c>
      <c r="L165" s="53" t="s">
        <v>4219</v>
      </c>
      <c r="M165" s="53" t="s">
        <v>4836</v>
      </c>
      <c r="N165" s="53" t="s">
        <v>4836</v>
      </c>
      <c r="O165" s="53" t="s">
        <v>3355</v>
      </c>
      <c r="P165" s="53" t="s">
        <v>3355</v>
      </c>
      <c r="Q165" s="53" t="s">
        <v>3622</v>
      </c>
      <c r="R165" s="53" t="s">
        <v>4177</v>
      </c>
      <c r="S165" s="53" t="s">
        <v>4178</v>
      </c>
      <c r="T165" s="53" t="s">
        <v>4087</v>
      </c>
      <c r="U165" s="53" t="s">
        <v>3355</v>
      </c>
      <c r="V165" s="53" t="s">
        <v>3352</v>
      </c>
      <c r="W165" s="53" t="s">
        <v>3355</v>
      </c>
      <c r="X165" s="53" t="s">
        <v>4933</v>
      </c>
      <c r="Y165" s="53" t="s">
        <v>4107</v>
      </c>
      <c r="Z165" s="53" t="s">
        <v>4639</v>
      </c>
      <c r="AA165" s="53" t="s">
        <v>4555</v>
      </c>
      <c r="AB165" s="53" t="s">
        <v>3355</v>
      </c>
      <c r="AC165" s="53" t="s">
        <v>4447</v>
      </c>
      <c r="AD165" s="53" t="s">
        <v>3355</v>
      </c>
      <c r="AE165" s="53" t="s">
        <v>3355</v>
      </c>
      <c r="AF165" s="53" t="s">
        <v>3355</v>
      </c>
      <c r="AG165" s="53" t="s">
        <v>3355</v>
      </c>
      <c r="AH165" s="53" t="s">
        <v>3355</v>
      </c>
      <c r="AI165" s="53" t="s">
        <v>3355</v>
      </c>
      <c r="AJ165" s="53" t="s">
        <v>3355</v>
      </c>
      <c r="AK165" s="53" t="s">
        <v>1292</v>
      </c>
      <c r="AL165" s="53" t="s">
        <v>4934</v>
      </c>
      <c r="AM165" s="53" t="s">
        <v>3355</v>
      </c>
      <c r="AN165" s="53" t="s">
        <v>4935</v>
      </c>
      <c r="AO165" s="53" t="s">
        <v>3355</v>
      </c>
      <c r="AP165" s="54">
        <v>45854.7201273148</v>
      </c>
      <c r="AQ165" s="53" t="s">
        <v>3355</v>
      </c>
      <c r="AR165" s="53" t="s">
        <v>4324</v>
      </c>
      <c r="AS165" s="53" t="s">
        <v>3383</v>
      </c>
      <c r="AT165" s="53" t="s">
        <v>4089</v>
      </c>
      <c r="AU165" s="53" t="s">
        <v>4936</v>
      </c>
      <c r="AV165" s="53" t="s">
        <v>3355</v>
      </c>
      <c r="AW165" s="54">
        <v>45799.593287037</v>
      </c>
      <c r="AX165" s="53" t="s">
        <v>4934</v>
      </c>
      <c r="AY165" s="53" t="s">
        <v>4090</v>
      </c>
      <c r="AZ165" s="53" t="s">
        <v>3355</v>
      </c>
      <c r="BA165" s="53" t="s">
        <v>3355</v>
      </c>
      <c r="BB165" s="53" t="s">
        <v>3355</v>
      </c>
      <c r="BC165" s="53" t="s">
        <v>3497</v>
      </c>
      <c r="BD165" s="53" t="s">
        <v>4180</v>
      </c>
      <c r="BE165" s="53" t="s">
        <v>2832</v>
      </c>
      <c r="BF165" s="53" t="s">
        <v>4092</v>
      </c>
      <c r="BG165" s="53" t="s">
        <v>3355</v>
      </c>
      <c r="BH165" s="53" t="s">
        <v>3355</v>
      </c>
      <c r="BI165" s="53" t="s">
        <v>2814</v>
      </c>
      <c r="BJ165" s="53" t="s">
        <v>3355</v>
      </c>
      <c r="BK165" s="53" t="s">
        <v>3355</v>
      </c>
      <c r="BL165" s="53">
        <v>3432172</v>
      </c>
      <c r="BM165" s="53" t="s">
        <v>4937</v>
      </c>
      <c r="BN165" s="53" t="s">
        <v>3355</v>
      </c>
      <c r="BO165" s="53">
        <v>35750</v>
      </c>
      <c r="BP165" s="53" t="s">
        <v>4451</v>
      </c>
      <c r="BQ165" s="53" t="s">
        <v>3355</v>
      </c>
      <c r="BR165" s="53" t="s">
        <v>4938</v>
      </c>
      <c r="BS165" s="53" t="s">
        <v>1292</v>
      </c>
      <c r="BT165" s="53" t="s">
        <v>3355</v>
      </c>
      <c r="BU165" s="53" t="s">
        <v>3355</v>
      </c>
      <c r="BV165" s="53" t="s">
        <v>4095</v>
      </c>
      <c r="BW165" s="53" t="s">
        <v>3355</v>
      </c>
      <c r="BX165" s="53">
        <v>35750</v>
      </c>
      <c r="BY165" s="53" t="s">
        <v>3355</v>
      </c>
      <c r="BZ165" s="53" t="s">
        <v>3355</v>
      </c>
      <c r="CA165" s="53" t="s">
        <v>3355</v>
      </c>
      <c r="CB165" s="53" t="s">
        <v>3355</v>
      </c>
      <c r="CC165" s="53" t="s">
        <v>3355</v>
      </c>
      <c r="CD165" s="53" t="s">
        <v>3355</v>
      </c>
      <c r="CE165" t="s">
        <v>4096</v>
      </c>
      <c r="CF165" t="s">
        <v>4097</v>
      </c>
    </row>
    <row r="166" spans="1:84">
      <c r="A166" s="53">
        <v>22573</v>
      </c>
      <c r="B166" s="53" t="s">
        <v>3355</v>
      </c>
      <c r="C166" s="53" t="s">
        <v>4939</v>
      </c>
      <c r="D166" s="53" t="s">
        <v>3355</v>
      </c>
      <c r="E166" s="53" t="s">
        <v>4099</v>
      </c>
      <c r="F166" s="53" t="s">
        <v>4940</v>
      </c>
      <c r="G166" s="53" t="s">
        <v>3383</v>
      </c>
      <c r="H166" s="53" t="s">
        <v>4941</v>
      </c>
      <c r="I166" s="53">
        <v>2000</v>
      </c>
      <c r="J166" s="53" t="s">
        <v>3355</v>
      </c>
      <c r="K166" s="53" t="s">
        <v>3355</v>
      </c>
      <c r="L166" s="53" t="s">
        <v>4219</v>
      </c>
      <c r="M166" s="53" t="s">
        <v>4836</v>
      </c>
      <c r="N166" s="53" t="s">
        <v>4836</v>
      </c>
      <c r="O166" s="53" t="s">
        <v>3355</v>
      </c>
      <c r="P166" s="53" t="s">
        <v>3355</v>
      </c>
      <c r="Q166" s="53" t="s">
        <v>4103</v>
      </c>
      <c r="R166" s="53" t="s">
        <v>4942</v>
      </c>
      <c r="S166" s="53" t="s">
        <v>4943</v>
      </c>
      <c r="T166" s="53" t="s">
        <v>4106</v>
      </c>
      <c r="U166" s="53" t="s">
        <v>3355</v>
      </c>
      <c r="V166" s="53" t="s">
        <v>3352</v>
      </c>
      <c r="W166" s="53" t="s">
        <v>3355</v>
      </c>
      <c r="X166" s="53" t="s">
        <v>3355</v>
      </c>
      <c r="Y166" s="53" t="s">
        <v>4107</v>
      </c>
      <c r="Z166" s="53" t="s">
        <v>4836</v>
      </c>
      <c r="AA166" s="53" t="s">
        <v>4613</v>
      </c>
      <c r="AB166" s="53" t="s">
        <v>3355</v>
      </c>
      <c r="AC166" s="53" t="s">
        <v>4447</v>
      </c>
      <c r="AD166" s="53" t="s">
        <v>3355</v>
      </c>
      <c r="AE166" s="53" t="s">
        <v>3355</v>
      </c>
      <c r="AF166" s="53" t="s">
        <v>3355</v>
      </c>
      <c r="AG166" s="53" t="s">
        <v>3355</v>
      </c>
      <c r="AH166" s="53" t="s">
        <v>3355</v>
      </c>
      <c r="AI166" s="53" t="s">
        <v>3355</v>
      </c>
      <c r="AJ166" s="53" t="s">
        <v>3355</v>
      </c>
      <c r="AK166" s="53" t="s">
        <v>1292</v>
      </c>
      <c r="AL166" s="53" t="s">
        <v>4944</v>
      </c>
      <c r="AM166" s="53" t="s">
        <v>3355</v>
      </c>
      <c r="AN166" s="53" t="s">
        <v>4945</v>
      </c>
      <c r="AO166" s="53" t="s">
        <v>3355</v>
      </c>
      <c r="AP166" s="54">
        <v>45800.5047569444</v>
      </c>
      <c r="AQ166" s="53" t="s">
        <v>3355</v>
      </c>
      <c r="AR166" s="53" t="s">
        <v>3576</v>
      </c>
      <c r="AS166" s="53" t="s">
        <v>3383</v>
      </c>
      <c r="AT166" s="53" t="s">
        <v>4108</v>
      </c>
      <c r="AU166" s="53" t="s">
        <v>4946</v>
      </c>
      <c r="AV166" s="53" t="s">
        <v>3355</v>
      </c>
      <c r="AW166" s="54">
        <v>45791.4079513889</v>
      </c>
      <c r="AX166" s="53" t="s">
        <v>4944</v>
      </c>
      <c r="AY166" s="53" t="s">
        <v>4090</v>
      </c>
      <c r="AZ166" s="53" t="s">
        <v>3355</v>
      </c>
      <c r="BA166" s="53" t="s">
        <v>3355</v>
      </c>
      <c r="BB166" s="53" t="s">
        <v>3355</v>
      </c>
      <c r="BC166" s="53" t="s">
        <v>4109</v>
      </c>
      <c r="BD166" s="53" t="s">
        <v>4110</v>
      </c>
      <c r="BE166" s="53" t="s">
        <v>3355</v>
      </c>
      <c r="BF166" s="53" t="s">
        <v>4092</v>
      </c>
      <c r="BG166" s="53" t="s">
        <v>4111</v>
      </c>
      <c r="BH166" s="53" t="s">
        <v>4947</v>
      </c>
      <c r="BI166" s="53" t="s">
        <v>4113</v>
      </c>
      <c r="BJ166" s="53" t="s">
        <v>3355</v>
      </c>
      <c r="BK166" s="53" t="s">
        <v>3355</v>
      </c>
      <c r="BL166" s="53" t="s">
        <v>3355</v>
      </c>
      <c r="BM166" s="53" t="s">
        <v>3355</v>
      </c>
      <c r="BN166" s="53">
        <v>2000</v>
      </c>
      <c r="BO166" s="53" t="s">
        <v>3355</v>
      </c>
      <c r="BP166" s="53" t="s">
        <v>4652</v>
      </c>
      <c r="BQ166" s="53" t="s">
        <v>4114</v>
      </c>
      <c r="BR166" s="53" t="s">
        <v>3355</v>
      </c>
      <c r="BS166" s="53" t="s">
        <v>1292</v>
      </c>
      <c r="BT166" s="53" t="s">
        <v>1292</v>
      </c>
      <c r="BU166" s="53" t="s">
        <v>3355</v>
      </c>
      <c r="BV166" s="53" t="s">
        <v>4095</v>
      </c>
      <c r="BW166" s="53" t="s">
        <v>3355</v>
      </c>
      <c r="BX166" s="53">
        <v>2000</v>
      </c>
      <c r="BY166" s="53" t="s">
        <v>3355</v>
      </c>
      <c r="BZ166" s="53" t="s">
        <v>3355</v>
      </c>
      <c r="CA166" s="53" t="s">
        <v>3355</v>
      </c>
      <c r="CB166" s="53" t="s">
        <v>3355</v>
      </c>
      <c r="CC166" s="53" t="s">
        <v>3355</v>
      </c>
      <c r="CD166" s="53" t="s">
        <v>3355</v>
      </c>
      <c r="CE166" t="s">
        <v>4096</v>
      </c>
      <c r="CF166" t="s">
        <v>4097</v>
      </c>
    </row>
    <row r="167" spans="1:84">
      <c r="A167" s="53">
        <v>22575</v>
      </c>
      <c r="B167" s="53" t="s">
        <v>3355</v>
      </c>
      <c r="C167" s="53" t="s">
        <v>4948</v>
      </c>
      <c r="D167" s="53" t="s">
        <v>3355</v>
      </c>
      <c r="E167" s="53" t="s">
        <v>4099</v>
      </c>
      <c r="F167" s="53" t="s">
        <v>4949</v>
      </c>
      <c r="G167" s="53" t="s">
        <v>3383</v>
      </c>
      <c r="H167" s="53" t="s">
        <v>3017</v>
      </c>
      <c r="I167" s="53">
        <v>16736</v>
      </c>
      <c r="J167" s="53" t="s">
        <v>3355</v>
      </c>
      <c r="K167" s="53" t="s">
        <v>3355</v>
      </c>
      <c r="L167" s="53" t="s">
        <v>4219</v>
      </c>
      <c r="M167" s="53" t="s">
        <v>4836</v>
      </c>
      <c r="N167" s="53" t="s">
        <v>4836</v>
      </c>
      <c r="O167" s="53" t="s">
        <v>3355</v>
      </c>
      <c r="P167" s="53" t="s">
        <v>3355</v>
      </c>
      <c r="Q167" s="53" t="s">
        <v>3017</v>
      </c>
      <c r="R167" s="53" t="s">
        <v>4300</v>
      </c>
      <c r="S167" s="53" t="s">
        <v>4153</v>
      </c>
      <c r="T167" s="53" t="s">
        <v>4087</v>
      </c>
      <c r="U167" s="53" t="s">
        <v>3355</v>
      </c>
      <c r="V167" s="53" t="s">
        <v>3352</v>
      </c>
      <c r="W167" s="53" t="s">
        <v>3355</v>
      </c>
      <c r="X167" s="53" t="s">
        <v>4950</v>
      </c>
      <c r="Y167" s="53" t="s">
        <v>4107</v>
      </c>
      <c r="Z167" s="53" t="s">
        <v>4838</v>
      </c>
      <c r="AA167" s="53" t="s">
        <v>4631</v>
      </c>
      <c r="AB167" s="53" t="s">
        <v>3355</v>
      </c>
      <c r="AC167" s="53" t="s">
        <v>4447</v>
      </c>
      <c r="AD167" s="53" t="s">
        <v>3355</v>
      </c>
      <c r="AE167" s="53" t="s">
        <v>3355</v>
      </c>
      <c r="AF167" s="53" t="s">
        <v>3355</v>
      </c>
      <c r="AG167" s="53" t="s">
        <v>3355</v>
      </c>
      <c r="AH167" s="53" t="s">
        <v>3355</v>
      </c>
      <c r="AI167" s="53" t="s">
        <v>3355</v>
      </c>
      <c r="AJ167" s="53" t="s">
        <v>3355</v>
      </c>
      <c r="AK167" s="53" t="s">
        <v>1292</v>
      </c>
      <c r="AL167" s="53" t="s">
        <v>4951</v>
      </c>
      <c r="AM167" s="53" t="s">
        <v>3355</v>
      </c>
      <c r="AN167" s="53" t="s">
        <v>4952</v>
      </c>
      <c r="AO167" s="53" t="s">
        <v>3355</v>
      </c>
      <c r="AP167" s="54">
        <v>45820.4236805556</v>
      </c>
      <c r="AQ167" s="53" t="s">
        <v>3355</v>
      </c>
      <c r="AR167" s="53" t="s">
        <v>3473</v>
      </c>
      <c r="AS167" s="53" t="s">
        <v>3383</v>
      </c>
      <c r="AT167" s="53" t="s">
        <v>4089</v>
      </c>
      <c r="AU167" s="53" t="s">
        <v>4953</v>
      </c>
      <c r="AV167" s="53" t="s">
        <v>3355</v>
      </c>
      <c r="AW167" s="54">
        <v>45797.6378819444</v>
      </c>
      <c r="AX167" s="53" t="s">
        <v>4951</v>
      </c>
      <c r="AY167" s="53" t="s">
        <v>4090</v>
      </c>
      <c r="AZ167" s="53" t="s">
        <v>3355</v>
      </c>
      <c r="BA167" s="53" t="s">
        <v>3355</v>
      </c>
      <c r="BB167" s="53" t="s">
        <v>1292</v>
      </c>
      <c r="BC167" s="53" t="s">
        <v>2954</v>
      </c>
      <c r="BD167" s="53" t="s">
        <v>4164</v>
      </c>
      <c r="BE167" s="53" t="s">
        <v>3355</v>
      </c>
      <c r="BF167" s="53" t="s">
        <v>4092</v>
      </c>
      <c r="BG167" s="53" t="s">
        <v>3355</v>
      </c>
      <c r="BH167" s="53" t="s">
        <v>3355</v>
      </c>
      <c r="BI167" s="53" t="s">
        <v>2814</v>
      </c>
      <c r="BJ167" s="53" t="s">
        <v>3355</v>
      </c>
      <c r="BK167" s="53" t="s">
        <v>3355</v>
      </c>
      <c r="BL167" s="53">
        <v>3434085</v>
      </c>
      <c r="BM167" s="53" t="s">
        <v>4954</v>
      </c>
      <c r="BN167" s="53" t="s">
        <v>3355</v>
      </c>
      <c r="BO167" s="53">
        <v>16736</v>
      </c>
      <c r="BP167" s="53" t="s">
        <v>4581</v>
      </c>
      <c r="BQ167" s="53" t="s">
        <v>3355</v>
      </c>
      <c r="BR167" s="53" t="s">
        <v>4955</v>
      </c>
      <c r="BS167" s="53" t="s">
        <v>1292</v>
      </c>
      <c r="BT167" s="53" t="s">
        <v>3355</v>
      </c>
      <c r="BU167" s="53" t="s">
        <v>3355</v>
      </c>
      <c r="BV167" s="53" t="s">
        <v>4095</v>
      </c>
      <c r="BW167" s="53" t="s">
        <v>3355</v>
      </c>
      <c r="BX167" s="53">
        <v>16736</v>
      </c>
      <c r="BY167" s="53" t="s">
        <v>3355</v>
      </c>
      <c r="BZ167" s="53" t="s">
        <v>3355</v>
      </c>
      <c r="CA167" s="53" t="s">
        <v>3355</v>
      </c>
      <c r="CB167" s="53" t="s">
        <v>3355</v>
      </c>
      <c r="CC167" s="53" t="s">
        <v>3355</v>
      </c>
      <c r="CD167" s="53" t="s">
        <v>3355</v>
      </c>
      <c r="CE167" t="s">
        <v>4096</v>
      </c>
      <c r="CF167" t="s">
        <v>4097</v>
      </c>
    </row>
    <row r="168" spans="1:84">
      <c r="A168" s="53">
        <v>22675</v>
      </c>
      <c r="B168" s="53" t="s">
        <v>4214</v>
      </c>
      <c r="C168" s="53" t="s">
        <v>3355</v>
      </c>
      <c r="D168" s="53" t="s">
        <v>4834</v>
      </c>
      <c r="E168" s="53" t="s">
        <v>4099</v>
      </c>
      <c r="F168" s="53" t="s">
        <v>4956</v>
      </c>
      <c r="G168" s="53" t="s">
        <v>3383</v>
      </c>
      <c r="H168" s="53" t="s">
        <v>4360</v>
      </c>
      <c r="I168" s="53">
        <v>99999</v>
      </c>
      <c r="J168" s="53" t="s">
        <v>3355</v>
      </c>
      <c r="K168" s="53" t="s">
        <v>3355</v>
      </c>
      <c r="L168" s="53" t="s">
        <v>3346</v>
      </c>
      <c r="M168" s="53" t="s">
        <v>4836</v>
      </c>
      <c r="N168" s="53" t="s">
        <v>4836</v>
      </c>
      <c r="O168" s="53" t="s">
        <v>4083</v>
      </c>
      <c r="P168" s="53" t="s">
        <v>4084</v>
      </c>
      <c r="Q168" s="53" t="s">
        <v>4360</v>
      </c>
      <c r="R168" s="53" t="s">
        <v>4640</v>
      </c>
      <c r="S168" s="53" t="s">
        <v>4641</v>
      </c>
      <c r="T168" s="53" t="s">
        <v>3355</v>
      </c>
      <c r="U168" s="53" t="s">
        <v>3383</v>
      </c>
      <c r="V168" s="53" t="s">
        <v>3352</v>
      </c>
      <c r="W168" s="53" t="s">
        <v>3355</v>
      </c>
      <c r="X168" s="53" t="s">
        <v>4837</v>
      </c>
      <c r="Y168" s="53" t="s">
        <v>3355</v>
      </c>
      <c r="Z168" s="53" t="s">
        <v>3355</v>
      </c>
      <c r="AA168" s="53" t="s">
        <v>3355</v>
      </c>
      <c r="AB168" s="53" t="s">
        <v>4225</v>
      </c>
      <c r="AC168" s="53" t="s">
        <v>4227</v>
      </c>
      <c r="AD168" s="53" t="s">
        <v>3355</v>
      </c>
      <c r="AE168" s="53" t="s">
        <v>3355</v>
      </c>
      <c r="AF168" s="53" t="s">
        <v>4227</v>
      </c>
      <c r="AG168" s="53" t="s">
        <v>3355</v>
      </c>
      <c r="AH168" s="53" t="s">
        <v>3355</v>
      </c>
      <c r="AI168" s="53" t="s">
        <v>4227</v>
      </c>
      <c r="AJ168" s="53" t="s">
        <v>3355</v>
      </c>
      <c r="AK168" s="53" t="s">
        <v>3355</v>
      </c>
      <c r="AL168" s="53" t="s">
        <v>3355</v>
      </c>
      <c r="AM168" s="53" t="s">
        <v>3355</v>
      </c>
      <c r="AN168" s="53" t="s">
        <v>3355</v>
      </c>
      <c r="AO168" s="53" t="s">
        <v>3355</v>
      </c>
      <c r="AP168" s="54">
        <v>45797.4948726852</v>
      </c>
      <c r="AQ168" s="53" t="s">
        <v>3355</v>
      </c>
      <c r="AR168" s="53" t="s">
        <v>3355</v>
      </c>
      <c r="AS168" s="53" t="s">
        <v>3383</v>
      </c>
      <c r="AT168" s="53" t="s">
        <v>4089</v>
      </c>
      <c r="AU168" s="53" t="s">
        <v>3355</v>
      </c>
      <c r="AV168" s="53" t="s">
        <v>3355</v>
      </c>
      <c r="AW168" s="54">
        <v>45791.7151851852</v>
      </c>
      <c r="AX168" s="53" t="s">
        <v>3355</v>
      </c>
      <c r="AY168" s="53" t="s">
        <v>4090</v>
      </c>
      <c r="AZ168" s="53" t="s">
        <v>3355</v>
      </c>
      <c r="BA168" s="53" t="s">
        <v>3355</v>
      </c>
      <c r="BB168" s="53" t="s">
        <v>3355</v>
      </c>
      <c r="BC168" s="53" t="s">
        <v>3355</v>
      </c>
      <c r="BD168" s="53" t="s">
        <v>4840</v>
      </c>
      <c r="BE168" s="53" t="s">
        <v>3355</v>
      </c>
      <c r="BF168" s="53" t="s">
        <v>4092</v>
      </c>
      <c r="BG168" s="53" t="s">
        <v>3355</v>
      </c>
      <c r="BH168" s="53" t="s">
        <v>3355</v>
      </c>
      <c r="BI168" s="53" t="s">
        <v>739</v>
      </c>
      <c r="BJ168" s="53" t="s">
        <v>3355</v>
      </c>
      <c r="BK168" s="53" t="s">
        <v>3355</v>
      </c>
      <c r="BL168" s="53" t="s">
        <v>3355</v>
      </c>
      <c r="BM168" s="53" t="s">
        <v>3355</v>
      </c>
      <c r="BN168" s="53">
        <v>99999</v>
      </c>
      <c r="BO168" s="53" t="s">
        <v>3355</v>
      </c>
      <c r="BP168" s="53" t="s">
        <v>3355</v>
      </c>
      <c r="BQ168" s="53" t="s">
        <v>3355</v>
      </c>
      <c r="BR168" s="53" t="s">
        <v>3355</v>
      </c>
      <c r="BS168" s="53" t="s">
        <v>3355</v>
      </c>
      <c r="BT168" s="53" t="s">
        <v>3355</v>
      </c>
      <c r="BU168" s="53" t="s">
        <v>3355</v>
      </c>
      <c r="BV168" s="53" t="s">
        <v>3355</v>
      </c>
      <c r="BW168" s="53" t="s">
        <v>3355</v>
      </c>
      <c r="BX168" s="53">
        <v>99999</v>
      </c>
      <c r="BY168" s="53" t="s">
        <v>3355</v>
      </c>
      <c r="BZ168" s="53" t="s">
        <v>3355</v>
      </c>
      <c r="CA168" s="53" t="s">
        <v>3383</v>
      </c>
      <c r="CB168" s="53" t="s">
        <v>4095</v>
      </c>
      <c r="CC168" s="53" t="s">
        <v>3355</v>
      </c>
      <c r="CD168" s="53" t="s">
        <v>3355</v>
      </c>
      <c r="CE168" t="s">
        <v>4096</v>
      </c>
      <c r="CF168" t="s">
        <v>4097</v>
      </c>
    </row>
    <row r="169" spans="1:84">
      <c r="A169" s="53">
        <v>22711</v>
      </c>
      <c r="B169" s="53" t="s">
        <v>3355</v>
      </c>
      <c r="C169" s="53" t="s">
        <v>4957</v>
      </c>
      <c r="D169" s="53" t="s">
        <v>3355</v>
      </c>
      <c r="E169" s="53" t="s">
        <v>4099</v>
      </c>
      <c r="F169" s="53" t="s">
        <v>4958</v>
      </c>
      <c r="G169" s="53" t="s">
        <v>3383</v>
      </c>
      <c r="H169" s="53" t="s">
        <v>3017</v>
      </c>
      <c r="I169" s="53">
        <v>11925</v>
      </c>
      <c r="J169" s="53" t="s">
        <v>3355</v>
      </c>
      <c r="K169" s="53" t="s">
        <v>3355</v>
      </c>
      <c r="L169" s="53" t="s">
        <v>4219</v>
      </c>
      <c r="M169" s="53" t="s">
        <v>4959</v>
      </c>
      <c r="N169" s="53" t="s">
        <v>4959</v>
      </c>
      <c r="O169" s="53" t="s">
        <v>3355</v>
      </c>
      <c r="P169" s="53" t="s">
        <v>3355</v>
      </c>
      <c r="Q169" s="53" t="s">
        <v>3017</v>
      </c>
      <c r="R169" s="53" t="s">
        <v>4300</v>
      </c>
      <c r="S169" s="53" t="s">
        <v>4153</v>
      </c>
      <c r="T169" s="53" t="s">
        <v>4087</v>
      </c>
      <c r="U169" s="53" t="s">
        <v>3355</v>
      </c>
      <c r="V169" s="53" t="s">
        <v>3352</v>
      </c>
      <c r="W169" s="53" t="s">
        <v>3355</v>
      </c>
      <c r="X169" s="53" t="s">
        <v>4960</v>
      </c>
      <c r="Y169" s="53" t="s">
        <v>4107</v>
      </c>
      <c r="Z169" s="53" t="s">
        <v>4838</v>
      </c>
      <c r="AA169" s="53" t="s">
        <v>4631</v>
      </c>
      <c r="AB169" s="53" t="s">
        <v>3355</v>
      </c>
      <c r="AC169" s="53" t="s">
        <v>4447</v>
      </c>
      <c r="AD169" s="53" t="s">
        <v>3355</v>
      </c>
      <c r="AE169" s="53" t="s">
        <v>3355</v>
      </c>
      <c r="AF169" s="53" t="s">
        <v>3355</v>
      </c>
      <c r="AG169" s="53" t="s">
        <v>3355</v>
      </c>
      <c r="AH169" s="53" t="s">
        <v>3355</v>
      </c>
      <c r="AI169" s="53" t="s">
        <v>3355</v>
      </c>
      <c r="AJ169" s="53" t="s">
        <v>3355</v>
      </c>
      <c r="AK169" s="53" t="s">
        <v>1292</v>
      </c>
      <c r="AL169" s="53" t="s">
        <v>4961</v>
      </c>
      <c r="AM169" s="53" t="s">
        <v>3355</v>
      </c>
      <c r="AN169" s="53" t="s">
        <v>4962</v>
      </c>
      <c r="AO169" s="53" t="s">
        <v>3355</v>
      </c>
      <c r="AP169" s="54">
        <v>45820.4236574074</v>
      </c>
      <c r="AQ169" s="53" t="s">
        <v>3355</v>
      </c>
      <c r="AR169" s="53" t="s">
        <v>3473</v>
      </c>
      <c r="AS169" s="53" t="s">
        <v>3383</v>
      </c>
      <c r="AT169" s="53" t="s">
        <v>4089</v>
      </c>
      <c r="AU169" s="53" t="s">
        <v>4963</v>
      </c>
      <c r="AV169" s="53" t="s">
        <v>3355</v>
      </c>
      <c r="AW169" s="54">
        <v>45797.6229861111</v>
      </c>
      <c r="AX169" s="53" t="s">
        <v>4961</v>
      </c>
      <c r="AY169" s="53" t="s">
        <v>4090</v>
      </c>
      <c r="AZ169" s="53" t="s">
        <v>3355</v>
      </c>
      <c r="BA169" s="53" t="s">
        <v>3355</v>
      </c>
      <c r="BB169" s="53" t="s">
        <v>3355</v>
      </c>
      <c r="BC169" s="53" t="s">
        <v>3015</v>
      </c>
      <c r="BD169" s="53" t="s">
        <v>4307</v>
      </c>
      <c r="BE169" s="53" t="s">
        <v>2866</v>
      </c>
      <c r="BF169" s="53" t="s">
        <v>4092</v>
      </c>
      <c r="BG169" s="53" t="s">
        <v>3355</v>
      </c>
      <c r="BH169" s="53" t="s">
        <v>3355</v>
      </c>
      <c r="BI169" s="53" t="s">
        <v>2814</v>
      </c>
      <c r="BJ169" s="53" t="s">
        <v>3355</v>
      </c>
      <c r="BK169" s="53" t="s">
        <v>3355</v>
      </c>
      <c r="BL169" s="53">
        <v>3203701</v>
      </c>
      <c r="BM169" s="53" t="s">
        <v>4964</v>
      </c>
      <c r="BN169" s="53" t="s">
        <v>3355</v>
      </c>
      <c r="BO169" s="53">
        <v>11925</v>
      </c>
      <c r="BP169" s="53" t="s">
        <v>4581</v>
      </c>
      <c r="BQ169" s="53" t="s">
        <v>3355</v>
      </c>
      <c r="BR169" s="53" t="s">
        <v>4965</v>
      </c>
      <c r="BS169" s="53" t="s">
        <v>1292</v>
      </c>
      <c r="BT169" s="53" t="s">
        <v>3355</v>
      </c>
      <c r="BU169" s="53" t="s">
        <v>3355</v>
      </c>
      <c r="BV169" s="53" t="s">
        <v>4095</v>
      </c>
      <c r="BW169" s="53" t="s">
        <v>3355</v>
      </c>
      <c r="BX169" s="53">
        <v>11925</v>
      </c>
      <c r="BY169" s="53" t="s">
        <v>3355</v>
      </c>
      <c r="BZ169" s="53" t="s">
        <v>3355</v>
      </c>
      <c r="CA169" s="53" t="s">
        <v>3355</v>
      </c>
      <c r="CB169" s="53" t="s">
        <v>3355</v>
      </c>
      <c r="CC169" s="53" t="s">
        <v>3355</v>
      </c>
      <c r="CD169" s="53" t="s">
        <v>3355</v>
      </c>
      <c r="CE169" t="s">
        <v>4096</v>
      </c>
      <c r="CF169" t="s">
        <v>4097</v>
      </c>
    </row>
    <row r="170" spans="1:84">
      <c r="A170" s="53">
        <v>23480</v>
      </c>
      <c r="B170" s="53" t="s">
        <v>3355</v>
      </c>
      <c r="C170" s="53" t="s">
        <v>4966</v>
      </c>
      <c r="D170" s="53" t="s">
        <v>3355</v>
      </c>
      <c r="E170" s="53" t="s">
        <v>4099</v>
      </c>
      <c r="F170" s="53" t="s">
        <v>4967</v>
      </c>
      <c r="G170" s="53" t="s">
        <v>3383</v>
      </c>
      <c r="H170" s="53" t="s">
        <v>3181</v>
      </c>
      <c r="I170" s="53">
        <v>2941.33</v>
      </c>
      <c r="J170" s="53" t="s">
        <v>3355</v>
      </c>
      <c r="K170" s="53" t="s">
        <v>3355</v>
      </c>
      <c r="L170" s="53" t="s">
        <v>4219</v>
      </c>
      <c r="M170" s="53" t="s">
        <v>4968</v>
      </c>
      <c r="N170" s="53" t="s">
        <v>4968</v>
      </c>
      <c r="O170" s="53" t="s">
        <v>3355</v>
      </c>
      <c r="P170" s="53" t="s">
        <v>3355</v>
      </c>
      <c r="Q170" s="53" t="s">
        <v>3181</v>
      </c>
      <c r="R170" s="53" t="s">
        <v>4240</v>
      </c>
      <c r="S170" s="53" t="s">
        <v>4241</v>
      </c>
      <c r="T170" s="53" t="s">
        <v>4087</v>
      </c>
      <c r="U170" s="53" t="s">
        <v>3355</v>
      </c>
      <c r="V170" s="53" t="s">
        <v>3352</v>
      </c>
      <c r="W170" s="53" t="s">
        <v>3355</v>
      </c>
      <c r="X170" s="53" t="s">
        <v>4969</v>
      </c>
      <c r="Y170" s="53" t="s">
        <v>4107</v>
      </c>
      <c r="Z170" s="53" t="s">
        <v>4959</v>
      </c>
      <c r="AA170" s="53" t="s">
        <v>4970</v>
      </c>
      <c r="AB170" s="53" t="s">
        <v>3355</v>
      </c>
      <c r="AC170" s="53" t="s">
        <v>4447</v>
      </c>
      <c r="AD170" s="53" t="s">
        <v>3355</v>
      </c>
      <c r="AE170" s="53" t="s">
        <v>3355</v>
      </c>
      <c r="AF170" s="53" t="s">
        <v>3355</v>
      </c>
      <c r="AG170" s="53" t="s">
        <v>3355</v>
      </c>
      <c r="AH170" s="53" t="s">
        <v>3355</v>
      </c>
      <c r="AI170" s="53" t="s">
        <v>3355</v>
      </c>
      <c r="AJ170" s="53" t="s">
        <v>3355</v>
      </c>
      <c r="AK170" s="53" t="s">
        <v>1292</v>
      </c>
      <c r="AL170" s="53" t="s">
        <v>4971</v>
      </c>
      <c r="AM170" s="53" t="s">
        <v>3355</v>
      </c>
      <c r="AN170" s="53" t="s">
        <v>4972</v>
      </c>
      <c r="AO170" s="53" t="s">
        <v>3355</v>
      </c>
      <c r="AP170" s="54">
        <v>45828.6360532407</v>
      </c>
      <c r="AQ170" s="53" t="s">
        <v>3355</v>
      </c>
      <c r="AR170" s="53" t="s">
        <v>3473</v>
      </c>
      <c r="AS170" s="53" t="s">
        <v>3383</v>
      </c>
      <c r="AT170" s="53" t="s">
        <v>4089</v>
      </c>
      <c r="AU170" s="53" t="s">
        <v>4973</v>
      </c>
      <c r="AV170" s="53" t="s">
        <v>3355</v>
      </c>
      <c r="AW170" s="54">
        <v>45790.7054282407</v>
      </c>
      <c r="AX170" s="53" t="s">
        <v>4971</v>
      </c>
      <c r="AY170" s="53" t="s">
        <v>4090</v>
      </c>
      <c r="AZ170" s="53" t="s">
        <v>3355</v>
      </c>
      <c r="BA170" s="53" t="s">
        <v>3355</v>
      </c>
      <c r="BB170" s="53" t="s">
        <v>3355</v>
      </c>
      <c r="BC170" s="53" t="s">
        <v>3179</v>
      </c>
      <c r="BD170" s="53" t="s">
        <v>4244</v>
      </c>
      <c r="BE170" s="53" t="s">
        <v>2852</v>
      </c>
      <c r="BF170" s="53" t="s">
        <v>4092</v>
      </c>
      <c r="BG170" s="53" t="s">
        <v>3355</v>
      </c>
      <c r="BH170" s="53" t="s">
        <v>3355</v>
      </c>
      <c r="BI170" s="53" t="s">
        <v>2814</v>
      </c>
      <c r="BJ170" s="53" t="s">
        <v>3355</v>
      </c>
      <c r="BK170" s="53" t="s">
        <v>3355</v>
      </c>
      <c r="BL170" s="53">
        <v>3116853</v>
      </c>
      <c r="BM170" s="53" t="s">
        <v>4974</v>
      </c>
      <c r="BN170" s="53" t="s">
        <v>3355</v>
      </c>
      <c r="BO170" s="53">
        <v>2941.33</v>
      </c>
      <c r="BP170" s="53" t="s">
        <v>4581</v>
      </c>
      <c r="BQ170" s="53" t="s">
        <v>3355</v>
      </c>
      <c r="BR170" s="53" t="s">
        <v>4975</v>
      </c>
      <c r="BS170" s="53" t="s">
        <v>1292</v>
      </c>
      <c r="BT170" s="53" t="s">
        <v>3355</v>
      </c>
      <c r="BU170" s="53" t="s">
        <v>3355</v>
      </c>
      <c r="BV170" s="53" t="s">
        <v>4095</v>
      </c>
      <c r="BW170" s="53" t="s">
        <v>3355</v>
      </c>
      <c r="BX170" s="53">
        <v>2941.33</v>
      </c>
      <c r="BY170" s="53" t="s">
        <v>3355</v>
      </c>
      <c r="BZ170" s="53" t="s">
        <v>3355</v>
      </c>
      <c r="CA170" s="53" t="s">
        <v>3355</v>
      </c>
      <c r="CB170" s="53" t="s">
        <v>3355</v>
      </c>
      <c r="CC170" s="53" t="s">
        <v>3355</v>
      </c>
      <c r="CD170" s="53" t="s">
        <v>3355</v>
      </c>
      <c r="CE170" t="s">
        <v>4096</v>
      </c>
      <c r="CF170" t="s">
        <v>4097</v>
      </c>
    </row>
    <row r="171" spans="1:84">
      <c r="A171" s="53">
        <v>24310</v>
      </c>
      <c r="B171" s="53" t="s">
        <v>3355</v>
      </c>
      <c r="C171" s="53" t="s">
        <v>4976</v>
      </c>
      <c r="D171" s="53" t="s">
        <v>3355</v>
      </c>
      <c r="E171" s="53" t="s">
        <v>4099</v>
      </c>
      <c r="F171" s="53" t="s">
        <v>4977</v>
      </c>
      <c r="G171" s="53" t="s">
        <v>3383</v>
      </c>
      <c r="H171" s="53" t="s">
        <v>3123</v>
      </c>
      <c r="I171" s="53">
        <v>10230</v>
      </c>
      <c r="J171" s="53" t="s">
        <v>3355</v>
      </c>
      <c r="K171" s="53" t="s">
        <v>3355</v>
      </c>
      <c r="L171" s="53" t="s">
        <v>4219</v>
      </c>
      <c r="M171" s="53" t="s">
        <v>4978</v>
      </c>
      <c r="N171" s="53" t="s">
        <v>4978</v>
      </c>
      <c r="O171" s="53" t="s">
        <v>3355</v>
      </c>
      <c r="P171" s="53" t="s">
        <v>3355</v>
      </c>
      <c r="Q171" s="53" t="s">
        <v>3123</v>
      </c>
      <c r="R171" s="53" t="s">
        <v>4250</v>
      </c>
      <c r="S171" s="53" t="s">
        <v>4172</v>
      </c>
      <c r="T171" s="53" t="s">
        <v>4087</v>
      </c>
      <c r="U171" s="53" t="s">
        <v>3355</v>
      </c>
      <c r="V171" s="53" t="s">
        <v>3352</v>
      </c>
      <c r="W171" s="53" t="s">
        <v>3355</v>
      </c>
      <c r="X171" s="53" t="s">
        <v>4979</v>
      </c>
      <c r="Y171" s="53" t="s">
        <v>4107</v>
      </c>
      <c r="Z171" s="53" t="s">
        <v>4836</v>
      </c>
      <c r="AA171" s="53" t="s">
        <v>4970</v>
      </c>
      <c r="AB171" s="53" t="s">
        <v>3355</v>
      </c>
      <c r="AC171" s="53" t="s">
        <v>4447</v>
      </c>
      <c r="AD171" s="53" t="s">
        <v>3355</v>
      </c>
      <c r="AE171" s="53" t="s">
        <v>3355</v>
      </c>
      <c r="AF171" s="53" t="s">
        <v>3355</v>
      </c>
      <c r="AG171" s="53" t="s">
        <v>3355</v>
      </c>
      <c r="AH171" s="53" t="s">
        <v>3355</v>
      </c>
      <c r="AI171" s="53" t="s">
        <v>3355</v>
      </c>
      <c r="AJ171" s="53" t="s">
        <v>3355</v>
      </c>
      <c r="AK171" s="53" t="s">
        <v>1292</v>
      </c>
      <c r="AL171" s="53" t="s">
        <v>4980</v>
      </c>
      <c r="AM171" s="53" t="s">
        <v>3355</v>
      </c>
      <c r="AN171" s="53" t="s">
        <v>4981</v>
      </c>
      <c r="AO171" s="53" t="s">
        <v>3355</v>
      </c>
      <c r="AP171" s="54">
        <v>45828.6285532407</v>
      </c>
      <c r="AQ171" s="53" t="s">
        <v>3355</v>
      </c>
      <c r="AR171" s="53" t="s">
        <v>3473</v>
      </c>
      <c r="AS171" s="53" t="s">
        <v>3383</v>
      </c>
      <c r="AT171" s="53" t="s">
        <v>4089</v>
      </c>
      <c r="AU171" s="53" t="s">
        <v>4982</v>
      </c>
      <c r="AV171" s="53" t="s">
        <v>3355</v>
      </c>
      <c r="AW171" s="54">
        <v>45790.7076041667</v>
      </c>
      <c r="AX171" s="53" t="s">
        <v>4980</v>
      </c>
      <c r="AY171" s="53" t="s">
        <v>4090</v>
      </c>
      <c r="AZ171" s="53" t="s">
        <v>3355</v>
      </c>
      <c r="BA171" s="53" t="s">
        <v>3355</v>
      </c>
      <c r="BB171" s="53" t="s">
        <v>3355</v>
      </c>
      <c r="BC171" s="53" t="s">
        <v>3121</v>
      </c>
      <c r="BD171" s="53" t="s">
        <v>4252</v>
      </c>
      <c r="BE171" s="53" t="s">
        <v>2856</v>
      </c>
      <c r="BF171" s="53" t="s">
        <v>4092</v>
      </c>
      <c r="BG171" s="53" t="s">
        <v>3355</v>
      </c>
      <c r="BH171" s="53" t="s">
        <v>3355</v>
      </c>
      <c r="BI171" s="53" t="s">
        <v>2814</v>
      </c>
      <c r="BJ171" s="53" t="s">
        <v>3355</v>
      </c>
      <c r="BK171" s="53" t="s">
        <v>3355</v>
      </c>
      <c r="BL171" s="53">
        <v>3196607</v>
      </c>
      <c r="BM171" s="53" t="s">
        <v>4983</v>
      </c>
      <c r="BN171" s="53" t="s">
        <v>3355</v>
      </c>
      <c r="BO171" s="53">
        <v>10230</v>
      </c>
      <c r="BP171" s="53" t="s">
        <v>4581</v>
      </c>
      <c r="BQ171" s="53" t="s">
        <v>3355</v>
      </c>
      <c r="BR171" s="53" t="s">
        <v>4984</v>
      </c>
      <c r="BS171" s="53" t="s">
        <v>1292</v>
      </c>
      <c r="BT171" s="53" t="s">
        <v>3355</v>
      </c>
      <c r="BU171" s="53" t="s">
        <v>3355</v>
      </c>
      <c r="BV171" s="53" t="s">
        <v>4095</v>
      </c>
      <c r="BW171" s="53" t="s">
        <v>3355</v>
      </c>
      <c r="BX171" s="53">
        <v>10230</v>
      </c>
      <c r="BY171" s="53" t="s">
        <v>3355</v>
      </c>
      <c r="BZ171" s="53" t="s">
        <v>3355</v>
      </c>
      <c r="CA171" s="53" t="s">
        <v>3355</v>
      </c>
      <c r="CB171" s="53" t="s">
        <v>3355</v>
      </c>
      <c r="CC171" s="53" t="s">
        <v>3355</v>
      </c>
      <c r="CD171" s="53" t="s">
        <v>3355</v>
      </c>
      <c r="CE171" t="s">
        <v>4096</v>
      </c>
      <c r="CF171" t="s">
        <v>4097</v>
      </c>
    </row>
    <row r="172" spans="1:84">
      <c r="A172" s="53">
        <v>24380</v>
      </c>
      <c r="B172" s="53" t="s">
        <v>4214</v>
      </c>
      <c r="C172" s="53" t="s">
        <v>3355</v>
      </c>
      <c r="D172" s="53" t="s">
        <v>4985</v>
      </c>
      <c r="E172" s="53" t="s">
        <v>4099</v>
      </c>
      <c r="F172" s="53" t="s">
        <v>4986</v>
      </c>
      <c r="G172" s="53" t="s">
        <v>3383</v>
      </c>
      <c r="H172" s="53" t="s">
        <v>4221</v>
      </c>
      <c r="I172" s="53">
        <v>104205.22</v>
      </c>
      <c r="J172" s="53" t="s">
        <v>1292</v>
      </c>
      <c r="K172" s="53" t="s">
        <v>4218</v>
      </c>
      <c r="L172" s="53" t="s">
        <v>4219</v>
      </c>
      <c r="M172" s="53" t="s">
        <v>4978</v>
      </c>
      <c r="N172" s="53" t="s">
        <v>4987</v>
      </c>
      <c r="O172" s="53" t="s">
        <v>4083</v>
      </c>
      <c r="P172" s="53" t="s">
        <v>4084</v>
      </c>
      <c r="Q172" s="53" t="s">
        <v>4221</v>
      </c>
      <c r="R172" s="53" t="s">
        <v>4220</v>
      </c>
      <c r="S172" s="53" t="s">
        <v>4221</v>
      </c>
      <c r="T172" s="53" t="s">
        <v>3355</v>
      </c>
      <c r="U172" s="53" t="s">
        <v>3383</v>
      </c>
      <c r="V172" s="53" t="s">
        <v>4217</v>
      </c>
      <c r="W172" s="53" t="s">
        <v>3355</v>
      </c>
      <c r="X172" s="53" t="s">
        <v>4988</v>
      </c>
      <c r="Y172" s="53" t="s">
        <v>4259</v>
      </c>
      <c r="Z172" s="53" t="s">
        <v>4989</v>
      </c>
      <c r="AA172" s="53" t="s">
        <v>4978</v>
      </c>
      <c r="AB172" s="53" t="s">
        <v>4225</v>
      </c>
      <c r="AC172" s="53" t="s">
        <v>4447</v>
      </c>
      <c r="AD172" s="53" t="s">
        <v>3355</v>
      </c>
      <c r="AE172" s="53" t="s">
        <v>3355</v>
      </c>
      <c r="AF172" s="53" t="s">
        <v>4227</v>
      </c>
      <c r="AG172" s="53" t="s">
        <v>3355</v>
      </c>
      <c r="AH172" s="53" t="s">
        <v>3355</v>
      </c>
      <c r="AI172" s="53" t="s">
        <v>4227</v>
      </c>
      <c r="AJ172" s="53" t="s">
        <v>3355</v>
      </c>
      <c r="AK172" s="53" t="s">
        <v>1292</v>
      </c>
      <c r="AL172" s="53" t="s">
        <v>4990</v>
      </c>
      <c r="AM172" s="53" t="s">
        <v>3355</v>
      </c>
      <c r="AN172" s="53" t="s">
        <v>4991</v>
      </c>
      <c r="AO172" s="53" t="s">
        <v>3355</v>
      </c>
      <c r="AP172" s="54">
        <v>45786.6570023148</v>
      </c>
      <c r="AQ172" s="53" t="s">
        <v>3355</v>
      </c>
      <c r="AR172" s="53" t="s">
        <v>3576</v>
      </c>
      <c r="AS172" s="53" t="s">
        <v>3383</v>
      </c>
      <c r="AT172" s="53" t="s">
        <v>4089</v>
      </c>
      <c r="AU172" s="53" t="s">
        <v>4992</v>
      </c>
      <c r="AV172" s="53" t="s">
        <v>3355</v>
      </c>
      <c r="AW172" s="54">
        <v>45774.5744097222</v>
      </c>
      <c r="AX172" s="53" t="s">
        <v>4990</v>
      </c>
      <c r="AY172" s="53" t="s">
        <v>4090</v>
      </c>
      <c r="AZ172" s="53" t="s">
        <v>3355</v>
      </c>
      <c r="BA172" s="53" t="s">
        <v>3355</v>
      </c>
      <c r="BB172" s="53" t="s">
        <v>3355</v>
      </c>
      <c r="BC172" s="53" t="s">
        <v>3355</v>
      </c>
      <c r="BD172" s="53" t="s">
        <v>4993</v>
      </c>
      <c r="BE172" s="53" t="s">
        <v>3355</v>
      </c>
      <c r="BF172" s="53" t="s">
        <v>4092</v>
      </c>
      <c r="BG172" s="53" t="s">
        <v>3355</v>
      </c>
      <c r="BH172" s="53" t="s">
        <v>3355</v>
      </c>
      <c r="BI172" s="53" t="s">
        <v>739</v>
      </c>
      <c r="BJ172" s="53" t="s">
        <v>3355</v>
      </c>
      <c r="BK172" s="53" t="s">
        <v>3355</v>
      </c>
      <c r="BL172" s="53" t="s">
        <v>3355</v>
      </c>
      <c r="BM172" s="53" t="s">
        <v>3355</v>
      </c>
      <c r="BN172" s="53">
        <v>104205.22</v>
      </c>
      <c r="BO172" s="53" t="s">
        <v>3355</v>
      </c>
      <c r="BP172" s="53" t="s">
        <v>4652</v>
      </c>
      <c r="BQ172" s="53" t="s">
        <v>3355</v>
      </c>
      <c r="BR172" s="53" t="s">
        <v>3355</v>
      </c>
      <c r="BS172" s="53" t="s">
        <v>3355</v>
      </c>
      <c r="BT172" s="53" t="s">
        <v>1292</v>
      </c>
      <c r="BU172" s="53" t="s">
        <v>3355</v>
      </c>
      <c r="BV172" s="53" t="s">
        <v>3355</v>
      </c>
      <c r="BW172" s="53" t="s">
        <v>3355</v>
      </c>
      <c r="BX172" s="53">
        <v>104205.22</v>
      </c>
      <c r="BY172" s="53" t="s">
        <v>3355</v>
      </c>
      <c r="BZ172" s="53" t="s">
        <v>3355</v>
      </c>
      <c r="CA172" s="53" t="s">
        <v>4095</v>
      </c>
      <c r="CB172" s="53" t="s">
        <v>4095</v>
      </c>
      <c r="CC172" s="53" t="s">
        <v>3355</v>
      </c>
      <c r="CD172" s="53" t="s">
        <v>3355</v>
      </c>
      <c r="CE172" t="s">
        <v>4096</v>
      </c>
      <c r="CF172" t="s">
        <v>4097</v>
      </c>
    </row>
    <row r="173" spans="1:84">
      <c r="A173" s="53">
        <v>24381</v>
      </c>
      <c r="B173" s="53" t="s">
        <v>4214</v>
      </c>
      <c r="C173" s="53" t="s">
        <v>3355</v>
      </c>
      <c r="D173" s="53" t="s">
        <v>4994</v>
      </c>
      <c r="E173" s="53" t="s">
        <v>4099</v>
      </c>
      <c r="F173" s="53" t="s">
        <v>4995</v>
      </c>
      <c r="G173" s="53" t="s">
        <v>3383</v>
      </c>
      <c r="H173" s="53" t="s">
        <v>4217</v>
      </c>
      <c r="I173" s="53">
        <v>25590</v>
      </c>
      <c r="J173" s="53" t="s">
        <v>1292</v>
      </c>
      <c r="K173" s="53" t="s">
        <v>4218</v>
      </c>
      <c r="L173" s="53" t="s">
        <v>4219</v>
      </c>
      <c r="M173" s="53" t="s">
        <v>4978</v>
      </c>
      <c r="N173" s="53" t="s">
        <v>4996</v>
      </c>
      <c r="O173" s="53" t="s">
        <v>4083</v>
      </c>
      <c r="P173" s="53" t="s">
        <v>4084</v>
      </c>
      <c r="Q173" s="53" t="s">
        <v>4217</v>
      </c>
      <c r="R173" s="53" t="s">
        <v>4220</v>
      </c>
      <c r="S173" s="53" t="s">
        <v>4221</v>
      </c>
      <c r="T173" s="53" t="s">
        <v>3355</v>
      </c>
      <c r="U173" s="53" t="s">
        <v>3383</v>
      </c>
      <c r="V173" s="53" t="s">
        <v>4217</v>
      </c>
      <c r="W173" s="53" t="s">
        <v>3355</v>
      </c>
      <c r="X173" s="53" t="s">
        <v>4997</v>
      </c>
      <c r="Y173" s="53" t="s">
        <v>4259</v>
      </c>
      <c r="Z173" s="53" t="s">
        <v>4989</v>
      </c>
      <c r="AA173" s="53" t="s">
        <v>4978</v>
      </c>
      <c r="AB173" s="53" t="s">
        <v>4225</v>
      </c>
      <c r="AC173" s="53" t="s">
        <v>4226</v>
      </c>
      <c r="AD173" s="53" t="s">
        <v>3355</v>
      </c>
      <c r="AE173" s="53" t="s">
        <v>3355</v>
      </c>
      <c r="AF173" s="53" t="s">
        <v>4227</v>
      </c>
      <c r="AG173" s="53" t="s">
        <v>3355</v>
      </c>
      <c r="AH173" s="53" t="s">
        <v>3355</v>
      </c>
      <c r="AI173" s="53" t="s">
        <v>4227</v>
      </c>
      <c r="AJ173" s="53" t="s">
        <v>3355</v>
      </c>
      <c r="AK173" s="53" t="s">
        <v>3355</v>
      </c>
      <c r="AL173" s="53" t="s">
        <v>3355</v>
      </c>
      <c r="AM173" s="53" t="s">
        <v>3355</v>
      </c>
      <c r="AN173" s="53" t="s">
        <v>3355</v>
      </c>
      <c r="AO173" s="53" t="s">
        <v>3355</v>
      </c>
      <c r="AP173" s="54">
        <v>45786.6570138889</v>
      </c>
      <c r="AQ173" s="53" t="s">
        <v>3355</v>
      </c>
      <c r="AR173" s="53" t="s">
        <v>3355</v>
      </c>
      <c r="AS173" s="53" t="s">
        <v>3383</v>
      </c>
      <c r="AT173" s="53" t="s">
        <v>4089</v>
      </c>
      <c r="AU173" s="53" t="s">
        <v>3355</v>
      </c>
      <c r="AV173" s="53" t="s">
        <v>3355</v>
      </c>
      <c r="AW173" s="54">
        <v>45772.4245601852</v>
      </c>
      <c r="AX173" s="53" t="s">
        <v>3355</v>
      </c>
      <c r="AY173" s="53" t="s">
        <v>4090</v>
      </c>
      <c r="AZ173" s="53" t="s">
        <v>3355</v>
      </c>
      <c r="BA173" s="53" t="s">
        <v>3355</v>
      </c>
      <c r="BB173" s="53" t="s">
        <v>3355</v>
      </c>
      <c r="BC173" s="53" t="s">
        <v>3355</v>
      </c>
      <c r="BD173" s="53" t="s">
        <v>4228</v>
      </c>
      <c r="BE173" s="53" t="s">
        <v>3355</v>
      </c>
      <c r="BF173" s="53" t="s">
        <v>4092</v>
      </c>
      <c r="BG173" s="53" t="s">
        <v>3355</v>
      </c>
      <c r="BH173" s="53" t="s">
        <v>3355</v>
      </c>
      <c r="BI173" s="53" t="s">
        <v>739</v>
      </c>
      <c r="BJ173" s="53" t="s">
        <v>3355</v>
      </c>
      <c r="BK173" s="53" t="s">
        <v>3355</v>
      </c>
      <c r="BL173" s="53" t="s">
        <v>3355</v>
      </c>
      <c r="BM173" s="53" t="s">
        <v>3355</v>
      </c>
      <c r="BN173" s="53">
        <v>25590</v>
      </c>
      <c r="BO173" s="53" t="s">
        <v>3355</v>
      </c>
      <c r="BP173" s="53" t="s">
        <v>4652</v>
      </c>
      <c r="BQ173" s="53" t="s">
        <v>3355</v>
      </c>
      <c r="BR173" s="53" t="s">
        <v>3355</v>
      </c>
      <c r="BS173" s="53" t="s">
        <v>3355</v>
      </c>
      <c r="BT173" s="53" t="s">
        <v>1292</v>
      </c>
      <c r="BU173" s="53" t="s">
        <v>3355</v>
      </c>
      <c r="BV173" s="53" t="s">
        <v>3355</v>
      </c>
      <c r="BW173" s="53" t="s">
        <v>3355</v>
      </c>
      <c r="BX173" s="53">
        <v>25590</v>
      </c>
      <c r="BY173" s="53" t="s">
        <v>3355</v>
      </c>
      <c r="BZ173" s="53" t="s">
        <v>3355</v>
      </c>
      <c r="CA173" s="53" t="s">
        <v>4095</v>
      </c>
      <c r="CB173" s="53" t="s">
        <v>4095</v>
      </c>
      <c r="CC173" s="53" t="s">
        <v>3355</v>
      </c>
      <c r="CD173" s="53" t="s">
        <v>3355</v>
      </c>
      <c r="CE173" t="s">
        <v>4096</v>
      </c>
      <c r="CF173" t="s">
        <v>4097</v>
      </c>
    </row>
    <row r="174" spans="1:84">
      <c r="A174" s="53">
        <v>24382</v>
      </c>
      <c r="B174" s="53" t="s">
        <v>4214</v>
      </c>
      <c r="C174" s="53" t="s">
        <v>3355</v>
      </c>
      <c r="D174" s="53" t="s">
        <v>4998</v>
      </c>
      <c r="E174" s="53" t="s">
        <v>4099</v>
      </c>
      <c r="F174" s="53" t="s">
        <v>4999</v>
      </c>
      <c r="G174" s="53" t="s">
        <v>3383</v>
      </c>
      <c r="H174" s="53" t="s">
        <v>4221</v>
      </c>
      <c r="I174" s="53">
        <v>27393.65</v>
      </c>
      <c r="J174" s="53" t="s">
        <v>1292</v>
      </c>
      <c r="K174" s="53" t="s">
        <v>4218</v>
      </c>
      <c r="L174" s="53" t="s">
        <v>4219</v>
      </c>
      <c r="M174" s="53" t="s">
        <v>4978</v>
      </c>
      <c r="N174" s="53" t="s">
        <v>5000</v>
      </c>
      <c r="O174" s="53" t="s">
        <v>4083</v>
      </c>
      <c r="P174" s="53" t="s">
        <v>4084</v>
      </c>
      <c r="Q174" s="53" t="s">
        <v>4221</v>
      </c>
      <c r="R174" s="53" t="s">
        <v>4220</v>
      </c>
      <c r="S174" s="53" t="s">
        <v>4221</v>
      </c>
      <c r="T174" s="53" t="s">
        <v>3355</v>
      </c>
      <c r="U174" s="53" t="s">
        <v>3383</v>
      </c>
      <c r="V174" s="53" t="s">
        <v>4217</v>
      </c>
      <c r="W174" s="53" t="s">
        <v>3355</v>
      </c>
      <c r="X174" s="53" t="s">
        <v>5001</v>
      </c>
      <c r="Y174" s="53" t="s">
        <v>4259</v>
      </c>
      <c r="Z174" s="53" t="s">
        <v>4989</v>
      </c>
      <c r="AA174" s="53" t="s">
        <v>4978</v>
      </c>
      <c r="AB174" s="53" t="s">
        <v>4225</v>
      </c>
      <c r="AC174" s="53" t="s">
        <v>4447</v>
      </c>
      <c r="AD174" s="53" t="s">
        <v>3355</v>
      </c>
      <c r="AE174" s="53" t="s">
        <v>3355</v>
      </c>
      <c r="AF174" s="53" t="s">
        <v>4227</v>
      </c>
      <c r="AG174" s="53" t="s">
        <v>3355</v>
      </c>
      <c r="AH174" s="53" t="s">
        <v>3355</v>
      </c>
      <c r="AI174" s="53" t="s">
        <v>4227</v>
      </c>
      <c r="AJ174" s="53" t="s">
        <v>3355</v>
      </c>
      <c r="AK174" s="53" t="s">
        <v>1292</v>
      </c>
      <c r="AL174" s="53" t="s">
        <v>5002</v>
      </c>
      <c r="AM174" s="53" t="s">
        <v>3355</v>
      </c>
      <c r="AN174" s="53" t="s">
        <v>4579</v>
      </c>
      <c r="AO174" s="53" t="s">
        <v>3355</v>
      </c>
      <c r="AP174" s="54">
        <v>45786.6569907407</v>
      </c>
      <c r="AQ174" s="53" t="s">
        <v>3355</v>
      </c>
      <c r="AR174" s="53" t="s">
        <v>3576</v>
      </c>
      <c r="AS174" s="53" t="s">
        <v>3383</v>
      </c>
      <c r="AT174" s="53" t="s">
        <v>4089</v>
      </c>
      <c r="AU174" s="53" t="s">
        <v>5003</v>
      </c>
      <c r="AV174" s="53" t="s">
        <v>3355</v>
      </c>
      <c r="AW174" s="54">
        <v>45769.7690740741</v>
      </c>
      <c r="AX174" s="53" t="s">
        <v>5002</v>
      </c>
      <c r="AY174" s="53" t="s">
        <v>4090</v>
      </c>
      <c r="AZ174" s="53" t="s">
        <v>3355</v>
      </c>
      <c r="BA174" s="53" t="s">
        <v>3355</v>
      </c>
      <c r="BB174" s="53" t="s">
        <v>3355</v>
      </c>
      <c r="BC174" s="53" t="s">
        <v>3355</v>
      </c>
      <c r="BD174" s="53" t="s">
        <v>4993</v>
      </c>
      <c r="BE174" s="53" t="s">
        <v>3355</v>
      </c>
      <c r="BF174" s="53" t="s">
        <v>4092</v>
      </c>
      <c r="BG174" s="53" t="s">
        <v>3355</v>
      </c>
      <c r="BH174" s="53" t="s">
        <v>3355</v>
      </c>
      <c r="BI174" s="53" t="s">
        <v>739</v>
      </c>
      <c r="BJ174" s="53" t="s">
        <v>3355</v>
      </c>
      <c r="BK174" s="53" t="s">
        <v>3355</v>
      </c>
      <c r="BL174" s="53" t="s">
        <v>3355</v>
      </c>
      <c r="BM174" s="53" t="s">
        <v>3355</v>
      </c>
      <c r="BN174" s="53">
        <v>27393.65</v>
      </c>
      <c r="BO174" s="53" t="s">
        <v>3355</v>
      </c>
      <c r="BP174" s="53" t="s">
        <v>4652</v>
      </c>
      <c r="BQ174" s="53" t="s">
        <v>3355</v>
      </c>
      <c r="BR174" s="53" t="s">
        <v>3355</v>
      </c>
      <c r="BS174" s="53" t="s">
        <v>3355</v>
      </c>
      <c r="BT174" s="53" t="s">
        <v>1292</v>
      </c>
      <c r="BU174" s="53" t="s">
        <v>3355</v>
      </c>
      <c r="BV174" s="53" t="s">
        <v>3355</v>
      </c>
      <c r="BW174" s="53" t="s">
        <v>3355</v>
      </c>
      <c r="BX174" s="53">
        <v>27393.65</v>
      </c>
      <c r="BY174" s="53" t="s">
        <v>3355</v>
      </c>
      <c r="BZ174" s="53" t="s">
        <v>3355</v>
      </c>
      <c r="CA174" s="53" t="s">
        <v>4095</v>
      </c>
      <c r="CB174" s="53" t="s">
        <v>4095</v>
      </c>
      <c r="CC174" s="53" t="s">
        <v>3355</v>
      </c>
      <c r="CD174" s="53" t="s">
        <v>3355</v>
      </c>
      <c r="CE174" t="s">
        <v>4096</v>
      </c>
      <c r="CF174" t="s">
        <v>4097</v>
      </c>
    </row>
    <row r="175" spans="1:84">
      <c r="A175" s="53">
        <v>24470</v>
      </c>
      <c r="B175" s="53" t="s">
        <v>3355</v>
      </c>
      <c r="C175" s="53" t="s">
        <v>5004</v>
      </c>
      <c r="D175" s="53" t="s">
        <v>3355</v>
      </c>
      <c r="E175" s="53" t="s">
        <v>4099</v>
      </c>
      <c r="F175" s="53" t="s">
        <v>5005</v>
      </c>
      <c r="G175" s="53" t="s">
        <v>3383</v>
      </c>
      <c r="H175" s="53" t="s">
        <v>2928</v>
      </c>
      <c r="I175" s="53">
        <v>13340</v>
      </c>
      <c r="J175" s="53" t="s">
        <v>3355</v>
      </c>
      <c r="K175" s="53" t="s">
        <v>3355</v>
      </c>
      <c r="L175" s="53" t="s">
        <v>4219</v>
      </c>
      <c r="M175" s="53" t="s">
        <v>5006</v>
      </c>
      <c r="N175" s="53" t="s">
        <v>5006</v>
      </c>
      <c r="O175" s="53" t="s">
        <v>3355</v>
      </c>
      <c r="P175" s="53" t="s">
        <v>3355</v>
      </c>
      <c r="Q175" s="53" t="s">
        <v>2928</v>
      </c>
      <c r="R175" s="53" t="s">
        <v>5007</v>
      </c>
      <c r="S175" s="53" t="s">
        <v>5008</v>
      </c>
      <c r="T175" s="53" t="s">
        <v>4087</v>
      </c>
      <c r="U175" s="53" t="s">
        <v>3355</v>
      </c>
      <c r="V175" s="53" t="s">
        <v>3352</v>
      </c>
      <c r="W175" s="53" t="s">
        <v>3355</v>
      </c>
      <c r="X175" s="53" t="s">
        <v>5009</v>
      </c>
      <c r="Y175" s="53" t="s">
        <v>4107</v>
      </c>
      <c r="Z175" s="53" t="s">
        <v>4836</v>
      </c>
      <c r="AA175" s="53" t="s">
        <v>4311</v>
      </c>
      <c r="AB175" s="53" t="s">
        <v>3355</v>
      </c>
      <c r="AC175" s="53" t="s">
        <v>4302</v>
      </c>
      <c r="AD175" s="53" t="s">
        <v>3355</v>
      </c>
      <c r="AE175" s="53" t="s">
        <v>3355</v>
      </c>
      <c r="AF175" s="53" t="s">
        <v>3355</v>
      </c>
      <c r="AG175" s="53" t="s">
        <v>3355</v>
      </c>
      <c r="AH175" s="53" t="s">
        <v>3355</v>
      </c>
      <c r="AI175" s="53" t="s">
        <v>3355</v>
      </c>
      <c r="AJ175" s="53" t="s">
        <v>3355</v>
      </c>
      <c r="AK175" s="53" t="s">
        <v>1292</v>
      </c>
      <c r="AL175" s="53" t="s">
        <v>5010</v>
      </c>
      <c r="AM175" s="53" t="s">
        <v>3355</v>
      </c>
      <c r="AN175" s="53" t="s">
        <v>4656</v>
      </c>
      <c r="AO175" s="53" t="s">
        <v>3355</v>
      </c>
      <c r="AP175" s="54">
        <v>45868.4654976852</v>
      </c>
      <c r="AQ175" s="53" t="s">
        <v>3355</v>
      </c>
      <c r="AR175" s="53" t="s">
        <v>3390</v>
      </c>
      <c r="AS175" s="53" t="s">
        <v>3383</v>
      </c>
      <c r="AT175" s="53" t="s">
        <v>4089</v>
      </c>
      <c r="AU175" s="53" t="s">
        <v>5011</v>
      </c>
      <c r="AV175" s="53" t="s">
        <v>3355</v>
      </c>
      <c r="AW175" s="54">
        <v>45791.7575578704</v>
      </c>
      <c r="AX175" s="53" t="s">
        <v>5010</v>
      </c>
      <c r="AY175" s="53" t="s">
        <v>4090</v>
      </c>
      <c r="AZ175" s="53" t="s">
        <v>3355</v>
      </c>
      <c r="BA175" s="53" t="s">
        <v>3355</v>
      </c>
      <c r="BB175" s="53" t="s">
        <v>3355</v>
      </c>
      <c r="BC175" s="53" t="s">
        <v>2149</v>
      </c>
      <c r="BD175" s="53" t="s">
        <v>4008</v>
      </c>
      <c r="BE175" s="53" t="s">
        <v>5012</v>
      </c>
      <c r="BF175" s="53" t="s">
        <v>4092</v>
      </c>
      <c r="BG175" s="53" t="s">
        <v>3355</v>
      </c>
      <c r="BH175" s="53" t="s">
        <v>3355</v>
      </c>
      <c r="BI175" s="53" t="s">
        <v>2814</v>
      </c>
      <c r="BJ175" s="53" t="s">
        <v>3355</v>
      </c>
      <c r="BK175" s="53" t="s">
        <v>3355</v>
      </c>
      <c r="BL175" s="53">
        <v>3538404</v>
      </c>
      <c r="BM175" s="53" t="s">
        <v>5013</v>
      </c>
      <c r="BN175" s="53" t="s">
        <v>3355</v>
      </c>
      <c r="BO175" s="53">
        <v>756</v>
      </c>
      <c r="BP175" s="53" t="s">
        <v>4229</v>
      </c>
      <c r="BQ175" s="53" t="s">
        <v>3355</v>
      </c>
      <c r="BR175" s="53" t="s">
        <v>5014</v>
      </c>
      <c r="BS175" s="53" t="s">
        <v>1292</v>
      </c>
      <c r="BT175" s="53" t="s">
        <v>3355</v>
      </c>
      <c r="BU175" s="53" t="s">
        <v>3355</v>
      </c>
      <c r="BV175" s="53" t="s">
        <v>4095</v>
      </c>
      <c r="BW175" s="53" t="s">
        <v>3355</v>
      </c>
      <c r="BX175" s="53">
        <v>756</v>
      </c>
      <c r="BY175" s="53" t="s">
        <v>3355</v>
      </c>
      <c r="BZ175" s="53" t="s">
        <v>3355</v>
      </c>
      <c r="CA175" s="53" t="s">
        <v>3355</v>
      </c>
      <c r="CB175" s="53" t="s">
        <v>3355</v>
      </c>
      <c r="CC175" s="53" t="s">
        <v>3355</v>
      </c>
      <c r="CD175" s="53" t="s">
        <v>3355</v>
      </c>
      <c r="CE175" t="s">
        <v>4096</v>
      </c>
      <c r="CF175" t="s">
        <v>4097</v>
      </c>
    </row>
    <row r="176" spans="1:84">
      <c r="A176" s="53">
        <v>24481</v>
      </c>
      <c r="B176" s="53" t="s">
        <v>3355</v>
      </c>
      <c r="C176" s="53" t="s">
        <v>5015</v>
      </c>
      <c r="D176" s="53" t="s">
        <v>3355</v>
      </c>
      <c r="E176" s="53" t="s">
        <v>4099</v>
      </c>
      <c r="F176" s="53" t="s">
        <v>5016</v>
      </c>
      <c r="G176" s="53" t="s">
        <v>3383</v>
      </c>
      <c r="H176" s="53" t="s">
        <v>3589</v>
      </c>
      <c r="I176" s="53">
        <v>49044.68</v>
      </c>
      <c r="J176" s="53" t="s">
        <v>3355</v>
      </c>
      <c r="K176" s="53" t="s">
        <v>3355</v>
      </c>
      <c r="L176" s="53" t="s">
        <v>4219</v>
      </c>
      <c r="M176" s="53" t="s">
        <v>5006</v>
      </c>
      <c r="N176" s="53" t="s">
        <v>5006</v>
      </c>
      <c r="O176" s="53" t="s">
        <v>3355</v>
      </c>
      <c r="P176" s="53" t="s">
        <v>3355</v>
      </c>
      <c r="Q176" s="53" t="s">
        <v>3589</v>
      </c>
      <c r="R176" s="53" t="s">
        <v>5017</v>
      </c>
      <c r="S176" s="53" t="s">
        <v>4162</v>
      </c>
      <c r="T176" s="53" t="s">
        <v>4087</v>
      </c>
      <c r="U176" s="53" t="s">
        <v>3355</v>
      </c>
      <c r="V176" s="53" t="s">
        <v>3352</v>
      </c>
      <c r="W176" s="53" t="s">
        <v>3355</v>
      </c>
      <c r="X176" s="53" t="s">
        <v>5018</v>
      </c>
      <c r="Y176" s="53" t="s">
        <v>4107</v>
      </c>
      <c r="Z176" s="53" t="s">
        <v>4836</v>
      </c>
      <c r="AA176" s="53" t="s">
        <v>4970</v>
      </c>
      <c r="AB176" s="53" t="s">
        <v>3355</v>
      </c>
      <c r="AC176" s="53" t="s">
        <v>4447</v>
      </c>
      <c r="AD176" s="53" t="s">
        <v>3355</v>
      </c>
      <c r="AE176" s="53" t="s">
        <v>3355</v>
      </c>
      <c r="AF176" s="53" t="s">
        <v>3355</v>
      </c>
      <c r="AG176" s="53" t="s">
        <v>3355</v>
      </c>
      <c r="AH176" s="53" t="s">
        <v>3355</v>
      </c>
      <c r="AI176" s="53" t="s">
        <v>3355</v>
      </c>
      <c r="AJ176" s="53" t="s">
        <v>3355</v>
      </c>
      <c r="AK176" s="53" t="s">
        <v>1292</v>
      </c>
      <c r="AL176" s="53" t="s">
        <v>5019</v>
      </c>
      <c r="AM176" s="53" t="s">
        <v>3355</v>
      </c>
      <c r="AN176" s="53" t="s">
        <v>5020</v>
      </c>
      <c r="AO176" s="53" t="s">
        <v>3355</v>
      </c>
      <c r="AP176" s="54">
        <v>45828.6361342593</v>
      </c>
      <c r="AQ176" s="53" t="s">
        <v>3355</v>
      </c>
      <c r="AR176" s="53" t="s">
        <v>3473</v>
      </c>
      <c r="AS176" s="53" t="s">
        <v>3383</v>
      </c>
      <c r="AT176" s="53" t="s">
        <v>4089</v>
      </c>
      <c r="AU176" s="53" t="s">
        <v>5021</v>
      </c>
      <c r="AV176" s="53" t="s">
        <v>3355</v>
      </c>
      <c r="AW176" s="54">
        <v>45790.7345023148</v>
      </c>
      <c r="AX176" s="53" t="s">
        <v>5019</v>
      </c>
      <c r="AY176" s="53" t="s">
        <v>4090</v>
      </c>
      <c r="AZ176" s="53" t="s">
        <v>3355</v>
      </c>
      <c r="BA176" s="53" t="s">
        <v>1292</v>
      </c>
      <c r="BB176" s="53" t="s">
        <v>3355</v>
      </c>
      <c r="BC176" s="53" t="s">
        <v>2954</v>
      </c>
      <c r="BD176" s="53" t="s">
        <v>4164</v>
      </c>
      <c r="BE176" s="53" t="s">
        <v>2874</v>
      </c>
      <c r="BF176" s="53" t="s">
        <v>4092</v>
      </c>
      <c r="BG176" s="53" t="s">
        <v>3355</v>
      </c>
      <c r="BH176" s="53" t="s">
        <v>3355</v>
      </c>
      <c r="BI176" s="53" t="s">
        <v>2814</v>
      </c>
      <c r="BJ176" s="53" t="s">
        <v>3355</v>
      </c>
      <c r="BK176" s="53" t="s">
        <v>3355</v>
      </c>
      <c r="BL176" s="53">
        <v>3483844</v>
      </c>
      <c r="BM176" s="53" t="s">
        <v>5022</v>
      </c>
      <c r="BN176" s="53" t="s">
        <v>3355</v>
      </c>
      <c r="BO176" s="53">
        <v>49044.68</v>
      </c>
      <c r="BP176" s="53" t="s">
        <v>4581</v>
      </c>
      <c r="BQ176" s="53" t="s">
        <v>3355</v>
      </c>
      <c r="BR176" s="53" t="s">
        <v>5023</v>
      </c>
      <c r="BS176" s="53" t="s">
        <v>1292</v>
      </c>
      <c r="BT176" s="53" t="s">
        <v>3355</v>
      </c>
      <c r="BU176" s="53" t="s">
        <v>3355</v>
      </c>
      <c r="BV176" s="53" t="s">
        <v>4095</v>
      </c>
      <c r="BW176" s="53" t="s">
        <v>3355</v>
      </c>
      <c r="BX176" s="53">
        <v>49044.68</v>
      </c>
      <c r="BY176" s="53" t="s">
        <v>3355</v>
      </c>
      <c r="BZ176" s="53" t="s">
        <v>3355</v>
      </c>
      <c r="CA176" s="53" t="s">
        <v>3355</v>
      </c>
      <c r="CB176" s="53" t="s">
        <v>3355</v>
      </c>
      <c r="CC176" s="53" t="s">
        <v>3355</v>
      </c>
      <c r="CD176" s="53" t="s">
        <v>3355</v>
      </c>
      <c r="CE176" t="s">
        <v>4096</v>
      </c>
      <c r="CF176" t="s">
        <v>4097</v>
      </c>
    </row>
    <row r="177" spans="1:84">
      <c r="A177" s="53">
        <v>24504</v>
      </c>
      <c r="B177" s="53" t="s">
        <v>3355</v>
      </c>
      <c r="C177" s="53" t="s">
        <v>5024</v>
      </c>
      <c r="D177" s="53" t="s">
        <v>3355</v>
      </c>
      <c r="E177" s="53" t="s">
        <v>4099</v>
      </c>
      <c r="F177" s="53" t="s">
        <v>5025</v>
      </c>
      <c r="G177" s="53" t="s">
        <v>3383</v>
      </c>
      <c r="H177" s="53" t="s">
        <v>5026</v>
      </c>
      <c r="I177" s="53">
        <v>700</v>
      </c>
      <c r="J177" s="53" t="s">
        <v>3355</v>
      </c>
      <c r="K177" s="53" t="s">
        <v>3355</v>
      </c>
      <c r="L177" s="53" t="s">
        <v>4219</v>
      </c>
      <c r="M177" s="53" t="s">
        <v>5006</v>
      </c>
      <c r="N177" s="53" t="s">
        <v>5006</v>
      </c>
      <c r="O177" s="53" t="s">
        <v>3355</v>
      </c>
      <c r="P177" s="53" t="s">
        <v>3355</v>
      </c>
      <c r="Q177" s="53" t="s">
        <v>4103</v>
      </c>
      <c r="R177" s="53" t="s">
        <v>5027</v>
      </c>
      <c r="S177" s="53" t="s">
        <v>5028</v>
      </c>
      <c r="T177" s="53" t="s">
        <v>4106</v>
      </c>
      <c r="U177" s="53" t="s">
        <v>3355</v>
      </c>
      <c r="V177" s="53" t="s">
        <v>3352</v>
      </c>
      <c r="W177" s="53" t="s">
        <v>3355</v>
      </c>
      <c r="X177" s="53" t="s">
        <v>3355</v>
      </c>
      <c r="Y177" s="53" t="s">
        <v>4107</v>
      </c>
      <c r="Z177" s="53" t="s">
        <v>5006</v>
      </c>
      <c r="AA177" s="53" t="s">
        <v>5029</v>
      </c>
      <c r="AB177" s="53" t="s">
        <v>3355</v>
      </c>
      <c r="AC177" s="53" t="s">
        <v>4447</v>
      </c>
      <c r="AD177" s="53" t="s">
        <v>3355</v>
      </c>
      <c r="AE177" s="53" t="s">
        <v>3355</v>
      </c>
      <c r="AF177" s="53" t="s">
        <v>3355</v>
      </c>
      <c r="AG177" s="53" t="s">
        <v>3355</v>
      </c>
      <c r="AH177" s="53" t="s">
        <v>3355</v>
      </c>
      <c r="AI177" s="53" t="s">
        <v>3355</v>
      </c>
      <c r="AJ177" s="53" t="s">
        <v>3355</v>
      </c>
      <c r="AK177" s="53" t="s">
        <v>1292</v>
      </c>
      <c r="AL177" s="53" t="s">
        <v>5030</v>
      </c>
      <c r="AM177" s="53" t="s">
        <v>3355</v>
      </c>
      <c r="AN177" s="53" t="s">
        <v>5031</v>
      </c>
      <c r="AO177" s="53" t="s">
        <v>3355</v>
      </c>
      <c r="AP177" s="54">
        <v>45793.8143518519</v>
      </c>
      <c r="AQ177" s="53" t="s">
        <v>3355</v>
      </c>
      <c r="AR177" s="53" t="s">
        <v>3576</v>
      </c>
      <c r="AS177" s="53" t="s">
        <v>3383</v>
      </c>
      <c r="AT177" s="53" t="s">
        <v>4108</v>
      </c>
      <c r="AU177" s="53" t="s">
        <v>5032</v>
      </c>
      <c r="AV177" s="53" t="s">
        <v>3355</v>
      </c>
      <c r="AW177" s="54">
        <v>45783.413599537</v>
      </c>
      <c r="AX177" s="53" t="s">
        <v>5030</v>
      </c>
      <c r="AY177" s="53" t="s">
        <v>4090</v>
      </c>
      <c r="AZ177" s="53" t="s">
        <v>3355</v>
      </c>
      <c r="BA177" s="53" t="s">
        <v>3355</v>
      </c>
      <c r="BB177" s="53" t="s">
        <v>3355</v>
      </c>
      <c r="BC177" s="53" t="s">
        <v>5033</v>
      </c>
      <c r="BD177" s="53" t="s">
        <v>5034</v>
      </c>
      <c r="BE177" s="53" t="s">
        <v>3355</v>
      </c>
      <c r="BF177" s="53" t="s">
        <v>4092</v>
      </c>
      <c r="BG177" s="53" t="s">
        <v>4111</v>
      </c>
      <c r="BH177" s="53" t="s">
        <v>5035</v>
      </c>
      <c r="BI177" s="53" t="s">
        <v>4113</v>
      </c>
      <c r="BJ177" s="53" t="s">
        <v>3355</v>
      </c>
      <c r="BK177" s="53" t="s">
        <v>3355</v>
      </c>
      <c r="BL177" s="53" t="s">
        <v>3355</v>
      </c>
      <c r="BM177" s="53" t="s">
        <v>3355</v>
      </c>
      <c r="BN177" s="53">
        <v>700</v>
      </c>
      <c r="BO177" s="53" t="s">
        <v>3355</v>
      </c>
      <c r="BP177" s="53" t="s">
        <v>4652</v>
      </c>
      <c r="BQ177" s="53" t="s">
        <v>4114</v>
      </c>
      <c r="BR177" s="53" t="s">
        <v>3355</v>
      </c>
      <c r="BS177" s="53" t="s">
        <v>1292</v>
      </c>
      <c r="BT177" s="53" t="s">
        <v>1292</v>
      </c>
      <c r="BU177" s="53" t="s">
        <v>3355</v>
      </c>
      <c r="BV177" s="53" t="s">
        <v>4095</v>
      </c>
      <c r="BW177" s="53" t="s">
        <v>3355</v>
      </c>
      <c r="BX177" s="53">
        <v>700</v>
      </c>
      <c r="BY177" s="53" t="s">
        <v>3355</v>
      </c>
      <c r="BZ177" s="53" t="s">
        <v>3355</v>
      </c>
      <c r="CA177" s="53" t="s">
        <v>3355</v>
      </c>
      <c r="CB177" s="53" t="s">
        <v>3355</v>
      </c>
      <c r="CC177" s="53" t="s">
        <v>3355</v>
      </c>
      <c r="CD177" s="53" t="s">
        <v>3355</v>
      </c>
      <c r="CE177" t="s">
        <v>4096</v>
      </c>
      <c r="CF177" t="s">
        <v>4097</v>
      </c>
    </row>
    <row r="178" spans="1:84">
      <c r="A178" s="53">
        <v>25081</v>
      </c>
      <c r="B178" s="53" t="s">
        <v>3355</v>
      </c>
      <c r="C178" s="53" t="s">
        <v>5036</v>
      </c>
      <c r="D178" s="53" t="s">
        <v>3355</v>
      </c>
      <c r="E178" s="53" t="s">
        <v>4099</v>
      </c>
      <c r="F178" s="53" t="s">
        <v>5037</v>
      </c>
      <c r="G178" s="53" t="s">
        <v>3383</v>
      </c>
      <c r="H178" s="53" t="s">
        <v>3638</v>
      </c>
      <c r="I178" s="53">
        <v>3611311.49</v>
      </c>
      <c r="J178" s="53" t="s">
        <v>3355</v>
      </c>
      <c r="K178" s="53" t="s">
        <v>3355</v>
      </c>
      <c r="L178" s="53" t="s">
        <v>4219</v>
      </c>
      <c r="M178" s="53" t="s">
        <v>5038</v>
      </c>
      <c r="N178" s="53" t="s">
        <v>5038</v>
      </c>
      <c r="O178" s="53" t="s">
        <v>3355</v>
      </c>
      <c r="P178" s="53" t="s">
        <v>3355</v>
      </c>
      <c r="Q178" s="53" t="s">
        <v>3638</v>
      </c>
      <c r="R178" s="53" t="s">
        <v>5039</v>
      </c>
      <c r="S178" s="53" t="s">
        <v>5040</v>
      </c>
      <c r="T178" s="53" t="s">
        <v>4087</v>
      </c>
      <c r="U178" s="53" t="s">
        <v>3355</v>
      </c>
      <c r="V178" s="53" t="s">
        <v>3352</v>
      </c>
      <c r="W178" s="53" t="s">
        <v>3355</v>
      </c>
      <c r="X178" s="53" t="s">
        <v>5041</v>
      </c>
      <c r="Y178" s="53" t="s">
        <v>4107</v>
      </c>
      <c r="Z178" s="53" t="s">
        <v>4989</v>
      </c>
      <c r="AA178" s="53" t="s">
        <v>4613</v>
      </c>
      <c r="AB178" s="53" t="s">
        <v>3355</v>
      </c>
      <c r="AC178" s="53" t="s">
        <v>4447</v>
      </c>
      <c r="AD178" s="53" t="s">
        <v>3355</v>
      </c>
      <c r="AE178" s="53" t="s">
        <v>3355</v>
      </c>
      <c r="AF178" s="53" t="s">
        <v>3355</v>
      </c>
      <c r="AG178" s="53" t="s">
        <v>3355</v>
      </c>
      <c r="AH178" s="53" t="s">
        <v>3355</v>
      </c>
      <c r="AI178" s="53" t="s">
        <v>3355</v>
      </c>
      <c r="AJ178" s="53" t="s">
        <v>3355</v>
      </c>
      <c r="AK178" s="53" t="s">
        <v>1292</v>
      </c>
      <c r="AL178" s="53" t="s">
        <v>5042</v>
      </c>
      <c r="AM178" s="53" t="s">
        <v>3355</v>
      </c>
      <c r="AN178" s="53" t="s">
        <v>4633</v>
      </c>
      <c r="AO178" s="53" t="s">
        <v>3355</v>
      </c>
      <c r="AP178" s="54">
        <v>45800.7569907407</v>
      </c>
      <c r="AQ178" s="53" t="s">
        <v>3355</v>
      </c>
      <c r="AR178" s="53" t="s">
        <v>3576</v>
      </c>
      <c r="AS178" s="53" t="s">
        <v>3383</v>
      </c>
      <c r="AT178" s="53" t="s">
        <v>4089</v>
      </c>
      <c r="AU178" s="53" t="s">
        <v>5043</v>
      </c>
      <c r="AV178" s="53" t="s">
        <v>3355</v>
      </c>
      <c r="AW178" s="54">
        <v>45776.7107638889</v>
      </c>
      <c r="AX178" s="53" t="s">
        <v>5042</v>
      </c>
      <c r="AY178" s="53" t="s">
        <v>4090</v>
      </c>
      <c r="AZ178" s="53" t="s">
        <v>3355</v>
      </c>
      <c r="BA178" s="53" t="s">
        <v>1292</v>
      </c>
      <c r="BB178" s="53" t="s">
        <v>3355</v>
      </c>
      <c r="BC178" s="53" t="s">
        <v>3371</v>
      </c>
      <c r="BD178" s="53" t="s">
        <v>4155</v>
      </c>
      <c r="BE178" s="53" t="s">
        <v>2871</v>
      </c>
      <c r="BF178" s="53" t="s">
        <v>4092</v>
      </c>
      <c r="BG178" s="53" t="s">
        <v>3355</v>
      </c>
      <c r="BH178" s="53" t="s">
        <v>3355</v>
      </c>
      <c r="BI178" s="53" t="s">
        <v>2814</v>
      </c>
      <c r="BJ178" s="53" t="s">
        <v>3355</v>
      </c>
      <c r="BK178" s="53" t="s">
        <v>3355</v>
      </c>
      <c r="BL178" s="53">
        <v>3408552</v>
      </c>
      <c r="BM178" s="53" t="s">
        <v>5044</v>
      </c>
      <c r="BN178" s="53" t="s">
        <v>3355</v>
      </c>
      <c r="BO178" s="53">
        <v>3611311.49</v>
      </c>
      <c r="BP178" s="53" t="s">
        <v>4652</v>
      </c>
      <c r="BQ178" s="53" t="s">
        <v>3355</v>
      </c>
      <c r="BR178" s="53" t="s">
        <v>5045</v>
      </c>
      <c r="BS178" s="53" t="s">
        <v>1292</v>
      </c>
      <c r="BT178" s="53" t="s">
        <v>3355</v>
      </c>
      <c r="BU178" s="53" t="s">
        <v>3355</v>
      </c>
      <c r="BV178" s="53" t="s">
        <v>4095</v>
      </c>
      <c r="BW178" s="53" t="s">
        <v>3355</v>
      </c>
      <c r="BX178" s="53">
        <v>3611311.49</v>
      </c>
      <c r="BY178" s="53" t="s">
        <v>3355</v>
      </c>
      <c r="BZ178" s="53" t="s">
        <v>3355</v>
      </c>
      <c r="CA178" s="53" t="s">
        <v>3355</v>
      </c>
      <c r="CB178" s="53" t="s">
        <v>3355</v>
      </c>
      <c r="CC178" s="53" t="s">
        <v>3355</v>
      </c>
      <c r="CD178" s="53" t="s">
        <v>3355</v>
      </c>
      <c r="CE178" t="s">
        <v>4096</v>
      </c>
      <c r="CF178" t="s">
        <v>4097</v>
      </c>
    </row>
    <row r="179" spans="1:84">
      <c r="A179" s="53">
        <v>25463</v>
      </c>
      <c r="B179" s="53" t="s">
        <v>4214</v>
      </c>
      <c r="C179" s="53" t="s">
        <v>3355</v>
      </c>
      <c r="D179" s="53" t="s">
        <v>4994</v>
      </c>
      <c r="E179" s="53" t="s">
        <v>4099</v>
      </c>
      <c r="F179" s="53" t="s">
        <v>5046</v>
      </c>
      <c r="G179" s="53" t="s">
        <v>3383</v>
      </c>
      <c r="H179" s="53" t="s">
        <v>4217</v>
      </c>
      <c r="I179" s="53">
        <v>43825</v>
      </c>
      <c r="J179" s="53" t="s">
        <v>3355</v>
      </c>
      <c r="K179" s="53" t="s">
        <v>3355</v>
      </c>
      <c r="L179" s="53" t="s">
        <v>3818</v>
      </c>
      <c r="M179" s="53" t="s">
        <v>4996</v>
      </c>
      <c r="N179" s="53" t="s">
        <v>4996</v>
      </c>
      <c r="O179" s="53" t="s">
        <v>3355</v>
      </c>
      <c r="P179" s="53" t="s">
        <v>3355</v>
      </c>
      <c r="Q179" s="53" t="s">
        <v>4217</v>
      </c>
      <c r="R179" s="53" t="s">
        <v>4220</v>
      </c>
      <c r="S179" s="53" t="s">
        <v>4221</v>
      </c>
      <c r="T179" s="53" t="s">
        <v>3355</v>
      </c>
      <c r="U179" s="53" t="s">
        <v>3355</v>
      </c>
      <c r="V179" s="53" t="s">
        <v>4289</v>
      </c>
      <c r="W179" s="53" t="s">
        <v>3355</v>
      </c>
      <c r="X179" s="53" t="s">
        <v>4618</v>
      </c>
      <c r="Y179" s="53" t="s">
        <v>3355</v>
      </c>
      <c r="Z179" s="53" t="s">
        <v>3355</v>
      </c>
      <c r="AA179" s="53" t="s">
        <v>3355</v>
      </c>
      <c r="AB179" s="53" t="s">
        <v>4225</v>
      </c>
      <c r="AC179" s="53" t="s">
        <v>4226</v>
      </c>
      <c r="AD179" s="53" t="s">
        <v>3355</v>
      </c>
      <c r="AE179" s="53" t="s">
        <v>3355</v>
      </c>
      <c r="AF179" s="53" t="s">
        <v>4227</v>
      </c>
      <c r="AG179" s="53" t="s">
        <v>3355</v>
      </c>
      <c r="AH179" s="53" t="s">
        <v>3355</v>
      </c>
      <c r="AI179" s="53" t="s">
        <v>4227</v>
      </c>
      <c r="AJ179" s="53" t="s">
        <v>3355</v>
      </c>
      <c r="AK179" s="53" t="s">
        <v>3355</v>
      </c>
      <c r="AL179" s="53" t="s">
        <v>3355</v>
      </c>
      <c r="AM179" s="53" t="s">
        <v>3355</v>
      </c>
      <c r="AN179" s="53" t="s">
        <v>3355</v>
      </c>
      <c r="AO179" s="53" t="s">
        <v>3355</v>
      </c>
      <c r="AP179" s="54">
        <v>45772.4245601852</v>
      </c>
      <c r="AQ179" s="53" t="s">
        <v>3355</v>
      </c>
      <c r="AR179" s="53" t="s">
        <v>3355</v>
      </c>
      <c r="AS179" s="53" t="s">
        <v>3383</v>
      </c>
      <c r="AT179" s="53" t="s">
        <v>4089</v>
      </c>
      <c r="AU179" s="53" t="s">
        <v>3355</v>
      </c>
      <c r="AV179" s="53" t="s">
        <v>3355</v>
      </c>
      <c r="AW179" s="54">
        <v>45772.4245601852</v>
      </c>
      <c r="AX179" s="53" t="s">
        <v>3355</v>
      </c>
      <c r="AY179" s="53" t="s">
        <v>4090</v>
      </c>
      <c r="AZ179" s="53" t="s">
        <v>3355</v>
      </c>
      <c r="BA179" s="53" t="s">
        <v>3355</v>
      </c>
      <c r="BB179" s="53" t="s">
        <v>3355</v>
      </c>
      <c r="BC179" s="53" t="s">
        <v>3355</v>
      </c>
      <c r="BD179" s="53" t="s">
        <v>4228</v>
      </c>
      <c r="BE179" s="53" t="s">
        <v>3355</v>
      </c>
      <c r="BF179" s="53" t="s">
        <v>4092</v>
      </c>
      <c r="BG179" s="53" t="s">
        <v>3355</v>
      </c>
      <c r="BH179" s="53" t="s">
        <v>3355</v>
      </c>
      <c r="BI179" s="53" t="s">
        <v>739</v>
      </c>
      <c r="BJ179" s="53" t="s">
        <v>3355</v>
      </c>
      <c r="BK179" s="53" t="s">
        <v>3355</v>
      </c>
      <c r="BL179" s="53" t="s">
        <v>3355</v>
      </c>
      <c r="BM179" s="53" t="s">
        <v>3355</v>
      </c>
      <c r="BN179" s="53">
        <v>43825</v>
      </c>
      <c r="BO179" s="53" t="s">
        <v>3355</v>
      </c>
      <c r="BP179" s="53" t="s">
        <v>3355</v>
      </c>
      <c r="BQ179" s="53" t="s">
        <v>3355</v>
      </c>
      <c r="BR179" s="53" t="s">
        <v>3355</v>
      </c>
      <c r="BS179" s="53" t="s">
        <v>3355</v>
      </c>
      <c r="BT179" s="53" t="s">
        <v>1292</v>
      </c>
      <c r="BU179" s="53" t="s">
        <v>3355</v>
      </c>
      <c r="BV179" s="53" t="s">
        <v>4095</v>
      </c>
      <c r="BW179" s="53" t="s">
        <v>3355</v>
      </c>
      <c r="BX179" s="53">
        <v>43825</v>
      </c>
      <c r="BY179" s="53" t="s">
        <v>3355</v>
      </c>
      <c r="BZ179" s="53" t="s">
        <v>3355</v>
      </c>
      <c r="CA179" s="53" t="s">
        <v>4095</v>
      </c>
      <c r="CB179" s="53" t="s">
        <v>4095</v>
      </c>
      <c r="CC179" s="53" t="s">
        <v>3355</v>
      </c>
      <c r="CD179" s="53" t="s">
        <v>3355</v>
      </c>
      <c r="CE179" t="s">
        <v>4096</v>
      </c>
      <c r="CF179" t="s">
        <v>4097</v>
      </c>
    </row>
    <row r="180" spans="1:84">
      <c r="A180" s="53">
        <v>25467</v>
      </c>
      <c r="B180" s="53" t="s">
        <v>4214</v>
      </c>
      <c r="C180" s="53" t="s">
        <v>3355</v>
      </c>
      <c r="D180" s="53" t="s">
        <v>4994</v>
      </c>
      <c r="E180" s="53" t="s">
        <v>4099</v>
      </c>
      <c r="F180" s="53" t="s">
        <v>5047</v>
      </c>
      <c r="G180" s="53" t="s">
        <v>3383</v>
      </c>
      <c r="H180" s="53" t="s">
        <v>4217</v>
      </c>
      <c r="I180" s="53">
        <v>51669</v>
      </c>
      <c r="J180" s="53" t="s">
        <v>3355</v>
      </c>
      <c r="K180" s="53" t="s">
        <v>3355</v>
      </c>
      <c r="L180" s="53" t="s">
        <v>3818</v>
      </c>
      <c r="M180" s="53" t="s">
        <v>4996</v>
      </c>
      <c r="N180" s="53" t="s">
        <v>4996</v>
      </c>
      <c r="O180" s="53" t="s">
        <v>3355</v>
      </c>
      <c r="P180" s="53" t="s">
        <v>3355</v>
      </c>
      <c r="Q180" s="53" t="s">
        <v>4217</v>
      </c>
      <c r="R180" s="53" t="s">
        <v>4220</v>
      </c>
      <c r="S180" s="53" t="s">
        <v>4221</v>
      </c>
      <c r="T180" s="53" t="s">
        <v>3355</v>
      </c>
      <c r="U180" s="53" t="s">
        <v>3355</v>
      </c>
      <c r="V180" s="53" t="s">
        <v>4289</v>
      </c>
      <c r="W180" s="53" t="s">
        <v>3355</v>
      </c>
      <c r="X180" s="53" t="s">
        <v>5048</v>
      </c>
      <c r="Y180" s="53" t="s">
        <v>3355</v>
      </c>
      <c r="Z180" s="53" t="s">
        <v>3355</v>
      </c>
      <c r="AA180" s="53" t="s">
        <v>3355</v>
      </c>
      <c r="AB180" s="53" t="s">
        <v>4225</v>
      </c>
      <c r="AC180" s="53" t="s">
        <v>4226</v>
      </c>
      <c r="AD180" s="53" t="s">
        <v>3355</v>
      </c>
      <c r="AE180" s="53" t="s">
        <v>3355</v>
      </c>
      <c r="AF180" s="53" t="s">
        <v>4227</v>
      </c>
      <c r="AG180" s="53" t="s">
        <v>3355</v>
      </c>
      <c r="AH180" s="53" t="s">
        <v>3355</v>
      </c>
      <c r="AI180" s="53" t="s">
        <v>4227</v>
      </c>
      <c r="AJ180" s="53" t="s">
        <v>3355</v>
      </c>
      <c r="AK180" s="53" t="s">
        <v>3355</v>
      </c>
      <c r="AL180" s="53" t="s">
        <v>3355</v>
      </c>
      <c r="AM180" s="53" t="s">
        <v>3355</v>
      </c>
      <c r="AN180" s="53" t="s">
        <v>3355</v>
      </c>
      <c r="AO180" s="53" t="s">
        <v>3355</v>
      </c>
      <c r="AP180" s="54">
        <v>45772.4245601852</v>
      </c>
      <c r="AQ180" s="53" t="s">
        <v>3355</v>
      </c>
      <c r="AR180" s="53" t="s">
        <v>3355</v>
      </c>
      <c r="AS180" s="53" t="s">
        <v>3383</v>
      </c>
      <c r="AT180" s="53" t="s">
        <v>4089</v>
      </c>
      <c r="AU180" s="53" t="s">
        <v>3355</v>
      </c>
      <c r="AV180" s="53" t="s">
        <v>3355</v>
      </c>
      <c r="AW180" s="54">
        <v>45772.4245601852</v>
      </c>
      <c r="AX180" s="53" t="s">
        <v>3355</v>
      </c>
      <c r="AY180" s="53" t="s">
        <v>4090</v>
      </c>
      <c r="AZ180" s="53" t="s">
        <v>3355</v>
      </c>
      <c r="BA180" s="53" t="s">
        <v>3355</v>
      </c>
      <c r="BB180" s="53" t="s">
        <v>3355</v>
      </c>
      <c r="BC180" s="53" t="s">
        <v>3355</v>
      </c>
      <c r="BD180" s="53" t="s">
        <v>5049</v>
      </c>
      <c r="BE180" s="53" t="s">
        <v>3355</v>
      </c>
      <c r="BF180" s="53" t="s">
        <v>4092</v>
      </c>
      <c r="BG180" s="53" t="s">
        <v>3355</v>
      </c>
      <c r="BH180" s="53" t="s">
        <v>3355</v>
      </c>
      <c r="BI180" s="53" t="s">
        <v>739</v>
      </c>
      <c r="BJ180" s="53" t="s">
        <v>3355</v>
      </c>
      <c r="BK180" s="53" t="s">
        <v>3355</v>
      </c>
      <c r="BL180" s="53" t="s">
        <v>3355</v>
      </c>
      <c r="BM180" s="53" t="s">
        <v>3355</v>
      </c>
      <c r="BN180" s="53" t="s">
        <v>3355</v>
      </c>
      <c r="BO180" s="53" t="s">
        <v>3355</v>
      </c>
      <c r="BP180" s="53" t="s">
        <v>3355</v>
      </c>
      <c r="BQ180" s="53" t="s">
        <v>3355</v>
      </c>
      <c r="BR180" s="53" t="s">
        <v>3355</v>
      </c>
      <c r="BS180" s="53" t="s">
        <v>3355</v>
      </c>
      <c r="BT180" s="53" t="s">
        <v>1292</v>
      </c>
      <c r="BU180" s="53" t="s">
        <v>3355</v>
      </c>
      <c r="BV180" s="53" t="s">
        <v>4095</v>
      </c>
      <c r="BW180" s="53" t="s">
        <v>3355</v>
      </c>
      <c r="BX180" s="53" t="s">
        <v>3355</v>
      </c>
      <c r="BY180" s="53" t="s">
        <v>3355</v>
      </c>
      <c r="BZ180" s="53" t="s">
        <v>3355</v>
      </c>
      <c r="CA180" s="53" t="s">
        <v>4095</v>
      </c>
      <c r="CB180" s="53" t="s">
        <v>4095</v>
      </c>
      <c r="CC180" s="53" t="s">
        <v>3355</v>
      </c>
      <c r="CD180" s="53" t="s">
        <v>3355</v>
      </c>
      <c r="CE180" t="s">
        <v>4096</v>
      </c>
      <c r="CF180" t="s">
        <v>4097</v>
      </c>
    </row>
    <row r="181" spans="1:84">
      <c r="A181" s="53">
        <v>25471</v>
      </c>
      <c r="B181" s="53" t="s">
        <v>4214</v>
      </c>
      <c r="C181" s="53" t="s">
        <v>3355</v>
      </c>
      <c r="D181" s="53" t="s">
        <v>4994</v>
      </c>
      <c r="E181" s="53" t="s">
        <v>4099</v>
      </c>
      <c r="F181" s="53" t="s">
        <v>5050</v>
      </c>
      <c r="G181" s="53" t="s">
        <v>3383</v>
      </c>
      <c r="H181" s="53" t="s">
        <v>4217</v>
      </c>
      <c r="I181" s="53">
        <v>59199</v>
      </c>
      <c r="J181" s="53" t="s">
        <v>3355</v>
      </c>
      <c r="K181" s="53" t="s">
        <v>3355</v>
      </c>
      <c r="L181" s="53" t="s">
        <v>3818</v>
      </c>
      <c r="M181" s="53" t="s">
        <v>4996</v>
      </c>
      <c r="N181" s="53" t="s">
        <v>4996</v>
      </c>
      <c r="O181" s="53" t="s">
        <v>3355</v>
      </c>
      <c r="P181" s="53" t="s">
        <v>3355</v>
      </c>
      <c r="Q181" s="53" t="s">
        <v>4217</v>
      </c>
      <c r="R181" s="53" t="s">
        <v>4220</v>
      </c>
      <c r="S181" s="53" t="s">
        <v>4221</v>
      </c>
      <c r="T181" s="53" t="s">
        <v>3355</v>
      </c>
      <c r="U181" s="53" t="s">
        <v>3355</v>
      </c>
      <c r="V181" s="53" t="s">
        <v>4289</v>
      </c>
      <c r="W181" s="53" t="s">
        <v>3355</v>
      </c>
      <c r="X181" s="53" t="s">
        <v>570</v>
      </c>
      <c r="Y181" s="53" t="s">
        <v>3355</v>
      </c>
      <c r="Z181" s="53" t="s">
        <v>3355</v>
      </c>
      <c r="AA181" s="53" t="s">
        <v>3355</v>
      </c>
      <c r="AB181" s="53" t="s">
        <v>4225</v>
      </c>
      <c r="AC181" s="53" t="s">
        <v>4226</v>
      </c>
      <c r="AD181" s="53" t="s">
        <v>3355</v>
      </c>
      <c r="AE181" s="53" t="s">
        <v>3355</v>
      </c>
      <c r="AF181" s="53" t="s">
        <v>4227</v>
      </c>
      <c r="AG181" s="53" t="s">
        <v>3355</v>
      </c>
      <c r="AH181" s="53" t="s">
        <v>3355</v>
      </c>
      <c r="AI181" s="53" t="s">
        <v>4227</v>
      </c>
      <c r="AJ181" s="53" t="s">
        <v>3355</v>
      </c>
      <c r="AK181" s="53" t="s">
        <v>3355</v>
      </c>
      <c r="AL181" s="53" t="s">
        <v>3355</v>
      </c>
      <c r="AM181" s="53" t="s">
        <v>3355</v>
      </c>
      <c r="AN181" s="53" t="s">
        <v>3355</v>
      </c>
      <c r="AO181" s="53" t="s">
        <v>3355</v>
      </c>
      <c r="AP181" s="54">
        <v>45772.4245601852</v>
      </c>
      <c r="AQ181" s="53" t="s">
        <v>3355</v>
      </c>
      <c r="AR181" s="53" t="s">
        <v>3355</v>
      </c>
      <c r="AS181" s="53" t="s">
        <v>3383</v>
      </c>
      <c r="AT181" s="53" t="s">
        <v>4089</v>
      </c>
      <c r="AU181" s="53" t="s">
        <v>3355</v>
      </c>
      <c r="AV181" s="53" t="s">
        <v>3355</v>
      </c>
      <c r="AW181" s="54">
        <v>45772.4245601852</v>
      </c>
      <c r="AX181" s="53" t="s">
        <v>3355</v>
      </c>
      <c r="AY181" s="53" t="s">
        <v>4090</v>
      </c>
      <c r="AZ181" s="53" t="s">
        <v>3355</v>
      </c>
      <c r="BA181" s="53" t="s">
        <v>3355</v>
      </c>
      <c r="BB181" s="53" t="s">
        <v>3355</v>
      </c>
      <c r="BC181" s="53" t="s">
        <v>3355</v>
      </c>
      <c r="BD181" s="53" t="s">
        <v>5049</v>
      </c>
      <c r="BE181" s="53" t="s">
        <v>3355</v>
      </c>
      <c r="BF181" s="53" t="s">
        <v>4092</v>
      </c>
      <c r="BG181" s="53" t="s">
        <v>3355</v>
      </c>
      <c r="BH181" s="53" t="s">
        <v>3355</v>
      </c>
      <c r="BI181" s="53" t="s">
        <v>739</v>
      </c>
      <c r="BJ181" s="53" t="s">
        <v>3355</v>
      </c>
      <c r="BK181" s="53" t="s">
        <v>3355</v>
      </c>
      <c r="BL181" s="53" t="s">
        <v>3355</v>
      </c>
      <c r="BM181" s="53" t="s">
        <v>3355</v>
      </c>
      <c r="BN181" s="53" t="s">
        <v>3355</v>
      </c>
      <c r="BO181" s="53" t="s">
        <v>3355</v>
      </c>
      <c r="BP181" s="53" t="s">
        <v>3355</v>
      </c>
      <c r="BQ181" s="53" t="s">
        <v>3355</v>
      </c>
      <c r="BR181" s="53" t="s">
        <v>3355</v>
      </c>
      <c r="BS181" s="53" t="s">
        <v>3355</v>
      </c>
      <c r="BT181" s="53" t="s">
        <v>1292</v>
      </c>
      <c r="BU181" s="53" t="s">
        <v>3355</v>
      </c>
      <c r="BV181" s="53" t="s">
        <v>4095</v>
      </c>
      <c r="BW181" s="53" t="s">
        <v>3355</v>
      </c>
      <c r="BX181" s="53" t="s">
        <v>3355</v>
      </c>
      <c r="BY181" s="53" t="s">
        <v>3355</v>
      </c>
      <c r="BZ181" s="53" t="s">
        <v>3355</v>
      </c>
      <c r="CA181" s="53" t="s">
        <v>4095</v>
      </c>
      <c r="CB181" s="53" t="s">
        <v>4095</v>
      </c>
      <c r="CC181" s="53" t="s">
        <v>3355</v>
      </c>
      <c r="CD181" s="53" t="s">
        <v>3355</v>
      </c>
      <c r="CE181" t="s">
        <v>4096</v>
      </c>
      <c r="CF181" t="s">
        <v>4097</v>
      </c>
    </row>
    <row r="182" spans="1:84">
      <c r="A182" s="53">
        <v>25475</v>
      </c>
      <c r="B182" s="53" t="s">
        <v>4214</v>
      </c>
      <c r="C182" s="53" t="s">
        <v>3355</v>
      </c>
      <c r="D182" s="53" t="s">
        <v>5051</v>
      </c>
      <c r="E182" s="53" t="s">
        <v>4099</v>
      </c>
      <c r="F182" s="53" t="s">
        <v>5052</v>
      </c>
      <c r="G182" s="53" t="s">
        <v>3383</v>
      </c>
      <c r="H182" s="53" t="s">
        <v>4217</v>
      </c>
      <c r="I182" s="53">
        <v>59328</v>
      </c>
      <c r="J182" s="53" t="s">
        <v>1292</v>
      </c>
      <c r="K182" s="53" t="s">
        <v>4218</v>
      </c>
      <c r="L182" s="53" t="s">
        <v>4219</v>
      </c>
      <c r="M182" s="53" t="s">
        <v>4996</v>
      </c>
      <c r="N182" s="53" t="s">
        <v>3355</v>
      </c>
      <c r="O182" s="53" t="s">
        <v>4083</v>
      </c>
      <c r="P182" s="53" t="s">
        <v>4084</v>
      </c>
      <c r="Q182" s="53" t="s">
        <v>4217</v>
      </c>
      <c r="R182" s="53" t="s">
        <v>4220</v>
      </c>
      <c r="S182" s="53" t="s">
        <v>4221</v>
      </c>
      <c r="T182" s="53" t="s">
        <v>3355</v>
      </c>
      <c r="U182" s="53" t="s">
        <v>3383</v>
      </c>
      <c r="V182" s="53" t="s">
        <v>4217</v>
      </c>
      <c r="W182" s="53" t="s">
        <v>3355</v>
      </c>
      <c r="X182" s="53" t="s">
        <v>4618</v>
      </c>
      <c r="Y182" s="53" t="s">
        <v>4223</v>
      </c>
      <c r="Z182" s="53" t="s">
        <v>5053</v>
      </c>
      <c r="AA182" s="53" t="s">
        <v>4996</v>
      </c>
      <c r="AB182" s="53" t="s">
        <v>4225</v>
      </c>
      <c r="AC182" s="53" t="s">
        <v>4226</v>
      </c>
      <c r="AD182" s="53" t="s">
        <v>3355</v>
      </c>
      <c r="AE182" s="53" t="s">
        <v>3355</v>
      </c>
      <c r="AF182" s="53" t="s">
        <v>4227</v>
      </c>
      <c r="AG182" s="53" t="s">
        <v>3355</v>
      </c>
      <c r="AH182" s="53" t="s">
        <v>3355</v>
      </c>
      <c r="AI182" s="53" t="s">
        <v>4227</v>
      </c>
      <c r="AJ182" s="53" t="s">
        <v>3355</v>
      </c>
      <c r="AK182" s="53" t="s">
        <v>3355</v>
      </c>
      <c r="AL182" s="53" t="s">
        <v>3355</v>
      </c>
      <c r="AM182" s="53" t="s">
        <v>3355</v>
      </c>
      <c r="AN182" s="53" t="s">
        <v>3355</v>
      </c>
      <c r="AO182" s="53" t="s">
        <v>3355</v>
      </c>
      <c r="AP182" s="54">
        <v>45772.780625</v>
      </c>
      <c r="AQ182" s="53" t="s">
        <v>3355</v>
      </c>
      <c r="AR182" s="53" t="s">
        <v>3355</v>
      </c>
      <c r="AS182" s="53" t="s">
        <v>3383</v>
      </c>
      <c r="AT182" s="53" t="s">
        <v>4089</v>
      </c>
      <c r="AU182" s="53" t="s">
        <v>3355</v>
      </c>
      <c r="AV182" s="53" t="s">
        <v>3355</v>
      </c>
      <c r="AW182" s="54">
        <v>45748.8017013889</v>
      </c>
      <c r="AX182" s="53" t="s">
        <v>3355</v>
      </c>
      <c r="AY182" s="53" t="s">
        <v>4090</v>
      </c>
      <c r="AZ182" s="53" t="s">
        <v>3355</v>
      </c>
      <c r="BA182" s="53" t="s">
        <v>3355</v>
      </c>
      <c r="BB182" s="53" t="s">
        <v>3355</v>
      </c>
      <c r="BC182" s="53" t="s">
        <v>3355</v>
      </c>
      <c r="BD182" s="53" t="s">
        <v>5054</v>
      </c>
      <c r="BE182" s="53" t="s">
        <v>3355</v>
      </c>
      <c r="BF182" s="53" t="s">
        <v>4092</v>
      </c>
      <c r="BG182" s="53" t="s">
        <v>3355</v>
      </c>
      <c r="BH182" s="53" t="s">
        <v>3355</v>
      </c>
      <c r="BI182" s="53" t="s">
        <v>739</v>
      </c>
      <c r="BJ182" s="53" t="s">
        <v>3355</v>
      </c>
      <c r="BK182" s="53" t="s">
        <v>3355</v>
      </c>
      <c r="BL182" s="53" t="s">
        <v>3355</v>
      </c>
      <c r="BM182" s="53" t="s">
        <v>3355</v>
      </c>
      <c r="BN182" s="53">
        <v>59328</v>
      </c>
      <c r="BO182" s="53" t="s">
        <v>3355</v>
      </c>
      <c r="BP182" s="53" t="s">
        <v>5055</v>
      </c>
      <c r="BQ182" s="53" t="s">
        <v>3355</v>
      </c>
      <c r="BR182" s="53" t="s">
        <v>3355</v>
      </c>
      <c r="BS182" s="53" t="s">
        <v>3355</v>
      </c>
      <c r="BT182" s="53" t="s">
        <v>1292</v>
      </c>
      <c r="BU182" s="53" t="s">
        <v>3355</v>
      </c>
      <c r="BV182" s="53" t="s">
        <v>3355</v>
      </c>
      <c r="BW182" s="53" t="s">
        <v>3355</v>
      </c>
      <c r="BX182" s="53">
        <v>59328</v>
      </c>
      <c r="BY182" s="53" t="s">
        <v>3355</v>
      </c>
      <c r="BZ182" s="53" t="s">
        <v>3355</v>
      </c>
      <c r="CA182" s="53" t="s">
        <v>4095</v>
      </c>
      <c r="CB182" s="53" t="s">
        <v>4095</v>
      </c>
      <c r="CC182" s="53" t="s">
        <v>3355</v>
      </c>
      <c r="CD182" s="53" t="s">
        <v>3355</v>
      </c>
      <c r="CE182" t="s">
        <v>4096</v>
      </c>
      <c r="CF182" t="s">
        <v>4097</v>
      </c>
    </row>
    <row r="183" spans="1:84">
      <c r="A183" s="53">
        <v>25476</v>
      </c>
      <c r="B183" s="53" t="s">
        <v>4214</v>
      </c>
      <c r="C183" s="53" t="s">
        <v>3355</v>
      </c>
      <c r="D183" s="53" t="s">
        <v>5051</v>
      </c>
      <c r="E183" s="53" t="s">
        <v>4099</v>
      </c>
      <c r="F183" s="53" t="s">
        <v>5056</v>
      </c>
      <c r="G183" s="53" t="s">
        <v>3383</v>
      </c>
      <c r="H183" s="53" t="s">
        <v>4217</v>
      </c>
      <c r="I183" s="53">
        <v>11230</v>
      </c>
      <c r="J183" s="53" t="s">
        <v>1292</v>
      </c>
      <c r="K183" s="53" t="s">
        <v>4218</v>
      </c>
      <c r="L183" s="53" t="s">
        <v>4219</v>
      </c>
      <c r="M183" s="53" t="s">
        <v>4996</v>
      </c>
      <c r="N183" s="53" t="s">
        <v>3355</v>
      </c>
      <c r="O183" s="53" t="s">
        <v>4083</v>
      </c>
      <c r="P183" s="53" t="s">
        <v>4084</v>
      </c>
      <c r="Q183" s="53" t="s">
        <v>4217</v>
      </c>
      <c r="R183" s="53" t="s">
        <v>4220</v>
      </c>
      <c r="S183" s="53" t="s">
        <v>4221</v>
      </c>
      <c r="T183" s="53" t="s">
        <v>3355</v>
      </c>
      <c r="U183" s="53" t="s">
        <v>3383</v>
      </c>
      <c r="V183" s="53" t="s">
        <v>4217</v>
      </c>
      <c r="W183" s="53" t="s">
        <v>3355</v>
      </c>
      <c r="X183" s="53" t="s">
        <v>5048</v>
      </c>
      <c r="Y183" s="53" t="s">
        <v>4223</v>
      </c>
      <c r="Z183" s="53" t="s">
        <v>5053</v>
      </c>
      <c r="AA183" s="53" t="s">
        <v>4996</v>
      </c>
      <c r="AB183" s="53" t="s">
        <v>4225</v>
      </c>
      <c r="AC183" s="53" t="s">
        <v>4226</v>
      </c>
      <c r="AD183" s="53" t="s">
        <v>3355</v>
      </c>
      <c r="AE183" s="53" t="s">
        <v>3355</v>
      </c>
      <c r="AF183" s="53" t="s">
        <v>4227</v>
      </c>
      <c r="AG183" s="53" t="s">
        <v>3355</v>
      </c>
      <c r="AH183" s="53" t="s">
        <v>3355</v>
      </c>
      <c r="AI183" s="53" t="s">
        <v>4227</v>
      </c>
      <c r="AJ183" s="53" t="s">
        <v>3355</v>
      </c>
      <c r="AK183" s="53" t="s">
        <v>3355</v>
      </c>
      <c r="AL183" s="53" t="s">
        <v>3355</v>
      </c>
      <c r="AM183" s="53" t="s">
        <v>3355</v>
      </c>
      <c r="AN183" s="53" t="s">
        <v>3355</v>
      </c>
      <c r="AO183" s="53" t="s">
        <v>3355</v>
      </c>
      <c r="AP183" s="54">
        <v>45772.780625</v>
      </c>
      <c r="AQ183" s="53" t="s">
        <v>3355</v>
      </c>
      <c r="AR183" s="53" t="s">
        <v>3355</v>
      </c>
      <c r="AS183" s="53" t="s">
        <v>3383</v>
      </c>
      <c r="AT183" s="53" t="s">
        <v>4089</v>
      </c>
      <c r="AU183" s="53" t="s">
        <v>3355</v>
      </c>
      <c r="AV183" s="53" t="s">
        <v>3355</v>
      </c>
      <c r="AW183" s="54">
        <v>45748.8017013889</v>
      </c>
      <c r="AX183" s="53" t="s">
        <v>3355</v>
      </c>
      <c r="AY183" s="53" t="s">
        <v>4090</v>
      </c>
      <c r="AZ183" s="53" t="s">
        <v>3355</v>
      </c>
      <c r="BA183" s="53" t="s">
        <v>3355</v>
      </c>
      <c r="BB183" s="53" t="s">
        <v>3355</v>
      </c>
      <c r="BC183" s="53" t="s">
        <v>3355</v>
      </c>
      <c r="BD183" s="53" t="s">
        <v>5054</v>
      </c>
      <c r="BE183" s="53" t="s">
        <v>3355</v>
      </c>
      <c r="BF183" s="53" t="s">
        <v>4092</v>
      </c>
      <c r="BG183" s="53" t="s">
        <v>3355</v>
      </c>
      <c r="BH183" s="53" t="s">
        <v>3355</v>
      </c>
      <c r="BI183" s="53" t="s">
        <v>739</v>
      </c>
      <c r="BJ183" s="53" t="s">
        <v>3355</v>
      </c>
      <c r="BK183" s="53" t="s">
        <v>3355</v>
      </c>
      <c r="BL183" s="53" t="s">
        <v>3355</v>
      </c>
      <c r="BM183" s="53" t="s">
        <v>3355</v>
      </c>
      <c r="BN183" s="53">
        <v>11230</v>
      </c>
      <c r="BO183" s="53" t="s">
        <v>3355</v>
      </c>
      <c r="BP183" s="53" t="s">
        <v>5055</v>
      </c>
      <c r="BQ183" s="53" t="s">
        <v>3355</v>
      </c>
      <c r="BR183" s="53" t="s">
        <v>3355</v>
      </c>
      <c r="BS183" s="53" t="s">
        <v>3355</v>
      </c>
      <c r="BT183" s="53" t="s">
        <v>1292</v>
      </c>
      <c r="BU183" s="53" t="s">
        <v>3355</v>
      </c>
      <c r="BV183" s="53" t="s">
        <v>3355</v>
      </c>
      <c r="BW183" s="53" t="s">
        <v>3355</v>
      </c>
      <c r="BX183" s="53">
        <v>11230</v>
      </c>
      <c r="BY183" s="53" t="s">
        <v>3355</v>
      </c>
      <c r="BZ183" s="53" t="s">
        <v>3355</v>
      </c>
      <c r="CA183" s="53" t="s">
        <v>4095</v>
      </c>
      <c r="CB183" s="53" t="s">
        <v>4095</v>
      </c>
      <c r="CC183" s="53" t="s">
        <v>3355</v>
      </c>
      <c r="CD183" s="53" t="s">
        <v>3355</v>
      </c>
      <c r="CE183" t="s">
        <v>4096</v>
      </c>
      <c r="CF183" t="s">
        <v>4097</v>
      </c>
    </row>
    <row r="184" spans="1:84">
      <c r="A184" s="53">
        <v>25477</v>
      </c>
      <c r="B184" s="53" t="s">
        <v>4214</v>
      </c>
      <c r="C184" s="53" t="s">
        <v>3355</v>
      </c>
      <c r="D184" s="53" t="s">
        <v>5051</v>
      </c>
      <c r="E184" s="53" t="s">
        <v>4099</v>
      </c>
      <c r="F184" s="53" t="s">
        <v>5057</v>
      </c>
      <c r="G184" s="53" t="s">
        <v>3383</v>
      </c>
      <c r="H184" s="53" t="s">
        <v>4217</v>
      </c>
      <c r="I184" s="53">
        <v>25590</v>
      </c>
      <c r="J184" s="53" t="s">
        <v>1292</v>
      </c>
      <c r="K184" s="53" t="s">
        <v>4218</v>
      </c>
      <c r="L184" s="53" t="s">
        <v>4219</v>
      </c>
      <c r="M184" s="53" t="s">
        <v>4996</v>
      </c>
      <c r="N184" s="53" t="s">
        <v>3355</v>
      </c>
      <c r="O184" s="53" t="s">
        <v>4083</v>
      </c>
      <c r="P184" s="53" t="s">
        <v>4084</v>
      </c>
      <c r="Q184" s="53" t="s">
        <v>4217</v>
      </c>
      <c r="R184" s="53" t="s">
        <v>4220</v>
      </c>
      <c r="S184" s="53" t="s">
        <v>4221</v>
      </c>
      <c r="T184" s="53" t="s">
        <v>3355</v>
      </c>
      <c r="U184" s="53" t="s">
        <v>3383</v>
      </c>
      <c r="V184" s="53" t="s">
        <v>4217</v>
      </c>
      <c r="W184" s="53" t="s">
        <v>3355</v>
      </c>
      <c r="X184" s="53" t="s">
        <v>5058</v>
      </c>
      <c r="Y184" s="53" t="s">
        <v>4223</v>
      </c>
      <c r="Z184" s="53" t="s">
        <v>5053</v>
      </c>
      <c r="AA184" s="53" t="s">
        <v>4996</v>
      </c>
      <c r="AB184" s="53" t="s">
        <v>4225</v>
      </c>
      <c r="AC184" s="53" t="s">
        <v>4226</v>
      </c>
      <c r="AD184" s="53" t="s">
        <v>3355</v>
      </c>
      <c r="AE184" s="53" t="s">
        <v>3355</v>
      </c>
      <c r="AF184" s="53" t="s">
        <v>4227</v>
      </c>
      <c r="AG184" s="53" t="s">
        <v>3355</v>
      </c>
      <c r="AH184" s="53" t="s">
        <v>3355</v>
      </c>
      <c r="AI184" s="53" t="s">
        <v>4227</v>
      </c>
      <c r="AJ184" s="53" t="s">
        <v>3355</v>
      </c>
      <c r="AK184" s="53" t="s">
        <v>3355</v>
      </c>
      <c r="AL184" s="53" t="s">
        <v>3355</v>
      </c>
      <c r="AM184" s="53" t="s">
        <v>3355</v>
      </c>
      <c r="AN184" s="53" t="s">
        <v>3355</v>
      </c>
      <c r="AO184" s="53" t="s">
        <v>3355</v>
      </c>
      <c r="AP184" s="54">
        <v>45772.7806134259</v>
      </c>
      <c r="AQ184" s="53" t="s">
        <v>3355</v>
      </c>
      <c r="AR184" s="53" t="s">
        <v>3355</v>
      </c>
      <c r="AS184" s="53" t="s">
        <v>3383</v>
      </c>
      <c r="AT184" s="53" t="s">
        <v>4089</v>
      </c>
      <c r="AU184" s="53" t="s">
        <v>3355</v>
      </c>
      <c r="AV184" s="53" t="s">
        <v>3355</v>
      </c>
      <c r="AW184" s="54">
        <v>45748.8017013889</v>
      </c>
      <c r="AX184" s="53" t="s">
        <v>3355</v>
      </c>
      <c r="AY184" s="53" t="s">
        <v>4090</v>
      </c>
      <c r="AZ184" s="53" t="s">
        <v>3355</v>
      </c>
      <c r="BA184" s="53" t="s">
        <v>3355</v>
      </c>
      <c r="BB184" s="53" t="s">
        <v>3355</v>
      </c>
      <c r="BC184" s="53" t="s">
        <v>3355</v>
      </c>
      <c r="BD184" s="53" t="s">
        <v>5054</v>
      </c>
      <c r="BE184" s="53" t="s">
        <v>3355</v>
      </c>
      <c r="BF184" s="53" t="s">
        <v>4092</v>
      </c>
      <c r="BG184" s="53" t="s">
        <v>3355</v>
      </c>
      <c r="BH184" s="53" t="s">
        <v>3355</v>
      </c>
      <c r="BI184" s="53" t="s">
        <v>739</v>
      </c>
      <c r="BJ184" s="53" t="s">
        <v>3355</v>
      </c>
      <c r="BK184" s="53" t="s">
        <v>3355</v>
      </c>
      <c r="BL184" s="53" t="s">
        <v>3355</v>
      </c>
      <c r="BM184" s="53" t="s">
        <v>3355</v>
      </c>
      <c r="BN184" s="53">
        <v>25590</v>
      </c>
      <c r="BO184" s="53" t="s">
        <v>3355</v>
      </c>
      <c r="BP184" s="53" t="s">
        <v>5055</v>
      </c>
      <c r="BQ184" s="53" t="s">
        <v>3355</v>
      </c>
      <c r="BR184" s="53" t="s">
        <v>3355</v>
      </c>
      <c r="BS184" s="53" t="s">
        <v>3355</v>
      </c>
      <c r="BT184" s="53" t="s">
        <v>1292</v>
      </c>
      <c r="BU184" s="53" t="s">
        <v>3355</v>
      </c>
      <c r="BV184" s="53" t="s">
        <v>3355</v>
      </c>
      <c r="BW184" s="53" t="s">
        <v>3355</v>
      </c>
      <c r="BX184" s="53">
        <v>25590</v>
      </c>
      <c r="BY184" s="53" t="s">
        <v>3355</v>
      </c>
      <c r="BZ184" s="53" t="s">
        <v>3355</v>
      </c>
      <c r="CA184" s="53" t="s">
        <v>4095</v>
      </c>
      <c r="CB184" s="53" t="s">
        <v>4095</v>
      </c>
      <c r="CC184" s="53" t="s">
        <v>3355</v>
      </c>
      <c r="CD184" s="53" t="s">
        <v>3355</v>
      </c>
      <c r="CE184" t="s">
        <v>4096</v>
      </c>
      <c r="CF184" t="s">
        <v>4097</v>
      </c>
    </row>
    <row r="185" spans="1:84">
      <c r="A185" s="53">
        <v>25478</v>
      </c>
      <c r="B185" s="53" t="s">
        <v>4214</v>
      </c>
      <c r="C185" s="53" t="s">
        <v>3355</v>
      </c>
      <c r="D185" s="53" t="s">
        <v>5051</v>
      </c>
      <c r="E185" s="53" t="s">
        <v>4099</v>
      </c>
      <c r="F185" s="53" t="s">
        <v>5059</v>
      </c>
      <c r="G185" s="53" t="s">
        <v>3383</v>
      </c>
      <c r="H185" s="53" t="s">
        <v>4217</v>
      </c>
      <c r="I185" s="53">
        <v>51047.89</v>
      </c>
      <c r="J185" s="53" t="s">
        <v>1292</v>
      </c>
      <c r="K185" s="53" t="s">
        <v>4218</v>
      </c>
      <c r="L185" s="53" t="s">
        <v>4219</v>
      </c>
      <c r="M185" s="53" t="s">
        <v>4996</v>
      </c>
      <c r="N185" s="53" t="s">
        <v>3355</v>
      </c>
      <c r="O185" s="53" t="s">
        <v>4083</v>
      </c>
      <c r="P185" s="53" t="s">
        <v>4084</v>
      </c>
      <c r="Q185" s="53" t="s">
        <v>4217</v>
      </c>
      <c r="R185" s="53" t="s">
        <v>4220</v>
      </c>
      <c r="S185" s="53" t="s">
        <v>4221</v>
      </c>
      <c r="T185" s="53" t="s">
        <v>3355</v>
      </c>
      <c r="U185" s="53" t="s">
        <v>3383</v>
      </c>
      <c r="V185" s="53" t="s">
        <v>4217</v>
      </c>
      <c r="W185" s="53" t="s">
        <v>3355</v>
      </c>
      <c r="X185" s="53" t="s">
        <v>570</v>
      </c>
      <c r="Y185" s="53" t="s">
        <v>4223</v>
      </c>
      <c r="Z185" s="53" t="s">
        <v>5053</v>
      </c>
      <c r="AA185" s="53" t="s">
        <v>4996</v>
      </c>
      <c r="AB185" s="53" t="s">
        <v>4225</v>
      </c>
      <c r="AC185" s="53" t="s">
        <v>4226</v>
      </c>
      <c r="AD185" s="53" t="s">
        <v>3355</v>
      </c>
      <c r="AE185" s="53" t="s">
        <v>3355</v>
      </c>
      <c r="AF185" s="53" t="s">
        <v>4227</v>
      </c>
      <c r="AG185" s="53" t="s">
        <v>3355</v>
      </c>
      <c r="AH185" s="53" t="s">
        <v>3355</v>
      </c>
      <c r="AI185" s="53" t="s">
        <v>4227</v>
      </c>
      <c r="AJ185" s="53" t="s">
        <v>3355</v>
      </c>
      <c r="AK185" s="53" t="s">
        <v>3355</v>
      </c>
      <c r="AL185" s="53" t="s">
        <v>3355</v>
      </c>
      <c r="AM185" s="53" t="s">
        <v>3355</v>
      </c>
      <c r="AN185" s="53" t="s">
        <v>3355</v>
      </c>
      <c r="AO185" s="53" t="s">
        <v>3355</v>
      </c>
      <c r="AP185" s="54">
        <v>45772.7806018519</v>
      </c>
      <c r="AQ185" s="53" t="s">
        <v>3355</v>
      </c>
      <c r="AR185" s="53" t="s">
        <v>3355</v>
      </c>
      <c r="AS185" s="53" t="s">
        <v>3383</v>
      </c>
      <c r="AT185" s="53" t="s">
        <v>4089</v>
      </c>
      <c r="AU185" s="53" t="s">
        <v>3355</v>
      </c>
      <c r="AV185" s="53" t="s">
        <v>3355</v>
      </c>
      <c r="AW185" s="54">
        <v>45748.8017013889</v>
      </c>
      <c r="AX185" s="53" t="s">
        <v>3355</v>
      </c>
      <c r="AY185" s="53" t="s">
        <v>4090</v>
      </c>
      <c r="AZ185" s="53" t="s">
        <v>3355</v>
      </c>
      <c r="BA185" s="53" t="s">
        <v>3355</v>
      </c>
      <c r="BB185" s="53" t="s">
        <v>3355</v>
      </c>
      <c r="BC185" s="53" t="s">
        <v>3355</v>
      </c>
      <c r="BD185" s="53" t="s">
        <v>5054</v>
      </c>
      <c r="BE185" s="53" t="s">
        <v>3355</v>
      </c>
      <c r="BF185" s="53" t="s">
        <v>4092</v>
      </c>
      <c r="BG185" s="53" t="s">
        <v>3355</v>
      </c>
      <c r="BH185" s="53" t="s">
        <v>3355</v>
      </c>
      <c r="BI185" s="53" t="s">
        <v>739</v>
      </c>
      <c r="BJ185" s="53" t="s">
        <v>3355</v>
      </c>
      <c r="BK185" s="53" t="s">
        <v>3355</v>
      </c>
      <c r="BL185" s="53" t="s">
        <v>3355</v>
      </c>
      <c r="BM185" s="53" t="s">
        <v>3355</v>
      </c>
      <c r="BN185" s="53">
        <v>51047.89</v>
      </c>
      <c r="BO185" s="53" t="s">
        <v>3355</v>
      </c>
      <c r="BP185" s="53" t="s">
        <v>5055</v>
      </c>
      <c r="BQ185" s="53" t="s">
        <v>3355</v>
      </c>
      <c r="BR185" s="53" t="s">
        <v>3355</v>
      </c>
      <c r="BS185" s="53" t="s">
        <v>3355</v>
      </c>
      <c r="BT185" s="53" t="s">
        <v>1292</v>
      </c>
      <c r="BU185" s="53" t="s">
        <v>3355</v>
      </c>
      <c r="BV185" s="53" t="s">
        <v>3355</v>
      </c>
      <c r="BW185" s="53" t="s">
        <v>3355</v>
      </c>
      <c r="BX185" s="53">
        <v>51047.89</v>
      </c>
      <c r="BY185" s="53" t="s">
        <v>3355</v>
      </c>
      <c r="BZ185" s="53" t="s">
        <v>3355</v>
      </c>
      <c r="CA185" s="53" t="s">
        <v>4095</v>
      </c>
      <c r="CB185" s="53" t="s">
        <v>4095</v>
      </c>
      <c r="CC185" s="53" t="s">
        <v>3355</v>
      </c>
      <c r="CD185" s="53" t="s">
        <v>3355</v>
      </c>
      <c r="CE185" t="s">
        <v>4096</v>
      </c>
      <c r="CF185" t="s">
        <v>4097</v>
      </c>
    </row>
    <row r="186" spans="1:84">
      <c r="A186" s="53">
        <v>25479</v>
      </c>
      <c r="B186" s="53" t="s">
        <v>4214</v>
      </c>
      <c r="C186" s="53" t="s">
        <v>3355</v>
      </c>
      <c r="D186" s="53" t="s">
        <v>5060</v>
      </c>
      <c r="E186" s="53" t="s">
        <v>4099</v>
      </c>
      <c r="F186" s="53" t="s">
        <v>5061</v>
      </c>
      <c r="G186" s="53" t="s">
        <v>3383</v>
      </c>
      <c r="H186" s="53" t="s">
        <v>4221</v>
      </c>
      <c r="I186" s="53">
        <v>32184.56</v>
      </c>
      <c r="J186" s="53" t="s">
        <v>1292</v>
      </c>
      <c r="K186" s="53" t="s">
        <v>4218</v>
      </c>
      <c r="L186" s="53" t="s">
        <v>4219</v>
      </c>
      <c r="M186" s="53" t="s">
        <v>4996</v>
      </c>
      <c r="N186" s="53" t="s">
        <v>3355</v>
      </c>
      <c r="O186" s="53" t="s">
        <v>4083</v>
      </c>
      <c r="P186" s="53" t="s">
        <v>4084</v>
      </c>
      <c r="Q186" s="53" t="s">
        <v>4221</v>
      </c>
      <c r="R186" s="53" t="s">
        <v>4220</v>
      </c>
      <c r="S186" s="53" t="s">
        <v>4221</v>
      </c>
      <c r="T186" s="53" t="s">
        <v>3355</v>
      </c>
      <c r="U186" s="53" t="s">
        <v>3383</v>
      </c>
      <c r="V186" s="53" t="s">
        <v>4217</v>
      </c>
      <c r="W186" s="53" t="s">
        <v>3355</v>
      </c>
      <c r="X186" s="53" t="s">
        <v>5062</v>
      </c>
      <c r="Y186" s="53" t="s">
        <v>4223</v>
      </c>
      <c r="Z186" s="53" t="s">
        <v>5053</v>
      </c>
      <c r="AA186" s="53" t="s">
        <v>4996</v>
      </c>
      <c r="AB186" s="53" t="s">
        <v>4225</v>
      </c>
      <c r="AC186" s="53" t="s">
        <v>4447</v>
      </c>
      <c r="AD186" s="53" t="s">
        <v>3355</v>
      </c>
      <c r="AE186" s="53" t="s">
        <v>3355</v>
      </c>
      <c r="AF186" s="53" t="s">
        <v>4227</v>
      </c>
      <c r="AG186" s="53" t="s">
        <v>3355</v>
      </c>
      <c r="AH186" s="53" t="s">
        <v>3355</v>
      </c>
      <c r="AI186" s="53" t="s">
        <v>4227</v>
      </c>
      <c r="AJ186" s="53" t="s">
        <v>3355</v>
      </c>
      <c r="AK186" s="53" t="s">
        <v>1292</v>
      </c>
      <c r="AL186" s="53" t="s">
        <v>5063</v>
      </c>
      <c r="AM186" s="53" t="s">
        <v>3355</v>
      </c>
      <c r="AN186" s="53" t="s">
        <v>4671</v>
      </c>
      <c r="AO186" s="53" t="s">
        <v>3355</v>
      </c>
      <c r="AP186" s="54">
        <v>45772.7806365741</v>
      </c>
      <c r="AQ186" s="53" t="s">
        <v>3355</v>
      </c>
      <c r="AR186" s="53" t="s">
        <v>4989</v>
      </c>
      <c r="AS186" s="53" t="s">
        <v>3383</v>
      </c>
      <c r="AT186" s="53" t="s">
        <v>4089</v>
      </c>
      <c r="AU186" s="53" t="s">
        <v>5064</v>
      </c>
      <c r="AV186" s="53" t="s">
        <v>3355</v>
      </c>
      <c r="AW186" s="54">
        <v>45744.4898726852</v>
      </c>
      <c r="AX186" s="53" t="s">
        <v>5063</v>
      </c>
      <c r="AY186" s="53" t="s">
        <v>4090</v>
      </c>
      <c r="AZ186" s="53" t="s">
        <v>3355</v>
      </c>
      <c r="BA186" s="53" t="s">
        <v>3355</v>
      </c>
      <c r="BB186" s="53" t="s">
        <v>3355</v>
      </c>
      <c r="BC186" s="53" t="s">
        <v>3355</v>
      </c>
      <c r="BD186" s="53" t="s">
        <v>5049</v>
      </c>
      <c r="BE186" s="53" t="s">
        <v>3355</v>
      </c>
      <c r="BF186" s="53" t="s">
        <v>4092</v>
      </c>
      <c r="BG186" s="53" t="s">
        <v>3355</v>
      </c>
      <c r="BH186" s="53" t="s">
        <v>3355</v>
      </c>
      <c r="BI186" s="53" t="s">
        <v>4113</v>
      </c>
      <c r="BJ186" s="53" t="s">
        <v>3355</v>
      </c>
      <c r="BK186" s="53" t="s">
        <v>3355</v>
      </c>
      <c r="BL186" s="53" t="s">
        <v>3355</v>
      </c>
      <c r="BM186" s="53" t="s">
        <v>3355</v>
      </c>
      <c r="BN186" s="53">
        <v>32184.56</v>
      </c>
      <c r="BO186" s="53" t="s">
        <v>3355</v>
      </c>
      <c r="BP186" s="53" t="s">
        <v>5055</v>
      </c>
      <c r="BQ186" s="53" t="s">
        <v>3355</v>
      </c>
      <c r="BR186" s="53" t="s">
        <v>3355</v>
      </c>
      <c r="BS186" s="53" t="s">
        <v>3355</v>
      </c>
      <c r="BT186" s="53" t="s">
        <v>3355</v>
      </c>
      <c r="BU186" s="53" t="s">
        <v>3355</v>
      </c>
      <c r="BV186" s="53" t="s">
        <v>3355</v>
      </c>
      <c r="BW186" s="53" t="s">
        <v>3355</v>
      </c>
      <c r="BX186" s="53">
        <v>32184.56</v>
      </c>
      <c r="BY186" s="53" t="s">
        <v>3355</v>
      </c>
      <c r="BZ186" s="53" t="s">
        <v>3355</v>
      </c>
      <c r="CA186" s="53" t="s">
        <v>4095</v>
      </c>
      <c r="CB186" s="53" t="s">
        <v>4095</v>
      </c>
      <c r="CC186" s="53" t="s">
        <v>3355</v>
      </c>
      <c r="CD186" s="53" t="s">
        <v>3355</v>
      </c>
      <c r="CE186" t="s">
        <v>4096</v>
      </c>
      <c r="CF186" t="s">
        <v>4097</v>
      </c>
    </row>
    <row r="187" spans="1:84">
      <c r="A187" s="53">
        <v>25780</v>
      </c>
      <c r="B187" s="53" t="s">
        <v>3355</v>
      </c>
      <c r="C187" s="53" t="s">
        <v>5065</v>
      </c>
      <c r="D187" s="53" t="s">
        <v>3355</v>
      </c>
      <c r="E187" s="53" t="s">
        <v>4099</v>
      </c>
      <c r="F187" s="53" t="s">
        <v>5066</v>
      </c>
      <c r="G187" s="53" t="s">
        <v>3383</v>
      </c>
      <c r="H187" s="53" t="s">
        <v>5067</v>
      </c>
      <c r="I187" s="53">
        <v>2000</v>
      </c>
      <c r="J187" s="53" t="s">
        <v>3355</v>
      </c>
      <c r="K187" s="53" t="s">
        <v>3355</v>
      </c>
      <c r="L187" s="53" t="s">
        <v>4219</v>
      </c>
      <c r="M187" s="53" t="s">
        <v>5068</v>
      </c>
      <c r="N187" s="53" t="s">
        <v>5068</v>
      </c>
      <c r="O187" s="53" t="s">
        <v>3355</v>
      </c>
      <c r="P187" s="53" t="s">
        <v>3355</v>
      </c>
      <c r="Q187" s="53" t="s">
        <v>4103</v>
      </c>
      <c r="R187" s="53" t="s">
        <v>5069</v>
      </c>
      <c r="S187" s="53" t="s">
        <v>5070</v>
      </c>
      <c r="T187" s="53" t="s">
        <v>4106</v>
      </c>
      <c r="U187" s="53" t="s">
        <v>3355</v>
      </c>
      <c r="V187" s="53" t="s">
        <v>3352</v>
      </c>
      <c r="W187" s="53" t="s">
        <v>3355</v>
      </c>
      <c r="X187" s="53" t="s">
        <v>3355</v>
      </c>
      <c r="Y187" s="53" t="s">
        <v>4107</v>
      </c>
      <c r="Z187" s="53" t="s">
        <v>5068</v>
      </c>
      <c r="AA187" s="53" t="s">
        <v>4968</v>
      </c>
      <c r="AB187" s="53" t="s">
        <v>3355</v>
      </c>
      <c r="AC187" s="53" t="s">
        <v>4447</v>
      </c>
      <c r="AD187" s="53" t="s">
        <v>3355</v>
      </c>
      <c r="AE187" s="53" t="s">
        <v>3355</v>
      </c>
      <c r="AF187" s="53" t="s">
        <v>3355</v>
      </c>
      <c r="AG187" s="53" t="s">
        <v>3355</v>
      </c>
      <c r="AH187" s="53" t="s">
        <v>3355</v>
      </c>
      <c r="AI187" s="53" t="s">
        <v>3355</v>
      </c>
      <c r="AJ187" s="53" t="s">
        <v>3355</v>
      </c>
      <c r="AK187" s="53" t="s">
        <v>1292</v>
      </c>
      <c r="AL187" s="53" t="s">
        <v>5071</v>
      </c>
      <c r="AM187" s="53" t="s">
        <v>3355</v>
      </c>
      <c r="AN187" s="53" t="s">
        <v>4827</v>
      </c>
      <c r="AO187" s="53" t="s">
        <v>3355</v>
      </c>
      <c r="AP187" s="54">
        <v>45786.8438773148</v>
      </c>
      <c r="AQ187" s="53" t="s">
        <v>3355</v>
      </c>
      <c r="AR187" s="53" t="s">
        <v>3576</v>
      </c>
      <c r="AS187" s="53" t="s">
        <v>3383</v>
      </c>
      <c r="AT187" s="53" t="s">
        <v>4108</v>
      </c>
      <c r="AU187" s="53" t="s">
        <v>5072</v>
      </c>
      <c r="AV187" s="53" t="s">
        <v>3355</v>
      </c>
      <c r="AW187" s="54">
        <v>45771.713287037</v>
      </c>
      <c r="AX187" s="53" t="s">
        <v>5071</v>
      </c>
      <c r="AY187" s="53" t="s">
        <v>4090</v>
      </c>
      <c r="AZ187" s="53" t="s">
        <v>3355</v>
      </c>
      <c r="BA187" s="53" t="s">
        <v>3355</v>
      </c>
      <c r="BB187" s="53" t="s">
        <v>3355</v>
      </c>
      <c r="BC187" s="53" t="s">
        <v>4109</v>
      </c>
      <c r="BD187" s="53" t="s">
        <v>4110</v>
      </c>
      <c r="BE187" s="53" t="s">
        <v>3355</v>
      </c>
      <c r="BF187" s="53" t="s">
        <v>4092</v>
      </c>
      <c r="BG187" s="53" t="s">
        <v>4111</v>
      </c>
      <c r="BH187" s="53" t="s">
        <v>5073</v>
      </c>
      <c r="BI187" s="53" t="s">
        <v>4113</v>
      </c>
      <c r="BJ187" s="53" t="s">
        <v>3355</v>
      </c>
      <c r="BK187" s="53" t="s">
        <v>3355</v>
      </c>
      <c r="BL187" s="53" t="s">
        <v>3355</v>
      </c>
      <c r="BM187" s="53" t="s">
        <v>3355</v>
      </c>
      <c r="BN187" s="53">
        <v>2000</v>
      </c>
      <c r="BO187" s="53" t="s">
        <v>3355</v>
      </c>
      <c r="BP187" s="53" t="s">
        <v>4652</v>
      </c>
      <c r="BQ187" s="53" t="s">
        <v>4114</v>
      </c>
      <c r="BR187" s="53" t="s">
        <v>3355</v>
      </c>
      <c r="BS187" s="53" t="s">
        <v>1292</v>
      </c>
      <c r="BT187" s="53" t="s">
        <v>1292</v>
      </c>
      <c r="BU187" s="53" t="s">
        <v>3355</v>
      </c>
      <c r="BV187" s="53" t="s">
        <v>4095</v>
      </c>
      <c r="BW187" s="53" t="s">
        <v>3355</v>
      </c>
      <c r="BX187" s="53">
        <v>2000</v>
      </c>
      <c r="BY187" s="53" t="s">
        <v>3355</v>
      </c>
      <c r="BZ187" s="53" t="s">
        <v>3355</v>
      </c>
      <c r="CA187" s="53" t="s">
        <v>3355</v>
      </c>
      <c r="CB187" s="53" t="s">
        <v>3355</v>
      </c>
      <c r="CC187" s="53" t="s">
        <v>3355</v>
      </c>
      <c r="CD187" s="53" t="s">
        <v>3355</v>
      </c>
      <c r="CE187" t="s">
        <v>4096</v>
      </c>
      <c r="CF187" t="s">
        <v>4097</v>
      </c>
    </row>
    <row r="188" spans="1:84">
      <c r="A188" s="53">
        <v>25796</v>
      </c>
      <c r="B188" s="53" t="s">
        <v>3355</v>
      </c>
      <c r="C188" s="53" t="s">
        <v>5074</v>
      </c>
      <c r="D188" s="53" t="s">
        <v>3355</v>
      </c>
      <c r="E188" s="53" t="s">
        <v>4099</v>
      </c>
      <c r="F188" s="53" t="s">
        <v>5075</v>
      </c>
      <c r="G188" s="53" t="s">
        <v>3383</v>
      </c>
      <c r="H188" s="53" t="s">
        <v>5076</v>
      </c>
      <c r="I188" s="53">
        <v>2000</v>
      </c>
      <c r="J188" s="53" t="s">
        <v>3355</v>
      </c>
      <c r="K188" s="53" t="s">
        <v>3355</v>
      </c>
      <c r="L188" s="53" t="s">
        <v>4219</v>
      </c>
      <c r="M188" s="53" t="s">
        <v>5068</v>
      </c>
      <c r="N188" s="53" t="s">
        <v>5068</v>
      </c>
      <c r="O188" s="53" t="s">
        <v>3355</v>
      </c>
      <c r="P188" s="53" t="s">
        <v>3355</v>
      </c>
      <c r="Q188" s="53" t="s">
        <v>4103</v>
      </c>
      <c r="R188" s="53" t="s">
        <v>5077</v>
      </c>
      <c r="S188" s="53" t="s">
        <v>5078</v>
      </c>
      <c r="T188" s="53" t="s">
        <v>4106</v>
      </c>
      <c r="U188" s="53" t="s">
        <v>3355</v>
      </c>
      <c r="V188" s="53" t="s">
        <v>3352</v>
      </c>
      <c r="W188" s="53" t="s">
        <v>3355</v>
      </c>
      <c r="X188" s="53" t="s">
        <v>3355</v>
      </c>
      <c r="Y188" s="53" t="s">
        <v>4107</v>
      </c>
      <c r="Z188" s="53" t="s">
        <v>5068</v>
      </c>
      <c r="AA188" s="53" t="s">
        <v>4968</v>
      </c>
      <c r="AB188" s="53" t="s">
        <v>3355</v>
      </c>
      <c r="AC188" s="53" t="s">
        <v>4447</v>
      </c>
      <c r="AD188" s="53" t="s">
        <v>3355</v>
      </c>
      <c r="AE188" s="53" t="s">
        <v>3355</v>
      </c>
      <c r="AF188" s="53" t="s">
        <v>3355</v>
      </c>
      <c r="AG188" s="53" t="s">
        <v>3355</v>
      </c>
      <c r="AH188" s="53" t="s">
        <v>3355</v>
      </c>
      <c r="AI188" s="53" t="s">
        <v>3355</v>
      </c>
      <c r="AJ188" s="53" t="s">
        <v>3355</v>
      </c>
      <c r="AK188" s="53" t="s">
        <v>1292</v>
      </c>
      <c r="AL188" s="53" t="s">
        <v>5079</v>
      </c>
      <c r="AM188" s="53" t="s">
        <v>3355</v>
      </c>
      <c r="AN188" s="53" t="s">
        <v>5080</v>
      </c>
      <c r="AO188" s="53" t="s">
        <v>3355</v>
      </c>
      <c r="AP188" s="54">
        <v>45786.857974537</v>
      </c>
      <c r="AQ188" s="53" t="s">
        <v>3355</v>
      </c>
      <c r="AR188" s="53" t="s">
        <v>3576</v>
      </c>
      <c r="AS188" s="53" t="s">
        <v>3383</v>
      </c>
      <c r="AT188" s="53" t="s">
        <v>4108</v>
      </c>
      <c r="AU188" s="53" t="s">
        <v>5081</v>
      </c>
      <c r="AV188" s="53" t="s">
        <v>3355</v>
      </c>
      <c r="AW188" s="54">
        <v>45771.7107407407</v>
      </c>
      <c r="AX188" s="53" t="s">
        <v>5079</v>
      </c>
      <c r="AY188" s="53" t="s">
        <v>4090</v>
      </c>
      <c r="AZ188" s="53" t="s">
        <v>3355</v>
      </c>
      <c r="BA188" s="53" t="s">
        <v>3355</v>
      </c>
      <c r="BB188" s="53" t="s">
        <v>3355</v>
      </c>
      <c r="BC188" s="53" t="s">
        <v>4109</v>
      </c>
      <c r="BD188" s="53" t="s">
        <v>4110</v>
      </c>
      <c r="BE188" s="53" t="s">
        <v>3355</v>
      </c>
      <c r="BF188" s="53" t="s">
        <v>4092</v>
      </c>
      <c r="BG188" s="53" t="s">
        <v>4111</v>
      </c>
      <c r="BH188" s="53" t="s">
        <v>5082</v>
      </c>
      <c r="BI188" s="53" t="s">
        <v>4113</v>
      </c>
      <c r="BJ188" s="53" t="s">
        <v>3355</v>
      </c>
      <c r="BK188" s="53" t="s">
        <v>3355</v>
      </c>
      <c r="BL188" s="53" t="s">
        <v>3355</v>
      </c>
      <c r="BM188" s="53" t="s">
        <v>3355</v>
      </c>
      <c r="BN188" s="53">
        <v>2000</v>
      </c>
      <c r="BO188" s="53" t="s">
        <v>3355</v>
      </c>
      <c r="BP188" s="53" t="s">
        <v>4652</v>
      </c>
      <c r="BQ188" s="53" t="s">
        <v>4114</v>
      </c>
      <c r="BR188" s="53" t="s">
        <v>3355</v>
      </c>
      <c r="BS188" s="53" t="s">
        <v>1292</v>
      </c>
      <c r="BT188" s="53" t="s">
        <v>1292</v>
      </c>
      <c r="BU188" s="53" t="s">
        <v>3355</v>
      </c>
      <c r="BV188" s="53" t="s">
        <v>4095</v>
      </c>
      <c r="BW188" s="53" t="s">
        <v>3355</v>
      </c>
      <c r="BX188" s="53">
        <v>2000</v>
      </c>
      <c r="BY188" s="53" t="s">
        <v>3355</v>
      </c>
      <c r="BZ188" s="53" t="s">
        <v>3355</v>
      </c>
      <c r="CA188" s="53" t="s">
        <v>3355</v>
      </c>
      <c r="CB188" s="53" t="s">
        <v>3355</v>
      </c>
      <c r="CC188" s="53" t="s">
        <v>3355</v>
      </c>
      <c r="CD188" s="53" t="s">
        <v>3355</v>
      </c>
      <c r="CE188" t="s">
        <v>4096</v>
      </c>
      <c r="CF188" t="s">
        <v>4097</v>
      </c>
    </row>
    <row r="189" spans="1:84">
      <c r="A189" s="53">
        <v>25797</v>
      </c>
      <c r="B189" s="53" t="s">
        <v>3355</v>
      </c>
      <c r="C189" s="53" t="s">
        <v>5083</v>
      </c>
      <c r="D189" s="53" t="s">
        <v>3355</v>
      </c>
      <c r="E189" s="53" t="s">
        <v>4099</v>
      </c>
      <c r="F189" s="53" t="s">
        <v>5084</v>
      </c>
      <c r="G189" s="53" t="s">
        <v>3383</v>
      </c>
      <c r="H189" s="53" t="s">
        <v>5085</v>
      </c>
      <c r="I189" s="53">
        <v>2000</v>
      </c>
      <c r="J189" s="53" t="s">
        <v>3355</v>
      </c>
      <c r="K189" s="53" t="s">
        <v>3355</v>
      </c>
      <c r="L189" s="53" t="s">
        <v>4219</v>
      </c>
      <c r="M189" s="53" t="s">
        <v>5068</v>
      </c>
      <c r="N189" s="53" t="s">
        <v>5068</v>
      </c>
      <c r="O189" s="53" t="s">
        <v>3355</v>
      </c>
      <c r="P189" s="53" t="s">
        <v>3355</v>
      </c>
      <c r="Q189" s="53" t="s">
        <v>4103</v>
      </c>
      <c r="R189" s="53" t="s">
        <v>5086</v>
      </c>
      <c r="S189" s="53" t="s">
        <v>4552</v>
      </c>
      <c r="T189" s="53" t="s">
        <v>4106</v>
      </c>
      <c r="U189" s="53" t="s">
        <v>3355</v>
      </c>
      <c r="V189" s="53" t="s">
        <v>3352</v>
      </c>
      <c r="W189" s="53" t="s">
        <v>3355</v>
      </c>
      <c r="X189" s="53" t="s">
        <v>3355</v>
      </c>
      <c r="Y189" s="53" t="s">
        <v>4107</v>
      </c>
      <c r="Z189" s="53" t="s">
        <v>5068</v>
      </c>
      <c r="AA189" s="53" t="s">
        <v>4968</v>
      </c>
      <c r="AB189" s="53" t="s">
        <v>3355</v>
      </c>
      <c r="AC189" s="53" t="s">
        <v>4447</v>
      </c>
      <c r="AD189" s="53" t="s">
        <v>3355</v>
      </c>
      <c r="AE189" s="53" t="s">
        <v>3355</v>
      </c>
      <c r="AF189" s="53" t="s">
        <v>3355</v>
      </c>
      <c r="AG189" s="53" t="s">
        <v>3355</v>
      </c>
      <c r="AH189" s="53" t="s">
        <v>3355</v>
      </c>
      <c r="AI189" s="53" t="s">
        <v>3355</v>
      </c>
      <c r="AJ189" s="53" t="s">
        <v>3355</v>
      </c>
      <c r="AK189" s="53" t="s">
        <v>1292</v>
      </c>
      <c r="AL189" s="53" t="s">
        <v>5087</v>
      </c>
      <c r="AM189" s="53" t="s">
        <v>3355</v>
      </c>
      <c r="AN189" s="53" t="s">
        <v>4832</v>
      </c>
      <c r="AO189" s="53" t="s">
        <v>3355</v>
      </c>
      <c r="AP189" s="54">
        <v>45786.8439236111</v>
      </c>
      <c r="AQ189" s="53" t="s">
        <v>3355</v>
      </c>
      <c r="AR189" s="53" t="s">
        <v>3576</v>
      </c>
      <c r="AS189" s="53" t="s">
        <v>3383</v>
      </c>
      <c r="AT189" s="53" t="s">
        <v>4108</v>
      </c>
      <c r="AU189" s="53" t="s">
        <v>5088</v>
      </c>
      <c r="AV189" s="53" t="s">
        <v>3355</v>
      </c>
      <c r="AW189" s="54">
        <v>45771.7106365741</v>
      </c>
      <c r="AX189" s="53" t="s">
        <v>5087</v>
      </c>
      <c r="AY189" s="53" t="s">
        <v>4090</v>
      </c>
      <c r="AZ189" s="53" t="s">
        <v>3355</v>
      </c>
      <c r="BA189" s="53" t="s">
        <v>3355</v>
      </c>
      <c r="BB189" s="53" t="s">
        <v>3355</v>
      </c>
      <c r="BC189" s="53" t="s">
        <v>4109</v>
      </c>
      <c r="BD189" s="53" t="s">
        <v>4110</v>
      </c>
      <c r="BE189" s="53" t="s">
        <v>3355</v>
      </c>
      <c r="BF189" s="53" t="s">
        <v>4092</v>
      </c>
      <c r="BG189" s="53" t="s">
        <v>4111</v>
      </c>
      <c r="BH189" s="53" t="s">
        <v>5089</v>
      </c>
      <c r="BI189" s="53" t="s">
        <v>4113</v>
      </c>
      <c r="BJ189" s="53" t="s">
        <v>3355</v>
      </c>
      <c r="BK189" s="53" t="s">
        <v>3355</v>
      </c>
      <c r="BL189" s="53" t="s">
        <v>3355</v>
      </c>
      <c r="BM189" s="53" t="s">
        <v>3355</v>
      </c>
      <c r="BN189" s="53">
        <v>2000</v>
      </c>
      <c r="BO189" s="53" t="s">
        <v>3355</v>
      </c>
      <c r="BP189" s="53" t="s">
        <v>4652</v>
      </c>
      <c r="BQ189" s="53" t="s">
        <v>4114</v>
      </c>
      <c r="BR189" s="53" t="s">
        <v>3355</v>
      </c>
      <c r="BS189" s="53" t="s">
        <v>1292</v>
      </c>
      <c r="BT189" s="53" t="s">
        <v>1292</v>
      </c>
      <c r="BU189" s="53" t="s">
        <v>3355</v>
      </c>
      <c r="BV189" s="53" t="s">
        <v>4095</v>
      </c>
      <c r="BW189" s="53" t="s">
        <v>3355</v>
      </c>
      <c r="BX189" s="53">
        <v>2000</v>
      </c>
      <c r="BY189" s="53" t="s">
        <v>3355</v>
      </c>
      <c r="BZ189" s="53" t="s">
        <v>3355</v>
      </c>
      <c r="CA189" s="53" t="s">
        <v>3355</v>
      </c>
      <c r="CB189" s="53" t="s">
        <v>3355</v>
      </c>
      <c r="CC189" s="53" t="s">
        <v>3355</v>
      </c>
      <c r="CD189" s="53" t="s">
        <v>3355</v>
      </c>
      <c r="CE189" t="s">
        <v>4096</v>
      </c>
      <c r="CF189" t="s">
        <v>4097</v>
      </c>
    </row>
    <row r="190" spans="1:84">
      <c r="A190" s="53">
        <v>26263</v>
      </c>
      <c r="B190" s="53" t="s">
        <v>3355</v>
      </c>
      <c r="C190" s="53" t="s">
        <v>5090</v>
      </c>
      <c r="D190" s="53" t="s">
        <v>3355</v>
      </c>
      <c r="E190" s="53" t="s">
        <v>4099</v>
      </c>
      <c r="F190" s="53" t="s">
        <v>5091</v>
      </c>
      <c r="G190" s="53" t="s">
        <v>3383</v>
      </c>
      <c r="H190" s="53" t="s">
        <v>3848</v>
      </c>
      <c r="I190" s="53">
        <v>81000</v>
      </c>
      <c r="J190" s="53" t="s">
        <v>3355</v>
      </c>
      <c r="K190" s="53" t="s">
        <v>3355</v>
      </c>
      <c r="L190" s="53" t="s">
        <v>4219</v>
      </c>
      <c r="M190" s="53" t="s">
        <v>5000</v>
      </c>
      <c r="N190" s="53" t="s">
        <v>5000</v>
      </c>
      <c r="O190" s="53" t="s">
        <v>3355</v>
      </c>
      <c r="P190" s="53" t="s">
        <v>3355</v>
      </c>
      <c r="Q190" s="53" t="s">
        <v>3848</v>
      </c>
      <c r="R190" s="53" t="s">
        <v>4152</v>
      </c>
      <c r="S190" s="53" t="s">
        <v>4153</v>
      </c>
      <c r="T190" s="53" t="s">
        <v>4087</v>
      </c>
      <c r="U190" s="53" t="s">
        <v>3355</v>
      </c>
      <c r="V190" s="53" t="s">
        <v>3352</v>
      </c>
      <c r="W190" s="53" t="s">
        <v>3355</v>
      </c>
      <c r="X190" s="53" t="s">
        <v>5092</v>
      </c>
      <c r="Y190" s="53" t="s">
        <v>4107</v>
      </c>
      <c r="Z190" s="53" t="s">
        <v>3391</v>
      </c>
      <c r="AA190" s="53" t="s">
        <v>4160</v>
      </c>
      <c r="AB190" s="53" t="s">
        <v>3355</v>
      </c>
      <c r="AC190" s="53" t="s">
        <v>4302</v>
      </c>
      <c r="AD190" s="53" t="s">
        <v>3355</v>
      </c>
      <c r="AE190" s="53" t="s">
        <v>3355</v>
      </c>
      <c r="AF190" s="53" t="s">
        <v>3355</v>
      </c>
      <c r="AG190" s="53" t="s">
        <v>3355</v>
      </c>
      <c r="AH190" s="53" t="s">
        <v>3355</v>
      </c>
      <c r="AI190" s="53" t="s">
        <v>3355</v>
      </c>
      <c r="AJ190" s="53" t="s">
        <v>3355</v>
      </c>
      <c r="AK190" s="53" t="s">
        <v>1292</v>
      </c>
      <c r="AL190" s="53" t="s">
        <v>5093</v>
      </c>
      <c r="AM190" s="53" t="s">
        <v>3355</v>
      </c>
      <c r="AN190" s="53" t="s">
        <v>4588</v>
      </c>
      <c r="AO190" s="53" t="s">
        <v>3355</v>
      </c>
      <c r="AP190" s="54">
        <v>45890.7372916667</v>
      </c>
      <c r="AQ190" s="53" t="s">
        <v>3355</v>
      </c>
      <c r="AR190" s="53" t="s">
        <v>3390</v>
      </c>
      <c r="AS190" s="53" t="s">
        <v>3383</v>
      </c>
      <c r="AT190" s="53" t="s">
        <v>4089</v>
      </c>
      <c r="AU190" s="53" t="s">
        <v>5094</v>
      </c>
      <c r="AV190" s="53" t="s">
        <v>3355</v>
      </c>
      <c r="AW190" s="54">
        <v>45870.9017824074</v>
      </c>
      <c r="AX190" s="53" t="s">
        <v>5093</v>
      </c>
      <c r="AY190" s="53" t="s">
        <v>4090</v>
      </c>
      <c r="AZ190" s="53" t="s">
        <v>3355</v>
      </c>
      <c r="BA190" s="53" t="s">
        <v>3355</v>
      </c>
      <c r="BB190" s="53" t="s">
        <v>3355</v>
      </c>
      <c r="BC190" s="53" t="s">
        <v>3371</v>
      </c>
      <c r="BD190" s="53" t="s">
        <v>4155</v>
      </c>
      <c r="BE190" s="53" t="s">
        <v>2841</v>
      </c>
      <c r="BF190" s="53" t="s">
        <v>4092</v>
      </c>
      <c r="BG190" s="53" t="s">
        <v>3355</v>
      </c>
      <c r="BH190" s="53" t="s">
        <v>3355</v>
      </c>
      <c r="BI190" s="53" t="s">
        <v>2814</v>
      </c>
      <c r="BJ190" s="53" t="s">
        <v>3355</v>
      </c>
      <c r="BK190" s="53" t="s">
        <v>3355</v>
      </c>
      <c r="BL190" s="53">
        <v>2757409</v>
      </c>
      <c r="BM190" s="53" t="s">
        <v>5095</v>
      </c>
      <c r="BN190" s="53" t="s">
        <v>3355</v>
      </c>
      <c r="BO190" s="53">
        <v>81000</v>
      </c>
      <c r="BP190" s="53" t="s">
        <v>4229</v>
      </c>
      <c r="BQ190" s="53" t="s">
        <v>3355</v>
      </c>
      <c r="BR190" s="53" t="s">
        <v>5096</v>
      </c>
      <c r="BS190" s="53" t="s">
        <v>1292</v>
      </c>
      <c r="BT190" s="53" t="s">
        <v>3355</v>
      </c>
      <c r="BU190" s="53" t="s">
        <v>3355</v>
      </c>
      <c r="BV190" s="53" t="s">
        <v>4095</v>
      </c>
      <c r="BW190" s="53" t="s">
        <v>3355</v>
      </c>
      <c r="BX190" s="53">
        <v>81000</v>
      </c>
      <c r="BY190" s="53" t="s">
        <v>3355</v>
      </c>
      <c r="BZ190" s="53" t="s">
        <v>3355</v>
      </c>
      <c r="CA190" s="53" t="s">
        <v>3355</v>
      </c>
      <c r="CB190" s="53" t="s">
        <v>3355</v>
      </c>
      <c r="CC190" s="53" t="s">
        <v>3355</v>
      </c>
      <c r="CD190" s="53" t="s">
        <v>3355</v>
      </c>
      <c r="CE190" t="s">
        <v>4096</v>
      </c>
      <c r="CF190" t="s">
        <v>4097</v>
      </c>
    </row>
    <row r="191" spans="1:84">
      <c r="A191" s="53">
        <v>26963</v>
      </c>
      <c r="B191" s="53" t="s">
        <v>5097</v>
      </c>
      <c r="C191" s="53" t="s">
        <v>3355</v>
      </c>
      <c r="D191" s="53" t="s">
        <v>5098</v>
      </c>
      <c r="E191" s="53" t="s">
        <v>4099</v>
      </c>
      <c r="F191" s="53" t="s">
        <v>5099</v>
      </c>
      <c r="G191" s="53" t="s">
        <v>3383</v>
      </c>
      <c r="H191" s="53" t="s">
        <v>5100</v>
      </c>
      <c r="I191" s="53">
        <v>218.5</v>
      </c>
      <c r="J191" s="53" t="s">
        <v>3355</v>
      </c>
      <c r="K191" s="53" t="s">
        <v>3355</v>
      </c>
      <c r="L191" s="53" t="s">
        <v>4099</v>
      </c>
      <c r="M191" s="53" t="s">
        <v>5053</v>
      </c>
      <c r="N191" s="53" t="s">
        <v>5053</v>
      </c>
      <c r="O191" s="53" t="s">
        <v>3355</v>
      </c>
      <c r="P191" s="53" t="s">
        <v>3355</v>
      </c>
      <c r="Q191" s="53" t="s">
        <v>5100</v>
      </c>
      <c r="R191" s="53" t="s">
        <v>5101</v>
      </c>
      <c r="S191" s="53" t="s">
        <v>5102</v>
      </c>
      <c r="T191" s="53" t="s">
        <v>3355</v>
      </c>
      <c r="U191" s="53" t="s">
        <v>3355</v>
      </c>
      <c r="V191" s="53" t="s">
        <v>3352</v>
      </c>
      <c r="W191" s="53" t="s">
        <v>3355</v>
      </c>
      <c r="X191" s="53" t="s">
        <v>5103</v>
      </c>
      <c r="Y191" s="53" t="s">
        <v>4107</v>
      </c>
      <c r="Z191" s="53" t="s">
        <v>5053</v>
      </c>
      <c r="AA191" s="53" t="s">
        <v>3355</v>
      </c>
      <c r="AB191" s="53" t="s">
        <v>4225</v>
      </c>
      <c r="AC191" s="53" t="s">
        <v>4227</v>
      </c>
      <c r="AD191" s="53" t="s">
        <v>3355</v>
      </c>
      <c r="AE191" s="53" t="s">
        <v>3355</v>
      </c>
      <c r="AF191" s="53" t="s">
        <v>4227</v>
      </c>
      <c r="AG191" s="53" t="s">
        <v>3355</v>
      </c>
      <c r="AH191" s="53" t="s">
        <v>3355</v>
      </c>
      <c r="AI191" s="53" t="s">
        <v>4227</v>
      </c>
      <c r="AJ191" s="53" t="s">
        <v>3355</v>
      </c>
      <c r="AK191" s="53" t="s">
        <v>3355</v>
      </c>
      <c r="AL191" s="53" t="s">
        <v>3355</v>
      </c>
      <c r="AM191" s="53" t="s">
        <v>3355</v>
      </c>
      <c r="AN191" s="53" t="s">
        <v>3355</v>
      </c>
      <c r="AO191" s="53" t="s">
        <v>3355</v>
      </c>
      <c r="AP191" s="54">
        <v>45765.7820601852</v>
      </c>
      <c r="AQ191" s="53" t="s">
        <v>3355</v>
      </c>
      <c r="AR191" s="53" t="s">
        <v>3355</v>
      </c>
      <c r="AS191" s="53" t="s">
        <v>3355</v>
      </c>
      <c r="AT191" s="53" t="s">
        <v>5104</v>
      </c>
      <c r="AU191" s="53" t="s">
        <v>3355</v>
      </c>
      <c r="AV191" s="53" t="s">
        <v>5098</v>
      </c>
      <c r="AW191" s="54">
        <v>45765.6949074074</v>
      </c>
      <c r="AX191" s="53" t="s">
        <v>3355</v>
      </c>
      <c r="AY191" s="53" t="s">
        <v>4090</v>
      </c>
      <c r="AZ191" s="53" t="s">
        <v>3355</v>
      </c>
      <c r="BA191" s="53" t="s">
        <v>3355</v>
      </c>
      <c r="BB191" s="53" t="s">
        <v>3355</v>
      </c>
      <c r="BC191" s="53" t="s">
        <v>3355</v>
      </c>
      <c r="BD191" s="53" t="s">
        <v>5105</v>
      </c>
      <c r="BE191" s="53" t="s">
        <v>3355</v>
      </c>
      <c r="BF191" s="53" t="s">
        <v>4092</v>
      </c>
      <c r="BG191" s="53" t="s">
        <v>3355</v>
      </c>
      <c r="BH191" s="53" t="s">
        <v>3355</v>
      </c>
      <c r="BI191" s="53" t="s">
        <v>5106</v>
      </c>
      <c r="BJ191" s="53" t="s">
        <v>3355</v>
      </c>
      <c r="BK191" s="53" t="s">
        <v>3355</v>
      </c>
      <c r="BL191" s="53" t="s">
        <v>3355</v>
      </c>
      <c r="BM191" s="53" t="s">
        <v>3355</v>
      </c>
      <c r="BN191" s="53">
        <v>218.5</v>
      </c>
      <c r="BO191" s="53" t="s">
        <v>3355</v>
      </c>
      <c r="BP191" s="53" t="s">
        <v>3355</v>
      </c>
      <c r="BQ191" s="53" t="s">
        <v>3355</v>
      </c>
      <c r="BR191" s="53" t="s">
        <v>3355</v>
      </c>
      <c r="BS191" s="53" t="s">
        <v>3355</v>
      </c>
      <c r="BT191" s="53" t="s">
        <v>1292</v>
      </c>
      <c r="BU191" s="53" t="s">
        <v>3355</v>
      </c>
      <c r="BV191" s="53" t="s">
        <v>4095</v>
      </c>
      <c r="BW191" s="53" t="s">
        <v>3355</v>
      </c>
      <c r="BX191" s="53">
        <v>218.5</v>
      </c>
      <c r="BY191" s="53" t="s">
        <v>3355</v>
      </c>
      <c r="BZ191" s="53" t="s">
        <v>3383</v>
      </c>
      <c r="CA191" s="53" t="s">
        <v>3355</v>
      </c>
      <c r="CB191" s="53" t="s">
        <v>3355</v>
      </c>
      <c r="CC191" s="53" t="s">
        <v>3355</v>
      </c>
      <c r="CD191" s="53" t="s">
        <v>3355</v>
      </c>
      <c r="CE191" t="s">
        <v>4096</v>
      </c>
      <c r="CF191" t="s">
        <v>4097</v>
      </c>
    </row>
    <row r="192" spans="1:84">
      <c r="A192" s="53">
        <v>29009</v>
      </c>
      <c r="B192" s="53" t="s">
        <v>3355</v>
      </c>
      <c r="C192" s="53" t="s">
        <v>5107</v>
      </c>
      <c r="D192" s="53" t="s">
        <v>3355</v>
      </c>
      <c r="E192" s="53" t="s">
        <v>4099</v>
      </c>
      <c r="F192" s="53" t="s">
        <v>5108</v>
      </c>
      <c r="G192" s="53" t="s">
        <v>3383</v>
      </c>
      <c r="H192" s="53" t="s">
        <v>3770</v>
      </c>
      <c r="I192" s="53">
        <v>2955.23</v>
      </c>
      <c r="J192" s="53" t="s">
        <v>3355</v>
      </c>
      <c r="K192" s="53" t="s">
        <v>3355</v>
      </c>
      <c r="L192" s="53" t="s">
        <v>4219</v>
      </c>
      <c r="M192" s="53" t="s">
        <v>5109</v>
      </c>
      <c r="N192" s="53" t="s">
        <v>5109</v>
      </c>
      <c r="O192" s="53" t="s">
        <v>3355</v>
      </c>
      <c r="P192" s="53" t="s">
        <v>3355</v>
      </c>
      <c r="Q192" s="53" t="s">
        <v>3770</v>
      </c>
      <c r="R192" s="53" t="s">
        <v>4602</v>
      </c>
      <c r="S192" s="53" t="s">
        <v>4603</v>
      </c>
      <c r="T192" s="53" t="s">
        <v>4087</v>
      </c>
      <c r="U192" s="53" t="s">
        <v>3355</v>
      </c>
      <c r="V192" s="53" t="s">
        <v>3352</v>
      </c>
      <c r="W192" s="53" t="s">
        <v>3355</v>
      </c>
      <c r="X192" s="53" t="s">
        <v>5110</v>
      </c>
      <c r="Y192" s="53" t="s">
        <v>4107</v>
      </c>
      <c r="Z192" s="53" t="s">
        <v>5111</v>
      </c>
      <c r="AA192" s="53" t="s">
        <v>4613</v>
      </c>
      <c r="AB192" s="53" t="s">
        <v>3355</v>
      </c>
      <c r="AC192" s="53" t="s">
        <v>4447</v>
      </c>
      <c r="AD192" s="53" t="s">
        <v>3355</v>
      </c>
      <c r="AE192" s="53" t="s">
        <v>3355</v>
      </c>
      <c r="AF192" s="53" t="s">
        <v>3355</v>
      </c>
      <c r="AG192" s="53" t="s">
        <v>3355</v>
      </c>
      <c r="AH192" s="53" t="s">
        <v>3355</v>
      </c>
      <c r="AI192" s="53" t="s">
        <v>3355</v>
      </c>
      <c r="AJ192" s="53" t="s">
        <v>3355</v>
      </c>
      <c r="AK192" s="53" t="s">
        <v>1292</v>
      </c>
      <c r="AL192" s="53" t="s">
        <v>5112</v>
      </c>
      <c r="AM192" s="53" t="s">
        <v>3355</v>
      </c>
      <c r="AN192" s="53" t="s">
        <v>4522</v>
      </c>
      <c r="AO192" s="53" t="s">
        <v>3355</v>
      </c>
      <c r="AP192" s="54">
        <v>45800.5048263889</v>
      </c>
      <c r="AQ192" s="53" t="s">
        <v>3355</v>
      </c>
      <c r="AR192" s="53" t="s">
        <v>3576</v>
      </c>
      <c r="AS192" s="53" t="s">
        <v>3383</v>
      </c>
      <c r="AT192" s="53" t="s">
        <v>4089</v>
      </c>
      <c r="AU192" s="53" t="s">
        <v>5113</v>
      </c>
      <c r="AV192" s="53" t="s">
        <v>3355</v>
      </c>
      <c r="AW192" s="54">
        <v>45761.442025463</v>
      </c>
      <c r="AX192" s="53" t="s">
        <v>5112</v>
      </c>
      <c r="AY192" s="53" t="s">
        <v>4090</v>
      </c>
      <c r="AZ192" s="53" t="s">
        <v>3355</v>
      </c>
      <c r="BA192" s="53" t="s">
        <v>3355</v>
      </c>
      <c r="BB192" s="53" t="s">
        <v>3355</v>
      </c>
      <c r="BC192" s="53" t="s">
        <v>3022</v>
      </c>
      <c r="BD192" s="53" t="s">
        <v>4091</v>
      </c>
      <c r="BE192" s="53" t="s">
        <v>2846</v>
      </c>
      <c r="BF192" s="53" t="s">
        <v>4092</v>
      </c>
      <c r="BG192" s="53" t="s">
        <v>3355</v>
      </c>
      <c r="BH192" s="53" t="s">
        <v>3355</v>
      </c>
      <c r="BI192" s="53" t="s">
        <v>2814</v>
      </c>
      <c r="BJ192" s="53" t="s">
        <v>3355</v>
      </c>
      <c r="BK192" s="53" t="s">
        <v>3355</v>
      </c>
      <c r="BL192" s="53">
        <v>3064891</v>
      </c>
      <c r="BM192" s="53" t="s">
        <v>5114</v>
      </c>
      <c r="BN192" s="53" t="s">
        <v>3355</v>
      </c>
      <c r="BO192" s="53">
        <v>2955.23</v>
      </c>
      <c r="BP192" s="53" t="s">
        <v>4652</v>
      </c>
      <c r="BQ192" s="53" t="s">
        <v>3355</v>
      </c>
      <c r="BR192" s="53" t="s">
        <v>5115</v>
      </c>
      <c r="BS192" s="53" t="s">
        <v>1292</v>
      </c>
      <c r="BT192" s="53" t="s">
        <v>3355</v>
      </c>
      <c r="BU192" s="53" t="s">
        <v>3355</v>
      </c>
      <c r="BV192" s="53" t="s">
        <v>4095</v>
      </c>
      <c r="BW192" s="53" t="s">
        <v>3355</v>
      </c>
      <c r="BX192" s="53">
        <v>2955.23</v>
      </c>
      <c r="BY192" s="53" t="s">
        <v>3355</v>
      </c>
      <c r="BZ192" s="53" t="s">
        <v>3355</v>
      </c>
      <c r="CA192" s="53" t="s">
        <v>3355</v>
      </c>
      <c r="CB192" s="53" t="s">
        <v>3355</v>
      </c>
      <c r="CC192" s="53" t="s">
        <v>3355</v>
      </c>
      <c r="CD192" s="53" t="s">
        <v>3355</v>
      </c>
      <c r="CE192" t="s">
        <v>4096</v>
      </c>
      <c r="CF192" t="s">
        <v>4097</v>
      </c>
    </row>
    <row r="193" spans="1:84">
      <c r="A193" s="53">
        <v>29097</v>
      </c>
      <c r="B193" s="53" t="s">
        <v>3355</v>
      </c>
      <c r="C193" s="53" t="s">
        <v>5116</v>
      </c>
      <c r="D193" s="53" t="s">
        <v>3355</v>
      </c>
      <c r="E193" s="53" t="s">
        <v>4099</v>
      </c>
      <c r="F193" s="53" t="s">
        <v>5117</v>
      </c>
      <c r="G193" s="53" t="s">
        <v>3383</v>
      </c>
      <c r="H193" s="53" t="s">
        <v>3622</v>
      </c>
      <c r="I193" s="53">
        <v>35750</v>
      </c>
      <c r="J193" s="53" t="s">
        <v>3355</v>
      </c>
      <c r="K193" s="53" t="s">
        <v>3355</v>
      </c>
      <c r="L193" s="53" t="s">
        <v>4219</v>
      </c>
      <c r="M193" s="53" t="s">
        <v>5118</v>
      </c>
      <c r="N193" s="53" t="s">
        <v>5118</v>
      </c>
      <c r="O193" s="53" t="s">
        <v>3355</v>
      </c>
      <c r="P193" s="53" t="s">
        <v>3355</v>
      </c>
      <c r="Q193" s="53" t="s">
        <v>3622</v>
      </c>
      <c r="R193" s="53" t="s">
        <v>4177</v>
      </c>
      <c r="S193" s="53" t="s">
        <v>4178</v>
      </c>
      <c r="T193" s="53" t="s">
        <v>4087</v>
      </c>
      <c r="U193" s="53" t="s">
        <v>3355</v>
      </c>
      <c r="V193" s="53" t="s">
        <v>3352</v>
      </c>
      <c r="W193" s="53" t="s">
        <v>3355</v>
      </c>
      <c r="X193" s="53" t="s">
        <v>5119</v>
      </c>
      <c r="Y193" s="53" t="s">
        <v>4107</v>
      </c>
      <c r="Z193" s="53" t="s">
        <v>5111</v>
      </c>
      <c r="AA193" s="53" t="s">
        <v>4584</v>
      </c>
      <c r="AB193" s="53" t="s">
        <v>3355</v>
      </c>
      <c r="AC193" s="53" t="s">
        <v>4447</v>
      </c>
      <c r="AD193" s="53" t="s">
        <v>3355</v>
      </c>
      <c r="AE193" s="53" t="s">
        <v>3355</v>
      </c>
      <c r="AF193" s="53" t="s">
        <v>3355</v>
      </c>
      <c r="AG193" s="53" t="s">
        <v>3355</v>
      </c>
      <c r="AH193" s="53" t="s">
        <v>3355</v>
      </c>
      <c r="AI193" s="53" t="s">
        <v>3355</v>
      </c>
      <c r="AJ193" s="53" t="s">
        <v>3355</v>
      </c>
      <c r="AK193" s="53" t="s">
        <v>1292</v>
      </c>
      <c r="AL193" s="53" t="s">
        <v>5120</v>
      </c>
      <c r="AM193" s="53" t="s">
        <v>3355</v>
      </c>
      <c r="AN193" s="53" t="s">
        <v>5121</v>
      </c>
      <c r="AO193" s="53" t="s">
        <v>3355</v>
      </c>
      <c r="AP193" s="54">
        <v>45821.7088657407</v>
      </c>
      <c r="AQ193" s="53" t="s">
        <v>3355</v>
      </c>
      <c r="AR193" s="53" t="s">
        <v>3473</v>
      </c>
      <c r="AS193" s="53" t="s">
        <v>3383</v>
      </c>
      <c r="AT193" s="53" t="s">
        <v>4089</v>
      </c>
      <c r="AU193" s="53" t="s">
        <v>5122</v>
      </c>
      <c r="AV193" s="53" t="s">
        <v>3355</v>
      </c>
      <c r="AW193" s="54">
        <v>45761.6936574074</v>
      </c>
      <c r="AX193" s="53" t="s">
        <v>5120</v>
      </c>
      <c r="AY193" s="53" t="s">
        <v>4090</v>
      </c>
      <c r="AZ193" s="53" t="s">
        <v>3355</v>
      </c>
      <c r="BA193" s="53" t="s">
        <v>3355</v>
      </c>
      <c r="BB193" s="53" t="s">
        <v>3355</v>
      </c>
      <c r="BC193" s="53" t="s">
        <v>3497</v>
      </c>
      <c r="BD193" s="53" t="s">
        <v>4180</v>
      </c>
      <c r="BE193" s="53" t="s">
        <v>2832</v>
      </c>
      <c r="BF193" s="53" t="s">
        <v>4092</v>
      </c>
      <c r="BG193" s="53" t="s">
        <v>3355</v>
      </c>
      <c r="BH193" s="53" t="s">
        <v>3355</v>
      </c>
      <c r="BI193" s="53" t="s">
        <v>2814</v>
      </c>
      <c r="BJ193" s="53" t="s">
        <v>3355</v>
      </c>
      <c r="BK193" s="53" t="s">
        <v>3355</v>
      </c>
      <c r="BL193" s="53">
        <v>3432172</v>
      </c>
      <c r="BM193" s="53" t="s">
        <v>5123</v>
      </c>
      <c r="BN193" s="53" t="s">
        <v>3355</v>
      </c>
      <c r="BO193" s="53">
        <v>35750</v>
      </c>
      <c r="BP193" s="53" t="s">
        <v>4581</v>
      </c>
      <c r="BQ193" s="53" t="s">
        <v>3355</v>
      </c>
      <c r="BR193" s="53" t="s">
        <v>5124</v>
      </c>
      <c r="BS193" s="53" t="s">
        <v>1292</v>
      </c>
      <c r="BT193" s="53" t="s">
        <v>3355</v>
      </c>
      <c r="BU193" s="53" t="s">
        <v>3355</v>
      </c>
      <c r="BV193" s="53" t="s">
        <v>4095</v>
      </c>
      <c r="BW193" s="53" t="s">
        <v>3355</v>
      </c>
      <c r="BX193" s="53">
        <v>35750</v>
      </c>
      <c r="BY193" s="53" t="s">
        <v>3355</v>
      </c>
      <c r="BZ193" s="53" t="s">
        <v>3355</v>
      </c>
      <c r="CA193" s="53" t="s">
        <v>3355</v>
      </c>
      <c r="CB193" s="53" t="s">
        <v>3355</v>
      </c>
      <c r="CC193" s="53" t="s">
        <v>3355</v>
      </c>
      <c r="CD193" s="53" t="s">
        <v>3355</v>
      </c>
      <c r="CE193" t="s">
        <v>4096</v>
      </c>
      <c r="CF193" t="s">
        <v>4097</v>
      </c>
    </row>
    <row r="194" spans="1:84">
      <c r="A194" s="53">
        <v>29098</v>
      </c>
      <c r="B194" s="53" t="s">
        <v>3355</v>
      </c>
      <c r="C194" s="53" t="s">
        <v>5125</v>
      </c>
      <c r="D194" s="53" t="s">
        <v>3355</v>
      </c>
      <c r="E194" s="53" t="s">
        <v>4099</v>
      </c>
      <c r="F194" s="53" t="s">
        <v>5126</v>
      </c>
      <c r="G194" s="53" t="s">
        <v>3383</v>
      </c>
      <c r="H194" s="53" t="s">
        <v>3181</v>
      </c>
      <c r="I194" s="53">
        <v>2941.33</v>
      </c>
      <c r="J194" s="53" t="s">
        <v>3355</v>
      </c>
      <c r="K194" s="53" t="s">
        <v>3355</v>
      </c>
      <c r="L194" s="53" t="s">
        <v>4219</v>
      </c>
      <c r="M194" s="53" t="s">
        <v>5118</v>
      </c>
      <c r="N194" s="53" t="s">
        <v>5118</v>
      </c>
      <c r="O194" s="53" t="s">
        <v>3355</v>
      </c>
      <c r="P194" s="53" t="s">
        <v>3355</v>
      </c>
      <c r="Q194" s="53" t="s">
        <v>3181</v>
      </c>
      <c r="R194" s="53" t="s">
        <v>4240</v>
      </c>
      <c r="S194" s="53" t="s">
        <v>4241</v>
      </c>
      <c r="T194" s="53" t="s">
        <v>4087</v>
      </c>
      <c r="U194" s="53" t="s">
        <v>3355</v>
      </c>
      <c r="V194" s="53" t="s">
        <v>3352</v>
      </c>
      <c r="W194" s="53" t="s">
        <v>3355</v>
      </c>
      <c r="X194" s="53" t="s">
        <v>5127</v>
      </c>
      <c r="Y194" s="53" t="s">
        <v>4107</v>
      </c>
      <c r="Z194" s="53" t="s">
        <v>5111</v>
      </c>
      <c r="AA194" s="53" t="s">
        <v>4613</v>
      </c>
      <c r="AB194" s="53" t="s">
        <v>3355</v>
      </c>
      <c r="AC194" s="53" t="s">
        <v>4447</v>
      </c>
      <c r="AD194" s="53" t="s">
        <v>3355</v>
      </c>
      <c r="AE194" s="53" t="s">
        <v>3355</v>
      </c>
      <c r="AF194" s="53" t="s">
        <v>3355</v>
      </c>
      <c r="AG194" s="53" t="s">
        <v>3355</v>
      </c>
      <c r="AH194" s="53" t="s">
        <v>3355</v>
      </c>
      <c r="AI194" s="53" t="s">
        <v>3355</v>
      </c>
      <c r="AJ194" s="53" t="s">
        <v>3355</v>
      </c>
      <c r="AK194" s="53" t="s">
        <v>1292</v>
      </c>
      <c r="AL194" s="53" t="s">
        <v>5128</v>
      </c>
      <c r="AM194" s="53" t="s">
        <v>3355</v>
      </c>
      <c r="AN194" s="53" t="s">
        <v>4972</v>
      </c>
      <c r="AO194" s="53" t="s">
        <v>3355</v>
      </c>
      <c r="AP194" s="54">
        <v>45800.504837963</v>
      </c>
      <c r="AQ194" s="53" t="s">
        <v>3355</v>
      </c>
      <c r="AR194" s="53" t="s">
        <v>3576</v>
      </c>
      <c r="AS194" s="53" t="s">
        <v>3383</v>
      </c>
      <c r="AT194" s="53" t="s">
        <v>4089</v>
      </c>
      <c r="AU194" s="53" t="s">
        <v>5129</v>
      </c>
      <c r="AV194" s="53" t="s">
        <v>3355</v>
      </c>
      <c r="AW194" s="54">
        <v>45761.4408449074</v>
      </c>
      <c r="AX194" s="53" t="s">
        <v>5128</v>
      </c>
      <c r="AY194" s="53" t="s">
        <v>4090</v>
      </c>
      <c r="AZ194" s="53" t="s">
        <v>3355</v>
      </c>
      <c r="BA194" s="53" t="s">
        <v>3355</v>
      </c>
      <c r="BB194" s="53" t="s">
        <v>3355</v>
      </c>
      <c r="BC194" s="53" t="s">
        <v>3179</v>
      </c>
      <c r="BD194" s="53" t="s">
        <v>4244</v>
      </c>
      <c r="BE194" s="53" t="s">
        <v>2852</v>
      </c>
      <c r="BF194" s="53" t="s">
        <v>4092</v>
      </c>
      <c r="BG194" s="53" t="s">
        <v>3355</v>
      </c>
      <c r="BH194" s="53" t="s">
        <v>3355</v>
      </c>
      <c r="BI194" s="53" t="s">
        <v>2814</v>
      </c>
      <c r="BJ194" s="53" t="s">
        <v>3355</v>
      </c>
      <c r="BK194" s="53" t="s">
        <v>3355</v>
      </c>
      <c r="BL194" s="53">
        <v>3116853</v>
      </c>
      <c r="BM194" s="53" t="s">
        <v>5130</v>
      </c>
      <c r="BN194" s="53" t="s">
        <v>3355</v>
      </c>
      <c r="BO194" s="53">
        <v>2941.33</v>
      </c>
      <c r="BP194" s="53" t="s">
        <v>4652</v>
      </c>
      <c r="BQ194" s="53" t="s">
        <v>3355</v>
      </c>
      <c r="BR194" s="53" t="s">
        <v>5131</v>
      </c>
      <c r="BS194" s="53" t="s">
        <v>1292</v>
      </c>
      <c r="BT194" s="53" t="s">
        <v>3355</v>
      </c>
      <c r="BU194" s="53" t="s">
        <v>3355</v>
      </c>
      <c r="BV194" s="53" t="s">
        <v>4095</v>
      </c>
      <c r="BW194" s="53" t="s">
        <v>3355</v>
      </c>
      <c r="BX194" s="53">
        <v>2941.33</v>
      </c>
      <c r="BY194" s="53" t="s">
        <v>3355</v>
      </c>
      <c r="BZ194" s="53" t="s">
        <v>3355</v>
      </c>
      <c r="CA194" s="53" t="s">
        <v>3355</v>
      </c>
      <c r="CB194" s="53" t="s">
        <v>3355</v>
      </c>
      <c r="CC194" s="53" t="s">
        <v>3355</v>
      </c>
      <c r="CD194" s="53" t="s">
        <v>3355</v>
      </c>
      <c r="CE194" t="s">
        <v>4096</v>
      </c>
      <c r="CF194" t="s">
        <v>4097</v>
      </c>
    </row>
    <row r="195" spans="1:84">
      <c r="A195" s="53">
        <v>29244</v>
      </c>
      <c r="B195" s="53" t="s">
        <v>3355</v>
      </c>
      <c r="C195" s="53" t="s">
        <v>5132</v>
      </c>
      <c r="D195" s="53" t="s">
        <v>3355</v>
      </c>
      <c r="E195" s="53" t="s">
        <v>4099</v>
      </c>
      <c r="F195" s="53" t="s">
        <v>5133</v>
      </c>
      <c r="G195" s="53" t="s">
        <v>3383</v>
      </c>
      <c r="H195" s="53" t="s">
        <v>3123</v>
      </c>
      <c r="I195" s="53">
        <v>10230</v>
      </c>
      <c r="J195" s="53" t="s">
        <v>3355</v>
      </c>
      <c r="K195" s="53" t="s">
        <v>3355</v>
      </c>
      <c r="L195" s="53" t="s">
        <v>4219</v>
      </c>
      <c r="M195" s="53" t="s">
        <v>5134</v>
      </c>
      <c r="N195" s="53" t="s">
        <v>5134</v>
      </c>
      <c r="O195" s="53" t="s">
        <v>3355</v>
      </c>
      <c r="P195" s="53" t="s">
        <v>3355</v>
      </c>
      <c r="Q195" s="53" t="s">
        <v>3123</v>
      </c>
      <c r="R195" s="53" t="s">
        <v>4250</v>
      </c>
      <c r="S195" s="53" t="s">
        <v>4172</v>
      </c>
      <c r="T195" s="53" t="s">
        <v>4087</v>
      </c>
      <c r="U195" s="53" t="s">
        <v>3355</v>
      </c>
      <c r="V195" s="53" t="s">
        <v>3352</v>
      </c>
      <c r="W195" s="53" t="s">
        <v>3355</v>
      </c>
      <c r="X195" s="53" t="s">
        <v>5135</v>
      </c>
      <c r="Y195" s="53" t="s">
        <v>4107</v>
      </c>
      <c r="Z195" s="53" t="s">
        <v>5111</v>
      </c>
      <c r="AA195" s="53" t="s">
        <v>4584</v>
      </c>
      <c r="AB195" s="53" t="s">
        <v>3355</v>
      </c>
      <c r="AC195" s="53" t="s">
        <v>4447</v>
      </c>
      <c r="AD195" s="53" t="s">
        <v>3355</v>
      </c>
      <c r="AE195" s="53" t="s">
        <v>3355</v>
      </c>
      <c r="AF195" s="53" t="s">
        <v>3355</v>
      </c>
      <c r="AG195" s="53" t="s">
        <v>3355</v>
      </c>
      <c r="AH195" s="53" t="s">
        <v>3355</v>
      </c>
      <c r="AI195" s="53" t="s">
        <v>3355</v>
      </c>
      <c r="AJ195" s="53" t="s">
        <v>3355</v>
      </c>
      <c r="AK195" s="53" t="s">
        <v>1292</v>
      </c>
      <c r="AL195" s="53" t="s">
        <v>5136</v>
      </c>
      <c r="AM195" s="53" t="s">
        <v>3355</v>
      </c>
      <c r="AN195" s="53" t="s">
        <v>5137</v>
      </c>
      <c r="AO195" s="53" t="s">
        <v>3355</v>
      </c>
      <c r="AP195" s="54">
        <v>45821.7087962963</v>
      </c>
      <c r="AQ195" s="53" t="s">
        <v>3355</v>
      </c>
      <c r="AR195" s="53" t="s">
        <v>3473</v>
      </c>
      <c r="AS195" s="53" t="s">
        <v>3383</v>
      </c>
      <c r="AT195" s="53" t="s">
        <v>4089</v>
      </c>
      <c r="AU195" s="53" t="s">
        <v>5138</v>
      </c>
      <c r="AV195" s="53" t="s">
        <v>3355</v>
      </c>
      <c r="AW195" s="54">
        <v>45758.7762384259</v>
      </c>
      <c r="AX195" s="53" t="s">
        <v>5136</v>
      </c>
      <c r="AY195" s="53" t="s">
        <v>4090</v>
      </c>
      <c r="AZ195" s="53" t="s">
        <v>3355</v>
      </c>
      <c r="BA195" s="53" t="s">
        <v>3355</v>
      </c>
      <c r="BB195" s="53" t="s">
        <v>3355</v>
      </c>
      <c r="BC195" s="53" t="s">
        <v>3121</v>
      </c>
      <c r="BD195" s="53" t="s">
        <v>4252</v>
      </c>
      <c r="BE195" s="53" t="s">
        <v>2856</v>
      </c>
      <c r="BF195" s="53" t="s">
        <v>4092</v>
      </c>
      <c r="BG195" s="53" t="s">
        <v>3355</v>
      </c>
      <c r="BH195" s="53" t="s">
        <v>3355</v>
      </c>
      <c r="BI195" s="53" t="s">
        <v>2814</v>
      </c>
      <c r="BJ195" s="53" t="s">
        <v>3355</v>
      </c>
      <c r="BK195" s="53" t="s">
        <v>3355</v>
      </c>
      <c r="BL195" s="53">
        <v>3196607</v>
      </c>
      <c r="BM195" s="53" t="s">
        <v>5139</v>
      </c>
      <c r="BN195" s="53" t="s">
        <v>3355</v>
      </c>
      <c r="BO195" s="53">
        <v>10230</v>
      </c>
      <c r="BP195" s="53" t="s">
        <v>4581</v>
      </c>
      <c r="BQ195" s="53" t="s">
        <v>3355</v>
      </c>
      <c r="BR195" s="53" t="s">
        <v>5140</v>
      </c>
      <c r="BS195" s="53" t="s">
        <v>1292</v>
      </c>
      <c r="BT195" s="53" t="s">
        <v>3355</v>
      </c>
      <c r="BU195" s="53" t="s">
        <v>3355</v>
      </c>
      <c r="BV195" s="53" t="s">
        <v>4095</v>
      </c>
      <c r="BW195" s="53" t="s">
        <v>3355</v>
      </c>
      <c r="BX195" s="53">
        <v>10230</v>
      </c>
      <c r="BY195" s="53" t="s">
        <v>3355</v>
      </c>
      <c r="BZ195" s="53" t="s">
        <v>3355</v>
      </c>
      <c r="CA195" s="53" t="s">
        <v>3355</v>
      </c>
      <c r="CB195" s="53" t="s">
        <v>3355</v>
      </c>
      <c r="CC195" s="53" t="s">
        <v>3355</v>
      </c>
      <c r="CD195" s="53" t="s">
        <v>3355</v>
      </c>
      <c r="CE195" t="s">
        <v>4096</v>
      </c>
      <c r="CF195" t="s">
        <v>4097</v>
      </c>
    </row>
    <row r="196" spans="1:84">
      <c r="A196" s="53">
        <v>29251</v>
      </c>
      <c r="B196" s="53" t="s">
        <v>4214</v>
      </c>
      <c r="C196" s="53" t="s">
        <v>3355</v>
      </c>
      <c r="D196" s="53" t="s">
        <v>5141</v>
      </c>
      <c r="E196" s="53" t="s">
        <v>4099</v>
      </c>
      <c r="F196" s="53" t="s">
        <v>5142</v>
      </c>
      <c r="G196" s="53" t="s">
        <v>3383</v>
      </c>
      <c r="H196" s="53" t="s">
        <v>4354</v>
      </c>
      <c r="I196" s="53">
        <v>9000</v>
      </c>
      <c r="J196" s="53" t="s">
        <v>3355</v>
      </c>
      <c r="K196" s="53" t="s">
        <v>3355</v>
      </c>
      <c r="L196" s="53" t="s">
        <v>4219</v>
      </c>
      <c r="M196" s="53" t="s">
        <v>5134</v>
      </c>
      <c r="N196" s="53" t="s">
        <v>3355</v>
      </c>
      <c r="O196" s="53" t="s">
        <v>3355</v>
      </c>
      <c r="P196" s="53" t="s">
        <v>3355</v>
      </c>
      <c r="Q196" s="53" t="s">
        <v>4354</v>
      </c>
      <c r="R196" s="53" t="s">
        <v>4355</v>
      </c>
      <c r="S196" s="53" t="s">
        <v>4356</v>
      </c>
      <c r="T196" s="53" t="s">
        <v>3355</v>
      </c>
      <c r="U196" s="53" t="s">
        <v>3355</v>
      </c>
      <c r="V196" s="53" t="s">
        <v>3352</v>
      </c>
      <c r="W196" s="53" t="s">
        <v>3355</v>
      </c>
      <c r="X196" s="53" t="s">
        <v>5143</v>
      </c>
      <c r="Y196" s="53" t="s">
        <v>4107</v>
      </c>
      <c r="Z196" s="53" t="s">
        <v>5134</v>
      </c>
      <c r="AA196" s="53" t="s">
        <v>5053</v>
      </c>
      <c r="AB196" s="53" t="s">
        <v>4225</v>
      </c>
      <c r="AC196" s="53" t="s">
        <v>4447</v>
      </c>
      <c r="AD196" s="53" t="s">
        <v>3355</v>
      </c>
      <c r="AE196" s="53" t="s">
        <v>3355</v>
      </c>
      <c r="AF196" s="53" t="s">
        <v>4227</v>
      </c>
      <c r="AG196" s="53" t="s">
        <v>3355</v>
      </c>
      <c r="AH196" s="53" t="s">
        <v>3355</v>
      </c>
      <c r="AI196" s="53" t="s">
        <v>4227</v>
      </c>
      <c r="AJ196" s="53" t="s">
        <v>3355</v>
      </c>
      <c r="AK196" s="53" t="s">
        <v>1292</v>
      </c>
      <c r="AL196" s="53" t="s">
        <v>5144</v>
      </c>
      <c r="AM196" s="53" t="s">
        <v>3355</v>
      </c>
      <c r="AN196" s="53" t="s">
        <v>4962</v>
      </c>
      <c r="AO196" s="53" t="s">
        <v>3355</v>
      </c>
      <c r="AP196" s="54">
        <v>45765.8104050926</v>
      </c>
      <c r="AQ196" s="53" t="s">
        <v>3355</v>
      </c>
      <c r="AR196" s="53" t="s">
        <v>4989</v>
      </c>
      <c r="AS196" s="53" t="s">
        <v>3383</v>
      </c>
      <c r="AT196" s="53" t="s">
        <v>4089</v>
      </c>
      <c r="AU196" s="53" t="s">
        <v>5145</v>
      </c>
      <c r="AV196" s="53" t="s">
        <v>3355</v>
      </c>
      <c r="AW196" s="54">
        <v>45754.6390856481</v>
      </c>
      <c r="AX196" s="53" t="s">
        <v>5144</v>
      </c>
      <c r="AY196" s="53" t="s">
        <v>4090</v>
      </c>
      <c r="AZ196" s="53" t="s">
        <v>3355</v>
      </c>
      <c r="BA196" s="53" t="s">
        <v>3355</v>
      </c>
      <c r="BB196" s="53" t="s">
        <v>3355</v>
      </c>
      <c r="BC196" s="53" t="s">
        <v>3355</v>
      </c>
      <c r="BD196" s="53" t="s">
        <v>4362</v>
      </c>
      <c r="BE196" s="53" t="s">
        <v>3355</v>
      </c>
      <c r="BF196" s="53" t="s">
        <v>4092</v>
      </c>
      <c r="BG196" s="53" t="s">
        <v>3355</v>
      </c>
      <c r="BH196" s="53" t="s">
        <v>3355</v>
      </c>
      <c r="BI196" s="53" t="s">
        <v>739</v>
      </c>
      <c r="BJ196" s="53" t="s">
        <v>3355</v>
      </c>
      <c r="BK196" s="53" t="s">
        <v>3355</v>
      </c>
      <c r="BL196" s="53" t="s">
        <v>3355</v>
      </c>
      <c r="BM196" s="53" t="s">
        <v>3355</v>
      </c>
      <c r="BN196" s="53">
        <v>9000</v>
      </c>
      <c r="BO196" s="53" t="s">
        <v>3355</v>
      </c>
      <c r="BP196" s="53" t="s">
        <v>5055</v>
      </c>
      <c r="BQ196" s="53" t="s">
        <v>3355</v>
      </c>
      <c r="BR196" s="53" t="s">
        <v>3355</v>
      </c>
      <c r="BS196" s="53" t="s">
        <v>3355</v>
      </c>
      <c r="BT196" s="53" t="s">
        <v>1292</v>
      </c>
      <c r="BU196" s="53" t="s">
        <v>3355</v>
      </c>
      <c r="BV196" s="53" t="s">
        <v>4095</v>
      </c>
      <c r="BW196" s="53" t="s">
        <v>3355</v>
      </c>
      <c r="BX196" s="53">
        <v>9000</v>
      </c>
      <c r="BY196" s="53" t="s">
        <v>3355</v>
      </c>
      <c r="BZ196" s="53" t="s">
        <v>3355</v>
      </c>
      <c r="CA196" s="53" t="s">
        <v>4095</v>
      </c>
      <c r="CB196" s="53" t="s">
        <v>4095</v>
      </c>
      <c r="CC196" s="53" t="s">
        <v>3355</v>
      </c>
      <c r="CD196" s="53" t="s">
        <v>3355</v>
      </c>
      <c r="CE196" t="s">
        <v>4096</v>
      </c>
      <c r="CF196" t="s">
        <v>4097</v>
      </c>
    </row>
    <row r="197" spans="1:84">
      <c r="A197" s="53">
        <v>29353</v>
      </c>
      <c r="B197" s="53" t="s">
        <v>3355</v>
      </c>
      <c r="C197" s="53" t="s">
        <v>5146</v>
      </c>
      <c r="D197" s="53" t="s">
        <v>3355</v>
      </c>
      <c r="E197" s="53" t="s">
        <v>4099</v>
      </c>
      <c r="F197" s="53" t="s">
        <v>5147</v>
      </c>
      <c r="G197" s="53" t="s">
        <v>3383</v>
      </c>
      <c r="H197" s="53" t="s">
        <v>3017</v>
      </c>
      <c r="I197" s="53">
        <v>11925</v>
      </c>
      <c r="J197" s="53" t="s">
        <v>3355</v>
      </c>
      <c r="K197" s="53" t="s">
        <v>3355</v>
      </c>
      <c r="L197" s="53" t="s">
        <v>4219</v>
      </c>
      <c r="M197" s="53" t="s">
        <v>5148</v>
      </c>
      <c r="N197" s="53" t="s">
        <v>5148</v>
      </c>
      <c r="O197" s="53" t="s">
        <v>3355</v>
      </c>
      <c r="P197" s="53" t="s">
        <v>3355</v>
      </c>
      <c r="Q197" s="53" t="s">
        <v>3017</v>
      </c>
      <c r="R197" s="53" t="s">
        <v>4300</v>
      </c>
      <c r="S197" s="53" t="s">
        <v>4153</v>
      </c>
      <c r="T197" s="53" t="s">
        <v>4087</v>
      </c>
      <c r="U197" s="53" t="s">
        <v>3355</v>
      </c>
      <c r="V197" s="53" t="s">
        <v>3352</v>
      </c>
      <c r="W197" s="53" t="s">
        <v>3355</v>
      </c>
      <c r="X197" s="53" t="s">
        <v>5149</v>
      </c>
      <c r="Y197" s="53" t="s">
        <v>4107</v>
      </c>
      <c r="Z197" s="53" t="s">
        <v>5111</v>
      </c>
      <c r="AA197" s="53" t="s">
        <v>5029</v>
      </c>
      <c r="AB197" s="53" t="s">
        <v>3355</v>
      </c>
      <c r="AC197" s="53" t="s">
        <v>4447</v>
      </c>
      <c r="AD197" s="53" t="s">
        <v>3355</v>
      </c>
      <c r="AE197" s="53" t="s">
        <v>3355</v>
      </c>
      <c r="AF197" s="53" t="s">
        <v>3355</v>
      </c>
      <c r="AG197" s="53" t="s">
        <v>3355</v>
      </c>
      <c r="AH197" s="53" t="s">
        <v>3355</v>
      </c>
      <c r="AI197" s="53" t="s">
        <v>3355</v>
      </c>
      <c r="AJ197" s="53" t="s">
        <v>3355</v>
      </c>
      <c r="AK197" s="53" t="s">
        <v>1292</v>
      </c>
      <c r="AL197" s="53" t="s">
        <v>5150</v>
      </c>
      <c r="AM197" s="53" t="s">
        <v>3355</v>
      </c>
      <c r="AN197" s="53" t="s">
        <v>4624</v>
      </c>
      <c r="AO197" s="53" t="s">
        <v>3355</v>
      </c>
      <c r="AP197" s="54">
        <v>45793.8143402778</v>
      </c>
      <c r="AQ197" s="53" t="s">
        <v>3355</v>
      </c>
      <c r="AR197" s="53" t="s">
        <v>3576</v>
      </c>
      <c r="AS197" s="53" t="s">
        <v>3383</v>
      </c>
      <c r="AT197" s="53" t="s">
        <v>4089</v>
      </c>
      <c r="AU197" s="53" t="s">
        <v>5151</v>
      </c>
      <c r="AV197" s="53" t="s">
        <v>3355</v>
      </c>
      <c r="AW197" s="54">
        <v>45758.7763194444</v>
      </c>
      <c r="AX197" s="53" t="s">
        <v>5150</v>
      </c>
      <c r="AY197" s="53" t="s">
        <v>4090</v>
      </c>
      <c r="AZ197" s="53" t="s">
        <v>3355</v>
      </c>
      <c r="BA197" s="53" t="s">
        <v>3355</v>
      </c>
      <c r="BB197" s="53" t="s">
        <v>3355</v>
      </c>
      <c r="BC197" s="53" t="s">
        <v>3015</v>
      </c>
      <c r="BD197" s="53" t="s">
        <v>4307</v>
      </c>
      <c r="BE197" s="53" t="s">
        <v>2866</v>
      </c>
      <c r="BF197" s="53" t="s">
        <v>4092</v>
      </c>
      <c r="BG197" s="53" t="s">
        <v>3355</v>
      </c>
      <c r="BH197" s="53" t="s">
        <v>3355</v>
      </c>
      <c r="BI197" s="53" t="s">
        <v>2814</v>
      </c>
      <c r="BJ197" s="53" t="s">
        <v>3355</v>
      </c>
      <c r="BK197" s="53" t="s">
        <v>3355</v>
      </c>
      <c r="BL197" s="53">
        <v>3203701</v>
      </c>
      <c r="BM197" s="53" t="s">
        <v>5152</v>
      </c>
      <c r="BN197" s="53" t="s">
        <v>3355</v>
      </c>
      <c r="BO197" s="53">
        <v>11925</v>
      </c>
      <c r="BP197" s="53" t="s">
        <v>4652</v>
      </c>
      <c r="BQ197" s="53" t="s">
        <v>3355</v>
      </c>
      <c r="BR197" s="53" t="s">
        <v>5153</v>
      </c>
      <c r="BS197" s="53" t="s">
        <v>1292</v>
      </c>
      <c r="BT197" s="53" t="s">
        <v>3355</v>
      </c>
      <c r="BU197" s="53" t="s">
        <v>3355</v>
      </c>
      <c r="BV197" s="53" t="s">
        <v>4095</v>
      </c>
      <c r="BW197" s="53" t="s">
        <v>3355</v>
      </c>
      <c r="BX197" s="53">
        <v>11925</v>
      </c>
      <c r="BY197" s="53" t="s">
        <v>3355</v>
      </c>
      <c r="BZ197" s="53" t="s">
        <v>3355</v>
      </c>
      <c r="CA197" s="53" t="s">
        <v>3355</v>
      </c>
      <c r="CB197" s="53" t="s">
        <v>3355</v>
      </c>
      <c r="CC197" s="53" t="s">
        <v>3355</v>
      </c>
      <c r="CD197" s="53" t="s">
        <v>3355</v>
      </c>
      <c r="CE197" t="s">
        <v>4096</v>
      </c>
      <c r="CF197" t="s">
        <v>4097</v>
      </c>
    </row>
    <row r="198" spans="1:84">
      <c r="A198" s="53">
        <v>29548</v>
      </c>
      <c r="B198" s="53" t="s">
        <v>3355</v>
      </c>
      <c r="C198" s="53" t="s">
        <v>5154</v>
      </c>
      <c r="D198" s="53" t="s">
        <v>3355</v>
      </c>
      <c r="E198" s="53" t="s">
        <v>4099</v>
      </c>
      <c r="F198" s="53" t="s">
        <v>5155</v>
      </c>
      <c r="G198" s="53" t="s">
        <v>3383</v>
      </c>
      <c r="H198" s="53" t="s">
        <v>3205</v>
      </c>
      <c r="I198" s="53">
        <v>120000</v>
      </c>
      <c r="J198" s="53" t="s">
        <v>3355</v>
      </c>
      <c r="K198" s="53" t="s">
        <v>3355</v>
      </c>
      <c r="L198" s="53" t="s">
        <v>4219</v>
      </c>
      <c r="M198" s="53" t="s">
        <v>5156</v>
      </c>
      <c r="N198" s="53" t="s">
        <v>5156</v>
      </c>
      <c r="O198" s="53" t="s">
        <v>3355</v>
      </c>
      <c r="P198" s="53" t="s">
        <v>3355</v>
      </c>
      <c r="Q198" s="53" t="s">
        <v>3205</v>
      </c>
      <c r="R198" s="53" t="s">
        <v>5157</v>
      </c>
      <c r="S198" s="53" t="s">
        <v>5158</v>
      </c>
      <c r="T198" s="53" t="s">
        <v>4087</v>
      </c>
      <c r="U198" s="53" t="s">
        <v>3355</v>
      </c>
      <c r="V198" s="53" t="s">
        <v>3352</v>
      </c>
      <c r="W198" s="53" t="s">
        <v>3355</v>
      </c>
      <c r="X198" s="53" t="s">
        <v>5159</v>
      </c>
      <c r="Y198" s="53" t="s">
        <v>4107</v>
      </c>
      <c r="Z198" s="53" t="s">
        <v>5134</v>
      </c>
      <c r="AA198" s="53" t="s">
        <v>3540</v>
      </c>
      <c r="AB198" s="53" t="s">
        <v>3355</v>
      </c>
      <c r="AC198" s="53" t="s">
        <v>4447</v>
      </c>
      <c r="AD198" s="53" t="s">
        <v>3355</v>
      </c>
      <c r="AE198" s="53" t="s">
        <v>3355</v>
      </c>
      <c r="AF198" s="53" t="s">
        <v>3355</v>
      </c>
      <c r="AG198" s="53" t="s">
        <v>3355</v>
      </c>
      <c r="AH198" s="53" t="s">
        <v>3355</v>
      </c>
      <c r="AI198" s="53" t="s">
        <v>3355</v>
      </c>
      <c r="AJ198" s="53" t="s">
        <v>3355</v>
      </c>
      <c r="AK198" s="53" t="s">
        <v>1292</v>
      </c>
      <c r="AL198" s="53" t="s">
        <v>5160</v>
      </c>
      <c r="AM198" s="53" t="s">
        <v>3355</v>
      </c>
      <c r="AN198" s="53" t="s">
        <v>5161</v>
      </c>
      <c r="AO198" s="53" t="s">
        <v>3355</v>
      </c>
      <c r="AP198" s="54">
        <v>45768.6983449074</v>
      </c>
      <c r="AQ198" s="53" t="s">
        <v>3355</v>
      </c>
      <c r="AR198" s="53" t="s">
        <v>4989</v>
      </c>
      <c r="AS198" s="53" t="s">
        <v>3383</v>
      </c>
      <c r="AT198" s="53" t="s">
        <v>4089</v>
      </c>
      <c r="AU198" s="53" t="s">
        <v>5162</v>
      </c>
      <c r="AV198" s="53" t="s">
        <v>3355</v>
      </c>
      <c r="AW198" s="54">
        <v>45753.7393865741</v>
      </c>
      <c r="AX198" s="53" t="s">
        <v>5160</v>
      </c>
      <c r="AY198" s="53" t="s">
        <v>4090</v>
      </c>
      <c r="AZ198" s="53" t="s">
        <v>3355</v>
      </c>
      <c r="BA198" s="53" t="s">
        <v>3355</v>
      </c>
      <c r="BB198" s="53" t="s">
        <v>3355</v>
      </c>
      <c r="BC198" s="53" t="s">
        <v>3203</v>
      </c>
      <c r="BD198" s="53" t="s">
        <v>5163</v>
      </c>
      <c r="BE198" s="53" t="s">
        <v>2858</v>
      </c>
      <c r="BF198" s="53" t="s">
        <v>4092</v>
      </c>
      <c r="BG198" s="53" t="s">
        <v>3355</v>
      </c>
      <c r="BH198" s="53" t="s">
        <v>3355</v>
      </c>
      <c r="BI198" s="53" t="s">
        <v>2814</v>
      </c>
      <c r="BJ198" s="53" t="s">
        <v>3355</v>
      </c>
      <c r="BK198" s="53" t="s">
        <v>3355</v>
      </c>
      <c r="BL198" s="53">
        <v>3473602</v>
      </c>
      <c r="BM198" s="53" t="s">
        <v>5164</v>
      </c>
      <c r="BN198" s="53" t="s">
        <v>3355</v>
      </c>
      <c r="BO198" s="53">
        <v>120000</v>
      </c>
      <c r="BP198" s="53" t="s">
        <v>5055</v>
      </c>
      <c r="BQ198" s="53" t="s">
        <v>3355</v>
      </c>
      <c r="BR198" s="53" t="s">
        <v>5165</v>
      </c>
      <c r="BS198" s="53" t="s">
        <v>1292</v>
      </c>
      <c r="BT198" s="53" t="s">
        <v>3355</v>
      </c>
      <c r="BU198" s="53" t="s">
        <v>3355</v>
      </c>
      <c r="BV198" s="53" t="s">
        <v>4095</v>
      </c>
      <c r="BW198" s="53" t="s">
        <v>3355</v>
      </c>
      <c r="BX198" s="53">
        <v>120000</v>
      </c>
      <c r="BY198" s="53" t="s">
        <v>3355</v>
      </c>
      <c r="BZ198" s="53" t="s">
        <v>3355</v>
      </c>
      <c r="CA198" s="53" t="s">
        <v>3355</v>
      </c>
      <c r="CB198" s="53" t="s">
        <v>3355</v>
      </c>
      <c r="CC198" s="53" t="s">
        <v>3355</v>
      </c>
      <c r="CD198" s="53" t="s">
        <v>3355</v>
      </c>
      <c r="CE198" t="s">
        <v>4096</v>
      </c>
      <c r="CF198" t="s">
        <v>4097</v>
      </c>
    </row>
    <row r="199" spans="1:84">
      <c r="A199" s="53">
        <v>29824</v>
      </c>
      <c r="B199" s="53" t="s">
        <v>4214</v>
      </c>
      <c r="C199" s="53" t="s">
        <v>3355</v>
      </c>
      <c r="D199" s="53" t="s">
        <v>5166</v>
      </c>
      <c r="E199" s="53" t="s">
        <v>4099</v>
      </c>
      <c r="F199" s="53" t="s">
        <v>5167</v>
      </c>
      <c r="G199" s="53" t="s">
        <v>3383</v>
      </c>
      <c r="H199" s="53" t="s">
        <v>4549</v>
      </c>
      <c r="I199" s="53">
        <v>328</v>
      </c>
      <c r="J199" s="53" t="s">
        <v>3355</v>
      </c>
      <c r="K199" s="53" t="s">
        <v>3355</v>
      </c>
      <c r="L199" s="53" t="s">
        <v>4219</v>
      </c>
      <c r="M199" s="53" t="s">
        <v>5168</v>
      </c>
      <c r="N199" s="53" t="s">
        <v>3355</v>
      </c>
      <c r="O199" s="53" t="s">
        <v>3355</v>
      </c>
      <c r="P199" s="53" t="s">
        <v>3355</v>
      </c>
      <c r="Q199" s="53" t="s">
        <v>4549</v>
      </c>
      <c r="R199" s="53" t="s">
        <v>4551</v>
      </c>
      <c r="S199" s="53" t="s">
        <v>4552</v>
      </c>
      <c r="T199" s="53" t="s">
        <v>3355</v>
      </c>
      <c r="U199" s="53" t="s">
        <v>3355</v>
      </c>
      <c r="V199" s="53" t="s">
        <v>3352</v>
      </c>
      <c r="W199" s="53" t="s">
        <v>3355</v>
      </c>
      <c r="X199" s="53" t="s">
        <v>5169</v>
      </c>
      <c r="Y199" s="53" t="s">
        <v>4107</v>
      </c>
      <c r="Z199" s="53" t="s">
        <v>5168</v>
      </c>
      <c r="AA199" s="53" t="s">
        <v>5053</v>
      </c>
      <c r="AB199" s="53" t="s">
        <v>4225</v>
      </c>
      <c r="AC199" s="53" t="s">
        <v>4447</v>
      </c>
      <c r="AD199" s="53" t="s">
        <v>3355</v>
      </c>
      <c r="AE199" s="53" t="s">
        <v>3355</v>
      </c>
      <c r="AF199" s="53" t="s">
        <v>4227</v>
      </c>
      <c r="AG199" s="53" t="s">
        <v>3355</v>
      </c>
      <c r="AH199" s="53" t="s">
        <v>3355</v>
      </c>
      <c r="AI199" s="53" t="s">
        <v>4227</v>
      </c>
      <c r="AJ199" s="53" t="s">
        <v>3355</v>
      </c>
      <c r="AK199" s="53" t="s">
        <v>1292</v>
      </c>
      <c r="AL199" s="53" t="s">
        <v>5170</v>
      </c>
      <c r="AM199" s="53" t="s">
        <v>3355</v>
      </c>
      <c r="AN199" s="53" t="s">
        <v>5171</v>
      </c>
      <c r="AO199" s="53" t="s">
        <v>3355</v>
      </c>
      <c r="AP199" s="54">
        <v>45765.8104166667</v>
      </c>
      <c r="AQ199" s="53" t="s">
        <v>3355</v>
      </c>
      <c r="AR199" s="53" t="s">
        <v>4989</v>
      </c>
      <c r="AS199" s="53" t="s">
        <v>3383</v>
      </c>
      <c r="AT199" s="53" t="s">
        <v>4089</v>
      </c>
      <c r="AU199" s="53" t="s">
        <v>5172</v>
      </c>
      <c r="AV199" s="53" t="s">
        <v>3355</v>
      </c>
      <c r="AW199" s="54">
        <v>45747.7467708333</v>
      </c>
      <c r="AX199" s="53" t="s">
        <v>5170</v>
      </c>
      <c r="AY199" s="53" t="s">
        <v>4090</v>
      </c>
      <c r="AZ199" s="53" t="s">
        <v>3355</v>
      </c>
      <c r="BA199" s="53" t="s">
        <v>3355</v>
      </c>
      <c r="BB199" s="53" t="s">
        <v>3355</v>
      </c>
      <c r="BC199" s="53" t="s">
        <v>3355</v>
      </c>
      <c r="BD199" s="53" t="s">
        <v>4459</v>
      </c>
      <c r="BE199" s="53" t="s">
        <v>3355</v>
      </c>
      <c r="BF199" s="53" t="s">
        <v>4092</v>
      </c>
      <c r="BG199" s="53" t="s">
        <v>3355</v>
      </c>
      <c r="BH199" s="53" t="s">
        <v>3355</v>
      </c>
      <c r="BI199" s="53" t="s">
        <v>5106</v>
      </c>
      <c r="BJ199" s="53" t="s">
        <v>3355</v>
      </c>
      <c r="BK199" s="53" t="s">
        <v>3355</v>
      </c>
      <c r="BL199" s="53" t="s">
        <v>3355</v>
      </c>
      <c r="BM199" s="53" t="s">
        <v>3355</v>
      </c>
      <c r="BN199" s="53">
        <v>328</v>
      </c>
      <c r="BO199" s="53" t="s">
        <v>3355</v>
      </c>
      <c r="BP199" s="53" t="s">
        <v>5055</v>
      </c>
      <c r="BQ199" s="53" t="s">
        <v>3355</v>
      </c>
      <c r="BR199" s="53" t="s">
        <v>3355</v>
      </c>
      <c r="BS199" s="53" t="s">
        <v>3355</v>
      </c>
      <c r="BT199" s="53" t="s">
        <v>1292</v>
      </c>
      <c r="BU199" s="53" t="s">
        <v>3355</v>
      </c>
      <c r="BV199" s="53" t="s">
        <v>4095</v>
      </c>
      <c r="BW199" s="53" t="s">
        <v>3355</v>
      </c>
      <c r="BX199" s="53">
        <v>328</v>
      </c>
      <c r="BY199" s="53" t="s">
        <v>3355</v>
      </c>
      <c r="BZ199" s="53" t="s">
        <v>3355</v>
      </c>
      <c r="CA199" s="53" t="s">
        <v>4095</v>
      </c>
      <c r="CB199" s="53" t="s">
        <v>4095</v>
      </c>
      <c r="CC199" s="53" t="s">
        <v>3355</v>
      </c>
      <c r="CD199" s="53" t="s">
        <v>3355</v>
      </c>
      <c r="CE199" t="s">
        <v>4096</v>
      </c>
      <c r="CF199" t="s">
        <v>4097</v>
      </c>
    </row>
    <row r="200" spans="1:84">
      <c r="A200" s="53">
        <v>29903</v>
      </c>
      <c r="B200" s="53" t="s">
        <v>3355</v>
      </c>
      <c r="C200" s="53" t="s">
        <v>5173</v>
      </c>
      <c r="D200" s="53" t="s">
        <v>3355</v>
      </c>
      <c r="E200" s="53" t="s">
        <v>4099</v>
      </c>
      <c r="F200" s="53" t="s">
        <v>5174</v>
      </c>
      <c r="G200" s="53" t="s">
        <v>3383</v>
      </c>
      <c r="H200" s="53" t="s">
        <v>4549</v>
      </c>
      <c r="I200" s="53">
        <v>11998</v>
      </c>
      <c r="J200" s="53" t="s">
        <v>3355</v>
      </c>
      <c r="K200" s="53" t="s">
        <v>3355</v>
      </c>
      <c r="L200" s="53" t="s">
        <v>4219</v>
      </c>
      <c r="M200" s="53" t="s">
        <v>5175</v>
      </c>
      <c r="N200" s="53" t="s">
        <v>5175</v>
      </c>
      <c r="O200" s="53" t="s">
        <v>3355</v>
      </c>
      <c r="P200" s="53" t="s">
        <v>3355</v>
      </c>
      <c r="Q200" s="53" t="s">
        <v>3112</v>
      </c>
      <c r="R200" s="53" t="s">
        <v>4551</v>
      </c>
      <c r="S200" s="53" t="s">
        <v>4552</v>
      </c>
      <c r="T200" s="53" t="s">
        <v>4087</v>
      </c>
      <c r="U200" s="53" t="s">
        <v>3355</v>
      </c>
      <c r="V200" s="53" t="s">
        <v>3352</v>
      </c>
      <c r="W200" s="53" t="s">
        <v>3355</v>
      </c>
      <c r="X200" s="53" t="s">
        <v>5176</v>
      </c>
      <c r="Y200" s="53" t="s">
        <v>4107</v>
      </c>
      <c r="Z200" s="53" t="s">
        <v>5134</v>
      </c>
      <c r="AA200" s="53" t="s">
        <v>5053</v>
      </c>
      <c r="AB200" s="53" t="s">
        <v>3355</v>
      </c>
      <c r="AC200" s="53" t="s">
        <v>4447</v>
      </c>
      <c r="AD200" s="53" t="s">
        <v>3355</v>
      </c>
      <c r="AE200" s="53" t="s">
        <v>3355</v>
      </c>
      <c r="AF200" s="53" t="s">
        <v>3355</v>
      </c>
      <c r="AG200" s="53" t="s">
        <v>3355</v>
      </c>
      <c r="AH200" s="53" t="s">
        <v>3355</v>
      </c>
      <c r="AI200" s="53" t="s">
        <v>3355</v>
      </c>
      <c r="AJ200" s="53" t="s">
        <v>3355</v>
      </c>
      <c r="AK200" s="53" t="s">
        <v>1292</v>
      </c>
      <c r="AL200" s="53" t="s">
        <v>5177</v>
      </c>
      <c r="AM200" s="53" t="s">
        <v>3355</v>
      </c>
      <c r="AN200" s="53" t="s">
        <v>5178</v>
      </c>
      <c r="AO200" s="53" t="s">
        <v>3355</v>
      </c>
      <c r="AP200" s="54">
        <v>45765.8577083333</v>
      </c>
      <c r="AQ200" s="53" t="s">
        <v>3355</v>
      </c>
      <c r="AR200" s="53" t="s">
        <v>4989</v>
      </c>
      <c r="AS200" s="53" t="s">
        <v>3383</v>
      </c>
      <c r="AT200" s="53" t="s">
        <v>4089</v>
      </c>
      <c r="AU200" s="53" t="s">
        <v>5179</v>
      </c>
      <c r="AV200" s="53" t="s">
        <v>3355</v>
      </c>
      <c r="AW200" s="54">
        <v>45753.7424421296</v>
      </c>
      <c r="AX200" s="53" t="s">
        <v>5177</v>
      </c>
      <c r="AY200" s="53" t="s">
        <v>4090</v>
      </c>
      <c r="AZ200" s="53" t="s">
        <v>3355</v>
      </c>
      <c r="BA200" s="53" t="s">
        <v>3355</v>
      </c>
      <c r="BB200" s="53" t="s">
        <v>3355</v>
      </c>
      <c r="BC200" s="53" t="s">
        <v>4492</v>
      </c>
      <c r="BD200" s="53" t="s">
        <v>4559</v>
      </c>
      <c r="BE200" s="53" t="s">
        <v>3355</v>
      </c>
      <c r="BF200" s="53" t="s">
        <v>4092</v>
      </c>
      <c r="BG200" s="53" t="s">
        <v>3355</v>
      </c>
      <c r="BH200" s="53" t="s">
        <v>3355</v>
      </c>
      <c r="BI200" s="53" t="s">
        <v>2814</v>
      </c>
      <c r="BJ200" s="53" t="s">
        <v>3355</v>
      </c>
      <c r="BK200" s="53" t="s">
        <v>3355</v>
      </c>
      <c r="BL200" s="53">
        <v>3515916</v>
      </c>
      <c r="BM200" s="53" t="s">
        <v>5180</v>
      </c>
      <c r="BN200" s="53" t="s">
        <v>3355</v>
      </c>
      <c r="BO200" s="53">
        <v>100</v>
      </c>
      <c r="BP200" s="53" t="s">
        <v>5055</v>
      </c>
      <c r="BQ200" s="53" t="s">
        <v>3355</v>
      </c>
      <c r="BR200" s="53" t="s">
        <v>5181</v>
      </c>
      <c r="BS200" s="53" t="s">
        <v>1292</v>
      </c>
      <c r="BT200" s="53" t="s">
        <v>1292</v>
      </c>
      <c r="BU200" s="53" t="s">
        <v>3355</v>
      </c>
      <c r="BV200" s="53" t="s">
        <v>4095</v>
      </c>
      <c r="BW200" s="53" t="s">
        <v>3355</v>
      </c>
      <c r="BX200" s="53">
        <v>100</v>
      </c>
      <c r="BY200" s="53" t="s">
        <v>3355</v>
      </c>
      <c r="BZ200" s="53" t="s">
        <v>3355</v>
      </c>
      <c r="CA200" s="53" t="s">
        <v>3355</v>
      </c>
      <c r="CB200" s="53" t="s">
        <v>3355</v>
      </c>
      <c r="CC200" s="53" t="s">
        <v>3355</v>
      </c>
      <c r="CD200" s="53" t="s">
        <v>3355</v>
      </c>
      <c r="CE200" t="s">
        <v>4096</v>
      </c>
      <c r="CF200" t="s">
        <v>4097</v>
      </c>
    </row>
    <row r="201" spans="1:84">
      <c r="A201" s="53">
        <v>29951</v>
      </c>
      <c r="B201" s="53" t="s">
        <v>4214</v>
      </c>
      <c r="C201" s="53" t="s">
        <v>3355</v>
      </c>
      <c r="D201" s="53" t="s">
        <v>5182</v>
      </c>
      <c r="E201" s="53" t="s">
        <v>4099</v>
      </c>
      <c r="F201" s="53" t="s">
        <v>5183</v>
      </c>
      <c r="G201" s="53" t="s">
        <v>3383</v>
      </c>
      <c r="H201" s="53" t="s">
        <v>5184</v>
      </c>
      <c r="I201" s="53">
        <v>11723.23</v>
      </c>
      <c r="J201" s="53" t="s">
        <v>3355</v>
      </c>
      <c r="K201" s="53" t="s">
        <v>3355</v>
      </c>
      <c r="L201" s="53" t="s">
        <v>4219</v>
      </c>
      <c r="M201" s="53" t="s">
        <v>5175</v>
      </c>
      <c r="N201" s="53" t="s">
        <v>3355</v>
      </c>
      <c r="O201" s="53" t="s">
        <v>3355</v>
      </c>
      <c r="P201" s="53" t="s">
        <v>3355</v>
      </c>
      <c r="Q201" s="53" t="s">
        <v>5184</v>
      </c>
      <c r="R201" s="53" t="s">
        <v>5185</v>
      </c>
      <c r="S201" s="53" t="s">
        <v>5186</v>
      </c>
      <c r="T201" s="53" t="s">
        <v>3355</v>
      </c>
      <c r="U201" s="53" t="s">
        <v>3355</v>
      </c>
      <c r="V201" s="53" t="s">
        <v>3352</v>
      </c>
      <c r="W201" s="53" t="s">
        <v>3355</v>
      </c>
      <c r="X201" s="53" t="s">
        <v>5187</v>
      </c>
      <c r="Y201" s="53" t="s">
        <v>4223</v>
      </c>
      <c r="Z201" s="53" t="s">
        <v>5109</v>
      </c>
      <c r="AA201" s="53" t="s">
        <v>5188</v>
      </c>
      <c r="AB201" s="53" t="s">
        <v>4225</v>
      </c>
      <c r="AC201" s="53" t="s">
        <v>4447</v>
      </c>
      <c r="AD201" s="53" t="s">
        <v>3355</v>
      </c>
      <c r="AE201" s="53" t="s">
        <v>3355</v>
      </c>
      <c r="AF201" s="53" t="s">
        <v>4227</v>
      </c>
      <c r="AG201" s="53" t="s">
        <v>3355</v>
      </c>
      <c r="AH201" s="53" t="s">
        <v>3355</v>
      </c>
      <c r="AI201" s="53" t="s">
        <v>4227</v>
      </c>
      <c r="AJ201" s="53" t="s">
        <v>3355</v>
      </c>
      <c r="AK201" s="53" t="s">
        <v>1292</v>
      </c>
      <c r="AL201" s="53" t="s">
        <v>5189</v>
      </c>
      <c r="AM201" s="53" t="s">
        <v>3355</v>
      </c>
      <c r="AN201" s="53" t="s">
        <v>4666</v>
      </c>
      <c r="AO201" s="53" t="s">
        <v>3355</v>
      </c>
      <c r="AP201" s="54">
        <v>45758.4590972222</v>
      </c>
      <c r="AQ201" s="53" t="s">
        <v>3355</v>
      </c>
      <c r="AR201" s="53" t="s">
        <v>4989</v>
      </c>
      <c r="AS201" s="53" t="s">
        <v>3383</v>
      </c>
      <c r="AT201" s="53" t="s">
        <v>4089</v>
      </c>
      <c r="AU201" s="53" t="s">
        <v>5190</v>
      </c>
      <c r="AV201" s="53" t="s">
        <v>3355</v>
      </c>
      <c r="AW201" s="54">
        <v>45744.4851273148</v>
      </c>
      <c r="AX201" s="53" t="s">
        <v>5189</v>
      </c>
      <c r="AY201" s="53" t="s">
        <v>4090</v>
      </c>
      <c r="AZ201" s="53" t="s">
        <v>3355</v>
      </c>
      <c r="BA201" s="53" t="s">
        <v>3355</v>
      </c>
      <c r="BB201" s="53" t="s">
        <v>3355</v>
      </c>
      <c r="BC201" s="53" t="s">
        <v>3355</v>
      </c>
      <c r="BD201" s="53" t="s">
        <v>5191</v>
      </c>
      <c r="BE201" s="53" t="s">
        <v>3355</v>
      </c>
      <c r="BF201" s="53" t="s">
        <v>4092</v>
      </c>
      <c r="BG201" s="53" t="s">
        <v>3355</v>
      </c>
      <c r="BH201" s="53" t="s">
        <v>3355</v>
      </c>
      <c r="BI201" s="53" t="s">
        <v>2814</v>
      </c>
      <c r="BJ201" s="53" t="s">
        <v>3355</v>
      </c>
      <c r="BK201" s="53" t="s">
        <v>3355</v>
      </c>
      <c r="BL201" s="53" t="s">
        <v>3355</v>
      </c>
      <c r="BM201" s="53" t="s">
        <v>3355</v>
      </c>
      <c r="BN201" s="53">
        <v>11723.23</v>
      </c>
      <c r="BO201" s="53" t="s">
        <v>3355</v>
      </c>
      <c r="BP201" s="53" t="s">
        <v>5055</v>
      </c>
      <c r="BQ201" s="53" t="s">
        <v>3355</v>
      </c>
      <c r="BR201" s="53" t="s">
        <v>3355</v>
      </c>
      <c r="BS201" s="53" t="s">
        <v>3355</v>
      </c>
      <c r="BT201" s="53" t="s">
        <v>3355</v>
      </c>
      <c r="BU201" s="53" t="s">
        <v>3355</v>
      </c>
      <c r="BV201" s="53" t="s">
        <v>4095</v>
      </c>
      <c r="BW201" s="53" t="s">
        <v>3355</v>
      </c>
      <c r="BX201" s="53">
        <v>11723.23</v>
      </c>
      <c r="BY201" s="53" t="s">
        <v>3355</v>
      </c>
      <c r="BZ201" s="53" t="s">
        <v>3355</v>
      </c>
      <c r="CA201" s="53" t="s">
        <v>4095</v>
      </c>
      <c r="CB201" s="53" t="s">
        <v>4095</v>
      </c>
      <c r="CC201" s="53" t="s">
        <v>3355</v>
      </c>
      <c r="CD201" s="53" t="s">
        <v>3355</v>
      </c>
      <c r="CE201" t="s">
        <v>4096</v>
      </c>
      <c r="CF201" t="s">
        <v>4097</v>
      </c>
    </row>
    <row r="202" spans="1:84">
      <c r="A202" s="53">
        <v>30996</v>
      </c>
      <c r="B202" s="53" t="s">
        <v>3355</v>
      </c>
      <c r="C202" s="53" t="s">
        <v>5192</v>
      </c>
      <c r="D202" s="53" t="s">
        <v>3355</v>
      </c>
      <c r="E202" s="53" t="s">
        <v>4099</v>
      </c>
      <c r="F202" s="53" t="s">
        <v>5193</v>
      </c>
      <c r="G202" s="53" t="s">
        <v>3383</v>
      </c>
      <c r="H202" s="53" t="s">
        <v>5194</v>
      </c>
      <c r="I202" s="53">
        <v>2000</v>
      </c>
      <c r="J202" s="53" t="s">
        <v>3355</v>
      </c>
      <c r="K202" s="53" t="s">
        <v>3355</v>
      </c>
      <c r="L202" s="53" t="s">
        <v>4219</v>
      </c>
      <c r="M202" s="53" t="s">
        <v>5195</v>
      </c>
      <c r="N202" s="53" t="s">
        <v>5195</v>
      </c>
      <c r="O202" s="53" t="s">
        <v>3355</v>
      </c>
      <c r="P202" s="53" t="s">
        <v>3355</v>
      </c>
      <c r="Q202" s="53" t="s">
        <v>4103</v>
      </c>
      <c r="R202" s="53" t="s">
        <v>5196</v>
      </c>
      <c r="S202" s="53" t="s">
        <v>5197</v>
      </c>
      <c r="T202" s="53" t="s">
        <v>4106</v>
      </c>
      <c r="U202" s="53" t="s">
        <v>3355</v>
      </c>
      <c r="V202" s="53" t="s">
        <v>3352</v>
      </c>
      <c r="W202" s="53" t="s">
        <v>3355</v>
      </c>
      <c r="X202" s="53" t="s">
        <v>3355</v>
      </c>
      <c r="Y202" s="53" t="s">
        <v>4107</v>
      </c>
      <c r="Z202" s="53" t="s">
        <v>5195</v>
      </c>
      <c r="AA202" s="53" t="s">
        <v>5053</v>
      </c>
      <c r="AB202" s="53" t="s">
        <v>3355</v>
      </c>
      <c r="AC202" s="53" t="s">
        <v>4447</v>
      </c>
      <c r="AD202" s="53" t="s">
        <v>3355</v>
      </c>
      <c r="AE202" s="53" t="s">
        <v>3355</v>
      </c>
      <c r="AF202" s="53" t="s">
        <v>3355</v>
      </c>
      <c r="AG202" s="53" t="s">
        <v>3355</v>
      </c>
      <c r="AH202" s="53" t="s">
        <v>3355</v>
      </c>
      <c r="AI202" s="53" t="s">
        <v>3355</v>
      </c>
      <c r="AJ202" s="53" t="s">
        <v>3355</v>
      </c>
      <c r="AK202" s="53" t="s">
        <v>1292</v>
      </c>
      <c r="AL202" s="53" t="s">
        <v>5198</v>
      </c>
      <c r="AM202" s="53" t="s">
        <v>3355</v>
      </c>
      <c r="AN202" s="53" t="s">
        <v>4347</v>
      </c>
      <c r="AO202" s="53" t="s">
        <v>3355</v>
      </c>
      <c r="AP202" s="54">
        <v>45765.8104282407</v>
      </c>
      <c r="AQ202" s="53" t="s">
        <v>3355</v>
      </c>
      <c r="AR202" s="53" t="s">
        <v>4989</v>
      </c>
      <c r="AS202" s="53" t="s">
        <v>3383</v>
      </c>
      <c r="AT202" s="53" t="s">
        <v>4108</v>
      </c>
      <c r="AU202" s="53" t="s">
        <v>5199</v>
      </c>
      <c r="AV202" s="53" t="s">
        <v>3355</v>
      </c>
      <c r="AW202" s="54">
        <v>45736.690625</v>
      </c>
      <c r="AX202" s="53" t="s">
        <v>5198</v>
      </c>
      <c r="AY202" s="53" t="s">
        <v>4090</v>
      </c>
      <c r="AZ202" s="53" t="s">
        <v>3355</v>
      </c>
      <c r="BA202" s="53" t="s">
        <v>3355</v>
      </c>
      <c r="BB202" s="53" t="s">
        <v>3355</v>
      </c>
      <c r="BC202" s="53" t="s">
        <v>4109</v>
      </c>
      <c r="BD202" s="53" t="s">
        <v>4110</v>
      </c>
      <c r="BE202" s="53" t="s">
        <v>3355</v>
      </c>
      <c r="BF202" s="53" t="s">
        <v>4092</v>
      </c>
      <c r="BG202" s="53" t="s">
        <v>4111</v>
      </c>
      <c r="BH202" s="53" t="s">
        <v>5200</v>
      </c>
      <c r="BI202" s="53" t="s">
        <v>4113</v>
      </c>
      <c r="BJ202" s="53" t="s">
        <v>3355</v>
      </c>
      <c r="BK202" s="53" t="s">
        <v>3355</v>
      </c>
      <c r="BL202" s="53" t="s">
        <v>3355</v>
      </c>
      <c r="BM202" s="53" t="s">
        <v>3355</v>
      </c>
      <c r="BN202" s="53">
        <v>2000</v>
      </c>
      <c r="BO202" s="53" t="s">
        <v>3355</v>
      </c>
      <c r="BP202" s="53" t="s">
        <v>5055</v>
      </c>
      <c r="BQ202" s="53" t="s">
        <v>4114</v>
      </c>
      <c r="BR202" s="53" t="s">
        <v>3355</v>
      </c>
      <c r="BS202" s="53" t="s">
        <v>1292</v>
      </c>
      <c r="BT202" s="53" t="s">
        <v>1292</v>
      </c>
      <c r="BU202" s="53" t="s">
        <v>3355</v>
      </c>
      <c r="BV202" s="53" t="s">
        <v>4095</v>
      </c>
      <c r="BW202" s="53" t="s">
        <v>3355</v>
      </c>
      <c r="BX202" s="53">
        <v>2000</v>
      </c>
      <c r="BY202" s="53" t="s">
        <v>3355</v>
      </c>
      <c r="BZ202" s="53" t="s">
        <v>3355</v>
      </c>
      <c r="CA202" s="53" t="s">
        <v>3355</v>
      </c>
      <c r="CB202" s="53" t="s">
        <v>3355</v>
      </c>
      <c r="CC202" s="53" t="s">
        <v>3355</v>
      </c>
      <c r="CD202" s="53" t="s">
        <v>3355</v>
      </c>
      <c r="CE202" t="s">
        <v>4096</v>
      </c>
      <c r="CF202" t="s">
        <v>4097</v>
      </c>
    </row>
    <row r="203" spans="1:84">
      <c r="A203" s="53">
        <v>32544</v>
      </c>
      <c r="B203" s="53" t="s">
        <v>4214</v>
      </c>
      <c r="C203" s="53" t="s">
        <v>3355</v>
      </c>
      <c r="D203" s="53" t="s">
        <v>5201</v>
      </c>
      <c r="E203" s="53" t="s">
        <v>4099</v>
      </c>
      <c r="F203" s="53" t="s">
        <v>5202</v>
      </c>
      <c r="G203" s="53" t="s">
        <v>3383</v>
      </c>
      <c r="H203" s="53" t="s">
        <v>5203</v>
      </c>
      <c r="I203" s="53">
        <v>137088</v>
      </c>
      <c r="J203" s="53" t="s">
        <v>3355</v>
      </c>
      <c r="K203" s="53" t="s">
        <v>3355</v>
      </c>
      <c r="L203" s="53" t="s">
        <v>4219</v>
      </c>
      <c r="M203" s="53" t="s">
        <v>5204</v>
      </c>
      <c r="N203" s="53" t="s">
        <v>3355</v>
      </c>
      <c r="O203" s="53" t="s">
        <v>3355</v>
      </c>
      <c r="P203" s="53" t="s">
        <v>3355</v>
      </c>
      <c r="Q203" s="53" t="s">
        <v>5203</v>
      </c>
      <c r="R203" s="53" t="s">
        <v>5205</v>
      </c>
      <c r="S203" s="53" t="s">
        <v>4162</v>
      </c>
      <c r="T203" s="53" t="s">
        <v>3355</v>
      </c>
      <c r="U203" s="53" t="s">
        <v>3355</v>
      </c>
      <c r="V203" s="53" t="s">
        <v>3352</v>
      </c>
      <c r="W203" s="53" t="s">
        <v>3355</v>
      </c>
      <c r="X203" s="53" t="s">
        <v>5206</v>
      </c>
      <c r="Y203" s="53" t="s">
        <v>4259</v>
      </c>
      <c r="Z203" s="53" t="s">
        <v>5207</v>
      </c>
      <c r="AA203" s="53" t="s">
        <v>5208</v>
      </c>
      <c r="AB203" s="53" t="s">
        <v>4225</v>
      </c>
      <c r="AC203" s="53" t="s">
        <v>4447</v>
      </c>
      <c r="AD203" s="53" t="s">
        <v>3355</v>
      </c>
      <c r="AE203" s="53" t="s">
        <v>3355</v>
      </c>
      <c r="AF203" s="53" t="s">
        <v>4227</v>
      </c>
      <c r="AG203" s="53" t="s">
        <v>3355</v>
      </c>
      <c r="AH203" s="53" t="s">
        <v>3355</v>
      </c>
      <c r="AI203" s="53" t="s">
        <v>4227</v>
      </c>
      <c r="AJ203" s="53" t="s">
        <v>3355</v>
      </c>
      <c r="AK203" s="53" t="s">
        <v>1292</v>
      </c>
      <c r="AL203" s="53" t="s">
        <v>5209</v>
      </c>
      <c r="AM203" s="53" t="s">
        <v>3355</v>
      </c>
      <c r="AN203" s="53" t="s">
        <v>4606</v>
      </c>
      <c r="AO203" s="53" t="s">
        <v>3355</v>
      </c>
      <c r="AP203" s="54">
        <v>45742.6459375</v>
      </c>
      <c r="AQ203" s="53" t="s">
        <v>3355</v>
      </c>
      <c r="AR203" s="53" t="s">
        <v>5168</v>
      </c>
      <c r="AS203" s="53" t="s">
        <v>3383</v>
      </c>
      <c r="AT203" s="53" t="s">
        <v>4089</v>
      </c>
      <c r="AU203" s="53" t="s">
        <v>5210</v>
      </c>
      <c r="AV203" s="53" t="s">
        <v>3355</v>
      </c>
      <c r="AW203" s="54">
        <v>45733.4531134259</v>
      </c>
      <c r="AX203" s="53" t="s">
        <v>5209</v>
      </c>
      <c r="AY203" s="53" t="s">
        <v>4090</v>
      </c>
      <c r="AZ203" s="53" t="s">
        <v>3355</v>
      </c>
      <c r="BA203" s="53" t="s">
        <v>3355</v>
      </c>
      <c r="BB203" s="53" t="s">
        <v>3355</v>
      </c>
      <c r="BC203" s="53" t="s">
        <v>3355</v>
      </c>
      <c r="BD203" s="53" t="s">
        <v>4536</v>
      </c>
      <c r="BE203" s="53" t="s">
        <v>3355</v>
      </c>
      <c r="BF203" s="53" t="s">
        <v>4092</v>
      </c>
      <c r="BG203" s="53" t="s">
        <v>3355</v>
      </c>
      <c r="BH203" s="53" t="s">
        <v>3355</v>
      </c>
      <c r="BI203" s="53" t="s">
        <v>2814</v>
      </c>
      <c r="BJ203" s="53" t="s">
        <v>3355</v>
      </c>
      <c r="BK203" s="53" t="s">
        <v>3355</v>
      </c>
      <c r="BL203" s="53" t="s">
        <v>3355</v>
      </c>
      <c r="BM203" s="53" t="s">
        <v>3355</v>
      </c>
      <c r="BN203" s="53">
        <v>137088</v>
      </c>
      <c r="BO203" s="53" t="s">
        <v>3355</v>
      </c>
      <c r="BP203" s="53" t="s">
        <v>5211</v>
      </c>
      <c r="BQ203" s="53" t="s">
        <v>3355</v>
      </c>
      <c r="BR203" s="53" t="s">
        <v>3355</v>
      </c>
      <c r="BS203" s="53" t="s">
        <v>3355</v>
      </c>
      <c r="BT203" s="53" t="s">
        <v>3355</v>
      </c>
      <c r="BU203" s="53" t="s">
        <v>3355</v>
      </c>
      <c r="BV203" s="53" t="s">
        <v>4095</v>
      </c>
      <c r="BW203" s="53" t="s">
        <v>3355</v>
      </c>
      <c r="BX203" s="53">
        <v>137088</v>
      </c>
      <c r="BY203" s="53" t="s">
        <v>3355</v>
      </c>
      <c r="BZ203" s="53" t="s">
        <v>3355</v>
      </c>
      <c r="CA203" s="53" t="s">
        <v>4095</v>
      </c>
      <c r="CB203" s="53" t="s">
        <v>4095</v>
      </c>
      <c r="CC203" s="53" t="s">
        <v>3355</v>
      </c>
      <c r="CD203" s="53" t="s">
        <v>3355</v>
      </c>
      <c r="CE203" t="s">
        <v>4096</v>
      </c>
      <c r="CF203" t="s">
        <v>4097</v>
      </c>
    </row>
    <row r="204" spans="1:84">
      <c r="A204" s="53">
        <v>35070</v>
      </c>
      <c r="B204" s="53" t="s">
        <v>3355</v>
      </c>
      <c r="C204" s="53" t="s">
        <v>5212</v>
      </c>
      <c r="D204" s="53" t="s">
        <v>3355</v>
      </c>
      <c r="E204" s="53" t="s">
        <v>4099</v>
      </c>
      <c r="F204" s="53" t="s">
        <v>5213</v>
      </c>
      <c r="G204" s="53" t="s">
        <v>3383</v>
      </c>
      <c r="H204" s="53" t="s">
        <v>3017</v>
      </c>
      <c r="I204" s="53">
        <v>11925</v>
      </c>
      <c r="J204" s="53" t="s">
        <v>3355</v>
      </c>
      <c r="K204" s="53" t="s">
        <v>3355</v>
      </c>
      <c r="L204" s="53" t="s">
        <v>4219</v>
      </c>
      <c r="M204" s="53" t="s">
        <v>5214</v>
      </c>
      <c r="N204" s="53" t="s">
        <v>5214</v>
      </c>
      <c r="O204" s="53" t="s">
        <v>3355</v>
      </c>
      <c r="P204" s="53" t="s">
        <v>3355</v>
      </c>
      <c r="Q204" s="53" t="s">
        <v>3017</v>
      </c>
      <c r="R204" s="53" t="s">
        <v>4300</v>
      </c>
      <c r="S204" s="53" t="s">
        <v>4153</v>
      </c>
      <c r="T204" s="53" t="s">
        <v>4087</v>
      </c>
      <c r="U204" s="53" t="s">
        <v>3355</v>
      </c>
      <c r="V204" s="53" t="s">
        <v>3352</v>
      </c>
      <c r="W204" s="53" t="s">
        <v>3355</v>
      </c>
      <c r="X204" s="53" t="s">
        <v>5215</v>
      </c>
      <c r="Y204" s="53" t="s">
        <v>4107</v>
      </c>
      <c r="Z204" s="53" t="s">
        <v>5207</v>
      </c>
      <c r="AA204" s="53" t="s">
        <v>5053</v>
      </c>
      <c r="AB204" s="53" t="s">
        <v>3355</v>
      </c>
      <c r="AC204" s="53" t="s">
        <v>4447</v>
      </c>
      <c r="AD204" s="53" t="s">
        <v>3355</v>
      </c>
      <c r="AE204" s="53" t="s">
        <v>3355</v>
      </c>
      <c r="AF204" s="53" t="s">
        <v>3355</v>
      </c>
      <c r="AG204" s="53" t="s">
        <v>3355</v>
      </c>
      <c r="AH204" s="53" t="s">
        <v>3355</v>
      </c>
      <c r="AI204" s="53" t="s">
        <v>3355</v>
      </c>
      <c r="AJ204" s="53" t="s">
        <v>3355</v>
      </c>
      <c r="AK204" s="53" t="s">
        <v>1292</v>
      </c>
      <c r="AL204" s="53" t="s">
        <v>5216</v>
      </c>
      <c r="AM204" s="53" t="s">
        <v>3355</v>
      </c>
      <c r="AN204" s="53" t="s">
        <v>4827</v>
      </c>
      <c r="AO204" s="53" t="s">
        <v>3355</v>
      </c>
      <c r="AP204" s="54">
        <v>45765.8103935185</v>
      </c>
      <c r="AQ204" s="53" t="s">
        <v>3355</v>
      </c>
      <c r="AR204" s="53" t="s">
        <v>4989</v>
      </c>
      <c r="AS204" s="53" t="s">
        <v>3383</v>
      </c>
      <c r="AT204" s="53" t="s">
        <v>4089</v>
      </c>
      <c r="AU204" s="53" t="s">
        <v>5217</v>
      </c>
      <c r="AV204" s="53" t="s">
        <v>3355</v>
      </c>
      <c r="AW204" s="54">
        <v>45734.3857638889</v>
      </c>
      <c r="AX204" s="53" t="s">
        <v>5216</v>
      </c>
      <c r="AY204" s="53" t="s">
        <v>4090</v>
      </c>
      <c r="AZ204" s="53" t="s">
        <v>3355</v>
      </c>
      <c r="BA204" s="53" t="s">
        <v>3355</v>
      </c>
      <c r="BB204" s="53" t="s">
        <v>3355</v>
      </c>
      <c r="BC204" s="53" t="s">
        <v>3015</v>
      </c>
      <c r="BD204" s="53" t="s">
        <v>4307</v>
      </c>
      <c r="BE204" s="53" t="s">
        <v>2866</v>
      </c>
      <c r="BF204" s="53" t="s">
        <v>4092</v>
      </c>
      <c r="BG204" s="53" t="s">
        <v>3355</v>
      </c>
      <c r="BH204" s="53" t="s">
        <v>3355</v>
      </c>
      <c r="BI204" s="53" t="s">
        <v>2814</v>
      </c>
      <c r="BJ204" s="53" t="s">
        <v>3355</v>
      </c>
      <c r="BK204" s="53" t="s">
        <v>3355</v>
      </c>
      <c r="BL204" s="53">
        <v>3203701</v>
      </c>
      <c r="BM204" s="53" t="s">
        <v>5218</v>
      </c>
      <c r="BN204" s="53" t="s">
        <v>3355</v>
      </c>
      <c r="BO204" s="53">
        <v>11925</v>
      </c>
      <c r="BP204" s="53" t="s">
        <v>5055</v>
      </c>
      <c r="BQ204" s="53" t="s">
        <v>3355</v>
      </c>
      <c r="BR204" s="53" t="s">
        <v>5219</v>
      </c>
      <c r="BS204" s="53" t="s">
        <v>1292</v>
      </c>
      <c r="BT204" s="53" t="s">
        <v>3355</v>
      </c>
      <c r="BU204" s="53" t="s">
        <v>3355</v>
      </c>
      <c r="BV204" s="53" t="s">
        <v>4095</v>
      </c>
      <c r="BW204" s="53" t="s">
        <v>3355</v>
      </c>
      <c r="BX204" s="53">
        <v>11925</v>
      </c>
      <c r="BY204" s="53" t="s">
        <v>3355</v>
      </c>
      <c r="BZ204" s="53" t="s">
        <v>3355</v>
      </c>
      <c r="CA204" s="53" t="s">
        <v>3355</v>
      </c>
      <c r="CB204" s="53" t="s">
        <v>3355</v>
      </c>
      <c r="CC204" s="53" t="s">
        <v>3355</v>
      </c>
      <c r="CD204" s="53" t="s">
        <v>3355</v>
      </c>
      <c r="CE204" t="s">
        <v>4096</v>
      </c>
      <c r="CF204" t="s">
        <v>4097</v>
      </c>
    </row>
    <row r="205" spans="1:84">
      <c r="A205" s="53">
        <v>35131</v>
      </c>
      <c r="B205" s="53" t="s">
        <v>3355</v>
      </c>
      <c r="C205" s="53" t="s">
        <v>5220</v>
      </c>
      <c r="D205" s="53" t="s">
        <v>3355</v>
      </c>
      <c r="E205" s="53" t="s">
        <v>4099</v>
      </c>
      <c r="F205" s="53" t="s">
        <v>5221</v>
      </c>
      <c r="G205" s="53" t="s">
        <v>3383</v>
      </c>
      <c r="H205" s="53" t="s">
        <v>3770</v>
      </c>
      <c r="I205" s="53">
        <v>2955.23</v>
      </c>
      <c r="J205" s="53" t="s">
        <v>3355</v>
      </c>
      <c r="K205" s="53" t="s">
        <v>3355</v>
      </c>
      <c r="L205" s="53" t="s">
        <v>4219</v>
      </c>
      <c r="M205" s="53" t="s">
        <v>5222</v>
      </c>
      <c r="N205" s="53" t="s">
        <v>5222</v>
      </c>
      <c r="O205" s="53" t="s">
        <v>3355</v>
      </c>
      <c r="P205" s="53" t="s">
        <v>3355</v>
      </c>
      <c r="Q205" s="53" t="s">
        <v>3770</v>
      </c>
      <c r="R205" s="53" t="s">
        <v>4602</v>
      </c>
      <c r="S205" s="53" t="s">
        <v>4603</v>
      </c>
      <c r="T205" s="53" t="s">
        <v>4087</v>
      </c>
      <c r="U205" s="53" t="s">
        <v>3355</v>
      </c>
      <c r="V205" s="53" t="s">
        <v>3352</v>
      </c>
      <c r="W205" s="53" t="s">
        <v>3355</v>
      </c>
      <c r="X205" s="53" t="s">
        <v>5223</v>
      </c>
      <c r="Y205" s="53" t="s">
        <v>4107</v>
      </c>
      <c r="Z205" s="53" t="s">
        <v>5111</v>
      </c>
      <c r="AA205" s="53" t="s">
        <v>4613</v>
      </c>
      <c r="AB205" s="53" t="s">
        <v>3355</v>
      </c>
      <c r="AC205" s="53" t="s">
        <v>4447</v>
      </c>
      <c r="AD205" s="53" t="s">
        <v>3355</v>
      </c>
      <c r="AE205" s="53" t="s">
        <v>3355</v>
      </c>
      <c r="AF205" s="53" t="s">
        <v>3355</v>
      </c>
      <c r="AG205" s="53" t="s">
        <v>3355</v>
      </c>
      <c r="AH205" s="53" t="s">
        <v>3355</v>
      </c>
      <c r="AI205" s="53" t="s">
        <v>3355</v>
      </c>
      <c r="AJ205" s="53" t="s">
        <v>3355</v>
      </c>
      <c r="AK205" s="53" t="s">
        <v>1292</v>
      </c>
      <c r="AL205" s="53" t="s">
        <v>5224</v>
      </c>
      <c r="AM205" s="53" t="s">
        <v>3355</v>
      </c>
      <c r="AN205" s="53" t="s">
        <v>5225</v>
      </c>
      <c r="AO205" s="53" t="s">
        <v>3355</v>
      </c>
      <c r="AP205" s="54">
        <v>45800.7295949074</v>
      </c>
      <c r="AQ205" s="53" t="s">
        <v>3355</v>
      </c>
      <c r="AR205" s="53" t="s">
        <v>3576</v>
      </c>
      <c r="AS205" s="53" t="s">
        <v>3383</v>
      </c>
      <c r="AT205" s="53" t="s">
        <v>4089</v>
      </c>
      <c r="AU205" s="53" t="s">
        <v>5226</v>
      </c>
      <c r="AV205" s="53" t="s">
        <v>3355</v>
      </c>
      <c r="AW205" s="54">
        <v>45761.4422685185</v>
      </c>
      <c r="AX205" s="53" t="s">
        <v>5224</v>
      </c>
      <c r="AY205" s="53" t="s">
        <v>4090</v>
      </c>
      <c r="AZ205" s="53" t="s">
        <v>3355</v>
      </c>
      <c r="BA205" s="53" t="s">
        <v>3355</v>
      </c>
      <c r="BB205" s="53" t="s">
        <v>3355</v>
      </c>
      <c r="BC205" s="53" t="s">
        <v>3022</v>
      </c>
      <c r="BD205" s="53" t="s">
        <v>4091</v>
      </c>
      <c r="BE205" s="53" t="s">
        <v>2846</v>
      </c>
      <c r="BF205" s="53" t="s">
        <v>4092</v>
      </c>
      <c r="BG205" s="53" t="s">
        <v>3355</v>
      </c>
      <c r="BH205" s="53" t="s">
        <v>3355</v>
      </c>
      <c r="BI205" s="53" t="s">
        <v>2814</v>
      </c>
      <c r="BJ205" s="53" t="s">
        <v>3355</v>
      </c>
      <c r="BK205" s="53" t="s">
        <v>3355</v>
      </c>
      <c r="BL205" s="53">
        <v>3064891</v>
      </c>
      <c r="BM205" s="53" t="s">
        <v>5227</v>
      </c>
      <c r="BN205" s="53" t="s">
        <v>3355</v>
      </c>
      <c r="BO205" s="53">
        <v>2955.23</v>
      </c>
      <c r="BP205" s="53" t="s">
        <v>4652</v>
      </c>
      <c r="BQ205" s="53" t="s">
        <v>3355</v>
      </c>
      <c r="BR205" s="53" t="s">
        <v>5228</v>
      </c>
      <c r="BS205" s="53" t="s">
        <v>1292</v>
      </c>
      <c r="BT205" s="53" t="s">
        <v>3355</v>
      </c>
      <c r="BU205" s="53" t="s">
        <v>3355</v>
      </c>
      <c r="BV205" s="53" t="s">
        <v>4095</v>
      </c>
      <c r="BW205" s="53" t="s">
        <v>3355</v>
      </c>
      <c r="BX205" s="53">
        <v>2955.23</v>
      </c>
      <c r="BY205" s="53" t="s">
        <v>3355</v>
      </c>
      <c r="BZ205" s="53" t="s">
        <v>3355</v>
      </c>
      <c r="CA205" s="53" t="s">
        <v>3355</v>
      </c>
      <c r="CB205" s="53" t="s">
        <v>3355</v>
      </c>
      <c r="CC205" s="53" t="s">
        <v>3355</v>
      </c>
      <c r="CD205" s="53" t="s">
        <v>3355</v>
      </c>
      <c r="CE205" t="s">
        <v>4096</v>
      </c>
      <c r="CF205" t="s">
        <v>4097</v>
      </c>
    </row>
    <row r="206" spans="1:84">
      <c r="A206" s="53">
        <v>35652</v>
      </c>
      <c r="B206" s="53" t="s">
        <v>3355</v>
      </c>
      <c r="C206" s="53" t="s">
        <v>5229</v>
      </c>
      <c r="D206" s="53" t="s">
        <v>3355</v>
      </c>
      <c r="E206" s="53" t="s">
        <v>4099</v>
      </c>
      <c r="F206" s="53" t="s">
        <v>5230</v>
      </c>
      <c r="G206" s="53" t="s">
        <v>3383</v>
      </c>
      <c r="H206" s="53" t="s">
        <v>3622</v>
      </c>
      <c r="I206" s="53">
        <v>35750</v>
      </c>
      <c r="J206" s="53" t="s">
        <v>3355</v>
      </c>
      <c r="K206" s="53" t="s">
        <v>3355</v>
      </c>
      <c r="L206" s="53" t="s">
        <v>4219</v>
      </c>
      <c r="M206" s="53" t="s">
        <v>5231</v>
      </c>
      <c r="N206" s="53" t="s">
        <v>5231</v>
      </c>
      <c r="O206" s="53" t="s">
        <v>3355</v>
      </c>
      <c r="P206" s="53" t="s">
        <v>3355</v>
      </c>
      <c r="Q206" s="53" t="s">
        <v>3622</v>
      </c>
      <c r="R206" s="53" t="s">
        <v>4177</v>
      </c>
      <c r="S206" s="53" t="s">
        <v>4178</v>
      </c>
      <c r="T206" s="53" t="s">
        <v>4087</v>
      </c>
      <c r="U206" s="53" t="s">
        <v>3355</v>
      </c>
      <c r="V206" s="53" t="s">
        <v>3352</v>
      </c>
      <c r="W206" s="53" t="s">
        <v>3355</v>
      </c>
      <c r="X206" s="53" t="s">
        <v>5232</v>
      </c>
      <c r="Y206" s="53" t="s">
        <v>4107</v>
      </c>
      <c r="Z206" s="53" t="s">
        <v>5233</v>
      </c>
      <c r="AA206" s="53" t="s">
        <v>3540</v>
      </c>
      <c r="AB206" s="53" t="s">
        <v>3355</v>
      </c>
      <c r="AC206" s="53" t="s">
        <v>4447</v>
      </c>
      <c r="AD206" s="53" t="s">
        <v>3355</v>
      </c>
      <c r="AE206" s="53" t="s">
        <v>3355</v>
      </c>
      <c r="AF206" s="53" t="s">
        <v>3355</v>
      </c>
      <c r="AG206" s="53" t="s">
        <v>3355</v>
      </c>
      <c r="AH206" s="53" t="s">
        <v>3355</v>
      </c>
      <c r="AI206" s="53" t="s">
        <v>3355</v>
      </c>
      <c r="AJ206" s="53" t="s">
        <v>3355</v>
      </c>
      <c r="AK206" s="53" t="s">
        <v>1292</v>
      </c>
      <c r="AL206" s="53" t="s">
        <v>5234</v>
      </c>
      <c r="AM206" s="53" t="s">
        <v>3355</v>
      </c>
      <c r="AN206" s="53" t="s">
        <v>5235</v>
      </c>
      <c r="AO206" s="53" t="s">
        <v>3355</v>
      </c>
      <c r="AP206" s="54">
        <v>45768.6983217593</v>
      </c>
      <c r="AQ206" s="53" t="s">
        <v>3355</v>
      </c>
      <c r="AR206" s="53" t="s">
        <v>4989</v>
      </c>
      <c r="AS206" s="53" t="s">
        <v>3383</v>
      </c>
      <c r="AT206" s="53" t="s">
        <v>4089</v>
      </c>
      <c r="AU206" s="53" t="s">
        <v>5236</v>
      </c>
      <c r="AV206" s="53" t="s">
        <v>3355</v>
      </c>
      <c r="AW206" s="54">
        <v>45728.4512268519</v>
      </c>
      <c r="AX206" s="53" t="s">
        <v>5234</v>
      </c>
      <c r="AY206" s="53" t="s">
        <v>4090</v>
      </c>
      <c r="AZ206" s="53" t="s">
        <v>3355</v>
      </c>
      <c r="BA206" s="53" t="s">
        <v>3355</v>
      </c>
      <c r="BB206" s="53" t="s">
        <v>3355</v>
      </c>
      <c r="BC206" s="53" t="s">
        <v>3497</v>
      </c>
      <c r="BD206" s="53" t="s">
        <v>4180</v>
      </c>
      <c r="BE206" s="53" t="s">
        <v>2832</v>
      </c>
      <c r="BF206" s="53" t="s">
        <v>4092</v>
      </c>
      <c r="BG206" s="53" t="s">
        <v>3355</v>
      </c>
      <c r="BH206" s="53" t="s">
        <v>3355</v>
      </c>
      <c r="BI206" s="53" t="s">
        <v>2814</v>
      </c>
      <c r="BJ206" s="53" t="s">
        <v>3355</v>
      </c>
      <c r="BK206" s="53" t="s">
        <v>3355</v>
      </c>
      <c r="BL206" s="53">
        <v>3432172</v>
      </c>
      <c r="BM206" s="53" t="s">
        <v>5237</v>
      </c>
      <c r="BN206" s="53" t="s">
        <v>3355</v>
      </c>
      <c r="BO206" s="53">
        <v>35750</v>
      </c>
      <c r="BP206" s="53" t="s">
        <v>5055</v>
      </c>
      <c r="BQ206" s="53" t="s">
        <v>3355</v>
      </c>
      <c r="BR206" s="53" t="s">
        <v>5238</v>
      </c>
      <c r="BS206" s="53" t="s">
        <v>1292</v>
      </c>
      <c r="BT206" s="53" t="s">
        <v>3355</v>
      </c>
      <c r="BU206" s="53" t="s">
        <v>3355</v>
      </c>
      <c r="BV206" s="53" t="s">
        <v>4095</v>
      </c>
      <c r="BW206" s="53" t="s">
        <v>3355</v>
      </c>
      <c r="BX206" s="53">
        <v>35750</v>
      </c>
      <c r="BY206" s="53" t="s">
        <v>3355</v>
      </c>
      <c r="BZ206" s="53" t="s">
        <v>3355</v>
      </c>
      <c r="CA206" s="53" t="s">
        <v>3355</v>
      </c>
      <c r="CB206" s="53" t="s">
        <v>3355</v>
      </c>
      <c r="CC206" s="53" t="s">
        <v>3355</v>
      </c>
      <c r="CD206" s="53" t="s">
        <v>3355</v>
      </c>
      <c r="CE206" t="s">
        <v>4096</v>
      </c>
      <c r="CF206" t="s">
        <v>4097</v>
      </c>
    </row>
    <row r="207" spans="1:84">
      <c r="A207" s="53">
        <v>35653</v>
      </c>
      <c r="B207" s="53" t="s">
        <v>3355</v>
      </c>
      <c r="C207" s="53" t="s">
        <v>5239</v>
      </c>
      <c r="D207" s="53" t="s">
        <v>3355</v>
      </c>
      <c r="E207" s="53" t="s">
        <v>4099</v>
      </c>
      <c r="F207" s="53" t="s">
        <v>5240</v>
      </c>
      <c r="G207" s="53" t="s">
        <v>3383</v>
      </c>
      <c r="H207" s="53" t="s">
        <v>3181</v>
      </c>
      <c r="I207" s="53">
        <v>2941.33</v>
      </c>
      <c r="J207" s="53" t="s">
        <v>3355</v>
      </c>
      <c r="K207" s="53" t="s">
        <v>3355</v>
      </c>
      <c r="L207" s="53" t="s">
        <v>4219</v>
      </c>
      <c r="M207" s="53" t="s">
        <v>5231</v>
      </c>
      <c r="N207" s="53" t="s">
        <v>5231</v>
      </c>
      <c r="O207" s="53" t="s">
        <v>3355</v>
      </c>
      <c r="P207" s="53" t="s">
        <v>3355</v>
      </c>
      <c r="Q207" s="53" t="s">
        <v>3181</v>
      </c>
      <c r="R207" s="53" t="s">
        <v>4240</v>
      </c>
      <c r="S207" s="53" t="s">
        <v>4241</v>
      </c>
      <c r="T207" s="53" t="s">
        <v>4087</v>
      </c>
      <c r="U207" s="53" t="s">
        <v>3355</v>
      </c>
      <c r="V207" s="53" t="s">
        <v>3352</v>
      </c>
      <c r="W207" s="53" t="s">
        <v>3355</v>
      </c>
      <c r="X207" s="53" t="s">
        <v>5241</v>
      </c>
      <c r="Y207" s="53" t="s">
        <v>4107</v>
      </c>
      <c r="Z207" s="53" t="s">
        <v>5214</v>
      </c>
      <c r="AA207" s="53" t="s">
        <v>5053</v>
      </c>
      <c r="AB207" s="53" t="s">
        <v>3355</v>
      </c>
      <c r="AC207" s="53" t="s">
        <v>4447</v>
      </c>
      <c r="AD207" s="53" t="s">
        <v>3355</v>
      </c>
      <c r="AE207" s="53" t="s">
        <v>3355</v>
      </c>
      <c r="AF207" s="53" t="s">
        <v>3355</v>
      </c>
      <c r="AG207" s="53" t="s">
        <v>3355</v>
      </c>
      <c r="AH207" s="53" t="s">
        <v>3355</v>
      </c>
      <c r="AI207" s="53" t="s">
        <v>3355</v>
      </c>
      <c r="AJ207" s="53" t="s">
        <v>3355</v>
      </c>
      <c r="AK207" s="53" t="s">
        <v>1292</v>
      </c>
      <c r="AL207" s="53" t="s">
        <v>5242</v>
      </c>
      <c r="AM207" s="53" t="s">
        <v>3355</v>
      </c>
      <c r="AN207" s="53" t="s">
        <v>4661</v>
      </c>
      <c r="AO207" s="53" t="s">
        <v>3355</v>
      </c>
      <c r="AP207" s="54">
        <v>45765.8103819444</v>
      </c>
      <c r="AQ207" s="53" t="s">
        <v>3355</v>
      </c>
      <c r="AR207" s="53" t="s">
        <v>4989</v>
      </c>
      <c r="AS207" s="53" t="s">
        <v>3383</v>
      </c>
      <c r="AT207" s="53" t="s">
        <v>4089</v>
      </c>
      <c r="AU207" s="53" t="s">
        <v>5243</v>
      </c>
      <c r="AV207" s="53" t="s">
        <v>3355</v>
      </c>
      <c r="AW207" s="54">
        <v>45727.6133449074</v>
      </c>
      <c r="AX207" s="53" t="s">
        <v>5242</v>
      </c>
      <c r="AY207" s="53" t="s">
        <v>4090</v>
      </c>
      <c r="AZ207" s="53" t="s">
        <v>3355</v>
      </c>
      <c r="BA207" s="53" t="s">
        <v>3355</v>
      </c>
      <c r="BB207" s="53" t="s">
        <v>3355</v>
      </c>
      <c r="BC207" s="53" t="s">
        <v>3179</v>
      </c>
      <c r="BD207" s="53" t="s">
        <v>4244</v>
      </c>
      <c r="BE207" s="53" t="s">
        <v>2852</v>
      </c>
      <c r="BF207" s="53" t="s">
        <v>4092</v>
      </c>
      <c r="BG207" s="53" t="s">
        <v>3355</v>
      </c>
      <c r="BH207" s="53" t="s">
        <v>3355</v>
      </c>
      <c r="BI207" s="53" t="s">
        <v>2814</v>
      </c>
      <c r="BJ207" s="53" t="s">
        <v>3355</v>
      </c>
      <c r="BK207" s="53" t="s">
        <v>3355</v>
      </c>
      <c r="BL207" s="53">
        <v>3116853</v>
      </c>
      <c r="BM207" s="53" t="s">
        <v>5244</v>
      </c>
      <c r="BN207" s="53" t="s">
        <v>3355</v>
      </c>
      <c r="BO207" s="53">
        <v>2941.33</v>
      </c>
      <c r="BP207" s="53" t="s">
        <v>5055</v>
      </c>
      <c r="BQ207" s="53" t="s">
        <v>3355</v>
      </c>
      <c r="BR207" s="53" t="s">
        <v>5245</v>
      </c>
      <c r="BS207" s="53" t="s">
        <v>1292</v>
      </c>
      <c r="BT207" s="53" t="s">
        <v>3355</v>
      </c>
      <c r="BU207" s="53" t="s">
        <v>3355</v>
      </c>
      <c r="BV207" s="53" t="s">
        <v>4095</v>
      </c>
      <c r="BW207" s="53" t="s">
        <v>3355</v>
      </c>
      <c r="BX207" s="53">
        <v>2941.33</v>
      </c>
      <c r="BY207" s="53" t="s">
        <v>3355</v>
      </c>
      <c r="BZ207" s="53" t="s">
        <v>3355</v>
      </c>
      <c r="CA207" s="53" t="s">
        <v>3355</v>
      </c>
      <c r="CB207" s="53" t="s">
        <v>3355</v>
      </c>
      <c r="CC207" s="53" t="s">
        <v>3355</v>
      </c>
      <c r="CD207" s="53" t="s">
        <v>3355</v>
      </c>
      <c r="CE207" t="s">
        <v>4096</v>
      </c>
      <c r="CF207" t="s">
        <v>4097</v>
      </c>
    </row>
    <row r="208" spans="1:84">
      <c r="A208" s="53">
        <v>35668</v>
      </c>
      <c r="B208" s="53" t="s">
        <v>3355</v>
      </c>
      <c r="C208" s="53" t="s">
        <v>5246</v>
      </c>
      <c r="D208" s="53" t="s">
        <v>3355</v>
      </c>
      <c r="E208" s="53" t="s">
        <v>4099</v>
      </c>
      <c r="F208" s="53" t="s">
        <v>5247</v>
      </c>
      <c r="G208" s="53" t="s">
        <v>3383</v>
      </c>
      <c r="H208" s="53" t="s">
        <v>3017</v>
      </c>
      <c r="I208" s="53">
        <v>7560</v>
      </c>
      <c r="J208" s="53" t="s">
        <v>3355</v>
      </c>
      <c r="K208" s="53" t="s">
        <v>3355</v>
      </c>
      <c r="L208" s="53" t="s">
        <v>4219</v>
      </c>
      <c r="M208" s="53" t="s">
        <v>5231</v>
      </c>
      <c r="N208" s="53" t="s">
        <v>5231</v>
      </c>
      <c r="O208" s="53" t="s">
        <v>3355</v>
      </c>
      <c r="P208" s="53" t="s">
        <v>3355</v>
      </c>
      <c r="Q208" s="53" t="s">
        <v>3017</v>
      </c>
      <c r="R208" s="53" t="s">
        <v>4300</v>
      </c>
      <c r="S208" s="53" t="s">
        <v>4153</v>
      </c>
      <c r="T208" s="53" t="s">
        <v>4087</v>
      </c>
      <c r="U208" s="53" t="s">
        <v>3355</v>
      </c>
      <c r="V208" s="53" t="s">
        <v>3352</v>
      </c>
      <c r="W208" s="53" t="s">
        <v>3355</v>
      </c>
      <c r="X208" s="53" t="s">
        <v>5248</v>
      </c>
      <c r="Y208" s="53" t="s">
        <v>4107</v>
      </c>
      <c r="Z208" s="53" t="s">
        <v>5214</v>
      </c>
      <c r="AA208" s="53" t="s">
        <v>5195</v>
      </c>
      <c r="AB208" s="53" t="s">
        <v>3355</v>
      </c>
      <c r="AC208" s="53" t="s">
        <v>4447</v>
      </c>
      <c r="AD208" s="53" t="s">
        <v>3355</v>
      </c>
      <c r="AE208" s="53" t="s">
        <v>3355</v>
      </c>
      <c r="AF208" s="53" t="s">
        <v>3355</v>
      </c>
      <c r="AG208" s="53" t="s">
        <v>3355</v>
      </c>
      <c r="AH208" s="53" t="s">
        <v>3355</v>
      </c>
      <c r="AI208" s="53" t="s">
        <v>3355</v>
      </c>
      <c r="AJ208" s="53" t="s">
        <v>3355</v>
      </c>
      <c r="AK208" s="53" t="s">
        <v>1292</v>
      </c>
      <c r="AL208" s="53" t="s">
        <v>5249</v>
      </c>
      <c r="AM208" s="53" t="s">
        <v>3355</v>
      </c>
      <c r="AN208" s="53" t="s">
        <v>5250</v>
      </c>
      <c r="AO208" s="53" t="s">
        <v>3355</v>
      </c>
      <c r="AP208" s="54">
        <v>45736.4853356481</v>
      </c>
      <c r="AQ208" s="53" t="s">
        <v>3355</v>
      </c>
      <c r="AR208" s="53" t="s">
        <v>5168</v>
      </c>
      <c r="AS208" s="53" t="s">
        <v>3383</v>
      </c>
      <c r="AT208" s="53" t="s">
        <v>4089</v>
      </c>
      <c r="AU208" s="53" t="s">
        <v>5251</v>
      </c>
      <c r="AV208" s="53" t="s">
        <v>3355</v>
      </c>
      <c r="AW208" s="54">
        <v>45727.6369675926</v>
      </c>
      <c r="AX208" s="53" t="s">
        <v>5249</v>
      </c>
      <c r="AY208" s="53" t="s">
        <v>4090</v>
      </c>
      <c r="AZ208" s="53" t="s">
        <v>3355</v>
      </c>
      <c r="BA208" s="53" t="s">
        <v>3355</v>
      </c>
      <c r="BB208" s="53" t="s">
        <v>1292</v>
      </c>
      <c r="BC208" s="53" t="s">
        <v>2954</v>
      </c>
      <c r="BD208" s="53" t="s">
        <v>4164</v>
      </c>
      <c r="BE208" s="53" t="s">
        <v>3355</v>
      </c>
      <c r="BF208" s="53" t="s">
        <v>4092</v>
      </c>
      <c r="BG208" s="53" t="s">
        <v>3355</v>
      </c>
      <c r="BH208" s="53" t="s">
        <v>3355</v>
      </c>
      <c r="BI208" s="53" t="s">
        <v>2814</v>
      </c>
      <c r="BJ208" s="53" t="s">
        <v>3355</v>
      </c>
      <c r="BK208" s="53" t="s">
        <v>3355</v>
      </c>
      <c r="BL208" s="53">
        <v>3450755</v>
      </c>
      <c r="BM208" s="53" t="s">
        <v>5252</v>
      </c>
      <c r="BN208" s="53" t="s">
        <v>3355</v>
      </c>
      <c r="BO208" s="53">
        <v>7560</v>
      </c>
      <c r="BP208" s="53" t="s">
        <v>5211</v>
      </c>
      <c r="BQ208" s="53" t="s">
        <v>3355</v>
      </c>
      <c r="BR208" s="53" t="s">
        <v>5253</v>
      </c>
      <c r="BS208" s="53" t="s">
        <v>1292</v>
      </c>
      <c r="BT208" s="53" t="s">
        <v>3355</v>
      </c>
      <c r="BU208" s="53" t="s">
        <v>3355</v>
      </c>
      <c r="BV208" s="53" t="s">
        <v>4095</v>
      </c>
      <c r="BW208" s="53" t="s">
        <v>3355</v>
      </c>
      <c r="BX208" s="53">
        <v>7560</v>
      </c>
      <c r="BY208" s="53" t="s">
        <v>3355</v>
      </c>
      <c r="BZ208" s="53" t="s">
        <v>3355</v>
      </c>
      <c r="CA208" s="53" t="s">
        <v>3355</v>
      </c>
      <c r="CB208" s="53" t="s">
        <v>3355</v>
      </c>
      <c r="CC208" s="53" t="s">
        <v>3355</v>
      </c>
      <c r="CD208" s="53" t="s">
        <v>3355</v>
      </c>
      <c r="CE208" t="s">
        <v>4096</v>
      </c>
      <c r="CF208" t="s">
        <v>4097</v>
      </c>
    </row>
    <row r="209" spans="1:84">
      <c r="A209" s="53">
        <v>35799</v>
      </c>
      <c r="B209" s="53" t="s">
        <v>3355</v>
      </c>
      <c r="C209" s="53" t="s">
        <v>5254</v>
      </c>
      <c r="D209" s="53" t="s">
        <v>3355</v>
      </c>
      <c r="E209" s="53" t="s">
        <v>4099</v>
      </c>
      <c r="F209" s="53" t="s">
        <v>5255</v>
      </c>
      <c r="G209" s="53" t="s">
        <v>3383</v>
      </c>
      <c r="H209" s="53" t="s">
        <v>3123</v>
      </c>
      <c r="I209" s="53">
        <v>10230</v>
      </c>
      <c r="J209" s="53" t="s">
        <v>3355</v>
      </c>
      <c r="K209" s="53" t="s">
        <v>3355</v>
      </c>
      <c r="L209" s="53" t="s">
        <v>4219</v>
      </c>
      <c r="M209" s="53" t="s">
        <v>5256</v>
      </c>
      <c r="N209" s="53" t="s">
        <v>5256</v>
      </c>
      <c r="O209" s="53" t="s">
        <v>3355</v>
      </c>
      <c r="P209" s="53" t="s">
        <v>3355</v>
      </c>
      <c r="Q209" s="53" t="s">
        <v>3123</v>
      </c>
      <c r="R209" s="53" t="s">
        <v>4250</v>
      </c>
      <c r="S209" s="53" t="s">
        <v>4172</v>
      </c>
      <c r="T209" s="53" t="s">
        <v>4087</v>
      </c>
      <c r="U209" s="53" t="s">
        <v>3355</v>
      </c>
      <c r="V209" s="53" t="s">
        <v>3352</v>
      </c>
      <c r="W209" s="53" t="s">
        <v>3355</v>
      </c>
      <c r="X209" s="53" t="s">
        <v>5257</v>
      </c>
      <c r="Y209" s="53" t="s">
        <v>4107</v>
      </c>
      <c r="Z209" s="53" t="s">
        <v>5214</v>
      </c>
      <c r="AA209" s="53" t="s">
        <v>3540</v>
      </c>
      <c r="AB209" s="53" t="s">
        <v>3355</v>
      </c>
      <c r="AC209" s="53" t="s">
        <v>4447</v>
      </c>
      <c r="AD209" s="53" t="s">
        <v>3355</v>
      </c>
      <c r="AE209" s="53" t="s">
        <v>3355</v>
      </c>
      <c r="AF209" s="53" t="s">
        <v>3355</v>
      </c>
      <c r="AG209" s="53" t="s">
        <v>3355</v>
      </c>
      <c r="AH209" s="53" t="s">
        <v>3355</v>
      </c>
      <c r="AI209" s="53" t="s">
        <v>3355</v>
      </c>
      <c r="AJ209" s="53" t="s">
        <v>3355</v>
      </c>
      <c r="AK209" s="53" t="s">
        <v>1292</v>
      </c>
      <c r="AL209" s="53" t="s">
        <v>5258</v>
      </c>
      <c r="AM209" s="53" t="s">
        <v>3355</v>
      </c>
      <c r="AN209" s="53" t="s">
        <v>5259</v>
      </c>
      <c r="AO209" s="53" t="s">
        <v>3355</v>
      </c>
      <c r="AP209" s="54">
        <v>45768.6983101852</v>
      </c>
      <c r="AQ209" s="53" t="s">
        <v>3355</v>
      </c>
      <c r="AR209" s="53" t="s">
        <v>4989</v>
      </c>
      <c r="AS209" s="53" t="s">
        <v>3383</v>
      </c>
      <c r="AT209" s="53" t="s">
        <v>4089</v>
      </c>
      <c r="AU209" s="53" t="s">
        <v>5260</v>
      </c>
      <c r="AV209" s="53" t="s">
        <v>3355</v>
      </c>
      <c r="AW209" s="54">
        <v>45727.6370717593</v>
      </c>
      <c r="AX209" s="53" t="s">
        <v>5258</v>
      </c>
      <c r="AY209" s="53" t="s">
        <v>4090</v>
      </c>
      <c r="AZ209" s="53" t="s">
        <v>3355</v>
      </c>
      <c r="BA209" s="53" t="s">
        <v>3355</v>
      </c>
      <c r="BB209" s="53" t="s">
        <v>3355</v>
      </c>
      <c r="BC209" s="53" t="s">
        <v>3121</v>
      </c>
      <c r="BD209" s="53" t="s">
        <v>4252</v>
      </c>
      <c r="BE209" s="53" t="s">
        <v>2856</v>
      </c>
      <c r="BF209" s="53" t="s">
        <v>4092</v>
      </c>
      <c r="BG209" s="53" t="s">
        <v>3355</v>
      </c>
      <c r="BH209" s="53" t="s">
        <v>3355</v>
      </c>
      <c r="BI209" s="53" t="s">
        <v>2814</v>
      </c>
      <c r="BJ209" s="53" t="s">
        <v>3355</v>
      </c>
      <c r="BK209" s="53" t="s">
        <v>3355</v>
      </c>
      <c r="BL209" s="53">
        <v>3196607</v>
      </c>
      <c r="BM209" s="53" t="s">
        <v>5261</v>
      </c>
      <c r="BN209" s="53" t="s">
        <v>3355</v>
      </c>
      <c r="BO209" s="53">
        <v>10230</v>
      </c>
      <c r="BP209" s="53" t="s">
        <v>5055</v>
      </c>
      <c r="BQ209" s="53" t="s">
        <v>3355</v>
      </c>
      <c r="BR209" s="53" t="s">
        <v>5262</v>
      </c>
      <c r="BS209" s="53" t="s">
        <v>1292</v>
      </c>
      <c r="BT209" s="53" t="s">
        <v>3355</v>
      </c>
      <c r="BU209" s="53" t="s">
        <v>3355</v>
      </c>
      <c r="BV209" s="53" t="s">
        <v>4095</v>
      </c>
      <c r="BW209" s="53" t="s">
        <v>3355</v>
      </c>
      <c r="BX209" s="53">
        <v>10230</v>
      </c>
      <c r="BY209" s="53" t="s">
        <v>3355</v>
      </c>
      <c r="BZ209" s="53" t="s">
        <v>3355</v>
      </c>
      <c r="CA209" s="53" t="s">
        <v>3355</v>
      </c>
      <c r="CB209" s="53" t="s">
        <v>3355</v>
      </c>
      <c r="CC209" s="53" t="s">
        <v>3355</v>
      </c>
      <c r="CD209" s="53" t="s">
        <v>3355</v>
      </c>
      <c r="CE209" t="s">
        <v>4096</v>
      </c>
      <c r="CF209" t="s">
        <v>4097</v>
      </c>
    </row>
    <row r="210" spans="1:84">
      <c r="A210" s="53">
        <v>35934</v>
      </c>
      <c r="B210" s="53" t="s">
        <v>5097</v>
      </c>
      <c r="C210" s="53" t="s">
        <v>3355</v>
      </c>
      <c r="D210" s="53" t="s">
        <v>5263</v>
      </c>
      <c r="E210" s="53" t="s">
        <v>4099</v>
      </c>
      <c r="F210" s="53" t="s">
        <v>5264</v>
      </c>
      <c r="G210" s="53" t="s">
        <v>3383</v>
      </c>
      <c r="H210" s="53" t="s">
        <v>4549</v>
      </c>
      <c r="I210" s="53">
        <v>5350</v>
      </c>
      <c r="J210" s="53" t="s">
        <v>3355</v>
      </c>
      <c r="K210" s="53" t="s">
        <v>3355</v>
      </c>
      <c r="L210" s="53" t="s">
        <v>4219</v>
      </c>
      <c r="M210" s="53" t="s">
        <v>5265</v>
      </c>
      <c r="N210" s="53" t="s">
        <v>5265</v>
      </c>
      <c r="O210" s="53" t="s">
        <v>3355</v>
      </c>
      <c r="P210" s="53" t="s">
        <v>3355</v>
      </c>
      <c r="Q210" s="53" t="s">
        <v>4549</v>
      </c>
      <c r="R210" s="53" t="s">
        <v>4551</v>
      </c>
      <c r="S210" s="53" t="s">
        <v>4552</v>
      </c>
      <c r="T210" s="53" t="s">
        <v>3355</v>
      </c>
      <c r="U210" s="53" t="s">
        <v>3355</v>
      </c>
      <c r="V210" s="53" t="s">
        <v>3352</v>
      </c>
      <c r="W210" s="53" t="s">
        <v>3355</v>
      </c>
      <c r="X210" s="53" t="s">
        <v>5266</v>
      </c>
      <c r="Y210" s="53" t="s">
        <v>4259</v>
      </c>
      <c r="Z210" s="53" t="s">
        <v>5267</v>
      </c>
      <c r="AA210" s="53" t="s">
        <v>5195</v>
      </c>
      <c r="AB210" s="53" t="s">
        <v>4225</v>
      </c>
      <c r="AC210" s="53" t="s">
        <v>4447</v>
      </c>
      <c r="AD210" s="53" t="s">
        <v>3355</v>
      </c>
      <c r="AE210" s="53" t="s">
        <v>3355</v>
      </c>
      <c r="AF210" s="53" t="s">
        <v>4227</v>
      </c>
      <c r="AG210" s="53" t="s">
        <v>3355</v>
      </c>
      <c r="AH210" s="53" t="s">
        <v>3355</v>
      </c>
      <c r="AI210" s="53" t="s">
        <v>4227</v>
      </c>
      <c r="AJ210" s="53" t="s">
        <v>3355</v>
      </c>
      <c r="AK210" s="53" t="s">
        <v>1292</v>
      </c>
      <c r="AL210" s="53" t="s">
        <v>5268</v>
      </c>
      <c r="AM210" s="53" t="s">
        <v>3355</v>
      </c>
      <c r="AN210" s="53" t="s">
        <v>5121</v>
      </c>
      <c r="AO210" s="53" t="s">
        <v>3355</v>
      </c>
      <c r="AP210" s="54">
        <v>45736.4852199074</v>
      </c>
      <c r="AQ210" s="53" t="s">
        <v>3355</v>
      </c>
      <c r="AR210" s="53" t="s">
        <v>5168</v>
      </c>
      <c r="AS210" s="53" t="s">
        <v>3355</v>
      </c>
      <c r="AT210" s="53" t="s">
        <v>5104</v>
      </c>
      <c r="AU210" s="53" t="s">
        <v>5269</v>
      </c>
      <c r="AV210" s="53" t="s">
        <v>5263</v>
      </c>
      <c r="AW210" s="54">
        <v>45720.715462963</v>
      </c>
      <c r="AX210" s="53" t="s">
        <v>5268</v>
      </c>
      <c r="AY210" s="53" t="s">
        <v>4090</v>
      </c>
      <c r="AZ210" s="53" t="s">
        <v>3355</v>
      </c>
      <c r="BA210" s="53" t="s">
        <v>3355</v>
      </c>
      <c r="BB210" s="53" t="s">
        <v>3355</v>
      </c>
      <c r="BC210" s="53" t="s">
        <v>3355</v>
      </c>
      <c r="BD210" s="53" t="s">
        <v>5270</v>
      </c>
      <c r="BE210" s="53" t="s">
        <v>3355</v>
      </c>
      <c r="BF210" s="53" t="s">
        <v>4092</v>
      </c>
      <c r="BG210" s="53" t="s">
        <v>3355</v>
      </c>
      <c r="BH210" s="53" t="s">
        <v>3355</v>
      </c>
      <c r="BI210" s="53" t="s">
        <v>5106</v>
      </c>
      <c r="BJ210" s="53" t="s">
        <v>3355</v>
      </c>
      <c r="BK210" s="53" t="s">
        <v>3355</v>
      </c>
      <c r="BL210" s="53" t="s">
        <v>3355</v>
      </c>
      <c r="BM210" s="53" t="s">
        <v>3355</v>
      </c>
      <c r="BN210" s="53">
        <v>5350</v>
      </c>
      <c r="BO210" s="53" t="s">
        <v>3355</v>
      </c>
      <c r="BP210" s="53" t="s">
        <v>5211</v>
      </c>
      <c r="BQ210" s="53" t="s">
        <v>3355</v>
      </c>
      <c r="BR210" s="53" t="s">
        <v>3355</v>
      </c>
      <c r="BS210" s="53" t="s">
        <v>3355</v>
      </c>
      <c r="BT210" s="53" t="s">
        <v>1292</v>
      </c>
      <c r="BU210" s="53" t="s">
        <v>3355</v>
      </c>
      <c r="BV210" s="53" t="s">
        <v>4095</v>
      </c>
      <c r="BW210" s="53" t="s">
        <v>3355</v>
      </c>
      <c r="BX210" s="53">
        <v>5350</v>
      </c>
      <c r="BY210" s="53" t="s">
        <v>3355</v>
      </c>
      <c r="BZ210" s="53" t="s">
        <v>3383</v>
      </c>
      <c r="CA210" s="53" t="s">
        <v>3355</v>
      </c>
      <c r="CB210" s="53" t="s">
        <v>3355</v>
      </c>
      <c r="CC210" s="53" t="s">
        <v>3355</v>
      </c>
      <c r="CD210" s="53" t="s">
        <v>5271</v>
      </c>
      <c r="CE210" t="s">
        <v>4096</v>
      </c>
      <c r="CF210" t="s">
        <v>4097</v>
      </c>
    </row>
    <row r="211" spans="1:84">
      <c r="A211" s="53">
        <v>35935</v>
      </c>
      <c r="B211" s="53" t="s">
        <v>4214</v>
      </c>
      <c r="C211" s="53" t="s">
        <v>3355</v>
      </c>
      <c r="D211" s="53" t="s">
        <v>5272</v>
      </c>
      <c r="E211" s="53" t="s">
        <v>4099</v>
      </c>
      <c r="F211" s="53" t="s">
        <v>5273</v>
      </c>
      <c r="G211" s="53" t="s">
        <v>3383</v>
      </c>
      <c r="H211" s="53" t="s">
        <v>4217</v>
      </c>
      <c r="I211" s="53">
        <v>30391</v>
      </c>
      <c r="J211" s="53" t="s">
        <v>3355</v>
      </c>
      <c r="K211" s="53" t="s">
        <v>3355</v>
      </c>
      <c r="L211" s="53" t="s">
        <v>4219</v>
      </c>
      <c r="M211" s="53" t="s">
        <v>5265</v>
      </c>
      <c r="N211" s="53" t="s">
        <v>5265</v>
      </c>
      <c r="O211" s="53" t="s">
        <v>3355</v>
      </c>
      <c r="P211" s="53" t="s">
        <v>3355</v>
      </c>
      <c r="Q211" s="53" t="s">
        <v>4217</v>
      </c>
      <c r="R211" s="53" t="s">
        <v>5274</v>
      </c>
      <c r="S211" s="53" t="s">
        <v>4221</v>
      </c>
      <c r="T211" s="53" t="s">
        <v>3355</v>
      </c>
      <c r="U211" s="53" t="s">
        <v>3355</v>
      </c>
      <c r="V211" s="53" t="s">
        <v>4217</v>
      </c>
      <c r="W211" s="53" t="s">
        <v>3355</v>
      </c>
      <c r="X211" s="53" t="s">
        <v>4618</v>
      </c>
      <c r="Y211" s="53" t="s">
        <v>4223</v>
      </c>
      <c r="Z211" s="53" t="s">
        <v>5256</v>
      </c>
      <c r="AA211" s="53" t="s">
        <v>5222</v>
      </c>
      <c r="AB211" s="53" t="s">
        <v>4225</v>
      </c>
      <c r="AC211" s="53" t="s">
        <v>4227</v>
      </c>
      <c r="AD211" s="53" t="s">
        <v>3355</v>
      </c>
      <c r="AE211" s="53" t="s">
        <v>3355</v>
      </c>
      <c r="AF211" s="53" t="s">
        <v>4227</v>
      </c>
      <c r="AG211" s="53" t="s">
        <v>3355</v>
      </c>
      <c r="AH211" s="53" t="s">
        <v>3355</v>
      </c>
      <c r="AI211" s="53" t="s">
        <v>4227</v>
      </c>
      <c r="AJ211" s="53" t="s">
        <v>3355</v>
      </c>
      <c r="AK211" s="53" t="s">
        <v>3355</v>
      </c>
      <c r="AL211" s="53" t="s">
        <v>3355</v>
      </c>
      <c r="AM211" s="53" t="s">
        <v>3355</v>
      </c>
      <c r="AN211" s="53" t="s">
        <v>3355</v>
      </c>
      <c r="AO211" s="53" t="s">
        <v>3355</v>
      </c>
      <c r="AP211" s="54">
        <v>45726.6152314815</v>
      </c>
      <c r="AQ211" s="53" t="s">
        <v>3355</v>
      </c>
      <c r="AR211" s="53" t="s">
        <v>3355</v>
      </c>
      <c r="AS211" s="53" t="s">
        <v>3383</v>
      </c>
      <c r="AT211" s="53" t="s">
        <v>4089</v>
      </c>
      <c r="AU211" s="53" t="s">
        <v>3355</v>
      </c>
      <c r="AV211" s="53" t="s">
        <v>3355</v>
      </c>
      <c r="AW211" s="54">
        <v>45720.6136921296</v>
      </c>
      <c r="AX211" s="53" t="s">
        <v>3355</v>
      </c>
      <c r="AY211" s="53" t="s">
        <v>4090</v>
      </c>
      <c r="AZ211" s="53" t="s">
        <v>3355</v>
      </c>
      <c r="BA211" s="53" t="s">
        <v>3355</v>
      </c>
      <c r="BB211" s="53" t="s">
        <v>3355</v>
      </c>
      <c r="BC211" s="53" t="s">
        <v>3355</v>
      </c>
      <c r="BD211" s="53" t="s">
        <v>5054</v>
      </c>
      <c r="BE211" s="53" t="s">
        <v>3355</v>
      </c>
      <c r="BF211" s="53" t="s">
        <v>4092</v>
      </c>
      <c r="BG211" s="53" t="s">
        <v>3355</v>
      </c>
      <c r="BH211" s="53" t="s">
        <v>3355</v>
      </c>
      <c r="BI211" s="53" t="s">
        <v>739</v>
      </c>
      <c r="BJ211" s="53" t="s">
        <v>3355</v>
      </c>
      <c r="BK211" s="53" t="s">
        <v>3355</v>
      </c>
      <c r="BL211" s="53" t="s">
        <v>3355</v>
      </c>
      <c r="BM211" s="53" t="s">
        <v>3355</v>
      </c>
      <c r="BN211" s="53">
        <v>30391</v>
      </c>
      <c r="BO211" s="53" t="s">
        <v>3355</v>
      </c>
      <c r="BP211" s="53" t="s">
        <v>5211</v>
      </c>
      <c r="BQ211" s="53" t="s">
        <v>3355</v>
      </c>
      <c r="BR211" s="53" t="s">
        <v>3355</v>
      </c>
      <c r="BS211" s="53" t="s">
        <v>3355</v>
      </c>
      <c r="BT211" s="53" t="s">
        <v>1292</v>
      </c>
      <c r="BU211" s="53" t="s">
        <v>3355</v>
      </c>
      <c r="BV211" s="53" t="s">
        <v>4095</v>
      </c>
      <c r="BW211" s="53" t="s">
        <v>3355</v>
      </c>
      <c r="BX211" s="53">
        <v>30391</v>
      </c>
      <c r="BY211" s="53" t="s">
        <v>3355</v>
      </c>
      <c r="BZ211" s="53" t="s">
        <v>3355</v>
      </c>
      <c r="CA211" s="53" t="s">
        <v>3355</v>
      </c>
      <c r="CB211" s="53" t="s">
        <v>3355</v>
      </c>
      <c r="CC211" s="53" t="s">
        <v>3355</v>
      </c>
      <c r="CD211" s="53" t="s">
        <v>5271</v>
      </c>
      <c r="CE211" t="s">
        <v>4096</v>
      </c>
      <c r="CF211" t="s">
        <v>4097</v>
      </c>
    </row>
    <row r="212" spans="1:84">
      <c r="A212" s="53">
        <v>35936</v>
      </c>
      <c r="B212" s="53" t="s">
        <v>4214</v>
      </c>
      <c r="C212" s="53" t="s">
        <v>3355</v>
      </c>
      <c r="D212" s="53" t="s">
        <v>5272</v>
      </c>
      <c r="E212" s="53" t="s">
        <v>4099</v>
      </c>
      <c r="F212" s="53" t="s">
        <v>5275</v>
      </c>
      <c r="G212" s="53" t="s">
        <v>3383</v>
      </c>
      <c r="H212" s="53" t="s">
        <v>4217</v>
      </c>
      <c r="I212" s="53">
        <v>57809.47</v>
      </c>
      <c r="J212" s="53" t="s">
        <v>3355</v>
      </c>
      <c r="K212" s="53" t="s">
        <v>3355</v>
      </c>
      <c r="L212" s="53" t="s">
        <v>4219</v>
      </c>
      <c r="M212" s="53" t="s">
        <v>5265</v>
      </c>
      <c r="N212" s="53" t="s">
        <v>5265</v>
      </c>
      <c r="O212" s="53" t="s">
        <v>3355</v>
      </c>
      <c r="P212" s="53" t="s">
        <v>3355</v>
      </c>
      <c r="Q212" s="53" t="s">
        <v>4217</v>
      </c>
      <c r="R212" s="53" t="s">
        <v>5274</v>
      </c>
      <c r="S212" s="53" t="s">
        <v>4221</v>
      </c>
      <c r="T212" s="53" t="s">
        <v>3355</v>
      </c>
      <c r="U212" s="53" t="s">
        <v>3355</v>
      </c>
      <c r="V212" s="53" t="s">
        <v>4217</v>
      </c>
      <c r="W212" s="53" t="s">
        <v>3355</v>
      </c>
      <c r="X212" s="53" t="s">
        <v>570</v>
      </c>
      <c r="Y212" s="53" t="s">
        <v>4223</v>
      </c>
      <c r="Z212" s="53" t="s">
        <v>5256</v>
      </c>
      <c r="AA212" s="53" t="s">
        <v>5222</v>
      </c>
      <c r="AB212" s="53" t="s">
        <v>4225</v>
      </c>
      <c r="AC212" s="53" t="s">
        <v>4227</v>
      </c>
      <c r="AD212" s="53" t="s">
        <v>3355</v>
      </c>
      <c r="AE212" s="53" t="s">
        <v>3355</v>
      </c>
      <c r="AF212" s="53" t="s">
        <v>4227</v>
      </c>
      <c r="AG212" s="53" t="s">
        <v>3355</v>
      </c>
      <c r="AH212" s="53" t="s">
        <v>3355</v>
      </c>
      <c r="AI212" s="53" t="s">
        <v>4227</v>
      </c>
      <c r="AJ212" s="53" t="s">
        <v>3355</v>
      </c>
      <c r="AK212" s="53" t="s">
        <v>3355</v>
      </c>
      <c r="AL212" s="53" t="s">
        <v>3355</v>
      </c>
      <c r="AM212" s="53" t="s">
        <v>3355</v>
      </c>
      <c r="AN212" s="53" t="s">
        <v>3355</v>
      </c>
      <c r="AO212" s="53" t="s">
        <v>3355</v>
      </c>
      <c r="AP212" s="54">
        <v>45726.6152083333</v>
      </c>
      <c r="AQ212" s="53" t="s">
        <v>3355</v>
      </c>
      <c r="AR212" s="53" t="s">
        <v>3355</v>
      </c>
      <c r="AS212" s="53" t="s">
        <v>3383</v>
      </c>
      <c r="AT212" s="53" t="s">
        <v>4089</v>
      </c>
      <c r="AU212" s="53" t="s">
        <v>3355</v>
      </c>
      <c r="AV212" s="53" t="s">
        <v>3355</v>
      </c>
      <c r="AW212" s="54">
        <v>45720.6136921296</v>
      </c>
      <c r="AX212" s="53" t="s">
        <v>3355</v>
      </c>
      <c r="AY212" s="53" t="s">
        <v>4090</v>
      </c>
      <c r="AZ212" s="53" t="s">
        <v>3355</v>
      </c>
      <c r="BA212" s="53" t="s">
        <v>3355</v>
      </c>
      <c r="BB212" s="53" t="s">
        <v>3355</v>
      </c>
      <c r="BC212" s="53" t="s">
        <v>3355</v>
      </c>
      <c r="BD212" s="53" t="s">
        <v>5054</v>
      </c>
      <c r="BE212" s="53" t="s">
        <v>3355</v>
      </c>
      <c r="BF212" s="53" t="s">
        <v>4092</v>
      </c>
      <c r="BG212" s="53" t="s">
        <v>3355</v>
      </c>
      <c r="BH212" s="53" t="s">
        <v>3355</v>
      </c>
      <c r="BI212" s="53" t="s">
        <v>739</v>
      </c>
      <c r="BJ212" s="53" t="s">
        <v>3355</v>
      </c>
      <c r="BK212" s="53" t="s">
        <v>3355</v>
      </c>
      <c r="BL212" s="53" t="s">
        <v>3355</v>
      </c>
      <c r="BM212" s="53" t="s">
        <v>3355</v>
      </c>
      <c r="BN212" s="53">
        <v>57809.47</v>
      </c>
      <c r="BO212" s="53" t="s">
        <v>3355</v>
      </c>
      <c r="BP212" s="53" t="s">
        <v>5211</v>
      </c>
      <c r="BQ212" s="53" t="s">
        <v>3355</v>
      </c>
      <c r="BR212" s="53" t="s">
        <v>3355</v>
      </c>
      <c r="BS212" s="53" t="s">
        <v>3355</v>
      </c>
      <c r="BT212" s="53" t="s">
        <v>1292</v>
      </c>
      <c r="BU212" s="53" t="s">
        <v>3355</v>
      </c>
      <c r="BV212" s="53" t="s">
        <v>4095</v>
      </c>
      <c r="BW212" s="53" t="s">
        <v>3355</v>
      </c>
      <c r="BX212" s="53">
        <v>57809.47</v>
      </c>
      <c r="BY212" s="53" t="s">
        <v>3355</v>
      </c>
      <c r="BZ212" s="53" t="s">
        <v>3355</v>
      </c>
      <c r="CA212" s="53" t="s">
        <v>3355</v>
      </c>
      <c r="CB212" s="53" t="s">
        <v>3355</v>
      </c>
      <c r="CC212" s="53" t="s">
        <v>3355</v>
      </c>
      <c r="CD212" s="53" t="s">
        <v>5271</v>
      </c>
      <c r="CE212" t="s">
        <v>4096</v>
      </c>
      <c r="CF212" t="s">
        <v>4097</v>
      </c>
    </row>
    <row r="213" spans="1:84">
      <c r="A213" s="53">
        <v>35937</v>
      </c>
      <c r="B213" s="53" t="s">
        <v>4214</v>
      </c>
      <c r="C213" s="53" t="s">
        <v>3355</v>
      </c>
      <c r="D213" s="53" t="s">
        <v>5272</v>
      </c>
      <c r="E213" s="53" t="s">
        <v>4099</v>
      </c>
      <c r="F213" s="53" t="s">
        <v>5276</v>
      </c>
      <c r="G213" s="53" t="s">
        <v>3383</v>
      </c>
      <c r="H213" s="53" t="s">
        <v>4217</v>
      </c>
      <c r="I213" s="53">
        <v>25590</v>
      </c>
      <c r="J213" s="53" t="s">
        <v>3355</v>
      </c>
      <c r="K213" s="53" t="s">
        <v>3355</v>
      </c>
      <c r="L213" s="53" t="s">
        <v>3818</v>
      </c>
      <c r="M213" s="53" t="s">
        <v>5265</v>
      </c>
      <c r="N213" s="53" t="s">
        <v>5265</v>
      </c>
      <c r="O213" s="53" t="s">
        <v>3355</v>
      </c>
      <c r="P213" s="53" t="s">
        <v>3355</v>
      </c>
      <c r="Q213" s="53" t="s">
        <v>4217</v>
      </c>
      <c r="R213" s="53" t="s">
        <v>5274</v>
      </c>
      <c r="S213" s="53" t="s">
        <v>4221</v>
      </c>
      <c r="T213" s="53" t="s">
        <v>3355</v>
      </c>
      <c r="U213" s="53" t="s">
        <v>3355</v>
      </c>
      <c r="V213" s="53" t="s">
        <v>3352</v>
      </c>
      <c r="W213" s="53" t="s">
        <v>3355</v>
      </c>
      <c r="X213" s="53" t="s">
        <v>5277</v>
      </c>
      <c r="Y213" s="53" t="s">
        <v>3355</v>
      </c>
      <c r="Z213" s="53" t="s">
        <v>3355</v>
      </c>
      <c r="AA213" s="53" t="s">
        <v>3355</v>
      </c>
      <c r="AB213" s="53" t="s">
        <v>4225</v>
      </c>
      <c r="AC213" s="53" t="s">
        <v>4227</v>
      </c>
      <c r="AD213" s="53" t="s">
        <v>3355</v>
      </c>
      <c r="AE213" s="53" t="s">
        <v>3355</v>
      </c>
      <c r="AF213" s="53" t="s">
        <v>4227</v>
      </c>
      <c r="AG213" s="53" t="s">
        <v>3355</v>
      </c>
      <c r="AH213" s="53" t="s">
        <v>3355</v>
      </c>
      <c r="AI213" s="53" t="s">
        <v>4227</v>
      </c>
      <c r="AJ213" s="53" t="s">
        <v>3355</v>
      </c>
      <c r="AK213" s="53" t="s">
        <v>3355</v>
      </c>
      <c r="AL213" s="53" t="s">
        <v>3355</v>
      </c>
      <c r="AM213" s="53" t="s">
        <v>3355</v>
      </c>
      <c r="AN213" s="53" t="s">
        <v>3355</v>
      </c>
      <c r="AO213" s="53" t="s">
        <v>3355</v>
      </c>
      <c r="AP213" s="54">
        <v>45720.6136921296</v>
      </c>
      <c r="AQ213" s="53" t="s">
        <v>3355</v>
      </c>
      <c r="AR213" s="53" t="s">
        <v>3355</v>
      </c>
      <c r="AS213" s="53" t="s">
        <v>3383</v>
      </c>
      <c r="AT213" s="53" t="s">
        <v>4089</v>
      </c>
      <c r="AU213" s="53" t="s">
        <v>3355</v>
      </c>
      <c r="AV213" s="53" t="s">
        <v>3355</v>
      </c>
      <c r="AW213" s="54">
        <v>45720.6136921296</v>
      </c>
      <c r="AX213" s="53" t="s">
        <v>3355</v>
      </c>
      <c r="AY213" s="53" t="s">
        <v>4090</v>
      </c>
      <c r="AZ213" s="53" t="s">
        <v>3355</v>
      </c>
      <c r="BA213" s="53" t="s">
        <v>3355</v>
      </c>
      <c r="BB213" s="53" t="s">
        <v>3355</v>
      </c>
      <c r="BC213" s="53" t="s">
        <v>3355</v>
      </c>
      <c r="BD213" s="53" t="s">
        <v>5278</v>
      </c>
      <c r="BE213" s="53" t="s">
        <v>3355</v>
      </c>
      <c r="BF213" s="53" t="s">
        <v>4092</v>
      </c>
      <c r="BG213" s="53" t="s">
        <v>3355</v>
      </c>
      <c r="BH213" s="53" t="s">
        <v>3355</v>
      </c>
      <c r="BI213" s="53" t="s">
        <v>739</v>
      </c>
      <c r="BJ213" s="53" t="s">
        <v>3355</v>
      </c>
      <c r="BK213" s="53" t="s">
        <v>3355</v>
      </c>
      <c r="BL213" s="53" t="s">
        <v>3355</v>
      </c>
      <c r="BM213" s="53" t="s">
        <v>3355</v>
      </c>
      <c r="BN213" s="53" t="s">
        <v>3355</v>
      </c>
      <c r="BO213" s="53" t="s">
        <v>3355</v>
      </c>
      <c r="BP213" s="53" t="s">
        <v>3355</v>
      </c>
      <c r="BQ213" s="53" t="s">
        <v>3355</v>
      </c>
      <c r="BR213" s="53" t="s">
        <v>3355</v>
      </c>
      <c r="BS213" s="53" t="s">
        <v>3355</v>
      </c>
      <c r="BT213" s="53" t="s">
        <v>1292</v>
      </c>
      <c r="BU213" s="53" t="s">
        <v>3355</v>
      </c>
      <c r="BV213" s="53" t="s">
        <v>4095</v>
      </c>
      <c r="BW213" s="53" t="s">
        <v>3355</v>
      </c>
      <c r="BX213" s="53" t="s">
        <v>3355</v>
      </c>
      <c r="BY213" s="53" t="s">
        <v>3355</v>
      </c>
      <c r="BZ213" s="53" t="s">
        <v>3355</v>
      </c>
      <c r="CA213" s="53" t="s">
        <v>3355</v>
      </c>
      <c r="CB213" s="53" t="s">
        <v>3355</v>
      </c>
      <c r="CC213" s="53" t="s">
        <v>3355</v>
      </c>
      <c r="CD213" s="53" t="s">
        <v>5271</v>
      </c>
      <c r="CE213" t="s">
        <v>4096</v>
      </c>
      <c r="CF213" t="s">
        <v>4097</v>
      </c>
    </row>
    <row r="214" spans="1:84">
      <c r="A214" s="53">
        <v>35941</v>
      </c>
      <c r="B214" s="53" t="s">
        <v>4214</v>
      </c>
      <c r="C214" s="53" t="s">
        <v>3355</v>
      </c>
      <c r="D214" s="53" t="s">
        <v>5272</v>
      </c>
      <c r="E214" s="53" t="s">
        <v>4099</v>
      </c>
      <c r="F214" s="53" t="s">
        <v>5279</v>
      </c>
      <c r="G214" s="53" t="s">
        <v>3383</v>
      </c>
      <c r="H214" s="53" t="s">
        <v>4217</v>
      </c>
      <c r="I214" s="53">
        <v>17760</v>
      </c>
      <c r="J214" s="53" t="s">
        <v>3355</v>
      </c>
      <c r="K214" s="53" t="s">
        <v>3355</v>
      </c>
      <c r="L214" s="53" t="s">
        <v>4219</v>
      </c>
      <c r="M214" s="53" t="s">
        <v>5265</v>
      </c>
      <c r="N214" s="53" t="s">
        <v>5265</v>
      </c>
      <c r="O214" s="53" t="s">
        <v>3355</v>
      </c>
      <c r="P214" s="53" t="s">
        <v>3355</v>
      </c>
      <c r="Q214" s="53" t="s">
        <v>4217</v>
      </c>
      <c r="R214" s="53" t="s">
        <v>5274</v>
      </c>
      <c r="S214" s="53" t="s">
        <v>4221</v>
      </c>
      <c r="T214" s="53" t="s">
        <v>3355</v>
      </c>
      <c r="U214" s="53" t="s">
        <v>3355</v>
      </c>
      <c r="V214" s="53" t="s">
        <v>4217</v>
      </c>
      <c r="W214" s="53" t="s">
        <v>3355</v>
      </c>
      <c r="X214" s="53" t="s">
        <v>5048</v>
      </c>
      <c r="Y214" s="53" t="s">
        <v>4223</v>
      </c>
      <c r="Z214" s="53" t="s">
        <v>5256</v>
      </c>
      <c r="AA214" s="53" t="s">
        <v>5222</v>
      </c>
      <c r="AB214" s="53" t="s">
        <v>4225</v>
      </c>
      <c r="AC214" s="53" t="s">
        <v>4227</v>
      </c>
      <c r="AD214" s="53" t="s">
        <v>3355</v>
      </c>
      <c r="AE214" s="53" t="s">
        <v>3355</v>
      </c>
      <c r="AF214" s="53" t="s">
        <v>4227</v>
      </c>
      <c r="AG214" s="53" t="s">
        <v>3355</v>
      </c>
      <c r="AH214" s="53" t="s">
        <v>3355</v>
      </c>
      <c r="AI214" s="53" t="s">
        <v>4227</v>
      </c>
      <c r="AJ214" s="53" t="s">
        <v>3355</v>
      </c>
      <c r="AK214" s="53" t="s">
        <v>3355</v>
      </c>
      <c r="AL214" s="53" t="s">
        <v>3355</v>
      </c>
      <c r="AM214" s="53" t="s">
        <v>3355</v>
      </c>
      <c r="AN214" s="53" t="s">
        <v>3355</v>
      </c>
      <c r="AO214" s="53" t="s">
        <v>3355</v>
      </c>
      <c r="AP214" s="54">
        <v>45726.6151851852</v>
      </c>
      <c r="AQ214" s="53" t="s">
        <v>3355</v>
      </c>
      <c r="AR214" s="53" t="s">
        <v>3355</v>
      </c>
      <c r="AS214" s="53" t="s">
        <v>3383</v>
      </c>
      <c r="AT214" s="53" t="s">
        <v>4089</v>
      </c>
      <c r="AU214" s="53" t="s">
        <v>3355</v>
      </c>
      <c r="AV214" s="53" t="s">
        <v>3355</v>
      </c>
      <c r="AW214" s="54">
        <v>45720.6136921296</v>
      </c>
      <c r="AX214" s="53" t="s">
        <v>3355</v>
      </c>
      <c r="AY214" s="53" t="s">
        <v>4090</v>
      </c>
      <c r="AZ214" s="53" t="s">
        <v>3355</v>
      </c>
      <c r="BA214" s="53" t="s">
        <v>3355</v>
      </c>
      <c r="BB214" s="53" t="s">
        <v>3355</v>
      </c>
      <c r="BC214" s="53" t="s">
        <v>3355</v>
      </c>
      <c r="BD214" s="53" t="s">
        <v>5054</v>
      </c>
      <c r="BE214" s="53" t="s">
        <v>3355</v>
      </c>
      <c r="BF214" s="53" t="s">
        <v>4092</v>
      </c>
      <c r="BG214" s="53" t="s">
        <v>3355</v>
      </c>
      <c r="BH214" s="53" t="s">
        <v>3355</v>
      </c>
      <c r="BI214" s="53" t="s">
        <v>739</v>
      </c>
      <c r="BJ214" s="53" t="s">
        <v>3355</v>
      </c>
      <c r="BK214" s="53" t="s">
        <v>3355</v>
      </c>
      <c r="BL214" s="53" t="s">
        <v>3355</v>
      </c>
      <c r="BM214" s="53" t="s">
        <v>3355</v>
      </c>
      <c r="BN214" s="53">
        <v>17760</v>
      </c>
      <c r="BO214" s="53" t="s">
        <v>3355</v>
      </c>
      <c r="BP214" s="53" t="s">
        <v>5211</v>
      </c>
      <c r="BQ214" s="53" t="s">
        <v>3355</v>
      </c>
      <c r="BR214" s="53" t="s">
        <v>3355</v>
      </c>
      <c r="BS214" s="53" t="s">
        <v>3355</v>
      </c>
      <c r="BT214" s="53" t="s">
        <v>1292</v>
      </c>
      <c r="BU214" s="53" t="s">
        <v>3355</v>
      </c>
      <c r="BV214" s="53" t="s">
        <v>4095</v>
      </c>
      <c r="BW214" s="53" t="s">
        <v>3355</v>
      </c>
      <c r="BX214" s="53">
        <v>17760</v>
      </c>
      <c r="BY214" s="53" t="s">
        <v>3355</v>
      </c>
      <c r="BZ214" s="53" t="s">
        <v>3355</v>
      </c>
      <c r="CA214" s="53" t="s">
        <v>3355</v>
      </c>
      <c r="CB214" s="53" t="s">
        <v>3355</v>
      </c>
      <c r="CC214" s="53" t="s">
        <v>3355</v>
      </c>
      <c r="CD214" s="53" t="s">
        <v>5271</v>
      </c>
      <c r="CE214" t="s">
        <v>4096</v>
      </c>
      <c r="CF214" t="s">
        <v>4097</v>
      </c>
    </row>
    <row r="215" spans="1:84">
      <c r="A215" s="53">
        <v>36491</v>
      </c>
      <c r="B215" s="53" t="s">
        <v>3355</v>
      </c>
      <c r="C215" s="53" t="s">
        <v>5280</v>
      </c>
      <c r="D215" s="53" t="s">
        <v>3355</v>
      </c>
      <c r="E215" s="53" t="s">
        <v>4099</v>
      </c>
      <c r="F215" s="53" t="s">
        <v>5281</v>
      </c>
      <c r="G215" s="53" t="s">
        <v>3383</v>
      </c>
      <c r="H215" s="53" t="s">
        <v>3101</v>
      </c>
      <c r="I215" s="53">
        <v>14280</v>
      </c>
      <c r="J215" s="53" t="s">
        <v>3355</v>
      </c>
      <c r="K215" s="53" t="s">
        <v>3355</v>
      </c>
      <c r="L215" s="53" t="s">
        <v>4219</v>
      </c>
      <c r="M215" s="53" t="s">
        <v>5282</v>
      </c>
      <c r="N215" s="53" t="s">
        <v>5282</v>
      </c>
      <c r="O215" s="53" t="s">
        <v>3355</v>
      </c>
      <c r="P215" s="53" t="s">
        <v>3355</v>
      </c>
      <c r="Q215" s="53" t="s">
        <v>3101</v>
      </c>
      <c r="R215" s="53" t="s">
        <v>4376</v>
      </c>
      <c r="S215" s="53" t="s">
        <v>4377</v>
      </c>
      <c r="T215" s="53" t="s">
        <v>4087</v>
      </c>
      <c r="U215" s="53" t="s">
        <v>3355</v>
      </c>
      <c r="V215" s="53" t="s">
        <v>3352</v>
      </c>
      <c r="W215" s="53" t="s">
        <v>3355</v>
      </c>
      <c r="X215" s="53" t="s">
        <v>5283</v>
      </c>
      <c r="Y215" s="53" t="s">
        <v>4107</v>
      </c>
      <c r="Z215" s="53" t="s">
        <v>5214</v>
      </c>
      <c r="AA215" s="53" t="s">
        <v>3540</v>
      </c>
      <c r="AB215" s="53" t="s">
        <v>3355</v>
      </c>
      <c r="AC215" s="53" t="s">
        <v>4447</v>
      </c>
      <c r="AD215" s="53" t="s">
        <v>3355</v>
      </c>
      <c r="AE215" s="53" t="s">
        <v>3355</v>
      </c>
      <c r="AF215" s="53" t="s">
        <v>3355</v>
      </c>
      <c r="AG215" s="53" t="s">
        <v>3355</v>
      </c>
      <c r="AH215" s="53" t="s">
        <v>3355</v>
      </c>
      <c r="AI215" s="53" t="s">
        <v>3355</v>
      </c>
      <c r="AJ215" s="53" t="s">
        <v>3355</v>
      </c>
      <c r="AK215" s="53" t="s">
        <v>1292</v>
      </c>
      <c r="AL215" s="53" t="s">
        <v>5284</v>
      </c>
      <c r="AM215" s="53" t="s">
        <v>3355</v>
      </c>
      <c r="AN215" s="53" t="s">
        <v>5285</v>
      </c>
      <c r="AO215" s="53" t="s">
        <v>3355</v>
      </c>
      <c r="AP215" s="54">
        <v>45768.698287037</v>
      </c>
      <c r="AQ215" s="53" t="s">
        <v>3355</v>
      </c>
      <c r="AR215" s="53" t="s">
        <v>4989</v>
      </c>
      <c r="AS215" s="53" t="s">
        <v>3383</v>
      </c>
      <c r="AT215" s="53" t="s">
        <v>4089</v>
      </c>
      <c r="AU215" s="53" t="s">
        <v>5286</v>
      </c>
      <c r="AV215" s="53" t="s">
        <v>3355</v>
      </c>
      <c r="AW215" s="54">
        <v>45726.7884837963</v>
      </c>
      <c r="AX215" s="53" t="s">
        <v>5284</v>
      </c>
      <c r="AY215" s="53" t="s">
        <v>4090</v>
      </c>
      <c r="AZ215" s="53" t="s">
        <v>3355</v>
      </c>
      <c r="BA215" s="53" t="s">
        <v>3355</v>
      </c>
      <c r="BB215" s="53" t="s">
        <v>3355</v>
      </c>
      <c r="BC215" s="53" t="s">
        <v>3099</v>
      </c>
      <c r="BD215" s="53" t="s">
        <v>4379</v>
      </c>
      <c r="BE215" s="53" t="s">
        <v>3355</v>
      </c>
      <c r="BF215" s="53" t="s">
        <v>4092</v>
      </c>
      <c r="BG215" s="53" t="s">
        <v>3355</v>
      </c>
      <c r="BH215" s="53" t="s">
        <v>3355</v>
      </c>
      <c r="BI215" s="53" t="s">
        <v>2814</v>
      </c>
      <c r="BJ215" s="53" t="s">
        <v>3355</v>
      </c>
      <c r="BK215" s="53" t="s">
        <v>3355</v>
      </c>
      <c r="BL215" s="53">
        <v>3431542</v>
      </c>
      <c r="BM215" s="53" t="s">
        <v>5287</v>
      </c>
      <c r="BN215" s="53" t="s">
        <v>3355</v>
      </c>
      <c r="BO215" s="53">
        <v>14280</v>
      </c>
      <c r="BP215" s="53" t="s">
        <v>5055</v>
      </c>
      <c r="BQ215" s="53" t="s">
        <v>3355</v>
      </c>
      <c r="BR215" s="53" t="s">
        <v>5288</v>
      </c>
      <c r="BS215" s="53" t="s">
        <v>1292</v>
      </c>
      <c r="BT215" s="53" t="s">
        <v>3355</v>
      </c>
      <c r="BU215" s="53" t="s">
        <v>3355</v>
      </c>
      <c r="BV215" s="53" t="s">
        <v>4095</v>
      </c>
      <c r="BW215" s="53" t="s">
        <v>3355</v>
      </c>
      <c r="BX215" s="53">
        <v>14280</v>
      </c>
      <c r="BY215" s="53" t="s">
        <v>3355</v>
      </c>
      <c r="BZ215" s="53" t="s">
        <v>3355</v>
      </c>
      <c r="CA215" s="53" t="s">
        <v>3355</v>
      </c>
      <c r="CB215" s="53" t="s">
        <v>3355</v>
      </c>
      <c r="CC215" s="53" t="s">
        <v>3355</v>
      </c>
      <c r="CD215" s="53" t="s">
        <v>3355</v>
      </c>
      <c r="CE215" t="s">
        <v>4096</v>
      </c>
      <c r="CF215" t="s">
        <v>4097</v>
      </c>
    </row>
    <row r="216" spans="1:84">
      <c r="A216" s="53">
        <v>36500</v>
      </c>
      <c r="B216" s="53" t="s">
        <v>3355</v>
      </c>
      <c r="C216" s="53" t="s">
        <v>5289</v>
      </c>
      <c r="D216" s="53" t="s">
        <v>3355</v>
      </c>
      <c r="E216" s="53" t="s">
        <v>4099</v>
      </c>
      <c r="F216" s="53" t="s">
        <v>5290</v>
      </c>
      <c r="G216" s="53" t="s">
        <v>3383</v>
      </c>
      <c r="H216" s="53" t="s">
        <v>3101</v>
      </c>
      <c r="I216" s="53">
        <v>160840</v>
      </c>
      <c r="J216" s="53" t="s">
        <v>3355</v>
      </c>
      <c r="K216" s="53" t="s">
        <v>3355</v>
      </c>
      <c r="L216" s="53" t="s">
        <v>4219</v>
      </c>
      <c r="M216" s="53" t="s">
        <v>5282</v>
      </c>
      <c r="N216" s="53" t="s">
        <v>5282</v>
      </c>
      <c r="O216" s="53" t="s">
        <v>3355</v>
      </c>
      <c r="P216" s="53" t="s">
        <v>3355</v>
      </c>
      <c r="Q216" s="53" t="s">
        <v>3101</v>
      </c>
      <c r="R216" s="53" t="s">
        <v>4376</v>
      </c>
      <c r="S216" s="53" t="s">
        <v>4377</v>
      </c>
      <c r="T216" s="53" t="s">
        <v>4087</v>
      </c>
      <c r="U216" s="53" t="s">
        <v>3355</v>
      </c>
      <c r="V216" s="53" t="s">
        <v>3352</v>
      </c>
      <c r="W216" s="53" t="s">
        <v>3355</v>
      </c>
      <c r="X216" s="53" t="s">
        <v>5291</v>
      </c>
      <c r="Y216" s="53" t="s">
        <v>4107</v>
      </c>
      <c r="Z216" s="53" t="s">
        <v>5256</v>
      </c>
      <c r="AA216" s="53" t="s">
        <v>3540</v>
      </c>
      <c r="AB216" s="53" t="s">
        <v>3355</v>
      </c>
      <c r="AC216" s="53" t="s">
        <v>4447</v>
      </c>
      <c r="AD216" s="53" t="s">
        <v>3355</v>
      </c>
      <c r="AE216" s="53" t="s">
        <v>3355</v>
      </c>
      <c r="AF216" s="53" t="s">
        <v>3355</v>
      </c>
      <c r="AG216" s="53" t="s">
        <v>3355</v>
      </c>
      <c r="AH216" s="53" t="s">
        <v>3355</v>
      </c>
      <c r="AI216" s="53" t="s">
        <v>3355</v>
      </c>
      <c r="AJ216" s="53" t="s">
        <v>3355</v>
      </c>
      <c r="AK216" s="53" t="s">
        <v>1292</v>
      </c>
      <c r="AL216" s="53" t="s">
        <v>5292</v>
      </c>
      <c r="AM216" s="53" t="s">
        <v>3355</v>
      </c>
      <c r="AN216" s="53" t="s">
        <v>5293</v>
      </c>
      <c r="AO216" s="53" t="s">
        <v>3355</v>
      </c>
      <c r="AP216" s="54">
        <v>45768.6983680556</v>
      </c>
      <c r="AQ216" s="53" t="s">
        <v>3355</v>
      </c>
      <c r="AR216" s="53" t="s">
        <v>4989</v>
      </c>
      <c r="AS216" s="53" t="s">
        <v>3383</v>
      </c>
      <c r="AT216" s="53" t="s">
        <v>4089</v>
      </c>
      <c r="AU216" s="53" t="s">
        <v>5294</v>
      </c>
      <c r="AV216" s="53" t="s">
        <v>3355</v>
      </c>
      <c r="AW216" s="54">
        <v>45721.6197222222</v>
      </c>
      <c r="AX216" s="53" t="s">
        <v>5292</v>
      </c>
      <c r="AY216" s="53" t="s">
        <v>4090</v>
      </c>
      <c r="AZ216" s="53" t="s">
        <v>3355</v>
      </c>
      <c r="BA216" s="53" t="s">
        <v>3355</v>
      </c>
      <c r="BB216" s="53" t="s">
        <v>3355</v>
      </c>
      <c r="BC216" s="53" t="s">
        <v>3099</v>
      </c>
      <c r="BD216" s="53" t="s">
        <v>4379</v>
      </c>
      <c r="BE216" s="53" t="s">
        <v>2830</v>
      </c>
      <c r="BF216" s="53" t="s">
        <v>4092</v>
      </c>
      <c r="BG216" s="53" t="s">
        <v>3355</v>
      </c>
      <c r="BH216" s="53" t="s">
        <v>3355</v>
      </c>
      <c r="BI216" s="53" t="s">
        <v>2814</v>
      </c>
      <c r="BJ216" s="53" t="s">
        <v>3355</v>
      </c>
      <c r="BK216" s="53" t="s">
        <v>3355</v>
      </c>
      <c r="BL216" s="53">
        <v>2926981</v>
      </c>
      <c r="BM216" s="53" t="s">
        <v>5295</v>
      </c>
      <c r="BN216" s="53" t="s">
        <v>3355</v>
      </c>
      <c r="BO216" s="53">
        <v>160840</v>
      </c>
      <c r="BP216" s="53" t="s">
        <v>5055</v>
      </c>
      <c r="BQ216" s="53" t="s">
        <v>3355</v>
      </c>
      <c r="BR216" s="53" t="s">
        <v>5296</v>
      </c>
      <c r="BS216" s="53" t="s">
        <v>1292</v>
      </c>
      <c r="BT216" s="53" t="s">
        <v>3355</v>
      </c>
      <c r="BU216" s="53" t="s">
        <v>3355</v>
      </c>
      <c r="BV216" s="53" t="s">
        <v>4095</v>
      </c>
      <c r="BW216" s="53" t="s">
        <v>3355</v>
      </c>
      <c r="BX216" s="53">
        <v>160840</v>
      </c>
      <c r="BY216" s="53" t="s">
        <v>3355</v>
      </c>
      <c r="BZ216" s="53" t="s">
        <v>3355</v>
      </c>
      <c r="CA216" s="53" t="s">
        <v>3355</v>
      </c>
      <c r="CB216" s="53" t="s">
        <v>3355</v>
      </c>
      <c r="CC216" s="53" t="s">
        <v>3355</v>
      </c>
      <c r="CD216" s="53" t="s">
        <v>3355</v>
      </c>
      <c r="CE216" t="s">
        <v>4096</v>
      </c>
      <c r="CF216" t="s">
        <v>4097</v>
      </c>
    </row>
    <row r="217" spans="1:84">
      <c r="A217" s="53">
        <v>37011</v>
      </c>
      <c r="B217" s="53" t="s">
        <v>3355</v>
      </c>
      <c r="C217" s="53" t="s">
        <v>5297</v>
      </c>
      <c r="D217" s="53" t="s">
        <v>3355</v>
      </c>
      <c r="E217" s="53" t="s">
        <v>4099</v>
      </c>
      <c r="F217" s="53" t="s">
        <v>5298</v>
      </c>
      <c r="G217" s="53" t="s">
        <v>3383</v>
      </c>
      <c r="H217" s="53" t="s">
        <v>3017</v>
      </c>
      <c r="I217" s="53">
        <v>11925</v>
      </c>
      <c r="J217" s="53" t="s">
        <v>3355</v>
      </c>
      <c r="K217" s="53" t="s">
        <v>3355</v>
      </c>
      <c r="L217" s="53" t="s">
        <v>4219</v>
      </c>
      <c r="M217" s="53" t="s">
        <v>5299</v>
      </c>
      <c r="N217" s="53" t="s">
        <v>5299</v>
      </c>
      <c r="O217" s="53" t="s">
        <v>3355</v>
      </c>
      <c r="P217" s="53" t="s">
        <v>3355</v>
      </c>
      <c r="Q217" s="53" t="s">
        <v>3017</v>
      </c>
      <c r="R217" s="53" t="s">
        <v>4300</v>
      </c>
      <c r="S217" s="53" t="s">
        <v>4153</v>
      </c>
      <c r="T217" s="53" t="s">
        <v>4087</v>
      </c>
      <c r="U217" s="53" t="s">
        <v>3355</v>
      </c>
      <c r="V217" s="53" t="s">
        <v>3352</v>
      </c>
      <c r="W217" s="53" t="s">
        <v>3355</v>
      </c>
      <c r="X217" s="53" t="s">
        <v>5300</v>
      </c>
      <c r="Y217" s="53" t="s">
        <v>4107</v>
      </c>
      <c r="Z217" s="53" t="s">
        <v>5231</v>
      </c>
      <c r="AA217" s="53" t="s">
        <v>5195</v>
      </c>
      <c r="AB217" s="53" t="s">
        <v>3355</v>
      </c>
      <c r="AC217" s="53" t="s">
        <v>4447</v>
      </c>
      <c r="AD217" s="53" t="s">
        <v>3355</v>
      </c>
      <c r="AE217" s="53" t="s">
        <v>3355</v>
      </c>
      <c r="AF217" s="53" t="s">
        <v>3355</v>
      </c>
      <c r="AG217" s="53" t="s">
        <v>3355</v>
      </c>
      <c r="AH217" s="53" t="s">
        <v>3355</v>
      </c>
      <c r="AI217" s="53" t="s">
        <v>3355</v>
      </c>
      <c r="AJ217" s="53" t="s">
        <v>3355</v>
      </c>
      <c r="AK217" s="53" t="s">
        <v>1292</v>
      </c>
      <c r="AL217" s="53" t="s">
        <v>5301</v>
      </c>
      <c r="AM217" s="53" t="s">
        <v>3355</v>
      </c>
      <c r="AN217" s="53" t="s">
        <v>5302</v>
      </c>
      <c r="AO217" s="53" t="s">
        <v>3355</v>
      </c>
      <c r="AP217" s="54">
        <v>45736.4853009259</v>
      </c>
      <c r="AQ217" s="53" t="s">
        <v>3355</v>
      </c>
      <c r="AR217" s="53" t="s">
        <v>5168</v>
      </c>
      <c r="AS217" s="53" t="s">
        <v>3383</v>
      </c>
      <c r="AT217" s="53" t="s">
        <v>4089</v>
      </c>
      <c r="AU217" s="53" t="s">
        <v>5303</v>
      </c>
      <c r="AV217" s="53" t="s">
        <v>3355</v>
      </c>
      <c r="AW217" s="54">
        <v>45720.7656712963</v>
      </c>
      <c r="AX217" s="53" t="s">
        <v>5301</v>
      </c>
      <c r="AY217" s="53" t="s">
        <v>4090</v>
      </c>
      <c r="AZ217" s="53" t="s">
        <v>3355</v>
      </c>
      <c r="BA217" s="53" t="s">
        <v>3355</v>
      </c>
      <c r="BB217" s="53" t="s">
        <v>3355</v>
      </c>
      <c r="BC217" s="53" t="s">
        <v>3015</v>
      </c>
      <c r="BD217" s="53" t="s">
        <v>4307</v>
      </c>
      <c r="BE217" s="53" t="s">
        <v>2866</v>
      </c>
      <c r="BF217" s="53" t="s">
        <v>4092</v>
      </c>
      <c r="BG217" s="53" t="s">
        <v>3355</v>
      </c>
      <c r="BH217" s="53" t="s">
        <v>3355</v>
      </c>
      <c r="BI217" s="53" t="s">
        <v>2814</v>
      </c>
      <c r="BJ217" s="53" t="s">
        <v>3355</v>
      </c>
      <c r="BK217" s="53" t="s">
        <v>3355</v>
      </c>
      <c r="BL217" s="53">
        <v>3203701</v>
      </c>
      <c r="BM217" s="53" t="s">
        <v>5304</v>
      </c>
      <c r="BN217" s="53" t="s">
        <v>3355</v>
      </c>
      <c r="BO217" s="53">
        <v>11925</v>
      </c>
      <c r="BP217" s="53" t="s">
        <v>5211</v>
      </c>
      <c r="BQ217" s="53" t="s">
        <v>3355</v>
      </c>
      <c r="BR217" s="53" t="s">
        <v>5305</v>
      </c>
      <c r="BS217" s="53" t="s">
        <v>1292</v>
      </c>
      <c r="BT217" s="53" t="s">
        <v>3355</v>
      </c>
      <c r="BU217" s="53" t="s">
        <v>3355</v>
      </c>
      <c r="BV217" s="53" t="s">
        <v>4095</v>
      </c>
      <c r="BW217" s="53" t="s">
        <v>3355</v>
      </c>
      <c r="BX217" s="53">
        <v>11925</v>
      </c>
      <c r="BY217" s="53" t="s">
        <v>3355</v>
      </c>
      <c r="BZ217" s="53" t="s">
        <v>3355</v>
      </c>
      <c r="CA217" s="53" t="s">
        <v>3355</v>
      </c>
      <c r="CB217" s="53" t="s">
        <v>3355</v>
      </c>
      <c r="CC217" s="53" t="s">
        <v>3355</v>
      </c>
      <c r="CD217" s="53" t="s">
        <v>3355</v>
      </c>
      <c r="CE217" t="s">
        <v>4096</v>
      </c>
      <c r="CF217" t="s">
        <v>4097</v>
      </c>
    </row>
    <row r="218" spans="1:84">
      <c r="A218" s="53">
        <v>37200</v>
      </c>
      <c r="B218" s="53" t="s">
        <v>3355</v>
      </c>
      <c r="C218" s="53" t="s">
        <v>5306</v>
      </c>
      <c r="D218" s="53" t="s">
        <v>3355</v>
      </c>
      <c r="E218" s="53" t="s">
        <v>4099</v>
      </c>
      <c r="F218" s="53" t="s">
        <v>5307</v>
      </c>
      <c r="G218" s="53" t="s">
        <v>3383</v>
      </c>
      <c r="H218" s="53" t="s">
        <v>3848</v>
      </c>
      <c r="I218" s="53">
        <v>81000</v>
      </c>
      <c r="J218" s="53" t="s">
        <v>3355</v>
      </c>
      <c r="K218" s="53" t="s">
        <v>3355</v>
      </c>
      <c r="L218" s="53" t="s">
        <v>4219</v>
      </c>
      <c r="M218" s="53" t="s">
        <v>5299</v>
      </c>
      <c r="N218" s="53" t="s">
        <v>5308</v>
      </c>
      <c r="O218" s="53" t="s">
        <v>3355</v>
      </c>
      <c r="P218" s="53" t="s">
        <v>3355</v>
      </c>
      <c r="Q218" s="53" t="s">
        <v>3848</v>
      </c>
      <c r="R218" s="53" t="s">
        <v>4152</v>
      </c>
      <c r="S218" s="53" t="s">
        <v>4153</v>
      </c>
      <c r="T218" s="53" t="s">
        <v>4087</v>
      </c>
      <c r="U218" s="53" t="s">
        <v>3355</v>
      </c>
      <c r="V218" s="53" t="s">
        <v>3352</v>
      </c>
      <c r="W218" s="53" t="s">
        <v>3355</v>
      </c>
      <c r="X218" s="53" t="s">
        <v>5309</v>
      </c>
      <c r="Y218" s="53" t="s">
        <v>4107</v>
      </c>
      <c r="Z218" s="53" t="s">
        <v>5310</v>
      </c>
      <c r="AA218" s="53" t="s">
        <v>5299</v>
      </c>
      <c r="AB218" s="53" t="s">
        <v>3355</v>
      </c>
      <c r="AC218" s="53" t="s">
        <v>4447</v>
      </c>
      <c r="AD218" s="53" t="s">
        <v>3355</v>
      </c>
      <c r="AE218" s="53" t="s">
        <v>3355</v>
      </c>
      <c r="AF218" s="53" t="s">
        <v>3355</v>
      </c>
      <c r="AG218" s="53" t="s">
        <v>3355</v>
      </c>
      <c r="AH218" s="53" t="s">
        <v>3355</v>
      </c>
      <c r="AI218" s="53" t="s">
        <v>3355</v>
      </c>
      <c r="AJ218" s="53" t="s">
        <v>3355</v>
      </c>
      <c r="AK218" s="53" t="s">
        <v>1292</v>
      </c>
      <c r="AL218" s="53" t="s">
        <v>5311</v>
      </c>
      <c r="AM218" s="53" t="s">
        <v>3355</v>
      </c>
      <c r="AN218" s="53" t="s">
        <v>5312</v>
      </c>
      <c r="AO218" s="53" t="s">
        <v>3355</v>
      </c>
      <c r="AP218" s="54">
        <v>45709.7288888889</v>
      </c>
      <c r="AQ218" s="53" t="s">
        <v>3355</v>
      </c>
      <c r="AR218" s="53" t="s">
        <v>3556</v>
      </c>
      <c r="AS218" s="53" t="s">
        <v>3383</v>
      </c>
      <c r="AT218" s="53" t="s">
        <v>4089</v>
      </c>
      <c r="AU218" s="53" t="s">
        <v>5313</v>
      </c>
      <c r="AV218" s="53" t="s">
        <v>3355</v>
      </c>
      <c r="AW218" s="54">
        <v>45672.4764814815</v>
      </c>
      <c r="AX218" s="53" t="s">
        <v>5311</v>
      </c>
      <c r="AY218" s="53" t="s">
        <v>4090</v>
      </c>
      <c r="AZ218" s="53" t="s">
        <v>3355</v>
      </c>
      <c r="BA218" s="53" t="s">
        <v>3355</v>
      </c>
      <c r="BB218" s="53" t="s">
        <v>3355</v>
      </c>
      <c r="BC218" s="53" t="s">
        <v>3371</v>
      </c>
      <c r="BD218" s="53" t="s">
        <v>4155</v>
      </c>
      <c r="BE218" s="53" t="s">
        <v>2841</v>
      </c>
      <c r="BF218" s="53" t="s">
        <v>4092</v>
      </c>
      <c r="BG218" s="53" t="s">
        <v>3355</v>
      </c>
      <c r="BH218" s="53" t="s">
        <v>3355</v>
      </c>
      <c r="BI218" s="53" t="s">
        <v>2814</v>
      </c>
      <c r="BJ218" s="53" t="s">
        <v>3355</v>
      </c>
      <c r="BK218" s="53" t="s">
        <v>3355</v>
      </c>
      <c r="BL218" s="53">
        <v>2757409</v>
      </c>
      <c r="BM218" s="53" t="s">
        <v>5314</v>
      </c>
      <c r="BN218" s="53" t="s">
        <v>3355</v>
      </c>
      <c r="BO218" s="53">
        <v>81000</v>
      </c>
      <c r="BP218" s="53" t="s">
        <v>5315</v>
      </c>
      <c r="BQ218" s="53" t="s">
        <v>3355</v>
      </c>
      <c r="BR218" s="53" t="s">
        <v>5316</v>
      </c>
      <c r="BS218" s="53" t="s">
        <v>1292</v>
      </c>
      <c r="BT218" s="53" t="s">
        <v>3355</v>
      </c>
      <c r="BU218" s="53" t="s">
        <v>3355</v>
      </c>
      <c r="BV218" s="53" t="s">
        <v>4095</v>
      </c>
      <c r="BW218" s="53" t="s">
        <v>3355</v>
      </c>
      <c r="BX218" s="53">
        <v>81000</v>
      </c>
      <c r="BY218" s="53" t="s">
        <v>3355</v>
      </c>
      <c r="BZ218" s="53" t="s">
        <v>3355</v>
      </c>
      <c r="CA218" s="53" t="s">
        <v>3355</v>
      </c>
      <c r="CB218" s="53" t="s">
        <v>3355</v>
      </c>
      <c r="CC218" s="53" t="s">
        <v>3355</v>
      </c>
      <c r="CD218" s="53" t="s">
        <v>3355</v>
      </c>
      <c r="CE218" t="s">
        <v>4096</v>
      </c>
      <c r="CF218" t="s">
        <v>4097</v>
      </c>
    </row>
    <row r="219" spans="1:84">
      <c r="A219" s="53">
        <v>38375</v>
      </c>
      <c r="B219" s="53" t="s">
        <v>3355</v>
      </c>
      <c r="C219" s="53" t="s">
        <v>5317</v>
      </c>
      <c r="D219" s="53" t="s">
        <v>3355</v>
      </c>
      <c r="E219" s="53" t="s">
        <v>4099</v>
      </c>
      <c r="F219" s="53" t="s">
        <v>5318</v>
      </c>
      <c r="G219" s="53" t="s">
        <v>3383</v>
      </c>
      <c r="H219" s="53" t="s">
        <v>3017</v>
      </c>
      <c r="I219" s="53">
        <v>11925</v>
      </c>
      <c r="J219" s="53" t="s">
        <v>3355</v>
      </c>
      <c r="K219" s="53" t="s">
        <v>3355</v>
      </c>
      <c r="L219" s="53" t="s">
        <v>4219</v>
      </c>
      <c r="M219" s="53" t="s">
        <v>5319</v>
      </c>
      <c r="N219" s="53" t="s">
        <v>3557</v>
      </c>
      <c r="O219" s="53" t="s">
        <v>3355</v>
      </c>
      <c r="P219" s="53" t="s">
        <v>3355</v>
      </c>
      <c r="Q219" s="53" t="s">
        <v>3017</v>
      </c>
      <c r="R219" s="53" t="s">
        <v>4300</v>
      </c>
      <c r="S219" s="53" t="s">
        <v>4153</v>
      </c>
      <c r="T219" s="53" t="s">
        <v>4087</v>
      </c>
      <c r="U219" s="53" t="s">
        <v>3355</v>
      </c>
      <c r="V219" s="53" t="s">
        <v>3352</v>
      </c>
      <c r="W219" s="53" t="s">
        <v>3355</v>
      </c>
      <c r="X219" s="53" t="s">
        <v>5320</v>
      </c>
      <c r="Y219" s="53" t="s">
        <v>4107</v>
      </c>
      <c r="Z219" s="53" t="s">
        <v>5321</v>
      </c>
      <c r="AA219" s="53" t="s">
        <v>5319</v>
      </c>
      <c r="AB219" s="53" t="s">
        <v>3355</v>
      </c>
      <c r="AC219" s="53" t="s">
        <v>4447</v>
      </c>
      <c r="AD219" s="53" t="s">
        <v>3355</v>
      </c>
      <c r="AE219" s="53" t="s">
        <v>3355</v>
      </c>
      <c r="AF219" s="53" t="s">
        <v>3355</v>
      </c>
      <c r="AG219" s="53" t="s">
        <v>3355</v>
      </c>
      <c r="AH219" s="53" t="s">
        <v>3355</v>
      </c>
      <c r="AI219" s="53" t="s">
        <v>3355</v>
      </c>
      <c r="AJ219" s="53" t="s">
        <v>3355</v>
      </c>
      <c r="AK219" s="53" t="s">
        <v>1292</v>
      </c>
      <c r="AL219" s="53" t="s">
        <v>5322</v>
      </c>
      <c r="AM219" s="53" t="s">
        <v>3355</v>
      </c>
      <c r="AN219" s="53" t="s">
        <v>4467</v>
      </c>
      <c r="AO219" s="53" t="s">
        <v>3355</v>
      </c>
      <c r="AP219" s="54">
        <v>45708.8308449074</v>
      </c>
      <c r="AQ219" s="53" t="s">
        <v>3355</v>
      </c>
      <c r="AR219" s="53" t="s">
        <v>3556</v>
      </c>
      <c r="AS219" s="53" t="s">
        <v>3383</v>
      </c>
      <c r="AT219" s="53" t="s">
        <v>4089</v>
      </c>
      <c r="AU219" s="53" t="s">
        <v>5323</v>
      </c>
      <c r="AV219" s="53" t="s">
        <v>3355</v>
      </c>
      <c r="AW219" s="54">
        <v>45679.8911342593</v>
      </c>
      <c r="AX219" s="53" t="s">
        <v>5322</v>
      </c>
      <c r="AY219" s="53" t="s">
        <v>4090</v>
      </c>
      <c r="AZ219" s="53" t="s">
        <v>3355</v>
      </c>
      <c r="BA219" s="53" t="s">
        <v>3355</v>
      </c>
      <c r="BB219" s="53" t="s">
        <v>3355</v>
      </c>
      <c r="BC219" s="53" t="s">
        <v>3015</v>
      </c>
      <c r="BD219" s="53" t="s">
        <v>4307</v>
      </c>
      <c r="BE219" s="53" t="s">
        <v>2866</v>
      </c>
      <c r="BF219" s="53" t="s">
        <v>4092</v>
      </c>
      <c r="BG219" s="53" t="s">
        <v>3355</v>
      </c>
      <c r="BH219" s="53" t="s">
        <v>3355</v>
      </c>
      <c r="BI219" s="53" t="s">
        <v>2814</v>
      </c>
      <c r="BJ219" s="53" t="s">
        <v>3355</v>
      </c>
      <c r="BK219" s="53" t="s">
        <v>3355</v>
      </c>
      <c r="BL219" s="53">
        <v>3203701</v>
      </c>
      <c r="BM219" s="53" t="s">
        <v>5324</v>
      </c>
      <c r="BN219" s="53" t="s">
        <v>3355</v>
      </c>
      <c r="BO219" s="53">
        <v>11925</v>
      </c>
      <c r="BP219" s="53" t="s">
        <v>5315</v>
      </c>
      <c r="BQ219" s="53" t="s">
        <v>3355</v>
      </c>
      <c r="BR219" s="53" t="s">
        <v>5325</v>
      </c>
      <c r="BS219" s="53" t="s">
        <v>1292</v>
      </c>
      <c r="BT219" s="53" t="s">
        <v>3355</v>
      </c>
      <c r="BU219" s="53" t="s">
        <v>3355</v>
      </c>
      <c r="BV219" s="53" t="s">
        <v>4095</v>
      </c>
      <c r="BW219" s="53" t="s">
        <v>3355</v>
      </c>
      <c r="BX219" s="53">
        <v>11925</v>
      </c>
      <c r="BY219" s="53" t="s">
        <v>3355</v>
      </c>
      <c r="BZ219" s="53" t="s">
        <v>3355</v>
      </c>
      <c r="CA219" s="53" t="s">
        <v>3355</v>
      </c>
      <c r="CB219" s="53" t="s">
        <v>3355</v>
      </c>
      <c r="CC219" s="53" t="s">
        <v>3355</v>
      </c>
      <c r="CD219" s="53" t="s">
        <v>3355</v>
      </c>
      <c r="CE219" t="s">
        <v>4096</v>
      </c>
      <c r="CF219" t="s">
        <v>4097</v>
      </c>
    </row>
    <row r="220" spans="1:84">
      <c r="A220" s="53">
        <v>38376</v>
      </c>
      <c r="B220" s="53" t="s">
        <v>3355</v>
      </c>
      <c r="C220" s="53" t="s">
        <v>5326</v>
      </c>
      <c r="D220" s="53" t="s">
        <v>3355</v>
      </c>
      <c r="E220" s="53" t="s">
        <v>4099</v>
      </c>
      <c r="F220" s="53" t="s">
        <v>5327</v>
      </c>
      <c r="G220" s="53" t="s">
        <v>3383</v>
      </c>
      <c r="H220" s="53" t="s">
        <v>5328</v>
      </c>
      <c r="I220" s="53">
        <v>2000</v>
      </c>
      <c r="J220" s="53" t="s">
        <v>3355</v>
      </c>
      <c r="K220" s="53" t="s">
        <v>3355</v>
      </c>
      <c r="L220" s="53" t="s">
        <v>4219</v>
      </c>
      <c r="M220" s="53" t="s">
        <v>5319</v>
      </c>
      <c r="N220" s="53" t="s">
        <v>3558</v>
      </c>
      <c r="O220" s="53" t="s">
        <v>3355</v>
      </c>
      <c r="P220" s="53" t="s">
        <v>3355</v>
      </c>
      <c r="Q220" s="53" t="s">
        <v>4103</v>
      </c>
      <c r="R220" s="53" t="s">
        <v>5329</v>
      </c>
      <c r="S220" s="53" t="s">
        <v>5330</v>
      </c>
      <c r="T220" s="53" t="s">
        <v>4106</v>
      </c>
      <c r="U220" s="53" t="s">
        <v>3355</v>
      </c>
      <c r="V220" s="53" t="s">
        <v>3352</v>
      </c>
      <c r="W220" s="53" t="s">
        <v>3355</v>
      </c>
      <c r="X220" s="53" t="s">
        <v>3355</v>
      </c>
      <c r="Y220" s="53" t="s">
        <v>4107</v>
      </c>
      <c r="Z220" s="53" t="s">
        <v>3558</v>
      </c>
      <c r="AA220" s="53" t="s">
        <v>5319</v>
      </c>
      <c r="AB220" s="53" t="s">
        <v>3355</v>
      </c>
      <c r="AC220" s="53" t="s">
        <v>4447</v>
      </c>
      <c r="AD220" s="53" t="s">
        <v>3355</v>
      </c>
      <c r="AE220" s="53" t="s">
        <v>3355</v>
      </c>
      <c r="AF220" s="53" t="s">
        <v>3355</v>
      </c>
      <c r="AG220" s="53" t="s">
        <v>3355</v>
      </c>
      <c r="AH220" s="53" t="s">
        <v>3355</v>
      </c>
      <c r="AI220" s="53" t="s">
        <v>3355</v>
      </c>
      <c r="AJ220" s="53" t="s">
        <v>3355</v>
      </c>
      <c r="AK220" s="53" t="s">
        <v>1292</v>
      </c>
      <c r="AL220" s="53" t="s">
        <v>5331</v>
      </c>
      <c r="AM220" s="53" t="s">
        <v>3355</v>
      </c>
      <c r="AN220" s="53" t="s">
        <v>4920</v>
      </c>
      <c r="AO220" s="53" t="s">
        <v>3355</v>
      </c>
      <c r="AP220" s="54">
        <v>45708.830787037</v>
      </c>
      <c r="AQ220" s="53" t="s">
        <v>3355</v>
      </c>
      <c r="AR220" s="53" t="s">
        <v>3556</v>
      </c>
      <c r="AS220" s="53" t="s">
        <v>3383</v>
      </c>
      <c r="AT220" s="53" t="s">
        <v>4108</v>
      </c>
      <c r="AU220" s="53" t="s">
        <v>5332</v>
      </c>
      <c r="AV220" s="53" t="s">
        <v>3355</v>
      </c>
      <c r="AW220" s="54">
        <v>45674.6253587963</v>
      </c>
      <c r="AX220" s="53" t="s">
        <v>5331</v>
      </c>
      <c r="AY220" s="53" t="s">
        <v>4090</v>
      </c>
      <c r="AZ220" s="53" t="s">
        <v>3355</v>
      </c>
      <c r="BA220" s="53" t="s">
        <v>3355</v>
      </c>
      <c r="BB220" s="53" t="s">
        <v>3355</v>
      </c>
      <c r="BC220" s="53" t="s">
        <v>4109</v>
      </c>
      <c r="BD220" s="53" t="s">
        <v>4110</v>
      </c>
      <c r="BE220" s="53" t="s">
        <v>3355</v>
      </c>
      <c r="BF220" s="53" t="s">
        <v>4092</v>
      </c>
      <c r="BG220" s="53" t="s">
        <v>4111</v>
      </c>
      <c r="BH220" s="53" t="s">
        <v>3355</v>
      </c>
      <c r="BI220" s="53" t="s">
        <v>4113</v>
      </c>
      <c r="BJ220" s="53" t="s">
        <v>3355</v>
      </c>
      <c r="BK220" s="53" t="s">
        <v>3355</v>
      </c>
      <c r="BL220" s="53" t="s">
        <v>3355</v>
      </c>
      <c r="BM220" s="53" t="s">
        <v>3355</v>
      </c>
      <c r="BN220" s="53">
        <v>1000</v>
      </c>
      <c r="BO220" s="53" t="s">
        <v>3355</v>
      </c>
      <c r="BP220" s="53" t="s">
        <v>5315</v>
      </c>
      <c r="BQ220" s="53" t="s">
        <v>4114</v>
      </c>
      <c r="BR220" s="53" t="s">
        <v>3355</v>
      </c>
      <c r="BS220" s="53" t="s">
        <v>1292</v>
      </c>
      <c r="BT220" s="53" t="s">
        <v>1292</v>
      </c>
      <c r="BU220" s="53" t="s">
        <v>3355</v>
      </c>
      <c r="BV220" s="53" t="s">
        <v>4095</v>
      </c>
      <c r="BW220" s="53" t="s">
        <v>3355</v>
      </c>
      <c r="BX220" s="53">
        <v>1000</v>
      </c>
      <c r="BY220" s="53" t="s">
        <v>3355</v>
      </c>
      <c r="BZ220" s="53" t="s">
        <v>3355</v>
      </c>
      <c r="CA220" s="53" t="s">
        <v>3355</v>
      </c>
      <c r="CB220" s="53" t="s">
        <v>3355</v>
      </c>
      <c r="CC220" s="53" t="s">
        <v>3355</v>
      </c>
      <c r="CD220" s="53" t="s">
        <v>3355</v>
      </c>
      <c r="CE220" t="s">
        <v>4096</v>
      </c>
      <c r="CF220" t="s">
        <v>4097</v>
      </c>
    </row>
    <row r="221" spans="1:84">
      <c r="A221" s="53">
        <v>38378</v>
      </c>
      <c r="B221" s="53" t="s">
        <v>3355</v>
      </c>
      <c r="C221" s="53" t="s">
        <v>5333</v>
      </c>
      <c r="D221" s="53" t="s">
        <v>3355</v>
      </c>
      <c r="E221" s="53" t="s">
        <v>4099</v>
      </c>
      <c r="F221" s="53" t="s">
        <v>5334</v>
      </c>
      <c r="G221" s="53" t="s">
        <v>3383</v>
      </c>
      <c r="H221" s="53" t="s">
        <v>5335</v>
      </c>
      <c r="I221" s="53">
        <v>2000</v>
      </c>
      <c r="J221" s="53" t="s">
        <v>3355</v>
      </c>
      <c r="K221" s="53" t="s">
        <v>3355</v>
      </c>
      <c r="L221" s="53" t="s">
        <v>4219</v>
      </c>
      <c r="M221" s="53" t="s">
        <v>5319</v>
      </c>
      <c r="N221" s="53" t="s">
        <v>3558</v>
      </c>
      <c r="O221" s="53" t="s">
        <v>3355</v>
      </c>
      <c r="P221" s="53" t="s">
        <v>3355</v>
      </c>
      <c r="Q221" s="53" t="s">
        <v>4103</v>
      </c>
      <c r="R221" s="53" t="s">
        <v>5336</v>
      </c>
      <c r="S221" s="53" t="s">
        <v>5337</v>
      </c>
      <c r="T221" s="53" t="s">
        <v>4106</v>
      </c>
      <c r="U221" s="53" t="s">
        <v>3355</v>
      </c>
      <c r="V221" s="53" t="s">
        <v>3352</v>
      </c>
      <c r="W221" s="53" t="s">
        <v>3355</v>
      </c>
      <c r="X221" s="53" t="s">
        <v>3355</v>
      </c>
      <c r="Y221" s="53" t="s">
        <v>4107</v>
      </c>
      <c r="Z221" s="53" t="s">
        <v>3558</v>
      </c>
      <c r="AA221" s="53" t="s">
        <v>5319</v>
      </c>
      <c r="AB221" s="53" t="s">
        <v>3355</v>
      </c>
      <c r="AC221" s="53" t="s">
        <v>4447</v>
      </c>
      <c r="AD221" s="53" t="s">
        <v>3355</v>
      </c>
      <c r="AE221" s="53" t="s">
        <v>3355</v>
      </c>
      <c r="AF221" s="53" t="s">
        <v>3355</v>
      </c>
      <c r="AG221" s="53" t="s">
        <v>3355</v>
      </c>
      <c r="AH221" s="53" t="s">
        <v>3355</v>
      </c>
      <c r="AI221" s="53" t="s">
        <v>3355</v>
      </c>
      <c r="AJ221" s="53" t="s">
        <v>3355</v>
      </c>
      <c r="AK221" s="53" t="s">
        <v>1292</v>
      </c>
      <c r="AL221" s="53" t="s">
        <v>5338</v>
      </c>
      <c r="AM221" s="53" t="s">
        <v>3355</v>
      </c>
      <c r="AN221" s="53" t="s">
        <v>5339</v>
      </c>
      <c r="AO221" s="53" t="s">
        <v>3355</v>
      </c>
      <c r="AP221" s="54">
        <v>45708.830775463</v>
      </c>
      <c r="AQ221" s="53" t="s">
        <v>3355</v>
      </c>
      <c r="AR221" s="53" t="s">
        <v>3556</v>
      </c>
      <c r="AS221" s="53" t="s">
        <v>3383</v>
      </c>
      <c r="AT221" s="53" t="s">
        <v>4108</v>
      </c>
      <c r="AU221" s="53" t="s">
        <v>5340</v>
      </c>
      <c r="AV221" s="53" t="s">
        <v>3355</v>
      </c>
      <c r="AW221" s="54">
        <v>45674.6252083333</v>
      </c>
      <c r="AX221" s="53" t="s">
        <v>5338</v>
      </c>
      <c r="AY221" s="53" t="s">
        <v>4090</v>
      </c>
      <c r="AZ221" s="53" t="s">
        <v>3355</v>
      </c>
      <c r="BA221" s="53" t="s">
        <v>3355</v>
      </c>
      <c r="BB221" s="53" t="s">
        <v>3355</v>
      </c>
      <c r="BC221" s="53" t="s">
        <v>4109</v>
      </c>
      <c r="BD221" s="53" t="s">
        <v>4110</v>
      </c>
      <c r="BE221" s="53" t="s">
        <v>3355</v>
      </c>
      <c r="BF221" s="53" t="s">
        <v>4092</v>
      </c>
      <c r="BG221" s="53" t="s">
        <v>4111</v>
      </c>
      <c r="BH221" s="53" t="s">
        <v>5341</v>
      </c>
      <c r="BI221" s="53" t="s">
        <v>4113</v>
      </c>
      <c r="BJ221" s="53" t="s">
        <v>3355</v>
      </c>
      <c r="BK221" s="53" t="s">
        <v>3355</v>
      </c>
      <c r="BL221" s="53" t="s">
        <v>3355</v>
      </c>
      <c r="BM221" s="53" t="s">
        <v>3355</v>
      </c>
      <c r="BN221" s="53">
        <v>2000</v>
      </c>
      <c r="BO221" s="53" t="s">
        <v>3355</v>
      </c>
      <c r="BP221" s="53" t="s">
        <v>5315</v>
      </c>
      <c r="BQ221" s="53" t="s">
        <v>4114</v>
      </c>
      <c r="BR221" s="53" t="s">
        <v>3355</v>
      </c>
      <c r="BS221" s="53" t="s">
        <v>1292</v>
      </c>
      <c r="BT221" s="53" t="s">
        <v>1292</v>
      </c>
      <c r="BU221" s="53" t="s">
        <v>3355</v>
      </c>
      <c r="BV221" s="53" t="s">
        <v>4095</v>
      </c>
      <c r="BW221" s="53" t="s">
        <v>3355</v>
      </c>
      <c r="BX221" s="53">
        <v>2000</v>
      </c>
      <c r="BY221" s="53" t="s">
        <v>3355</v>
      </c>
      <c r="BZ221" s="53" t="s">
        <v>3355</v>
      </c>
      <c r="CA221" s="53" t="s">
        <v>3355</v>
      </c>
      <c r="CB221" s="53" t="s">
        <v>3355</v>
      </c>
      <c r="CC221" s="53" t="s">
        <v>3355</v>
      </c>
      <c r="CD221" s="53" t="s">
        <v>3355</v>
      </c>
      <c r="CE221" t="s">
        <v>4096</v>
      </c>
      <c r="CF221" t="s">
        <v>4097</v>
      </c>
    </row>
    <row r="222" spans="1:84">
      <c r="A222" s="53">
        <v>38379</v>
      </c>
      <c r="B222" s="53" t="s">
        <v>3355</v>
      </c>
      <c r="C222" s="53" t="s">
        <v>5342</v>
      </c>
      <c r="D222" s="53" t="s">
        <v>3355</v>
      </c>
      <c r="E222" s="53" t="s">
        <v>4099</v>
      </c>
      <c r="F222" s="53" t="s">
        <v>5343</v>
      </c>
      <c r="G222" s="53" t="s">
        <v>3383</v>
      </c>
      <c r="H222" s="53" t="s">
        <v>3116</v>
      </c>
      <c r="I222" s="53">
        <v>4992</v>
      </c>
      <c r="J222" s="53" t="s">
        <v>3355</v>
      </c>
      <c r="K222" s="53" t="s">
        <v>3355</v>
      </c>
      <c r="L222" s="53" t="s">
        <v>4219</v>
      </c>
      <c r="M222" s="53" t="s">
        <v>5319</v>
      </c>
      <c r="N222" s="53" t="s">
        <v>5344</v>
      </c>
      <c r="O222" s="53" t="s">
        <v>3355</v>
      </c>
      <c r="P222" s="53" t="s">
        <v>3355</v>
      </c>
      <c r="Q222" s="53" t="s">
        <v>3116</v>
      </c>
      <c r="R222" s="53" t="s">
        <v>4193</v>
      </c>
      <c r="S222" s="53" t="s">
        <v>4194</v>
      </c>
      <c r="T222" s="53" t="s">
        <v>4087</v>
      </c>
      <c r="U222" s="53" t="s">
        <v>3355</v>
      </c>
      <c r="V222" s="53" t="s">
        <v>3352</v>
      </c>
      <c r="W222" s="53" t="s">
        <v>3355</v>
      </c>
      <c r="X222" s="53" t="s">
        <v>5345</v>
      </c>
      <c r="Y222" s="53" t="s">
        <v>4107</v>
      </c>
      <c r="Z222" s="53" t="s">
        <v>5346</v>
      </c>
      <c r="AA222" s="53" t="s">
        <v>5319</v>
      </c>
      <c r="AB222" s="53" t="s">
        <v>3355</v>
      </c>
      <c r="AC222" s="53" t="s">
        <v>4447</v>
      </c>
      <c r="AD222" s="53" t="s">
        <v>3355</v>
      </c>
      <c r="AE222" s="53" t="s">
        <v>3355</v>
      </c>
      <c r="AF222" s="53" t="s">
        <v>3355</v>
      </c>
      <c r="AG222" s="53" t="s">
        <v>3355</v>
      </c>
      <c r="AH222" s="53" t="s">
        <v>3355</v>
      </c>
      <c r="AI222" s="53" t="s">
        <v>3355</v>
      </c>
      <c r="AJ222" s="53" t="s">
        <v>3355</v>
      </c>
      <c r="AK222" s="53" t="s">
        <v>1292</v>
      </c>
      <c r="AL222" s="53" t="s">
        <v>5347</v>
      </c>
      <c r="AM222" s="53" t="s">
        <v>3355</v>
      </c>
      <c r="AN222" s="53" t="s">
        <v>5348</v>
      </c>
      <c r="AO222" s="53" t="s">
        <v>3355</v>
      </c>
      <c r="AP222" s="54">
        <v>45708.8307407407</v>
      </c>
      <c r="AQ222" s="53" t="s">
        <v>3355</v>
      </c>
      <c r="AR222" s="53" t="s">
        <v>3556</v>
      </c>
      <c r="AS222" s="53" t="s">
        <v>3383</v>
      </c>
      <c r="AT222" s="53" t="s">
        <v>4089</v>
      </c>
      <c r="AU222" s="53" t="s">
        <v>5349</v>
      </c>
      <c r="AV222" s="53" t="s">
        <v>3355</v>
      </c>
      <c r="AW222" s="54">
        <v>45652.4727893519</v>
      </c>
      <c r="AX222" s="53" t="s">
        <v>5347</v>
      </c>
      <c r="AY222" s="53" t="s">
        <v>4090</v>
      </c>
      <c r="AZ222" s="53" t="s">
        <v>3355</v>
      </c>
      <c r="BA222" s="53" t="s">
        <v>1292</v>
      </c>
      <c r="BB222" s="53" t="s">
        <v>3355</v>
      </c>
      <c r="BC222" s="53" t="s">
        <v>2954</v>
      </c>
      <c r="BD222" s="53" t="s">
        <v>4164</v>
      </c>
      <c r="BE222" s="53" t="s">
        <v>3355</v>
      </c>
      <c r="BF222" s="53" t="s">
        <v>4092</v>
      </c>
      <c r="BG222" s="53" t="s">
        <v>3355</v>
      </c>
      <c r="BH222" s="53" t="s">
        <v>3355</v>
      </c>
      <c r="BI222" s="53" t="s">
        <v>2814</v>
      </c>
      <c r="BJ222" s="53" t="s">
        <v>3355</v>
      </c>
      <c r="BK222" s="53" t="s">
        <v>3355</v>
      </c>
      <c r="BL222" s="53">
        <v>3385554</v>
      </c>
      <c r="BM222" s="53" t="s">
        <v>5350</v>
      </c>
      <c r="BN222" s="53" t="s">
        <v>3355</v>
      </c>
      <c r="BO222" s="53">
        <v>4992</v>
      </c>
      <c r="BP222" s="53" t="s">
        <v>5315</v>
      </c>
      <c r="BQ222" s="53" t="s">
        <v>3355</v>
      </c>
      <c r="BR222" s="53" t="s">
        <v>5351</v>
      </c>
      <c r="BS222" s="53" t="s">
        <v>1292</v>
      </c>
      <c r="BT222" s="53" t="s">
        <v>3355</v>
      </c>
      <c r="BU222" s="53" t="s">
        <v>3355</v>
      </c>
      <c r="BV222" s="53" t="s">
        <v>4095</v>
      </c>
      <c r="BW222" s="53" t="s">
        <v>3355</v>
      </c>
      <c r="BX222" s="53">
        <v>4992</v>
      </c>
      <c r="BY222" s="53" t="s">
        <v>3355</v>
      </c>
      <c r="BZ222" s="53" t="s">
        <v>3355</v>
      </c>
      <c r="CA222" s="53" t="s">
        <v>4095</v>
      </c>
      <c r="CB222" s="53" t="s">
        <v>3355</v>
      </c>
      <c r="CC222" s="53" t="s">
        <v>3355</v>
      </c>
      <c r="CD222" s="53" t="s">
        <v>3355</v>
      </c>
      <c r="CE222" t="s">
        <v>4096</v>
      </c>
      <c r="CF222" t="s">
        <v>4097</v>
      </c>
    </row>
    <row r="223" spans="1:84">
      <c r="A223" s="53">
        <v>38380</v>
      </c>
      <c r="B223" s="53" t="s">
        <v>3355</v>
      </c>
      <c r="C223" s="53" t="s">
        <v>5352</v>
      </c>
      <c r="D223" s="53" t="s">
        <v>3355</v>
      </c>
      <c r="E223" s="53" t="s">
        <v>4099</v>
      </c>
      <c r="F223" s="53" t="s">
        <v>5353</v>
      </c>
      <c r="G223" s="53" t="s">
        <v>3383</v>
      </c>
      <c r="H223" s="53" t="s">
        <v>3116</v>
      </c>
      <c r="I223" s="53">
        <v>4572</v>
      </c>
      <c r="J223" s="53" t="s">
        <v>3355</v>
      </c>
      <c r="K223" s="53" t="s">
        <v>3355</v>
      </c>
      <c r="L223" s="53" t="s">
        <v>4219</v>
      </c>
      <c r="M223" s="53" t="s">
        <v>5319</v>
      </c>
      <c r="N223" s="53" t="s">
        <v>5344</v>
      </c>
      <c r="O223" s="53" t="s">
        <v>3355</v>
      </c>
      <c r="P223" s="53" t="s">
        <v>3355</v>
      </c>
      <c r="Q223" s="53" t="s">
        <v>3116</v>
      </c>
      <c r="R223" s="53" t="s">
        <v>4193</v>
      </c>
      <c r="S223" s="53" t="s">
        <v>4194</v>
      </c>
      <c r="T223" s="53" t="s">
        <v>4087</v>
      </c>
      <c r="U223" s="53" t="s">
        <v>3355</v>
      </c>
      <c r="V223" s="53" t="s">
        <v>3352</v>
      </c>
      <c r="W223" s="53" t="s">
        <v>3355</v>
      </c>
      <c r="X223" s="53" t="s">
        <v>5354</v>
      </c>
      <c r="Y223" s="53" t="s">
        <v>4107</v>
      </c>
      <c r="Z223" s="53" t="s">
        <v>5346</v>
      </c>
      <c r="AA223" s="53" t="s">
        <v>5319</v>
      </c>
      <c r="AB223" s="53" t="s">
        <v>3355</v>
      </c>
      <c r="AC223" s="53" t="s">
        <v>4447</v>
      </c>
      <c r="AD223" s="53" t="s">
        <v>3355</v>
      </c>
      <c r="AE223" s="53" t="s">
        <v>3355</v>
      </c>
      <c r="AF223" s="53" t="s">
        <v>3355</v>
      </c>
      <c r="AG223" s="53" t="s">
        <v>3355</v>
      </c>
      <c r="AH223" s="53" t="s">
        <v>3355</v>
      </c>
      <c r="AI223" s="53" t="s">
        <v>3355</v>
      </c>
      <c r="AJ223" s="53" t="s">
        <v>3355</v>
      </c>
      <c r="AK223" s="53" t="s">
        <v>1292</v>
      </c>
      <c r="AL223" s="53" t="s">
        <v>5355</v>
      </c>
      <c r="AM223" s="53" t="s">
        <v>3355</v>
      </c>
      <c r="AN223" s="53" t="s">
        <v>4624</v>
      </c>
      <c r="AO223" s="53" t="s">
        <v>3355</v>
      </c>
      <c r="AP223" s="54">
        <v>45708.8307523148</v>
      </c>
      <c r="AQ223" s="53" t="s">
        <v>3355</v>
      </c>
      <c r="AR223" s="53" t="s">
        <v>3556</v>
      </c>
      <c r="AS223" s="53" t="s">
        <v>3383</v>
      </c>
      <c r="AT223" s="53" t="s">
        <v>4089</v>
      </c>
      <c r="AU223" s="53" t="s">
        <v>5356</v>
      </c>
      <c r="AV223" s="53" t="s">
        <v>3355</v>
      </c>
      <c r="AW223" s="54">
        <v>45652.4727893519</v>
      </c>
      <c r="AX223" s="53" t="s">
        <v>5355</v>
      </c>
      <c r="AY223" s="53" t="s">
        <v>4090</v>
      </c>
      <c r="AZ223" s="53" t="s">
        <v>3355</v>
      </c>
      <c r="BA223" s="53" t="s">
        <v>1292</v>
      </c>
      <c r="BB223" s="53" t="s">
        <v>3355</v>
      </c>
      <c r="BC223" s="53" t="s">
        <v>2954</v>
      </c>
      <c r="BD223" s="53" t="s">
        <v>4164</v>
      </c>
      <c r="BE223" s="53" t="s">
        <v>3355</v>
      </c>
      <c r="BF223" s="53" t="s">
        <v>4092</v>
      </c>
      <c r="BG223" s="53" t="s">
        <v>3355</v>
      </c>
      <c r="BH223" s="53" t="s">
        <v>3355</v>
      </c>
      <c r="BI223" s="53" t="s">
        <v>2814</v>
      </c>
      <c r="BJ223" s="53" t="s">
        <v>3355</v>
      </c>
      <c r="BK223" s="53" t="s">
        <v>3355</v>
      </c>
      <c r="BL223" s="53">
        <v>3374294</v>
      </c>
      <c r="BM223" s="53" t="s">
        <v>5357</v>
      </c>
      <c r="BN223" s="53" t="s">
        <v>3355</v>
      </c>
      <c r="BO223" s="53">
        <v>4572</v>
      </c>
      <c r="BP223" s="53" t="s">
        <v>5315</v>
      </c>
      <c r="BQ223" s="53" t="s">
        <v>3355</v>
      </c>
      <c r="BR223" s="53" t="s">
        <v>5358</v>
      </c>
      <c r="BS223" s="53" t="s">
        <v>1292</v>
      </c>
      <c r="BT223" s="53" t="s">
        <v>3355</v>
      </c>
      <c r="BU223" s="53" t="s">
        <v>3355</v>
      </c>
      <c r="BV223" s="53" t="s">
        <v>4095</v>
      </c>
      <c r="BW223" s="53" t="s">
        <v>3355</v>
      </c>
      <c r="BX223" s="53">
        <v>4572</v>
      </c>
      <c r="BY223" s="53" t="s">
        <v>3355</v>
      </c>
      <c r="BZ223" s="53" t="s">
        <v>3355</v>
      </c>
      <c r="CA223" s="53" t="s">
        <v>4095</v>
      </c>
      <c r="CB223" s="53" t="s">
        <v>3355</v>
      </c>
      <c r="CC223" s="53" t="s">
        <v>3355</v>
      </c>
      <c r="CD223" s="53" t="s">
        <v>3355</v>
      </c>
      <c r="CE223" t="s">
        <v>4096</v>
      </c>
      <c r="CF223" t="s">
        <v>4097</v>
      </c>
    </row>
    <row r="224" spans="1:84">
      <c r="A224" s="53">
        <v>38381</v>
      </c>
      <c r="B224" s="53" t="s">
        <v>3355</v>
      </c>
      <c r="C224" s="53" t="s">
        <v>5359</v>
      </c>
      <c r="D224" s="53" t="s">
        <v>3355</v>
      </c>
      <c r="E224" s="53" t="s">
        <v>4099</v>
      </c>
      <c r="F224" s="53" t="s">
        <v>5360</v>
      </c>
      <c r="G224" s="53" t="s">
        <v>3383</v>
      </c>
      <c r="H224" s="53" t="s">
        <v>3181</v>
      </c>
      <c r="I224" s="53">
        <v>2941.33</v>
      </c>
      <c r="J224" s="53" t="s">
        <v>3355</v>
      </c>
      <c r="K224" s="53" t="s">
        <v>3355</v>
      </c>
      <c r="L224" s="53" t="s">
        <v>4219</v>
      </c>
      <c r="M224" s="53" t="s">
        <v>5319</v>
      </c>
      <c r="N224" s="53" t="s">
        <v>5361</v>
      </c>
      <c r="O224" s="53" t="s">
        <v>3355</v>
      </c>
      <c r="P224" s="53" t="s">
        <v>3355</v>
      </c>
      <c r="Q224" s="53" t="s">
        <v>3181</v>
      </c>
      <c r="R224" s="53" t="s">
        <v>4240</v>
      </c>
      <c r="S224" s="53" t="s">
        <v>4241</v>
      </c>
      <c r="T224" s="53" t="s">
        <v>4087</v>
      </c>
      <c r="U224" s="53" t="s">
        <v>3355</v>
      </c>
      <c r="V224" s="53" t="s">
        <v>3352</v>
      </c>
      <c r="W224" s="53" t="s">
        <v>3355</v>
      </c>
      <c r="X224" s="53" t="s">
        <v>5362</v>
      </c>
      <c r="Y224" s="53" t="s">
        <v>4107</v>
      </c>
      <c r="Z224" s="53" t="s">
        <v>5363</v>
      </c>
      <c r="AA224" s="53" t="s">
        <v>5319</v>
      </c>
      <c r="AB224" s="53" t="s">
        <v>3355</v>
      </c>
      <c r="AC224" s="53" t="s">
        <v>4447</v>
      </c>
      <c r="AD224" s="53" t="s">
        <v>3355</v>
      </c>
      <c r="AE224" s="53" t="s">
        <v>3355</v>
      </c>
      <c r="AF224" s="53" t="s">
        <v>3355</v>
      </c>
      <c r="AG224" s="53" t="s">
        <v>3355</v>
      </c>
      <c r="AH224" s="53" t="s">
        <v>3355</v>
      </c>
      <c r="AI224" s="53" t="s">
        <v>3355</v>
      </c>
      <c r="AJ224" s="53" t="s">
        <v>3355</v>
      </c>
      <c r="AK224" s="53" t="s">
        <v>1292</v>
      </c>
      <c r="AL224" s="53" t="s">
        <v>5364</v>
      </c>
      <c r="AM224" s="53" t="s">
        <v>3355</v>
      </c>
      <c r="AN224" s="53" t="s">
        <v>5137</v>
      </c>
      <c r="AO224" s="53" t="s">
        <v>3355</v>
      </c>
      <c r="AP224" s="54">
        <v>45708.8307638889</v>
      </c>
      <c r="AQ224" s="53" t="s">
        <v>3355</v>
      </c>
      <c r="AR224" s="53" t="s">
        <v>3556</v>
      </c>
      <c r="AS224" s="53" t="s">
        <v>3383</v>
      </c>
      <c r="AT224" s="53" t="s">
        <v>4089</v>
      </c>
      <c r="AU224" s="53" t="s">
        <v>5365</v>
      </c>
      <c r="AV224" s="53" t="s">
        <v>3355</v>
      </c>
      <c r="AW224" s="54">
        <v>45645.7111689815</v>
      </c>
      <c r="AX224" s="53" t="s">
        <v>5364</v>
      </c>
      <c r="AY224" s="53" t="s">
        <v>4090</v>
      </c>
      <c r="AZ224" s="53" t="s">
        <v>3355</v>
      </c>
      <c r="BA224" s="53" t="s">
        <v>3355</v>
      </c>
      <c r="BB224" s="53" t="s">
        <v>3355</v>
      </c>
      <c r="BC224" s="53" t="s">
        <v>3179</v>
      </c>
      <c r="BD224" s="53" t="s">
        <v>4244</v>
      </c>
      <c r="BE224" s="53" t="s">
        <v>2852</v>
      </c>
      <c r="BF224" s="53" t="s">
        <v>4092</v>
      </c>
      <c r="BG224" s="53" t="s">
        <v>3355</v>
      </c>
      <c r="BH224" s="53" t="s">
        <v>3355</v>
      </c>
      <c r="BI224" s="53" t="s">
        <v>2814</v>
      </c>
      <c r="BJ224" s="53" t="s">
        <v>3355</v>
      </c>
      <c r="BK224" s="53" t="s">
        <v>3355</v>
      </c>
      <c r="BL224" s="53">
        <v>3116853</v>
      </c>
      <c r="BM224" s="53" t="s">
        <v>5366</v>
      </c>
      <c r="BN224" s="53" t="s">
        <v>3355</v>
      </c>
      <c r="BO224" s="53">
        <v>2941.33</v>
      </c>
      <c r="BP224" s="53" t="s">
        <v>5315</v>
      </c>
      <c r="BQ224" s="53" t="s">
        <v>3355</v>
      </c>
      <c r="BR224" s="53" t="s">
        <v>5367</v>
      </c>
      <c r="BS224" s="53" t="s">
        <v>1292</v>
      </c>
      <c r="BT224" s="53" t="s">
        <v>3355</v>
      </c>
      <c r="BU224" s="53" t="s">
        <v>3355</v>
      </c>
      <c r="BV224" s="53" t="s">
        <v>4095</v>
      </c>
      <c r="BW224" s="53" t="s">
        <v>3355</v>
      </c>
      <c r="BX224" s="53">
        <v>2941.33</v>
      </c>
      <c r="BY224" s="53" t="s">
        <v>3355</v>
      </c>
      <c r="BZ224" s="53" t="s">
        <v>3355</v>
      </c>
      <c r="CA224" s="53" t="s">
        <v>4095</v>
      </c>
      <c r="CB224" s="53" t="s">
        <v>3355</v>
      </c>
      <c r="CC224" s="53" t="s">
        <v>3355</v>
      </c>
      <c r="CD224" s="53" t="s">
        <v>3355</v>
      </c>
      <c r="CE224" t="s">
        <v>4096</v>
      </c>
      <c r="CF224" t="s">
        <v>4097</v>
      </c>
    </row>
    <row r="225" spans="1:84">
      <c r="A225" s="53">
        <v>38382</v>
      </c>
      <c r="B225" s="53" t="s">
        <v>3355</v>
      </c>
      <c r="C225" s="53" t="s">
        <v>5368</v>
      </c>
      <c r="D225" s="53" t="s">
        <v>3355</v>
      </c>
      <c r="E225" s="53" t="s">
        <v>4099</v>
      </c>
      <c r="F225" s="53" t="s">
        <v>5369</v>
      </c>
      <c r="G225" s="53" t="s">
        <v>3383</v>
      </c>
      <c r="H225" s="53" t="s">
        <v>3123</v>
      </c>
      <c r="I225" s="53">
        <v>10230</v>
      </c>
      <c r="J225" s="53" t="s">
        <v>3355</v>
      </c>
      <c r="K225" s="53" t="s">
        <v>3355</v>
      </c>
      <c r="L225" s="53" t="s">
        <v>4219</v>
      </c>
      <c r="M225" s="53" t="s">
        <v>5319</v>
      </c>
      <c r="N225" s="53" t="s">
        <v>5361</v>
      </c>
      <c r="O225" s="53" t="s">
        <v>3355</v>
      </c>
      <c r="P225" s="53" t="s">
        <v>3355</v>
      </c>
      <c r="Q225" s="53" t="s">
        <v>3123</v>
      </c>
      <c r="R225" s="53" t="s">
        <v>4250</v>
      </c>
      <c r="S225" s="53" t="s">
        <v>4172</v>
      </c>
      <c r="T225" s="53" t="s">
        <v>4087</v>
      </c>
      <c r="U225" s="53" t="s">
        <v>3355</v>
      </c>
      <c r="V225" s="53" t="s">
        <v>3352</v>
      </c>
      <c r="W225" s="53" t="s">
        <v>3355</v>
      </c>
      <c r="X225" s="53" t="s">
        <v>5370</v>
      </c>
      <c r="Y225" s="53" t="s">
        <v>4107</v>
      </c>
      <c r="Z225" s="53" t="s">
        <v>5371</v>
      </c>
      <c r="AA225" s="53" t="s">
        <v>5319</v>
      </c>
      <c r="AB225" s="53" t="s">
        <v>3355</v>
      </c>
      <c r="AC225" s="53" t="s">
        <v>4447</v>
      </c>
      <c r="AD225" s="53" t="s">
        <v>3355</v>
      </c>
      <c r="AE225" s="53" t="s">
        <v>3355</v>
      </c>
      <c r="AF225" s="53" t="s">
        <v>3355</v>
      </c>
      <c r="AG225" s="53" t="s">
        <v>3355</v>
      </c>
      <c r="AH225" s="53" t="s">
        <v>3355</v>
      </c>
      <c r="AI225" s="53" t="s">
        <v>3355</v>
      </c>
      <c r="AJ225" s="53" t="s">
        <v>3355</v>
      </c>
      <c r="AK225" s="53" t="s">
        <v>1292</v>
      </c>
      <c r="AL225" s="53" t="s">
        <v>5372</v>
      </c>
      <c r="AM225" s="53" t="s">
        <v>3355</v>
      </c>
      <c r="AN225" s="53" t="s">
        <v>4935</v>
      </c>
      <c r="AO225" s="53" t="s">
        <v>3355</v>
      </c>
      <c r="AP225" s="54">
        <v>45708.8307986111</v>
      </c>
      <c r="AQ225" s="53" t="s">
        <v>3355</v>
      </c>
      <c r="AR225" s="53" t="s">
        <v>3556</v>
      </c>
      <c r="AS225" s="53" t="s">
        <v>3383</v>
      </c>
      <c r="AT225" s="53" t="s">
        <v>4089</v>
      </c>
      <c r="AU225" s="53" t="s">
        <v>5373</v>
      </c>
      <c r="AV225" s="53" t="s">
        <v>3355</v>
      </c>
      <c r="AW225" s="54">
        <v>45642.6152777778</v>
      </c>
      <c r="AX225" s="53" t="s">
        <v>5372</v>
      </c>
      <c r="AY225" s="53" t="s">
        <v>4090</v>
      </c>
      <c r="AZ225" s="53" t="s">
        <v>3355</v>
      </c>
      <c r="BA225" s="53" t="s">
        <v>3355</v>
      </c>
      <c r="BB225" s="53" t="s">
        <v>3355</v>
      </c>
      <c r="BC225" s="53" t="s">
        <v>3121</v>
      </c>
      <c r="BD225" s="53" t="s">
        <v>4252</v>
      </c>
      <c r="BE225" s="53" t="s">
        <v>2856</v>
      </c>
      <c r="BF225" s="53" t="s">
        <v>4092</v>
      </c>
      <c r="BG225" s="53" t="s">
        <v>3355</v>
      </c>
      <c r="BH225" s="53" t="s">
        <v>3355</v>
      </c>
      <c r="BI225" s="53" t="s">
        <v>2814</v>
      </c>
      <c r="BJ225" s="53" t="s">
        <v>3355</v>
      </c>
      <c r="BK225" s="53" t="s">
        <v>3355</v>
      </c>
      <c r="BL225" s="53">
        <v>3196607</v>
      </c>
      <c r="BM225" s="53" t="s">
        <v>5374</v>
      </c>
      <c r="BN225" s="53" t="s">
        <v>3355</v>
      </c>
      <c r="BO225" s="53">
        <v>10230</v>
      </c>
      <c r="BP225" s="53" t="s">
        <v>5315</v>
      </c>
      <c r="BQ225" s="53" t="s">
        <v>3355</v>
      </c>
      <c r="BR225" s="53" t="s">
        <v>5375</v>
      </c>
      <c r="BS225" s="53" t="s">
        <v>1292</v>
      </c>
      <c r="BT225" s="53" t="s">
        <v>3355</v>
      </c>
      <c r="BU225" s="53" t="s">
        <v>3355</v>
      </c>
      <c r="BV225" s="53" t="s">
        <v>4095</v>
      </c>
      <c r="BW225" s="53" t="s">
        <v>3355</v>
      </c>
      <c r="BX225" s="53">
        <v>10230</v>
      </c>
      <c r="BY225" s="53" t="s">
        <v>3355</v>
      </c>
      <c r="BZ225" s="53" t="s">
        <v>3355</v>
      </c>
      <c r="CA225" s="53" t="s">
        <v>4095</v>
      </c>
      <c r="CB225" s="53" t="s">
        <v>3355</v>
      </c>
      <c r="CC225" s="53" t="s">
        <v>3355</v>
      </c>
      <c r="CD225" s="53" t="s">
        <v>3355</v>
      </c>
      <c r="CE225" t="s">
        <v>4096</v>
      </c>
      <c r="CF225" t="s">
        <v>4097</v>
      </c>
    </row>
    <row r="226" spans="1:84">
      <c r="A226" s="53">
        <v>38383</v>
      </c>
      <c r="B226" s="53" t="s">
        <v>3355</v>
      </c>
      <c r="C226" s="53" t="s">
        <v>5376</v>
      </c>
      <c r="D226" s="53" t="s">
        <v>3355</v>
      </c>
      <c r="E226" s="53" t="s">
        <v>4099</v>
      </c>
      <c r="F226" s="53" t="s">
        <v>5377</v>
      </c>
      <c r="G226" s="53" t="s">
        <v>3383</v>
      </c>
      <c r="H226" s="53" t="s">
        <v>3116</v>
      </c>
      <c r="I226" s="53">
        <v>12077.8</v>
      </c>
      <c r="J226" s="53" t="s">
        <v>3355</v>
      </c>
      <c r="K226" s="53" t="s">
        <v>3355</v>
      </c>
      <c r="L226" s="53" t="s">
        <v>4219</v>
      </c>
      <c r="M226" s="53" t="s">
        <v>5319</v>
      </c>
      <c r="N226" s="53" t="s">
        <v>5344</v>
      </c>
      <c r="O226" s="53" t="s">
        <v>3355</v>
      </c>
      <c r="P226" s="53" t="s">
        <v>3355</v>
      </c>
      <c r="Q226" s="53" t="s">
        <v>3116</v>
      </c>
      <c r="R226" s="53" t="s">
        <v>4193</v>
      </c>
      <c r="S226" s="53" t="s">
        <v>4194</v>
      </c>
      <c r="T226" s="53" t="s">
        <v>4087</v>
      </c>
      <c r="U226" s="53" t="s">
        <v>3355</v>
      </c>
      <c r="V226" s="53" t="s">
        <v>3352</v>
      </c>
      <c r="W226" s="53" t="s">
        <v>3355</v>
      </c>
      <c r="X226" s="53" t="s">
        <v>5378</v>
      </c>
      <c r="Y226" s="53" t="s">
        <v>4107</v>
      </c>
      <c r="Z226" s="53" t="s">
        <v>5371</v>
      </c>
      <c r="AA226" s="53" t="s">
        <v>5319</v>
      </c>
      <c r="AB226" s="53" t="s">
        <v>3355</v>
      </c>
      <c r="AC226" s="53" t="s">
        <v>4447</v>
      </c>
      <c r="AD226" s="53" t="s">
        <v>3355</v>
      </c>
      <c r="AE226" s="53" t="s">
        <v>3355</v>
      </c>
      <c r="AF226" s="53" t="s">
        <v>3355</v>
      </c>
      <c r="AG226" s="53" t="s">
        <v>3355</v>
      </c>
      <c r="AH226" s="53" t="s">
        <v>3355</v>
      </c>
      <c r="AI226" s="53" t="s">
        <v>3355</v>
      </c>
      <c r="AJ226" s="53" t="s">
        <v>3355</v>
      </c>
      <c r="AK226" s="53" t="s">
        <v>1292</v>
      </c>
      <c r="AL226" s="53" t="s">
        <v>5379</v>
      </c>
      <c r="AM226" s="53" t="s">
        <v>3355</v>
      </c>
      <c r="AN226" s="53" t="s">
        <v>4557</v>
      </c>
      <c r="AO226" s="53" t="s">
        <v>3355</v>
      </c>
      <c r="AP226" s="54">
        <v>45708.8307291667</v>
      </c>
      <c r="AQ226" s="53" t="s">
        <v>3355</v>
      </c>
      <c r="AR226" s="53" t="s">
        <v>3556</v>
      </c>
      <c r="AS226" s="53" t="s">
        <v>3383</v>
      </c>
      <c r="AT226" s="53" t="s">
        <v>4089</v>
      </c>
      <c r="AU226" s="53" t="s">
        <v>5380</v>
      </c>
      <c r="AV226" s="53" t="s">
        <v>3355</v>
      </c>
      <c r="AW226" s="54">
        <v>45642.4600115741</v>
      </c>
      <c r="AX226" s="53" t="s">
        <v>5379</v>
      </c>
      <c r="AY226" s="53" t="s">
        <v>4090</v>
      </c>
      <c r="AZ226" s="53" t="s">
        <v>3355</v>
      </c>
      <c r="BA226" s="53" t="s">
        <v>1292</v>
      </c>
      <c r="BB226" s="53" t="s">
        <v>3355</v>
      </c>
      <c r="BC226" s="53" t="s">
        <v>2954</v>
      </c>
      <c r="BD226" s="53" t="s">
        <v>4164</v>
      </c>
      <c r="BE226" s="53" t="s">
        <v>3355</v>
      </c>
      <c r="BF226" s="53" t="s">
        <v>4092</v>
      </c>
      <c r="BG226" s="53" t="s">
        <v>3355</v>
      </c>
      <c r="BH226" s="53" t="s">
        <v>3355</v>
      </c>
      <c r="BI226" s="53" t="s">
        <v>2814</v>
      </c>
      <c r="BJ226" s="53" t="s">
        <v>3355</v>
      </c>
      <c r="BK226" s="53" t="s">
        <v>3355</v>
      </c>
      <c r="BL226" s="53">
        <v>3385555</v>
      </c>
      <c r="BM226" s="53" t="s">
        <v>5381</v>
      </c>
      <c r="BN226" s="53" t="s">
        <v>3355</v>
      </c>
      <c r="BO226" s="53">
        <v>12077.8</v>
      </c>
      <c r="BP226" s="53" t="s">
        <v>5315</v>
      </c>
      <c r="BQ226" s="53" t="s">
        <v>3355</v>
      </c>
      <c r="BR226" s="53" t="s">
        <v>5382</v>
      </c>
      <c r="BS226" s="53" t="s">
        <v>1292</v>
      </c>
      <c r="BT226" s="53" t="s">
        <v>3355</v>
      </c>
      <c r="BU226" s="53" t="s">
        <v>3355</v>
      </c>
      <c r="BV226" s="53" t="s">
        <v>4095</v>
      </c>
      <c r="BW226" s="53" t="s">
        <v>3355</v>
      </c>
      <c r="BX226" s="53">
        <v>12077.8</v>
      </c>
      <c r="BY226" s="53" t="s">
        <v>3355</v>
      </c>
      <c r="BZ226" s="53" t="s">
        <v>3355</v>
      </c>
      <c r="CA226" s="53" t="s">
        <v>4095</v>
      </c>
      <c r="CB226" s="53" t="s">
        <v>3355</v>
      </c>
      <c r="CC226" s="53" t="s">
        <v>3355</v>
      </c>
      <c r="CD226" s="53" t="s">
        <v>3355</v>
      </c>
      <c r="CE226" t="s">
        <v>4096</v>
      </c>
      <c r="CF226" t="s">
        <v>4097</v>
      </c>
    </row>
    <row r="227" spans="1:84">
      <c r="A227" s="53">
        <v>38384</v>
      </c>
      <c r="B227" s="53" t="s">
        <v>3355</v>
      </c>
      <c r="C227" s="53" t="s">
        <v>5383</v>
      </c>
      <c r="D227" s="53" t="s">
        <v>3355</v>
      </c>
      <c r="E227" s="53" t="s">
        <v>4099</v>
      </c>
      <c r="F227" s="53" t="s">
        <v>5384</v>
      </c>
      <c r="G227" s="53" t="s">
        <v>3383</v>
      </c>
      <c r="H227" s="53" t="s">
        <v>3116</v>
      </c>
      <c r="I227" s="53">
        <v>5643.1</v>
      </c>
      <c r="J227" s="53" t="s">
        <v>3355</v>
      </c>
      <c r="K227" s="53" t="s">
        <v>3355</v>
      </c>
      <c r="L227" s="53" t="s">
        <v>4219</v>
      </c>
      <c r="M227" s="53" t="s">
        <v>5319</v>
      </c>
      <c r="N227" s="53" t="s">
        <v>5344</v>
      </c>
      <c r="O227" s="53" t="s">
        <v>3355</v>
      </c>
      <c r="P227" s="53" t="s">
        <v>3355</v>
      </c>
      <c r="Q227" s="53" t="s">
        <v>3116</v>
      </c>
      <c r="R227" s="53" t="s">
        <v>4193</v>
      </c>
      <c r="S227" s="53" t="s">
        <v>4194</v>
      </c>
      <c r="T227" s="53" t="s">
        <v>4087</v>
      </c>
      <c r="U227" s="53" t="s">
        <v>3355</v>
      </c>
      <c r="V227" s="53" t="s">
        <v>3352</v>
      </c>
      <c r="W227" s="53" t="s">
        <v>3355</v>
      </c>
      <c r="X227" s="53" t="s">
        <v>5385</v>
      </c>
      <c r="Y227" s="53" t="s">
        <v>4107</v>
      </c>
      <c r="Z227" s="53" t="s">
        <v>5371</v>
      </c>
      <c r="AA227" s="53" t="s">
        <v>5319</v>
      </c>
      <c r="AB227" s="53" t="s">
        <v>3355</v>
      </c>
      <c r="AC227" s="53" t="s">
        <v>4447</v>
      </c>
      <c r="AD227" s="53" t="s">
        <v>3355</v>
      </c>
      <c r="AE227" s="53" t="s">
        <v>3355</v>
      </c>
      <c r="AF227" s="53" t="s">
        <v>3355</v>
      </c>
      <c r="AG227" s="53" t="s">
        <v>3355</v>
      </c>
      <c r="AH227" s="53" t="s">
        <v>3355</v>
      </c>
      <c r="AI227" s="53" t="s">
        <v>3355</v>
      </c>
      <c r="AJ227" s="53" t="s">
        <v>3355</v>
      </c>
      <c r="AK227" s="53" t="s">
        <v>1292</v>
      </c>
      <c r="AL227" s="53" t="s">
        <v>5386</v>
      </c>
      <c r="AM227" s="53" t="s">
        <v>3355</v>
      </c>
      <c r="AN227" s="53" t="s">
        <v>5161</v>
      </c>
      <c r="AO227" s="53" t="s">
        <v>3355</v>
      </c>
      <c r="AP227" s="54">
        <v>45708.8306944444</v>
      </c>
      <c r="AQ227" s="53" t="s">
        <v>3355</v>
      </c>
      <c r="AR227" s="53" t="s">
        <v>3556</v>
      </c>
      <c r="AS227" s="53" t="s">
        <v>3383</v>
      </c>
      <c r="AT227" s="53" t="s">
        <v>4089</v>
      </c>
      <c r="AU227" s="53" t="s">
        <v>5387</v>
      </c>
      <c r="AV227" s="53" t="s">
        <v>3355</v>
      </c>
      <c r="AW227" s="54">
        <v>45642.4598148148</v>
      </c>
      <c r="AX227" s="53" t="s">
        <v>5386</v>
      </c>
      <c r="AY227" s="53" t="s">
        <v>4090</v>
      </c>
      <c r="AZ227" s="53" t="s">
        <v>3355</v>
      </c>
      <c r="BA227" s="53" t="s">
        <v>1292</v>
      </c>
      <c r="BB227" s="53" t="s">
        <v>3355</v>
      </c>
      <c r="BC227" s="53" t="s">
        <v>2954</v>
      </c>
      <c r="BD227" s="53" t="s">
        <v>4164</v>
      </c>
      <c r="BE227" s="53" t="s">
        <v>3355</v>
      </c>
      <c r="BF227" s="53" t="s">
        <v>4092</v>
      </c>
      <c r="BG227" s="53" t="s">
        <v>3355</v>
      </c>
      <c r="BH227" s="53" t="s">
        <v>3355</v>
      </c>
      <c r="BI227" s="53" t="s">
        <v>2814</v>
      </c>
      <c r="BJ227" s="53" t="s">
        <v>3355</v>
      </c>
      <c r="BK227" s="53" t="s">
        <v>3355</v>
      </c>
      <c r="BL227" s="53">
        <v>3385561</v>
      </c>
      <c r="BM227" s="53" t="s">
        <v>5388</v>
      </c>
      <c r="BN227" s="53" t="s">
        <v>3355</v>
      </c>
      <c r="BO227" s="53">
        <v>5643.1</v>
      </c>
      <c r="BP227" s="53" t="s">
        <v>5315</v>
      </c>
      <c r="BQ227" s="53" t="s">
        <v>3355</v>
      </c>
      <c r="BR227" s="53" t="s">
        <v>5389</v>
      </c>
      <c r="BS227" s="53" t="s">
        <v>1292</v>
      </c>
      <c r="BT227" s="53" t="s">
        <v>3355</v>
      </c>
      <c r="BU227" s="53" t="s">
        <v>3355</v>
      </c>
      <c r="BV227" s="53" t="s">
        <v>4095</v>
      </c>
      <c r="BW227" s="53" t="s">
        <v>3355</v>
      </c>
      <c r="BX227" s="53">
        <v>5643.1</v>
      </c>
      <c r="BY227" s="53" t="s">
        <v>3355</v>
      </c>
      <c r="BZ227" s="53" t="s">
        <v>3355</v>
      </c>
      <c r="CA227" s="53" t="s">
        <v>4095</v>
      </c>
      <c r="CB227" s="53" t="s">
        <v>3355</v>
      </c>
      <c r="CC227" s="53" t="s">
        <v>3355</v>
      </c>
      <c r="CD227" s="53" t="s">
        <v>3355</v>
      </c>
      <c r="CE227" t="s">
        <v>4096</v>
      </c>
      <c r="CF227" t="s">
        <v>4097</v>
      </c>
    </row>
    <row r="228" spans="1:84">
      <c r="A228" s="53">
        <v>38385</v>
      </c>
      <c r="B228" s="53" t="s">
        <v>3355</v>
      </c>
      <c r="C228" s="53" t="s">
        <v>5390</v>
      </c>
      <c r="D228" s="53" t="s">
        <v>3355</v>
      </c>
      <c r="E228" s="53" t="s">
        <v>4099</v>
      </c>
      <c r="F228" s="53" t="s">
        <v>5391</v>
      </c>
      <c r="G228" s="53" t="s">
        <v>3383</v>
      </c>
      <c r="H228" s="53" t="s">
        <v>3770</v>
      </c>
      <c r="I228" s="53">
        <v>2955.23</v>
      </c>
      <c r="J228" s="53" t="s">
        <v>3355</v>
      </c>
      <c r="K228" s="53" t="s">
        <v>3355</v>
      </c>
      <c r="L228" s="53" t="s">
        <v>4219</v>
      </c>
      <c r="M228" s="53" t="s">
        <v>5319</v>
      </c>
      <c r="N228" s="53" t="s">
        <v>3626</v>
      </c>
      <c r="O228" s="53" t="s">
        <v>3355</v>
      </c>
      <c r="P228" s="53" t="s">
        <v>3355</v>
      </c>
      <c r="Q228" s="53" t="s">
        <v>3770</v>
      </c>
      <c r="R228" s="53" t="s">
        <v>4602</v>
      </c>
      <c r="S228" s="53" t="s">
        <v>4603</v>
      </c>
      <c r="T228" s="53" t="s">
        <v>4087</v>
      </c>
      <c r="U228" s="53" t="s">
        <v>3355</v>
      </c>
      <c r="V228" s="53" t="s">
        <v>3352</v>
      </c>
      <c r="W228" s="53" t="s">
        <v>3355</v>
      </c>
      <c r="X228" s="53" t="s">
        <v>5392</v>
      </c>
      <c r="Y228" s="53" t="s">
        <v>4107</v>
      </c>
      <c r="Z228" s="53" t="s">
        <v>5393</v>
      </c>
      <c r="AA228" s="53" t="s">
        <v>5319</v>
      </c>
      <c r="AB228" s="53" t="s">
        <v>3355</v>
      </c>
      <c r="AC228" s="53" t="s">
        <v>4447</v>
      </c>
      <c r="AD228" s="53" t="s">
        <v>3355</v>
      </c>
      <c r="AE228" s="53" t="s">
        <v>3355</v>
      </c>
      <c r="AF228" s="53" t="s">
        <v>3355</v>
      </c>
      <c r="AG228" s="53" t="s">
        <v>3355</v>
      </c>
      <c r="AH228" s="53" t="s">
        <v>3355</v>
      </c>
      <c r="AI228" s="53" t="s">
        <v>3355</v>
      </c>
      <c r="AJ228" s="53" t="s">
        <v>3355</v>
      </c>
      <c r="AK228" s="53" t="s">
        <v>1292</v>
      </c>
      <c r="AL228" s="53" t="s">
        <v>5394</v>
      </c>
      <c r="AM228" s="53" t="s">
        <v>3355</v>
      </c>
      <c r="AN228" s="53" t="s">
        <v>5031</v>
      </c>
      <c r="AO228" s="53" t="s">
        <v>3355</v>
      </c>
      <c r="AP228" s="54">
        <v>45708.8308217593</v>
      </c>
      <c r="AQ228" s="53" t="s">
        <v>3355</v>
      </c>
      <c r="AR228" s="53" t="s">
        <v>3556</v>
      </c>
      <c r="AS228" s="53" t="s">
        <v>3383</v>
      </c>
      <c r="AT228" s="53" t="s">
        <v>4089</v>
      </c>
      <c r="AU228" s="53" t="s">
        <v>5395</v>
      </c>
      <c r="AV228" s="53" t="s">
        <v>3355</v>
      </c>
      <c r="AW228" s="54">
        <v>45639.6635648148</v>
      </c>
      <c r="AX228" s="53" t="s">
        <v>5394</v>
      </c>
      <c r="AY228" s="53" t="s">
        <v>4090</v>
      </c>
      <c r="AZ228" s="53" t="s">
        <v>3355</v>
      </c>
      <c r="BA228" s="53" t="s">
        <v>3355</v>
      </c>
      <c r="BB228" s="53" t="s">
        <v>3355</v>
      </c>
      <c r="BC228" s="53" t="s">
        <v>3022</v>
      </c>
      <c r="BD228" s="53" t="s">
        <v>4091</v>
      </c>
      <c r="BE228" s="53" t="s">
        <v>2846</v>
      </c>
      <c r="BF228" s="53" t="s">
        <v>4092</v>
      </c>
      <c r="BG228" s="53" t="s">
        <v>3355</v>
      </c>
      <c r="BH228" s="53" t="s">
        <v>3355</v>
      </c>
      <c r="BI228" s="53" t="s">
        <v>2814</v>
      </c>
      <c r="BJ228" s="53" t="s">
        <v>3355</v>
      </c>
      <c r="BK228" s="53" t="s">
        <v>3355</v>
      </c>
      <c r="BL228" s="53">
        <v>3064891</v>
      </c>
      <c r="BM228" s="53" t="s">
        <v>5396</v>
      </c>
      <c r="BN228" s="53" t="s">
        <v>3355</v>
      </c>
      <c r="BO228" s="53">
        <v>2955.23</v>
      </c>
      <c r="BP228" s="53" t="s">
        <v>5315</v>
      </c>
      <c r="BQ228" s="53" t="s">
        <v>3355</v>
      </c>
      <c r="BR228" s="53" t="s">
        <v>5397</v>
      </c>
      <c r="BS228" s="53" t="s">
        <v>1292</v>
      </c>
      <c r="BT228" s="53" t="s">
        <v>3355</v>
      </c>
      <c r="BU228" s="53" t="s">
        <v>3355</v>
      </c>
      <c r="BV228" s="53" t="s">
        <v>4095</v>
      </c>
      <c r="BW228" s="53" t="s">
        <v>3355</v>
      </c>
      <c r="BX228" s="53">
        <v>2955.23</v>
      </c>
      <c r="BY228" s="53" t="s">
        <v>3355</v>
      </c>
      <c r="BZ228" s="53" t="s">
        <v>3355</v>
      </c>
      <c r="CA228" s="53" t="s">
        <v>4095</v>
      </c>
      <c r="CB228" s="53" t="s">
        <v>3355</v>
      </c>
      <c r="CC228" s="53" t="s">
        <v>3355</v>
      </c>
      <c r="CD228" s="53" t="s">
        <v>3355</v>
      </c>
      <c r="CE228" t="s">
        <v>4096</v>
      </c>
      <c r="CF228" t="s">
        <v>4097</v>
      </c>
    </row>
    <row r="229" spans="1:84">
      <c r="A229" s="53">
        <v>38386</v>
      </c>
      <c r="B229" s="53" t="s">
        <v>3355</v>
      </c>
      <c r="C229" s="53" t="s">
        <v>5398</v>
      </c>
      <c r="D229" s="53" t="s">
        <v>3355</v>
      </c>
      <c r="E229" s="53" t="s">
        <v>4099</v>
      </c>
      <c r="F229" s="53" t="s">
        <v>5399</v>
      </c>
      <c r="G229" s="53" t="s">
        <v>3383</v>
      </c>
      <c r="H229" s="53" t="s">
        <v>2928</v>
      </c>
      <c r="I229" s="53">
        <v>12102</v>
      </c>
      <c r="J229" s="53" t="s">
        <v>3355</v>
      </c>
      <c r="K229" s="53" t="s">
        <v>3355</v>
      </c>
      <c r="L229" s="53" t="s">
        <v>4219</v>
      </c>
      <c r="M229" s="53" t="s">
        <v>5319</v>
      </c>
      <c r="N229" s="53" t="s">
        <v>5400</v>
      </c>
      <c r="O229" s="53" t="s">
        <v>3355</v>
      </c>
      <c r="P229" s="53" t="s">
        <v>3355</v>
      </c>
      <c r="Q229" s="53" t="s">
        <v>2928</v>
      </c>
      <c r="R229" s="53" t="s">
        <v>5007</v>
      </c>
      <c r="S229" s="53" t="s">
        <v>5008</v>
      </c>
      <c r="T229" s="53" t="s">
        <v>4087</v>
      </c>
      <c r="U229" s="53" t="s">
        <v>3355</v>
      </c>
      <c r="V229" s="53" t="s">
        <v>3352</v>
      </c>
      <c r="W229" s="53" t="s">
        <v>3355</v>
      </c>
      <c r="X229" s="53" t="s">
        <v>5401</v>
      </c>
      <c r="Y229" s="53" t="s">
        <v>4107</v>
      </c>
      <c r="Z229" s="53" t="s">
        <v>5402</v>
      </c>
      <c r="AA229" s="53" t="s">
        <v>5319</v>
      </c>
      <c r="AB229" s="53" t="s">
        <v>3355</v>
      </c>
      <c r="AC229" s="53" t="s">
        <v>4447</v>
      </c>
      <c r="AD229" s="53" t="s">
        <v>3355</v>
      </c>
      <c r="AE229" s="53" t="s">
        <v>3355</v>
      </c>
      <c r="AF229" s="53" t="s">
        <v>3355</v>
      </c>
      <c r="AG229" s="53" t="s">
        <v>3355</v>
      </c>
      <c r="AH229" s="53" t="s">
        <v>3355</v>
      </c>
      <c r="AI229" s="53" t="s">
        <v>3355</v>
      </c>
      <c r="AJ229" s="53" t="s">
        <v>3355</v>
      </c>
      <c r="AK229" s="53" t="s">
        <v>1292</v>
      </c>
      <c r="AL229" s="53" t="s">
        <v>5403</v>
      </c>
      <c r="AM229" s="53" t="s">
        <v>3355</v>
      </c>
      <c r="AN229" s="53" t="s">
        <v>4514</v>
      </c>
      <c r="AO229" s="53" t="s">
        <v>3355</v>
      </c>
      <c r="AP229" s="54">
        <v>45708.8307060185</v>
      </c>
      <c r="AQ229" s="53" t="s">
        <v>3355</v>
      </c>
      <c r="AR229" s="53" t="s">
        <v>3556</v>
      </c>
      <c r="AS229" s="53" t="s">
        <v>3383</v>
      </c>
      <c r="AT229" s="53" t="s">
        <v>4089</v>
      </c>
      <c r="AU229" s="53" t="s">
        <v>5404</v>
      </c>
      <c r="AV229" s="53" t="s">
        <v>3355</v>
      </c>
      <c r="AW229" s="54">
        <v>45618.6331018518</v>
      </c>
      <c r="AX229" s="53" t="s">
        <v>5403</v>
      </c>
      <c r="AY229" s="53" t="s">
        <v>4090</v>
      </c>
      <c r="AZ229" s="53" t="s">
        <v>3355</v>
      </c>
      <c r="BA229" s="53" t="s">
        <v>3355</v>
      </c>
      <c r="BB229" s="53" t="s">
        <v>3355</v>
      </c>
      <c r="BC229" s="53" t="s">
        <v>2149</v>
      </c>
      <c r="BD229" s="53" t="s">
        <v>4008</v>
      </c>
      <c r="BE229" s="53" t="s">
        <v>5405</v>
      </c>
      <c r="BF229" s="53" t="s">
        <v>4092</v>
      </c>
      <c r="BG229" s="53" t="s">
        <v>3355</v>
      </c>
      <c r="BH229" s="53" t="s">
        <v>3355</v>
      </c>
      <c r="BI229" s="53" t="s">
        <v>2814</v>
      </c>
      <c r="BJ229" s="53" t="s">
        <v>3355</v>
      </c>
      <c r="BK229" s="53" t="s">
        <v>3355</v>
      </c>
      <c r="BL229" s="53">
        <v>3342217</v>
      </c>
      <c r="BM229" s="53" t="s">
        <v>5406</v>
      </c>
      <c r="BN229" s="53" t="s">
        <v>3355</v>
      </c>
      <c r="BO229" s="53">
        <v>210</v>
      </c>
      <c r="BP229" s="53" t="s">
        <v>5315</v>
      </c>
      <c r="BQ229" s="53" t="s">
        <v>3355</v>
      </c>
      <c r="BR229" s="53" t="s">
        <v>5407</v>
      </c>
      <c r="BS229" s="53" t="s">
        <v>1292</v>
      </c>
      <c r="BT229" s="53" t="s">
        <v>3355</v>
      </c>
      <c r="BU229" s="53" t="s">
        <v>3355</v>
      </c>
      <c r="BV229" s="53" t="s">
        <v>4095</v>
      </c>
      <c r="BW229" s="53" t="s">
        <v>3355</v>
      </c>
      <c r="BX229" s="53">
        <v>210</v>
      </c>
      <c r="BY229" s="53" t="s">
        <v>3355</v>
      </c>
      <c r="BZ229" s="53" t="s">
        <v>3355</v>
      </c>
      <c r="CA229" s="53" t="s">
        <v>4095</v>
      </c>
      <c r="CB229" s="53" t="s">
        <v>3355</v>
      </c>
      <c r="CC229" s="53" t="s">
        <v>3355</v>
      </c>
      <c r="CD229" s="53" t="s">
        <v>3355</v>
      </c>
      <c r="CE229" t="s">
        <v>4096</v>
      </c>
      <c r="CF229" t="s">
        <v>4097</v>
      </c>
    </row>
    <row r="230" spans="1:84">
      <c r="A230" s="53">
        <v>39533</v>
      </c>
      <c r="B230" s="53" t="s">
        <v>3355</v>
      </c>
      <c r="C230" s="53" t="s">
        <v>5408</v>
      </c>
      <c r="D230" s="53" t="s">
        <v>3355</v>
      </c>
      <c r="E230" s="53" t="s">
        <v>4099</v>
      </c>
      <c r="F230" s="53" t="s">
        <v>5409</v>
      </c>
      <c r="G230" s="53" t="s">
        <v>3383</v>
      </c>
      <c r="H230" s="53" t="s">
        <v>3770</v>
      </c>
      <c r="I230" s="53">
        <v>2955.23</v>
      </c>
      <c r="J230" s="53" t="s">
        <v>3355</v>
      </c>
      <c r="K230" s="53" t="s">
        <v>3355</v>
      </c>
      <c r="L230" s="53" t="s">
        <v>4219</v>
      </c>
      <c r="M230" s="53" t="s">
        <v>5410</v>
      </c>
      <c r="N230" s="53" t="s">
        <v>5410</v>
      </c>
      <c r="O230" s="53" t="s">
        <v>3355</v>
      </c>
      <c r="P230" s="53" t="s">
        <v>3355</v>
      </c>
      <c r="Q230" s="53" t="s">
        <v>3770</v>
      </c>
      <c r="R230" s="53" t="s">
        <v>4602</v>
      </c>
      <c r="S230" s="53" t="s">
        <v>4603</v>
      </c>
      <c r="T230" s="53" t="s">
        <v>4087</v>
      </c>
      <c r="U230" s="53" t="s">
        <v>3355</v>
      </c>
      <c r="V230" s="53" t="s">
        <v>3352</v>
      </c>
      <c r="W230" s="53" t="s">
        <v>3355</v>
      </c>
      <c r="X230" s="53" t="s">
        <v>5411</v>
      </c>
      <c r="Y230" s="53" t="s">
        <v>4107</v>
      </c>
      <c r="Z230" s="53" t="s">
        <v>5256</v>
      </c>
      <c r="AA230" s="53" t="s">
        <v>5053</v>
      </c>
      <c r="AB230" s="53" t="s">
        <v>3355</v>
      </c>
      <c r="AC230" s="53" t="s">
        <v>4447</v>
      </c>
      <c r="AD230" s="53" t="s">
        <v>3355</v>
      </c>
      <c r="AE230" s="53" t="s">
        <v>3355</v>
      </c>
      <c r="AF230" s="53" t="s">
        <v>3355</v>
      </c>
      <c r="AG230" s="53" t="s">
        <v>3355</v>
      </c>
      <c r="AH230" s="53" t="s">
        <v>3355</v>
      </c>
      <c r="AI230" s="53" t="s">
        <v>3355</v>
      </c>
      <c r="AJ230" s="53" t="s">
        <v>3355</v>
      </c>
      <c r="AK230" s="53" t="s">
        <v>1292</v>
      </c>
      <c r="AL230" s="53" t="s">
        <v>5412</v>
      </c>
      <c r="AM230" s="53" t="s">
        <v>3355</v>
      </c>
      <c r="AN230" s="53" t="s">
        <v>4568</v>
      </c>
      <c r="AO230" s="53" t="s">
        <v>3355</v>
      </c>
      <c r="AP230" s="54">
        <v>45765.810462963</v>
      </c>
      <c r="AQ230" s="53" t="s">
        <v>3355</v>
      </c>
      <c r="AR230" s="53" t="s">
        <v>4989</v>
      </c>
      <c r="AS230" s="53" t="s">
        <v>3383</v>
      </c>
      <c r="AT230" s="53" t="s">
        <v>4089</v>
      </c>
      <c r="AU230" s="53" t="s">
        <v>5413</v>
      </c>
      <c r="AV230" s="53" t="s">
        <v>3355</v>
      </c>
      <c r="AW230" s="54">
        <v>45721.4024074074</v>
      </c>
      <c r="AX230" s="53" t="s">
        <v>5412</v>
      </c>
      <c r="AY230" s="53" t="s">
        <v>4090</v>
      </c>
      <c r="AZ230" s="53" t="s">
        <v>3355</v>
      </c>
      <c r="BA230" s="53" t="s">
        <v>3355</v>
      </c>
      <c r="BB230" s="53" t="s">
        <v>3355</v>
      </c>
      <c r="BC230" s="53" t="s">
        <v>3022</v>
      </c>
      <c r="BD230" s="53" t="s">
        <v>4091</v>
      </c>
      <c r="BE230" s="53" t="s">
        <v>2846</v>
      </c>
      <c r="BF230" s="53" t="s">
        <v>4092</v>
      </c>
      <c r="BG230" s="53" t="s">
        <v>3355</v>
      </c>
      <c r="BH230" s="53" t="s">
        <v>3355</v>
      </c>
      <c r="BI230" s="53" t="s">
        <v>2814</v>
      </c>
      <c r="BJ230" s="53" t="s">
        <v>3355</v>
      </c>
      <c r="BK230" s="53" t="s">
        <v>3355</v>
      </c>
      <c r="BL230" s="53">
        <v>3064891</v>
      </c>
      <c r="BM230" s="53" t="s">
        <v>5414</v>
      </c>
      <c r="BN230" s="53" t="s">
        <v>3355</v>
      </c>
      <c r="BO230" s="53">
        <v>2955.23</v>
      </c>
      <c r="BP230" s="53" t="s">
        <v>5055</v>
      </c>
      <c r="BQ230" s="53" t="s">
        <v>3355</v>
      </c>
      <c r="BR230" s="53" t="s">
        <v>5415</v>
      </c>
      <c r="BS230" s="53" t="s">
        <v>1292</v>
      </c>
      <c r="BT230" s="53" t="s">
        <v>3355</v>
      </c>
      <c r="BU230" s="53" t="s">
        <v>3355</v>
      </c>
      <c r="BV230" s="53" t="s">
        <v>4095</v>
      </c>
      <c r="BW230" s="53" t="s">
        <v>3355</v>
      </c>
      <c r="BX230" s="53">
        <v>2955.23</v>
      </c>
      <c r="BY230" s="53" t="s">
        <v>3355</v>
      </c>
      <c r="BZ230" s="53" t="s">
        <v>3355</v>
      </c>
      <c r="CA230" s="53" t="s">
        <v>3355</v>
      </c>
      <c r="CB230" s="53" t="s">
        <v>3355</v>
      </c>
      <c r="CC230" s="53" t="s">
        <v>3355</v>
      </c>
      <c r="CD230" s="53" t="s">
        <v>3355</v>
      </c>
      <c r="CE230" t="s">
        <v>4096</v>
      </c>
      <c r="CF230" t="s">
        <v>4097</v>
      </c>
    </row>
    <row r="231" spans="1:84">
      <c r="A231" s="53">
        <v>39625</v>
      </c>
      <c r="B231" s="53" t="s">
        <v>3355</v>
      </c>
      <c r="C231" s="53" t="s">
        <v>5416</v>
      </c>
      <c r="D231" s="53" t="s">
        <v>3355</v>
      </c>
      <c r="E231" s="53" t="s">
        <v>4099</v>
      </c>
      <c r="F231" s="53" t="s">
        <v>5417</v>
      </c>
      <c r="G231" s="53" t="s">
        <v>3383</v>
      </c>
      <c r="H231" s="53" t="s">
        <v>5418</v>
      </c>
      <c r="I231" s="53">
        <v>2000</v>
      </c>
      <c r="J231" s="53" t="s">
        <v>3355</v>
      </c>
      <c r="K231" s="53" t="s">
        <v>3355</v>
      </c>
      <c r="L231" s="53" t="s">
        <v>4219</v>
      </c>
      <c r="M231" s="53" t="s">
        <v>5419</v>
      </c>
      <c r="N231" s="53" t="s">
        <v>5419</v>
      </c>
      <c r="O231" s="53" t="s">
        <v>3355</v>
      </c>
      <c r="P231" s="53" t="s">
        <v>3355</v>
      </c>
      <c r="Q231" s="53" t="s">
        <v>4103</v>
      </c>
      <c r="R231" s="53" t="s">
        <v>5420</v>
      </c>
      <c r="S231" s="53" t="s">
        <v>5421</v>
      </c>
      <c r="T231" s="53" t="s">
        <v>4106</v>
      </c>
      <c r="U231" s="53" t="s">
        <v>3355</v>
      </c>
      <c r="V231" s="53" t="s">
        <v>3352</v>
      </c>
      <c r="W231" s="53" t="s">
        <v>3355</v>
      </c>
      <c r="X231" s="53" t="s">
        <v>3355</v>
      </c>
      <c r="Y231" s="53" t="s">
        <v>4107</v>
      </c>
      <c r="Z231" s="53" t="s">
        <v>5419</v>
      </c>
      <c r="AA231" s="53" t="s">
        <v>5195</v>
      </c>
      <c r="AB231" s="53" t="s">
        <v>3355</v>
      </c>
      <c r="AC231" s="53" t="s">
        <v>4447</v>
      </c>
      <c r="AD231" s="53" t="s">
        <v>3355</v>
      </c>
      <c r="AE231" s="53" t="s">
        <v>3355</v>
      </c>
      <c r="AF231" s="53" t="s">
        <v>3355</v>
      </c>
      <c r="AG231" s="53" t="s">
        <v>3355</v>
      </c>
      <c r="AH231" s="53" t="s">
        <v>3355</v>
      </c>
      <c r="AI231" s="53" t="s">
        <v>3355</v>
      </c>
      <c r="AJ231" s="53" t="s">
        <v>3355</v>
      </c>
      <c r="AK231" s="53" t="s">
        <v>1292</v>
      </c>
      <c r="AL231" s="53" t="s">
        <v>5422</v>
      </c>
      <c r="AM231" s="53" t="s">
        <v>3355</v>
      </c>
      <c r="AN231" s="53" t="s">
        <v>5423</v>
      </c>
      <c r="AO231" s="53" t="s">
        <v>3355</v>
      </c>
      <c r="AP231" s="54">
        <v>45736.4852893518</v>
      </c>
      <c r="AQ231" s="53" t="s">
        <v>3355</v>
      </c>
      <c r="AR231" s="53" t="s">
        <v>5168</v>
      </c>
      <c r="AS231" s="53" t="s">
        <v>3383</v>
      </c>
      <c r="AT231" s="53" t="s">
        <v>4108</v>
      </c>
      <c r="AU231" s="53" t="s">
        <v>5424</v>
      </c>
      <c r="AV231" s="53" t="s">
        <v>3355</v>
      </c>
      <c r="AW231" s="54">
        <v>45702.628587963</v>
      </c>
      <c r="AX231" s="53" t="s">
        <v>5422</v>
      </c>
      <c r="AY231" s="53" t="s">
        <v>4090</v>
      </c>
      <c r="AZ231" s="53" t="s">
        <v>3355</v>
      </c>
      <c r="BA231" s="53" t="s">
        <v>3355</v>
      </c>
      <c r="BB231" s="53" t="s">
        <v>3355</v>
      </c>
      <c r="BC231" s="53" t="s">
        <v>4109</v>
      </c>
      <c r="BD231" s="53" t="s">
        <v>4110</v>
      </c>
      <c r="BE231" s="53" t="s">
        <v>3355</v>
      </c>
      <c r="BF231" s="53" t="s">
        <v>4092</v>
      </c>
      <c r="BG231" s="53" t="s">
        <v>4111</v>
      </c>
      <c r="BH231" s="53" t="s">
        <v>5425</v>
      </c>
      <c r="BI231" s="53" t="s">
        <v>4113</v>
      </c>
      <c r="BJ231" s="53" t="s">
        <v>3355</v>
      </c>
      <c r="BK231" s="53" t="s">
        <v>3355</v>
      </c>
      <c r="BL231" s="53" t="s">
        <v>3355</v>
      </c>
      <c r="BM231" s="53" t="s">
        <v>3355</v>
      </c>
      <c r="BN231" s="53">
        <v>2000</v>
      </c>
      <c r="BO231" s="53" t="s">
        <v>3355</v>
      </c>
      <c r="BP231" s="53" t="s">
        <v>5211</v>
      </c>
      <c r="BQ231" s="53" t="s">
        <v>4114</v>
      </c>
      <c r="BR231" s="53" t="s">
        <v>3355</v>
      </c>
      <c r="BS231" s="53" t="s">
        <v>1292</v>
      </c>
      <c r="BT231" s="53" t="s">
        <v>1292</v>
      </c>
      <c r="BU231" s="53" t="s">
        <v>3355</v>
      </c>
      <c r="BV231" s="53" t="s">
        <v>4095</v>
      </c>
      <c r="BW231" s="53" t="s">
        <v>3355</v>
      </c>
      <c r="BX231" s="53">
        <v>2000</v>
      </c>
      <c r="BY231" s="53" t="s">
        <v>3355</v>
      </c>
      <c r="BZ231" s="53" t="s">
        <v>3355</v>
      </c>
      <c r="CA231" s="53" t="s">
        <v>3355</v>
      </c>
      <c r="CB231" s="53" t="s">
        <v>3355</v>
      </c>
      <c r="CC231" s="53" t="s">
        <v>3355</v>
      </c>
      <c r="CD231" s="53" t="s">
        <v>3355</v>
      </c>
      <c r="CE231" t="s">
        <v>4096</v>
      </c>
      <c r="CF231" t="s">
        <v>4097</v>
      </c>
    </row>
    <row r="232" spans="1:84">
      <c r="A232" s="53">
        <v>39664</v>
      </c>
      <c r="B232" s="53" t="s">
        <v>3355</v>
      </c>
      <c r="C232" s="53" t="s">
        <v>5426</v>
      </c>
      <c r="D232" s="53" t="s">
        <v>3355</v>
      </c>
      <c r="E232" s="53" t="s">
        <v>4099</v>
      </c>
      <c r="F232" s="53" t="s">
        <v>5427</v>
      </c>
      <c r="G232" s="53" t="s">
        <v>3383</v>
      </c>
      <c r="H232" s="53" t="s">
        <v>5428</v>
      </c>
      <c r="I232" s="53">
        <v>1818</v>
      </c>
      <c r="J232" s="53" t="s">
        <v>3355</v>
      </c>
      <c r="K232" s="53" t="s">
        <v>3355</v>
      </c>
      <c r="L232" s="53" t="s">
        <v>4219</v>
      </c>
      <c r="M232" s="53" t="s">
        <v>5419</v>
      </c>
      <c r="N232" s="53" t="s">
        <v>5419</v>
      </c>
      <c r="O232" s="53" t="s">
        <v>3355</v>
      </c>
      <c r="P232" s="53" t="s">
        <v>3355</v>
      </c>
      <c r="Q232" s="53" t="s">
        <v>5428</v>
      </c>
      <c r="R232" s="53" t="s">
        <v>5429</v>
      </c>
      <c r="S232" s="53" t="s">
        <v>5430</v>
      </c>
      <c r="T232" s="53" t="s">
        <v>4087</v>
      </c>
      <c r="U232" s="53" t="s">
        <v>3355</v>
      </c>
      <c r="V232" s="53" t="s">
        <v>3352</v>
      </c>
      <c r="W232" s="53" t="s">
        <v>3355</v>
      </c>
      <c r="X232" s="53" t="s">
        <v>5431</v>
      </c>
      <c r="Y232" s="53" t="s">
        <v>4107</v>
      </c>
      <c r="Z232" s="53" t="s">
        <v>5410</v>
      </c>
      <c r="AA232" s="53" t="s">
        <v>5053</v>
      </c>
      <c r="AB232" s="53" t="s">
        <v>3355</v>
      </c>
      <c r="AC232" s="53" t="s">
        <v>4447</v>
      </c>
      <c r="AD232" s="53" t="s">
        <v>3355</v>
      </c>
      <c r="AE232" s="53" t="s">
        <v>3355</v>
      </c>
      <c r="AF232" s="53" t="s">
        <v>3355</v>
      </c>
      <c r="AG232" s="53" t="s">
        <v>3355</v>
      </c>
      <c r="AH232" s="53" t="s">
        <v>3355</v>
      </c>
      <c r="AI232" s="53" t="s">
        <v>3355</v>
      </c>
      <c r="AJ232" s="53" t="s">
        <v>3355</v>
      </c>
      <c r="AK232" s="53" t="s">
        <v>1292</v>
      </c>
      <c r="AL232" s="53" t="s">
        <v>5432</v>
      </c>
      <c r="AM232" s="53" t="s">
        <v>3355</v>
      </c>
      <c r="AN232" s="53" t="s">
        <v>5433</v>
      </c>
      <c r="AO232" s="53" t="s">
        <v>3355</v>
      </c>
      <c r="AP232" s="54">
        <v>45765.8236342593</v>
      </c>
      <c r="AQ232" s="53" t="s">
        <v>3355</v>
      </c>
      <c r="AR232" s="53" t="s">
        <v>4989</v>
      </c>
      <c r="AS232" s="53" t="s">
        <v>3383</v>
      </c>
      <c r="AT232" s="53" t="s">
        <v>4089</v>
      </c>
      <c r="AU232" s="53" t="s">
        <v>5434</v>
      </c>
      <c r="AV232" s="53" t="s">
        <v>3355</v>
      </c>
      <c r="AW232" s="54">
        <v>45705.6015277778</v>
      </c>
      <c r="AX232" s="53" t="s">
        <v>5432</v>
      </c>
      <c r="AY232" s="53" t="s">
        <v>4090</v>
      </c>
      <c r="AZ232" s="53" t="s">
        <v>3355</v>
      </c>
      <c r="BA232" s="53" t="s">
        <v>1292</v>
      </c>
      <c r="BB232" s="53" t="s">
        <v>3355</v>
      </c>
      <c r="BC232" s="53" t="s">
        <v>2954</v>
      </c>
      <c r="BD232" s="53" t="s">
        <v>4164</v>
      </c>
      <c r="BE232" s="53" t="s">
        <v>3355</v>
      </c>
      <c r="BF232" s="53" t="s">
        <v>4092</v>
      </c>
      <c r="BG232" s="53" t="s">
        <v>3355</v>
      </c>
      <c r="BH232" s="53" t="s">
        <v>3355</v>
      </c>
      <c r="BI232" s="53" t="s">
        <v>2814</v>
      </c>
      <c r="BJ232" s="53" t="s">
        <v>3355</v>
      </c>
      <c r="BK232" s="53" t="s">
        <v>3355</v>
      </c>
      <c r="BL232" s="53">
        <v>3431083</v>
      </c>
      <c r="BM232" s="53" t="s">
        <v>5435</v>
      </c>
      <c r="BN232" s="53" t="s">
        <v>3355</v>
      </c>
      <c r="BO232" s="53">
        <v>1818</v>
      </c>
      <c r="BP232" s="53" t="s">
        <v>5055</v>
      </c>
      <c r="BQ232" s="53" t="s">
        <v>3355</v>
      </c>
      <c r="BR232" s="53" t="s">
        <v>5436</v>
      </c>
      <c r="BS232" s="53" t="s">
        <v>1292</v>
      </c>
      <c r="BT232" s="53" t="s">
        <v>3355</v>
      </c>
      <c r="BU232" s="53" t="s">
        <v>3355</v>
      </c>
      <c r="BV232" s="53" t="s">
        <v>4095</v>
      </c>
      <c r="BW232" s="53" t="s">
        <v>3355</v>
      </c>
      <c r="BX232" s="53">
        <v>1818</v>
      </c>
      <c r="BY232" s="53" t="s">
        <v>3355</v>
      </c>
      <c r="BZ232" s="53" t="s">
        <v>3355</v>
      </c>
      <c r="CA232" s="53" t="s">
        <v>3355</v>
      </c>
      <c r="CB232" s="53" t="s">
        <v>3355</v>
      </c>
      <c r="CC232" s="53" t="s">
        <v>3355</v>
      </c>
      <c r="CD232" s="53" t="s">
        <v>3355</v>
      </c>
      <c r="CE232" t="s">
        <v>4096</v>
      </c>
      <c r="CF232" t="s">
        <v>4097</v>
      </c>
    </row>
    <row r="233" spans="1:84">
      <c r="A233" s="53">
        <v>39665</v>
      </c>
      <c r="B233" s="53" t="s">
        <v>3355</v>
      </c>
      <c r="C233" s="53" t="s">
        <v>5437</v>
      </c>
      <c r="D233" s="53" t="s">
        <v>3355</v>
      </c>
      <c r="E233" s="53" t="s">
        <v>4099</v>
      </c>
      <c r="F233" s="53" t="s">
        <v>5438</v>
      </c>
      <c r="G233" s="53" t="s">
        <v>3383</v>
      </c>
      <c r="H233" s="53" t="s">
        <v>5428</v>
      </c>
      <c r="I233" s="53">
        <v>1818</v>
      </c>
      <c r="J233" s="53" t="s">
        <v>3355</v>
      </c>
      <c r="K233" s="53" t="s">
        <v>3355</v>
      </c>
      <c r="L233" s="53" t="s">
        <v>4219</v>
      </c>
      <c r="M233" s="53" t="s">
        <v>5419</v>
      </c>
      <c r="N233" s="53" t="s">
        <v>5419</v>
      </c>
      <c r="O233" s="53" t="s">
        <v>3355</v>
      </c>
      <c r="P233" s="53" t="s">
        <v>3355</v>
      </c>
      <c r="Q233" s="53" t="s">
        <v>5428</v>
      </c>
      <c r="R233" s="53" t="s">
        <v>5429</v>
      </c>
      <c r="S233" s="53" t="s">
        <v>5430</v>
      </c>
      <c r="T233" s="53" t="s">
        <v>4087</v>
      </c>
      <c r="U233" s="53" t="s">
        <v>3355</v>
      </c>
      <c r="V233" s="53" t="s">
        <v>3352</v>
      </c>
      <c r="W233" s="53" t="s">
        <v>3355</v>
      </c>
      <c r="X233" s="53" t="s">
        <v>5439</v>
      </c>
      <c r="Y233" s="53" t="s">
        <v>4107</v>
      </c>
      <c r="Z233" s="53" t="s">
        <v>5410</v>
      </c>
      <c r="AA233" s="53" t="s">
        <v>5053</v>
      </c>
      <c r="AB233" s="53" t="s">
        <v>3355</v>
      </c>
      <c r="AC233" s="53" t="s">
        <v>4447</v>
      </c>
      <c r="AD233" s="53" t="s">
        <v>3355</v>
      </c>
      <c r="AE233" s="53" t="s">
        <v>3355</v>
      </c>
      <c r="AF233" s="53" t="s">
        <v>3355</v>
      </c>
      <c r="AG233" s="53" t="s">
        <v>3355</v>
      </c>
      <c r="AH233" s="53" t="s">
        <v>3355</v>
      </c>
      <c r="AI233" s="53" t="s">
        <v>3355</v>
      </c>
      <c r="AJ233" s="53" t="s">
        <v>3355</v>
      </c>
      <c r="AK233" s="53" t="s">
        <v>1292</v>
      </c>
      <c r="AL233" s="53" t="s">
        <v>5440</v>
      </c>
      <c r="AM233" s="53" t="s">
        <v>3355</v>
      </c>
      <c r="AN233" s="53" t="s">
        <v>5441</v>
      </c>
      <c r="AO233" s="53" t="s">
        <v>3355</v>
      </c>
      <c r="AP233" s="54">
        <v>45765.8104513889</v>
      </c>
      <c r="AQ233" s="53" t="s">
        <v>3355</v>
      </c>
      <c r="AR233" s="53" t="s">
        <v>4989</v>
      </c>
      <c r="AS233" s="53" t="s">
        <v>3383</v>
      </c>
      <c r="AT233" s="53" t="s">
        <v>4089</v>
      </c>
      <c r="AU233" s="53" t="s">
        <v>5442</v>
      </c>
      <c r="AV233" s="53" t="s">
        <v>3355</v>
      </c>
      <c r="AW233" s="54">
        <v>45705.6009953704</v>
      </c>
      <c r="AX233" s="53" t="s">
        <v>5440</v>
      </c>
      <c r="AY233" s="53" t="s">
        <v>4090</v>
      </c>
      <c r="AZ233" s="53" t="s">
        <v>3355</v>
      </c>
      <c r="BA233" s="53" t="s">
        <v>1292</v>
      </c>
      <c r="BB233" s="53" t="s">
        <v>3355</v>
      </c>
      <c r="BC233" s="53" t="s">
        <v>2954</v>
      </c>
      <c r="BD233" s="53" t="s">
        <v>4164</v>
      </c>
      <c r="BE233" s="53" t="s">
        <v>3355</v>
      </c>
      <c r="BF233" s="53" t="s">
        <v>4092</v>
      </c>
      <c r="BG233" s="53" t="s">
        <v>3355</v>
      </c>
      <c r="BH233" s="53" t="s">
        <v>3355</v>
      </c>
      <c r="BI233" s="53" t="s">
        <v>2814</v>
      </c>
      <c r="BJ233" s="53" t="s">
        <v>3355</v>
      </c>
      <c r="BK233" s="53" t="s">
        <v>3355</v>
      </c>
      <c r="BL233" s="53">
        <v>3429260</v>
      </c>
      <c r="BM233" s="53" t="s">
        <v>5443</v>
      </c>
      <c r="BN233" s="53" t="s">
        <v>3355</v>
      </c>
      <c r="BO233" s="53">
        <v>1818</v>
      </c>
      <c r="BP233" s="53" t="s">
        <v>5055</v>
      </c>
      <c r="BQ233" s="53" t="s">
        <v>3355</v>
      </c>
      <c r="BR233" s="53" t="s">
        <v>5444</v>
      </c>
      <c r="BS233" s="53" t="s">
        <v>1292</v>
      </c>
      <c r="BT233" s="53" t="s">
        <v>3355</v>
      </c>
      <c r="BU233" s="53" t="s">
        <v>3355</v>
      </c>
      <c r="BV233" s="53" t="s">
        <v>4095</v>
      </c>
      <c r="BW233" s="53" t="s">
        <v>3355</v>
      </c>
      <c r="BX233" s="53">
        <v>1818</v>
      </c>
      <c r="BY233" s="53" t="s">
        <v>3355</v>
      </c>
      <c r="BZ233" s="53" t="s">
        <v>3355</v>
      </c>
      <c r="CA233" s="53" t="s">
        <v>3355</v>
      </c>
      <c r="CB233" s="53" t="s">
        <v>3355</v>
      </c>
      <c r="CC233" s="53" t="s">
        <v>3355</v>
      </c>
      <c r="CD233" s="53" t="s">
        <v>3355</v>
      </c>
      <c r="CE233" t="s">
        <v>4096</v>
      </c>
      <c r="CF233" t="s">
        <v>4097</v>
      </c>
    </row>
    <row r="234" spans="1:84">
      <c r="A234" s="53">
        <v>39666</v>
      </c>
      <c r="B234" s="53" t="s">
        <v>3355</v>
      </c>
      <c r="C234" s="53" t="s">
        <v>5445</v>
      </c>
      <c r="D234" s="53" t="s">
        <v>3355</v>
      </c>
      <c r="E234" s="53" t="s">
        <v>4099</v>
      </c>
      <c r="F234" s="53" t="s">
        <v>5446</v>
      </c>
      <c r="G234" s="53" t="s">
        <v>3383</v>
      </c>
      <c r="H234" s="53" t="s">
        <v>3622</v>
      </c>
      <c r="I234" s="53">
        <v>35644</v>
      </c>
      <c r="J234" s="53" t="s">
        <v>3355</v>
      </c>
      <c r="K234" s="53" t="s">
        <v>3355</v>
      </c>
      <c r="L234" s="53" t="s">
        <v>4219</v>
      </c>
      <c r="M234" s="53" t="s">
        <v>5419</v>
      </c>
      <c r="N234" s="53" t="s">
        <v>5419</v>
      </c>
      <c r="O234" s="53" t="s">
        <v>3355</v>
      </c>
      <c r="P234" s="53" t="s">
        <v>3355</v>
      </c>
      <c r="Q234" s="53" t="s">
        <v>3622</v>
      </c>
      <c r="R234" s="53" t="s">
        <v>4177</v>
      </c>
      <c r="S234" s="53" t="s">
        <v>4178</v>
      </c>
      <c r="T234" s="53" t="s">
        <v>4087</v>
      </c>
      <c r="U234" s="53" t="s">
        <v>3355</v>
      </c>
      <c r="V234" s="53" t="s">
        <v>3352</v>
      </c>
      <c r="W234" s="53" t="s">
        <v>3355</v>
      </c>
      <c r="X234" s="53" t="s">
        <v>5447</v>
      </c>
      <c r="Y234" s="53" t="s">
        <v>4107</v>
      </c>
      <c r="Z234" s="53" t="s">
        <v>5448</v>
      </c>
      <c r="AA234" s="53" t="s">
        <v>4968</v>
      </c>
      <c r="AB234" s="53" t="s">
        <v>3355</v>
      </c>
      <c r="AC234" s="53" t="s">
        <v>4447</v>
      </c>
      <c r="AD234" s="53" t="s">
        <v>3355</v>
      </c>
      <c r="AE234" s="53" t="s">
        <v>3355</v>
      </c>
      <c r="AF234" s="53" t="s">
        <v>3355</v>
      </c>
      <c r="AG234" s="53" t="s">
        <v>3355</v>
      </c>
      <c r="AH234" s="53" t="s">
        <v>3355</v>
      </c>
      <c r="AI234" s="53" t="s">
        <v>3355</v>
      </c>
      <c r="AJ234" s="53" t="s">
        <v>3355</v>
      </c>
      <c r="AK234" s="53" t="s">
        <v>1292</v>
      </c>
      <c r="AL234" s="53" t="s">
        <v>5449</v>
      </c>
      <c r="AM234" s="53" t="s">
        <v>3355</v>
      </c>
      <c r="AN234" s="53" t="s">
        <v>5450</v>
      </c>
      <c r="AO234" s="53" t="s">
        <v>3355</v>
      </c>
      <c r="AP234" s="54">
        <v>45786.8555439815</v>
      </c>
      <c r="AQ234" s="53" t="s">
        <v>3355</v>
      </c>
      <c r="AR234" s="53" t="s">
        <v>3576</v>
      </c>
      <c r="AS234" s="53" t="s">
        <v>3383</v>
      </c>
      <c r="AT234" s="53" t="s">
        <v>4089</v>
      </c>
      <c r="AU234" s="53" t="s">
        <v>5451</v>
      </c>
      <c r="AV234" s="53" t="s">
        <v>3355</v>
      </c>
      <c r="AW234" s="54">
        <v>45710.8607523148</v>
      </c>
      <c r="AX234" s="53" t="s">
        <v>5449</v>
      </c>
      <c r="AY234" s="53" t="s">
        <v>4090</v>
      </c>
      <c r="AZ234" s="53" t="s">
        <v>3355</v>
      </c>
      <c r="BA234" s="53" t="s">
        <v>3355</v>
      </c>
      <c r="BB234" s="53" t="s">
        <v>3355</v>
      </c>
      <c r="BC234" s="53" t="s">
        <v>3497</v>
      </c>
      <c r="BD234" s="53" t="s">
        <v>4180</v>
      </c>
      <c r="BE234" s="53" t="s">
        <v>2832</v>
      </c>
      <c r="BF234" s="53" t="s">
        <v>4092</v>
      </c>
      <c r="BG234" s="53" t="s">
        <v>3355</v>
      </c>
      <c r="BH234" s="53" t="s">
        <v>3355</v>
      </c>
      <c r="BI234" s="53" t="s">
        <v>2814</v>
      </c>
      <c r="BJ234" s="53" t="s">
        <v>3355</v>
      </c>
      <c r="BK234" s="53" t="s">
        <v>3355</v>
      </c>
      <c r="BL234" s="53">
        <v>3432172</v>
      </c>
      <c r="BM234" s="53" t="s">
        <v>5452</v>
      </c>
      <c r="BN234" s="53" t="s">
        <v>3355</v>
      </c>
      <c r="BO234" s="53">
        <v>35644</v>
      </c>
      <c r="BP234" s="53" t="s">
        <v>4652</v>
      </c>
      <c r="BQ234" s="53" t="s">
        <v>3355</v>
      </c>
      <c r="BR234" s="53" t="s">
        <v>5453</v>
      </c>
      <c r="BS234" s="53" t="s">
        <v>1292</v>
      </c>
      <c r="BT234" s="53" t="s">
        <v>3355</v>
      </c>
      <c r="BU234" s="53" t="s">
        <v>3355</v>
      </c>
      <c r="BV234" s="53" t="s">
        <v>4095</v>
      </c>
      <c r="BW234" s="53" t="s">
        <v>3355</v>
      </c>
      <c r="BX234" s="53">
        <v>35644</v>
      </c>
      <c r="BY234" s="53" t="s">
        <v>3355</v>
      </c>
      <c r="BZ234" s="53" t="s">
        <v>3355</v>
      </c>
      <c r="CA234" s="53" t="s">
        <v>3355</v>
      </c>
      <c r="CB234" s="53" t="s">
        <v>3355</v>
      </c>
      <c r="CC234" s="53" t="s">
        <v>3355</v>
      </c>
      <c r="CD234" s="53" t="s">
        <v>3355</v>
      </c>
      <c r="CE234" t="s">
        <v>4096</v>
      </c>
      <c r="CF234" t="s">
        <v>4097</v>
      </c>
    </row>
    <row r="235" spans="1:84">
      <c r="A235" s="53">
        <v>39667</v>
      </c>
      <c r="B235" s="53" t="s">
        <v>3355</v>
      </c>
      <c r="C235" s="53" t="s">
        <v>5454</v>
      </c>
      <c r="D235" s="53" t="s">
        <v>3355</v>
      </c>
      <c r="E235" s="53" t="s">
        <v>4099</v>
      </c>
      <c r="F235" s="53" t="s">
        <v>5455</v>
      </c>
      <c r="G235" s="53" t="s">
        <v>3383</v>
      </c>
      <c r="H235" s="53" t="s">
        <v>3181</v>
      </c>
      <c r="I235" s="53">
        <v>2941.33</v>
      </c>
      <c r="J235" s="53" t="s">
        <v>3355</v>
      </c>
      <c r="K235" s="53" t="s">
        <v>3355</v>
      </c>
      <c r="L235" s="53" t="s">
        <v>4219</v>
      </c>
      <c r="M235" s="53" t="s">
        <v>5419</v>
      </c>
      <c r="N235" s="53" t="s">
        <v>5419</v>
      </c>
      <c r="O235" s="53" t="s">
        <v>3355</v>
      </c>
      <c r="P235" s="53" t="s">
        <v>3355</v>
      </c>
      <c r="Q235" s="53" t="s">
        <v>3181</v>
      </c>
      <c r="R235" s="53" t="s">
        <v>4240</v>
      </c>
      <c r="S235" s="53" t="s">
        <v>4241</v>
      </c>
      <c r="T235" s="53" t="s">
        <v>4087</v>
      </c>
      <c r="U235" s="53" t="s">
        <v>3355</v>
      </c>
      <c r="V235" s="53" t="s">
        <v>3352</v>
      </c>
      <c r="W235" s="53" t="s">
        <v>3355</v>
      </c>
      <c r="X235" s="53" t="s">
        <v>5456</v>
      </c>
      <c r="Y235" s="53" t="s">
        <v>4107</v>
      </c>
      <c r="Z235" s="53" t="s">
        <v>5410</v>
      </c>
      <c r="AA235" s="53" t="s">
        <v>5053</v>
      </c>
      <c r="AB235" s="53" t="s">
        <v>3355</v>
      </c>
      <c r="AC235" s="53" t="s">
        <v>4447</v>
      </c>
      <c r="AD235" s="53" t="s">
        <v>3355</v>
      </c>
      <c r="AE235" s="53" t="s">
        <v>3355</v>
      </c>
      <c r="AF235" s="53" t="s">
        <v>3355</v>
      </c>
      <c r="AG235" s="53" t="s">
        <v>3355</v>
      </c>
      <c r="AH235" s="53" t="s">
        <v>3355</v>
      </c>
      <c r="AI235" s="53" t="s">
        <v>3355</v>
      </c>
      <c r="AJ235" s="53" t="s">
        <v>3355</v>
      </c>
      <c r="AK235" s="53" t="s">
        <v>1292</v>
      </c>
      <c r="AL235" s="53" t="s">
        <v>5457</v>
      </c>
      <c r="AM235" s="53" t="s">
        <v>3355</v>
      </c>
      <c r="AN235" s="53" t="s">
        <v>4405</v>
      </c>
      <c r="AO235" s="53" t="s">
        <v>3355</v>
      </c>
      <c r="AP235" s="54">
        <v>45765.8236574074</v>
      </c>
      <c r="AQ235" s="53" t="s">
        <v>3355</v>
      </c>
      <c r="AR235" s="53" t="s">
        <v>4989</v>
      </c>
      <c r="AS235" s="53" t="s">
        <v>3383</v>
      </c>
      <c r="AT235" s="53" t="s">
        <v>4089</v>
      </c>
      <c r="AU235" s="53" t="s">
        <v>5458</v>
      </c>
      <c r="AV235" s="53" t="s">
        <v>3355</v>
      </c>
      <c r="AW235" s="54">
        <v>45705.6001041667</v>
      </c>
      <c r="AX235" s="53" t="s">
        <v>5457</v>
      </c>
      <c r="AY235" s="53" t="s">
        <v>4090</v>
      </c>
      <c r="AZ235" s="53" t="s">
        <v>3355</v>
      </c>
      <c r="BA235" s="53" t="s">
        <v>3355</v>
      </c>
      <c r="BB235" s="53" t="s">
        <v>3355</v>
      </c>
      <c r="BC235" s="53" t="s">
        <v>3179</v>
      </c>
      <c r="BD235" s="53" t="s">
        <v>4244</v>
      </c>
      <c r="BE235" s="53" t="s">
        <v>2852</v>
      </c>
      <c r="BF235" s="53" t="s">
        <v>4092</v>
      </c>
      <c r="BG235" s="53" t="s">
        <v>3355</v>
      </c>
      <c r="BH235" s="53" t="s">
        <v>3355</v>
      </c>
      <c r="BI235" s="53" t="s">
        <v>2814</v>
      </c>
      <c r="BJ235" s="53" t="s">
        <v>3355</v>
      </c>
      <c r="BK235" s="53" t="s">
        <v>3355</v>
      </c>
      <c r="BL235" s="53">
        <v>3116853</v>
      </c>
      <c r="BM235" s="53" t="s">
        <v>5459</v>
      </c>
      <c r="BN235" s="53" t="s">
        <v>3355</v>
      </c>
      <c r="BO235" s="53">
        <v>2941.33</v>
      </c>
      <c r="BP235" s="53" t="s">
        <v>5055</v>
      </c>
      <c r="BQ235" s="53" t="s">
        <v>3355</v>
      </c>
      <c r="BR235" s="53" t="s">
        <v>5460</v>
      </c>
      <c r="BS235" s="53" t="s">
        <v>1292</v>
      </c>
      <c r="BT235" s="53" t="s">
        <v>3355</v>
      </c>
      <c r="BU235" s="53" t="s">
        <v>3355</v>
      </c>
      <c r="BV235" s="53" t="s">
        <v>4095</v>
      </c>
      <c r="BW235" s="53" t="s">
        <v>3355</v>
      </c>
      <c r="BX235" s="53">
        <v>2941.33</v>
      </c>
      <c r="BY235" s="53" t="s">
        <v>3355</v>
      </c>
      <c r="BZ235" s="53" t="s">
        <v>3355</v>
      </c>
      <c r="CA235" s="53" t="s">
        <v>3355</v>
      </c>
      <c r="CB235" s="53" t="s">
        <v>3355</v>
      </c>
      <c r="CC235" s="53" t="s">
        <v>3355</v>
      </c>
      <c r="CD235" s="53" t="s">
        <v>3355</v>
      </c>
      <c r="CE235" t="s">
        <v>4096</v>
      </c>
      <c r="CF235" t="s">
        <v>4097</v>
      </c>
    </row>
    <row r="236" spans="1:84">
      <c r="A236" s="53">
        <v>41121</v>
      </c>
      <c r="B236" s="53" t="s">
        <v>3355</v>
      </c>
      <c r="C236" s="53" t="s">
        <v>5461</v>
      </c>
      <c r="D236" s="53" t="s">
        <v>3355</v>
      </c>
      <c r="E236" s="53" t="s">
        <v>4099</v>
      </c>
      <c r="F236" s="53" t="s">
        <v>5462</v>
      </c>
      <c r="G236" s="53" t="s">
        <v>3383</v>
      </c>
      <c r="H236" s="53" t="s">
        <v>3123</v>
      </c>
      <c r="I236" s="53">
        <v>10230</v>
      </c>
      <c r="J236" s="53" t="s">
        <v>3355</v>
      </c>
      <c r="K236" s="53" t="s">
        <v>3355</v>
      </c>
      <c r="L236" s="53" t="s">
        <v>4219</v>
      </c>
      <c r="M236" s="53" t="s">
        <v>5463</v>
      </c>
      <c r="N236" s="53" t="s">
        <v>5463</v>
      </c>
      <c r="O236" s="53" t="s">
        <v>3355</v>
      </c>
      <c r="P236" s="53" t="s">
        <v>3355</v>
      </c>
      <c r="Q236" s="53" t="s">
        <v>3123</v>
      </c>
      <c r="R236" s="53" t="s">
        <v>4250</v>
      </c>
      <c r="S236" s="53" t="s">
        <v>4172</v>
      </c>
      <c r="T236" s="53" t="s">
        <v>4087</v>
      </c>
      <c r="U236" s="53" t="s">
        <v>3355</v>
      </c>
      <c r="V236" s="53" t="s">
        <v>3352</v>
      </c>
      <c r="W236" s="53" t="s">
        <v>3355</v>
      </c>
      <c r="X236" s="53" t="s">
        <v>5464</v>
      </c>
      <c r="Y236" s="53" t="s">
        <v>4107</v>
      </c>
      <c r="Z236" s="53" t="s">
        <v>5465</v>
      </c>
      <c r="AA236" s="53" t="s">
        <v>5053</v>
      </c>
      <c r="AB236" s="53" t="s">
        <v>3355</v>
      </c>
      <c r="AC236" s="53" t="s">
        <v>4447</v>
      </c>
      <c r="AD236" s="53" t="s">
        <v>3355</v>
      </c>
      <c r="AE236" s="53" t="s">
        <v>3355</v>
      </c>
      <c r="AF236" s="53" t="s">
        <v>3355</v>
      </c>
      <c r="AG236" s="53" t="s">
        <v>3355</v>
      </c>
      <c r="AH236" s="53" t="s">
        <v>3355</v>
      </c>
      <c r="AI236" s="53" t="s">
        <v>3355</v>
      </c>
      <c r="AJ236" s="53" t="s">
        <v>3355</v>
      </c>
      <c r="AK236" s="53" t="s">
        <v>1292</v>
      </c>
      <c r="AL236" s="53" t="s">
        <v>5466</v>
      </c>
      <c r="AM236" s="53" t="s">
        <v>3355</v>
      </c>
      <c r="AN236" s="53" t="s">
        <v>4315</v>
      </c>
      <c r="AO236" s="53" t="s">
        <v>3355</v>
      </c>
      <c r="AP236" s="54">
        <v>45765.8104398148</v>
      </c>
      <c r="AQ236" s="53" t="s">
        <v>3355</v>
      </c>
      <c r="AR236" s="53" t="s">
        <v>4989</v>
      </c>
      <c r="AS236" s="53" t="s">
        <v>3383</v>
      </c>
      <c r="AT236" s="53" t="s">
        <v>4089</v>
      </c>
      <c r="AU236" s="53" t="s">
        <v>5467</v>
      </c>
      <c r="AV236" s="53" t="s">
        <v>3355</v>
      </c>
      <c r="AW236" s="54">
        <v>45706.8716435185</v>
      </c>
      <c r="AX236" s="53" t="s">
        <v>5466</v>
      </c>
      <c r="AY236" s="53" t="s">
        <v>4090</v>
      </c>
      <c r="AZ236" s="53" t="s">
        <v>3355</v>
      </c>
      <c r="BA236" s="53" t="s">
        <v>3355</v>
      </c>
      <c r="BB236" s="53" t="s">
        <v>3355</v>
      </c>
      <c r="BC236" s="53" t="s">
        <v>3121</v>
      </c>
      <c r="BD236" s="53" t="s">
        <v>4252</v>
      </c>
      <c r="BE236" s="53" t="s">
        <v>2856</v>
      </c>
      <c r="BF236" s="53" t="s">
        <v>4092</v>
      </c>
      <c r="BG236" s="53" t="s">
        <v>3355</v>
      </c>
      <c r="BH236" s="53" t="s">
        <v>3355</v>
      </c>
      <c r="BI236" s="53" t="s">
        <v>2814</v>
      </c>
      <c r="BJ236" s="53" t="s">
        <v>3355</v>
      </c>
      <c r="BK236" s="53" t="s">
        <v>3355</v>
      </c>
      <c r="BL236" s="53">
        <v>3196607</v>
      </c>
      <c r="BM236" s="53" t="s">
        <v>5468</v>
      </c>
      <c r="BN236" s="53" t="s">
        <v>3355</v>
      </c>
      <c r="BO236" s="53">
        <v>10230</v>
      </c>
      <c r="BP236" s="53" t="s">
        <v>5055</v>
      </c>
      <c r="BQ236" s="53" t="s">
        <v>3355</v>
      </c>
      <c r="BR236" s="53" t="s">
        <v>5469</v>
      </c>
      <c r="BS236" s="53" t="s">
        <v>1292</v>
      </c>
      <c r="BT236" s="53" t="s">
        <v>3355</v>
      </c>
      <c r="BU236" s="53" t="s">
        <v>3355</v>
      </c>
      <c r="BV236" s="53" t="s">
        <v>4095</v>
      </c>
      <c r="BW236" s="53" t="s">
        <v>3355</v>
      </c>
      <c r="BX236" s="53">
        <v>10230</v>
      </c>
      <c r="BY236" s="53" t="s">
        <v>3355</v>
      </c>
      <c r="BZ236" s="53" t="s">
        <v>3355</v>
      </c>
      <c r="CA236" s="53" t="s">
        <v>3355</v>
      </c>
      <c r="CB236" s="53" t="s">
        <v>3355</v>
      </c>
      <c r="CC236" s="53" t="s">
        <v>3355</v>
      </c>
      <c r="CD236" s="53" t="s">
        <v>3355</v>
      </c>
      <c r="CE236" t="s">
        <v>4096</v>
      </c>
      <c r="CF236" t="s">
        <v>4097</v>
      </c>
    </row>
    <row r="237" spans="1:84">
      <c r="A237" s="53">
        <v>41452</v>
      </c>
      <c r="B237" s="53" t="s">
        <v>3355</v>
      </c>
      <c r="C237" s="53" t="s">
        <v>5470</v>
      </c>
      <c r="D237" s="53" t="s">
        <v>3355</v>
      </c>
      <c r="E237" s="53" t="s">
        <v>4099</v>
      </c>
      <c r="F237" s="53" t="s">
        <v>5471</v>
      </c>
      <c r="G237" s="53" t="s">
        <v>3383</v>
      </c>
      <c r="H237" s="53" t="s">
        <v>3622</v>
      </c>
      <c r="I237" s="53">
        <v>32500</v>
      </c>
      <c r="J237" s="53" t="s">
        <v>3355</v>
      </c>
      <c r="K237" s="53" t="s">
        <v>3355</v>
      </c>
      <c r="L237" s="53" t="s">
        <v>4219</v>
      </c>
      <c r="M237" s="53" t="s">
        <v>5472</v>
      </c>
      <c r="N237" s="53" t="s">
        <v>5472</v>
      </c>
      <c r="O237" s="53" t="s">
        <v>3355</v>
      </c>
      <c r="P237" s="53" t="s">
        <v>3355</v>
      </c>
      <c r="Q237" s="53" t="s">
        <v>3622</v>
      </c>
      <c r="R237" s="53" t="s">
        <v>4177</v>
      </c>
      <c r="S237" s="53" t="s">
        <v>4178</v>
      </c>
      <c r="T237" s="53" t="s">
        <v>4087</v>
      </c>
      <c r="U237" s="53" t="s">
        <v>3355</v>
      </c>
      <c r="V237" s="53" t="s">
        <v>3352</v>
      </c>
      <c r="W237" s="53" t="s">
        <v>3355</v>
      </c>
      <c r="X237" s="53" t="s">
        <v>5473</v>
      </c>
      <c r="Y237" s="53" t="s">
        <v>4107</v>
      </c>
      <c r="Z237" s="53" t="s">
        <v>5465</v>
      </c>
      <c r="AA237" s="53" t="s">
        <v>4968</v>
      </c>
      <c r="AB237" s="53" t="s">
        <v>3355</v>
      </c>
      <c r="AC237" s="53" t="s">
        <v>4447</v>
      </c>
      <c r="AD237" s="53" t="s">
        <v>3355</v>
      </c>
      <c r="AE237" s="53" t="s">
        <v>3355</v>
      </c>
      <c r="AF237" s="53" t="s">
        <v>3355</v>
      </c>
      <c r="AG237" s="53" t="s">
        <v>3355</v>
      </c>
      <c r="AH237" s="53" t="s">
        <v>3355</v>
      </c>
      <c r="AI237" s="53" t="s">
        <v>3355</v>
      </c>
      <c r="AJ237" s="53" t="s">
        <v>3355</v>
      </c>
      <c r="AK237" s="53" t="s">
        <v>1292</v>
      </c>
      <c r="AL237" s="53" t="s">
        <v>5474</v>
      </c>
      <c r="AM237" s="53" t="s">
        <v>3355</v>
      </c>
      <c r="AN237" s="53" t="s">
        <v>5285</v>
      </c>
      <c r="AO237" s="53" t="s">
        <v>3355</v>
      </c>
      <c r="AP237" s="54">
        <v>45786.8555208333</v>
      </c>
      <c r="AQ237" s="53" t="s">
        <v>3355</v>
      </c>
      <c r="AR237" s="53" t="s">
        <v>3576</v>
      </c>
      <c r="AS237" s="53" t="s">
        <v>3383</v>
      </c>
      <c r="AT237" s="53" t="s">
        <v>4089</v>
      </c>
      <c r="AU237" s="53" t="s">
        <v>5475</v>
      </c>
      <c r="AV237" s="53" t="s">
        <v>3355</v>
      </c>
      <c r="AW237" s="54">
        <v>45706.8742361111</v>
      </c>
      <c r="AX237" s="53" t="s">
        <v>5474</v>
      </c>
      <c r="AY237" s="53" t="s">
        <v>4090</v>
      </c>
      <c r="AZ237" s="53" t="s">
        <v>3355</v>
      </c>
      <c r="BA237" s="53" t="s">
        <v>3355</v>
      </c>
      <c r="BB237" s="53" t="s">
        <v>3355</v>
      </c>
      <c r="BC237" s="53" t="s">
        <v>3497</v>
      </c>
      <c r="BD237" s="53" t="s">
        <v>4180</v>
      </c>
      <c r="BE237" s="53" t="s">
        <v>2832</v>
      </c>
      <c r="BF237" s="53" t="s">
        <v>4092</v>
      </c>
      <c r="BG237" s="53" t="s">
        <v>3355</v>
      </c>
      <c r="BH237" s="53" t="s">
        <v>3355</v>
      </c>
      <c r="BI237" s="53" t="s">
        <v>2814</v>
      </c>
      <c r="BJ237" s="53" t="s">
        <v>3355</v>
      </c>
      <c r="BK237" s="53" t="s">
        <v>3355</v>
      </c>
      <c r="BL237" s="53">
        <v>3432172</v>
      </c>
      <c r="BM237" s="53" t="s">
        <v>5476</v>
      </c>
      <c r="BN237" s="53" t="s">
        <v>3355</v>
      </c>
      <c r="BO237" s="53">
        <v>32500</v>
      </c>
      <c r="BP237" s="53" t="s">
        <v>4652</v>
      </c>
      <c r="BQ237" s="53" t="s">
        <v>3355</v>
      </c>
      <c r="BR237" s="53" t="s">
        <v>5477</v>
      </c>
      <c r="BS237" s="53" t="s">
        <v>1292</v>
      </c>
      <c r="BT237" s="53" t="s">
        <v>3355</v>
      </c>
      <c r="BU237" s="53" t="s">
        <v>3355</v>
      </c>
      <c r="BV237" s="53" t="s">
        <v>4095</v>
      </c>
      <c r="BW237" s="53" t="s">
        <v>3355</v>
      </c>
      <c r="BX237" s="53">
        <v>32500</v>
      </c>
      <c r="BY237" s="53" t="s">
        <v>3355</v>
      </c>
      <c r="BZ237" s="53" t="s">
        <v>3355</v>
      </c>
      <c r="CA237" s="53" t="s">
        <v>3355</v>
      </c>
      <c r="CB237" s="53" t="s">
        <v>3355</v>
      </c>
      <c r="CC237" s="53" t="s">
        <v>3355</v>
      </c>
      <c r="CD237" s="53" t="s">
        <v>3355</v>
      </c>
      <c r="CE237" t="s">
        <v>4096</v>
      </c>
      <c r="CF237" t="s">
        <v>4097</v>
      </c>
    </row>
    <row r="238" spans="1:84">
      <c r="A238" s="53">
        <v>42066</v>
      </c>
      <c r="B238" s="53" t="s">
        <v>5478</v>
      </c>
      <c r="C238" s="53" t="s">
        <v>3355</v>
      </c>
      <c r="D238" s="53" t="s">
        <v>5479</v>
      </c>
      <c r="E238" s="53" t="s">
        <v>4099</v>
      </c>
      <c r="F238" s="53" t="s">
        <v>5480</v>
      </c>
      <c r="G238" s="53" t="s">
        <v>3383</v>
      </c>
      <c r="H238" s="53" t="s">
        <v>5100</v>
      </c>
      <c r="I238" s="53">
        <v>1650</v>
      </c>
      <c r="J238" s="53" t="s">
        <v>3355</v>
      </c>
      <c r="K238" s="53" t="s">
        <v>3355</v>
      </c>
      <c r="L238" s="53" t="s">
        <v>4219</v>
      </c>
      <c r="M238" s="53" t="s">
        <v>5321</v>
      </c>
      <c r="N238" s="53" t="s">
        <v>3558</v>
      </c>
      <c r="O238" s="53" t="s">
        <v>3355</v>
      </c>
      <c r="P238" s="53" t="s">
        <v>3355</v>
      </c>
      <c r="Q238" s="53" t="s">
        <v>5100</v>
      </c>
      <c r="R238" s="53" t="s">
        <v>5101</v>
      </c>
      <c r="S238" s="53" t="s">
        <v>5102</v>
      </c>
      <c r="T238" s="53" t="s">
        <v>3355</v>
      </c>
      <c r="U238" s="53" t="s">
        <v>3355</v>
      </c>
      <c r="V238" s="53" t="s">
        <v>3352</v>
      </c>
      <c r="W238" s="53" t="s">
        <v>3355</v>
      </c>
      <c r="X238" s="53" t="s">
        <v>5481</v>
      </c>
      <c r="Y238" s="53" t="s">
        <v>4107</v>
      </c>
      <c r="Z238" s="53" t="s">
        <v>3558</v>
      </c>
      <c r="AA238" s="53" t="s">
        <v>5321</v>
      </c>
      <c r="AB238" s="53" t="s">
        <v>4225</v>
      </c>
      <c r="AC238" s="53" t="s">
        <v>4447</v>
      </c>
      <c r="AD238" s="53" t="s">
        <v>3355</v>
      </c>
      <c r="AE238" s="53" t="s">
        <v>3355</v>
      </c>
      <c r="AF238" s="53" t="s">
        <v>4227</v>
      </c>
      <c r="AG238" s="53" t="s">
        <v>3355</v>
      </c>
      <c r="AH238" s="53" t="s">
        <v>3355</v>
      </c>
      <c r="AI238" s="53" t="s">
        <v>4227</v>
      </c>
      <c r="AJ238" s="53" t="s">
        <v>3355</v>
      </c>
      <c r="AK238" s="53" t="s">
        <v>1292</v>
      </c>
      <c r="AL238" s="53" t="s">
        <v>5482</v>
      </c>
      <c r="AM238" s="53" t="s">
        <v>3355</v>
      </c>
      <c r="AN238" s="53" t="s">
        <v>5285</v>
      </c>
      <c r="AO238" s="53" t="s">
        <v>3355</v>
      </c>
      <c r="AP238" s="54">
        <v>45680.7649305556</v>
      </c>
      <c r="AQ238" s="53" t="s">
        <v>3355</v>
      </c>
      <c r="AR238" s="53" t="s">
        <v>3556</v>
      </c>
      <c r="AS238" s="53" t="s">
        <v>3355</v>
      </c>
      <c r="AT238" s="53" t="s">
        <v>5483</v>
      </c>
      <c r="AU238" s="53" t="s">
        <v>5484</v>
      </c>
      <c r="AV238" s="53" t="s">
        <v>5479</v>
      </c>
      <c r="AW238" s="54">
        <v>45674.6961342593</v>
      </c>
      <c r="AX238" s="53" t="s">
        <v>5482</v>
      </c>
      <c r="AY238" s="53" t="s">
        <v>4090</v>
      </c>
      <c r="AZ238" s="53" t="s">
        <v>3355</v>
      </c>
      <c r="BA238" s="53" t="s">
        <v>3355</v>
      </c>
      <c r="BB238" s="53" t="s">
        <v>3355</v>
      </c>
      <c r="BC238" s="53" t="s">
        <v>3355</v>
      </c>
      <c r="BD238" s="53" t="s">
        <v>5485</v>
      </c>
      <c r="BE238" s="53" t="s">
        <v>3355</v>
      </c>
      <c r="BF238" s="53" t="s">
        <v>4092</v>
      </c>
      <c r="BG238" s="53" t="s">
        <v>3355</v>
      </c>
      <c r="BH238" s="53" t="s">
        <v>3355</v>
      </c>
      <c r="BI238" s="53" t="s">
        <v>5106</v>
      </c>
      <c r="BJ238" s="53" t="s">
        <v>3355</v>
      </c>
      <c r="BK238" s="53" t="s">
        <v>3355</v>
      </c>
      <c r="BL238" s="53" t="s">
        <v>3355</v>
      </c>
      <c r="BM238" s="53" t="s">
        <v>3355</v>
      </c>
      <c r="BN238" s="53">
        <v>1650</v>
      </c>
      <c r="BO238" s="53" t="s">
        <v>3355</v>
      </c>
      <c r="BP238" s="53" t="s">
        <v>5315</v>
      </c>
      <c r="BQ238" s="53" t="s">
        <v>3355</v>
      </c>
      <c r="BR238" s="53" t="s">
        <v>3355</v>
      </c>
      <c r="BS238" s="53" t="s">
        <v>3355</v>
      </c>
      <c r="BT238" s="53" t="s">
        <v>1292</v>
      </c>
      <c r="BU238" s="53" t="s">
        <v>3355</v>
      </c>
      <c r="BV238" s="53" t="s">
        <v>4095</v>
      </c>
      <c r="BW238" s="53" t="s">
        <v>3355</v>
      </c>
      <c r="BX238" s="53">
        <v>1650</v>
      </c>
      <c r="BY238" s="53" t="s">
        <v>3355</v>
      </c>
      <c r="BZ238" s="53" t="s">
        <v>3383</v>
      </c>
      <c r="CA238" s="53" t="s">
        <v>3355</v>
      </c>
      <c r="CB238" s="53" t="s">
        <v>3355</v>
      </c>
      <c r="CC238" s="53" t="s">
        <v>3355</v>
      </c>
      <c r="CD238" s="53" t="s">
        <v>5271</v>
      </c>
      <c r="CE238" t="s">
        <v>4096</v>
      </c>
      <c r="CF238" t="s">
        <v>4097</v>
      </c>
    </row>
    <row r="239" spans="1:84">
      <c r="A239" s="53">
        <v>43601</v>
      </c>
      <c r="B239" s="53" t="s">
        <v>3355</v>
      </c>
      <c r="C239" s="53" t="s">
        <v>5486</v>
      </c>
      <c r="D239" s="53" t="s">
        <v>3355</v>
      </c>
      <c r="E239" s="53" t="s">
        <v>4099</v>
      </c>
      <c r="F239" s="53" t="s">
        <v>5487</v>
      </c>
      <c r="G239" s="53" t="s">
        <v>3383</v>
      </c>
      <c r="H239" s="53" t="s">
        <v>5488</v>
      </c>
      <c r="I239" s="53">
        <v>2000</v>
      </c>
      <c r="J239" s="53" t="s">
        <v>3355</v>
      </c>
      <c r="K239" s="53" t="s">
        <v>3355</v>
      </c>
      <c r="L239" s="53" t="s">
        <v>4219</v>
      </c>
      <c r="M239" s="53" t="s">
        <v>3558</v>
      </c>
      <c r="N239" s="53" t="s">
        <v>5489</v>
      </c>
      <c r="O239" s="53" t="s">
        <v>3355</v>
      </c>
      <c r="P239" s="53" t="s">
        <v>3355</v>
      </c>
      <c r="Q239" s="53" t="s">
        <v>4103</v>
      </c>
      <c r="R239" s="53" t="s">
        <v>5490</v>
      </c>
      <c r="S239" s="53" t="s">
        <v>5491</v>
      </c>
      <c r="T239" s="53" t="s">
        <v>4106</v>
      </c>
      <c r="U239" s="53" t="s">
        <v>3355</v>
      </c>
      <c r="V239" s="53" t="s">
        <v>3352</v>
      </c>
      <c r="W239" s="53" t="s">
        <v>3355</v>
      </c>
      <c r="X239" s="53" t="s">
        <v>3355</v>
      </c>
      <c r="Y239" s="53" t="s">
        <v>4107</v>
      </c>
      <c r="Z239" s="53" t="s">
        <v>5489</v>
      </c>
      <c r="AA239" s="53" t="s">
        <v>3558</v>
      </c>
      <c r="AB239" s="53" t="s">
        <v>3355</v>
      </c>
      <c r="AC239" s="53" t="s">
        <v>4447</v>
      </c>
      <c r="AD239" s="53" t="s">
        <v>3355</v>
      </c>
      <c r="AE239" s="53" t="s">
        <v>3355</v>
      </c>
      <c r="AF239" s="53" t="s">
        <v>3355</v>
      </c>
      <c r="AG239" s="53" t="s">
        <v>3355</v>
      </c>
      <c r="AH239" s="53" t="s">
        <v>3355</v>
      </c>
      <c r="AI239" s="53" t="s">
        <v>3355</v>
      </c>
      <c r="AJ239" s="53" t="s">
        <v>3355</v>
      </c>
      <c r="AK239" s="53" t="s">
        <v>1292</v>
      </c>
      <c r="AL239" s="53" t="s">
        <v>5492</v>
      </c>
      <c r="AM239" s="53" t="s">
        <v>3355</v>
      </c>
      <c r="AN239" s="53" t="s">
        <v>4671</v>
      </c>
      <c r="AO239" s="53" t="s">
        <v>3355</v>
      </c>
      <c r="AP239" s="54">
        <v>45674.7092476852</v>
      </c>
      <c r="AQ239" s="53" t="s">
        <v>3355</v>
      </c>
      <c r="AR239" s="53" t="s">
        <v>3556</v>
      </c>
      <c r="AS239" s="53" t="s">
        <v>3383</v>
      </c>
      <c r="AT239" s="53" t="s">
        <v>4108</v>
      </c>
      <c r="AU239" s="53" t="s">
        <v>5493</v>
      </c>
      <c r="AV239" s="53" t="s">
        <v>3355</v>
      </c>
      <c r="AW239" s="54">
        <v>45666.3676273148</v>
      </c>
      <c r="AX239" s="53" t="s">
        <v>5492</v>
      </c>
      <c r="AY239" s="53" t="s">
        <v>4090</v>
      </c>
      <c r="AZ239" s="53" t="s">
        <v>3355</v>
      </c>
      <c r="BA239" s="53" t="s">
        <v>3355</v>
      </c>
      <c r="BB239" s="53" t="s">
        <v>3355</v>
      </c>
      <c r="BC239" s="53" t="s">
        <v>4109</v>
      </c>
      <c r="BD239" s="53" t="s">
        <v>4110</v>
      </c>
      <c r="BE239" s="53" t="s">
        <v>3355</v>
      </c>
      <c r="BF239" s="53" t="s">
        <v>4092</v>
      </c>
      <c r="BG239" s="53" t="s">
        <v>4111</v>
      </c>
      <c r="BH239" s="53" t="s">
        <v>5494</v>
      </c>
      <c r="BI239" s="53" t="s">
        <v>4113</v>
      </c>
      <c r="BJ239" s="53" t="s">
        <v>3355</v>
      </c>
      <c r="BK239" s="53" t="s">
        <v>3355</v>
      </c>
      <c r="BL239" s="53" t="s">
        <v>3355</v>
      </c>
      <c r="BM239" s="53" t="s">
        <v>3355</v>
      </c>
      <c r="BN239" s="53">
        <v>2000</v>
      </c>
      <c r="BO239" s="53" t="s">
        <v>3355</v>
      </c>
      <c r="BP239" s="53" t="s">
        <v>5315</v>
      </c>
      <c r="BQ239" s="53" t="s">
        <v>4114</v>
      </c>
      <c r="BR239" s="53" t="s">
        <v>3355</v>
      </c>
      <c r="BS239" s="53" t="s">
        <v>1292</v>
      </c>
      <c r="BT239" s="53" t="s">
        <v>1292</v>
      </c>
      <c r="BU239" s="53" t="s">
        <v>3355</v>
      </c>
      <c r="BV239" s="53" t="s">
        <v>4095</v>
      </c>
      <c r="BW239" s="53" t="s">
        <v>3355</v>
      </c>
      <c r="BX239" s="53">
        <v>2000</v>
      </c>
      <c r="BY239" s="53" t="s">
        <v>3355</v>
      </c>
      <c r="BZ239" s="53" t="s">
        <v>3355</v>
      </c>
      <c r="CA239" s="53" t="s">
        <v>4095</v>
      </c>
      <c r="CB239" s="53" t="s">
        <v>3355</v>
      </c>
      <c r="CC239" s="53" t="s">
        <v>3355</v>
      </c>
      <c r="CD239" s="53" t="s">
        <v>3355</v>
      </c>
      <c r="CE239" t="s">
        <v>4096</v>
      </c>
      <c r="CF239" t="s">
        <v>4097</v>
      </c>
    </row>
    <row r="240" spans="1:84">
      <c r="A240" s="53">
        <v>43602</v>
      </c>
      <c r="B240" s="53" t="s">
        <v>3355</v>
      </c>
      <c r="C240" s="53" t="s">
        <v>5495</v>
      </c>
      <c r="D240" s="53" t="s">
        <v>3355</v>
      </c>
      <c r="E240" s="53" t="s">
        <v>4099</v>
      </c>
      <c r="F240" s="53" t="s">
        <v>5496</v>
      </c>
      <c r="G240" s="53" t="s">
        <v>3383</v>
      </c>
      <c r="H240" s="53" t="s">
        <v>5497</v>
      </c>
      <c r="I240" s="53">
        <v>2000</v>
      </c>
      <c r="J240" s="53" t="s">
        <v>3355</v>
      </c>
      <c r="K240" s="53" t="s">
        <v>3355</v>
      </c>
      <c r="L240" s="53" t="s">
        <v>4219</v>
      </c>
      <c r="M240" s="53" t="s">
        <v>3558</v>
      </c>
      <c r="N240" s="53" t="s">
        <v>5489</v>
      </c>
      <c r="O240" s="53" t="s">
        <v>3355</v>
      </c>
      <c r="P240" s="53" t="s">
        <v>3355</v>
      </c>
      <c r="Q240" s="53" t="s">
        <v>4103</v>
      </c>
      <c r="R240" s="53" t="s">
        <v>5498</v>
      </c>
      <c r="S240" s="53" t="s">
        <v>5499</v>
      </c>
      <c r="T240" s="53" t="s">
        <v>4106</v>
      </c>
      <c r="U240" s="53" t="s">
        <v>3355</v>
      </c>
      <c r="V240" s="53" t="s">
        <v>3352</v>
      </c>
      <c r="W240" s="53" t="s">
        <v>3355</v>
      </c>
      <c r="X240" s="53" t="s">
        <v>3355</v>
      </c>
      <c r="Y240" s="53" t="s">
        <v>4107</v>
      </c>
      <c r="Z240" s="53" t="s">
        <v>5489</v>
      </c>
      <c r="AA240" s="53" t="s">
        <v>3558</v>
      </c>
      <c r="AB240" s="53" t="s">
        <v>3355</v>
      </c>
      <c r="AC240" s="53" t="s">
        <v>4447</v>
      </c>
      <c r="AD240" s="53" t="s">
        <v>3355</v>
      </c>
      <c r="AE240" s="53" t="s">
        <v>3355</v>
      </c>
      <c r="AF240" s="53" t="s">
        <v>3355</v>
      </c>
      <c r="AG240" s="53" t="s">
        <v>3355</v>
      </c>
      <c r="AH240" s="53" t="s">
        <v>3355</v>
      </c>
      <c r="AI240" s="53" t="s">
        <v>3355</v>
      </c>
      <c r="AJ240" s="53" t="s">
        <v>3355</v>
      </c>
      <c r="AK240" s="53" t="s">
        <v>1292</v>
      </c>
      <c r="AL240" s="53" t="s">
        <v>5500</v>
      </c>
      <c r="AM240" s="53" t="s">
        <v>3355</v>
      </c>
      <c r="AN240" s="53" t="s">
        <v>4991</v>
      </c>
      <c r="AO240" s="53" t="s">
        <v>3355</v>
      </c>
      <c r="AP240" s="54">
        <v>45674.7092592593</v>
      </c>
      <c r="AQ240" s="53" t="s">
        <v>3355</v>
      </c>
      <c r="AR240" s="53" t="s">
        <v>3556</v>
      </c>
      <c r="AS240" s="53" t="s">
        <v>3383</v>
      </c>
      <c r="AT240" s="53" t="s">
        <v>4108</v>
      </c>
      <c r="AU240" s="53" t="s">
        <v>5501</v>
      </c>
      <c r="AV240" s="53" t="s">
        <v>3355</v>
      </c>
      <c r="AW240" s="54">
        <v>45666.3671759259</v>
      </c>
      <c r="AX240" s="53" t="s">
        <v>5500</v>
      </c>
      <c r="AY240" s="53" t="s">
        <v>4090</v>
      </c>
      <c r="AZ240" s="53" t="s">
        <v>3355</v>
      </c>
      <c r="BA240" s="53" t="s">
        <v>3355</v>
      </c>
      <c r="BB240" s="53" t="s">
        <v>3355</v>
      </c>
      <c r="BC240" s="53" t="s">
        <v>4109</v>
      </c>
      <c r="BD240" s="53" t="s">
        <v>4110</v>
      </c>
      <c r="BE240" s="53" t="s">
        <v>3355</v>
      </c>
      <c r="BF240" s="53" t="s">
        <v>4092</v>
      </c>
      <c r="BG240" s="53" t="s">
        <v>4111</v>
      </c>
      <c r="BH240" s="53" t="s">
        <v>5502</v>
      </c>
      <c r="BI240" s="53" t="s">
        <v>4113</v>
      </c>
      <c r="BJ240" s="53" t="s">
        <v>3355</v>
      </c>
      <c r="BK240" s="53" t="s">
        <v>3355</v>
      </c>
      <c r="BL240" s="53" t="s">
        <v>3355</v>
      </c>
      <c r="BM240" s="53" t="s">
        <v>3355</v>
      </c>
      <c r="BN240" s="53">
        <v>2000</v>
      </c>
      <c r="BO240" s="53" t="s">
        <v>3355</v>
      </c>
      <c r="BP240" s="53" t="s">
        <v>5315</v>
      </c>
      <c r="BQ240" s="53" t="s">
        <v>4114</v>
      </c>
      <c r="BR240" s="53" t="s">
        <v>3355</v>
      </c>
      <c r="BS240" s="53" t="s">
        <v>1292</v>
      </c>
      <c r="BT240" s="53" t="s">
        <v>1292</v>
      </c>
      <c r="BU240" s="53" t="s">
        <v>3355</v>
      </c>
      <c r="BV240" s="53" t="s">
        <v>4095</v>
      </c>
      <c r="BW240" s="53" t="s">
        <v>3355</v>
      </c>
      <c r="BX240" s="53">
        <v>2000</v>
      </c>
      <c r="BY240" s="53" t="s">
        <v>3355</v>
      </c>
      <c r="BZ240" s="53" t="s">
        <v>3355</v>
      </c>
      <c r="CA240" s="53" t="s">
        <v>4095</v>
      </c>
      <c r="CB240" s="53" t="s">
        <v>3355</v>
      </c>
      <c r="CC240" s="53" t="s">
        <v>3355</v>
      </c>
      <c r="CD240" s="53" t="s">
        <v>3355</v>
      </c>
      <c r="CE240" t="s">
        <v>4096</v>
      </c>
      <c r="CF240" t="s">
        <v>4097</v>
      </c>
    </row>
    <row r="241" spans="1:84">
      <c r="A241" s="53">
        <v>43603</v>
      </c>
      <c r="B241" s="53" t="s">
        <v>3355</v>
      </c>
      <c r="C241" s="53" t="s">
        <v>5503</v>
      </c>
      <c r="D241" s="53" t="s">
        <v>3355</v>
      </c>
      <c r="E241" s="53" t="s">
        <v>4099</v>
      </c>
      <c r="F241" s="53" t="s">
        <v>5504</v>
      </c>
      <c r="G241" s="53" t="s">
        <v>3383</v>
      </c>
      <c r="H241" s="53" t="s">
        <v>5505</v>
      </c>
      <c r="I241" s="53">
        <v>2000</v>
      </c>
      <c r="J241" s="53" t="s">
        <v>3355</v>
      </c>
      <c r="K241" s="53" t="s">
        <v>3355</v>
      </c>
      <c r="L241" s="53" t="s">
        <v>4219</v>
      </c>
      <c r="M241" s="53" t="s">
        <v>3558</v>
      </c>
      <c r="N241" s="53" t="s">
        <v>5489</v>
      </c>
      <c r="O241" s="53" t="s">
        <v>3355</v>
      </c>
      <c r="P241" s="53" t="s">
        <v>3355</v>
      </c>
      <c r="Q241" s="53" t="s">
        <v>4103</v>
      </c>
      <c r="R241" s="53" t="s">
        <v>5506</v>
      </c>
      <c r="S241" s="53" t="s">
        <v>4083</v>
      </c>
      <c r="T241" s="53" t="s">
        <v>4106</v>
      </c>
      <c r="U241" s="53" t="s">
        <v>3355</v>
      </c>
      <c r="V241" s="53" t="s">
        <v>3352</v>
      </c>
      <c r="W241" s="53" t="s">
        <v>3355</v>
      </c>
      <c r="X241" s="53" t="s">
        <v>3355</v>
      </c>
      <c r="Y241" s="53" t="s">
        <v>4107</v>
      </c>
      <c r="Z241" s="53" t="s">
        <v>5489</v>
      </c>
      <c r="AA241" s="53" t="s">
        <v>3558</v>
      </c>
      <c r="AB241" s="53" t="s">
        <v>3355</v>
      </c>
      <c r="AC241" s="53" t="s">
        <v>4447</v>
      </c>
      <c r="AD241" s="53" t="s">
        <v>3355</v>
      </c>
      <c r="AE241" s="53" t="s">
        <v>3355</v>
      </c>
      <c r="AF241" s="53" t="s">
        <v>3355</v>
      </c>
      <c r="AG241" s="53" t="s">
        <v>3355</v>
      </c>
      <c r="AH241" s="53" t="s">
        <v>3355</v>
      </c>
      <c r="AI241" s="53" t="s">
        <v>3355</v>
      </c>
      <c r="AJ241" s="53" t="s">
        <v>3355</v>
      </c>
      <c r="AK241" s="53" t="s">
        <v>1292</v>
      </c>
      <c r="AL241" s="53" t="s">
        <v>5507</v>
      </c>
      <c r="AM241" s="53" t="s">
        <v>3355</v>
      </c>
      <c r="AN241" s="53" t="s">
        <v>4762</v>
      </c>
      <c r="AO241" s="53" t="s">
        <v>3355</v>
      </c>
      <c r="AP241" s="54">
        <v>45674.7092824074</v>
      </c>
      <c r="AQ241" s="53" t="s">
        <v>3355</v>
      </c>
      <c r="AR241" s="53" t="s">
        <v>3556</v>
      </c>
      <c r="AS241" s="53" t="s">
        <v>3383</v>
      </c>
      <c r="AT241" s="53" t="s">
        <v>4108</v>
      </c>
      <c r="AU241" s="53" t="s">
        <v>5508</v>
      </c>
      <c r="AV241" s="53" t="s">
        <v>3355</v>
      </c>
      <c r="AW241" s="54">
        <v>45666.3668171296</v>
      </c>
      <c r="AX241" s="53" t="s">
        <v>5507</v>
      </c>
      <c r="AY241" s="53" t="s">
        <v>4090</v>
      </c>
      <c r="AZ241" s="53" t="s">
        <v>3355</v>
      </c>
      <c r="BA241" s="53" t="s">
        <v>3355</v>
      </c>
      <c r="BB241" s="53" t="s">
        <v>3355</v>
      </c>
      <c r="BC241" s="53" t="s">
        <v>4109</v>
      </c>
      <c r="BD241" s="53" t="s">
        <v>4110</v>
      </c>
      <c r="BE241" s="53" t="s">
        <v>3355</v>
      </c>
      <c r="BF241" s="53" t="s">
        <v>4092</v>
      </c>
      <c r="BG241" s="53" t="s">
        <v>4111</v>
      </c>
      <c r="BH241" s="53" t="s">
        <v>5509</v>
      </c>
      <c r="BI241" s="53" t="s">
        <v>4113</v>
      </c>
      <c r="BJ241" s="53" t="s">
        <v>3355</v>
      </c>
      <c r="BK241" s="53" t="s">
        <v>3355</v>
      </c>
      <c r="BL241" s="53" t="s">
        <v>3355</v>
      </c>
      <c r="BM241" s="53" t="s">
        <v>3355</v>
      </c>
      <c r="BN241" s="53">
        <v>2000</v>
      </c>
      <c r="BO241" s="53" t="s">
        <v>3355</v>
      </c>
      <c r="BP241" s="53" t="s">
        <v>5315</v>
      </c>
      <c r="BQ241" s="53" t="s">
        <v>4114</v>
      </c>
      <c r="BR241" s="53" t="s">
        <v>3355</v>
      </c>
      <c r="BS241" s="53" t="s">
        <v>1292</v>
      </c>
      <c r="BT241" s="53" t="s">
        <v>1292</v>
      </c>
      <c r="BU241" s="53" t="s">
        <v>3355</v>
      </c>
      <c r="BV241" s="53" t="s">
        <v>4095</v>
      </c>
      <c r="BW241" s="53" t="s">
        <v>3355</v>
      </c>
      <c r="BX241" s="53">
        <v>2000</v>
      </c>
      <c r="BY241" s="53" t="s">
        <v>3355</v>
      </c>
      <c r="BZ241" s="53" t="s">
        <v>3355</v>
      </c>
      <c r="CA241" s="53" t="s">
        <v>4095</v>
      </c>
      <c r="CB241" s="53" t="s">
        <v>3355</v>
      </c>
      <c r="CC241" s="53" t="s">
        <v>3355</v>
      </c>
      <c r="CD241" s="53" t="s">
        <v>3355</v>
      </c>
      <c r="CE241" t="s">
        <v>4096</v>
      </c>
      <c r="CF241" t="s">
        <v>4097</v>
      </c>
    </row>
    <row r="242" spans="1:84">
      <c r="A242" s="53">
        <v>43604</v>
      </c>
      <c r="B242" s="53" t="s">
        <v>4214</v>
      </c>
      <c r="C242" s="53" t="s">
        <v>3355</v>
      </c>
      <c r="D242" s="53" t="s">
        <v>5510</v>
      </c>
      <c r="E242" s="53" t="s">
        <v>4099</v>
      </c>
      <c r="F242" s="53" t="s">
        <v>5511</v>
      </c>
      <c r="G242" s="53" t="s">
        <v>3383</v>
      </c>
      <c r="H242" s="53" t="s">
        <v>4354</v>
      </c>
      <c r="I242" s="53">
        <v>9000</v>
      </c>
      <c r="J242" s="53" t="s">
        <v>3355</v>
      </c>
      <c r="K242" s="53" t="s">
        <v>3355</v>
      </c>
      <c r="L242" s="53" t="s">
        <v>4219</v>
      </c>
      <c r="M242" s="53" t="s">
        <v>3558</v>
      </c>
      <c r="N242" s="53" t="s">
        <v>5512</v>
      </c>
      <c r="O242" s="53" t="s">
        <v>3355</v>
      </c>
      <c r="P242" s="53" t="s">
        <v>3355</v>
      </c>
      <c r="Q242" s="53" t="s">
        <v>4354</v>
      </c>
      <c r="R242" s="53" t="s">
        <v>4355</v>
      </c>
      <c r="S242" s="53" t="s">
        <v>4356</v>
      </c>
      <c r="T242" s="53" t="s">
        <v>3355</v>
      </c>
      <c r="U242" s="53" t="s">
        <v>3355</v>
      </c>
      <c r="V242" s="53" t="s">
        <v>3352</v>
      </c>
      <c r="W242" s="53" t="s">
        <v>3355</v>
      </c>
      <c r="X242" s="53" t="s">
        <v>5513</v>
      </c>
      <c r="Y242" s="53" t="s">
        <v>4107</v>
      </c>
      <c r="Z242" s="53" t="s">
        <v>5512</v>
      </c>
      <c r="AA242" s="53" t="s">
        <v>3558</v>
      </c>
      <c r="AB242" s="53" t="s">
        <v>4225</v>
      </c>
      <c r="AC242" s="53" t="s">
        <v>4447</v>
      </c>
      <c r="AD242" s="53" t="s">
        <v>3355</v>
      </c>
      <c r="AE242" s="53" t="s">
        <v>3355</v>
      </c>
      <c r="AF242" s="53" t="s">
        <v>3355</v>
      </c>
      <c r="AG242" s="53" t="s">
        <v>3355</v>
      </c>
      <c r="AH242" s="53" t="s">
        <v>3355</v>
      </c>
      <c r="AI242" s="53" t="s">
        <v>3355</v>
      </c>
      <c r="AJ242" s="53" t="s">
        <v>3355</v>
      </c>
      <c r="AK242" s="53" t="s">
        <v>1292</v>
      </c>
      <c r="AL242" s="53" t="s">
        <v>5514</v>
      </c>
      <c r="AM242" s="53" t="s">
        <v>3355</v>
      </c>
      <c r="AN242" s="53" t="s">
        <v>4736</v>
      </c>
      <c r="AO242" s="53" t="s">
        <v>3355</v>
      </c>
      <c r="AP242" s="54">
        <v>45674.7092708333</v>
      </c>
      <c r="AQ242" s="53" t="s">
        <v>3355</v>
      </c>
      <c r="AR242" s="53" t="s">
        <v>3556</v>
      </c>
      <c r="AS242" s="53" t="s">
        <v>3383</v>
      </c>
      <c r="AT242" s="53" t="s">
        <v>4089</v>
      </c>
      <c r="AU242" s="53" t="s">
        <v>5515</v>
      </c>
      <c r="AV242" s="53" t="s">
        <v>3355</v>
      </c>
      <c r="AW242" s="54">
        <v>45665.6947453704</v>
      </c>
      <c r="AX242" s="53" t="s">
        <v>5514</v>
      </c>
      <c r="AY242" s="53" t="s">
        <v>4090</v>
      </c>
      <c r="AZ242" s="53" t="s">
        <v>3355</v>
      </c>
      <c r="BA242" s="53" t="s">
        <v>3355</v>
      </c>
      <c r="BB242" s="53" t="s">
        <v>3355</v>
      </c>
      <c r="BC242" s="53" t="s">
        <v>3355</v>
      </c>
      <c r="BD242" s="53" t="s">
        <v>5516</v>
      </c>
      <c r="BE242" s="53" t="s">
        <v>3355</v>
      </c>
      <c r="BF242" s="53" t="s">
        <v>4092</v>
      </c>
      <c r="BG242" s="53" t="s">
        <v>3355</v>
      </c>
      <c r="BH242" s="53" t="s">
        <v>3355</v>
      </c>
      <c r="BI242" s="53" t="s">
        <v>739</v>
      </c>
      <c r="BJ242" s="53" t="s">
        <v>3355</v>
      </c>
      <c r="BK242" s="53" t="s">
        <v>3355</v>
      </c>
      <c r="BL242" s="53" t="s">
        <v>3355</v>
      </c>
      <c r="BM242" s="53" t="s">
        <v>3355</v>
      </c>
      <c r="BN242" s="53">
        <v>9000</v>
      </c>
      <c r="BO242" s="53" t="s">
        <v>3355</v>
      </c>
      <c r="BP242" s="53" t="s">
        <v>5315</v>
      </c>
      <c r="BQ242" s="53" t="s">
        <v>3355</v>
      </c>
      <c r="BR242" s="53" t="s">
        <v>3355</v>
      </c>
      <c r="BS242" s="53" t="s">
        <v>3355</v>
      </c>
      <c r="BT242" s="53" t="s">
        <v>1292</v>
      </c>
      <c r="BU242" s="53" t="s">
        <v>3355</v>
      </c>
      <c r="BV242" s="53" t="s">
        <v>4095</v>
      </c>
      <c r="BW242" s="53" t="s">
        <v>3355</v>
      </c>
      <c r="BX242" s="53">
        <v>9000</v>
      </c>
      <c r="BY242" s="53" t="s">
        <v>3355</v>
      </c>
      <c r="BZ242" s="53" t="s">
        <v>3355</v>
      </c>
      <c r="CA242" s="53" t="s">
        <v>4095</v>
      </c>
      <c r="CB242" s="53" t="s">
        <v>3355</v>
      </c>
      <c r="CC242" s="53" t="s">
        <v>3355</v>
      </c>
      <c r="CD242" s="53" t="s">
        <v>3355</v>
      </c>
      <c r="CE242" t="s">
        <v>4096</v>
      </c>
      <c r="CF242" t="s">
        <v>4097</v>
      </c>
    </row>
    <row r="243" spans="1:84">
      <c r="A243" s="53">
        <v>43605</v>
      </c>
      <c r="B243" s="53" t="s">
        <v>5097</v>
      </c>
      <c r="C243" s="53" t="s">
        <v>3355</v>
      </c>
      <c r="D243" s="53" t="s">
        <v>5517</v>
      </c>
      <c r="E243" s="53" t="s">
        <v>4099</v>
      </c>
      <c r="F243" s="53" t="s">
        <v>5518</v>
      </c>
      <c r="G243" s="53" t="s">
        <v>3383</v>
      </c>
      <c r="H243" s="53" t="s">
        <v>5100</v>
      </c>
      <c r="I243" s="53">
        <v>438</v>
      </c>
      <c r="J243" s="53" t="s">
        <v>3355</v>
      </c>
      <c r="K243" s="53" t="s">
        <v>3355</v>
      </c>
      <c r="L243" s="53" t="s">
        <v>4219</v>
      </c>
      <c r="M243" s="53" t="s">
        <v>3558</v>
      </c>
      <c r="N243" s="53" t="s">
        <v>5519</v>
      </c>
      <c r="O243" s="53" t="s">
        <v>3355</v>
      </c>
      <c r="P243" s="53" t="s">
        <v>3355</v>
      </c>
      <c r="Q243" s="53" t="s">
        <v>5100</v>
      </c>
      <c r="R243" s="53" t="s">
        <v>5101</v>
      </c>
      <c r="S243" s="53" t="s">
        <v>5102</v>
      </c>
      <c r="T243" s="53" t="s">
        <v>3355</v>
      </c>
      <c r="U243" s="53" t="s">
        <v>3355</v>
      </c>
      <c r="V243" s="53" t="s">
        <v>3352</v>
      </c>
      <c r="W243" s="53" t="s">
        <v>3355</v>
      </c>
      <c r="X243" s="53" t="s">
        <v>5520</v>
      </c>
      <c r="Y243" s="53" t="s">
        <v>4107</v>
      </c>
      <c r="Z243" s="53" t="s">
        <v>5519</v>
      </c>
      <c r="AA243" s="53" t="s">
        <v>3558</v>
      </c>
      <c r="AB243" s="53" t="s">
        <v>4225</v>
      </c>
      <c r="AC243" s="53" t="s">
        <v>4447</v>
      </c>
      <c r="AD243" s="53" t="s">
        <v>3355</v>
      </c>
      <c r="AE243" s="53" t="s">
        <v>3355</v>
      </c>
      <c r="AF243" s="53" t="s">
        <v>3355</v>
      </c>
      <c r="AG243" s="53" t="s">
        <v>3355</v>
      </c>
      <c r="AH243" s="53" t="s">
        <v>3355</v>
      </c>
      <c r="AI243" s="53" t="s">
        <v>3355</v>
      </c>
      <c r="AJ243" s="53" t="s">
        <v>3355</v>
      </c>
      <c r="AK243" s="53" t="s">
        <v>1292</v>
      </c>
      <c r="AL243" s="53" t="s">
        <v>5521</v>
      </c>
      <c r="AM243" s="53" t="s">
        <v>3355</v>
      </c>
      <c r="AN243" s="53" t="s">
        <v>4645</v>
      </c>
      <c r="AO243" s="53" t="s">
        <v>3355</v>
      </c>
      <c r="AP243" s="54">
        <v>45674.7091898148</v>
      </c>
      <c r="AQ243" s="53" t="s">
        <v>3355</v>
      </c>
      <c r="AR243" s="53" t="s">
        <v>3556</v>
      </c>
      <c r="AS243" s="53" t="s">
        <v>3355</v>
      </c>
      <c r="AT243" s="53" t="s">
        <v>5104</v>
      </c>
      <c r="AU243" s="53" t="s">
        <v>5522</v>
      </c>
      <c r="AV243" s="53" t="s">
        <v>5517</v>
      </c>
      <c r="AW243" s="54">
        <v>45664.7361574074</v>
      </c>
      <c r="AX243" s="53" t="s">
        <v>5521</v>
      </c>
      <c r="AY243" s="53" t="s">
        <v>4090</v>
      </c>
      <c r="AZ243" s="53" t="s">
        <v>3355</v>
      </c>
      <c r="BA243" s="53" t="s">
        <v>3355</v>
      </c>
      <c r="BB243" s="53" t="s">
        <v>3355</v>
      </c>
      <c r="BC243" s="53" t="s">
        <v>3355</v>
      </c>
      <c r="BD243" s="53" t="s">
        <v>5105</v>
      </c>
      <c r="BE243" s="53" t="s">
        <v>3355</v>
      </c>
      <c r="BF243" s="53" t="s">
        <v>4092</v>
      </c>
      <c r="BG243" s="53" t="s">
        <v>3355</v>
      </c>
      <c r="BH243" s="53" t="s">
        <v>3355</v>
      </c>
      <c r="BI243" s="53" t="s">
        <v>5106</v>
      </c>
      <c r="BJ243" s="53" t="s">
        <v>3355</v>
      </c>
      <c r="BK243" s="53" t="s">
        <v>3355</v>
      </c>
      <c r="BL243" s="53" t="s">
        <v>3355</v>
      </c>
      <c r="BM243" s="53" t="s">
        <v>3355</v>
      </c>
      <c r="BN243" s="53">
        <v>438</v>
      </c>
      <c r="BO243" s="53" t="s">
        <v>3355</v>
      </c>
      <c r="BP243" s="53" t="s">
        <v>5315</v>
      </c>
      <c r="BQ243" s="53" t="s">
        <v>3355</v>
      </c>
      <c r="BR243" s="53" t="s">
        <v>3355</v>
      </c>
      <c r="BS243" s="53" t="s">
        <v>3355</v>
      </c>
      <c r="BT243" s="53" t="s">
        <v>1292</v>
      </c>
      <c r="BU243" s="53" t="s">
        <v>3355</v>
      </c>
      <c r="BV243" s="53" t="s">
        <v>4095</v>
      </c>
      <c r="BW243" s="53" t="s">
        <v>3355</v>
      </c>
      <c r="BX243" s="53">
        <v>438</v>
      </c>
      <c r="BY243" s="53" t="s">
        <v>3355</v>
      </c>
      <c r="BZ243" s="53" t="s">
        <v>3383</v>
      </c>
      <c r="CA243" s="53" t="s">
        <v>4095</v>
      </c>
      <c r="CB243" s="53" t="s">
        <v>3355</v>
      </c>
      <c r="CC243" s="53" t="s">
        <v>3355</v>
      </c>
      <c r="CD243" s="53" t="s">
        <v>3355</v>
      </c>
      <c r="CE243" t="s">
        <v>4096</v>
      </c>
      <c r="CF243" t="s">
        <v>4097</v>
      </c>
    </row>
    <row r="244" spans="1:84">
      <c r="A244" s="53">
        <v>43606</v>
      </c>
      <c r="B244" s="53" t="s">
        <v>3355</v>
      </c>
      <c r="C244" s="53" t="s">
        <v>5523</v>
      </c>
      <c r="D244" s="53" t="s">
        <v>3355</v>
      </c>
      <c r="E244" s="53" t="s">
        <v>4099</v>
      </c>
      <c r="F244" s="53" t="s">
        <v>5524</v>
      </c>
      <c r="G244" s="53" t="s">
        <v>3383</v>
      </c>
      <c r="H244" s="53" t="s">
        <v>4549</v>
      </c>
      <c r="I244" s="53">
        <v>500</v>
      </c>
      <c r="J244" s="53" t="s">
        <v>3355</v>
      </c>
      <c r="K244" s="53" t="s">
        <v>3355</v>
      </c>
      <c r="L244" s="53" t="s">
        <v>4219</v>
      </c>
      <c r="M244" s="53" t="s">
        <v>3558</v>
      </c>
      <c r="N244" s="53" t="s">
        <v>5346</v>
      </c>
      <c r="O244" s="53" t="s">
        <v>3355</v>
      </c>
      <c r="P244" s="53" t="s">
        <v>3355</v>
      </c>
      <c r="Q244" s="53" t="s">
        <v>3112</v>
      </c>
      <c r="R244" s="53" t="s">
        <v>4551</v>
      </c>
      <c r="S244" s="53" t="s">
        <v>4552</v>
      </c>
      <c r="T244" s="53" t="s">
        <v>4087</v>
      </c>
      <c r="U244" s="53" t="s">
        <v>3355</v>
      </c>
      <c r="V244" s="53" t="s">
        <v>3352</v>
      </c>
      <c r="W244" s="53" t="s">
        <v>3355</v>
      </c>
      <c r="X244" s="53" t="s">
        <v>5525</v>
      </c>
      <c r="Y244" s="53" t="s">
        <v>4107</v>
      </c>
      <c r="Z244" s="53" t="s">
        <v>5526</v>
      </c>
      <c r="AA244" s="53" t="s">
        <v>3558</v>
      </c>
      <c r="AB244" s="53" t="s">
        <v>3355</v>
      </c>
      <c r="AC244" s="53" t="s">
        <v>4447</v>
      </c>
      <c r="AD244" s="53" t="s">
        <v>3355</v>
      </c>
      <c r="AE244" s="53" t="s">
        <v>3355</v>
      </c>
      <c r="AF244" s="53" t="s">
        <v>3355</v>
      </c>
      <c r="AG244" s="53" t="s">
        <v>3355</v>
      </c>
      <c r="AH244" s="53" t="s">
        <v>3355</v>
      </c>
      <c r="AI244" s="53" t="s">
        <v>3355</v>
      </c>
      <c r="AJ244" s="53" t="s">
        <v>3355</v>
      </c>
      <c r="AK244" s="53" t="s">
        <v>1292</v>
      </c>
      <c r="AL244" s="53" t="s">
        <v>5527</v>
      </c>
      <c r="AM244" s="53" t="s">
        <v>3355</v>
      </c>
      <c r="AN244" s="53" t="s">
        <v>4676</v>
      </c>
      <c r="AO244" s="53" t="s">
        <v>3355</v>
      </c>
      <c r="AP244" s="54">
        <v>45674.7091550926</v>
      </c>
      <c r="AQ244" s="53" t="s">
        <v>3355</v>
      </c>
      <c r="AR244" s="53" t="s">
        <v>3556</v>
      </c>
      <c r="AS244" s="53" t="s">
        <v>3383</v>
      </c>
      <c r="AT244" s="53" t="s">
        <v>4089</v>
      </c>
      <c r="AU244" s="53" t="s">
        <v>5528</v>
      </c>
      <c r="AV244" s="53" t="s">
        <v>3355</v>
      </c>
      <c r="AW244" s="54">
        <v>45663.5876041667</v>
      </c>
      <c r="AX244" s="53" t="s">
        <v>5527</v>
      </c>
      <c r="AY244" s="53" t="s">
        <v>4090</v>
      </c>
      <c r="AZ244" s="53" t="s">
        <v>3355</v>
      </c>
      <c r="BA244" s="53" t="s">
        <v>3355</v>
      </c>
      <c r="BB244" s="53" t="s">
        <v>3355</v>
      </c>
      <c r="BC244" s="53" t="s">
        <v>4492</v>
      </c>
      <c r="BD244" s="53" t="s">
        <v>4559</v>
      </c>
      <c r="BE244" s="53" t="s">
        <v>3355</v>
      </c>
      <c r="BF244" s="53" t="s">
        <v>4092</v>
      </c>
      <c r="BG244" s="53" t="s">
        <v>3355</v>
      </c>
      <c r="BH244" s="53" t="s">
        <v>3355</v>
      </c>
      <c r="BI244" s="53" t="s">
        <v>2814</v>
      </c>
      <c r="BJ244" s="53" t="s">
        <v>3355</v>
      </c>
      <c r="BK244" s="53" t="s">
        <v>3355</v>
      </c>
      <c r="BL244" s="53">
        <v>3428237</v>
      </c>
      <c r="BM244" s="53" t="s">
        <v>5529</v>
      </c>
      <c r="BN244" s="53" t="s">
        <v>3355</v>
      </c>
      <c r="BO244" s="53">
        <v>500</v>
      </c>
      <c r="BP244" s="53" t="s">
        <v>5315</v>
      </c>
      <c r="BQ244" s="53" t="s">
        <v>3355</v>
      </c>
      <c r="BR244" s="53" t="s">
        <v>5530</v>
      </c>
      <c r="BS244" s="53" t="s">
        <v>1292</v>
      </c>
      <c r="BT244" s="53" t="s">
        <v>1292</v>
      </c>
      <c r="BU244" s="53" t="s">
        <v>3355</v>
      </c>
      <c r="BV244" s="53" t="s">
        <v>4095</v>
      </c>
      <c r="BW244" s="53" t="s">
        <v>3355</v>
      </c>
      <c r="BX244" s="53">
        <v>500</v>
      </c>
      <c r="BY244" s="53" t="s">
        <v>3355</v>
      </c>
      <c r="BZ244" s="53" t="s">
        <v>3355</v>
      </c>
      <c r="CA244" s="53" t="s">
        <v>4095</v>
      </c>
      <c r="CB244" s="53" t="s">
        <v>3355</v>
      </c>
      <c r="CC244" s="53" t="s">
        <v>3355</v>
      </c>
      <c r="CD244" s="53" t="s">
        <v>3355</v>
      </c>
      <c r="CE244" t="s">
        <v>4096</v>
      </c>
      <c r="CF244" t="s">
        <v>4097</v>
      </c>
    </row>
    <row r="245" spans="1:84">
      <c r="A245" s="53">
        <v>43607</v>
      </c>
      <c r="B245" s="53" t="s">
        <v>3355</v>
      </c>
      <c r="C245" s="53" t="s">
        <v>5531</v>
      </c>
      <c r="D245" s="53" t="s">
        <v>3355</v>
      </c>
      <c r="E245" s="53" t="s">
        <v>4099</v>
      </c>
      <c r="F245" s="53" t="s">
        <v>5532</v>
      </c>
      <c r="G245" s="53" t="s">
        <v>3383</v>
      </c>
      <c r="H245" s="53" t="s">
        <v>5533</v>
      </c>
      <c r="I245" s="53">
        <v>2000</v>
      </c>
      <c r="J245" s="53" t="s">
        <v>3355</v>
      </c>
      <c r="K245" s="53" t="s">
        <v>3355</v>
      </c>
      <c r="L245" s="53" t="s">
        <v>4219</v>
      </c>
      <c r="M245" s="53" t="s">
        <v>3558</v>
      </c>
      <c r="N245" s="53" t="s">
        <v>5526</v>
      </c>
      <c r="O245" s="53" t="s">
        <v>3355</v>
      </c>
      <c r="P245" s="53" t="s">
        <v>3355</v>
      </c>
      <c r="Q245" s="53" t="s">
        <v>4103</v>
      </c>
      <c r="R245" s="53" t="s">
        <v>5534</v>
      </c>
      <c r="S245" s="53" t="s">
        <v>5535</v>
      </c>
      <c r="T245" s="53" t="s">
        <v>4106</v>
      </c>
      <c r="U245" s="53" t="s">
        <v>3355</v>
      </c>
      <c r="V245" s="53" t="s">
        <v>3352</v>
      </c>
      <c r="W245" s="53" t="s">
        <v>3355</v>
      </c>
      <c r="X245" s="53" t="s">
        <v>3355</v>
      </c>
      <c r="Y245" s="53" t="s">
        <v>4107</v>
      </c>
      <c r="Z245" s="53" t="s">
        <v>5526</v>
      </c>
      <c r="AA245" s="53" t="s">
        <v>3558</v>
      </c>
      <c r="AB245" s="53" t="s">
        <v>3355</v>
      </c>
      <c r="AC245" s="53" t="s">
        <v>4447</v>
      </c>
      <c r="AD245" s="53" t="s">
        <v>3355</v>
      </c>
      <c r="AE245" s="53" t="s">
        <v>3355</v>
      </c>
      <c r="AF245" s="53" t="s">
        <v>3355</v>
      </c>
      <c r="AG245" s="53" t="s">
        <v>3355</v>
      </c>
      <c r="AH245" s="53" t="s">
        <v>3355</v>
      </c>
      <c r="AI245" s="53" t="s">
        <v>3355</v>
      </c>
      <c r="AJ245" s="53" t="s">
        <v>3355</v>
      </c>
      <c r="AK245" s="53" t="s">
        <v>1292</v>
      </c>
      <c r="AL245" s="53" t="s">
        <v>5536</v>
      </c>
      <c r="AM245" s="53" t="s">
        <v>3355</v>
      </c>
      <c r="AN245" s="53" t="s">
        <v>4449</v>
      </c>
      <c r="AO245" s="53" t="s">
        <v>3355</v>
      </c>
      <c r="AP245" s="54">
        <v>45674.7092476852</v>
      </c>
      <c r="AQ245" s="53" t="s">
        <v>3355</v>
      </c>
      <c r="AR245" s="53" t="s">
        <v>3556</v>
      </c>
      <c r="AS245" s="53" t="s">
        <v>3383</v>
      </c>
      <c r="AT245" s="53" t="s">
        <v>4108</v>
      </c>
      <c r="AU245" s="53" t="s">
        <v>5537</v>
      </c>
      <c r="AV245" s="53" t="s">
        <v>3355</v>
      </c>
      <c r="AW245" s="54">
        <v>45663.4619675926</v>
      </c>
      <c r="AX245" s="53" t="s">
        <v>5536</v>
      </c>
      <c r="AY245" s="53" t="s">
        <v>4090</v>
      </c>
      <c r="AZ245" s="53" t="s">
        <v>3355</v>
      </c>
      <c r="BA245" s="53" t="s">
        <v>3355</v>
      </c>
      <c r="BB245" s="53" t="s">
        <v>3355</v>
      </c>
      <c r="BC245" s="53" t="s">
        <v>4109</v>
      </c>
      <c r="BD245" s="53" t="s">
        <v>4110</v>
      </c>
      <c r="BE245" s="53" t="s">
        <v>3355</v>
      </c>
      <c r="BF245" s="53" t="s">
        <v>4092</v>
      </c>
      <c r="BG245" s="53" t="s">
        <v>4111</v>
      </c>
      <c r="BH245" s="53" t="s">
        <v>3355</v>
      </c>
      <c r="BI245" s="53" t="s">
        <v>4113</v>
      </c>
      <c r="BJ245" s="53" t="s">
        <v>3355</v>
      </c>
      <c r="BK245" s="53" t="s">
        <v>3355</v>
      </c>
      <c r="BL245" s="53" t="s">
        <v>3355</v>
      </c>
      <c r="BM245" s="53" t="s">
        <v>3355</v>
      </c>
      <c r="BN245" s="53">
        <v>2000</v>
      </c>
      <c r="BO245" s="53" t="s">
        <v>3355</v>
      </c>
      <c r="BP245" s="53" t="s">
        <v>5315</v>
      </c>
      <c r="BQ245" s="53" t="s">
        <v>4114</v>
      </c>
      <c r="BR245" s="53" t="s">
        <v>3355</v>
      </c>
      <c r="BS245" s="53" t="s">
        <v>1292</v>
      </c>
      <c r="BT245" s="53" t="s">
        <v>1292</v>
      </c>
      <c r="BU245" s="53" t="s">
        <v>3355</v>
      </c>
      <c r="BV245" s="53" t="s">
        <v>4095</v>
      </c>
      <c r="BW245" s="53" t="s">
        <v>3355</v>
      </c>
      <c r="BX245" s="53">
        <v>2000</v>
      </c>
      <c r="BY245" s="53" t="s">
        <v>3355</v>
      </c>
      <c r="BZ245" s="53" t="s">
        <v>3355</v>
      </c>
      <c r="CA245" s="53" t="s">
        <v>4095</v>
      </c>
      <c r="CB245" s="53" t="s">
        <v>3355</v>
      </c>
      <c r="CC245" s="53" t="s">
        <v>3355</v>
      </c>
      <c r="CD245" s="53" t="s">
        <v>3355</v>
      </c>
      <c r="CE245" t="s">
        <v>4096</v>
      </c>
      <c r="CF245" t="s">
        <v>4097</v>
      </c>
    </row>
    <row r="246" spans="1:84">
      <c r="A246" s="53">
        <v>43608</v>
      </c>
      <c r="B246" s="53" t="s">
        <v>3355</v>
      </c>
      <c r="C246" s="53" t="s">
        <v>5538</v>
      </c>
      <c r="D246" s="53" t="s">
        <v>3355</v>
      </c>
      <c r="E246" s="53" t="s">
        <v>4099</v>
      </c>
      <c r="F246" s="53" t="s">
        <v>5539</v>
      </c>
      <c r="G246" s="53" t="s">
        <v>3383</v>
      </c>
      <c r="H246" s="53" t="s">
        <v>5540</v>
      </c>
      <c r="I246" s="53">
        <v>550</v>
      </c>
      <c r="J246" s="53" t="s">
        <v>3355</v>
      </c>
      <c r="K246" s="53" t="s">
        <v>3355</v>
      </c>
      <c r="L246" s="53" t="s">
        <v>4219</v>
      </c>
      <c r="M246" s="53" t="s">
        <v>3558</v>
      </c>
      <c r="N246" s="53" t="s">
        <v>5541</v>
      </c>
      <c r="O246" s="53" t="s">
        <v>3355</v>
      </c>
      <c r="P246" s="53" t="s">
        <v>3355</v>
      </c>
      <c r="Q246" s="53" t="s">
        <v>5540</v>
      </c>
      <c r="R246" s="53" t="s">
        <v>5542</v>
      </c>
      <c r="S246" s="53" t="s">
        <v>5543</v>
      </c>
      <c r="T246" s="53" t="s">
        <v>4087</v>
      </c>
      <c r="U246" s="53" t="s">
        <v>3355</v>
      </c>
      <c r="V246" s="53" t="s">
        <v>3352</v>
      </c>
      <c r="W246" s="53" t="s">
        <v>3355</v>
      </c>
      <c r="X246" s="53" t="s">
        <v>5544</v>
      </c>
      <c r="Y246" s="53" t="s">
        <v>4107</v>
      </c>
      <c r="Z246" s="53" t="s">
        <v>5545</v>
      </c>
      <c r="AA246" s="53" t="s">
        <v>3558</v>
      </c>
      <c r="AB246" s="53" t="s">
        <v>3355</v>
      </c>
      <c r="AC246" s="53" t="s">
        <v>4447</v>
      </c>
      <c r="AD246" s="53" t="s">
        <v>3355</v>
      </c>
      <c r="AE246" s="53" t="s">
        <v>3355</v>
      </c>
      <c r="AF246" s="53" t="s">
        <v>3355</v>
      </c>
      <c r="AG246" s="53" t="s">
        <v>3355</v>
      </c>
      <c r="AH246" s="53" t="s">
        <v>3355</v>
      </c>
      <c r="AI246" s="53" t="s">
        <v>3355</v>
      </c>
      <c r="AJ246" s="53" t="s">
        <v>3355</v>
      </c>
      <c r="AK246" s="53" t="s">
        <v>1292</v>
      </c>
      <c r="AL246" s="53" t="s">
        <v>5546</v>
      </c>
      <c r="AM246" s="53" t="s">
        <v>3355</v>
      </c>
      <c r="AN246" s="53" t="s">
        <v>4751</v>
      </c>
      <c r="AO246" s="53" t="s">
        <v>3355</v>
      </c>
      <c r="AP246" s="54">
        <v>45674.7498842593</v>
      </c>
      <c r="AQ246" s="53" t="s">
        <v>3355</v>
      </c>
      <c r="AR246" s="53" t="s">
        <v>3556</v>
      </c>
      <c r="AS246" s="53" t="s">
        <v>3383</v>
      </c>
      <c r="AT246" s="53" t="s">
        <v>4089</v>
      </c>
      <c r="AU246" s="53" t="s">
        <v>5547</v>
      </c>
      <c r="AV246" s="53" t="s">
        <v>3355</v>
      </c>
      <c r="AW246" s="54">
        <v>45600.7270601852</v>
      </c>
      <c r="AX246" s="53" t="s">
        <v>5546</v>
      </c>
      <c r="AY246" s="53" t="s">
        <v>4090</v>
      </c>
      <c r="AZ246" s="53" t="s">
        <v>3355</v>
      </c>
      <c r="BA246" s="53" t="s">
        <v>3355</v>
      </c>
      <c r="BB246" s="53" t="s">
        <v>3355</v>
      </c>
      <c r="BC246" s="53" t="s">
        <v>5548</v>
      </c>
      <c r="BD246" s="53" t="s">
        <v>4459</v>
      </c>
      <c r="BE246" s="53" t="s">
        <v>5549</v>
      </c>
      <c r="BF246" s="53" t="s">
        <v>4092</v>
      </c>
      <c r="BG246" s="53" t="s">
        <v>3355</v>
      </c>
      <c r="BH246" s="53" t="s">
        <v>3355</v>
      </c>
      <c r="BI246" s="53" t="s">
        <v>2814</v>
      </c>
      <c r="BJ246" s="53" t="s">
        <v>3355</v>
      </c>
      <c r="BK246" s="53" t="s">
        <v>3355</v>
      </c>
      <c r="BL246" s="53">
        <v>3332034</v>
      </c>
      <c r="BM246" s="53" t="s">
        <v>5550</v>
      </c>
      <c r="BN246" s="53" t="s">
        <v>3355</v>
      </c>
      <c r="BO246" s="53">
        <v>550</v>
      </c>
      <c r="BP246" s="53" t="s">
        <v>5315</v>
      </c>
      <c r="BQ246" s="53" t="s">
        <v>3355</v>
      </c>
      <c r="BR246" s="53" t="s">
        <v>5551</v>
      </c>
      <c r="BS246" s="53" t="s">
        <v>1292</v>
      </c>
      <c r="BT246" s="53" t="s">
        <v>3355</v>
      </c>
      <c r="BU246" s="53" t="s">
        <v>3355</v>
      </c>
      <c r="BV246" s="53" t="s">
        <v>4095</v>
      </c>
      <c r="BW246" s="53" t="s">
        <v>3355</v>
      </c>
      <c r="BX246" s="53">
        <v>550</v>
      </c>
      <c r="BY246" s="53" t="s">
        <v>3355</v>
      </c>
      <c r="BZ246" s="53" t="s">
        <v>3355</v>
      </c>
      <c r="CA246" s="53" t="s">
        <v>4095</v>
      </c>
      <c r="CB246" s="53" t="s">
        <v>3355</v>
      </c>
      <c r="CC246" s="53" t="s">
        <v>3355</v>
      </c>
      <c r="CD246" s="53" t="s">
        <v>3355</v>
      </c>
      <c r="CE246" t="s">
        <v>4096</v>
      </c>
      <c r="CF246" t="s">
        <v>4097</v>
      </c>
    </row>
    <row r="247" spans="1:84">
      <c r="A247" s="53">
        <v>43609</v>
      </c>
      <c r="B247" s="53" t="s">
        <v>3355</v>
      </c>
      <c r="C247" s="53" t="s">
        <v>5552</v>
      </c>
      <c r="D247" s="53" t="s">
        <v>3355</v>
      </c>
      <c r="E247" s="53" t="s">
        <v>4099</v>
      </c>
      <c r="F247" s="53" t="s">
        <v>5553</v>
      </c>
      <c r="G247" s="53" t="s">
        <v>3383</v>
      </c>
      <c r="H247" s="53" t="s">
        <v>2902</v>
      </c>
      <c r="I247" s="53">
        <v>2223.46</v>
      </c>
      <c r="J247" s="53" t="s">
        <v>3355</v>
      </c>
      <c r="K247" s="53" t="s">
        <v>3355</v>
      </c>
      <c r="L247" s="53" t="s">
        <v>4219</v>
      </c>
      <c r="M247" s="53" t="s">
        <v>3558</v>
      </c>
      <c r="N247" s="53" t="s">
        <v>5554</v>
      </c>
      <c r="O247" s="53" t="s">
        <v>3355</v>
      </c>
      <c r="P247" s="53" t="s">
        <v>3355</v>
      </c>
      <c r="Q247" s="53" t="s">
        <v>2902</v>
      </c>
      <c r="R247" s="53" t="s">
        <v>4128</v>
      </c>
      <c r="S247" s="53" t="s">
        <v>4129</v>
      </c>
      <c r="T247" s="53" t="s">
        <v>4087</v>
      </c>
      <c r="U247" s="53" t="s">
        <v>3355</v>
      </c>
      <c r="V247" s="53" t="s">
        <v>3352</v>
      </c>
      <c r="W247" s="53" t="s">
        <v>3355</v>
      </c>
      <c r="X247" s="53" t="s">
        <v>5555</v>
      </c>
      <c r="Y247" s="53" t="s">
        <v>4107</v>
      </c>
      <c r="Z247" s="53" t="s">
        <v>5545</v>
      </c>
      <c r="AA247" s="53" t="s">
        <v>3558</v>
      </c>
      <c r="AB247" s="53" t="s">
        <v>3355</v>
      </c>
      <c r="AC247" s="53" t="s">
        <v>4447</v>
      </c>
      <c r="AD247" s="53" t="s">
        <v>3355</v>
      </c>
      <c r="AE247" s="53" t="s">
        <v>3355</v>
      </c>
      <c r="AF247" s="53" t="s">
        <v>3355</v>
      </c>
      <c r="AG247" s="53" t="s">
        <v>3355</v>
      </c>
      <c r="AH247" s="53" t="s">
        <v>3355</v>
      </c>
      <c r="AI247" s="53" t="s">
        <v>3355</v>
      </c>
      <c r="AJ247" s="53" t="s">
        <v>3355</v>
      </c>
      <c r="AK247" s="53" t="s">
        <v>1292</v>
      </c>
      <c r="AL247" s="53" t="s">
        <v>5556</v>
      </c>
      <c r="AM247" s="53" t="s">
        <v>3355</v>
      </c>
      <c r="AN247" s="53" t="s">
        <v>4710</v>
      </c>
      <c r="AO247" s="53" t="s">
        <v>3355</v>
      </c>
      <c r="AP247" s="54">
        <v>45674.749849537</v>
      </c>
      <c r="AQ247" s="53" t="s">
        <v>3355</v>
      </c>
      <c r="AR247" s="53" t="s">
        <v>3556</v>
      </c>
      <c r="AS247" s="53" t="s">
        <v>3383</v>
      </c>
      <c r="AT247" s="53" t="s">
        <v>4089</v>
      </c>
      <c r="AU247" s="53" t="s">
        <v>5557</v>
      </c>
      <c r="AV247" s="53" t="s">
        <v>3355</v>
      </c>
      <c r="AW247" s="54">
        <v>45600.6788541667</v>
      </c>
      <c r="AX247" s="53" t="s">
        <v>5556</v>
      </c>
      <c r="AY247" s="53" t="s">
        <v>4090</v>
      </c>
      <c r="AZ247" s="53" t="s">
        <v>3355</v>
      </c>
      <c r="BA247" s="53" t="s">
        <v>3355</v>
      </c>
      <c r="BB247" s="53" t="s">
        <v>3355</v>
      </c>
      <c r="BC247" s="53" t="s">
        <v>138</v>
      </c>
      <c r="BD247" s="53" t="s">
        <v>4459</v>
      </c>
      <c r="BE247" s="53" t="s">
        <v>4132</v>
      </c>
      <c r="BF247" s="53" t="s">
        <v>4092</v>
      </c>
      <c r="BG247" s="53" t="s">
        <v>3355</v>
      </c>
      <c r="BH247" s="53" t="s">
        <v>3355</v>
      </c>
      <c r="BI247" s="53" t="s">
        <v>2814</v>
      </c>
      <c r="BJ247" s="53" t="s">
        <v>3355</v>
      </c>
      <c r="BK247" s="53" t="s">
        <v>3355</v>
      </c>
      <c r="BL247" s="53">
        <v>3342083</v>
      </c>
      <c r="BM247" s="53" t="s">
        <v>5558</v>
      </c>
      <c r="BN247" s="53" t="s">
        <v>3355</v>
      </c>
      <c r="BO247" s="53">
        <v>162</v>
      </c>
      <c r="BP247" s="53" t="s">
        <v>5315</v>
      </c>
      <c r="BQ247" s="53" t="s">
        <v>3355</v>
      </c>
      <c r="BR247" s="53" t="s">
        <v>5559</v>
      </c>
      <c r="BS247" s="53" t="s">
        <v>1292</v>
      </c>
      <c r="BT247" s="53" t="s">
        <v>3355</v>
      </c>
      <c r="BU247" s="53" t="s">
        <v>3355</v>
      </c>
      <c r="BV247" s="53" t="s">
        <v>4095</v>
      </c>
      <c r="BW247" s="53" t="s">
        <v>3355</v>
      </c>
      <c r="BX247" s="53">
        <v>162</v>
      </c>
      <c r="BY247" s="53" t="s">
        <v>3355</v>
      </c>
      <c r="BZ247" s="53" t="s">
        <v>3355</v>
      </c>
      <c r="CA247" s="53" t="s">
        <v>4095</v>
      </c>
      <c r="CB247" s="53" t="s">
        <v>3355</v>
      </c>
      <c r="CC247" s="53" t="s">
        <v>3355</v>
      </c>
      <c r="CD247" s="53" t="s">
        <v>3355</v>
      </c>
      <c r="CE247" t="s">
        <v>4096</v>
      </c>
      <c r="CF247" t="s">
        <v>4097</v>
      </c>
    </row>
    <row r="248" spans="1:84">
      <c r="A248" s="53">
        <v>45809</v>
      </c>
      <c r="B248" s="53" t="s">
        <v>3355</v>
      </c>
      <c r="C248" s="53" t="s">
        <v>5560</v>
      </c>
      <c r="D248" s="53" t="s">
        <v>3355</v>
      </c>
      <c r="E248" s="53" t="s">
        <v>4099</v>
      </c>
      <c r="F248" s="53" t="s">
        <v>5561</v>
      </c>
      <c r="G248" s="53" t="s">
        <v>3383</v>
      </c>
      <c r="H248" s="53" t="s">
        <v>3848</v>
      </c>
      <c r="I248" s="53">
        <v>81000</v>
      </c>
      <c r="J248" s="53" t="s">
        <v>3355</v>
      </c>
      <c r="K248" s="53" t="s">
        <v>3355</v>
      </c>
      <c r="L248" s="53" t="s">
        <v>4219</v>
      </c>
      <c r="M248" s="53" t="s">
        <v>5310</v>
      </c>
      <c r="N248" s="53" t="s">
        <v>5562</v>
      </c>
      <c r="O248" s="53" t="s">
        <v>3355</v>
      </c>
      <c r="P248" s="53" t="s">
        <v>3355</v>
      </c>
      <c r="Q248" s="53" t="s">
        <v>3848</v>
      </c>
      <c r="R248" s="53" t="s">
        <v>4152</v>
      </c>
      <c r="S248" s="53" t="s">
        <v>4153</v>
      </c>
      <c r="T248" s="53" t="s">
        <v>4087</v>
      </c>
      <c r="U248" s="53" t="s">
        <v>3355</v>
      </c>
      <c r="V248" s="53" t="s">
        <v>3352</v>
      </c>
      <c r="W248" s="53" t="s">
        <v>3355</v>
      </c>
      <c r="X248" s="53" t="s">
        <v>5563</v>
      </c>
      <c r="Y248" s="53" t="s">
        <v>4107</v>
      </c>
      <c r="Z248" s="53" t="s">
        <v>5564</v>
      </c>
      <c r="AA248" s="53" t="s">
        <v>5310</v>
      </c>
      <c r="AB248" s="53" t="s">
        <v>3355</v>
      </c>
      <c r="AC248" s="53" t="s">
        <v>4447</v>
      </c>
      <c r="AD248" s="53" t="s">
        <v>3355</v>
      </c>
      <c r="AE248" s="53" t="s">
        <v>3355</v>
      </c>
      <c r="AF248" s="53" t="s">
        <v>3355</v>
      </c>
      <c r="AG248" s="53" t="s">
        <v>3355</v>
      </c>
      <c r="AH248" s="53" t="s">
        <v>3355</v>
      </c>
      <c r="AI248" s="53" t="s">
        <v>3355</v>
      </c>
      <c r="AJ248" s="53" t="s">
        <v>3355</v>
      </c>
      <c r="AK248" s="53" t="s">
        <v>1292</v>
      </c>
      <c r="AL248" s="53" t="s">
        <v>5565</v>
      </c>
      <c r="AM248" s="53" t="s">
        <v>3355</v>
      </c>
      <c r="AN248" s="53" t="s">
        <v>4725</v>
      </c>
      <c r="AO248" s="53" t="s">
        <v>3355</v>
      </c>
      <c r="AP248" s="54">
        <v>45672.7193865741</v>
      </c>
      <c r="AQ248" s="53" t="s">
        <v>3355</v>
      </c>
      <c r="AR248" s="53" t="s">
        <v>5566</v>
      </c>
      <c r="AS248" s="53" t="s">
        <v>3383</v>
      </c>
      <c r="AT248" s="53" t="s">
        <v>4089</v>
      </c>
      <c r="AU248" s="53" t="s">
        <v>5567</v>
      </c>
      <c r="AV248" s="53" t="s">
        <v>3355</v>
      </c>
      <c r="AW248" s="54">
        <v>45625.7273842593</v>
      </c>
      <c r="AX248" s="53" t="s">
        <v>5565</v>
      </c>
      <c r="AY248" s="53" t="s">
        <v>4090</v>
      </c>
      <c r="AZ248" s="53" t="s">
        <v>3355</v>
      </c>
      <c r="BA248" s="53" t="s">
        <v>3355</v>
      </c>
      <c r="BB248" s="53" t="s">
        <v>3355</v>
      </c>
      <c r="BC248" s="53" t="s">
        <v>3371</v>
      </c>
      <c r="BD248" s="53" t="s">
        <v>4155</v>
      </c>
      <c r="BE248" s="53" t="s">
        <v>2841</v>
      </c>
      <c r="BF248" s="53" t="s">
        <v>4092</v>
      </c>
      <c r="BG248" s="53" t="s">
        <v>3355</v>
      </c>
      <c r="BH248" s="53" t="s">
        <v>3355</v>
      </c>
      <c r="BI248" s="53" t="s">
        <v>2814</v>
      </c>
      <c r="BJ248" s="53" t="s">
        <v>3355</v>
      </c>
      <c r="BK248" s="53" t="s">
        <v>3355</v>
      </c>
      <c r="BL248" s="53">
        <v>2757409</v>
      </c>
      <c r="BM248" s="53" t="s">
        <v>5568</v>
      </c>
      <c r="BN248" s="53" t="s">
        <v>3355</v>
      </c>
      <c r="BO248" s="53">
        <v>81000</v>
      </c>
      <c r="BP248" s="53" t="s">
        <v>5569</v>
      </c>
      <c r="BQ248" s="53" t="s">
        <v>3355</v>
      </c>
      <c r="BR248" s="53" t="s">
        <v>5570</v>
      </c>
      <c r="BS248" s="53" t="s">
        <v>1292</v>
      </c>
      <c r="BT248" s="53" t="s">
        <v>3355</v>
      </c>
      <c r="BU248" s="53" t="s">
        <v>3355</v>
      </c>
      <c r="BV248" s="53" t="s">
        <v>4095</v>
      </c>
      <c r="BW248" s="53" t="s">
        <v>3355</v>
      </c>
      <c r="BX248" s="53">
        <v>81000</v>
      </c>
      <c r="BY248" s="53" t="s">
        <v>3355</v>
      </c>
      <c r="BZ248" s="53" t="s">
        <v>3355</v>
      </c>
      <c r="CA248" s="53" t="s">
        <v>4095</v>
      </c>
      <c r="CB248" s="53" t="s">
        <v>3355</v>
      </c>
      <c r="CC248" s="53" t="s">
        <v>5571</v>
      </c>
      <c r="CD248" s="53" t="s">
        <v>5572</v>
      </c>
      <c r="CE248" t="s">
        <v>4096</v>
      </c>
      <c r="CF248" t="s">
        <v>4097</v>
      </c>
    </row>
    <row r="249" spans="1:84">
      <c r="A249" s="53">
        <v>45810</v>
      </c>
      <c r="B249" s="53" t="s">
        <v>3355</v>
      </c>
      <c r="C249" s="53" t="s">
        <v>5573</v>
      </c>
      <c r="D249" s="53" t="s">
        <v>3355</v>
      </c>
      <c r="E249" s="53" t="s">
        <v>4099</v>
      </c>
      <c r="F249" s="53" t="s">
        <v>5574</v>
      </c>
      <c r="G249" s="53" t="s">
        <v>3383</v>
      </c>
      <c r="H249" s="53" t="s">
        <v>3101</v>
      </c>
      <c r="I249" s="53">
        <v>172840</v>
      </c>
      <c r="J249" s="53" t="s">
        <v>3355</v>
      </c>
      <c r="K249" s="53" t="s">
        <v>3355</v>
      </c>
      <c r="L249" s="53" t="s">
        <v>4219</v>
      </c>
      <c r="M249" s="53" t="s">
        <v>5310</v>
      </c>
      <c r="N249" s="53" t="s">
        <v>5402</v>
      </c>
      <c r="O249" s="53" t="s">
        <v>3355</v>
      </c>
      <c r="P249" s="53" t="s">
        <v>3355</v>
      </c>
      <c r="Q249" s="53" t="s">
        <v>3101</v>
      </c>
      <c r="R249" s="53" t="s">
        <v>5575</v>
      </c>
      <c r="S249" s="53" t="s">
        <v>5576</v>
      </c>
      <c r="T249" s="53" t="s">
        <v>4087</v>
      </c>
      <c r="U249" s="53" t="s">
        <v>3355</v>
      </c>
      <c r="V249" s="53" t="s">
        <v>3352</v>
      </c>
      <c r="W249" s="53" t="s">
        <v>3355</v>
      </c>
      <c r="X249" s="53" t="s">
        <v>5577</v>
      </c>
      <c r="Y249" s="53" t="s">
        <v>4107</v>
      </c>
      <c r="Z249" s="53" t="s">
        <v>5564</v>
      </c>
      <c r="AA249" s="53" t="s">
        <v>5310</v>
      </c>
      <c r="AB249" s="53" t="s">
        <v>3355</v>
      </c>
      <c r="AC249" s="53" t="s">
        <v>4447</v>
      </c>
      <c r="AD249" s="53" t="s">
        <v>3355</v>
      </c>
      <c r="AE249" s="53" t="s">
        <v>3355</v>
      </c>
      <c r="AF249" s="53" t="s">
        <v>3355</v>
      </c>
      <c r="AG249" s="53" t="s">
        <v>3355</v>
      </c>
      <c r="AH249" s="53" t="s">
        <v>3355</v>
      </c>
      <c r="AI249" s="53" t="s">
        <v>3355</v>
      </c>
      <c r="AJ249" s="53" t="s">
        <v>3355</v>
      </c>
      <c r="AK249" s="53" t="s">
        <v>1292</v>
      </c>
      <c r="AL249" s="53" t="s">
        <v>5578</v>
      </c>
      <c r="AM249" s="53" t="s">
        <v>3355</v>
      </c>
      <c r="AN249" s="53" t="s">
        <v>4812</v>
      </c>
      <c r="AO249" s="53" t="s">
        <v>3355</v>
      </c>
      <c r="AP249" s="54">
        <v>45672.7332291667</v>
      </c>
      <c r="AQ249" s="53" t="s">
        <v>3355</v>
      </c>
      <c r="AR249" s="53" t="s">
        <v>5566</v>
      </c>
      <c r="AS249" s="53" t="s">
        <v>3383</v>
      </c>
      <c r="AT249" s="53" t="s">
        <v>4089</v>
      </c>
      <c r="AU249" s="53" t="s">
        <v>5579</v>
      </c>
      <c r="AV249" s="53" t="s">
        <v>3355</v>
      </c>
      <c r="AW249" s="54">
        <v>45625.7272337963</v>
      </c>
      <c r="AX249" s="53" t="s">
        <v>5578</v>
      </c>
      <c r="AY249" s="53" t="s">
        <v>4090</v>
      </c>
      <c r="AZ249" s="53" t="s">
        <v>3355</v>
      </c>
      <c r="BA249" s="53" t="s">
        <v>3355</v>
      </c>
      <c r="BB249" s="53" t="s">
        <v>3355</v>
      </c>
      <c r="BC249" s="53" t="s">
        <v>3099</v>
      </c>
      <c r="BD249" s="53" t="s">
        <v>4379</v>
      </c>
      <c r="BE249" s="53" t="s">
        <v>2830</v>
      </c>
      <c r="BF249" s="53" t="s">
        <v>4092</v>
      </c>
      <c r="BG249" s="53" t="s">
        <v>3355</v>
      </c>
      <c r="BH249" s="53" t="s">
        <v>3355</v>
      </c>
      <c r="BI249" s="53" t="s">
        <v>2814</v>
      </c>
      <c r="BJ249" s="53" t="s">
        <v>3355</v>
      </c>
      <c r="BK249" s="53" t="s">
        <v>3355</v>
      </c>
      <c r="BL249" s="53">
        <v>2926981</v>
      </c>
      <c r="BM249" s="53" t="s">
        <v>5580</v>
      </c>
      <c r="BN249" s="53" t="s">
        <v>3355</v>
      </c>
      <c r="BO249" s="53">
        <v>172840</v>
      </c>
      <c r="BP249" s="53" t="s">
        <v>5569</v>
      </c>
      <c r="BQ249" s="53" t="s">
        <v>3355</v>
      </c>
      <c r="BR249" s="53" t="s">
        <v>5581</v>
      </c>
      <c r="BS249" s="53" t="s">
        <v>1292</v>
      </c>
      <c r="BT249" s="53" t="s">
        <v>3355</v>
      </c>
      <c r="BU249" s="53" t="s">
        <v>3355</v>
      </c>
      <c r="BV249" s="53" t="s">
        <v>4095</v>
      </c>
      <c r="BW249" s="53" t="s">
        <v>3355</v>
      </c>
      <c r="BX249" s="53">
        <v>172840</v>
      </c>
      <c r="BY249" s="53" t="s">
        <v>3355</v>
      </c>
      <c r="BZ249" s="53" t="s">
        <v>3355</v>
      </c>
      <c r="CA249" s="53" t="s">
        <v>4095</v>
      </c>
      <c r="CB249" s="53" t="s">
        <v>3355</v>
      </c>
      <c r="CC249" s="53" t="s">
        <v>3355</v>
      </c>
      <c r="CD249" s="53" t="s">
        <v>3355</v>
      </c>
      <c r="CE249" t="s">
        <v>4096</v>
      </c>
      <c r="CF249" t="s">
        <v>4097</v>
      </c>
    </row>
    <row r="250" spans="1:84">
      <c r="A250" s="53">
        <v>45811</v>
      </c>
      <c r="B250" s="53" t="s">
        <v>3355</v>
      </c>
      <c r="C250" s="53" t="s">
        <v>5582</v>
      </c>
      <c r="D250" s="53" t="s">
        <v>3355</v>
      </c>
      <c r="E250" s="53" t="s">
        <v>4099</v>
      </c>
      <c r="F250" s="53" t="s">
        <v>5583</v>
      </c>
      <c r="G250" s="53" t="s">
        <v>3383</v>
      </c>
      <c r="H250" s="53" t="s">
        <v>3770</v>
      </c>
      <c r="I250" s="53">
        <v>2955.23</v>
      </c>
      <c r="J250" s="53" t="s">
        <v>3355</v>
      </c>
      <c r="K250" s="53" t="s">
        <v>3355</v>
      </c>
      <c r="L250" s="53" t="s">
        <v>4219</v>
      </c>
      <c r="M250" s="53" t="s">
        <v>5310</v>
      </c>
      <c r="N250" s="53" t="s">
        <v>5584</v>
      </c>
      <c r="O250" s="53" t="s">
        <v>3355</v>
      </c>
      <c r="P250" s="53" t="s">
        <v>3355</v>
      </c>
      <c r="Q250" s="53" t="s">
        <v>3770</v>
      </c>
      <c r="R250" s="53" t="s">
        <v>4602</v>
      </c>
      <c r="S250" s="53" t="s">
        <v>4603</v>
      </c>
      <c r="T250" s="53" t="s">
        <v>4087</v>
      </c>
      <c r="U250" s="53" t="s">
        <v>3355</v>
      </c>
      <c r="V250" s="53" t="s">
        <v>3352</v>
      </c>
      <c r="W250" s="53" t="s">
        <v>3355</v>
      </c>
      <c r="X250" s="53" t="s">
        <v>5585</v>
      </c>
      <c r="Y250" s="53" t="s">
        <v>4107</v>
      </c>
      <c r="Z250" s="53" t="s">
        <v>5564</v>
      </c>
      <c r="AA250" s="53" t="s">
        <v>5310</v>
      </c>
      <c r="AB250" s="53" t="s">
        <v>3355</v>
      </c>
      <c r="AC250" s="53" t="s">
        <v>4447</v>
      </c>
      <c r="AD250" s="53" t="s">
        <v>3355</v>
      </c>
      <c r="AE250" s="53" t="s">
        <v>3355</v>
      </c>
      <c r="AF250" s="53" t="s">
        <v>3355</v>
      </c>
      <c r="AG250" s="53" t="s">
        <v>3355</v>
      </c>
      <c r="AH250" s="53" t="s">
        <v>3355</v>
      </c>
      <c r="AI250" s="53" t="s">
        <v>3355</v>
      </c>
      <c r="AJ250" s="53" t="s">
        <v>3355</v>
      </c>
      <c r="AK250" s="53" t="s">
        <v>1292</v>
      </c>
      <c r="AL250" s="53" t="s">
        <v>5586</v>
      </c>
      <c r="AM250" s="53" t="s">
        <v>3355</v>
      </c>
      <c r="AN250" s="53" t="s">
        <v>4710</v>
      </c>
      <c r="AO250" s="53" t="s">
        <v>3355</v>
      </c>
      <c r="AP250" s="54">
        <v>45672.7194328704</v>
      </c>
      <c r="AQ250" s="53" t="s">
        <v>3355</v>
      </c>
      <c r="AR250" s="53" t="s">
        <v>5566</v>
      </c>
      <c r="AS250" s="53" t="s">
        <v>3383</v>
      </c>
      <c r="AT250" s="53" t="s">
        <v>4089</v>
      </c>
      <c r="AU250" s="53" t="s">
        <v>5587</v>
      </c>
      <c r="AV250" s="53" t="s">
        <v>3355</v>
      </c>
      <c r="AW250" s="54">
        <v>45625.3603703704</v>
      </c>
      <c r="AX250" s="53" t="s">
        <v>5586</v>
      </c>
      <c r="AY250" s="53" t="s">
        <v>4090</v>
      </c>
      <c r="AZ250" s="53" t="s">
        <v>3355</v>
      </c>
      <c r="BA250" s="53" t="s">
        <v>3355</v>
      </c>
      <c r="BB250" s="53" t="s">
        <v>3355</v>
      </c>
      <c r="BC250" s="53" t="s">
        <v>3022</v>
      </c>
      <c r="BD250" s="53" t="s">
        <v>4091</v>
      </c>
      <c r="BE250" s="53" t="s">
        <v>2846</v>
      </c>
      <c r="BF250" s="53" t="s">
        <v>4092</v>
      </c>
      <c r="BG250" s="53" t="s">
        <v>3355</v>
      </c>
      <c r="BH250" s="53" t="s">
        <v>3355</v>
      </c>
      <c r="BI250" s="53" t="s">
        <v>2814</v>
      </c>
      <c r="BJ250" s="53" t="s">
        <v>3355</v>
      </c>
      <c r="BK250" s="53" t="s">
        <v>3355</v>
      </c>
      <c r="BL250" s="53">
        <v>3064891</v>
      </c>
      <c r="BM250" s="53" t="s">
        <v>5588</v>
      </c>
      <c r="BN250" s="53" t="s">
        <v>3355</v>
      </c>
      <c r="BO250" s="53">
        <v>2955.23</v>
      </c>
      <c r="BP250" s="53" t="s">
        <v>5569</v>
      </c>
      <c r="BQ250" s="53" t="s">
        <v>3355</v>
      </c>
      <c r="BR250" s="53" t="s">
        <v>5589</v>
      </c>
      <c r="BS250" s="53" t="s">
        <v>1292</v>
      </c>
      <c r="BT250" s="53" t="s">
        <v>3355</v>
      </c>
      <c r="BU250" s="53" t="s">
        <v>3355</v>
      </c>
      <c r="BV250" s="53" t="s">
        <v>4095</v>
      </c>
      <c r="BW250" s="53" t="s">
        <v>3355</v>
      </c>
      <c r="BX250" s="53">
        <v>2955.23</v>
      </c>
      <c r="BY250" s="53" t="s">
        <v>3355</v>
      </c>
      <c r="BZ250" s="53" t="s">
        <v>3355</v>
      </c>
      <c r="CA250" s="53" t="s">
        <v>4095</v>
      </c>
      <c r="CB250" s="53" t="s">
        <v>3355</v>
      </c>
      <c r="CC250" s="53" t="s">
        <v>3355</v>
      </c>
      <c r="CD250" s="53" t="s">
        <v>3355</v>
      </c>
      <c r="CE250" t="s">
        <v>4096</v>
      </c>
      <c r="CF250" t="s">
        <v>4097</v>
      </c>
    </row>
    <row r="251" spans="1:84">
      <c r="A251" s="53">
        <v>45812</v>
      </c>
      <c r="B251" s="53" t="s">
        <v>3355</v>
      </c>
      <c r="C251" s="53" t="s">
        <v>5590</v>
      </c>
      <c r="D251" s="53" t="s">
        <v>3355</v>
      </c>
      <c r="E251" s="53" t="s">
        <v>4099</v>
      </c>
      <c r="F251" s="53" t="s">
        <v>5591</v>
      </c>
      <c r="G251" s="53" t="s">
        <v>3383</v>
      </c>
      <c r="H251" s="53" t="s">
        <v>3116</v>
      </c>
      <c r="I251" s="53">
        <v>2125</v>
      </c>
      <c r="J251" s="53" t="s">
        <v>3355</v>
      </c>
      <c r="K251" s="53" t="s">
        <v>3355</v>
      </c>
      <c r="L251" s="53" t="s">
        <v>4219</v>
      </c>
      <c r="M251" s="53" t="s">
        <v>5310</v>
      </c>
      <c r="N251" s="53" t="s">
        <v>5592</v>
      </c>
      <c r="O251" s="53" t="s">
        <v>3355</v>
      </c>
      <c r="P251" s="53" t="s">
        <v>3355</v>
      </c>
      <c r="Q251" s="53" t="s">
        <v>3116</v>
      </c>
      <c r="R251" s="53" t="s">
        <v>4193</v>
      </c>
      <c r="S251" s="53" t="s">
        <v>4194</v>
      </c>
      <c r="T251" s="53" t="s">
        <v>4087</v>
      </c>
      <c r="U251" s="53" t="s">
        <v>3355</v>
      </c>
      <c r="V251" s="53" t="s">
        <v>3352</v>
      </c>
      <c r="W251" s="53" t="s">
        <v>3355</v>
      </c>
      <c r="X251" s="53" t="s">
        <v>5593</v>
      </c>
      <c r="Y251" s="53" t="s">
        <v>4107</v>
      </c>
      <c r="Z251" s="53" t="s">
        <v>5564</v>
      </c>
      <c r="AA251" s="53" t="s">
        <v>5310</v>
      </c>
      <c r="AB251" s="53" t="s">
        <v>3355</v>
      </c>
      <c r="AC251" s="53" t="s">
        <v>4447</v>
      </c>
      <c r="AD251" s="53" t="s">
        <v>3355</v>
      </c>
      <c r="AE251" s="53" t="s">
        <v>3355</v>
      </c>
      <c r="AF251" s="53" t="s">
        <v>3355</v>
      </c>
      <c r="AG251" s="53" t="s">
        <v>3355</v>
      </c>
      <c r="AH251" s="53" t="s">
        <v>3355</v>
      </c>
      <c r="AI251" s="53" t="s">
        <v>3355</v>
      </c>
      <c r="AJ251" s="53" t="s">
        <v>3355</v>
      </c>
      <c r="AK251" s="53" t="s">
        <v>1292</v>
      </c>
      <c r="AL251" s="53" t="s">
        <v>5594</v>
      </c>
      <c r="AM251" s="53" t="s">
        <v>3355</v>
      </c>
      <c r="AN251" s="53" t="s">
        <v>4778</v>
      </c>
      <c r="AO251" s="53" t="s">
        <v>3355</v>
      </c>
      <c r="AP251" s="54">
        <v>45672.7194560185</v>
      </c>
      <c r="AQ251" s="53" t="s">
        <v>3355</v>
      </c>
      <c r="AR251" s="53" t="s">
        <v>5566</v>
      </c>
      <c r="AS251" s="53" t="s">
        <v>3383</v>
      </c>
      <c r="AT251" s="53" t="s">
        <v>4089</v>
      </c>
      <c r="AU251" s="53" t="s">
        <v>5595</v>
      </c>
      <c r="AV251" s="53" t="s">
        <v>3355</v>
      </c>
      <c r="AW251" s="54">
        <v>45625.3602662037</v>
      </c>
      <c r="AX251" s="53" t="s">
        <v>5594</v>
      </c>
      <c r="AY251" s="53" t="s">
        <v>4090</v>
      </c>
      <c r="AZ251" s="53" t="s">
        <v>3355</v>
      </c>
      <c r="BA251" s="53" t="s">
        <v>1292</v>
      </c>
      <c r="BB251" s="53" t="s">
        <v>3355</v>
      </c>
      <c r="BC251" s="53" t="s">
        <v>2954</v>
      </c>
      <c r="BD251" s="53" t="s">
        <v>4164</v>
      </c>
      <c r="BE251" s="53" t="s">
        <v>3355</v>
      </c>
      <c r="BF251" s="53" t="s">
        <v>4092</v>
      </c>
      <c r="BG251" s="53" t="s">
        <v>3355</v>
      </c>
      <c r="BH251" s="53" t="s">
        <v>3355</v>
      </c>
      <c r="BI251" s="53" t="s">
        <v>2814</v>
      </c>
      <c r="BJ251" s="53" t="s">
        <v>3355</v>
      </c>
      <c r="BK251" s="53" t="s">
        <v>3355</v>
      </c>
      <c r="BL251" s="53">
        <v>3202153</v>
      </c>
      <c r="BM251" s="53" t="s">
        <v>5596</v>
      </c>
      <c r="BN251" s="53" t="s">
        <v>3355</v>
      </c>
      <c r="BO251" s="53">
        <v>2125</v>
      </c>
      <c r="BP251" s="53" t="s">
        <v>5569</v>
      </c>
      <c r="BQ251" s="53" t="s">
        <v>3355</v>
      </c>
      <c r="BR251" s="53" t="s">
        <v>5597</v>
      </c>
      <c r="BS251" s="53" t="s">
        <v>1292</v>
      </c>
      <c r="BT251" s="53" t="s">
        <v>3355</v>
      </c>
      <c r="BU251" s="53" t="s">
        <v>3355</v>
      </c>
      <c r="BV251" s="53" t="s">
        <v>4095</v>
      </c>
      <c r="BW251" s="53" t="s">
        <v>3355</v>
      </c>
      <c r="BX251" s="53">
        <v>2125</v>
      </c>
      <c r="BY251" s="53" t="s">
        <v>3355</v>
      </c>
      <c r="BZ251" s="53" t="s">
        <v>3355</v>
      </c>
      <c r="CA251" s="53" t="s">
        <v>4095</v>
      </c>
      <c r="CB251" s="53" t="s">
        <v>3355</v>
      </c>
      <c r="CC251" s="53" t="s">
        <v>3355</v>
      </c>
      <c r="CD251" s="53" t="s">
        <v>3355</v>
      </c>
      <c r="CE251" t="s">
        <v>4096</v>
      </c>
      <c r="CF251" t="s">
        <v>4097</v>
      </c>
    </row>
    <row r="252" spans="1:84">
      <c r="A252" s="53">
        <v>45813</v>
      </c>
      <c r="B252" s="53" t="s">
        <v>3355</v>
      </c>
      <c r="C252" s="53" t="s">
        <v>5598</v>
      </c>
      <c r="D252" s="53" t="s">
        <v>3355</v>
      </c>
      <c r="E252" s="53" t="s">
        <v>4099</v>
      </c>
      <c r="F252" s="53" t="s">
        <v>5599</v>
      </c>
      <c r="G252" s="53" t="s">
        <v>3383</v>
      </c>
      <c r="H252" s="53" t="s">
        <v>3116</v>
      </c>
      <c r="I252" s="53">
        <v>4173</v>
      </c>
      <c r="J252" s="53" t="s">
        <v>3355</v>
      </c>
      <c r="K252" s="53" t="s">
        <v>3355</v>
      </c>
      <c r="L252" s="53" t="s">
        <v>4219</v>
      </c>
      <c r="M252" s="53" t="s">
        <v>5310</v>
      </c>
      <c r="N252" s="53" t="s">
        <v>5592</v>
      </c>
      <c r="O252" s="53" t="s">
        <v>3355</v>
      </c>
      <c r="P252" s="53" t="s">
        <v>3355</v>
      </c>
      <c r="Q252" s="53" t="s">
        <v>3116</v>
      </c>
      <c r="R252" s="53" t="s">
        <v>4193</v>
      </c>
      <c r="S252" s="53" t="s">
        <v>4194</v>
      </c>
      <c r="T252" s="53" t="s">
        <v>4087</v>
      </c>
      <c r="U252" s="53" t="s">
        <v>3355</v>
      </c>
      <c r="V252" s="53" t="s">
        <v>3352</v>
      </c>
      <c r="W252" s="53" t="s">
        <v>3355</v>
      </c>
      <c r="X252" s="53" t="s">
        <v>5600</v>
      </c>
      <c r="Y252" s="53" t="s">
        <v>4107</v>
      </c>
      <c r="Z252" s="53" t="s">
        <v>5564</v>
      </c>
      <c r="AA252" s="53" t="s">
        <v>5310</v>
      </c>
      <c r="AB252" s="53" t="s">
        <v>3355</v>
      </c>
      <c r="AC252" s="53" t="s">
        <v>4447</v>
      </c>
      <c r="AD252" s="53" t="s">
        <v>3355</v>
      </c>
      <c r="AE252" s="53" t="s">
        <v>3355</v>
      </c>
      <c r="AF252" s="53" t="s">
        <v>3355</v>
      </c>
      <c r="AG252" s="53" t="s">
        <v>3355</v>
      </c>
      <c r="AH252" s="53" t="s">
        <v>3355</v>
      </c>
      <c r="AI252" s="53" t="s">
        <v>3355</v>
      </c>
      <c r="AJ252" s="53" t="s">
        <v>3355</v>
      </c>
      <c r="AK252" s="53" t="s">
        <v>1292</v>
      </c>
      <c r="AL252" s="53" t="s">
        <v>5601</v>
      </c>
      <c r="AM252" s="53" t="s">
        <v>3355</v>
      </c>
      <c r="AN252" s="53" t="s">
        <v>4666</v>
      </c>
      <c r="AO252" s="53" t="s">
        <v>3355</v>
      </c>
      <c r="AP252" s="54">
        <v>45672.7331944444</v>
      </c>
      <c r="AQ252" s="53" t="s">
        <v>3355</v>
      </c>
      <c r="AR252" s="53" t="s">
        <v>5566</v>
      </c>
      <c r="AS252" s="53" t="s">
        <v>3383</v>
      </c>
      <c r="AT252" s="53" t="s">
        <v>4089</v>
      </c>
      <c r="AU252" s="53" t="s">
        <v>5602</v>
      </c>
      <c r="AV252" s="53" t="s">
        <v>3355</v>
      </c>
      <c r="AW252" s="54">
        <v>45625.360162037</v>
      </c>
      <c r="AX252" s="53" t="s">
        <v>5601</v>
      </c>
      <c r="AY252" s="53" t="s">
        <v>4090</v>
      </c>
      <c r="AZ252" s="53" t="s">
        <v>3355</v>
      </c>
      <c r="BA252" s="53" t="s">
        <v>1292</v>
      </c>
      <c r="BB252" s="53" t="s">
        <v>3355</v>
      </c>
      <c r="BC252" s="53" t="s">
        <v>2954</v>
      </c>
      <c r="BD252" s="53" t="s">
        <v>4164</v>
      </c>
      <c r="BE252" s="53" t="s">
        <v>3355</v>
      </c>
      <c r="BF252" s="53" t="s">
        <v>4092</v>
      </c>
      <c r="BG252" s="53" t="s">
        <v>3355</v>
      </c>
      <c r="BH252" s="53" t="s">
        <v>3355</v>
      </c>
      <c r="BI252" s="53" t="s">
        <v>2814</v>
      </c>
      <c r="BJ252" s="53" t="s">
        <v>3355</v>
      </c>
      <c r="BK252" s="53" t="s">
        <v>3355</v>
      </c>
      <c r="BL252" s="53">
        <v>3209684</v>
      </c>
      <c r="BM252" s="53" t="s">
        <v>5603</v>
      </c>
      <c r="BN252" s="53" t="s">
        <v>3355</v>
      </c>
      <c r="BO252" s="53">
        <v>4173</v>
      </c>
      <c r="BP252" s="53" t="s">
        <v>5569</v>
      </c>
      <c r="BQ252" s="53" t="s">
        <v>3355</v>
      </c>
      <c r="BR252" s="53" t="s">
        <v>5604</v>
      </c>
      <c r="BS252" s="53" t="s">
        <v>1292</v>
      </c>
      <c r="BT252" s="53" t="s">
        <v>3355</v>
      </c>
      <c r="BU252" s="53" t="s">
        <v>3355</v>
      </c>
      <c r="BV252" s="53" t="s">
        <v>4095</v>
      </c>
      <c r="BW252" s="53" t="s">
        <v>3355</v>
      </c>
      <c r="BX252" s="53">
        <v>4173</v>
      </c>
      <c r="BY252" s="53" t="s">
        <v>3355</v>
      </c>
      <c r="BZ252" s="53" t="s">
        <v>3355</v>
      </c>
      <c r="CA252" s="53" t="s">
        <v>4095</v>
      </c>
      <c r="CB252" s="53" t="s">
        <v>3355</v>
      </c>
      <c r="CC252" s="53" t="s">
        <v>3355</v>
      </c>
      <c r="CD252" s="53" t="s">
        <v>3355</v>
      </c>
      <c r="CE252" t="s">
        <v>4096</v>
      </c>
      <c r="CF252" t="s">
        <v>4097</v>
      </c>
    </row>
    <row r="253" spans="1:84">
      <c r="A253" s="53">
        <v>45814</v>
      </c>
      <c r="B253" s="53" t="s">
        <v>3355</v>
      </c>
      <c r="C253" s="53" t="s">
        <v>5605</v>
      </c>
      <c r="D253" s="53" t="s">
        <v>3355</v>
      </c>
      <c r="E253" s="53" t="s">
        <v>4099</v>
      </c>
      <c r="F253" s="53" t="s">
        <v>5606</v>
      </c>
      <c r="G253" s="53" t="s">
        <v>3383</v>
      </c>
      <c r="H253" s="53" t="s">
        <v>3116</v>
      </c>
      <c r="I253" s="53">
        <v>2125</v>
      </c>
      <c r="J253" s="53" t="s">
        <v>3355</v>
      </c>
      <c r="K253" s="53" t="s">
        <v>3355</v>
      </c>
      <c r="L253" s="53" t="s">
        <v>4219</v>
      </c>
      <c r="M253" s="53" t="s">
        <v>5310</v>
      </c>
      <c r="N253" s="53" t="s">
        <v>5592</v>
      </c>
      <c r="O253" s="53" t="s">
        <v>3355</v>
      </c>
      <c r="P253" s="53" t="s">
        <v>3355</v>
      </c>
      <c r="Q253" s="53" t="s">
        <v>3116</v>
      </c>
      <c r="R253" s="53" t="s">
        <v>4193</v>
      </c>
      <c r="S253" s="53" t="s">
        <v>4194</v>
      </c>
      <c r="T253" s="53" t="s">
        <v>4087</v>
      </c>
      <c r="U253" s="53" t="s">
        <v>3355</v>
      </c>
      <c r="V253" s="53" t="s">
        <v>3352</v>
      </c>
      <c r="W253" s="53" t="s">
        <v>3355</v>
      </c>
      <c r="X253" s="53" t="s">
        <v>5607</v>
      </c>
      <c r="Y253" s="53" t="s">
        <v>4107</v>
      </c>
      <c r="Z253" s="53" t="s">
        <v>5564</v>
      </c>
      <c r="AA253" s="53" t="s">
        <v>5310</v>
      </c>
      <c r="AB253" s="53" t="s">
        <v>3355</v>
      </c>
      <c r="AC253" s="53" t="s">
        <v>4447</v>
      </c>
      <c r="AD253" s="53" t="s">
        <v>3355</v>
      </c>
      <c r="AE253" s="53" t="s">
        <v>3355</v>
      </c>
      <c r="AF253" s="53" t="s">
        <v>3355</v>
      </c>
      <c r="AG253" s="53" t="s">
        <v>3355</v>
      </c>
      <c r="AH253" s="53" t="s">
        <v>3355</v>
      </c>
      <c r="AI253" s="53" t="s">
        <v>3355</v>
      </c>
      <c r="AJ253" s="53" t="s">
        <v>3355</v>
      </c>
      <c r="AK253" s="53" t="s">
        <v>1292</v>
      </c>
      <c r="AL253" s="53" t="s">
        <v>5608</v>
      </c>
      <c r="AM253" s="53" t="s">
        <v>3355</v>
      </c>
      <c r="AN253" s="53" t="s">
        <v>4701</v>
      </c>
      <c r="AO253" s="53" t="s">
        <v>3355</v>
      </c>
      <c r="AP253" s="54">
        <v>45672.7332407407</v>
      </c>
      <c r="AQ253" s="53" t="s">
        <v>3355</v>
      </c>
      <c r="AR253" s="53" t="s">
        <v>5566</v>
      </c>
      <c r="AS253" s="53" t="s">
        <v>3383</v>
      </c>
      <c r="AT253" s="53" t="s">
        <v>4089</v>
      </c>
      <c r="AU253" s="53" t="s">
        <v>5609</v>
      </c>
      <c r="AV253" s="53" t="s">
        <v>3355</v>
      </c>
      <c r="AW253" s="54">
        <v>45625.3600694444</v>
      </c>
      <c r="AX253" s="53" t="s">
        <v>5608</v>
      </c>
      <c r="AY253" s="53" t="s">
        <v>4090</v>
      </c>
      <c r="AZ253" s="53" t="s">
        <v>3355</v>
      </c>
      <c r="BA253" s="53" t="s">
        <v>1292</v>
      </c>
      <c r="BB253" s="53" t="s">
        <v>3355</v>
      </c>
      <c r="BC253" s="53" t="s">
        <v>2954</v>
      </c>
      <c r="BD253" s="53" t="s">
        <v>4164</v>
      </c>
      <c r="BE253" s="53" t="s">
        <v>3355</v>
      </c>
      <c r="BF253" s="53" t="s">
        <v>4092</v>
      </c>
      <c r="BG253" s="53" t="s">
        <v>3355</v>
      </c>
      <c r="BH253" s="53" t="s">
        <v>3355</v>
      </c>
      <c r="BI253" s="53" t="s">
        <v>2814</v>
      </c>
      <c r="BJ253" s="53" t="s">
        <v>3355</v>
      </c>
      <c r="BK253" s="53" t="s">
        <v>3355</v>
      </c>
      <c r="BL253" s="53">
        <v>3202157</v>
      </c>
      <c r="BM253" s="53" t="s">
        <v>5610</v>
      </c>
      <c r="BN253" s="53" t="s">
        <v>3355</v>
      </c>
      <c r="BO253" s="53">
        <v>2125</v>
      </c>
      <c r="BP253" s="53" t="s">
        <v>5569</v>
      </c>
      <c r="BQ253" s="53" t="s">
        <v>3355</v>
      </c>
      <c r="BR253" s="53" t="s">
        <v>5611</v>
      </c>
      <c r="BS253" s="53" t="s">
        <v>1292</v>
      </c>
      <c r="BT253" s="53" t="s">
        <v>3355</v>
      </c>
      <c r="BU253" s="53" t="s">
        <v>3355</v>
      </c>
      <c r="BV253" s="53" t="s">
        <v>4095</v>
      </c>
      <c r="BW253" s="53" t="s">
        <v>3355</v>
      </c>
      <c r="BX253" s="53">
        <v>2125</v>
      </c>
      <c r="BY253" s="53" t="s">
        <v>3355</v>
      </c>
      <c r="BZ253" s="53" t="s">
        <v>3355</v>
      </c>
      <c r="CA253" s="53" t="s">
        <v>4095</v>
      </c>
      <c r="CB253" s="53" t="s">
        <v>3355</v>
      </c>
      <c r="CC253" s="53" t="s">
        <v>3355</v>
      </c>
      <c r="CD253" s="53" t="s">
        <v>3355</v>
      </c>
      <c r="CE253" t="s">
        <v>4096</v>
      </c>
      <c r="CF253" t="s">
        <v>4097</v>
      </c>
    </row>
    <row r="254" spans="1:84">
      <c r="A254" s="53">
        <v>45815</v>
      </c>
      <c r="B254" s="53" t="s">
        <v>3355</v>
      </c>
      <c r="C254" s="53" t="s">
        <v>5612</v>
      </c>
      <c r="D254" s="53" t="s">
        <v>3355</v>
      </c>
      <c r="E254" s="53" t="s">
        <v>4099</v>
      </c>
      <c r="F254" s="53" t="s">
        <v>5613</v>
      </c>
      <c r="G254" s="53" t="s">
        <v>3383</v>
      </c>
      <c r="H254" s="53" t="s">
        <v>3181</v>
      </c>
      <c r="I254" s="53">
        <v>2941.33</v>
      </c>
      <c r="J254" s="53" t="s">
        <v>3355</v>
      </c>
      <c r="K254" s="53" t="s">
        <v>3355</v>
      </c>
      <c r="L254" s="53" t="s">
        <v>4219</v>
      </c>
      <c r="M254" s="53" t="s">
        <v>5310</v>
      </c>
      <c r="N254" s="53" t="s">
        <v>5614</v>
      </c>
      <c r="O254" s="53" t="s">
        <v>3355</v>
      </c>
      <c r="P254" s="53" t="s">
        <v>3355</v>
      </c>
      <c r="Q254" s="53" t="s">
        <v>3181</v>
      </c>
      <c r="R254" s="53" t="s">
        <v>4240</v>
      </c>
      <c r="S254" s="53" t="s">
        <v>4241</v>
      </c>
      <c r="T254" s="53" t="s">
        <v>4087</v>
      </c>
      <c r="U254" s="53" t="s">
        <v>3355</v>
      </c>
      <c r="V254" s="53" t="s">
        <v>3352</v>
      </c>
      <c r="W254" s="53" t="s">
        <v>3355</v>
      </c>
      <c r="X254" s="53" t="s">
        <v>5615</v>
      </c>
      <c r="Y254" s="53" t="s">
        <v>4107</v>
      </c>
      <c r="Z254" s="53" t="s">
        <v>3434</v>
      </c>
      <c r="AA254" s="53" t="s">
        <v>5310</v>
      </c>
      <c r="AB254" s="53" t="s">
        <v>3355</v>
      </c>
      <c r="AC254" s="53" t="s">
        <v>4447</v>
      </c>
      <c r="AD254" s="53" t="s">
        <v>3355</v>
      </c>
      <c r="AE254" s="53" t="s">
        <v>3355</v>
      </c>
      <c r="AF254" s="53" t="s">
        <v>3355</v>
      </c>
      <c r="AG254" s="53" t="s">
        <v>3355</v>
      </c>
      <c r="AH254" s="53" t="s">
        <v>3355</v>
      </c>
      <c r="AI254" s="53" t="s">
        <v>3355</v>
      </c>
      <c r="AJ254" s="53" t="s">
        <v>3355</v>
      </c>
      <c r="AK254" s="53" t="s">
        <v>1292</v>
      </c>
      <c r="AL254" s="53" t="s">
        <v>5616</v>
      </c>
      <c r="AM254" s="53" t="s">
        <v>3355</v>
      </c>
      <c r="AN254" s="53" t="s">
        <v>4715</v>
      </c>
      <c r="AO254" s="53" t="s">
        <v>3355</v>
      </c>
      <c r="AP254" s="54">
        <v>45672.7194097222</v>
      </c>
      <c r="AQ254" s="53" t="s">
        <v>3355</v>
      </c>
      <c r="AR254" s="53" t="s">
        <v>5566</v>
      </c>
      <c r="AS254" s="53" t="s">
        <v>3383</v>
      </c>
      <c r="AT254" s="53" t="s">
        <v>4089</v>
      </c>
      <c r="AU254" s="53" t="s">
        <v>5617</v>
      </c>
      <c r="AV254" s="53" t="s">
        <v>3355</v>
      </c>
      <c r="AW254" s="54">
        <v>45621.6661689815</v>
      </c>
      <c r="AX254" s="53" t="s">
        <v>5616</v>
      </c>
      <c r="AY254" s="53" t="s">
        <v>4090</v>
      </c>
      <c r="AZ254" s="53" t="s">
        <v>3355</v>
      </c>
      <c r="BA254" s="53" t="s">
        <v>3355</v>
      </c>
      <c r="BB254" s="53" t="s">
        <v>3355</v>
      </c>
      <c r="BC254" s="53" t="s">
        <v>3179</v>
      </c>
      <c r="BD254" s="53" t="s">
        <v>4244</v>
      </c>
      <c r="BE254" s="53" t="s">
        <v>2852</v>
      </c>
      <c r="BF254" s="53" t="s">
        <v>4092</v>
      </c>
      <c r="BG254" s="53" t="s">
        <v>3355</v>
      </c>
      <c r="BH254" s="53" t="s">
        <v>3355</v>
      </c>
      <c r="BI254" s="53" t="s">
        <v>2814</v>
      </c>
      <c r="BJ254" s="53" t="s">
        <v>3355</v>
      </c>
      <c r="BK254" s="53" t="s">
        <v>3355</v>
      </c>
      <c r="BL254" s="53">
        <v>3116853</v>
      </c>
      <c r="BM254" s="53" t="s">
        <v>5618</v>
      </c>
      <c r="BN254" s="53" t="s">
        <v>3355</v>
      </c>
      <c r="BO254" s="53">
        <v>2941.33</v>
      </c>
      <c r="BP254" s="53" t="s">
        <v>5569</v>
      </c>
      <c r="BQ254" s="53" t="s">
        <v>3355</v>
      </c>
      <c r="BR254" s="53" t="s">
        <v>5619</v>
      </c>
      <c r="BS254" s="53" t="s">
        <v>1292</v>
      </c>
      <c r="BT254" s="53" t="s">
        <v>3355</v>
      </c>
      <c r="BU254" s="53" t="s">
        <v>3355</v>
      </c>
      <c r="BV254" s="53" t="s">
        <v>4095</v>
      </c>
      <c r="BW254" s="53" t="s">
        <v>3355</v>
      </c>
      <c r="BX254" s="53">
        <v>2941.33</v>
      </c>
      <c r="BY254" s="53" t="s">
        <v>3355</v>
      </c>
      <c r="BZ254" s="53" t="s">
        <v>3355</v>
      </c>
      <c r="CA254" s="53" t="s">
        <v>4095</v>
      </c>
      <c r="CB254" s="53" t="s">
        <v>3355</v>
      </c>
      <c r="CC254" s="53" t="s">
        <v>3355</v>
      </c>
      <c r="CD254" s="53" t="s">
        <v>3355</v>
      </c>
      <c r="CE254" t="s">
        <v>4096</v>
      </c>
      <c r="CF254" t="s">
        <v>4097</v>
      </c>
    </row>
    <row r="255" spans="1:84">
      <c r="A255" s="53">
        <v>46146</v>
      </c>
      <c r="B255" s="53" t="s">
        <v>3355</v>
      </c>
      <c r="C255" s="53" t="s">
        <v>5620</v>
      </c>
      <c r="D255" s="53" t="s">
        <v>3355</v>
      </c>
      <c r="E255" s="53" t="s">
        <v>4099</v>
      </c>
      <c r="F255" s="53" t="s">
        <v>5621</v>
      </c>
      <c r="G255" s="53" t="s">
        <v>3383</v>
      </c>
      <c r="H255" s="53" t="s">
        <v>5622</v>
      </c>
      <c r="I255" s="53">
        <v>2220</v>
      </c>
      <c r="J255" s="53" t="s">
        <v>3355</v>
      </c>
      <c r="K255" s="53" t="s">
        <v>3355</v>
      </c>
      <c r="L255" s="53" t="s">
        <v>4219</v>
      </c>
      <c r="M255" s="53" t="s">
        <v>5308</v>
      </c>
      <c r="N255" s="53" t="s">
        <v>5308</v>
      </c>
      <c r="O255" s="53" t="s">
        <v>3355</v>
      </c>
      <c r="P255" s="53" t="s">
        <v>3355</v>
      </c>
      <c r="Q255" s="53" t="s">
        <v>5622</v>
      </c>
      <c r="R255" s="53" t="s">
        <v>5623</v>
      </c>
      <c r="S255" s="53" t="s">
        <v>5624</v>
      </c>
      <c r="T255" s="53" t="s">
        <v>4087</v>
      </c>
      <c r="U255" s="53" t="s">
        <v>3355</v>
      </c>
      <c r="V255" s="53" t="s">
        <v>3352</v>
      </c>
      <c r="W255" s="53" t="s">
        <v>3355</v>
      </c>
      <c r="X255" s="53" t="s">
        <v>5625</v>
      </c>
      <c r="Y255" s="53" t="s">
        <v>4107</v>
      </c>
      <c r="Z255" s="53" t="s">
        <v>3558</v>
      </c>
      <c r="AA255" s="53" t="s">
        <v>5626</v>
      </c>
      <c r="AB255" s="53" t="s">
        <v>3355</v>
      </c>
      <c r="AC255" s="53" t="s">
        <v>4447</v>
      </c>
      <c r="AD255" s="53" t="s">
        <v>3355</v>
      </c>
      <c r="AE255" s="53" t="s">
        <v>3355</v>
      </c>
      <c r="AF255" s="53" t="s">
        <v>3355</v>
      </c>
      <c r="AG255" s="53" t="s">
        <v>3355</v>
      </c>
      <c r="AH255" s="53" t="s">
        <v>3355</v>
      </c>
      <c r="AI255" s="53" t="s">
        <v>3355</v>
      </c>
      <c r="AJ255" s="53" t="s">
        <v>3355</v>
      </c>
      <c r="AK255" s="53" t="s">
        <v>1292</v>
      </c>
      <c r="AL255" s="53" t="s">
        <v>5627</v>
      </c>
      <c r="AM255" s="53" t="s">
        <v>3355</v>
      </c>
      <c r="AN255" s="53" t="s">
        <v>4767</v>
      </c>
      <c r="AO255" s="53" t="s">
        <v>3355</v>
      </c>
      <c r="AP255" s="54">
        <v>45730.8241666667</v>
      </c>
      <c r="AQ255" s="53" t="s">
        <v>3355</v>
      </c>
      <c r="AR255" s="53" t="s">
        <v>5168</v>
      </c>
      <c r="AS255" s="53" t="s">
        <v>3383</v>
      </c>
      <c r="AT255" s="53" t="s">
        <v>4089</v>
      </c>
      <c r="AU255" s="53" t="s">
        <v>5628</v>
      </c>
      <c r="AV255" s="53" t="s">
        <v>3355</v>
      </c>
      <c r="AW255" s="54">
        <v>45674.6256944444</v>
      </c>
      <c r="AX255" s="53" t="s">
        <v>5627</v>
      </c>
      <c r="AY255" s="53" t="s">
        <v>4090</v>
      </c>
      <c r="AZ255" s="53" t="s">
        <v>3355</v>
      </c>
      <c r="BA255" s="53" t="s">
        <v>3355</v>
      </c>
      <c r="BB255" s="53" t="s">
        <v>3355</v>
      </c>
      <c r="BC255" s="53" t="s">
        <v>5629</v>
      </c>
      <c r="BD255" s="53" t="s">
        <v>4459</v>
      </c>
      <c r="BE255" s="53" t="s">
        <v>5630</v>
      </c>
      <c r="BF255" s="53" t="s">
        <v>4092</v>
      </c>
      <c r="BG255" s="53" t="s">
        <v>3355</v>
      </c>
      <c r="BH255" s="53" t="s">
        <v>3355</v>
      </c>
      <c r="BI255" s="53" t="s">
        <v>2814</v>
      </c>
      <c r="BJ255" s="53" t="s">
        <v>3355</v>
      </c>
      <c r="BK255" s="53" t="s">
        <v>3355</v>
      </c>
      <c r="BL255" s="53">
        <v>3434468</v>
      </c>
      <c r="BM255" s="53" t="s">
        <v>5631</v>
      </c>
      <c r="BN255" s="53" t="s">
        <v>3355</v>
      </c>
      <c r="BO255" s="53">
        <v>2220</v>
      </c>
      <c r="BP255" s="53" t="s">
        <v>5211</v>
      </c>
      <c r="BQ255" s="53" t="s">
        <v>3355</v>
      </c>
      <c r="BR255" s="53" t="s">
        <v>5632</v>
      </c>
      <c r="BS255" s="53" t="s">
        <v>1292</v>
      </c>
      <c r="BT255" s="53" t="s">
        <v>3355</v>
      </c>
      <c r="BU255" s="53" t="s">
        <v>3355</v>
      </c>
      <c r="BV255" s="53" t="s">
        <v>4095</v>
      </c>
      <c r="BW255" s="53" t="s">
        <v>3355</v>
      </c>
      <c r="BX255" s="53">
        <v>2220</v>
      </c>
      <c r="BY255" s="53" t="s">
        <v>3355</v>
      </c>
      <c r="BZ255" s="53" t="s">
        <v>3355</v>
      </c>
      <c r="CA255" s="53" t="s">
        <v>3355</v>
      </c>
      <c r="CB255" s="53" t="s">
        <v>3355</v>
      </c>
      <c r="CC255" s="53" t="s">
        <v>3355</v>
      </c>
      <c r="CD255" s="53" t="s">
        <v>3355</v>
      </c>
      <c r="CE255" t="s">
        <v>4096</v>
      </c>
      <c r="CF255" t="s">
        <v>4097</v>
      </c>
    </row>
    <row r="256" spans="1:84">
      <c r="A256" s="53">
        <v>46712</v>
      </c>
      <c r="B256" s="53" t="s">
        <v>3355</v>
      </c>
      <c r="C256" s="53" t="s">
        <v>5633</v>
      </c>
      <c r="D256" s="53" t="s">
        <v>3355</v>
      </c>
      <c r="E256" s="53" t="s">
        <v>4099</v>
      </c>
      <c r="F256" s="53" t="s">
        <v>5634</v>
      </c>
      <c r="G256" s="53" t="s">
        <v>3383</v>
      </c>
      <c r="H256" s="53" t="s">
        <v>3770</v>
      </c>
      <c r="I256" s="53">
        <v>2955.23</v>
      </c>
      <c r="J256" s="53" t="s">
        <v>3355</v>
      </c>
      <c r="K256" s="53" t="s">
        <v>3355</v>
      </c>
      <c r="L256" s="53" t="s">
        <v>4219</v>
      </c>
      <c r="M256" s="53" t="s">
        <v>5519</v>
      </c>
      <c r="N256" s="53" t="s">
        <v>5519</v>
      </c>
      <c r="O256" s="53" t="s">
        <v>3355</v>
      </c>
      <c r="P256" s="53" t="s">
        <v>3355</v>
      </c>
      <c r="Q256" s="53" t="s">
        <v>3770</v>
      </c>
      <c r="R256" s="53" t="s">
        <v>4602</v>
      </c>
      <c r="S256" s="53" t="s">
        <v>4603</v>
      </c>
      <c r="T256" s="53" t="s">
        <v>4087</v>
      </c>
      <c r="U256" s="53" t="s">
        <v>3355</v>
      </c>
      <c r="V256" s="53" t="s">
        <v>3352</v>
      </c>
      <c r="W256" s="53" t="s">
        <v>3355</v>
      </c>
      <c r="X256" s="53" t="s">
        <v>5635</v>
      </c>
      <c r="Y256" s="53" t="s">
        <v>4107</v>
      </c>
      <c r="Z256" s="53" t="s">
        <v>5489</v>
      </c>
      <c r="AA256" s="53" t="s">
        <v>5626</v>
      </c>
      <c r="AB256" s="53" t="s">
        <v>3355</v>
      </c>
      <c r="AC256" s="53" t="s">
        <v>4447</v>
      </c>
      <c r="AD256" s="53" t="s">
        <v>3355</v>
      </c>
      <c r="AE256" s="53" t="s">
        <v>3355</v>
      </c>
      <c r="AF256" s="53" t="s">
        <v>3355</v>
      </c>
      <c r="AG256" s="53" t="s">
        <v>3355</v>
      </c>
      <c r="AH256" s="53" t="s">
        <v>3355</v>
      </c>
      <c r="AI256" s="53" t="s">
        <v>3355</v>
      </c>
      <c r="AJ256" s="53" t="s">
        <v>3355</v>
      </c>
      <c r="AK256" s="53" t="s">
        <v>1292</v>
      </c>
      <c r="AL256" s="53" t="s">
        <v>5636</v>
      </c>
      <c r="AM256" s="53" t="s">
        <v>3355</v>
      </c>
      <c r="AN256" s="53" t="s">
        <v>4800</v>
      </c>
      <c r="AO256" s="53" t="s">
        <v>3355</v>
      </c>
      <c r="AP256" s="54">
        <v>45730.8453125</v>
      </c>
      <c r="AQ256" s="53" t="s">
        <v>3355</v>
      </c>
      <c r="AR256" s="53" t="s">
        <v>5168</v>
      </c>
      <c r="AS256" s="53" t="s">
        <v>3383</v>
      </c>
      <c r="AT256" s="53" t="s">
        <v>4089</v>
      </c>
      <c r="AU256" s="53" t="s">
        <v>5637</v>
      </c>
      <c r="AV256" s="53" t="s">
        <v>3355</v>
      </c>
      <c r="AW256" s="54">
        <v>45666.3633912037</v>
      </c>
      <c r="AX256" s="53" t="s">
        <v>5636</v>
      </c>
      <c r="AY256" s="53" t="s">
        <v>4090</v>
      </c>
      <c r="AZ256" s="53" t="s">
        <v>3355</v>
      </c>
      <c r="BA256" s="53" t="s">
        <v>3355</v>
      </c>
      <c r="BB256" s="53" t="s">
        <v>3355</v>
      </c>
      <c r="BC256" s="53" t="s">
        <v>3022</v>
      </c>
      <c r="BD256" s="53" t="s">
        <v>4091</v>
      </c>
      <c r="BE256" s="53" t="s">
        <v>2846</v>
      </c>
      <c r="BF256" s="53" t="s">
        <v>4092</v>
      </c>
      <c r="BG256" s="53" t="s">
        <v>3355</v>
      </c>
      <c r="BH256" s="53" t="s">
        <v>3355</v>
      </c>
      <c r="BI256" s="53" t="s">
        <v>2814</v>
      </c>
      <c r="BJ256" s="53" t="s">
        <v>3355</v>
      </c>
      <c r="BK256" s="53" t="s">
        <v>3355</v>
      </c>
      <c r="BL256" s="53">
        <v>3064891</v>
      </c>
      <c r="BM256" s="53" t="s">
        <v>5638</v>
      </c>
      <c r="BN256" s="53" t="s">
        <v>3355</v>
      </c>
      <c r="BO256" s="53">
        <v>2955.23</v>
      </c>
      <c r="BP256" s="53" t="s">
        <v>5211</v>
      </c>
      <c r="BQ256" s="53" t="s">
        <v>3355</v>
      </c>
      <c r="BR256" s="53" t="s">
        <v>5639</v>
      </c>
      <c r="BS256" s="53" t="s">
        <v>1292</v>
      </c>
      <c r="BT256" s="53" t="s">
        <v>3355</v>
      </c>
      <c r="BU256" s="53" t="s">
        <v>3355</v>
      </c>
      <c r="BV256" s="53" t="s">
        <v>4095</v>
      </c>
      <c r="BW256" s="53" t="s">
        <v>3355</v>
      </c>
      <c r="BX256" s="53">
        <v>2955.23</v>
      </c>
      <c r="BY256" s="53" t="s">
        <v>3355</v>
      </c>
      <c r="BZ256" s="53" t="s">
        <v>3355</v>
      </c>
      <c r="CA256" s="53" t="s">
        <v>4095</v>
      </c>
      <c r="CB256" s="53" t="s">
        <v>3355</v>
      </c>
      <c r="CC256" s="53" t="s">
        <v>3355</v>
      </c>
      <c r="CD256" s="53" t="s">
        <v>3355</v>
      </c>
      <c r="CE256" t="s">
        <v>4096</v>
      </c>
      <c r="CF256" t="s">
        <v>4097</v>
      </c>
    </row>
    <row r="257" spans="1:84">
      <c r="A257" s="53">
        <v>46839</v>
      </c>
      <c r="B257" s="53" t="s">
        <v>3355</v>
      </c>
      <c r="C257" s="53" t="s">
        <v>5640</v>
      </c>
      <c r="D257" s="53" t="s">
        <v>3355</v>
      </c>
      <c r="E257" s="53" t="s">
        <v>4099</v>
      </c>
      <c r="F257" s="53" t="s">
        <v>5641</v>
      </c>
      <c r="G257" s="53" t="s">
        <v>3383</v>
      </c>
      <c r="H257" s="53" t="s">
        <v>3123</v>
      </c>
      <c r="I257" s="53">
        <v>10230</v>
      </c>
      <c r="J257" s="53" t="s">
        <v>3355</v>
      </c>
      <c r="K257" s="53" t="s">
        <v>3355</v>
      </c>
      <c r="L257" s="53" t="s">
        <v>4219</v>
      </c>
      <c r="M257" s="53" t="s">
        <v>5642</v>
      </c>
      <c r="N257" s="53" t="s">
        <v>5642</v>
      </c>
      <c r="O257" s="53" t="s">
        <v>3355</v>
      </c>
      <c r="P257" s="53" t="s">
        <v>3355</v>
      </c>
      <c r="Q257" s="53" t="s">
        <v>3123</v>
      </c>
      <c r="R257" s="53" t="s">
        <v>4250</v>
      </c>
      <c r="S257" s="53" t="s">
        <v>4172</v>
      </c>
      <c r="T257" s="53" t="s">
        <v>4087</v>
      </c>
      <c r="U257" s="53" t="s">
        <v>3355</v>
      </c>
      <c r="V257" s="53" t="s">
        <v>3352</v>
      </c>
      <c r="W257" s="53" t="s">
        <v>3355</v>
      </c>
      <c r="X257" s="53" t="s">
        <v>5643</v>
      </c>
      <c r="Y257" s="53" t="s">
        <v>4107</v>
      </c>
      <c r="Z257" s="53" t="s">
        <v>5489</v>
      </c>
      <c r="AA257" s="53" t="s">
        <v>5626</v>
      </c>
      <c r="AB257" s="53" t="s">
        <v>3355</v>
      </c>
      <c r="AC257" s="53" t="s">
        <v>4447</v>
      </c>
      <c r="AD257" s="53" t="s">
        <v>3355</v>
      </c>
      <c r="AE257" s="53" t="s">
        <v>3355</v>
      </c>
      <c r="AF257" s="53" t="s">
        <v>3355</v>
      </c>
      <c r="AG257" s="53" t="s">
        <v>3355</v>
      </c>
      <c r="AH257" s="53" t="s">
        <v>3355</v>
      </c>
      <c r="AI257" s="53" t="s">
        <v>3355</v>
      </c>
      <c r="AJ257" s="53" t="s">
        <v>3355</v>
      </c>
      <c r="AK257" s="53" t="s">
        <v>1292</v>
      </c>
      <c r="AL257" s="53" t="s">
        <v>5644</v>
      </c>
      <c r="AM257" s="53" t="s">
        <v>3355</v>
      </c>
      <c r="AN257" s="53" t="s">
        <v>4794</v>
      </c>
      <c r="AO257" s="53" t="s">
        <v>3355</v>
      </c>
      <c r="AP257" s="54">
        <v>45730.8241319444</v>
      </c>
      <c r="AQ257" s="53" t="s">
        <v>3355</v>
      </c>
      <c r="AR257" s="53" t="s">
        <v>5168</v>
      </c>
      <c r="AS257" s="53" t="s">
        <v>3383</v>
      </c>
      <c r="AT257" s="53" t="s">
        <v>4089</v>
      </c>
      <c r="AU257" s="53" t="s">
        <v>5645</v>
      </c>
      <c r="AV257" s="53" t="s">
        <v>3355</v>
      </c>
      <c r="AW257" s="54">
        <v>45666.6471875</v>
      </c>
      <c r="AX257" s="53" t="s">
        <v>5644</v>
      </c>
      <c r="AY257" s="53" t="s">
        <v>4090</v>
      </c>
      <c r="AZ257" s="53" t="s">
        <v>3355</v>
      </c>
      <c r="BA257" s="53" t="s">
        <v>3355</v>
      </c>
      <c r="BB257" s="53" t="s">
        <v>3355</v>
      </c>
      <c r="BC257" s="53" t="s">
        <v>3121</v>
      </c>
      <c r="BD257" s="53" t="s">
        <v>4252</v>
      </c>
      <c r="BE257" s="53" t="s">
        <v>2856</v>
      </c>
      <c r="BF257" s="53" t="s">
        <v>4092</v>
      </c>
      <c r="BG257" s="53" t="s">
        <v>3355</v>
      </c>
      <c r="BH257" s="53" t="s">
        <v>3355</v>
      </c>
      <c r="BI257" s="53" t="s">
        <v>2814</v>
      </c>
      <c r="BJ257" s="53" t="s">
        <v>3355</v>
      </c>
      <c r="BK257" s="53" t="s">
        <v>3355</v>
      </c>
      <c r="BL257" s="53">
        <v>3196607</v>
      </c>
      <c r="BM257" s="53" t="s">
        <v>5646</v>
      </c>
      <c r="BN257" s="53" t="s">
        <v>3355</v>
      </c>
      <c r="BO257" s="53">
        <v>10230</v>
      </c>
      <c r="BP257" s="53" t="s">
        <v>5211</v>
      </c>
      <c r="BQ257" s="53" t="s">
        <v>3355</v>
      </c>
      <c r="BR257" s="53" t="s">
        <v>5647</v>
      </c>
      <c r="BS257" s="53" t="s">
        <v>1292</v>
      </c>
      <c r="BT257" s="53" t="s">
        <v>3355</v>
      </c>
      <c r="BU257" s="53" t="s">
        <v>3355</v>
      </c>
      <c r="BV257" s="53" t="s">
        <v>4095</v>
      </c>
      <c r="BW257" s="53" t="s">
        <v>3355</v>
      </c>
      <c r="BX257" s="53">
        <v>10230</v>
      </c>
      <c r="BY257" s="53" t="s">
        <v>3355</v>
      </c>
      <c r="BZ257" s="53" t="s">
        <v>3355</v>
      </c>
      <c r="CA257" s="53" t="s">
        <v>4095</v>
      </c>
      <c r="CB257" s="53" t="s">
        <v>3355</v>
      </c>
      <c r="CC257" s="53" t="s">
        <v>3355</v>
      </c>
      <c r="CD257" s="53" t="s">
        <v>3355</v>
      </c>
      <c r="CE257" t="s">
        <v>4096</v>
      </c>
      <c r="CF257" t="s">
        <v>4097</v>
      </c>
    </row>
    <row r="258" spans="1:84">
      <c r="A258" s="53">
        <v>46843</v>
      </c>
      <c r="B258" s="53" t="s">
        <v>3355</v>
      </c>
      <c r="C258" s="53" t="s">
        <v>5648</v>
      </c>
      <c r="D258" s="53" t="s">
        <v>3355</v>
      </c>
      <c r="E258" s="53" t="s">
        <v>4099</v>
      </c>
      <c r="F258" s="53" t="s">
        <v>5649</v>
      </c>
      <c r="G258" s="53" t="s">
        <v>3383</v>
      </c>
      <c r="H258" s="53" t="s">
        <v>3622</v>
      </c>
      <c r="I258" s="53">
        <v>31416</v>
      </c>
      <c r="J258" s="53" t="s">
        <v>3355</v>
      </c>
      <c r="K258" s="53" t="s">
        <v>3355</v>
      </c>
      <c r="L258" s="53" t="s">
        <v>4219</v>
      </c>
      <c r="M258" s="53" t="s">
        <v>5642</v>
      </c>
      <c r="N258" s="53" t="s">
        <v>5642</v>
      </c>
      <c r="O258" s="53" t="s">
        <v>3355</v>
      </c>
      <c r="P258" s="53" t="s">
        <v>3355</v>
      </c>
      <c r="Q258" s="53" t="s">
        <v>3622</v>
      </c>
      <c r="R258" s="53" t="s">
        <v>4177</v>
      </c>
      <c r="S258" s="53" t="s">
        <v>4178</v>
      </c>
      <c r="T258" s="53" t="s">
        <v>4087</v>
      </c>
      <c r="U258" s="53" t="s">
        <v>3355</v>
      </c>
      <c r="V258" s="53" t="s">
        <v>3352</v>
      </c>
      <c r="W258" s="53" t="s">
        <v>3355</v>
      </c>
      <c r="X258" s="53" t="s">
        <v>5650</v>
      </c>
      <c r="Y258" s="53" t="s">
        <v>4107</v>
      </c>
      <c r="Z258" s="53" t="s">
        <v>5489</v>
      </c>
      <c r="AA258" s="53" t="s">
        <v>5626</v>
      </c>
      <c r="AB258" s="53" t="s">
        <v>3355</v>
      </c>
      <c r="AC258" s="53" t="s">
        <v>4447</v>
      </c>
      <c r="AD258" s="53" t="s">
        <v>3355</v>
      </c>
      <c r="AE258" s="53" t="s">
        <v>3355</v>
      </c>
      <c r="AF258" s="53" t="s">
        <v>3355</v>
      </c>
      <c r="AG258" s="53" t="s">
        <v>3355</v>
      </c>
      <c r="AH258" s="53" t="s">
        <v>3355</v>
      </c>
      <c r="AI258" s="53" t="s">
        <v>3355</v>
      </c>
      <c r="AJ258" s="53" t="s">
        <v>3355</v>
      </c>
      <c r="AK258" s="53" t="s">
        <v>1292</v>
      </c>
      <c r="AL258" s="53" t="s">
        <v>5651</v>
      </c>
      <c r="AM258" s="53" t="s">
        <v>3355</v>
      </c>
      <c r="AN258" s="53" t="s">
        <v>4788</v>
      </c>
      <c r="AO258" s="53" t="s">
        <v>3355</v>
      </c>
      <c r="AP258" s="54">
        <v>45730.8452777778</v>
      </c>
      <c r="AQ258" s="53" t="s">
        <v>3355</v>
      </c>
      <c r="AR258" s="53" t="s">
        <v>5168</v>
      </c>
      <c r="AS258" s="53" t="s">
        <v>3383</v>
      </c>
      <c r="AT258" s="53" t="s">
        <v>4089</v>
      </c>
      <c r="AU258" s="53" t="s">
        <v>5652</v>
      </c>
      <c r="AV258" s="53" t="s">
        <v>3355</v>
      </c>
      <c r="AW258" s="54">
        <v>45666.643912037</v>
      </c>
      <c r="AX258" s="53" t="s">
        <v>5651</v>
      </c>
      <c r="AY258" s="53" t="s">
        <v>4090</v>
      </c>
      <c r="AZ258" s="53" t="s">
        <v>3355</v>
      </c>
      <c r="BA258" s="53" t="s">
        <v>3355</v>
      </c>
      <c r="BB258" s="53" t="s">
        <v>3355</v>
      </c>
      <c r="BC258" s="53" t="s">
        <v>3497</v>
      </c>
      <c r="BD258" s="53" t="s">
        <v>4180</v>
      </c>
      <c r="BE258" s="53" t="s">
        <v>2832</v>
      </c>
      <c r="BF258" s="53" t="s">
        <v>4092</v>
      </c>
      <c r="BG258" s="53" t="s">
        <v>3355</v>
      </c>
      <c r="BH258" s="53" t="s">
        <v>3355</v>
      </c>
      <c r="BI258" s="53" t="s">
        <v>2814</v>
      </c>
      <c r="BJ258" s="53" t="s">
        <v>3355</v>
      </c>
      <c r="BK258" s="53" t="s">
        <v>3355</v>
      </c>
      <c r="BL258" s="53">
        <v>3432172</v>
      </c>
      <c r="BM258" s="53" t="s">
        <v>5653</v>
      </c>
      <c r="BN258" s="53" t="s">
        <v>3355</v>
      </c>
      <c r="BO258" s="53">
        <v>31416</v>
      </c>
      <c r="BP258" s="53" t="s">
        <v>5211</v>
      </c>
      <c r="BQ258" s="53" t="s">
        <v>3355</v>
      </c>
      <c r="BR258" s="53" t="s">
        <v>5654</v>
      </c>
      <c r="BS258" s="53" t="s">
        <v>1292</v>
      </c>
      <c r="BT258" s="53" t="s">
        <v>3355</v>
      </c>
      <c r="BU258" s="53" t="s">
        <v>3355</v>
      </c>
      <c r="BV258" s="53" t="s">
        <v>4095</v>
      </c>
      <c r="BW258" s="53" t="s">
        <v>3355</v>
      </c>
      <c r="BX258" s="53">
        <v>31416</v>
      </c>
      <c r="BY258" s="53" t="s">
        <v>3355</v>
      </c>
      <c r="BZ258" s="53" t="s">
        <v>3355</v>
      </c>
      <c r="CA258" s="53" t="s">
        <v>4095</v>
      </c>
      <c r="CB258" s="53" t="s">
        <v>3355</v>
      </c>
      <c r="CC258" s="53" t="s">
        <v>3355</v>
      </c>
      <c r="CD258" s="53" t="s">
        <v>3355</v>
      </c>
      <c r="CE258" t="s">
        <v>4096</v>
      </c>
      <c r="CF258" t="s">
        <v>4097</v>
      </c>
    </row>
    <row r="259" spans="1:84">
      <c r="A259" s="53">
        <v>46849</v>
      </c>
      <c r="B259" s="53" t="s">
        <v>3355</v>
      </c>
      <c r="C259" s="53" t="s">
        <v>5655</v>
      </c>
      <c r="D259" s="53" t="s">
        <v>3355</v>
      </c>
      <c r="E259" s="53" t="s">
        <v>4099</v>
      </c>
      <c r="F259" s="53" t="s">
        <v>5656</v>
      </c>
      <c r="G259" s="53" t="s">
        <v>3383</v>
      </c>
      <c r="H259" s="53" t="s">
        <v>3622</v>
      </c>
      <c r="I259" s="53">
        <v>29250</v>
      </c>
      <c r="J259" s="53" t="s">
        <v>3355</v>
      </c>
      <c r="K259" s="53" t="s">
        <v>3355</v>
      </c>
      <c r="L259" s="53" t="s">
        <v>4219</v>
      </c>
      <c r="M259" s="53" t="s">
        <v>5642</v>
      </c>
      <c r="N259" s="53" t="s">
        <v>5642</v>
      </c>
      <c r="O259" s="53" t="s">
        <v>3355</v>
      </c>
      <c r="P259" s="53" t="s">
        <v>3355</v>
      </c>
      <c r="Q259" s="53" t="s">
        <v>3622</v>
      </c>
      <c r="R259" s="53" t="s">
        <v>4177</v>
      </c>
      <c r="S259" s="53" t="s">
        <v>4178</v>
      </c>
      <c r="T259" s="53" t="s">
        <v>4087</v>
      </c>
      <c r="U259" s="53" t="s">
        <v>3355</v>
      </c>
      <c r="V259" s="53" t="s">
        <v>3352</v>
      </c>
      <c r="W259" s="53" t="s">
        <v>3355</v>
      </c>
      <c r="X259" s="53" t="s">
        <v>5657</v>
      </c>
      <c r="Y259" s="53" t="s">
        <v>4107</v>
      </c>
      <c r="Z259" s="53" t="s">
        <v>5489</v>
      </c>
      <c r="AA259" s="53" t="s">
        <v>5626</v>
      </c>
      <c r="AB259" s="53" t="s">
        <v>3355</v>
      </c>
      <c r="AC259" s="53" t="s">
        <v>4447</v>
      </c>
      <c r="AD259" s="53" t="s">
        <v>3355</v>
      </c>
      <c r="AE259" s="53" t="s">
        <v>3355</v>
      </c>
      <c r="AF259" s="53" t="s">
        <v>3355</v>
      </c>
      <c r="AG259" s="53" t="s">
        <v>3355</v>
      </c>
      <c r="AH259" s="53" t="s">
        <v>3355</v>
      </c>
      <c r="AI259" s="53" t="s">
        <v>3355</v>
      </c>
      <c r="AJ259" s="53" t="s">
        <v>3355</v>
      </c>
      <c r="AK259" s="53" t="s">
        <v>1292</v>
      </c>
      <c r="AL259" s="53" t="s">
        <v>5658</v>
      </c>
      <c r="AM259" s="53" t="s">
        <v>3355</v>
      </c>
      <c r="AN259" s="53" t="s">
        <v>4772</v>
      </c>
      <c r="AO259" s="53" t="s">
        <v>3355</v>
      </c>
      <c r="AP259" s="54">
        <v>45730.8452893519</v>
      </c>
      <c r="AQ259" s="53" t="s">
        <v>3355</v>
      </c>
      <c r="AR259" s="53" t="s">
        <v>5168</v>
      </c>
      <c r="AS259" s="53" t="s">
        <v>3383</v>
      </c>
      <c r="AT259" s="53" t="s">
        <v>4089</v>
      </c>
      <c r="AU259" s="53" t="s">
        <v>5659</v>
      </c>
      <c r="AV259" s="53" t="s">
        <v>3355</v>
      </c>
      <c r="AW259" s="54">
        <v>45666.6437962963</v>
      </c>
      <c r="AX259" s="53" t="s">
        <v>5658</v>
      </c>
      <c r="AY259" s="53" t="s">
        <v>4090</v>
      </c>
      <c r="AZ259" s="53" t="s">
        <v>3355</v>
      </c>
      <c r="BA259" s="53" t="s">
        <v>3355</v>
      </c>
      <c r="BB259" s="53" t="s">
        <v>3355</v>
      </c>
      <c r="BC259" s="53" t="s">
        <v>3497</v>
      </c>
      <c r="BD259" s="53" t="s">
        <v>4180</v>
      </c>
      <c r="BE259" s="53" t="s">
        <v>2832</v>
      </c>
      <c r="BF259" s="53" t="s">
        <v>4092</v>
      </c>
      <c r="BG259" s="53" t="s">
        <v>3355</v>
      </c>
      <c r="BH259" s="53" t="s">
        <v>3355</v>
      </c>
      <c r="BI259" s="53" t="s">
        <v>2814</v>
      </c>
      <c r="BJ259" s="53" t="s">
        <v>3355</v>
      </c>
      <c r="BK259" s="53" t="s">
        <v>3355</v>
      </c>
      <c r="BL259" s="53">
        <v>3432172</v>
      </c>
      <c r="BM259" s="53" t="s">
        <v>5660</v>
      </c>
      <c r="BN259" s="53" t="s">
        <v>3355</v>
      </c>
      <c r="BO259" s="53">
        <v>29250</v>
      </c>
      <c r="BP259" s="53" t="s">
        <v>5211</v>
      </c>
      <c r="BQ259" s="53" t="s">
        <v>3355</v>
      </c>
      <c r="BR259" s="53" t="s">
        <v>5661</v>
      </c>
      <c r="BS259" s="53" t="s">
        <v>1292</v>
      </c>
      <c r="BT259" s="53" t="s">
        <v>3355</v>
      </c>
      <c r="BU259" s="53" t="s">
        <v>3355</v>
      </c>
      <c r="BV259" s="53" t="s">
        <v>4095</v>
      </c>
      <c r="BW259" s="53" t="s">
        <v>3355</v>
      </c>
      <c r="BX259" s="53">
        <v>29250</v>
      </c>
      <c r="BY259" s="53" t="s">
        <v>3355</v>
      </c>
      <c r="BZ259" s="53" t="s">
        <v>3355</v>
      </c>
      <c r="CA259" s="53" t="s">
        <v>4095</v>
      </c>
      <c r="CB259" s="53" t="s">
        <v>3355</v>
      </c>
      <c r="CC259" s="53" t="s">
        <v>3355</v>
      </c>
      <c r="CD259" s="53" t="s">
        <v>3355</v>
      </c>
      <c r="CE259" t="s">
        <v>4096</v>
      </c>
      <c r="CF259" t="s">
        <v>4097</v>
      </c>
    </row>
    <row r="260" spans="1:84">
      <c r="A260" s="53">
        <v>46850</v>
      </c>
      <c r="B260" s="53" t="s">
        <v>3355</v>
      </c>
      <c r="C260" s="53" t="s">
        <v>5662</v>
      </c>
      <c r="D260" s="53" t="s">
        <v>3355</v>
      </c>
      <c r="E260" s="53" t="s">
        <v>4099</v>
      </c>
      <c r="F260" s="53" t="s">
        <v>5663</v>
      </c>
      <c r="G260" s="53" t="s">
        <v>3383</v>
      </c>
      <c r="H260" s="53" t="s">
        <v>3622</v>
      </c>
      <c r="I260" s="53">
        <v>29250</v>
      </c>
      <c r="J260" s="53" t="s">
        <v>3355</v>
      </c>
      <c r="K260" s="53" t="s">
        <v>3355</v>
      </c>
      <c r="L260" s="53" t="s">
        <v>4219</v>
      </c>
      <c r="M260" s="53" t="s">
        <v>5642</v>
      </c>
      <c r="N260" s="53" t="s">
        <v>5642</v>
      </c>
      <c r="O260" s="53" t="s">
        <v>3355</v>
      </c>
      <c r="P260" s="53" t="s">
        <v>3355</v>
      </c>
      <c r="Q260" s="53" t="s">
        <v>3622</v>
      </c>
      <c r="R260" s="53" t="s">
        <v>4177</v>
      </c>
      <c r="S260" s="53" t="s">
        <v>4178</v>
      </c>
      <c r="T260" s="53" t="s">
        <v>4087</v>
      </c>
      <c r="U260" s="53" t="s">
        <v>3355</v>
      </c>
      <c r="V260" s="53" t="s">
        <v>3352</v>
      </c>
      <c r="W260" s="53" t="s">
        <v>3355</v>
      </c>
      <c r="X260" s="53" t="s">
        <v>5664</v>
      </c>
      <c r="Y260" s="53" t="s">
        <v>4107</v>
      </c>
      <c r="Z260" s="53" t="s">
        <v>5489</v>
      </c>
      <c r="AA260" s="53" t="s">
        <v>5626</v>
      </c>
      <c r="AB260" s="53" t="s">
        <v>3355</v>
      </c>
      <c r="AC260" s="53" t="s">
        <v>4447</v>
      </c>
      <c r="AD260" s="53" t="s">
        <v>3355</v>
      </c>
      <c r="AE260" s="53" t="s">
        <v>3355</v>
      </c>
      <c r="AF260" s="53" t="s">
        <v>3355</v>
      </c>
      <c r="AG260" s="53" t="s">
        <v>3355</v>
      </c>
      <c r="AH260" s="53" t="s">
        <v>3355</v>
      </c>
      <c r="AI260" s="53" t="s">
        <v>3355</v>
      </c>
      <c r="AJ260" s="53" t="s">
        <v>3355</v>
      </c>
      <c r="AK260" s="53" t="s">
        <v>1292</v>
      </c>
      <c r="AL260" s="53" t="s">
        <v>5665</v>
      </c>
      <c r="AM260" s="53" t="s">
        <v>3355</v>
      </c>
      <c r="AN260" s="53" t="s">
        <v>4534</v>
      </c>
      <c r="AO260" s="53" t="s">
        <v>3355</v>
      </c>
      <c r="AP260" s="54">
        <v>45730.8241319444</v>
      </c>
      <c r="AQ260" s="53" t="s">
        <v>3355</v>
      </c>
      <c r="AR260" s="53" t="s">
        <v>5168</v>
      </c>
      <c r="AS260" s="53" t="s">
        <v>3383</v>
      </c>
      <c r="AT260" s="53" t="s">
        <v>4089</v>
      </c>
      <c r="AU260" s="53" t="s">
        <v>5666</v>
      </c>
      <c r="AV260" s="53" t="s">
        <v>3355</v>
      </c>
      <c r="AW260" s="54">
        <v>45666.6467592593</v>
      </c>
      <c r="AX260" s="53" t="s">
        <v>5665</v>
      </c>
      <c r="AY260" s="53" t="s">
        <v>4090</v>
      </c>
      <c r="AZ260" s="53" t="s">
        <v>3355</v>
      </c>
      <c r="BA260" s="53" t="s">
        <v>3355</v>
      </c>
      <c r="BB260" s="53" t="s">
        <v>3355</v>
      </c>
      <c r="BC260" s="53" t="s">
        <v>3497</v>
      </c>
      <c r="BD260" s="53" t="s">
        <v>4180</v>
      </c>
      <c r="BE260" s="53" t="s">
        <v>2832</v>
      </c>
      <c r="BF260" s="53" t="s">
        <v>4092</v>
      </c>
      <c r="BG260" s="53" t="s">
        <v>3355</v>
      </c>
      <c r="BH260" s="53" t="s">
        <v>3355</v>
      </c>
      <c r="BI260" s="53" t="s">
        <v>2814</v>
      </c>
      <c r="BJ260" s="53" t="s">
        <v>3355</v>
      </c>
      <c r="BK260" s="53" t="s">
        <v>3355</v>
      </c>
      <c r="BL260" s="53">
        <v>3432172</v>
      </c>
      <c r="BM260" s="53" t="s">
        <v>5667</v>
      </c>
      <c r="BN260" s="53" t="s">
        <v>3355</v>
      </c>
      <c r="BO260" s="53">
        <v>29250</v>
      </c>
      <c r="BP260" s="53" t="s">
        <v>5211</v>
      </c>
      <c r="BQ260" s="53" t="s">
        <v>3355</v>
      </c>
      <c r="BR260" s="53" t="s">
        <v>5668</v>
      </c>
      <c r="BS260" s="53" t="s">
        <v>1292</v>
      </c>
      <c r="BT260" s="53" t="s">
        <v>3355</v>
      </c>
      <c r="BU260" s="53" t="s">
        <v>3355</v>
      </c>
      <c r="BV260" s="53" t="s">
        <v>4095</v>
      </c>
      <c r="BW260" s="53" t="s">
        <v>3355</v>
      </c>
      <c r="BX260" s="53">
        <v>29250</v>
      </c>
      <c r="BY260" s="53" t="s">
        <v>3355</v>
      </c>
      <c r="BZ260" s="53" t="s">
        <v>3355</v>
      </c>
      <c r="CA260" s="53" t="s">
        <v>4095</v>
      </c>
      <c r="CB260" s="53" t="s">
        <v>3355</v>
      </c>
      <c r="CC260" s="53" t="s">
        <v>3355</v>
      </c>
      <c r="CD260" s="53" t="s">
        <v>3355</v>
      </c>
      <c r="CE260" t="s">
        <v>4096</v>
      </c>
      <c r="CF260" t="s">
        <v>4097</v>
      </c>
    </row>
    <row r="261" spans="1:84">
      <c r="A261" s="53">
        <v>46852</v>
      </c>
      <c r="B261" s="53" t="s">
        <v>3355</v>
      </c>
      <c r="C261" s="53" t="s">
        <v>5669</v>
      </c>
      <c r="D261" s="53" t="s">
        <v>3355</v>
      </c>
      <c r="E261" s="53" t="s">
        <v>4099</v>
      </c>
      <c r="F261" s="53" t="s">
        <v>5670</v>
      </c>
      <c r="G261" s="53" t="s">
        <v>3383</v>
      </c>
      <c r="H261" s="53" t="s">
        <v>3607</v>
      </c>
      <c r="I261" s="53">
        <v>3000</v>
      </c>
      <c r="J261" s="53" t="s">
        <v>3355</v>
      </c>
      <c r="K261" s="53" t="s">
        <v>3355</v>
      </c>
      <c r="L261" s="53" t="s">
        <v>4219</v>
      </c>
      <c r="M261" s="53" t="s">
        <v>5642</v>
      </c>
      <c r="N261" s="53" t="s">
        <v>5642</v>
      </c>
      <c r="O261" s="53" t="s">
        <v>3355</v>
      </c>
      <c r="P261" s="53" t="s">
        <v>3355</v>
      </c>
      <c r="Q261" s="53" t="s">
        <v>3607</v>
      </c>
      <c r="R261" s="53" t="s">
        <v>4437</v>
      </c>
      <c r="S261" s="53" t="s">
        <v>4438</v>
      </c>
      <c r="T261" s="53" t="s">
        <v>4087</v>
      </c>
      <c r="U261" s="53" t="s">
        <v>3355</v>
      </c>
      <c r="V261" s="53" t="s">
        <v>3352</v>
      </c>
      <c r="W261" s="53" t="s">
        <v>3355</v>
      </c>
      <c r="X261" s="53" t="s">
        <v>5671</v>
      </c>
      <c r="Y261" s="53" t="s">
        <v>4107</v>
      </c>
      <c r="Z261" s="53" t="s">
        <v>5489</v>
      </c>
      <c r="AA261" s="53" t="s">
        <v>5626</v>
      </c>
      <c r="AB261" s="53" t="s">
        <v>3355</v>
      </c>
      <c r="AC261" s="53" t="s">
        <v>4447</v>
      </c>
      <c r="AD261" s="53" t="s">
        <v>3355</v>
      </c>
      <c r="AE261" s="53" t="s">
        <v>3355</v>
      </c>
      <c r="AF261" s="53" t="s">
        <v>3355</v>
      </c>
      <c r="AG261" s="53" t="s">
        <v>3355</v>
      </c>
      <c r="AH261" s="53" t="s">
        <v>3355</v>
      </c>
      <c r="AI261" s="53" t="s">
        <v>3355</v>
      </c>
      <c r="AJ261" s="53" t="s">
        <v>3355</v>
      </c>
      <c r="AK261" s="53" t="s">
        <v>1292</v>
      </c>
      <c r="AL261" s="53" t="s">
        <v>5672</v>
      </c>
      <c r="AM261" s="53" t="s">
        <v>3355</v>
      </c>
      <c r="AN261" s="53" t="s">
        <v>4806</v>
      </c>
      <c r="AO261" s="53" t="s">
        <v>3355</v>
      </c>
      <c r="AP261" s="54">
        <v>45730.8241435185</v>
      </c>
      <c r="AQ261" s="53" t="s">
        <v>3355</v>
      </c>
      <c r="AR261" s="53" t="s">
        <v>5168</v>
      </c>
      <c r="AS261" s="53" t="s">
        <v>3383</v>
      </c>
      <c r="AT261" s="53" t="s">
        <v>4089</v>
      </c>
      <c r="AU261" s="53" t="s">
        <v>5673</v>
      </c>
      <c r="AV261" s="53" t="s">
        <v>3355</v>
      </c>
      <c r="AW261" s="54">
        <v>45666.3658912037</v>
      </c>
      <c r="AX261" s="53" t="s">
        <v>5672</v>
      </c>
      <c r="AY261" s="53" t="s">
        <v>4090</v>
      </c>
      <c r="AZ261" s="53" t="s">
        <v>3355</v>
      </c>
      <c r="BA261" s="53" t="s">
        <v>3355</v>
      </c>
      <c r="BB261" s="53" t="s">
        <v>3355</v>
      </c>
      <c r="BC261" s="53" t="s">
        <v>4440</v>
      </c>
      <c r="BD261" s="53" t="s">
        <v>4180</v>
      </c>
      <c r="BE261" s="53" t="s">
        <v>2849</v>
      </c>
      <c r="BF261" s="53" t="s">
        <v>4092</v>
      </c>
      <c r="BG261" s="53" t="s">
        <v>3355</v>
      </c>
      <c r="BH261" s="53" t="s">
        <v>3355</v>
      </c>
      <c r="BI261" s="53" t="s">
        <v>2814</v>
      </c>
      <c r="BJ261" s="53" t="s">
        <v>3355</v>
      </c>
      <c r="BK261" s="53" t="s">
        <v>3355</v>
      </c>
      <c r="BL261" s="53">
        <v>2920000</v>
      </c>
      <c r="BM261" s="53" t="s">
        <v>5674</v>
      </c>
      <c r="BN261" s="53" t="s">
        <v>3355</v>
      </c>
      <c r="BO261" s="53">
        <v>3000</v>
      </c>
      <c r="BP261" s="53" t="s">
        <v>5211</v>
      </c>
      <c r="BQ261" s="53" t="s">
        <v>3355</v>
      </c>
      <c r="BR261" s="53" t="s">
        <v>5675</v>
      </c>
      <c r="BS261" s="53" t="s">
        <v>1292</v>
      </c>
      <c r="BT261" s="53" t="s">
        <v>3355</v>
      </c>
      <c r="BU261" s="53" t="s">
        <v>3355</v>
      </c>
      <c r="BV261" s="53" t="s">
        <v>4095</v>
      </c>
      <c r="BW261" s="53" t="s">
        <v>3355</v>
      </c>
      <c r="BX261" s="53">
        <v>3000</v>
      </c>
      <c r="BY261" s="53" t="s">
        <v>3355</v>
      </c>
      <c r="BZ261" s="53" t="s">
        <v>3355</v>
      </c>
      <c r="CA261" s="53" t="s">
        <v>4095</v>
      </c>
      <c r="CB261" s="53" t="s">
        <v>3355</v>
      </c>
      <c r="CC261" s="53" t="s">
        <v>3355</v>
      </c>
      <c r="CD261" s="53" t="s">
        <v>3355</v>
      </c>
      <c r="CE261" t="s">
        <v>4096</v>
      </c>
      <c r="CF261" t="s">
        <v>4097</v>
      </c>
    </row>
    <row r="262" spans="1:84">
      <c r="A262" s="53">
        <v>46859</v>
      </c>
      <c r="B262" s="53" t="s">
        <v>3355</v>
      </c>
      <c r="C262" s="53" t="s">
        <v>5676</v>
      </c>
      <c r="D262" s="53" t="s">
        <v>3355</v>
      </c>
      <c r="E262" s="53" t="s">
        <v>4099</v>
      </c>
      <c r="F262" s="53" t="s">
        <v>5677</v>
      </c>
      <c r="G262" s="53" t="s">
        <v>3383</v>
      </c>
      <c r="H262" s="53" t="s">
        <v>3181</v>
      </c>
      <c r="I262" s="53">
        <v>2941.33</v>
      </c>
      <c r="J262" s="53" t="s">
        <v>3355</v>
      </c>
      <c r="K262" s="53" t="s">
        <v>3355</v>
      </c>
      <c r="L262" s="53" t="s">
        <v>4219</v>
      </c>
      <c r="M262" s="53" t="s">
        <v>5642</v>
      </c>
      <c r="N262" s="53" t="s">
        <v>5642</v>
      </c>
      <c r="O262" s="53" t="s">
        <v>3355</v>
      </c>
      <c r="P262" s="53" t="s">
        <v>3355</v>
      </c>
      <c r="Q262" s="53" t="s">
        <v>3181</v>
      </c>
      <c r="R262" s="53" t="s">
        <v>4240</v>
      </c>
      <c r="S262" s="53" t="s">
        <v>4241</v>
      </c>
      <c r="T262" s="53" t="s">
        <v>4087</v>
      </c>
      <c r="U262" s="53" t="s">
        <v>3355</v>
      </c>
      <c r="V262" s="53" t="s">
        <v>3352</v>
      </c>
      <c r="W262" s="53" t="s">
        <v>3355</v>
      </c>
      <c r="X262" s="53" t="s">
        <v>5678</v>
      </c>
      <c r="Y262" s="53" t="s">
        <v>4107</v>
      </c>
      <c r="Z262" s="53" t="s">
        <v>5489</v>
      </c>
      <c r="AA262" s="53" t="s">
        <v>5626</v>
      </c>
      <c r="AB262" s="53" t="s">
        <v>3355</v>
      </c>
      <c r="AC262" s="53" t="s">
        <v>4447</v>
      </c>
      <c r="AD262" s="53" t="s">
        <v>3355</v>
      </c>
      <c r="AE262" s="53" t="s">
        <v>3355</v>
      </c>
      <c r="AF262" s="53" t="s">
        <v>3355</v>
      </c>
      <c r="AG262" s="53" t="s">
        <v>3355</v>
      </c>
      <c r="AH262" s="53" t="s">
        <v>3355</v>
      </c>
      <c r="AI262" s="53" t="s">
        <v>3355</v>
      </c>
      <c r="AJ262" s="53" t="s">
        <v>3355</v>
      </c>
      <c r="AK262" s="53" t="s">
        <v>1292</v>
      </c>
      <c r="AL262" s="53" t="s">
        <v>5679</v>
      </c>
      <c r="AM262" s="53" t="s">
        <v>3355</v>
      </c>
      <c r="AN262" s="53" t="s">
        <v>4405</v>
      </c>
      <c r="AO262" s="53" t="s">
        <v>3355</v>
      </c>
      <c r="AP262" s="54">
        <v>45730.8241550926</v>
      </c>
      <c r="AQ262" s="53" t="s">
        <v>3355</v>
      </c>
      <c r="AR262" s="53" t="s">
        <v>5168</v>
      </c>
      <c r="AS262" s="53" t="s">
        <v>3383</v>
      </c>
      <c r="AT262" s="53" t="s">
        <v>4089</v>
      </c>
      <c r="AU262" s="53" t="s">
        <v>5680</v>
      </c>
      <c r="AV262" s="53" t="s">
        <v>3355</v>
      </c>
      <c r="AW262" s="54">
        <v>45666.3691550926</v>
      </c>
      <c r="AX262" s="53" t="s">
        <v>5679</v>
      </c>
      <c r="AY262" s="53" t="s">
        <v>4090</v>
      </c>
      <c r="AZ262" s="53" t="s">
        <v>3355</v>
      </c>
      <c r="BA262" s="53" t="s">
        <v>3355</v>
      </c>
      <c r="BB262" s="53" t="s">
        <v>3355</v>
      </c>
      <c r="BC262" s="53" t="s">
        <v>3179</v>
      </c>
      <c r="BD262" s="53" t="s">
        <v>4244</v>
      </c>
      <c r="BE262" s="53" t="s">
        <v>2852</v>
      </c>
      <c r="BF262" s="53" t="s">
        <v>4092</v>
      </c>
      <c r="BG262" s="53" t="s">
        <v>3355</v>
      </c>
      <c r="BH262" s="53" t="s">
        <v>3355</v>
      </c>
      <c r="BI262" s="53" t="s">
        <v>2814</v>
      </c>
      <c r="BJ262" s="53" t="s">
        <v>3355</v>
      </c>
      <c r="BK262" s="53" t="s">
        <v>3355</v>
      </c>
      <c r="BL262" s="53">
        <v>3116853</v>
      </c>
      <c r="BM262" s="53" t="s">
        <v>5681</v>
      </c>
      <c r="BN262" s="53" t="s">
        <v>3355</v>
      </c>
      <c r="BO262" s="53">
        <v>2941.33</v>
      </c>
      <c r="BP262" s="53" t="s">
        <v>5211</v>
      </c>
      <c r="BQ262" s="53" t="s">
        <v>3355</v>
      </c>
      <c r="BR262" s="53" t="s">
        <v>5682</v>
      </c>
      <c r="BS262" s="53" t="s">
        <v>1292</v>
      </c>
      <c r="BT262" s="53" t="s">
        <v>3355</v>
      </c>
      <c r="BU262" s="53" t="s">
        <v>3355</v>
      </c>
      <c r="BV262" s="53" t="s">
        <v>4095</v>
      </c>
      <c r="BW262" s="53" t="s">
        <v>3355</v>
      </c>
      <c r="BX262" s="53">
        <v>2941.33</v>
      </c>
      <c r="BY262" s="53" t="s">
        <v>3355</v>
      </c>
      <c r="BZ262" s="53" t="s">
        <v>3355</v>
      </c>
      <c r="CA262" s="53" t="s">
        <v>4095</v>
      </c>
      <c r="CB262" s="53" t="s">
        <v>3355</v>
      </c>
      <c r="CC262" s="53" t="s">
        <v>3355</v>
      </c>
      <c r="CD262" s="53" t="s">
        <v>3355</v>
      </c>
      <c r="CE262" t="s">
        <v>4096</v>
      </c>
      <c r="CF262" t="s">
        <v>4097</v>
      </c>
    </row>
    <row r="263" spans="1:84">
      <c r="A263" s="53">
        <v>147</v>
      </c>
      <c r="B263" s="53" t="s">
        <v>5683</v>
      </c>
      <c r="C263" s="53" t="s">
        <v>3355</v>
      </c>
      <c r="D263" s="53" t="s">
        <v>4150</v>
      </c>
      <c r="E263" s="53" t="s">
        <v>4099</v>
      </c>
      <c r="F263" s="53" t="s">
        <v>5684</v>
      </c>
      <c r="G263" s="53" t="s">
        <v>4095</v>
      </c>
      <c r="H263" s="53" t="s">
        <v>3848</v>
      </c>
      <c r="I263" s="53">
        <v>11400</v>
      </c>
      <c r="J263" s="53" t="s">
        <v>3355</v>
      </c>
      <c r="K263" s="53" t="s">
        <v>3355</v>
      </c>
      <c r="L263" s="53" t="s">
        <v>3346</v>
      </c>
      <c r="M263" s="53" t="s">
        <v>3359</v>
      </c>
      <c r="N263" s="53" t="s">
        <v>3359</v>
      </c>
      <c r="O263" s="53" t="s">
        <v>5685</v>
      </c>
      <c r="P263" s="53" t="s">
        <v>5686</v>
      </c>
      <c r="Q263" s="53" t="s">
        <v>3848</v>
      </c>
      <c r="R263" s="53" t="s">
        <v>4152</v>
      </c>
      <c r="S263" s="53" t="s">
        <v>4153</v>
      </c>
      <c r="T263" s="53" t="s">
        <v>4087</v>
      </c>
      <c r="U263" s="53" t="s">
        <v>4360</v>
      </c>
      <c r="V263" s="53" t="s">
        <v>3352</v>
      </c>
      <c r="W263" s="53" t="s">
        <v>3355</v>
      </c>
      <c r="X263" s="53" t="s">
        <v>4154</v>
      </c>
      <c r="Y263" s="53" t="s">
        <v>3355</v>
      </c>
      <c r="Z263" s="53" t="s">
        <v>3355</v>
      </c>
      <c r="AA263" s="53" t="s">
        <v>3355</v>
      </c>
      <c r="AB263" s="53" t="s">
        <v>5687</v>
      </c>
      <c r="AC263" s="53" t="s">
        <v>4227</v>
      </c>
      <c r="AD263" s="53" t="s">
        <v>3355</v>
      </c>
      <c r="AE263" s="53" t="s">
        <v>3355</v>
      </c>
      <c r="AF263" s="53" t="s">
        <v>4227</v>
      </c>
      <c r="AG263" s="53" t="s">
        <v>3355</v>
      </c>
      <c r="AH263" s="53" t="s">
        <v>3355</v>
      </c>
      <c r="AI263" s="53" t="s">
        <v>4227</v>
      </c>
      <c r="AJ263" s="53" t="s">
        <v>3355</v>
      </c>
      <c r="AK263" s="53" t="s">
        <v>3355</v>
      </c>
      <c r="AL263" s="53" t="s">
        <v>3355</v>
      </c>
      <c r="AM263" s="53" t="s">
        <v>3355</v>
      </c>
      <c r="AN263" s="53" t="s">
        <v>3355</v>
      </c>
      <c r="AO263" s="53" t="s">
        <v>3355</v>
      </c>
      <c r="AP263" s="54">
        <v>45897.5525694444</v>
      </c>
      <c r="AQ263" s="53" t="s">
        <v>3355</v>
      </c>
      <c r="AR263" s="53" t="s">
        <v>3355</v>
      </c>
      <c r="AS263" s="53" t="s">
        <v>3383</v>
      </c>
      <c r="AT263" s="53" t="s">
        <v>5688</v>
      </c>
      <c r="AU263" s="53" t="s">
        <v>3355</v>
      </c>
      <c r="AV263" s="53" t="s">
        <v>4149</v>
      </c>
      <c r="AW263" s="54">
        <v>45897.5313425926</v>
      </c>
      <c r="AX263" s="53" t="s">
        <v>3355</v>
      </c>
      <c r="AY263" s="53" t="s">
        <v>4090</v>
      </c>
      <c r="AZ263" s="53" t="s">
        <v>3355</v>
      </c>
      <c r="BA263" s="53" t="s">
        <v>3355</v>
      </c>
      <c r="BB263" s="53" t="s">
        <v>3355</v>
      </c>
      <c r="BC263" s="53" t="s">
        <v>3371</v>
      </c>
      <c r="BD263" s="53" t="s">
        <v>4155</v>
      </c>
      <c r="BE263" s="53" t="s">
        <v>2841</v>
      </c>
      <c r="BF263" s="53" t="s">
        <v>4092</v>
      </c>
      <c r="BG263" s="53" t="s">
        <v>3355</v>
      </c>
      <c r="BH263" s="53" t="s">
        <v>3355</v>
      </c>
      <c r="BI263" s="53" t="s">
        <v>2814</v>
      </c>
      <c r="BJ263" s="53" t="s">
        <v>3355</v>
      </c>
      <c r="BK263" s="53" t="s">
        <v>3355</v>
      </c>
      <c r="BL263" s="53" t="s">
        <v>3355</v>
      </c>
      <c r="BM263" s="53" t="s">
        <v>3355</v>
      </c>
      <c r="BN263" s="53">
        <v>11400</v>
      </c>
      <c r="BO263" s="53" t="s">
        <v>3355</v>
      </c>
      <c r="BP263" s="53" t="s">
        <v>3355</v>
      </c>
      <c r="BQ263" s="53" t="s">
        <v>3355</v>
      </c>
      <c r="BR263" s="53" t="s">
        <v>3355</v>
      </c>
      <c r="BS263" s="53" t="s">
        <v>3355</v>
      </c>
      <c r="BT263" s="53" t="s">
        <v>3355</v>
      </c>
      <c r="BU263" s="53" t="s">
        <v>3355</v>
      </c>
      <c r="BV263" s="53" t="s">
        <v>3355</v>
      </c>
      <c r="BW263" s="53" t="s">
        <v>3355</v>
      </c>
      <c r="BX263" s="53">
        <v>11400</v>
      </c>
      <c r="BY263" s="53" t="s">
        <v>3355</v>
      </c>
      <c r="BZ263" s="53" t="s">
        <v>3383</v>
      </c>
      <c r="CA263" s="53" t="s">
        <v>4095</v>
      </c>
      <c r="CB263" s="53" t="s">
        <v>4095</v>
      </c>
      <c r="CC263" s="53" t="s">
        <v>3355</v>
      </c>
      <c r="CD263" s="53" t="s">
        <v>3355</v>
      </c>
      <c r="CE263" t="s">
        <v>4096</v>
      </c>
      <c r="CF263" t="s">
        <v>4097</v>
      </c>
    </row>
    <row r="264" spans="1:84">
      <c r="A264" s="53">
        <v>248</v>
      </c>
      <c r="B264" s="53" t="s">
        <v>5683</v>
      </c>
      <c r="C264" s="53" t="s">
        <v>3355</v>
      </c>
      <c r="D264" s="53" t="s">
        <v>4143</v>
      </c>
      <c r="E264" s="53" t="s">
        <v>4099</v>
      </c>
      <c r="F264" s="53" t="s">
        <v>5689</v>
      </c>
      <c r="G264" s="53" t="s">
        <v>4095</v>
      </c>
      <c r="H264" s="53" t="s">
        <v>2935</v>
      </c>
      <c r="I264" s="53">
        <v>1300</v>
      </c>
      <c r="J264" s="53" t="s">
        <v>3355</v>
      </c>
      <c r="K264" s="53" t="s">
        <v>3355</v>
      </c>
      <c r="L264" s="53" t="s">
        <v>3346</v>
      </c>
      <c r="M264" s="53" t="s">
        <v>4102</v>
      </c>
      <c r="N264" s="53" t="s">
        <v>4102</v>
      </c>
      <c r="O264" s="53" t="s">
        <v>5685</v>
      </c>
      <c r="P264" s="53" t="s">
        <v>5686</v>
      </c>
      <c r="Q264" s="53" t="s">
        <v>2935</v>
      </c>
      <c r="R264" s="53" t="s">
        <v>4144</v>
      </c>
      <c r="S264" s="53" t="s">
        <v>4145</v>
      </c>
      <c r="T264" s="53" t="s">
        <v>4087</v>
      </c>
      <c r="U264" s="53" t="s">
        <v>4360</v>
      </c>
      <c r="V264" s="53" t="s">
        <v>3352</v>
      </c>
      <c r="W264" s="53" t="s">
        <v>3355</v>
      </c>
      <c r="X264" s="53" t="s">
        <v>4130</v>
      </c>
      <c r="Y264" s="53" t="s">
        <v>3355</v>
      </c>
      <c r="Z264" s="53" t="s">
        <v>3355</v>
      </c>
      <c r="AA264" s="53" t="s">
        <v>3355</v>
      </c>
      <c r="AB264" s="53" t="s">
        <v>5687</v>
      </c>
      <c r="AC264" s="53" t="s">
        <v>4227</v>
      </c>
      <c r="AD264" s="53" t="s">
        <v>3355</v>
      </c>
      <c r="AE264" s="53" t="s">
        <v>3355</v>
      </c>
      <c r="AF264" s="53" t="s">
        <v>4227</v>
      </c>
      <c r="AG264" s="53" t="s">
        <v>3355</v>
      </c>
      <c r="AH264" s="53" t="s">
        <v>3355</v>
      </c>
      <c r="AI264" s="53" t="s">
        <v>4227</v>
      </c>
      <c r="AJ264" s="53" t="s">
        <v>3355</v>
      </c>
      <c r="AK264" s="53" t="s">
        <v>3355</v>
      </c>
      <c r="AL264" s="53" t="s">
        <v>3355</v>
      </c>
      <c r="AM264" s="53" t="s">
        <v>3355</v>
      </c>
      <c r="AN264" s="53" t="s">
        <v>3355</v>
      </c>
      <c r="AO264" s="53" t="s">
        <v>3355</v>
      </c>
      <c r="AP264" s="54">
        <v>45896.8027893519</v>
      </c>
      <c r="AQ264" s="53" t="s">
        <v>3355</v>
      </c>
      <c r="AR264" s="53" t="s">
        <v>3355</v>
      </c>
      <c r="AS264" s="53" t="s">
        <v>3383</v>
      </c>
      <c r="AT264" s="53" t="s">
        <v>5688</v>
      </c>
      <c r="AU264" s="53" t="s">
        <v>3355</v>
      </c>
      <c r="AV264" s="53" t="s">
        <v>4142</v>
      </c>
      <c r="AW264" s="54">
        <v>45896.7814467593</v>
      </c>
      <c r="AX264" s="53" t="s">
        <v>3355</v>
      </c>
      <c r="AY264" s="53" t="s">
        <v>4090</v>
      </c>
      <c r="AZ264" s="53" t="s">
        <v>3355</v>
      </c>
      <c r="BA264" s="53" t="s">
        <v>3355</v>
      </c>
      <c r="BB264" s="53" t="s">
        <v>3355</v>
      </c>
      <c r="BC264" s="53" t="s">
        <v>2138</v>
      </c>
      <c r="BD264" s="53" t="s">
        <v>4008</v>
      </c>
      <c r="BE264" s="53" t="s">
        <v>4146</v>
      </c>
      <c r="BF264" s="53" t="s">
        <v>4092</v>
      </c>
      <c r="BG264" s="53" t="s">
        <v>3355</v>
      </c>
      <c r="BH264" s="53" t="s">
        <v>3355</v>
      </c>
      <c r="BI264" s="53" t="s">
        <v>2814</v>
      </c>
      <c r="BJ264" s="53" t="s">
        <v>3355</v>
      </c>
      <c r="BK264" s="53" t="s">
        <v>3355</v>
      </c>
      <c r="BL264" s="53" t="s">
        <v>3355</v>
      </c>
      <c r="BM264" s="53" t="s">
        <v>3355</v>
      </c>
      <c r="BN264" s="53">
        <v>1300</v>
      </c>
      <c r="BO264" s="53" t="s">
        <v>3355</v>
      </c>
      <c r="BP264" s="53" t="s">
        <v>3355</v>
      </c>
      <c r="BQ264" s="53" t="s">
        <v>3355</v>
      </c>
      <c r="BR264" s="53" t="s">
        <v>3355</v>
      </c>
      <c r="BS264" s="53" t="s">
        <v>3355</v>
      </c>
      <c r="BT264" s="53" t="s">
        <v>3355</v>
      </c>
      <c r="BU264" s="53" t="s">
        <v>3355</v>
      </c>
      <c r="BV264" s="53" t="s">
        <v>3355</v>
      </c>
      <c r="BW264" s="53" t="s">
        <v>3355</v>
      </c>
      <c r="BX264" s="53">
        <v>1300</v>
      </c>
      <c r="BY264" s="53" t="s">
        <v>3355</v>
      </c>
      <c r="BZ264" s="53" t="s">
        <v>3383</v>
      </c>
      <c r="CA264" s="53" t="s">
        <v>4095</v>
      </c>
      <c r="CB264" s="53" t="s">
        <v>4095</v>
      </c>
      <c r="CC264" s="53" t="s">
        <v>3355</v>
      </c>
      <c r="CD264" s="53" t="s">
        <v>3355</v>
      </c>
      <c r="CE264" t="s">
        <v>4096</v>
      </c>
      <c r="CF264" t="s">
        <v>4097</v>
      </c>
    </row>
    <row r="265" spans="1:84">
      <c r="A265" s="53">
        <v>263</v>
      </c>
      <c r="B265" s="53" t="s">
        <v>5683</v>
      </c>
      <c r="C265" s="53" t="s">
        <v>3355</v>
      </c>
      <c r="D265" s="53" t="s">
        <v>4100</v>
      </c>
      <c r="E265" s="53" t="s">
        <v>4099</v>
      </c>
      <c r="F265" s="53" t="s">
        <v>5690</v>
      </c>
      <c r="G265" s="53" t="s">
        <v>4095</v>
      </c>
      <c r="H265" s="53" t="s">
        <v>4101</v>
      </c>
      <c r="I265" s="53">
        <v>2000</v>
      </c>
      <c r="J265" s="53" t="s">
        <v>3355</v>
      </c>
      <c r="K265" s="53" t="s">
        <v>3355</v>
      </c>
      <c r="L265" s="53" t="s">
        <v>3346</v>
      </c>
      <c r="M265" s="53" t="s">
        <v>4102</v>
      </c>
      <c r="N265" s="53" t="s">
        <v>4102</v>
      </c>
      <c r="O265" s="53" t="s">
        <v>5685</v>
      </c>
      <c r="P265" s="53" t="s">
        <v>5686</v>
      </c>
      <c r="Q265" s="53" t="s">
        <v>4103</v>
      </c>
      <c r="R265" s="53" t="s">
        <v>4104</v>
      </c>
      <c r="S265" s="53" t="s">
        <v>4105</v>
      </c>
      <c r="T265" s="53" t="s">
        <v>4106</v>
      </c>
      <c r="U265" s="53" t="s">
        <v>4360</v>
      </c>
      <c r="V265" s="53" t="s">
        <v>3352</v>
      </c>
      <c r="W265" s="53" t="s">
        <v>3355</v>
      </c>
      <c r="X265" s="53" t="s">
        <v>3355</v>
      </c>
      <c r="Y265" s="53" t="s">
        <v>3355</v>
      </c>
      <c r="Z265" s="53" t="s">
        <v>3355</v>
      </c>
      <c r="AA265" s="53" t="s">
        <v>3355</v>
      </c>
      <c r="AB265" s="53" t="s">
        <v>5687</v>
      </c>
      <c r="AC265" s="53" t="s">
        <v>4227</v>
      </c>
      <c r="AD265" s="53" t="s">
        <v>3355</v>
      </c>
      <c r="AE265" s="53" t="s">
        <v>3355</v>
      </c>
      <c r="AF265" s="53" t="s">
        <v>4227</v>
      </c>
      <c r="AG265" s="53" t="s">
        <v>3355</v>
      </c>
      <c r="AH265" s="53" t="s">
        <v>3355</v>
      </c>
      <c r="AI265" s="53" t="s">
        <v>4227</v>
      </c>
      <c r="AJ265" s="53" t="s">
        <v>3355</v>
      </c>
      <c r="AK265" s="53" t="s">
        <v>3355</v>
      </c>
      <c r="AL265" s="53" t="s">
        <v>3355</v>
      </c>
      <c r="AM265" s="53" t="s">
        <v>3355</v>
      </c>
      <c r="AN265" s="53" t="s">
        <v>3355</v>
      </c>
      <c r="AO265" s="53" t="s">
        <v>3355</v>
      </c>
      <c r="AP265" s="54">
        <v>45896.7193402778</v>
      </c>
      <c r="AQ265" s="53" t="s">
        <v>3355</v>
      </c>
      <c r="AR265" s="53" t="s">
        <v>3355</v>
      </c>
      <c r="AS265" s="53" t="s">
        <v>3383</v>
      </c>
      <c r="AT265" s="53" t="s">
        <v>5691</v>
      </c>
      <c r="AU265" s="53" t="s">
        <v>3355</v>
      </c>
      <c r="AV265" s="53" t="s">
        <v>4098</v>
      </c>
      <c r="AW265" s="54">
        <v>45896.6980324074</v>
      </c>
      <c r="AX265" s="53" t="s">
        <v>3355</v>
      </c>
      <c r="AY265" s="53" t="s">
        <v>4090</v>
      </c>
      <c r="AZ265" s="53" t="s">
        <v>3355</v>
      </c>
      <c r="BA265" s="53" t="s">
        <v>3355</v>
      </c>
      <c r="BB265" s="53" t="s">
        <v>3355</v>
      </c>
      <c r="BC265" s="53" t="s">
        <v>4109</v>
      </c>
      <c r="BD265" s="53" t="s">
        <v>4110</v>
      </c>
      <c r="BE265" s="53" t="s">
        <v>3355</v>
      </c>
      <c r="BF265" s="53" t="s">
        <v>4092</v>
      </c>
      <c r="BG265" s="53" t="s">
        <v>4111</v>
      </c>
      <c r="BH265" s="53" t="s">
        <v>4112</v>
      </c>
      <c r="BI265" s="53" t="s">
        <v>4113</v>
      </c>
      <c r="BJ265" s="53" t="s">
        <v>3355</v>
      </c>
      <c r="BK265" s="53" t="s">
        <v>3355</v>
      </c>
      <c r="BL265" s="53" t="s">
        <v>3355</v>
      </c>
      <c r="BM265" s="53" t="s">
        <v>3355</v>
      </c>
      <c r="BN265" s="53">
        <v>2000</v>
      </c>
      <c r="BO265" s="53" t="s">
        <v>3355</v>
      </c>
      <c r="BP265" s="53" t="s">
        <v>3355</v>
      </c>
      <c r="BQ265" s="53" t="s">
        <v>4114</v>
      </c>
      <c r="BR265" s="53" t="s">
        <v>3355</v>
      </c>
      <c r="BS265" s="53" t="s">
        <v>3355</v>
      </c>
      <c r="BT265" s="53" t="s">
        <v>1292</v>
      </c>
      <c r="BU265" s="53" t="s">
        <v>3355</v>
      </c>
      <c r="BV265" s="53" t="s">
        <v>3355</v>
      </c>
      <c r="BW265" s="53" t="s">
        <v>3355</v>
      </c>
      <c r="BX265" s="53">
        <v>2000</v>
      </c>
      <c r="BY265" s="53" t="s">
        <v>3355</v>
      </c>
      <c r="BZ265" s="53" t="s">
        <v>3383</v>
      </c>
      <c r="CA265" s="53" t="s">
        <v>4095</v>
      </c>
      <c r="CB265" s="53" t="s">
        <v>4095</v>
      </c>
      <c r="CC265" s="53" t="s">
        <v>3355</v>
      </c>
      <c r="CD265" s="53" t="s">
        <v>3355</v>
      </c>
      <c r="CE265" t="s">
        <v>4096</v>
      </c>
      <c r="CF265" t="s">
        <v>4097</v>
      </c>
    </row>
    <row r="266" spans="1:84">
      <c r="A266" s="53">
        <v>266</v>
      </c>
      <c r="B266" s="53" t="s">
        <v>5683</v>
      </c>
      <c r="C266" s="53" t="s">
        <v>3355</v>
      </c>
      <c r="D266" s="53" t="s">
        <v>4136</v>
      </c>
      <c r="E266" s="53" t="s">
        <v>4099</v>
      </c>
      <c r="F266" s="53" t="s">
        <v>5692</v>
      </c>
      <c r="G266" s="53" t="s">
        <v>4095</v>
      </c>
      <c r="H266" s="53" t="s">
        <v>2917</v>
      </c>
      <c r="I266" s="53">
        <v>450</v>
      </c>
      <c r="J266" s="53" t="s">
        <v>3355</v>
      </c>
      <c r="K266" s="53" t="s">
        <v>3355</v>
      </c>
      <c r="L266" s="53" t="s">
        <v>3346</v>
      </c>
      <c r="M266" s="53" t="s">
        <v>4102</v>
      </c>
      <c r="N266" s="53" t="s">
        <v>4102</v>
      </c>
      <c r="O266" s="53" t="s">
        <v>5685</v>
      </c>
      <c r="P266" s="53" t="s">
        <v>5686</v>
      </c>
      <c r="Q266" s="53" t="s">
        <v>2917</v>
      </c>
      <c r="R266" s="53" t="s">
        <v>4137</v>
      </c>
      <c r="S266" s="53" t="s">
        <v>4138</v>
      </c>
      <c r="T266" s="53" t="s">
        <v>4087</v>
      </c>
      <c r="U266" s="53" t="s">
        <v>4360</v>
      </c>
      <c r="V266" s="53" t="s">
        <v>3352</v>
      </c>
      <c r="W266" s="53" t="s">
        <v>3355</v>
      </c>
      <c r="X266" s="53" t="s">
        <v>4130</v>
      </c>
      <c r="Y266" s="53" t="s">
        <v>3355</v>
      </c>
      <c r="Z266" s="53" t="s">
        <v>3355</v>
      </c>
      <c r="AA266" s="53" t="s">
        <v>3355</v>
      </c>
      <c r="AB266" s="53" t="s">
        <v>5687</v>
      </c>
      <c r="AC266" s="53" t="s">
        <v>4227</v>
      </c>
      <c r="AD266" s="53" t="s">
        <v>3355</v>
      </c>
      <c r="AE266" s="53" t="s">
        <v>3355</v>
      </c>
      <c r="AF266" s="53" t="s">
        <v>4227</v>
      </c>
      <c r="AG266" s="53" t="s">
        <v>3355</v>
      </c>
      <c r="AH266" s="53" t="s">
        <v>3355</v>
      </c>
      <c r="AI266" s="53" t="s">
        <v>4227</v>
      </c>
      <c r="AJ266" s="53" t="s">
        <v>3355</v>
      </c>
      <c r="AK266" s="53" t="s">
        <v>3355</v>
      </c>
      <c r="AL266" s="53" t="s">
        <v>3355</v>
      </c>
      <c r="AM266" s="53" t="s">
        <v>3355</v>
      </c>
      <c r="AN266" s="53" t="s">
        <v>3355</v>
      </c>
      <c r="AO266" s="53" t="s">
        <v>3355</v>
      </c>
      <c r="AP266" s="54">
        <v>45896.7190856481</v>
      </c>
      <c r="AQ266" s="53" t="s">
        <v>3355</v>
      </c>
      <c r="AR266" s="53" t="s">
        <v>3355</v>
      </c>
      <c r="AS266" s="53" t="s">
        <v>3383</v>
      </c>
      <c r="AT266" s="53" t="s">
        <v>5688</v>
      </c>
      <c r="AU266" s="53" t="s">
        <v>3355</v>
      </c>
      <c r="AV266" s="53" t="s">
        <v>4135</v>
      </c>
      <c r="AW266" s="54">
        <v>45896.6980324074</v>
      </c>
      <c r="AX266" s="53" t="s">
        <v>3355</v>
      </c>
      <c r="AY266" s="53" t="s">
        <v>4090</v>
      </c>
      <c r="AZ266" s="53" t="s">
        <v>3355</v>
      </c>
      <c r="BA266" s="53" t="s">
        <v>3355</v>
      </c>
      <c r="BB266" s="53" t="s">
        <v>3355</v>
      </c>
      <c r="BC266" s="53" t="s">
        <v>2138</v>
      </c>
      <c r="BD266" s="53" t="s">
        <v>4008</v>
      </c>
      <c r="BE266" s="53" t="s">
        <v>4139</v>
      </c>
      <c r="BF266" s="53" t="s">
        <v>4092</v>
      </c>
      <c r="BG266" s="53" t="s">
        <v>3355</v>
      </c>
      <c r="BH266" s="53" t="s">
        <v>3355</v>
      </c>
      <c r="BI266" s="53" t="s">
        <v>2814</v>
      </c>
      <c r="BJ266" s="53" t="s">
        <v>3355</v>
      </c>
      <c r="BK266" s="53" t="s">
        <v>3355</v>
      </c>
      <c r="BL266" s="53" t="s">
        <v>3355</v>
      </c>
      <c r="BM266" s="53" t="s">
        <v>3355</v>
      </c>
      <c r="BN266" s="53">
        <v>450</v>
      </c>
      <c r="BO266" s="53" t="s">
        <v>3355</v>
      </c>
      <c r="BP266" s="53" t="s">
        <v>3355</v>
      </c>
      <c r="BQ266" s="53" t="s">
        <v>3355</v>
      </c>
      <c r="BR266" s="53" t="s">
        <v>3355</v>
      </c>
      <c r="BS266" s="53" t="s">
        <v>3355</v>
      </c>
      <c r="BT266" s="53" t="s">
        <v>3355</v>
      </c>
      <c r="BU266" s="53" t="s">
        <v>3355</v>
      </c>
      <c r="BV266" s="53" t="s">
        <v>3355</v>
      </c>
      <c r="BW266" s="53" t="s">
        <v>3355</v>
      </c>
      <c r="BX266" s="53">
        <v>450</v>
      </c>
      <c r="BY266" s="53" t="s">
        <v>3355</v>
      </c>
      <c r="BZ266" s="53" t="s">
        <v>3383</v>
      </c>
      <c r="CA266" s="53" t="s">
        <v>4095</v>
      </c>
      <c r="CB266" s="53" t="s">
        <v>4095</v>
      </c>
      <c r="CC266" s="53" t="s">
        <v>3355</v>
      </c>
      <c r="CD266" s="53" t="s">
        <v>3355</v>
      </c>
      <c r="CE266" t="s">
        <v>4096</v>
      </c>
      <c r="CF266" t="s">
        <v>4097</v>
      </c>
    </row>
    <row r="267" spans="1:84">
      <c r="A267" s="53">
        <v>631</v>
      </c>
      <c r="B267" s="53" t="s">
        <v>5683</v>
      </c>
      <c r="C267" s="53" t="s">
        <v>3355</v>
      </c>
      <c r="D267" s="53" t="s">
        <v>4159</v>
      </c>
      <c r="E267" s="53" t="s">
        <v>4099</v>
      </c>
      <c r="F267" s="53" t="s">
        <v>5693</v>
      </c>
      <c r="G267" s="53" t="s">
        <v>4095</v>
      </c>
      <c r="H267" s="53" t="s">
        <v>3105</v>
      </c>
      <c r="I267" s="53">
        <v>6256.38</v>
      </c>
      <c r="J267" s="53" t="s">
        <v>3355</v>
      </c>
      <c r="K267" s="53" t="s">
        <v>3355</v>
      </c>
      <c r="L267" s="53" t="s">
        <v>3346</v>
      </c>
      <c r="M267" s="53" t="s">
        <v>4117</v>
      </c>
      <c r="N267" s="53" t="s">
        <v>4117</v>
      </c>
      <c r="O267" s="53" t="s">
        <v>5685</v>
      </c>
      <c r="P267" s="53" t="s">
        <v>5686</v>
      </c>
      <c r="Q267" s="53" t="s">
        <v>3105</v>
      </c>
      <c r="R267" s="53" t="s">
        <v>4161</v>
      </c>
      <c r="S267" s="53" t="s">
        <v>4162</v>
      </c>
      <c r="T267" s="53" t="s">
        <v>4087</v>
      </c>
      <c r="U267" s="53" t="s">
        <v>4360</v>
      </c>
      <c r="V267" s="53" t="s">
        <v>3352</v>
      </c>
      <c r="W267" s="53" t="s">
        <v>3355</v>
      </c>
      <c r="X267" s="53" t="s">
        <v>4163</v>
      </c>
      <c r="Y267" s="53" t="s">
        <v>3355</v>
      </c>
      <c r="Z267" s="53" t="s">
        <v>3355</v>
      </c>
      <c r="AA267" s="53" t="s">
        <v>3355</v>
      </c>
      <c r="AB267" s="53" t="s">
        <v>5687</v>
      </c>
      <c r="AC267" s="53" t="s">
        <v>4227</v>
      </c>
      <c r="AD267" s="53" t="s">
        <v>3355</v>
      </c>
      <c r="AE267" s="53" t="s">
        <v>3355</v>
      </c>
      <c r="AF267" s="53" t="s">
        <v>4227</v>
      </c>
      <c r="AG267" s="53" t="s">
        <v>3355</v>
      </c>
      <c r="AH267" s="53" t="s">
        <v>3355</v>
      </c>
      <c r="AI267" s="53" t="s">
        <v>4227</v>
      </c>
      <c r="AJ267" s="53" t="s">
        <v>3355</v>
      </c>
      <c r="AK267" s="53" t="s">
        <v>3355</v>
      </c>
      <c r="AL267" s="53" t="s">
        <v>3355</v>
      </c>
      <c r="AM267" s="53" t="s">
        <v>3355</v>
      </c>
      <c r="AN267" s="53" t="s">
        <v>3355</v>
      </c>
      <c r="AO267" s="53" t="s">
        <v>3355</v>
      </c>
      <c r="AP267" s="54">
        <v>45895.470462963</v>
      </c>
      <c r="AQ267" s="53" t="s">
        <v>3355</v>
      </c>
      <c r="AR267" s="53" t="s">
        <v>3355</v>
      </c>
      <c r="AS267" s="53" t="s">
        <v>3383</v>
      </c>
      <c r="AT267" s="53" t="s">
        <v>5688</v>
      </c>
      <c r="AU267" s="53" t="s">
        <v>3355</v>
      </c>
      <c r="AV267" s="53" t="s">
        <v>4158</v>
      </c>
      <c r="AW267" s="54">
        <v>45895.4483449074</v>
      </c>
      <c r="AX267" s="53" t="s">
        <v>3355</v>
      </c>
      <c r="AY267" s="53" t="s">
        <v>4090</v>
      </c>
      <c r="AZ267" s="53" t="s">
        <v>3355</v>
      </c>
      <c r="BA267" s="53" t="s">
        <v>3355</v>
      </c>
      <c r="BB267" s="53" t="s">
        <v>1292</v>
      </c>
      <c r="BC267" s="53" t="s">
        <v>2954</v>
      </c>
      <c r="BD267" s="53" t="s">
        <v>4164</v>
      </c>
      <c r="BE267" s="53" t="s">
        <v>3355</v>
      </c>
      <c r="BF267" s="53" t="s">
        <v>4092</v>
      </c>
      <c r="BG267" s="53" t="s">
        <v>3355</v>
      </c>
      <c r="BH267" s="53" t="s">
        <v>3355</v>
      </c>
      <c r="BI267" s="53" t="s">
        <v>2814</v>
      </c>
      <c r="BJ267" s="53" t="s">
        <v>3355</v>
      </c>
      <c r="BK267" s="53" t="s">
        <v>3355</v>
      </c>
      <c r="BL267" s="53" t="s">
        <v>3355</v>
      </c>
      <c r="BM267" s="53" t="s">
        <v>3355</v>
      </c>
      <c r="BN267" s="53">
        <v>6256.38</v>
      </c>
      <c r="BO267" s="53" t="s">
        <v>3355</v>
      </c>
      <c r="BP267" s="53" t="s">
        <v>3355</v>
      </c>
      <c r="BQ267" s="53" t="s">
        <v>3355</v>
      </c>
      <c r="BR267" s="53" t="s">
        <v>3355</v>
      </c>
      <c r="BS267" s="53" t="s">
        <v>3355</v>
      </c>
      <c r="BT267" s="53" t="s">
        <v>3355</v>
      </c>
      <c r="BU267" s="53" t="s">
        <v>3355</v>
      </c>
      <c r="BV267" s="53" t="s">
        <v>3355</v>
      </c>
      <c r="BW267" s="53" t="s">
        <v>3355</v>
      </c>
      <c r="BX267" s="53">
        <v>6256.38</v>
      </c>
      <c r="BY267" s="53" t="s">
        <v>3355</v>
      </c>
      <c r="BZ267" s="53" t="s">
        <v>3383</v>
      </c>
      <c r="CA267" s="53" t="s">
        <v>4095</v>
      </c>
      <c r="CB267" s="53" t="s">
        <v>4095</v>
      </c>
      <c r="CC267" s="53" t="s">
        <v>3355</v>
      </c>
      <c r="CD267" s="53" t="s">
        <v>3355</v>
      </c>
      <c r="CE267" t="s">
        <v>4096</v>
      </c>
      <c r="CF267" t="s">
        <v>4097</v>
      </c>
    </row>
    <row r="268" spans="1:84">
      <c r="A268" s="53">
        <v>1246</v>
      </c>
      <c r="B268" s="53" t="s">
        <v>5683</v>
      </c>
      <c r="C268" s="53" t="s">
        <v>3355</v>
      </c>
      <c r="D268" s="53" t="s">
        <v>4175</v>
      </c>
      <c r="E268" s="53" t="s">
        <v>4099</v>
      </c>
      <c r="F268" s="53" t="s">
        <v>5694</v>
      </c>
      <c r="G268" s="53" t="s">
        <v>4095</v>
      </c>
      <c r="H268" s="53" t="s">
        <v>3622</v>
      </c>
      <c r="I268" s="53">
        <v>34513</v>
      </c>
      <c r="J268" s="53" t="s">
        <v>3355</v>
      </c>
      <c r="K268" s="53" t="s">
        <v>3355</v>
      </c>
      <c r="L268" s="53" t="s">
        <v>3346</v>
      </c>
      <c r="M268" s="53" t="s">
        <v>4160</v>
      </c>
      <c r="N268" s="53" t="s">
        <v>4160</v>
      </c>
      <c r="O268" s="53" t="s">
        <v>5685</v>
      </c>
      <c r="P268" s="53" t="s">
        <v>5686</v>
      </c>
      <c r="Q268" s="53" t="s">
        <v>3622</v>
      </c>
      <c r="R268" s="53" t="s">
        <v>4177</v>
      </c>
      <c r="S268" s="53" t="s">
        <v>4178</v>
      </c>
      <c r="T268" s="53" t="s">
        <v>4087</v>
      </c>
      <c r="U268" s="53" t="s">
        <v>4360</v>
      </c>
      <c r="V268" s="53" t="s">
        <v>3352</v>
      </c>
      <c r="W268" s="53" t="s">
        <v>3355</v>
      </c>
      <c r="X268" s="53" t="s">
        <v>4179</v>
      </c>
      <c r="Y268" s="53" t="s">
        <v>3355</v>
      </c>
      <c r="Z268" s="53" t="s">
        <v>3355</v>
      </c>
      <c r="AA268" s="53" t="s">
        <v>3355</v>
      </c>
      <c r="AB268" s="53" t="s">
        <v>5687</v>
      </c>
      <c r="AC268" s="53" t="s">
        <v>4227</v>
      </c>
      <c r="AD268" s="53" t="s">
        <v>3355</v>
      </c>
      <c r="AE268" s="53" t="s">
        <v>3355</v>
      </c>
      <c r="AF268" s="53" t="s">
        <v>4227</v>
      </c>
      <c r="AG268" s="53" t="s">
        <v>3355</v>
      </c>
      <c r="AH268" s="53" t="s">
        <v>3355</v>
      </c>
      <c r="AI268" s="53" t="s">
        <v>4227</v>
      </c>
      <c r="AJ268" s="53" t="s">
        <v>3355</v>
      </c>
      <c r="AK268" s="53" t="s">
        <v>3355</v>
      </c>
      <c r="AL268" s="53" t="s">
        <v>3355</v>
      </c>
      <c r="AM268" s="53" t="s">
        <v>3355</v>
      </c>
      <c r="AN268" s="53" t="s">
        <v>3355</v>
      </c>
      <c r="AO268" s="53" t="s">
        <v>3355</v>
      </c>
      <c r="AP268" s="54">
        <v>45890.4697222222</v>
      </c>
      <c r="AQ268" s="53" t="s">
        <v>3355</v>
      </c>
      <c r="AR268" s="53" t="s">
        <v>3355</v>
      </c>
      <c r="AS268" s="53" t="s">
        <v>3383</v>
      </c>
      <c r="AT268" s="53" t="s">
        <v>5688</v>
      </c>
      <c r="AU268" s="53" t="s">
        <v>3355</v>
      </c>
      <c r="AV268" s="53" t="s">
        <v>4174</v>
      </c>
      <c r="AW268" s="54">
        <v>45890.4480787037</v>
      </c>
      <c r="AX268" s="53" t="s">
        <v>3355</v>
      </c>
      <c r="AY268" s="53" t="s">
        <v>4090</v>
      </c>
      <c r="AZ268" s="53" t="s">
        <v>3355</v>
      </c>
      <c r="BA268" s="53" t="s">
        <v>3355</v>
      </c>
      <c r="BB268" s="53" t="s">
        <v>3355</v>
      </c>
      <c r="BC268" s="53" t="s">
        <v>3497</v>
      </c>
      <c r="BD268" s="53" t="s">
        <v>4180</v>
      </c>
      <c r="BE268" s="53" t="s">
        <v>2832</v>
      </c>
      <c r="BF268" s="53" t="s">
        <v>4092</v>
      </c>
      <c r="BG268" s="53" t="s">
        <v>3355</v>
      </c>
      <c r="BH268" s="53" t="s">
        <v>3355</v>
      </c>
      <c r="BI268" s="53" t="s">
        <v>2814</v>
      </c>
      <c r="BJ268" s="53" t="s">
        <v>3355</v>
      </c>
      <c r="BK268" s="53" t="s">
        <v>3355</v>
      </c>
      <c r="BL268" s="53" t="s">
        <v>3355</v>
      </c>
      <c r="BM268" s="53" t="s">
        <v>3355</v>
      </c>
      <c r="BN268" s="53">
        <v>34513</v>
      </c>
      <c r="BO268" s="53" t="s">
        <v>3355</v>
      </c>
      <c r="BP268" s="53" t="s">
        <v>3355</v>
      </c>
      <c r="BQ268" s="53" t="s">
        <v>3355</v>
      </c>
      <c r="BR268" s="53" t="s">
        <v>3355</v>
      </c>
      <c r="BS268" s="53" t="s">
        <v>3355</v>
      </c>
      <c r="BT268" s="53" t="s">
        <v>3355</v>
      </c>
      <c r="BU268" s="53" t="s">
        <v>3355</v>
      </c>
      <c r="BV268" s="53" t="s">
        <v>3355</v>
      </c>
      <c r="BW268" s="53" t="s">
        <v>3355</v>
      </c>
      <c r="BX268" s="53">
        <v>34513</v>
      </c>
      <c r="BY268" s="53" t="s">
        <v>3355</v>
      </c>
      <c r="BZ268" s="53" t="s">
        <v>3383</v>
      </c>
      <c r="CA268" s="53" t="s">
        <v>4095</v>
      </c>
      <c r="CB268" s="53" t="s">
        <v>4095</v>
      </c>
      <c r="CC268" s="53" t="s">
        <v>3355</v>
      </c>
      <c r="CD268" s="53" t="s">
        <v>3355</v>
      </c>
      <c r="CE268" t="s">
        <v>4096</v>
      </c>
      <c r="CF268" t="s">
        <v>4097</v>
      </c>
    </row>
    <row r="269" spans="1:84">
      <c r="A269" s="53">
        <v>1507</v>
      </c>
      <c r="B269" s="53" t="s">
        <v>5683</v>
      </c>
      <c r="C269" s="53" t="s">
        <v>3355</v>
      </c>
      <c r="D269" s="53" t="s">
        <v>4299</v>
      </c>
      <c r="E269" s="53" t="s">
        <v>4099</v>
      </c>
      <c r="F269" s="53" t="s">
        <v>5695</v>
      </c>
      <c r="G269" s="53" t="s">
        <v>4095</v>
      </c>
      <c r="H269" s="53" t="s">
        <v>3017</v>
      </c>
      <c r="I269" s="53">
        <v>35775</v>
      </c>
      <c r="J269" s="53" t="s">
        <v>1292</v>
      </c>
      <c r="K269" s="53" t="s">
        <v>4218</v>
      </c>
      <c r="L269" s="53" t="s">
        <v>4219</v>
      </c>
      <c r="M269" s="53" t="s">
        <v>4160</v>
      </c>
      <c r="N269" s="53" t="s">
        <v>3392</v>
      </c>
      <c r="O269" s="53" t="s">
        <v>5685</v>
      </c>
      <c r="P269" s="53" t="s">
        <v>5686</v>
      </c>
      <c r="Q269" s="53" t="s">
        <v>3017</v>
      </c>
      <c r="R269" s="53" t="s">
        <v>4300</v>
      </c>
      <c r="S269" s="53" t="s">
        <v>4153</v>
      </c>
      <c r="T269" s="53" t="s">
        <v>4087</v>
      </c>
      <c r="U269" s="53" t="s">
        <v>4360</v>
      </c>
      <c r="V269" s="53" t="s">
        <v>3352</v>
      </c>
      <c r="W269" s="53" t="s">
        <v>3355</v>
      </c>
      <c r="X269" s="53" t="s">
        <v>4301</v>
      </c>
      <c r="Y269" s="53" t="s">
        <v>4259</v>
      </c>
      <c r="Z269" s="53" t="s">
        <v>4243</v>
      </c>
      <c r="AA269" s="53" t="s">
        <v>4160</v>
      </c>
      <c r="AB269" s="53" t="s">
        <v>5687</v>
      </c>
      <c r="AC269" s="53" t="s">
        <v>4302</v>
      </c>
      <c r="AD269" s="53" t="s">
        <v>3355</v>
      </c>
      <c r="AE269" s="53" t="s">
        <v>3355</v>
      </c>
      <c r="AF269" s="53" t="s">
        <v>4227</v>
      </c>
      <c r="AG269" s="53" t="s">
        <v>3355</v>
      </c>
      <c r="AH269" s="53" t="s">
        <v>3355</v>
      </c>
      <c r="AI269" s="53" t="s">
        <v>4227</v>
      </c>
      <c r="AJ269" s="53" t="s">
        <v>3355</v>
      </c>
      <c r="AK269" s="53" t="s">
        <v>1292</v>
      </c>
      <c r="AL269" s="53" t="s">
        <v>5696</v>
      </c>
      <c r="AM269" s="53" t="s">
        <v>3355</v>
      </c>
      <c r="AN269" s="53" t="s">
        <v>5697</v>
      </c>
      <c r="AO269" s="53" t="s">
        <v>3355</v>
      </c>
      <c r="AP269" s="54">
        <v>45890.7878240741</v>
      </c>
      <c r="AQ269" s="53" t="s">
        <v>5698</v>
      </c>
      <c r="AR269" s="53" t="s">
        <v>3390</v>
      </c>
      <c r="AS269" s="53" t="s">
        <v>3383</v>
      </c>
      <c r="AT269" s="53" t="s">
        <v>5688</v>
      </c>
      <c r="AU269" s="53" t="s">
        <v>5699</v>
      </c>
      <c r="AV269" s="53" t="s">
        <v>4298</v>
      </c>
      <c r="AW269" s="54">
        <v>45877.448275463</v>
      </c>
      <c r="AX269" s="53" t="s">
        <v>5696</v>
      </c>
      <c r="AY269" s="53" t="s">
        <v>4090</v>
      </c>
      <c r="AZ269" s="53" t="s">
        <v>3355</v>
      </c>
      <c r="BA269" s="53" t="s">
        <v>3355</v>
      </c>
      <c r="BB269" s="53" t="s">
        <v>3355</v>
      </c>
      <c r="BC269" s="53" t="s">
        <v>3015</v>
      </c>
      <c r="BD269" s="53" t="s">
        <v>4307</v>
      </c>
      <c r="BE269" s="53" t="s">
        <v>3355</v>
      </c>
      <c r="BF269" s="53" t="s">
        <v>4092</v>
      </c>
      <c r="BG269" s="53" t="s">
        <v>3355</v>
      </c>
      <c r="BH269" s="53" t="s">
        <v>3355</v>
      </c>
      <c r="BI269" s="53" t="s">
        <v>2814</v>
      </c>
      <c r="BJ269" s="53" t="s">
        <v>3355</v>
      </c>
      <c r="BK269" s="53" t="s">
        <v>3355</v>
      </c>
      <c r="BL269" s="53" t="s">
        <v>3355</v>
      </c>
      <c r="BM269" s="53" t="s">
        <v>3355</v>
      </c>
      <c r="BN269" s="53">
        <v>35775</v>
      </c>
      <c r="BO269" s="53" t="s">
        <v>3355</v>
      </c>
      <c r="BP269" s="53" t="s">
        <v>4229</v>
      </c>
      <c r="BQ269" s="53" t="s">
        <v>3355</v>
      </c>
      <c r="BR269" s="53" t="s">
        <v>3355</v>
      </c>
      <c r="BS269" s="53" t="s">
        <v>3355</v>
      </c>
      <c r="BT269" s="53" t="s">
        <v>3355</v>
      </c>
      <c r="BU269" s="53">
        <v>250821001165</v>
      </c>
      <c r="BV269" s="53" t="s">
        <v>3355</v>
      </c>
      <c r="BW269" s="53" t="s">
        <v>3355</v>
      </c>
      <c r="BX269" s="53">
        <v>35775</v>
      </c>
      <c r="BY269" s="53" t="s">
        <v>3355</v>
      </c>
      <c r="BZ269" s="53" t="s">
        <v>3383</v>
      </c>
      <c r="CA269" s="53" t="s">
        <v>4095</v>
      </c>
      <c r="CB269" s="53" t="s">
        <v>4095</v>
      </c>
      <c r="CC269" s="53" t="s">
        <v>3355</v>
      </c>
      <c r="CD269" s="53" t="s">
        <v>3355</v>
      </c>
      <c r="CE269" t="s">
        <v>4096</v>
      </c>
      <c r="CF269" t="s">
        <v>4097</v>
      </c>
    </row>
    <row r="270" spans="1:84">
      <c r="A270" s="53">
        <v>1538</v>
      </c>
      <c r="B270" s="53" t="s">
        <v>5683</v>
      </c>
      <c r="C270" s="53" t="s">
        <v>3355</v>
      </c>
      <c r="D270" s="53" t="s">
        <v>5091</v>
      </c>
      <c r="E270" s="53" t="s">
        <v>4099</v>
      </c>
      <c r="F270" s="53" t="s">
        <v>5700</v>
      </c>
      <c r="G270" s="53" t="s">
        <v>4095</v>
      </c>
      <c r="H270" s="53" t="s">
        <v>3848</v>
      </c>
      <c r="I270" s="53">
        <v>81000</v>
      </c>
      <c r="J270" s="53" t="s">
        <v>1292</v>
      </c>
      <c r="K270" s="53" t="s">
        <v>4218</v>
      </c>
      <c r="L270" s="53" t="s">
        <v>4219</v>
      </c>
      <c r="M270" s="53" t="s">
        <v>4160</v>
      </c>
      <c r="N270" s="53" t="s">
        <v>3391</v>
      </c>
      <c r="O270" s="53" t="s">
        <v>5685</v>
      </c>
      <c r="P270" s="53" t="s">
        <v>5686</v>
      </c>
      <c r="Q270" s="53" t="s">
        <v>3848</v>
      </c>
      <c r="R270" s="53" t="s">
        <v>4152</v>
      </c>
      <c r="S270" s="53" t="s">
        <v>4153</v>
      </c>
      <c r="T270" s="53" t="s">
        <v>4087</v>
      </c>
      <c r="U270" s="53" t="s">
        <v>4360</v>
      </c>
      <c r="V270" s="53" t="s">
        <v>3352</v>
      </c>
      <c r="W270" s="53" t="s">
        <v>3355</v>
      </c>
      <c r="X270" s="53" t="s">
        <v>5092</v>
      </c>
      <c r="Y270" s="53" t="s">
        <v>4259</v>
      </c>
      <c r="Z270" s="53" t="s">
        <v>4243</v>
      </c>
      <c r="AA270" s="53" t="s">
        <v>4160</v>
      </c>
      <c r="AB270" s="53" t="s">
        <v>5687</v>
      </c>
      <c r="AC270" s="53" t="s">
        <v>4302</v>
      </c>
      <c r="AD270" s="53" t="s">
        <v>3355</v>
      </c>
      <c r="AE270" s="53" t="s">
        <v>3355</v>
      </c>
      <c r="AF270" s="53" t="s">
        <v>4227</v>
      </c>
      <c r="AG270" s="53" t="s">
        <v>3355</v>
      </c>
      <c r="AH270" s="53" t="s">
        <v>3355</v>
      </c>
      <c r="AI270" s="53" t="s">
        <v>4227</v>
      </c>
      <c r="AJ270" s="53" t="s">
        <v>3355</v>
      </c>
      <c r="AK270" s="53" t="s">
        <v>1292</v>
      </c>
      <c r="AL270" s="53" t="s">
        <v>5701</v>
      </c>
      <c r="AM270" s="53" t="s">
        <v>3355</v>
      </c>
      <c r="AN270" s="53" t="s">
        <v>5702</v>
      </c>
      <c r="AO270" s="53" t="s">
        <v>3355</v>
      </c>
      <c r="AP270" s="54">
        <v>45890.7887268519</v>
      </c>
      <c r="AQ270" s="53" t="s">
        <v>5703</v>
      </c>
      <c r="AR270" s="53" t="s">
        <v>3390</v>
      </c>
      <c r="AS270" s="53" t="s">
        <v>3383</v>
      </c>
      <c r="AT270" s="53" t="s">
        <v>5688</v>
      </c>
      <c r="AU270" s="53" t="s">
        <v>5704</v>
      </c>
      <c r="AV270" s="53" t="s">
        <v>5090</v>
      </c>
      <c r="AW270" s="54">
        <v>45873.7813425926</v>
      </c>
      <c r="AX270" s="53" t="s">
        <v>5701</v>
      </c>
      <c r="AY270" s="53" t="s">
        <v>4090</v>
      </c>
      <c r="AZ270" s="53" t="s">
        <v>3355</v>
      </c>
      <c r="BA270" s="53" t="s">
        <v>3355</v>
      </c>
      <c r="BB270" s="53" t="s">
        <v>3355</v>
      </c>
      <c r="BC270" s="53" t="s">
        <v>3371</v>
      </c>
      <c r="BD270" s="53" t="s">
        <v>4155</v>
      </c>
      <c r="BE270" s="53" t="s">
        <v>2841</v>
      </c>
      <c r="BF270" s="53" t="s">
        <v>4092</v>
      </c>
      <c r="BG270" s="53" t="s">
        <v>3355</v>
      </c>
      <c r="BH270" s="53" t="s">
        <v>3355</v>
      </c>
      <c r="BI270" s="53" t="s">
        <v>2814</v>
      </c>
      <c r="BJ270" s="53" t="s">
        <v>3355</v>
      </c>
      <c r="BK270" s="53" t="s">
        <v>3355</v>
      </c>
      <c r="BL270" s="53" t="s">
        <v>3355</v>
      </c>
      <c r="BM270" s="53" t="s">
        <v>3355</v>
      </c>
      <c r="BN270" s="53">
        <v>81000</v>
      </c>
      <c r="BO270" s="53" t="s">
        <v>3355</v>
      </c>
      <c r="BP270" s="53" t="s">
        <v>4229</v>
      </c>
      <c r="BQ270" s="53" t="s">
        <v>3355</v>
      </c>
      <c r="BR270" s="53" t="s">
        <v>3355</v>
      </c>
      <c r="BS270" s="53" t="s">
        <v>3355</v>
      </c>
      <c r="BT270" s="53" t="s">
        <v>3355</v>
      </c>
      <c r="BU270" s="53">
        <v>250821001183</v>
      </c>
      <c r="BV270" s="53" t="s">
        <v>3355</v>
      </c>
      <c r="BW270" s="53" t="s">
        <v>3355</v>
      </c>
      <c r="BX270" s="53">
        <v>81000</v>
      </c>
      <c r="BY270" s="53" t="s">
        <v>1292</v>
      </c>
      <c r="BZ270" s="53" t="s">
        <v>3383</v>
      </c>
      <c r="CA270" s="53" t="s">
        <v>4095</v>
      </c>
      <c r="CB270" s="53" t="s">
        <v>4095</v>
      </c>
      <c r="CC270" s="53" t="s">
        <v>3355</v>
      </c>
      <c r="CD270" s="53" t="s">
        <v>3355</v>
      </c>
      <c r="CE270" t="s">
        <v>4096</v>
      </c>
      <c r="CF270" t="s">
        <v>4097</v>
      </c>
    </row>
    <row r="271" spans="1:84">
      <c r="A271" s="53">
        <v>1571</v>
      </c>
      <c r="B271" s="53" t="s">
        <v>5683</v>
      </c>
      <c r="C271" s="53" t="s">
        <v>3355</v>
      </c>
      <c r="D271" s="53" t="s">
        <v>4511</v>
      </c>
      <c r="E271" s="53" t="s">
        <v>4099</v>
      </c>
      <c r="F271" s="53" t="s">
        <v>5705</v>
      </c>
      <c r="G271" s="53" t="s">
        <v>4095</v>
      </c>
      <c r="H271" s="53" t="s">
        <v>3181</v>
      </c>
      <c r="I271" s="53">
        <v>2941.37</v>
      </c>
      <c r="J271" s="53" t="s">
        <v>1292</v>
      </c>
      <c r="K271" s="53" t="s">
        <v>4218</v>
      </c>
      <c r="L271" s="53" t="s">
        <v>4219</v>
      </c>
      <c r="M271" s="53" t="s">
        <v>4160</v>
      </c>
      <c r="N271" s="53" t="s">
        <v>4436</v>
      </c>
      <c r="O271" s="53" t="s">
        <v>5685</v>
      </c>
      <c r="P271" s="53" t="s">
        <v>5686</v>
      </c>
      <c r="Q271" s="53" t="s">
        <v>3181</v>
      </c>
      <c r="R271" s="53" t="s">
        <v>4240</v>
      </c>
      <c r="S271" s="53" t="s">
        <v>4241</v>
      </c>
      <c r="T271" s="53" t="s">
        <v>4087</v>
      </c>
      <c r="U271" s="53" t="s">
        <v>4360</v>
      </c>
      <c r="V271" s="53" t="s">
        <v>3352</v>
      </c>
      <c r="W271" s="53" t="s">
        <v>3355</v>
      </c>
      <c r="X271" s="53" t="s">
        <v>4512</v>
      </c>
      <c r="Y271" s="53" t="s">
        <v>4259</v>
      </c>
      <c r="Z271" s="53" t="s">
        <v>4243</v>
      </c>
      <c r="AA271" s="53" t="s">
        <v>4160</v>
      </c>
      <c r="AB271" s="53" t="s">
        <v>5687</v>
      </c>
      <c r="AC271" s="53" t="s">
        <v>4302</v>
      </c>
      <c r="AD271" s="53" t="s">
        <v>3355</v>
      </c>
      <c r="AE271" s="53" t="s">
        <v>3355</v>
      </c>
      <c r="AF271" s="53" t="s">
        <v>4227</v>
      </c>
      <c r="AG271" s="53" t="s">
        <v>3355</v>
      </c>
      <c r="AH271" s="53" t="s">
        <v>3355</v>
      </c>
      <c r="AI271" s="53" t="s">
        <v>4227</v>
      </c>
      <c r="AJ271" s="53" t="s">
        <v>3355</v>
      </c>
      <c r="AK271" s="53" t="s">
        <v>1292</v>
      </c>
      <c r="AL271" s="53" t="s">
        <v>5706</v>
      </c>
      <c r="AM271" s="53" t="s">
        <v>3355</v>
      </c>
      <c r="AN271" s="53" t="s">
        <v>5707</v>
      </c>
      <c r="AO271" s="53" t="s">
        <v>3355</v>
      </c>
      <c r="AP271" s="54">
        <v>45890.7889236111</v>
      </c>
      <c r="AQ271" s="53" t="s">
        <v>5708</v>
      </c>
      <c r="AR271" s="53" t="s">
        <v>3390</v>
      </c>
      <c r="AS271" s="53" t="s">
        <v>3383</v>
      </c>
      <c r="AT271" s="53" t="s">
        <v>5688</v>
      </c>
      <c r="AU271" s="53" t="s">
        <v>5709</v>
      </c>
      <c r="AV271" s="53" t="s">
        <v>4510</v>
      </c>
      <c r="AW271" s="54">
        <v>45853.4479976852</v>
      </c>
      <c r="AX271" s="53" t="s">
        <v>5706</v>
      </c>
      <c r="AY271" s="53" t="s">
        <v>4090</v>
      </c>
      <c r="AZ271" s="53" t="s">
        <v>3355</v>
      </c>
      <c r="BA271" s="53" t="s">
        <v>3355</v>
      </c>
      <c r="BB271" s="53" t="s">
        <v>3355</v>
      </c>
      <c r="BC271" s="53" t="s">
        <v>3179</v>
      </c>
      <c r="BD271" s="53" t="s">
        <v>4244</v>
      </c>
      <c r="BE271" s="53" t="s">
        <v>2852</v>
      </c>
      <c r="BF271" s="53" t="s">
        <v>4092</v>
      </c>
      <c r="BG271" s="53" t="s">
        <v>3355</v>
      </c>
      <c r="BH271" s="53" t="s">
        <v>3355</v>
      </c>
      <c r="BI271" s="53" t="s">
        <v>2814</v>
      </c>
      <c r="BJ271" s="53" t="s">
        <v>3355</v>
      </c>
      <c r="BK271" s="53" t="s">
        <v>3355</v>
      </c>
      <c r="BL271" s="53" t="s">
        <v>3355</v>
      </c>
      <c r="BM271" s="53" t="s">
        <v>3355</v>
      </c>
      <c r="BN271" s="53">
        <v>2941.37</v>
      </c>
      <c r="BO271" s="53" t="s">
        <v>3355</v>
      </c>
      <c r="BP271" s="53" t="s">
        <v>4229</v>
      </c>
      <c r="BQ271" s="53" t="s">
        <v>3355</v>
      </c>
      <c r="BR271" s="53" t="s">
        <v>3355</v>
      </c>
      <c r="BS271" s="53" t="s">
        <v>3355</v>
      </c>
      <c r="BT271" s="53" t="s">
        <v>3355</v>
      </c>
      <c r="BU271" s="53">
        <v>250821001189</v>
      </c>
      <c r="BV271" s="53" t="s">
        <v>3355</v>
      </c>
      <c r="BW271" s="53" t="s">
        <v>3355</v>
      </c>
      <c r="BX271" s="53">
        <v>2941.37</v>
      </c>
      <c r="BY271" s="53" t="s">
        <v>1292</v>
      </c>
      <c r="BZ271" s="53" t="s">
        <v>3383</v>
      </c>
      <c r="CA271" s="53" t="s">
        <v>4095</v>
      </c>
      <c r="CB271" s="53" t="s">
        <v>4095</v>
      </c>
      <c r="CC271" s="53" t="s">
        <v>3355</v>
      </c>
      <c r="CD271" s="53" t="s">
        <v>3355</v>
      </c>
      <c r="CE271" t="s">
        <v>4096</v>
      </c>
      <c r="CF271" t="s">
        <v>4097</v>
      </c>
    </row>
    <row r="272" spans="1:84">
      <c r="A272" s="53">
        <v>1576</v>
      </c>
      <c r="B272" s="53" t="s">
        <v>5683</v>
      </c>
      <c r="C272" s="53" t="s">
        <v>3355</v>
      </c>
      <c r="D272" s="53" t="s">
        <v>4464</v>
      </c>
      <c r="E272" s="53" t="s">
        <v>4099</v>
      </c>
      <c r="F272" s="53" t="s">
        <v>5710</v>
      </c>
      <c r="G272" s="53" t="s">
        <v>4095</v>
      </c>
      <c r="H272" s="53" t="s">
        <v>3622</v>
      </c>
      <c r="I272" s="53">
        <v>35750</v>
      </c>
      <c r="J272" s="53" t="s">
        <v>1292</v>
      </c>
      <c r="K272" s="53" t="s">
        <v>4218</v>
      </c>
      <c r="L272" s="53" t="s">
        <v>4219</v>
      </c>
      <c r="M272" s="53" t="s">
        <v>4160</v>
      </c>
      <c r="N272" s="53" t="s">
        <v>4436</v>
      </c>
      <c r="O272" s="53" t="s">
        <v>5685</v>
      </c>
      <c r="P272" s="53" t="s">
        <v>5686</v>
      </c>
      <c r="Q272" s="53" t="s">
        <v>3622</v>
      </c>
      <c r="R272" s="53" t="s">
        <v>4177</v>
      </c>
      <c r="S272" s="53" t="s">
        <v>4178</v>
      </c>
      <c r="T272" s="53" t="s">
        <v>4087</v>
      </c>
      <c r="U272" s="53" t="s">
        <v>4360</v>
      </c>
      <c r="V272" s="53" t="s">
        <v>3352</v>
      </c>
      <c r="W272" s="53" t="s">
        <v>3355</v>
      </c>
      <c r="X272" s="53" t="s">
        <v>4465</v>
      </c>
      <c r="Y272" s="53" t="s">
        <v>4259</v>
      </c>
      <c r="Z272" s="53" t="s">
        <v>4243</v>
      </c>
      <c r="AA272" s="53" t="s">
        <v>4160</v>
      </c>
      <c r="AB272" s="53" t="s">
        <v>5687</v>
      </c>
      <c r="AC272" s="53" t="s">
        <v>4302</v>
      </c>
      <c r="AD272" s="53" t="s">
        <v>3355</v>
      </c>
      <c r="AE272" s="53" t="s">
        <v>3355</v>
      </c>
      <c r="AF272" s="53" t="s">
        <v>4227</v>
      </c>
      <c r="AG272" s="53" t="s">
        <v>3355</v>
      </c>
      <c r="AH272" s="53" t="s">
        <v>3355</v>
      </c>
      <c r="AI272" s="53" t="s">
        <v>4227</v>
      </c>
      <c r="AJ272" s="53" t="s">
        <v>3355</v>
      </c>
      <c r="AK272" s="53" t="s">
        <v>1292</v>
      </c>
      <c r="AL272" s="53" t="s">
        <v>5711</v>
      </c>
      <c r="AM272" s="53" t="s">
        <v>3355</v>
      </c>
      <c r="AN272" s="53" t="s">
        <v>5712</v>
      </c>
      <c r="AO272" s="53" t="s">
        <v>3355</v>
      </c>
      <c r="AP272" s="54">
        <v>45890.7874884259</v>
      </c>
      <c r="AQ272" s="53" t="s">
        <v>5713</v>
      </c>
      <c r="AR272" s="53" t="s">
        <v>3390</v>
      </c>
      <c r="AS272" s="53" t="s">
        <v>3383</v>
      </c>
      <c r="AT272" s="53" t="s">
        <v>5688</v>
      </c>
      <c r="AU272" s="53" t="s">
        <v>5714</v>
      </c>
      <c r="AV272" s="53" t="s">
        <v>4463</v>
      </c>
      <c r="AW272" s="54">
        <v>45853.4479976852</v>
      </c>
      <c r="AX272" s="53" t="s">
        <v>5711</v>
      </c>
      <c r="AY272" s="53" t="s">
        <v>4090</v>
      </c>
      <c r="AZ272" s="53" t="s">
        <v>3355</v>
      </c>
      <c r="BA272" s="53" t="s">
        <v>3355</v>
      </c>
      <c r="BB272" s="53" t="s">
        <v>3355</v>
      </c>
      <c r="BC272" s="53" t="s">
        <v>3497</v>
      </c>
      <c r="BD272" s="53" t="s">
        <v>4180</v>
      </c>
      <c r="BE272" s="53" t="s">
        <v>2832</v>
      </c>
      <c r="BF272" s="53" t="s">
        <v>4092</v>
      </c>
      <c r="BG272" s="53" t="s">
        <v>3355</v>
      </c>
      <c r="BH272" s="53" t="s">
        <v>3355</v>
      </c>
      <c r="BI272" s="53" t="s">
        <v>2814</v>
      </c>
      <c r="BJ272" s="53" t="s">
        <v>3355</v>
      </c>
      <c r="BK272" s="53" t="s">
        <v>3355</v>
      </c>
      <c r="BL272" s="53" t="s">
        <v>3355</v>
      </c>
      <c r="BM272" s="53" t="s">
        <v>3355</v>
      </c>
      <c r="BN272" s="53">
        <v>35750</v>
      </c>
      <c r="BO272" s="53" t="s">
        <v>3355</v>
      </c>
      <c r="BP272" s="53" t="s">
        <v>4229</v>
      </c>
      <c r="BQ272" s="53" t="s">
        <v>3355</v>
      </c>
      <c r="BR272" s="53" t="s">
        <v>3355</v>
      </c>
      <c r="BS272" s="53" t="s">
        <v>3355</v>
      </c>
      <c r="BT272" s="53" t="s">
        <v>3355</v>
      </c>
      <c r="BU272" s="53">
        <v>250821001191</v>
      </c>
      <c r="BV272" s="53" t="s">
        <v>3355</v>
      </c>
      <c r="BW272" s="53" t="s">
        <v>3355</v>
      </c>
      <c r="BX272" s="53">
        <v>35750</v>
      </c>
      <c r="BY272" s="53" t="s">
        <v>1292</v>
      </c>
      <c r="BZ272" s="53" t="s">
        <v>3383</v>
      </c>
      <c r="CA272" s="53" t="s">
        <v>4095</v>
      </c>
      <c r="CB272" s="53" t="s">
        <v>4095</v>
      </c>
      <c r="CC272" s="53" t="s">
        <v>3355</v>
      </c>
      <c r="CD272" s="53" t="s">
        <v>3355</v>
      </c>
      <c r="CE272" t="s">
        <v>4096</v>
      </c>
      <c r="CF272" t="s">
        <v>4097</v>
      </c>
    </row>
    <row r="273" spans="1:84">
      <c r="A273" s="53">
        <v>1582</v>
      </c>
      <c r="B273" s="53" t="s">
        <v>5683</v>
      </c>
      <c r="C273" s="53" t="s">
        <v>3355</v>
      </c>
      <c r="D273" s="53" t="s">
        <v>4502</v>
      </c>
      <c r="E273" s="53" t="s">
        <v>4099</v>
      </c>
      <c r="F273" s="53" t="s">
        <v>5715</v>
      </c>
      <c r="G273" s="53" t="s">
        <v>4095</v>
      </c>
      <c r="H273" s="53" t="s">
        <v>3123</v>
      </c>
      <c r="I273" s="53">
        <v>10230</v>
      </c>
      <c r="J273" s="53" t="s">
        <v>1292</v>
      </c>
      <c r="K273" s="53" t="s">
        <v>4218</v>
      </c>
      <c r="L273" s="53" t="s">
        <v>4219</v>
      </c>
      <c r="M273" s="53" t="s">
        <v>4160</v>
      </c>
      <c r="N273" s="53" t="s">
        <v>4436</v>
      </c>
      <c r="O273" s="53" t="s">
        <v>5685</v>
      </c>
      <c r="P273" s="53" t="s">
        <v>5686</v>
      </c>
      <c r="Q273" s="53" t="s">
        <v>3123</v>
      </c>
      <c r="R273" s="53" t="s">
        <v>4250</v>
      </c>
      <c r="S273" s="53" t="s">
        <v>4172</v>
      </c>
      <c r="T273" s="53" t="s">
        <v>4087</v>
      </c>
      <c r="U273" s="53" t="s">
        <v>4360</v>
      </c>
      <c r="V273" s="53" t="s">
        <v>3352</v>
      </c>
      <c r="W273" s="53" t="s">
        <v>3355</v>
      </c>
      <c r="X273" s="53" t="s">
        <v>4504</v>
      </c>
      <c r="Y273" s="53" t="s">
        <v>4259</v>
      </c>
      <c r="Z273" s="53" t="s">
        <v>4243</v>
      </c>
      <c r="AA273" s="53" t="s">
        <v>4160</v>
      </c>
      <c r="AB273" s="53" t="s">
        <v>5687</v>
      </c>
      <c r="AC273" s="53" t="s">
        <v>4302</v>
      </c>
      <c r="AD273" s="53" t="s">
        <v>3355</v>
      </c>
      <c r="AE273" s="53" t="s">
        <v>3355</v>
      </c>
      <c r="AF273" s="53" t="s">
        <v>4227</v>
      </c>
      <c r="AG273" s="53" t="s">
        <v>3355</v>
      </c>
      <c r="AH273" s="53" t="s">
        <v>3355</v>
      </c>
      <c r="AI273" s="53" t="s">
        <v>4227</v>
      </c>
      <c r="AJ273" s="53" t="s">
        <v>3355</v>
      </c>
      <c r="AK273" s="53" t="s">
        <v>1292</v>
      </c>
      <c r="AL273" s="53" t="s">
        <v>5716</v>
      </c>
      <c r="AM273" s="53" t="s">
        <v>3355</v>
      </c>
      <c r="AN273" s="53" t="s">
        <v>5717</v>
      </c>
      <c r="AO273" s="53" t="s">
        <v>3355</v>
      </c>
      <c r="AP273" s="54">
        <v>45890.7894328704</v>
      </c>
      <c r="AQ273" s="53" t="s">
        <v>5718</v>
      </c>
      <c r="AR273" s="53" t="s">
        <v>3390</v>
      </c>
      <c r="AS273" s="53" t="s">
        <v>3383</v>
      </c>
      <c r="AT273" s="53" t="s">
        <v>5688</v>
      </c>
      <c r="AU273" s="53" t="s">
        <v>5719</v>
      </c>
      <c r="AV273" s="53" t="s">
        <v>4501</v>
      </c>
      <c r="AW273" s="54">
        <v>45853.4479976852</v>
      </c>
      <c r="AX273" s="53" t="s">
        <v>5716</v>
      </c>
      <c r="AY273" s="53" t="s">
        <v>4090</v>
      </c>
      <c r="AZ273" s="53" t="s">
        <v>3355</v>
      </c>
      <c r="BA273" s="53" t="s">
        <v>3355</v>
      </c>
      <c r="BB273" s="53" t="s">
        <v>3355</v>
      </c>
      <c r="BC273" s="53" t="s">
        <v>3121</v>
      </c>
      <c r="BD273" s="53" t="s">
        <v>4252</v>
      </c>
      <c r="BE273" s="53" t="s">
        <v>2856</v>
      </c>
      <c r="BF273" s="53" t="s">
        <v>4092</v>
      </c>
      <c r="BG273" s="53" t="s">
        <v>3355</v>
      </c>
      <c r="BH273" s="53" t="s">
        <v>3355</v>
      </c>
      <c r="BI273" s="53" t="s">
        <v>2814</v>
      </c>
      <c r="BJ273" s="53" t="s">
        <v>3355</v>
      </c>
      <c r="BK273" s="53" t="s">
        <v>3355</v>
      </c>
      <c r="BL273" s="53" t="s">
        <v>3355</v>
      </c>
      <c r="BM273" s="53" t="s">
        <v>3355</v>
      </c>
      <c r="BN273" s="53">
        <v>10230</v>
      </c>
      <c r="BO273" s="53" t="s">
        <v>3355</v>
      </c>
      <c r="BP273" s="53" t="s">
        <v>4229</v>
      </c>
      <c r="BQ273" s="53" t="s">
        <v>3355</v>
      </c>
      <c r="BR273" s="53" t="s">
        <v>3355</v>
      </c>
      <c r="BS273" s="53" t="s">
        <v>3355</v>
      </c>
      <c r="BT273" s="53" t="s">
        <v>3355</v>
      </c>
      <c r="BU273" s="53">
        <v>250821001188</v>
      </c>
      <c r="BV273" s="53" t="s">
        <v>3355</v>
      </c>
      <c r="BW273" s="53" t="s">
        <v>3355</v>
      </c>
      <c r="BX273" s="53">
        <v>10230</v>
      </c>
      <c r="BY273" s="53" t="s">
        <v>1292</v>
      </c>
      <c r="BZ273" s="53" t="s">
        <v>3383</v>
      </c>
      <c r="CA273" s="53" t="s">
        <v>4095</v>
      </c>
      <c r="CB273" s="53" t="s">
        <v>4095</v>
      </c>
      <c r="CC273" s="53" t="s">
        <v>3355</v>
      </c>
      <c r="CD273" s="53" t="s">
        <v>3355</v>
      </c>
      <c r="CE273" t="s">
        <v>4096</v>
      </c>
      <c r="CF273" t="s">
        <v>4097</v>
      </c>
    </row>
    <row r="274" spans="1:84">
      <c r="A274" s="53">
        <v>1910</v>
      </c>
      <c r="B274" s="53" t="s">
        <v>5683</v>
      </c>
      <c r="C274" s="53" t="s">
        <v>3355</v>
      </c>
      <c r="D274" s="53" t="s">
        <v>4168</v>
      </c>
      <c r="E274" s="53" t="s">
        <v>4099</v>
      </c>
      <c r="F274" s="53" t="s">
        <v>5720</v>
      </c>
      <c r="G274" s="53" t="s">
        <v>4095</v>
      </c>
      <c r="H274" s="53" t="s">
        <v>4169</v>
      </c>
      <c r="I274" s="53">
        <v>2000</v>
      </c>
      <c r="J274" s="53" t="s">
        <v>3355</v>
      </c>
      <c r="K274" s="53" t="s">
        <v>3355</v>
      </c>
      <c r="L274" s="53" t="s">
        <v>3346</v>
      </c>
      <c r="M274" s="53" t="s">
        <v>4170</v>
      </c>
      <c r="N274" s="53" t="s">
        <v>4170</v>
      </c>
      <c r="O274" s="53" t="s">
        <v>5685</v>
      </c>
      <c r="P274" s="53" t="s">
        <v>5686</v>
      </c>
      <c r="Q274" s="53" t="s">
        <v>4103</v>
      </c>
      <c r="R274" s="53" t="s">
        <v>4171</v>
      </c>
      <c r="S274" s="53" t="s">
        <v>4172</v>
      </c>
      <c r="T274" s="53" t="s">
        <v>4106</v>
      </c>
      <c r="U274" s="53" t="s">
        <v>4360</v>
      </c>
      <c r="V274" s="53" t="s">
        <v>3352</v>
      </c>
      <c r="W274" s="53" t="s">
        <v>3355</v>
      </c>
      <c r="X274" s="53" t="s">
        <v>3355</v>
      </c>
      <c r="Y274" s="53" t="s">
        <v>3355</v>
      </c>
      <c r="Z274" s="53" t="s">
        <v>3355</v>
      </c>
      <c r="AA274" s="53" t="s">
        <v>3355</v>
      </c>
      <c r="AB274" s="53" t="s">
        <v>5687</v>
      </c>
      <c r="AC274" s="53" t="s">
        <v>4227</v>
      </c>
      <c r="AD274" s="53" t="s">
        <v>3355</v>
      </c>
      <c r="AE274" s="53" t="s">
        <v>3355</v>
      </c>
      <c r="AF274" s="53" t="s">
        <v>4227</v>
      </c>
      <c r="AG274" s="53" t="s">
        <v>3355</v>
      </c>
      <c r="AH274" s="53" t="s">
        <v>3355</v>
      </c>
      <c r="AI274" s="53" t="s">
        <v>4227</v>
      </c>
      <c r="AJ274" s="53" t="s">
        <v>3355</v>
      </c>
      <c r="AK274" s="53" t="s">
        <v>3355</v>
      </c>
      <c r="AL274" s="53" t="s">
        <v>3355</v>
      </c>
      <c r="AM274" s="53" t="s">
        <v>3355</v>
      </c>
      <c r="AN274" s="53" t="s">
        <v>3355</v>
      </c>
      <c r="AO274" s="53" t="s">
        <v>3355</v>
      </c>
      <c r="AP274" s="54">
        <v>45889.719212963</v>
      </c>
      <c r="AQ274" s="53" t="s">
        <v>3355</v>
      </c>
      <c r="AR274" s="53" t="s">
        <v>3355</v>
      </c>
      <c r="AS274" s="53" t="s">
        <v>3383</v>
      </c>
      <c r="AT274" s="53" t="s">
        <v>5691</v>
      </c>
      <c r="AU274" s="53" t="s">
        <v>3355</v>
      </c>
      <c r="AV274" s="53" t="s">
        <v>4167</v>
      </c>
      <c r="AW274" s="54">
        <v>45889.6981018518</v>
      </c>
      <c r="AX274" s="53" t="s">
        <v>3355</v>
      </c>
      <c r="AY274" s="53" t="s">
        <v>4090</v>
      </c>
      <c r="AZ274" s="53" t="s">
        <v>3355</v>
      </c>
      <c r="BA274" s="53" t="s">
        <v>3355</v>
      </c>
      <c r="BB274" s="53" t="s">
        <v>3355</v>
      </c>
      <c r="BC274" s="53" t="s">
        <v>4109</v>
      </c>
      <c r="BD274" s="53" t="s">
        <v>4110</v>
      </c>
      <c r="BE274" s="53" t="s">
        <v>3355</v>
      </c>
      <c r="BF274" s="53" t="s">
        <v>4092</v>
      </c>
      <c r="BG274" s="53" t="s">
        <v>4111</v>
      </c>
      <c r="BH274" s="53" t="s">
        <v>4173</v>
      </c>
      <c r="BI274" s="53" t="s">
        <v>4113</v>
      </c>
      <c r="BJ274" s="53" t="s">
        <v>3355</v>
      </c>
      <c r="BK274" s="53" t="s">
        <v>3355</v>
      </c>
      <c r="BL274" s="53" t="s">
        <v>3355</v>
      </c>
      <c r="BM274" s="53" t="s">
        <v>3355</v>
      </c>
      <c r="BN274" s="53">
        <v>2000</v>
      </c>
      <c r="BO274" s="53" t="s">
        <v>3355</v>
      </c>
      <c r="BP274" s="53" t="s">
        <v>3355</v>
      </c>
      <c r="BQ274" s="53" t="s">
        <v>4114</v>
      </c>
      <c r="BR274" s="53" t="s">
        <v>3355</v>
      </c>
      <c r="BS274" s="53" t="s">
        <v>3355</v>
      </c>
      <c r="BT274" s="53" t="s">
        <v>1292</v>
      </c>
      <c r="BU274" s="53" t="s">
        <v>3355</v>
      </c>
      <c r="BV274" s="53" t="s">
        <v>3355</v>
      </c>
      <c r="BW274" s="53" t="s">
        <v>3355</v>
      </c>
      <c r="BX274" s="53">
        <v>2000</v>
      </c>
      <c r="BY274" s="53" t="s">
        <v>3355</v>
      </c>
      <c r="BZ274" s="53" t="s">
        <v>3383</v>
      </c>
      <c r="CA274" s="53" t="s">
        <v>4095</v>
      </c>
      <c r="CB274" s="53" t="s">
        <v>4095</v>
      </c>
      <c r="CC274" s="53" t="s">
        <v>3355</v>
      </c>
      <c r="CD274" s="53" t="s">
        <v>3355</v>
      </c>
      <c r="CE274" t="s">
        <v>4096</v>
      </c>
      <c r="CF274" t="s">
        <v>4097</v>
      </c>
    </row>
    <row r="275" spans="1:84">
      <c r="A275" s="53">
        <v>2373</v>
      </c>
      <c r="B275" s="53" t="s">
        <v>5683</v>
      </c>
      <c r="C275" s="53" t="s">
        <v>3355</v>
      </c>
      <c r="D275" s="53" t="s">
        <v>4191</v>
      </c>
      <c r="E275" s="53" t="s">
        <v>4099</v>
      </c>
      <c r="F275" s="53" t="s">
        <v>5721</v>
      </c>
      <c r="G275" s="53" t="s">
        <v>4095</v>
      </c>
      <c r="H275" s="53" t="s">
        <v>3116</v>
      </c>
      <c r="I275" s="53">
        <v>6222</v>
      </c>
      <c r="J275" s="53" t="s">
        <v>3355</v>
      </c>
      <c r="K275" s="53" t="s">
        <v>3355</v>
      </c>
      <c r="L275" s="53" t="s">
        <v>3346</v>
      </c>
      <c r="M275" s="53" t="s">
        <v>4196</v>
      </c>
      <c r="N275" s="53" t="s">
        <v>4196</v>
      </c>
      <c r="O275" s="53" t="s">
        <v>5685</v>
      </c>
      <c r="P275" s="53" t="s">
        <v>5686</v>
      </c>
      <c r="Q275" s="53" t="s">
        <v>3116</v>
      </c>
      <c r="R275" s="53" t="s">
        <v>4193</v>
      </c>
      <c r="S275" s="53" t="s">
        <v>4194</v>
      </c>
      <c r="T275" s="53" t="s">
        <v>4087</v>
      </c>
      <c r="U275" s="53" t="s">
        <v>4360</v>
      </c>
      <c r="V275" s="53" t="s">
        <v>3352</v>
      </c>
      <c r="W275" s="53" t="s">
        <v>3355</v>
      </c>
      <c r="X275" s="53" t="s">
        <v>4195</v>
      </c>
      <c r="Y275" s="53" t="s">
        <v>3355</v>
      </c>
      <c r="Z275" s="53" t="s">
        <v>3355</v>
      </c>
      <c r="AA275" s="53" t="s">
        <v>3355</v>
      </c>
      <c r="AB275" s="53" t="s">
        <v>5687</v>
      </c>
      <c r="AC275" s="53" t="s">
        <v>4227</v>
      </c>
      <c r="AD275" s="53" t="s">
        <v>3355</v>
      </c>
      <c r="AE275" s="53" t="s">
        <v>3355</v>
      </c>
      <c r="AF275" s="53" t="s">
        <v>4227</v>
      </c>
      <c r="AG275" s="53" t="s">
        <v>3355</v>
      </c>
      <c r="AH275" s="53" t="s">
        <v>3355</v>
      </c>
      <c r="AI275" s="53" t="s">
        <v>4227</v>
      </c>
      <c r="AJ275" s="53" t="s">
        <v>3355</v>
      </c>
      <c r="AK275" s="53" t="s">
        <v>3355</v>
      </c>
      <c r="AL275" s="53" t="s">
        <v>3355</v>
      </c>
      <c r="AM275" s="53" t="s">
        <v>3355</v>
      </c>
      <c r="AN275" s="53" t="s">
        <v>3355</v>
      </c>
      <c r="AO275" s="53" t="s">
        <v>3355</v>
      </c>
      <c r="AP275" s="54">
        <v>45888.4695023148</v>
      </c>
      <c r="AQ275" s="53" t="s">
        <v>3355</v>
      </c>
      <c r="AR275" s="53" t="s">
        <v>3355</v>
      </c>
      <c r="AS275" s="53" t="s">
        <v>3383</v>
      </c>
      <c r="AT275" s="53" t="s">
        <v>5688</v>
      </c>
      <c r="AU275" s="53" t="s">
        <v>3355</v>
      </c>
      <c r="AV275" s="53" t="s">
        <v>4190</v>
      </c>
      <c r="AW275" s="54">
        <v>45888.4480902778</v>
      </c>
      <c r="AX275" s="53" t="s">
        <v>3355</v>
      </c>
      <c r="AY275" s="53" t="s">
        <v>4090</v>
      </c>
      <c r="AZ275" s="53" t="s">
        <v>3355</v>
      </c>
      <c r="BA275" s="53" t="s">
        <v>1292</v>
      </c>
      <c r="BB275" s="53" t="s">
        <v>3355</v>
      </c>
      <c r="BC275" s="53" t="s">
        <v>2954</v>
      </c>
      <c r="BD275" s="53" t="s">
        <v>4164</v>
      </c>
      <c r="BE275" s="53" t="s">
        <v>3355</v>
      </c>
      <c r="BF275" s="53" t="s">
        <v>4092</v>
      </c>
      <c r="BG275" s="53" t="s">
        <v>3355</v>
      </c>
      <c r="BH275" s="53" t="s">
        <v>3355</v>
      </c>
      <c r="BI275" s="53" t="s">
        <v>2814</v>
      </c>
      <c r="BJ275" s="53" t="s">
        <v>3355</v>
      </c>
      <c r="BK275" s="53" t="s">
        <v>3355</v>
      </c>
      <c r="BL275" s="53" t="s">
        <v>3355</v>
      </c>
      <c r="BM275" s="53" t="s">
        <v>3355</v>
      </c>
      <c r="BN275" s="53">
        <v>6222</v>
      </c>
      <c r="BO275" s="53" t="s">
        <v>3355</v>
      </c>
      <c r="BP275" s="53" t="s">
        <v>3355</v>
      </c>
      <c r="BQ275" s="53" t="s">
        <v>3355</v>
      </c>
      <c r="BR275" s="53" t="s">
        <v>3355</v>
      </c>
      <c r="BS275" s="53" t="s">
        <v>3355</v>
      </c>
      <c r="BT275" s="53" t="s">
        <v>3355</v>
      </c>
      <c r="BU275" s="53" t="s">
        <v>3355</v>
      </c>
      <c r="BV275" s="53" t="s">
        <v>3355</v>
      </c>
      <c r="BW275" s="53" t="s">
        <v>3355</v>
      </c>
      <c r="BX275" s="53">
        <v>6222</v>
      </c>
      <c r="BY275" s="53" t="s">
        <v>3355</v>
      </c>
      <c r="BZ275" s="53" t="s">
        <v>3383</v>
      </c>
      <c r="CA275" s="53" t="s">
        <v>4095</v>
      </c>
      <c r="CB275" s="53" t="s">
        <v>4095</v>
      </c>
      <c r="CC275" s="53" t="s">
        <v>3355</v>
      </c>
      <c r="CD275" s="53" t="s">
        <v>3355</v>
      </c>
      <c r="CE275" t="s">
        <v>4096</v>
      </c>
      <c r="CF275" t="s">
        <v>4097</v>
      </c>
    </row>
    <row r="276" spans="1:84">
      <c r="A276" s="53">
        <v>2583</v>
      </c>
      <c r="B276" s="53" t="s">
        <v>5683</v>
      </c>
      <c r="C276" s="53" t="s">
        <v>3355</v>
      </c>
      <c r="D276" s="53" t="s">
        <v>4205</v>
      </c>
      <c r="E276" s="53" t="s">
        <v>4099</v>
      </c>
      <c r="F276" s="53" t="s">
        <v>5722</v>
      </c>
      <c r="G276" s="53" t="s">
        <v>4095</v>
      </c>
      <c r="H276" s="53" t="s">
        <v>3116</v>
      </c>
      <c r="I276" s="53">
        <v>6040</v>
      </c>
      <c r="J276" s="53" t="s">
        <v>3355</v>
      </c>
      <c r="K276" s="53" t="s">
        <v>3355</v>
      </c>
      <c r="L276" s="53" t="s">
        <v>3346</v>
      </c>
      <c r="M276" s="53" t="s">
        <v>4176</v>
      </c>
      <c r="N276" s="53" t="s">
        <v>4176</v>
      </c>
      <c r="O276" s="53" t="s">
        <v>5685</v>
      </c>
      <c r="P276" s="53" t="s">
        <v>5686</v>
      </c>
      <c r="Q276" s="53" t="s">
        <v>3116</v>
      </c>
      <c r="R276" s="53" t="s">
        <v>4193</v>
      </c>
      <c r="S276" s="53" t="s">
        <v>4194</v>
      </c>
      <c r="T276" s="53" t="s">
        <v>4087</v>
      </c>
      <c r="U276" s="53" t="s">
        <v>4360</v>
      </c>
      <c r="V276" s="53" t="s">
        <v>3352</v>
      </c>
      <c r="W276" s="53" t="s">
        <v>3355</v>
      </c>
      <c r="X276" s="53" t="s">
        <v>4206</v>
      </c>
      <c r="Y276" s="53" t="s">
        <v>3355</v>
      </c>
      <c r="Z276" s="53" t="s">
        <v>3355</v>
      </c>
      <c r="AA276" s="53" t="s">
        <v>3355</v>
      </c>
      <c r="AB276" s="53" t="s">
        <v>5687</v>
      </c>
      <c r="AC276" s="53" t="s">
        <v>4227</v>
      </c>
      <c r="AD276" s="53" t="s">
        <v>3355</v>
      </c>
      <c r="AE276" s="53" t="s">
        <v>3355</v>
      </c>
      <c r="AF276" s="53" t="s">
        <v>4227</v>
      </c>
      <c r="AG276" s="53" t="s">
        <v>3355</v>
      </c>
      <c r="AH276" s="53" t="s">
        <v>3355</v>
      </c>
      <c r="AI276" s="53" t="s">
        <v>4227</v>
      </c>
      <c r="AJ276" s="53" t="s">
        <v>3355</v>
      </c>
      <c r="AK276" s="53" t="s">
        <v>3355</v>
      </c>
      <c r="AL276" s="53" t="s">
        <v>3355</v>
      </c>
      <c r="AM276" s="53" t="s">
        <v>3355</v>
      </c>
      <c r="AN276" s="53" t="s">
        <v>3355</v>
      </c>
      <c r="AO276" s="53" t="s">
        <v>3355</v>
      </c>
      <c r="AP276" s="54">
        <v>45887.4696064815</v>
      </c>
      <c r="AQ276" s="53" t="s">
        <v>3355</v>
      </c>
      <c r="AR276" s="53" t="s">
        <v>3355</v>
      </c>
      <c r="AS276" s="53" t="s">
        <v>3383</v>
      </c>
      <c r="AT276" s="53" t="s">
        <v>5688</v>
      </c>
      <c r="AU276" s="53" t="s">
        <v>3355</v>
      </c>
      <c r="AV276" s="53" t="s">
        <v>4204</v>
      </c>
      <c r="AW276" s="54">
        <v>45887.447974537</v>
      </c>
      <c r="AX276" s="53" t="s">
        <v>3355</v>
      </c>
      <c r="AY276" s="53" t="s">
        <v>4090</v>
      </c>
      <c r="AZ276" s="53" t="s">
        <v>3355</v>
      </c>
      <c r="BA276" s="53" t="s">
        <v>1292</v>
      </c>
      <c r="BB276" s="53" t="s">
        <v>3355</v>
      </c>
      <c r="BC276" s="53" t="s">
        <v>2954</v>
      </c>
      <c r="BD276" s="53" t="s">
        <v>4164</v>
      </c>
      <c r="BE276" s="53" t="s">
        <v>3355</v>
      </c>
      <c r="BF276" s="53" t="s">
        <v>4092</v>
      </c>
      <c r="BG276" s="53" t="s">
        <v>3355</v>
      </c>
      <c r="BH276" s="53" t="s">
        <v>3355</v>
      </c>
      <c r="BI276" s="53" t="s">
        <v>2814</v>
      </c>
      <c r="BJ276" s="53" t="s">
        <v>3355</v>
      </c>
      <c r="BK276" s="53" t="s">
        <v>3355</v>
      </c>
      <c r="BL276" s="53" t="s">
        <v>3355</v>
      </c>
      <c r="BM276" s="53" t="s">
        <v>3355</v>
      </c>
      <c r="BN276" s="53">
        <v>6040</v>
      </c>
      <c r="BO276" s="53" t="s">
        <v>3355</v>
      </c>
      <c r="BP276" s="53" t="s">
        <v>3355</v>
      </c>
      <c r="BQ276" s="53" t="s">
        <v>3355</v>
      </c>
      <c r="BR276" s="53" t="s">
        <v>3355</v>
      </c>
      <c r="BS276" s="53" t="s">
        <v>3355</v>
      </c>
      <c r="BT276" s="53" t="s">
        <v>3355</v>
      </c>
      <c r="BU276" s="53" t="s">
        <v>3355</v>
      </c>
      <c r="BV276" s="53" t="s">
        <v>3355</v>
      </c>
      <c r="BW276" s="53" t="s">
        <v>3355</v>
      </c>
      <c r="BX276" s="53">
        <v>6040</v>
      </c>
      <c r="BY276" s="53" t="s">
        <v>3355</v>
      </c>
      <c r="BZ276" s="53" t="s">
        <v>3383</v>
      </c>
      <c r="CA276" s="53" t="s">
        <v>4095</v>
      </c>
      <c r="CB276" s="53" t="s">
        <v>4095</v>
      </c>
      <c r="CC276" s="53" t="s">
        <v>3355</v>
      </c>
      <c r="CD276" s="53" t="s">
        <v>3355</v>
      </c>
      <c r="CE276" t="s">
        <v>4096</v>
      </c>
      <c r="CF276" t="s">
        <v>4097</v>
      </c>
    </row>
    <row r="277" spans="1:84">
      <c r="A277" s="53">
        <v>2833</v>
      </c>
      <c r="B277" s="53" t="s">
        <v>5683</v>
      </c>
      <c r="C277" s="53" t="s">
        <v>3355</v>
      </c>
      <c r="D277" s="53" t="s">
        <v>4210</v>
      </c>
      <c r="E277" s="53" t="s">
        <v>4099</v>
      </c>
      <c r="F277" s="53" t="s">
        <v>5723</v>
      </c>
      <c r="G277" s="53" t="s">
        <v>4095</v>
      </c>
      <c r="H277" s="53" t="s">
        <v>3116</v>
      </c>
      <c r="I277" s="53">
        <v>2126</v>
      </c>
      <c r="J277" s="53" t="s">
        <v>3355</v>
      </c>
      <c r="K277" s="53" t="s">
        <v>3355</v>
      </c>
      <c r="L277" s="53" t="s">
        <v>3346</v>
      </c>
      <c r="M277" s="53" t="s">
        <v>4186</v>
      </c>
      <c r="N277" s="53" t="s">
        <v>4186</v>
      </c>
      <c r="O277" s="53" t="s">
        <v>5685</v>
      </c>
      <c r="P277" s="53" t="s">
        <v>5686</v>
      </c>
      <c r="Q277" s="53" t="s">
        <v>3116</v>
      </c>
      <c r="R277" s="53" t="s">
        <v>4193</v>
      </c>
      <c r="S277" s="53" t="s">
        <v>4194</v>
      </c>
      <c r="T277" s="53" t="s">
        <v>4087</v>
      </c>
      <c r="U277" s="53" t="s">
        <v>4360</v>
      </c>
      <c r="V277" s="53" t="s">
        <v>3352</v>
      </c>
      <c r="W277" s="53" t="s">
        <v>3355</v>
      </c>
      <c r="X277" s="53" t="s">
        <v>4211</v>
      </c>
      <c r="Y277" s="53" t="s">
        <v>3355</v>
      </c>
      <c r="Z277" s="53" t="s">
        <v>3355</v>
      </c>
      <c r="AA277" s="53" t="s">
        <v>3355</v>
      </c>
      <c r="AB277" s="53" t="s">
        <v>5687</v>
      </c>
      <c r="AC277" s="53" t="s">
        <v>4227</v>
      </c>
      <c r="AD277" s="53" t="s">
        <v>3355</v>
      </c>
      <c r="AE277" s="53" t="s">
        <v>3355</v>
      </c>
      <c r="AF277" s="53" t="s">
        <v>4227</v>
      </c>
      <c r="AG277" s="53" t="s">
        <v>3355</v>
      </c>
      <c r="AH277" s="53" t="s">
        <v>3355</v>
      </c>
      <c r="AI277" s="53" t="s">
        <v>4227</v>
      </c>
      <c r="AJ277" s="53" t="s">
        <v>3355</v>
      </c>
      <c r="AK277" s="53" t="s">
        <v>3355</v>
      </c>
      <c r="AL277" s="53" t="s">
        <v>3355</v>
      </c>
      <c r="AM277" s="53" t="s">
        <v>3355</v>
      </c>
      <c r="AN277" s="53" t="s">
        <v>3355</v>
      </c>
      <c r="AO277" s="53" t="s">
        <v>3355</v>
      </c>
      <c r="AP277" s="54">
        <v>45884.6363773148</v>
      </c>
      <c r="AQ277" s="53" t="s">
        <v>3355</v>
      </c>
      <c r="AR277" s="53" t="s">
        <v>3355</v>
      </c>
      <c r="AS277" s="53" t="s">
        <v>3383</v>
      </c>
      <c r="AT277" s="53" t="s">
        <v>5688</v>
      </c>
      <c r="AU277" s="53" t="s">
        <v>3355</v>
      </c>
      <c r="AV277" s="53" t="s">
        <v>4209</v>
      </c>
      <c r="AW277" s="54">
        <v>45884.6149074074</v>
      </c>
      <c r="AX277" s="53" t="s">
        <v>3355</v>
      </c>
      <c r="AY277" s="53" t="s">
        <v>4090</v>
      </c>
      <c r="AZ277" s="53" t="s">
        <v>3355</v>
      </c>
      <c r="BA277" s="53" t="s">
        <v>1292</v>
      </c>
      <c r="BB277" s="53" t="s">
        <v>3355</v>
      </c>
      <c r="BC277" s="53" t="s">
        <v>2954</v>
      </c>
      <c r="BD277" s="53" t="s">
        <v>4164</v>
      </c>
      <c r="BE277" s="53" t="s">
        <v>3355</v>
      </c>
      <c r="BF277" s="53" t="s">
        <v>4092</v>
      </c>
      <c r="BG277" s="53" t="s">
        <v>3355</v>
      </c>
      <c r="BH277" s="53" t="s">
        <v>3355</v>
      </c>
      <c r="BI277" s="53" t="s">
        <v>2814</v>
      </c>
      <c r="BJ277" s="53" t="s">
        <v>3355</v>
      </c>
      <c r="BK277" s="53" t="s">
        <v>3355</v>
      </c>
      <c r="BL277" s="53" t="s">
        <v>3355</v>
      </c>
      <c r="BM277" s="53" t="s">
        <v>3355</v>
      </c>
      <c r="BN277" s="53">
        <v>2126</v>
      </c>
      <c r="BO277" s="53" t="s">
        <v>3355</v>
      </c>
      <c r="BP277" s="53" t="s">
        <v>3355</v>
      </c>
      <c r="BQ277" s="53" t="s">
        <v>3355</v>
      </c>
      <c r="BR277" s="53" t="s">
        <v>3355</v>
      </c>
      <c r="BS277" s="53" t="s">
        <v>3355</v>
      </c>
      <c r="BT277" s="53" t="s">
        <v>3355</v>
      </c>
      <c r="BU277" s="53" t="s">
        <v>3355</v>
      </c>
      <c r="BV277" s="53" t="s">
        <v>3355</v>
      </c>
      <c r="BW277" s="53" t="s">
        <v>3355</v>
      </c>
      <c r="BX277" s="53">
        <v>2126</v>
      </c>
      <c r="BY277" s="53" t="s">
        <v>3355</v>
      </c>
      <c r="BZ277" s="53" t="s">
        <v>3383</v>
      </c>
      <c r="CA277" s="53" t="s">
        <v>4095</v>
      </c>
      <c r="CB277" s="53" t="s">
        <v>4095</v>
      </c>
      <c r="CC277" s="53" t="s">
        <v>3355</v>
      </c>
      <c r="CD277" s="53" t="s">
        <v>3355</v>
      </c>
      <c r="CE277" t="s">
        <v>4096</v>
      </c>
      <c r="CF277" t="s">
        <v>4097</v>
      </c>
    </row>
    <row r="278" spans="1:84">
      <c r="A278" s="53">
        <v>2885</v>
      </c>
      <c r="B278" s="53" t="s">
        <v>5683</v>
      </c>
      <c r="C278" s="53" t="s">
        <v>3355</v>
      </c>
      <c r="D278" s="53" t="s">
        <v>4200</v>
      </c>
      <c r="E278" s="53" t="s">
        <v>4099</v>
      </c>
      <c r="F278" s="53" t="s">
        <v>5724</v>
      </c>
      <c r="G278" s="53" t="s">
        <v>4095</v>
      </c>
      <c r="H278" s="53" t="s">
        <v>3116</v>
      </c>
      <c r="I278" s="53">
        <v>2570</v>
      </c>
      <c r="J278" s="53" t="s">
        <v>3355</v>
      </c>
      <c r="K278" s="53" t="s">
        <v>3355</v>
      </c>
      <c r="L278" s="53" t="s">
        <v>3346</v>
      </c>
      <c r="M278" s="53" t="s">
        <v>4186</v>
      </c>
      <c r="N278" s="53" t="s">
        <v>4186</v>
      </c>
      <c r="O278" s="53" t="s">
        <v>5685</v>
      </c>
      <c r="P278" s="53" t="s">
        <v>5686</v>
      </c>
      <c r="Q278" s="53" t="s">
        <v>3116</v>
      </c>
      <c r="R278" s="53" t="s">
        <v>4193</v>
      </c>
      <c r="S278" s="53" t="s">
        <v>4194</v>
      </c>
      <c r="T278" s="53" t="s">
        <v>4087</v>
      </c>
      <c r="U278" s="53" t="s">
        <v>4360</v>
      </c>
      <c r="V278" s="53" t="s">
        <v>3352</v>
      </c>
      <c r="W278" s="53" t="s">
        <v>3355</v>
      </c>
      <c r="X278" s="53" t="s">
        <v>4201</v>
      </c>
      <c r="Y278" s="53" t="s">
        <v>3355</v>
      </c>
      <c r="Z278" s="53" t="s">
        <v>3355</v>
      </c>
      <c r="AA278" s="53" t="s">
        <v>3355</v>
      </c>
      <c r="AB278" s="53" t="s">
        <v>5687</v>
      </c>
      <c r="AC278" s="53" t="s">
        <v>4227</v>
      </c>
      <c r="AD278" s="53" t="s">
        <v>3355</v>
      </c>
      <c r="AE278" s="53" t="s">
        <v>3355</v>
      </c>
      <c r="AF278" s="53" t="s">
        <v>4227</v>
      </c>
      <c r="AG278" s="53" t="s">
        <v>3355</v>
      </c>
      <c r="AH278" s="53" t="s">
        <v>3355</v>
      </c>
      <c r="AI278" s="53" t="s">
        <v>4227</v>
      </c>
      <c r="AJ278" s="53" t="s">
        <v>3355</v>
      </c>
      <c r="AK278" s="53" t="s">
        <v>3355</v>
      </c>
      <c r="AL278" s="53" t="s">
        <v>3355</v>
      </c>
      <c r="AM278" s="53" t="s">
        <v>3355</v>
      </c>
      <c r="AN278" s="53" t="s">
        <v>3355</v>
      </c>
      <c r="AO278" s="53" t="s">
        <v>3355</v>
      </c>
      <c r="AP278" s="54">
        <v>45884.5532638889</v>
      </c>
      <c r="AQ278" s="53" t="s">
        <v>3355</v>
      </c>
      <c r="AR278" s="53" t="s">
        <v>3355</v>
      </c>
      <c r="AS278" s="53" t="s">
        <v>3383</v>
      </c>
      <c r="AT278" s="53" t="s">
        <v>5688</v>
      </c>
      <c r="AU278" s="53" t="s">
        <v>3355</v>
      </c>
      <c r="AV278" s="53" t="s">
        <v>4199</v>
      </c>
      <c r="AW278" s="54">
        <v>45884.5317476852</v>
      </c>
      <c r="AX278" s="53" t="s">
        <v>3355</v>
      </c>
      <c r="AY278" s="53" t="s">
        <v>4090</v>
      </c>
      <c r="AZ278" s="53" t="s">
        <v>3355</v>
      </c>
      <c r="BA278" s="53" t="s">
        <v>1292</v>
      </c>
      <c r="BB278" s="53" t="s">
        <v>3355</v>
      </c>
      <c r="BC278" s="53" t="s">
        <v>2954</v>
      </c>
      <c r="BD278" s="53" t="s">
        <v>4164</v>
      </c>
      <c r="BE278" s="53" t="s">
        <v>3355</v>
      </c>
      <c r="BF278" s="53" t="s">
        <v>4092</v>
      </c>
      <c r="BG278" s="53" t="s">
        <v>3355</v>
      </c>
      <c r="BH278" s="53" t="s">
        <v>3355</v>
      </c>
      <c r="BI278" s="53" t="s">
        <v>2814</v>
      </c>
      <c r="BJ278" s="53" t="s">
        <v>3355</v>
      </c>
      <c r="BK278" s="53" t="s">
        <v>3355</v>
      </c>
      <c r="BL278" s="53" t="s">
        <v>3355</v>
      </c>
      <c r="BM278" s="53" t="s">
        <v>3355</v>
      </c>
      <c r="BN278" s="53">
        <v>2570</v>
      </c>
      <c r="BO278" s="53" t="s">
        <v>3355</v>
      </c>
      <c r="BP278" s="53" t="s">
        <v>3355</v>
      </c>
      <c r="BQ278" s="53" t="s">
        <v>3355</v>
      </c>
      <c r="BR278" s="53" t="s">
        <v>3355</v>
      </c>
      <c r="BS278" s="53" t="s">
        <v>3355</v>
      </c>
      <c r="BT278" s="53" t="s">
        <v>3355</v>
      </c>
      <c r="BU278" s="53" t="s">
        <v>3355</v>
      </c>
      <c r="BV278" s="53" t="s">
        <v>3355</v>
      </c>
      <c r="BW278" s="53" t="s">
        <v>3355</v>
      </c>
      <c r="BX278" s="53">
        <v>2570</v>
      </c>
      <c r="BY278" s="53" t="s">
        <v>3355</v>
      </c>
      <c r="BZ278" s="53" t="s">
        <v>3383</v>
      </c>
      <c r="CA278" s="53" t="s">
        <v>4095</v>
      </c>
      <c r="CB278" s="53" t="s">
        <v>4095</v>
      </c>
      <c r="CC278" s="53" t="s">
        <v>3355</v>
      </c>
      <c r="CD278" s="53" t="s">
        <v>3355</v>
      </c>
      <c r="CE278" t="s">
        <v>4096</v>
      </c>
      <c r="CF278" t="s">
        <v>4097</v>
      </c>
    </row>
    <row r="279" spans="1:84">
      <c r="A279" s="53">
        <v>2897</v>
      </c>
      <c r="B279" s="53" t="s">
        <v>5683</v>
      </c>
      <c r="C279" s="53" t="s">
        <v>3355</v>
      </c>
      <c r="D279" s="53" t="s">
        <v>4184</v>
      </c>
      <c r="E279" s="53" t="s">
        <v>4099</v>
      </c>
      <c r="F279" s="53" t="s">
        <v>5725</v>
      </c>
      <c r="G279" s="53" t="s">
        <v>4095</v>
      </c>
      <c r="H279" s="53" t="s">
        <v>4185</v>
      </c>
      <c r="I279" s="53">
        <v>2000</v>
      </c>
      <c r="J279" s="53" t="s">
        <v>3355</v>
      </c>
      <c r="K279" s="53" t="s">
        <v>3355</v>
      </c>
      <c r="L279" s="53" t="s">
        <v>3346</v>
      </c>
      <c r="M279" s="53" t="s">
        <v>4186</v>
      </c>
      <c r="N279" s="53" t="s">
        <v>4186</v>
      </c>
      <c r="O279" s="53" t="s">
        <v>5685</v>
      </c>
      <c r="P279" s="53" t="s">
        <v>5686</v>
      </c>
      <c r="Q279" s="53" t="s">
        <v>4103</v>
      </c>
      <c r="R279" s="53" t="s">
        <v>4187</v>
      </c>
      <c r="S279" s="53" t="s">
        <v>4188</v>
      </c>
      <c r="T279" s="53" t="s">
        <v>4106</v>
      </c>
      <c r="U279" s="53" t="s">
        <v>4360</v>
      </c>
      <c r="V279" s="53" t="s">
        <v>3352</v>
      </c>
      <c r="W279" s="53" t="s">
        <v>3355</v>
      </c>
      <c r="X279" s="53" t="s">
        <v>3355</v>
      </c>
      <c r="Y279" s="53" t="s">
        <v>3355</v>
      </c>
      <c r="Z279" s="53" t="s">
        <v>3355</v>
      </c>
      <c r="AA279" s="53" t="s">
        <v>3355</v>
      </c>
      <c r="AB279" s="53" t="s">
        <v>5687</v>
      </c>
      <c r="AC279" s="53" t="s">
        <v>4227</v>
      </c>
      <c r="AD279" s="53" t="s">
        <v>3355</v>
      </c>
      <c r="AE279" s="53" t="s">
        <v>3355</v>
      </c>
      <c r="AF279" s="53" t="s">
        <v>4227</v>
      </c>
      <c r="AG279" s="53" t="s">
        <v>3355</v>
      </c>
      <c r="AH279" s="53" t="s">
        <v>3355</v>
      </c>
      <c r="AI279" s="53" t="s">
        <v>4227</v>
      </c>
      <c r="AJ279" s="53" t="s">
        <v>3355</v>
      </c>
      <c r="AK279" s="53" t="s">
        <v>3355</v>
      </c>
      <c r="AL279" s="53" t="s">
        <v>3355</v>
      </c>
      <c r="AM279" s="53" t="s">
        <v>3355</v>
      </c>
      <c r="AN279" s="53" t="s">
        <v>3355</v>
      </c>
      <c r="AO279" s="53" t="s">
        <v>3355</v>
      </c>
      <c r="AP279" s="54">
        <v>45884.4694907407</v>
      </c>
      <c r="AQ279" s="53" t="s">
        <v>3355</v>
      </c>
      <c r="AR279" s="53" t="s">
        <v>3355</v>
      </c>
      <c r="AS279" s="53" t="s">
        <v>3383</v>
      </c>
      <c r="AT279" s="53" t="s">
        <v>5691</v>
      </c>
      <c r="AU279" s="53" t="s">
        <v>3355</v>
      </c>
      <c r="AV279" s="53" t="s">
        <v>4183</v>
      </c>
      <c r="AW279" s="54">
        <v>45884.448275463</v>
      </c>
      <c r="AX279" s="53" t="s">
        <v>3355</v>
      </c>
      <c r="AY279" s="53" t="s">
        <v>4090</v>
      </c>
      <c r="AZ279" s="53" t="s">
        <v>3355</v>
      </c>
      <c r="BA279" s="53" t="s">
        <v>3355</v>
      </c>
      <c r="BB279" s="53" t="s">
        <v>3355</v>
      </c>
      <c r="BC279" s="53" t="s">
        <v>4109</v>
      </c>
      <c r="BD279" s="53" t="s">
        <v>4110</v>
      </c>
      <c r="BE279" s="53" t="s">
        <v>3355</v>
      </c>
      <c r="BF279" s="53" t="s">
        <v>4092</v>
      </c>
      <c r="BG279" s="53" t="s">
        <v>4111</v>
      </c>
      <c r="BH279" s="53" t="s">
        <v>4189</v>
      </c>
      <c r="BI279" s="53" t="s">
        <v>4113</v>
      </c>
      <c r="BJ279" s="53" t="s">
        <v>3355</v>
      </c>
      <c r="BK279" s="53" t="s">
        <v>3355</v>
      </c>
      <c r="BL279" s="53" t="s">
        <v>3355</v>
      </c>
      <c r="BM279" s="53" t="s">
        <v>3355</v>
      </c>
      <c r="BN279" s="53">
        <v>2000</v>
      </c>
      <c r="BO279" s="53" t="s">
        <v>3355</v>
      </c>
      <c r="BP279" s="53" t="s">
        <v>3355</v>
      </c>
      <c r="BQ279" s="53" t="s">
        <v>4114</v>
      </c>
      <c r="BR279" s="53" t="s">
        <v>3355</v>
      </c>
      <c r="BS279" s="53" t="s">
        <v>3355</v>
      </c>
      <c r="BT279" s="53" t="s">
        <v>1292</v>
      </c>
      <c r="BU279" s="53" t="s">
        <v>3355</v>
      </c>
      <c r="BV279" s="53" t="s">
        <v>3355</v>
      </c>
      <c r="BW279" s="53" t="s">
        <v>3355</v>
      </c>
      <c r="BX279" s="53">
        <v>2000</v>
      </c>
      <c r="BY279" s="53" t="s">
        <v>3355</v>
      </c>
      <c r="BZ279" s="53" t="s">
        <v>3383</v>
      </c>
      <c r="CA279" s="53" t="s">
        <v>4095</v>
      </c>
      <c r="CB279" s="53" t="s">
        <v>4095</v>
      </c>
      <c r="CC279" s="53" t="s">
        <v>3355</v>
      </c>
      <c r="CD279" s="53" t="s">
        <v>3355</v>
      </c>
      <c r="CE279" t="s">
        <v>4096</v>
      </c>
      <c r="CF279" t="s">
        <v>4097</v>
      </c>
    </row>
    <row r="280" spans="1:84">
      <c r="A280" s="53">
        <v>3229</v>
      </c>
      <c r="B280" s="53" t="s">
        <v>5683</v>
      </c>
      <c r="C280" s="53" t="s">
        <v>3355</v>
      </c>
      <c r="D280" s="53" t="s">
        <v>4342</v>
      </c>
      <c r="E280" s="53" t="s">
        <v>4099</v>
      </c>
      <c r="F280" s="53" t="s">
        <v>5726</v>
      </c>
      <c r="G280" s="53" t="s">
        <v>4095</v>
      </c>
      <c r="H280" s="53" t="s">
        <v>4343</v>
      </c>
      <c r="I280" s="53">
        <v>2000</v>
      </c>
      <c r="J280" s="53" t="s">
        <v>1292</v>
      </c>
      <c r="K280" s="53" t="s">
        <v>4218</v>
      </c>
      <c r="L280" s="53" t="s">
        <v>4219</v>
      </c>
      <c r="M280" s="53" t="s">
        <v>4186</v>
      </c>
      <c r="N280" s="53" t="s">
        <v>4257</v>
      </c>
      <c r="O280" s="53" t="s">
        <v>5685</v>
      </c>
      <c r="P280" s="53" t="s">
        <v>5686</v>
      </c>
      <c r="Q280" s="53" t="s">
        <v>4103</v>
      </c>
      <c r="R280" s="53" t="s">
        <v>4344</v>
      </c>
      <c r="S280" s="53" t="s">
        <v>4345</v>
      </c>
      <c r="T280" s="53" t="s">
        <v>4106</v>
      </c>
      <c r="U280" s="53" t="s">
        <v>4360</v>
      </c>
      <c r="V280" s="53" t="s">
        <v>3352</v>
      </c>
      <c r="W280" s="53" t="s">
        <v>3355</v>
      </c>
      <c r="X280" s="53" t="s">
        <v>3355</v>
      </c>
      <c r="Y280" s="53" t="s">
        <v>4259</v>
      </c>
      <c r="Z280" s="53" t="s">
        <v>4224</v>
      </c>
      <c r="AA280" s="53" t="s">
        <v>4186</v>
      </c>
      <c r="AB280" s="53" t="s">
        <v>5687</v>
      </c>
      <c r="AC280" s="53" t="s">
        <v>4302</v>
      </c>
      <c r="AD280" s="53" t="s">
        <v>3355</v>
      </c>
      <c r="AE280" s="53" t="s">
        <v>3355</v>
      </c>
      <c r="AF280" s="53" t="s">
        <v>4227</v>
      </c>
      <c r="AG280" s="53" t="s">
        <v>3355</v>
      </c>
      <c r="AH280" s="53" t="s">
        <v>3355</v>
      </c>
      <c r="AI280" s="53" t="s">
        <v>4227</v>
      </c>
      <c r="AJ280" s="53" t="s">
        <v>3355</v>
      </c>
      <c r="AK280" s="53" t="s">
        <v>1292</v>
      </c>
      <c r="AL280" s="53" t="s">
        <v>5727</v>
      </c>
      <c r="AM280" s="53" t="s">
        <v>3355</v>
      </c>
      <c r="AN280" s="53" t="s">
        <v>5728</v>
      </c>
      <c r="AO280" s="53" t="s">
        <v>3355</v>
      </c>
      <c r="AP280" s="54">
        <v>45884.5377314815</v>
      </c>
      <c r="AQ280" s="53" t="s">
        <v>5729</v>
      </c>
      <c r="AR280" s="53" t="s">
        <v>3390</v>
      </c>
      <c r="AS280" s="53" t="s">
        <v>3383</v>
      </c>
      <c r="AT280" s="53" t="s">
        <v>5691</v>
      </c>
      <c r="AU280" s="53" t="s">
        <v>5730</v>
      </c>
      <c r="AV280" s="53" t="s">
        <v>4341</v>
      </c>
      <c r="AW280" s="54">
        <v>45866.697974537</v>
      </c>
      <c r="AX280" s="53" t="s">
        <v>5727</v>
      </c>
      <c r="AY280" s="53" t="s">
        <v>4090</v>
      </c>
      <c r="AZ280" s="53" t="s">
        <v>3355</v>
      </c>
      <c r="BA280" s="53" t="s">
        <v>3355</v>
      </c>
      <c r="BB280" s="53" t="s">
        <v>3355</v>
      </c>
      <c r="BC280" s="53" t="s">
        <v>4109</v>
      </c>
      <c r="BD280" s="53" t="s">
        <v>4110</v>
      </c>
      <c r="BE280" s="53" t="s">
        <v>3355</v>
      </c>
      <c r="BF280" s="53" t="s">
        <v>4092</v>
      </c>
      <c r="BG280" s="53" t="s">
        <v>4111</v>
      </c>
      <c r="BH280" s="53" t="s">
        <v>4349</v>
      </c>
      <c r="BI280" s="53" t="s">
        <v>4113</v>
      </c>
      <c r="BJ280" s="53" t="s">
        <v>3355</v>
      </c>
      <c r="BK280" s="53" t="s">
        <v>3355</v>
      </c>
      <c r="BL280" s="53" t="s">
        <v>3355</v>
      </c>
      <c r="BM280" s="53" t="s">
        <v>3355</v>
      </c>
      <c r="BN280" s="53">
        <v>2000</v>
      </c>
      <c r="BO280" s="53" t="s">
        <v>3355</v>
      </c>
      <c r="BP280" s="53" t="s">
        <v>4229</v>
      </c>
      <c r="BQ280" s="53" t="s">
        <v>4114</v>
      </c>
      <c r="BR280" s="53" t="s">
        <v>3355</v>
      </c>
      <c r="BS280" s="53" t="s">
        <v>3355</v>
      </c>
      <c r="BT280" s="53" t="s">
        <v>1292</v>
      </c>
      <c r="BU280" s="53">
        <v>250813000239</v>
      </c>
      <c r="BV280" s="53" t="s">
        <v>3355</v>
      </c>
      <c r="BW280" s="53" t="s">
        <v>3355</v>
      </c>
      <c r="BX280" s="53">
        <v>2000</v>
      </c>
      <c r="BY280" s="53" t="s">
        <v>3355</v>
      </c>
      <c r="BZ280" s="53" t="s">
        <v>3383</v>
      </c>
      <c r="CA280" s="53" t="s">
        <v>4095</v>
      </c>
      <c r="CB280" s="53" t="s">
        <v>4095</v>
      </c>
      <c r="CC280" s="53" t="s">
        <v>3355</v>
      </c>
      <c r="CD280" s="53" t="s">
        <v>3355</v>
      </c>
      <c r="CE280" t="s">
        <v>4096</v>
      </c>
      <c r="CF280" t="s">
        <v>4097</v>
      </c>
    </row>
    <row r="281" spans="1:84">
      <c r="A281" s="53">
        <v>3809</v>
      </c>
      <c r="B281" s="53" t="s">
        <v>5683</v>
      </c>
      <c r="C281" s="53" t="s">
        <v>3355</v>
      </c>
      <c r="D281" s="53" t="s">
        <v>4239</v>
      </c>
      <c r="E281" s="53" t="s">
        <v>4099</v>
      </c>
      <c r="F281" s="53" t="s">
        <v>5731</v>
      </c>
      <c r="G281" s="53" t="s">
        <v>4095</v>
      </c>
      <c r="H281" s="53" t="s">
        <v>3181</v>
      </c>
      <c r="I281" s="53">
        <v>2466.67</v>
      </c>
      <c r="J281" s="53" t="s">
        <v>3355</v>
      </c>
      <c r="K281" s="53" t="s">
        <v>3355</v>
      </c>
      <c r="L281" s="53" t="s">
        <v>3346</v>
      </c>
      <c r="M281" s="53" t="s">
        <v>4243</v>
      </c>
      <c r="N281" s="53" t="s">
        <v>4243</v>
      </c>
      <c r="O281" s="53" t="s">
        <v>5685</v>
      </c>
      <c r="P281" s="53" t="s">
        <v>5686</v>
      </c>
      <c r="Q281" s="53" t="s">
        <v>3181</v>
      </c>
      <c r="R281" s="53" t="s">
        <v>4240</v>
      </c>
      <c r="S281" s="53" t="s">
        <v>4241</v>
      </c>
      <c r="T281" s="53" t="s">
        <v>4087</v>
      </c>
      <c r="U281" s="53" t="s">
        <v>4360</v>
      </c>
      <c r="V281" s="53" t="s">
        <v>3352</v>
      </c>
      <c r="W281" s="53" t="s">
        <v>3355</v>
      </c>
      <c r="X281" s="53" t="s">
        <v>4242</v>
      </c>
      <c r="Y281" s="53" t="s">
        <v>3355</v>
      </c>
      <c r="Z281" s="53" t="s">
        <v>3355</v>
      </c>
      <c r="AA281" s="53" t="s">
        <v>3355</v>
      </c>
      <c r="AB281" s="53" t="s">
        <v>5687</v>
      </c>
      <c r="AC281" s="53" t="s">
        <v>4227</v>
      </c>
      <c r="AD281" s="53" t="s">
        <v>3355</v>
      </c>
      <c r="AE281" s="53" t="s">
        <v>3355</v>
      </c>
      <c r="AF281" s="53" t="s">
        <v>4227</v>
      </c>
      <c r="AG281" s="53" t="s">
        <v>3355</v>
      </c>
      <c r="AH281" s="53" t="s">
        <v>3355</v>
      </c>
      <c r="AI281" s="53" t="s">
        <v>4227</v>
      </c>
      <c r="AJ281" s="53" t="s">
        <v>3355</v>
      </c>
      <c r="AK281" s="53" t="s">
        <v>3355</v>
      </c>
      <c r="AL281" s="53" t="s">
        <v>3355</v>
      </c>
      <c r="AM281" s="53" t="s">
        <v>3355</v>
      </c>
      <c r="AN281" s="53" t="s">
        <v>3355</v>
      </c>
      <c r="AO281" s="53" t="s">
        <v>3355</v>
      </c>
      <c r="AP281" s="54">
        <v>45882.7200810185</v>
      </c>
      <c r="AQ281" s="53" t="s">
        <v>3355</v>
      </c>
      <c r="AR281" s="53" t="s">
        <v>3355</v>
      </c>
      <c r="AS281" s="53" t="s">
        <v>3383</v>
      </c>
      <c r="AT281" s="53" t="s">
        <v>5688</v>
      </c>
      <c r="AU281" s="53" t="s">
        <v>3355</v>
      </c>
      <c r="AV281" s="53" t="s">
        <v>4238</v>
      </c>
      <c r="AW281" s="54">
        <v>45882.6981944444</v>
      </c>
      <c r="AX281" s="53" t="s">
        <v>3355</v>
      </c>
      <c r="AY281" s="53" t="s">
        <v>4090</v>
      </c>
      <c r="AZ281" s="53" t="s">
        <v>3355</v>
      </c>
      <c r="BA281" s="53" t="s">
        <v>3355</v>
      </c>
      <c r="BB281" s="53" t="s">
        <v>3355</v>
      </c>
      <c r="BC281" s="53" t="s">
        <v>3179</v>
      </c>
      <c r="BD281" s="53" t="s">
        <v>4244</v>
      </c>
      <c r="BE281" s="53" t="s">
        <v>2851</v>
      </c>
      <c r="BF281" s="53" t="s">
        <v>4092</v>
      </c>
      <c r="BG281" s="53" t="s">
        <v>3355</v>
      </c>
      <c r="BH281" s="53" t="s">
        <v>3355</v>
      </c>
      <c r="BI281" s="53" t="s">
        <v>2814</v>
      </c>
      <c r="BJ281" s="53" t="s">
        <v>3355</v>
      </c>
      <c r="BK281" s="53" t="s">
        <v>3355</v>
      </c>
      <c r="BL281" s="53" t="s">
        <v>3355</v>
      </c>
      <c r="BM281" s="53" t="s">
        <v>3355</v>
      </c>
      <c r="BN281" s="53">
        <v>2466.67</v>
      </c>
      <c r="BO281" s="53" t="s">
        <v>3355</v>
      </c>
      <c r="BP281" s="53" t="s">
        <v>3355</v>
      </c>
      <c r="BQ281" s="53" t="s">
        <v>3355</v>
      </c>
      <c r="BR281" s="53" t="s">
        <v>3355</v>
      </c>
      <c r="BS281" s="53" t="s">
        <v>3355</v>
      </c>
      <c r="BT281" s="53" t="s">
        <v>3355</v>
      </c>
      <c r="BU281" s="53" t="s">
        <v>3355</v>
      </c>
      <c r="BV281" s="53" t="s">
        <v>3355</v>
      </c>
      <c r="BW281" s="53" t="s">
        <v>3355</v>
      </c>
      <c r="BX281" s="53">
        <v>2466.67</v>
      </c>
      <c r="BY281" s="53" t="s">
        <v>3355</v>
      </c>
      <c r="BZ281" s="53" t="s">
        <v>3383</v>
      </c>
      <c r="CA281" s="53" t="s">
        <v>4095</v>
      </c>
      <c r="CB281" s="53" t="s">
        <v>4095</v>
      </c>
      <c r="CC281" s="53" t="s">
        <v>3355</v>
      </c>
      <c r="CD281" s="53" t="s">
        <v>3355</v>
      </c>
      <c r="CE281" t="s">
        <v>4096</v>
      </c>
      <c r="CF281" t="s">
        <v>4097</v>
      </c>
    </row>
    <row r="282" spans="1:84">
      <c r="A282" s="53">
        <v>4517</v>
      </c>
      <c r="B282" s="53" t="s">
        <v>5683</v>
      </c>
      <c r="C282" s="53" t="s">
        <v>3355</v>
      </c>
      <c r="D282" s="53" t="s">
        <v>4248</v>
      </c>
      <c r="E282" s="53" t="s">
        <v>4099</v>
      </c>
      <c r="F282" s="53" t="s">
        <v>5732</v>
      </c>
      <c r="G282" s="53" t="s">
        <v>4095</v>
      </c>
      <c r="H282" s="53" t="s">
        <v>3123</v>
      </c>
      <c r="I282" s="53">
        <v>9900</v>
      </c>
      <c r="J282" s="53" t="s">
        <v>3355</v>
      </c>
      <c r="K282" s="53" t="s">
        <v>3355</v>
      </c>
      <c r="L282" s="53" t="s">
        <v>3346</v>
      </c>
      <c r="M282" s="53" t="s">
        <v>3392</v>
      </c>
      <c r="N282" s="53" t="s">
        <v>3392</v>
      </c>
      <c r="O282" s="53" t="s">
        <v>5685</v>
      </c>
      <c r="P282" s="53" t="s">
        <v>5686</v>
      </c>
      <c r="Q282" s="53" t="s">
        <v>3123</v>
      </c>
      <c r="R282" s="53" t="s">
        <v>4250</v>
      </c>
      <c r="S282" s="53" t="s">
        <v>4172</v>
      </c>
      <c r="T282" s="53" t="s">
        <v>4087</v>
      </c>
      <c r="U282" s="53" t="s">
        <v>4360</v>
      </c>
      <c r="V282" s="53" t="s">
        <v>3352</v>
      </c>
      <c r="W282" s="53" t="s">
        <v>3355</v>
      </c>
      <c r="X282" s="53" t="s">
        <v>4251</v>
      </c>
      <c r="Y282" s="53" t="s">
        <v>3355</v>
      </c>
      <c r="Z282" s="53" t="s">
        <v>3355</v>
      </c>
      <c r="AA282" s="53" t="s">
        <v>3355</v>
      </c>
      <c r="AB282" s="53" t="s">
        <v>5687</v>
      </c>
      <c r="AC282" s="53" t="s">
        <v>4227</v>
      </c>
      <c r="AD282" s="53" t="s">
        <v>3355</v>
      </c>
      <c r="AE282" s="53" t="s">
        <v>3355</v>
      </c>
      <c r="AF282" s="53" t="s">
        <v>4227</v>
      </c>
      <c r="AG282" s="53" t="s">
        <v>3355</v>
      </c>
      <c r="AH282" s="53" t="s">
        <v>3355</v>
      </c>
      <c r="AI282" s="53" t="s">
        <v>4227</v>
      </c>
      <c r="AJ282" s="53" t="s">
        <v>3355</v>
      </c>
      <c r="AK282" s="53" t="s">
        <v>3355</v>
      </c>
      <c r="AL282" s="53" t="s">
        <v>3355</v>
      </c>
      <c r="AM282" s="53" t="s">
        <v>3355</v>
      </c>
      <c r="AN282" s="53" t="s">
        <v>3355</v>
      </c>
      <c r="AO282" s="53" t="s">
        <v>3355</v>
      </c>
      <c r="AP282" s="54">
        <v>45877.4695833333</v>
      </c>
      <c r="AQ282" s="53" t="s">
        <v>3355</v>
      </c>
      <c r="AR282" s="53" t="s">
        <v>3355</v>
      </c>
      <c r="AS282" s="53" t="s">
        <v>3383</v>
      </c>
      <c r="AT282" s="53" t="s">
        <v>5688</v>
      </c>
      <c r="AU282" s="53" t="s">
        <v>3355</v>
      </c>
      <c r="AV282" s="53" t="s">
        <v>4247</v>
      </c>
      <c r="AW282" s="54">
        <v>45877.448275463</v>
      </c>
      <c r="AX282" s="53" t="s">
        <v>3355</v>
      </c>
      <c r="AY282" s="53" t="s">
        <v>4090</v>
      </c>
      <c r="AZ282" s="53" t="s">
        <v>3355</v>
      </c>
      <c r="BA282" s="53" t="s">
        <v>3355</v>
      </c>
      <c r="BB282" s="53" t="s">
        <v>3355</v>
      </c>
      <c r="BC282" s="53" t="s">
        <v>3121</v>
      </c>
      <c r="BD282" s="53" t="s">
        <v>4252</v>
      </c>
      <c r="BE282" s="53" t="s">
        <v>2855</v>
      </c>
      <c r="BF282" s="53" t="s">
        <v>4092</v>
      </c>
      <c r="BG282" s="53" t="s">
        <v>3355</v>
      </c>
      <c r="BH282" s="53" t="s">
        <v>3355</v>
      </c>
      <c r="BI282" s="53" t="s">
        <v>2814</v>
      </c>
      <c r="BJ282" s="53" t="s">
        <v>3355</v>
      </c>
      <c r="BK282" s="53" t="s">
        <v>3355</v>
      </c>
      <c r="BL282" s="53" t="s">
        <v>3355</v>
      </c>
      <c r="BM282" s="53" t="s">
        <v>3355</v>
      </c>
      <c r="BN282" s="53">
        <v>9900</v>
      </c>
      <c r="BO282" s="53" t="s">
        <v>3355</v>
      </c>
      <c r="BP282" s="53" t="s">
        <v>3355</v>
      </c>
      <c r="BQ282" s="53" t="s">
        <v>3355</v>
      </c>
      <c r="BR282" s="53" t="s">
        <v>3355</v>
      </c>
      <c r="BS282" s="53" t="s">
        <v>3355</v>
      </c>
      <c r="BT282" s="53" t="s">
        <v>3355</v>
      </c>
      <c r="BU282" s="53" t="s">
        <v>3355</v>
      </c>
      <c r="BV282" s="53" t="s">
        <v>3355</v>
      </c>
      <c r="BW282" s="53" t="s">
        <v>3355</v>
      </c>
      <c r="BX282" s="53">
        <v>9900</v>
      </c>
      <c r="BY282" s="53" t="s">
        <v>3355</v>
      </c>
      <c r="BZ282" s="53" t="s">
        <v>3383</v>
      </c>
      <c r="CA282" s="53" t="s">
        <v>4095</v>
      </c>
      <c r="CB282" s="53" t="s">
        <v>4095</v>
      </c>
      <c r="CC282" s="53" t="s">
        <v>3355</v>
      </c>
      <c r="CD282" s="53" t="s">
        <v>3355</v>
      </c>
      <c r="CE282" t="s">
        <v>4096</v>
      </c>
      <c r="CF282" t="s">
        <v>4097</v>
      </c>
    </row>
    <row r="283" spans="1:84">
      <c r="A283" s="53">
        <v>4671</v>
      </c>
      <c r="B283" s="53" t="s">
        <v>5683</v>
      </c>
      <c r="C283" s="53" t="s">
        <v>3355</v>
      </c>
      <c r="D283" s="53" t="s">
        <v>4309</v>
      </c>
      <c r="E283" s="53" t="s">
        <v>4099</v>
      </c>
      <c r="F283" s="53" t="s">
        <v>5733</v>
      </c>
      <c r="G283" s="53" t="s">
        <v>4095</v>
      </c>
      <c r="H283" s="53" t="s">
        <v>4310</v>
      </c>
      <c r="I283" s="53">
        <v>2000</v>
      </c>
      <c r="J283" s="53" t="s">
        <v>1292</v>
      </c>
      <c r="K283" s="53" t="s">
        <v>4218</v>
      </c>
      <c r="L283" s="53" t="s">
        <v>4219</v>
      </c>
      <c r="M283" s="53" t="s">
        <v>3392</v>
      </c>
      <c r="N283" s="53" t="s">
        <v>4311</v>
      </c>
      <c r="O283" s="53" t="s">
        <v>5685</v>
      </c>
      <c r="P283" s="53" t="s">
        <v>5686</v>
      </c>
      <c r="Q283" s="53" t="s">
        <v>4103</v>
      </c>
      <c r="R283" s="53" t="s">
        <v>4312</v>
      </c>
      <c r="S283" s="53" t="s">
        <v>4313</v>
      </c>
      <c r="T283" s="53" t="s">
        <v>4106</v>
      </c>
      <c r="U283" s="53" t="s">
        <v>4360</v>
      </c>
      <c r="V283" s="53" t="s">
        <v>3352</v>
      </c>
      <c r="W283" s="53" t="s">
        <v>3355</v>
      </c>
      <c r="X283" s="53" t="s">
        <v>3355</v>
      </c>
      <c r="Y283" s="53" t="s">
        <v>4259</v>
      </c>
      <c r="Z283" s="53" t="s">
        <v>4260</v>
      </c>
      <c r="AA283" s="53" t="s">
        <v>3392</v>
      </c>
      <c r="AB283" s="53" t="s">
        <v>5687</v>
      </c>
      <c r="AC283" s="53" t="s">
        <v>4302</v>
      </c>
      <c r="AD283" s="53" t="s">
        <v>3355</v>
      </c>
      <c r="AE283" s="53" t="s">
        <v>3355</v>
      </c>
      <c r="AF283" s="53" t="s">
        <v>4227</v>
      </c>
      <c r="AG283" s="53" t="s">
        <v>3355</v>
      </c>
      <c r="AH283" s="53" t="s">
        <v>3355</v>
      </c>
      <c r="AI283" s="53" t="s">
        <v>4227</v>
      </c>
      <c r="AJ283" s="53" t="s">
        <v>3355</v>
      </c>
      <c r="AK283" s="53" t="s">
        <v>1292</v>
      </c>
      <c r="AL283" s="53" t="s">
        <v>5734</v>
      </c>
      <c r="AM283" s="53" t="s">
        <v>3355</v>
      </c>
      <c r="AN283" s="53" t="s">
        <v>5339</v>
      </c>
      <c r="AO283" s="53" t="s">
        <v>3355</v>
      </c>
      <c r="AP283" s="54">
        <v>45877.7949189815</v>
      </c>
      <c r="AQ283" s="53" t="s">
        <v>5735</v>
      </c>
      <c r="AR283" s="53" t="s">
        <v>3390</v>
      </c>
      <c r="AS283" s="53" t="s">
        <v>3383</v>
      </c>
      <c r="AT283" s="53" t="s">
        <v>5691</v>
      </c>
      <c r="AU283" s="53" t="s">
        <v>5736</v>
      </c>
      <c r="AV283" s="53" t="s">
        <v>4308</v>
      </c>
      <c r="AW283" s="54">
        <v>45868.7814699074</v>
      </c>
      <c r="AX283" s="53" t="s">
        <v>5734</v>
      </c>
      <c r="AY283" s="53" t="s">
        <v>4090</v>
      </c>
      <c r="AZ283" s="53" t="s">
        <v>3355</v>
      </c>
      <c r="BA283" s="53" t="s">
        <v>3355</v>
      </c>
      <c r="BB283" s="53" t="s">
        <v>3355</v>
      </c>
      <c r="BC283" s="53" t="s">
        <v>4109</v>
      </c>
      <c r="BD283" s="53" t="s">
        <v>4110</v>
      </c>
      <c r="BE283" s="53" t="s">
        <v>3355</v>
      </c>
      <c r="BF283" s="53" t="s">
        <v>4092</v>
      </c>
      <c r="BG283" s="53" t="s">
        <v>4111</v>
      </c>
      <c r="BH283" s="53" t="s">
        <v>4317</v>
      </c>
      <c r="BI283" s="53" t="s">
        <v>4113</v>
      </c>
      <c r="BJ283" s="53" t="s">
        <v>3355</v>
      </c>
      <c r="BK283" s="53" t="s">
        <v>3355</v>
      </c>
      <c r="BL283" s="53" t="s">
        <v>3355</v>
      </c>
      <c r="BM283" s="53" t="s">
        <v>3355</v>
      </c>
      <c r="BN283" s="53">
        <v>2000</v>
      </c>
      <c r="BO283" s="53" t="s">
        <v>3355</v>
      </c>
      <c r="BP283" s="53" t="s">
        <v>4229</v>
      </c>
      <c r="BQ283" s="53" t="s">
        <v>4114</v>
      </c>
      <c r="BR283" s="53" t="s">
        <v>3355</v>
      </c>
      <c r="BS283" s="53" t="s">
        <v>3355</v>
      </c>
      <c r="BT283" s="53" t="s">
        <v>1292</v>
      </c>
      <c r="BU283" s="53">
        <v>250808002109</v>
      </c>
      <c r="BV283" s="53" t="s">
        <v>3355</v>
      </c>
      <c r="BW283" s="53" t="s">
        <v>3355</v>
      </c>
      <c r="BX283" s="53">
        <v>2000</v>
      </c>
      <c r="BY283" s="53" t="s">
        <v>3355</v>
      </c>
      <c r="BZ283" s="53" t="s">
        <v>3383</v>
      </c>
      <c r="CA283" s="53" t="s">
        <v>4095</v>
      </c>
      <c r="CB283" s="53" t="s">
        <v>4095</v>
      </c>
      <c r="CC283" s="53" t="s">
        <v>3355</v>
      </c>
      <c r="CD283" s="53" t="s">
        <v>3355</v>
      </c>
      <c r="CE283" t="s">
        <v>4096</v>
      </c>
      <c r="CF283" t="s">
        <v>4097</v>
      </c>
    </row>
    <row r="284" spans="1:84">
      <c r="A284" s="53">
        <v>4736</v>
      </c>
      <c r="B284" s="53" t="s">
        <v>5683</v>
      </c>
      <c r="C284" s="53" t="s">
        <v>3355</v>
      </c>
      <c r="D284" s="53" t="s">
        <v>4353</v>
      </c>
      <c r="E284" s="53" t="s">
        <v>4099</v>
      </c>
      <c r="F284" s="53" t="s">
        <v>5737</v>
      </c>
      <c r="G284" s="53" t="s">
        <v>4095</v>
      </c>
      <c r="H284" s="53" t="s">
        <v>4354</v>
      </c>
      <c r="I284" s="53">
        <v>9000</v>
      </c>
      <c r="J284" s="53" t="s">
        <v>1292</v>
      </c>
      <c r="K284" s="53" t="s">
        <v>4218</v>
      </c>
      <c r="L284" s="53" t="s">
        <v>4219</v>
      </c>
      <c r="M284" s="53" t="s">
        <v>3392</v>
      </c>
      <c r="N284" s="53" t="s">
        <v>4257</v>
      </c>
      <c r="O284" s="53" t="s">
        <v>5685</v>
      </c>
      <c r="P284" s="53" t="s">
        <v>5686</v>
      </c>
      <c r="Q284" s="53" t="s">
        <v>4354</v>
      </c>
      <c r="R284" s="53" t="s">
        <v>4355</v>
      </c>
      <c r="S284" s="53" t="s">
        <v>4356</v>
      </c>
      <c r="T284" s="53" t="s">
        <v>3355</v>
      </c>
      <c r="U284" s="53" t="s">
        <v>4360</v>
      </c>
      <c r="V284" s="53" t="s">
        <v>3352</v>
      </c>
      <c r="W284" s="53" t="s">
        <v>3355</v>
      </c>
      <c r="X284" s="53" t="s">
        <v>4357</v>
      </c>
      <c r="Y284" s="53" t="s">
        <v>4259</v>
      </c>
      <c r="Z284" s="53" t="s">
        <v>4324</v>
      </c>
      <c r="AA284" s="53" t="s">
        <v>3392</v>
      </c>
      <c r="AB284" s="53" t="s">
        <v>5687</v>
      </c>
      <c r="AC284" s="53" t="s">
        <v>4302</v>
      </c>
      <c r="AD284" s="53" t="s">
        <v>3355</v>
      </c>
      <c r="AE284" s="53" t="s">
        <v>3355</v>
      </c>
      <c r="AF284" s="53" t="s">
        <v>4227</v>
      </c>
      <c r="AG284" s="53" t="s">
        <v>3355</v>
      </c>
      <c r="AH284" s="53" t="s">
        <v>3355</v>
      </c>
      <c r="AI284" s="53" t="s">
        <v>4227</v>
      </c>
      <c r="AJ284" s="53" t="s">
        <v>3355</v>
      </c>
      <c r="AK284" s="53" t="s">
        <v>1292</v>
      </c>
      <c r="AL284" s="53" t="s">
        <v>5738</v>
      </c>
      <c r="AM284" s="53" t="s">
        <v>3355</v>
      </c>
      <c r="AN284" s="53" t="s">
        <v>5739</v>
      </c>
      <c r="AO284" s="53" t="s">
        <v>3355</v>
      </c>
      <c r="AP284" s="54">
        <v>45877.7961458333</v>
      </c>
      <c r="AQ284" s="53" t="s">
        <v>5740</v>
      </c>
      <c r="AR284" s="53" t="s">
        <v>3390</v>
      </c>
      <c r="AS284" s="53" t="s">
        <v>4360</v>
      </c>
      <c r="AT284" s="53" t="s">
        <v>5688</v>
      </c>
      <c r="AU284" s="53" t="s">
        <v>5741</v>
      </c>
      <c r="AV284" s="53" t="s">
        <v>4352</v>
      </c>
      <c r="AW284" s="54">
        <v>45866.697974537</v>
      </c>
      <c r="AX284" s="53" t="s">
        <v>5738</v>
      </c>
      <c r="AY284" s="53" t="s">
        <v>4090</v>
      </c>
      <c r="AZ284" s="53" t="s">
        <v>3355</v>
      </c>
      <c r="BA284" s="53" t="s">
        <v>3355</v>
      </c>
      <c r="BB284" s="53" t="s">
        <v>3355</v>
      </c>
      <c r="BC284" s="53" t="s">
        <v>3355</v>
      </c>
      <c r="BD284" s="53" t="s">
        <v>4362</v>
      </c>
      <c r="BE284" s="53" t="s">
        <v>3355</v>
      </c>
      <c r="BF284" s="53" t="s">
        <v>4092</v>
      </c>
      <c r="BG284" s="53" t="s">
        <v>3355</v>
      </c>
      <c r="BH284" s="53" t="s">
        <v>3355</v>
      </c>
      <c r="BI284" s="53" t="s">
        <v>739</v>
      </c>
      <c r="BJ284" s="53" t="s">
        <v>3355</v>
      </c>
      <c r="BK284" s="53" t="s">
        <v>3355</v>
      </c>
      <c r="BL284" s="53" t="s">
        <v>3355</v>
      </c>
      <c r="BM284" s="53" t="s">
        <v>3355</v>
      </c>
      <c r="BN284" s="53">
        <v>9000</v>
      </c>
      <c r="BO284" s="53" t="s">
        <v>3355</v>
      </c>
      <c r="BP284" s="53" t="s">
        <v>4229</v>
      </c>
      <c r="BQ284" s="53" t="s">
        <v>3355</v>
      </c>
      <c r="BR284" s="53" t="s">
        <v>3355</v>
      </c>
      <c r="BS284" s="53" t="s">
        <v>3355</v>
      </c>
      <c r="BT284" s="53" t="s">
        <v>1292</v>
      </c>
      <c r="BU284" s="53">
        <v>250808001844</v>
      </c>
      <c r="BV284" s="53" t="s">
        <v>3355</v>
      </c>
      <c r="BW284" s="53" t="s">
        <v>3355</v>
      </c>
      <c r="BX284" s="53">
        <v>9000</v>
      </c>
      <c r="BY284" s="53" t="s">
        <v>3355</v>
      </c>
      <c r="BZ284" s="53" t="s">
        <v>3383</v>
      </c>
      <c r="CA284" s="53" t="s">
        <v>4095</v>
      </c>
      <c r="CB284" s="53" t="s">
        <v>4095</v>
      </c>
      <c r="CC284" s="53" t="s">
        <v>3355</v>
      </c>
      <c r="CD284" s="53" t="s">
        <v>3355</v>
      </c>
      <c r="CE284" t="s">
        <v>4096</v>
      </c>
      <c r="CF284" t="s">
        <v>4097</v>
      </c>
    </row>
    <row r="285" spans="1:84">
      <c r="A285" s="53">
        <v>4900</v>
      </c>
      <c r="B285" s="53" t="s">
        <v>5683</v>
      </c>
      <c r="C285" s="53" t="s">
        <v>3355</v>
      </c>
      <c r="D285" s="53" t="s">
        <v>4402</v>
      </c>
      <c r="E285" s="53" t="s">
        <v>4099</v>
      </c>
      <c r="F285" s="53" t="s">
        <v>5742</v>
      </c>
      <c r="G285" s="53" t="s">
        <v>4095</v>
      </c>
      <c r="H285" s="53" t="s">
        <v>4398</v>
      </c>
      <c r="I285" s="53">
        <v>2000</v>
      </c>
      <c r="J285" s="53" t="s">
        <v>1292</v>
      </c>
      <c r="K285" s="53" t="s">
        <v>4218</v>
      </c>
      <c r="L285" s="53" t="s">
        <v>5743</v>
      </c>
      <c r="M285" s="53" t="s">
        <v>3392</v>
      </c>
      <c r="N285" s="53" t="s">
        <v>4288</v>
      </c>
      <c r="O285" s="53" t="s">
        <v>5685</v>
      </c>
      <c r="P285" s="53" t="s">
        <v>5686</v>
      </c>
      <c r="Q285" s="53" t="s">
        <v>4103</v>
      </c>
      <c r="R285" s="53" t="s">
        <v>4104</v>
      </c>
      <c r="S285" s="53" t="s">
        <v>4105</v>
      </c>
      <c r="T285" s="53" t="s">
        <v>4106</v>
      </c>
      <c r="U285" s="53" t="s">
        <v>4360</v>
      </c>
      <c r="V285" s="53" t="s">
        <v>3352</v>
      </c>
      <c r="W285" s="53" t="s">
        <v>3355</v>
      </c>
      <c r="X285" s="53" t="s">
        <v>3355</v>
      </c>
      <c r="Y285" s="53" t="s">
        <v>4259</v>
      </c>
      <c r="Z285" s="53" t="s">
        <v>4324</v>
      </c>
      <c r="AA285" s="53" t="s">
        <v>3392</v>
      </c>
      <c r="AB285" s="53" t="s">
        <v>5687</v>
      </c>
      <c r="AC285" s="53" t="s">
        <v>4302</v>
      </c>
      <c r="AD285" s="53" t="s">
        <v>3355</v>
      </c>
      <c r="AE285" s="53" t="s">
        <v>3355</v>
      </c>
      <c r="AF285" s="53" t="s">
        <v>4227</v>
      </c>
      <c r="AG285" s="53" t="s">
        <v>3355</v>
      </c>
      <c r="AH285" s="53" t="s">
        <v>3355</v>
      </c>
      <c r="AI285" s="53" t="s">
        <v>4227</v>
      </c>
      <c r="AJ285" s="53" t="s">
        <v>3355</v>
      </c>
      <c r="AK285" s="53" t="s">
        <v>1292</v>
      </c>
      <c r="AL285" s="53" t="s">
        <v>5744</v>
      </c>
      <c r="AM285" s="53" t="s">
        <v>3355</v>
      </c>
      <c r="AN285" s="53" t="s">
        <v>5745</v>
      </c>
      <c r="AO285" s="53" t="s">
        <v>3355</v>
      </c>
      <c r="AP285" s="54">
        <v>45896.5992476852</v>
      </c>
      <c r="AQ285" s="53" t="s">
        <v>5746</v>
      </c>
      <c r="AR285" s="53" t="s">
        <v>3390</v>
      </c>
      <c r="AS285" s="53" t="s">
        <v>3383</v>
      </c>
      <c r="AT285" s="53" t="s">
        <v>5691</v>
      </c>
      <c r="AU285" s="53" t="s">
        <v>5747</v>
      </c>
      <c r="AV285" s="53" t="s">
        <v>4098</v>
      </c>
      <c r="AW285" s="54">
        <v>45856.531412037</v>
      </c>
      <c r="AX285" s="53" t="s">
        <v>5744</v>
      </c>
      <c r="AY285" s="53" t="s">
        <v>4090</v>
      </c>
      <c r="AZ285" s="53" t="s">
        <v>3355</v>
      </c>
      <c r="BA285" s="53" t="s">
        <v>3355</v>
      </c>
      <c r="BB285" s="53" t="s">
        <v>3355</v>
      </c>
      <c r="BC285" s="53" t="s">
        <v>4109</v>
      </c>
      <c r="BD285" s="53" t="s">
        <v>4110</v>
      </c>
      <c r="BE285" s="53" t="s">
        <v>3355</v>
      </c>
      <c r="BF285" s="53" t="s">
        <v>4092</v>
      </c>
      <c r="BG285" s="53" t="s">
        <v>4111</v>
      </c>
      <c r="BH285" s="53" t="s">
        <v>4112</v>
      </c>
      <c r="BI285" s="53" t="s">
        <v>4113</v>
      </c>
      <c r="BJ285" s="53" t="s">
        <v>3355</v>
      </c>
      <c r="BK285" s="53" t="s">
        <v>3355</v>
      </c>
      <c r="BL285" s="53" t="s">
        <v>3355</v>
      </c>
      <c r="BM285" s="53" t="s">
        <v>3355</v>
      </c>
      <c r="BN285" s="53">
        <v>2000</v>
      </c>
      <c r="BO285" s="53" t="s">
        <v>3355</v>
      </c>
      <c r="BP285" s="53" t="s">
        <v>4229</v>
      </c>
      <c r="BQ285" s="53" t="s">
        <v>4114</v>
      </c>
      <c r="BR285" s="53" t="s">
        <v>3355</v>
      </c>
      <c r="BS285" s="53" t="s">
        <v>3355</v>
      </c>
      <c r="BT285" s="53" t="s">
        <v>1292</v>
      </c>
      <c r="BU285" s="53">
        <v>250808001838</v>
      </c>
      <c r="BV285" s="53" t="s">
        <v>3355</v>
      </c>
      <c r="BW285" s="53" t="s">
        <v>3355</v>
      </c>
      <c r="BX285" s="53">
        <v>2000</v>
      </c>
      <c r="BY285" s="53" t="s">
        <v>3355</v>
      </c>
      <c r="BZ285" s="53" t="s">
        <v>3383</v>
      </c>
      <c r="CA285" s="53" t="s">
        <v>4095</v>
      </c>
      <c r="CB285" s="53" t="s">
        <v>4095</v>
      </c>
      <c r="CC285" s="53" t="s">
        <v>3355</v>
      </c>
      <c r="CD285" s="53" t="s">
        <v>3355</v>
      </c>
      <c r="CE285" t="s">
        <v>4096</v>
      </c>
      <c r="CF285" t="s">
        <v>4097</v>
      </c>
    </row>
    <row r="286" spans="1:84">
      <c r="A286" s="53">
        <v>5209</v>
      </c>
      <c r="B286" s="53" t="s">
        <v>5683</v>
      </c>
      <c r="C286" s="53" t="s">
        <v>3355</v>
      </c>
      <c r="D286" s="53" t="s">
        <v>4563</v>
      </c>
      <c r="E286" s="53" t="s">
        <v>4099</v>
      </c>
      <c r="F286" s="53" t="s">
        <v>5748</v>
      </c>
      <c r="G286" s="53" t="s">
        <v>4095</v>
      </c>
      <c r="H286" s="53" t="s">
        <v>3622</v>
      </c>
      <c r="I286" s="53">
        <v>35750</v>
      </c>
      <c r="J286" s="53" t="s">
        <v>1292</v>
      </c>
      <c r="K286" s="53" t="s">
        <v>4218</v>
      </c>
      <c r="L286" s="53" t="s">
        <v>4219</v>
      </c>
      <c r="M286" s="53" t="s">
        <v>3392</v>
      </c>
      <c r="N286" s="53" t="s">
        <v>4566</v>
      </c>
      <c r="O286" s="53" t="s">
        <v>5685</v>
      </c>
      <c r="P286" s="53" t="s">
        <v>5686</v>
      </c>
      <c r="Q286" s="53" t="s">
        <v>3622</v>
      </c>
      <c r="R286" s="53" t="s">
        <v>4177</v>
      </c>
      <c r="S286" s="53" t="s">
        <v>4178</v>
      </c>
      <c r="T286" s="53" t="s">
        <v>4087</v>
      </c>
      <c r="U286" s="53" t="s">
        <v>4360</v>
      </c>
      <c r="V286" s="53" t="s">
        <v>3352</v>
      </c>
      <c r="W286" s="53" t="s">
        <v>3355</v>
      </c>
      <c r="X286" s="53" t="s">
        <v>4565</v>
      </c>
      <c r="Y286" s="53" t="s">
        <v>4259</v>
      </c>
      <c r="Z286" s="53" t="s">
        <v>4324</v>
      </c>
      <c r="AA286" s="53" t="s">
        <v>3392</v>
      </c>
      <c r="AB286" s="53" t="s">
        <v>5687</v>
      </c>
      <c r="AC286" s="53" t="s">
        <v>4302</v>
      </c>
      <c r="AD286" s="53" t="s">
        <v>3355</v>
      </c>
      <c r="AE286" s="53" t="s">
        <v>3355</v>
      </c>
      <c r="AF286" s="53" t="s">
        <v>4227</v>
      </c>
      <c r="AG286" s="53" t="s">
        <v>3355</v>
      </c>
      <c r="AH286" s="53" t="s">
        <v>3355</v>
      </c>
      <c r="AI286" s="53" t="s">
        <v>4227</v>
      </c>
      <c r="AJ286" s="53" t="s">
        <v>3355</v>
      </c>
      <c r="AK286" s="53" t="s">
        <v>1292</v>
      </c>
      <c r="AL286" s="53" t="s">
        <v>5749</v>
      </c>
      <c r="AM286" s="53" t="s">
        <v>3355</v>
      </c>
      <c r="AN286" s="53" t="s">
        <v>5750</v>
      </c>
      <c r="AO286" s="53" t="s">
        <v>3355</v>
      </c>
      <c r="AP286" s="54">
        <v>45877.7958680556</v>
      </c>
      <c r="AQ286" s="53" t="s">
        <v>5751</v>
      </c>
      <c r="AR286" s="53" t="s">
        <v>3390</v>
      </c>
      <c r="AS286" s="53" t="s">
        <v>3383</v>
      </c>
      <c r="AT286" s="53" t="s">
        <v>5688</v>
      </c>
      <c r="AU286" s="53" t="s">
        <v>5752</v>
      </c>
      <c r="AV286" s="53" t="s">
        <v>4562</v>
      </c>
      <c r="AW286" s="54">
        <v>45831.53125</v>
      </c>
      <c r="AX286" s="53" t="s">
        <v>5749</v>
      </c>
      <c r="AY286" s="53" t="s">
        <v>4090</v>
      </c>
      <c r="AZ286" s="53" t="s">
        <v>3355</v>
      </c>
      <c r="BA286" s="53" t="s">
        <v>3355</v>
      </c>
      <c r="BB286" s="53" t="s">
        <v>3355</v>
      </c>
      <c r="BC286" s="53" t="s">
        <v>3497</v>
      </c>
      <c r="BD286" s="53" t="s">
        <v>4180</v>
      </c>
      <c r="BE286" s="53" t="s">
        <v>2832</v>
      </c>
      <c r="BF286" s="53" t="s">
        <v>4092</v>
      </c>
      <c r="BG286" s="53" t="s">
        <v>3355</v>
      </c>
      <c r="BH286" s="53" t="s">
        <v>3355</v>
      </c>
      <c r="BI286" s="53" t="s">
        <v>2814</v>
      </c>
      <c r="BJ286" s="53" t="s">
        <v>3355</v>
      </c>
      <c r="BK286" s="53" t="s">
        <v>3355</v>
      </c>
      <c r="BL286" s="53" t="s">
        <v>3355</v>
      </c>
      <c r="BM286" s="53" t="s">
        <v>3355</v>
      </c>
      <c r="BN286" s="53">
        <v>35750</v>
      </c>
      <c r="BO286" s="53" t="s">
        <v>3355</v>
      </c>
      <c r="BP286" s="53" t="s">
        <v>4229</v>
      </c>
      <c r="BQ286" s="53" t="s">
        <v>3355</v>
      </c>
      <c r="BR286" s="53" t="s">
        <v>3355</v>
      </c>
      <c r="BS286" s="53" t="s">
        <v>3355</v>
      </c>
      <c r="BT286" s="53" t="s">
        <v>3355</v>
      </c>
      <c r="BU286" s="53">
        <v>250808001832</v>
      </c>
      <c r="BV286" s="53" t="s">
        <v>3355</v>
      </c>
      <c r="BW286" s="53" t="s">
        <v>3355</v>
      </c>
      <c r="BX286" s="53">
        <v>35750</v>
      </c>
      <c r="BY286" s="53" t="s">
        <v>1292</v>
      </c>
      <c r="BZ286" s="53" t="s">
        <v>3383</v>
      </c>
      <c r="CA286" s="53" t="s">
        <v>4095</v>
      </c>
      <c r="CB286" s="53" t="s">
        <v>4095</v>
      </c>
      <c r="CC286" s="53" t="s">
        <v>3355</v>
      </c>
      <c r="CD286" s="53" t="s">
        <v>3355</v>
      </c>
      <c r="CE286" t="s">
        <v>4096</v>
      </c>
      <c r="CF286" t="s">
        <v>4097</v>
      </c>
    </row>
    <row r="287" spans="1:84">
      <c r="A287" s="53">
        <v>6684</v>
      </c>
      <c r="B287" s="53" t="s">
        <v>5683</v>
      </c>
      <c r="C287" s="53" t="s">
        <v>3355</v>
      </c>
      <c r="D287" s="53" t="s">
        <v>4350</v>
      </c>
      <c r="E287" s="53" t="s">
        <v>4099</v>
      </c>
      <c r="F287" s="53" t="s">
        <v>5753</v>
      </c>
      <c r="G287" s="53" t="s">
        <v>4095</v>
      </c>
      <c r="H287" s="53" t="s">
        <v>4221</v>
      </c>
      <c r="I287" s="53">
        <v>218</v>
      </c>
      <c r="J287" s="53" t="s">
        <v>3355</v>
      </c>
      <c r="K287" s="53" t="s">
        <v>3355</v>
      </c>
      <c r="L287" s="53" t="s">
        <v>3346</v>
      </c>
      <c r="M287" s="53" t="s">
        <v>4260</v>
      </c>
      <c r="N287" s="53" t="s">
        <v>4260</v>
      </c>
      <c r="O287" s="53" t="s">
        <v>5685</v>
      </c>
      <c r="P287" s="53" t="s">
        <v>5686</v>
      </c>
      <c r="Q287" s="53" t="s">
        <v>4221</v>
      </c>
      <c r="R287" s="53" t="s">
        <v>4220</v>
      </c>
      <c r="S287" s="53" t="s">
        <v>4221</v>
      </c>
      <c r="T287" s="53" t="s">
        <v>3355</v>
      </c>
      <c r="U287" s="53" t="s">
        <v>4360</v>
      </c>
      <c r="V287" s="53" t="s">
        <v>4217</v>
      </c>
      <c r="W287" s="53" t="s">
        <v>3355</v>
      </c>
      <c r="X287" s="53" t="s">
        <v>4351</v>
      </c>
      <c r="Y287" s="53" t="s">
        <v>3355</v>
      </c>
      <c r="Z287" s="53" t="s">
        <v>3355</v>
      </c>
      <c r="AA287" s="53" t="s">
        <v>3355</v>
      </c>
      <c r="AB287" s="53" t="s">
        <v>5687</v>
      </c>
      <c r="AC287" s="53" t="s">
        <v>4227</v>
      </c>
      <c r="AD287" s="53" t="s">
        <v>3355</v>
      </c>
      <c r="AE287" s="53" t="s">
        <v>3355</v>
      </c>
      <c r="AF287" s="53" t="s">
        <v>4227</v>
      </c>
      <c r="AG287" s="53" t="s">
        <v>3355</v>
      </c>
      <c r="AH287" s="53" t="s">
        <v>3355</v>
      </c>
      <c r="AI287" s="53" t="s">
        <v>4227</v>
      </c>
      <c r="AJ287" s="53" t="s">
        <v>3355</v>
      </c>
      <c r="AK287" s="53" t="s">
        <v>3355</v>
      </c>
      <c r="AL287" s="53" t="s">
        <v>3355</v>
      </c>
      <c r="AM287" s="53" t="s">
        <v>3355</v>
      </c>
      <c r="AN287" s="53" t="s">
        <v>3355</v>
      </c>
      <c r="AO287" s="53" t="s">
        <v>3355</v>
      </c>
      <c r="AP287" s="54">
        <v>45870.6775347222</v>
      </c>
      <c r="AQ287" s="53" t="s">
        <v>3355</v>
      </c>
      <c r="AR287" s="53" t="s">
        <v>3355</v>
      </c>
      <c r="AS287" s="53" t="s">
        <v>3383</v>
      </c>
      <c r="AT287" s="53" t="s">
        <v>5688</v>
      </c>
      <c r="AU287" s="53" t="s">
        <v>3355</v>
      </c>
      <c r="AV287" s="53" t="s">
        <v>4255</v>
      </c>
      <c r="AW287" s="54">
        <v>45870.6658449074</v>
      </c>
      <c r="AX287" s="53" t="s">
        <v>3355</v>
      </c>
      <c r="AY287" s="53" t="s">
        <v>4090</v>
      </c>
      <c r="AZ287" s="53" t="s">
        <v>3355</v>
      </c>
      <c r="BA287" s="53" t="s">
        <v>3355</v>
      </c>
      <c r="BB287" s="53" t="s">
        <v>3355</v>
      </c>
      <c r="BC287" s="53" t="s">
        <v>3355</v>
      </c>
      <c r="BD287" s="53" t="s">
        <v>4261</v>
      </c>
      <c r="BE287" s="53" t="s">
        <v>3355</v>
      </c>
      <c r="BF287" s="53" t="s">
        <v>4092</v>
      </c>
      <c r="BG287" s="53" t="s">
        <v>3355</v>
      </c>
      <c r="BH287" s="53" t="s">
        <v>3355</v>
      </c>
      <c r="BI287" s="53" t="s">
        <v>739</v>
      </c>
      <c r="BJ287" s="53" t="s">
        <v>3355</v>
      </c>
      <c r="BK287" s="53" t="s">
        <v>3355</v>
      </c>
      <c r="BL287" s="53" t="s">
        <v>3355</v>
      </c>
      <c r="BM287" s="53" t="s">
        <v>3355</v>
      </c>
      <c r="BN287" s="53">
        <v>218</v>
      </c>
      <c r="BO287" s="53" t="s">
        <v>3355</v>
      </c>
      <c r="BP287" s="53" t="s">
        <v>3355</v>
      </c>
      <c r="BQ287" s="53" t="s">
        <v>3355</v>
      </c>
      <c r="BR287" s="53" t="s">
        <v>3355</v>
      </c>
      <c r="BS287" s="53" t="s">
        <v>3355</v>
      </c>
      <c r="BT287" s="53" t="s">
        <v>1292</v>
      </c>
      <c r="BU287" s="53" t="s">
        <v>3355</v>
      </c>
      <c r="BV287" s="53" t="s">
        <v>3355</v>
      </c>
      <c r="BW287" s="53" t="s">
        <v>3355</v>
      </c>
      <c r="BX287" s="53">
        <v>218</v>
      </c>
      <c r="BY287" s="53" t="s">
        <v>3355</v>
      </c>
      <c r="BZ287" s="53" t="s">
        <v>3383</v>
      </c>
      <c r="CA287" s="53" t="s">
        <v>4095</v>
      </c>
      <c r="CB287" s="53" t="s">
        <v>4095</v>
      </c>
      <c r="CC287" s="53" t="s">
        <v>3355</v>
      </c>
      <c r="CD287" s="53" t="s">
        <v>3355</v>
      </c>
      <c r="CE287" t="s">
        <v>4096</v>
      </c>
      <c r="CF287" t="s">
        <v>4097</v>
      </c>
    </row>
    <row r="288" spans="1:84">
      <c r="A288" s="53">
        <v>6737</v>
      </c>
      <c r="B288" s="53" t="s">
        <v>5683</v>
      </c>
      <c r="C288" s="53" t="s">
        <v>3355</v>
      </c>
      <c r="D288" s="53" t="s">
        <v>4319</v>
      </c>
      <c r="E288" s="53" t="s">
        <v>4099</v>
      </c>
      <c r="F288" s="53" t="s">
        <v>5754</v>
      </c>
      <c r="G288" s="53" t="s">
        <v>4095</v>
      </c>
      <c r="H288" s="53" t="s">
        <v>2986</v>
      </c>
      <c r="I288" s="53">
        <v>1008</v>
      </c>
      <c r="J288" s="53" t="s">
        <v>3355</v>
      </c>
      <c r="K288" s="53" t="s">
        <v>3355</v>
      </c>
      <c r="L288" s="53" t="s">
        <v>3346</v>
      </c>
      <c r="M288" s="53" t="s">
        <v>4324</v>
      </c>
      <c r="N288" s="53" t="s">
        <v>4324</v>
      </c>
      <c r="O288" s="53" t="s">
        <v>5685</v>
      </c>
      <c r="P288" s="53" t="s">
        <v>5686</v>
      </c>
      <c r="Q288" s="53" t="s">
        <v>2986</v>
      </c>
      <c r="R288" s="53" t="s">
        <v>4321</v>
      </c>
      <c r="S288" s="53" t="s">
        <v>4322</v>
      </c>
      <c r="T288" s="53" t="s">
        <v>4087</v>
      </c>
      <c r="U288" s="53" t="s">
        <v>4360</v>
      </c>
      <c r="V288" s="53" t="s">
        <v>3352</v>
      </c>
      <c r="W288" s="53" t="s">
        <v>3355</v>
      </c>
      <c r="X288" s="53" t="s">
        <v>4323</v>
      </c>
      <c r="Y288" s="53" t="s">
        <v>3355</v>
      </c>
      <c r="Z288" s="53" t="s">
        <v>3355</v>
      </c>
      <c r="AA288" s="53" t="s">
        <v>3355</v>
      </c>
      <c r="AB288" s="53" t="s">
        <v>5687</v>
      </c>
      <c r="AC288" s="53" t="s">
        <v>4227</v>
      </c>
      <c r="AD288" s="53" t="s">
        <v>3355</v>
      </c>
      <c r="AE288" s="53" t="s">
        <v>3355</v>
      </c>
      <c r="AF288" s="53" t="s">
        <v>4227</v>
      </c>
      <c r="AG288" s="53" t="s">
        <v>3355</v>
      </c>
      <c r="AH288" s="53" t="s">
        <v>3355</v>
      </c>
      <c r="AI288" s="53" t="s">
        <v>4227</v>
      </c>
      <c r="AJ288" s="53" t="s">
        <v>3355</v>
      </c>
      <c r="AK288" s="53" t="s">
        <v>3355</v>
      </c>
      <c r="AL288" s="53" t="s">
        <v>3355</v>
      </c>
      <c r="AM288" s="53" t="s">
        <v>3355</v>
      </c>
      <c r="AN288" s="53" t="s">
        <v>3355</v>
      </c>
      <c r="AO288" s="53" t="s">
        <v>3355</v>
      </c>
      <c r="AP288" s="54">
        <v>45869.7190046296</v>
      </c>
      <c r="AQ288" s="53" t="s">
        <v>3355</v>
      </c>
      <c r="AR288" s="53" t="s">
        <v>3355</v>
      </c>
      <c r="AS288" s="53" t="s">
        <v>3383</v>
      </c>
      <c r="AT288" s="53" t="s">
        <v>5688</v>
      </c>
      <c r="AU288" s="53" t="s">
        <v>3355</v>
      </c>
      <c r="AV288" s="53" t="s">
        <v>4318</v>
      </c>
      <c r="AW288" s="54">
        <v>45869.6980208333</v>
      </c>
      <c r="AX288" s="53" t="s">
        <v>3355</v>
      </c>
      <c r="AY288" s="53" t="s">
        <v>4090</v>
      </c>
      <c r="AZ288" s="53" t="s">
        <v>3355</v>
      </c>
      <c r="BA288" s="53" t="s">
        <v>3355</v>
      </c>
      <c r="BB288" s="53" t="s">
        <v>3355</v>
      </c>
      <c r="BC288" s="53" t="s">
        <v>4325</v>
      </c>
      <c r="BD288" s="53" t="s">
        <v>4008</v>
      </c>
      <c r="BE288" s="53" t="s">
        <v>4326</v>
      </c>
      <c r="BF288" s="53" t="s">
        <v>4092</v>
      </c>
      <c r="BG288" s="53" t="s">
        <v>3355</v>
      </c>
      <c r="BH288" s="53" t="s">
        <v>3355</v>
      </c>
      <c r="BI288" s="53" t="s">
        <v>2814</v>
      </c>
      <c r="BJ288" s="53" t="s">
        <v>3355</v>
      </c>
      <c r="BK288" s="53" t="s">
        <v>3355</v>
      </c>
      <c r="BL288" s="53" t="s">
        <v>3355</v>
      </c>
      <c r="BM288" s="53" t="s">
        <v>3355</v>
      </c>
      <c r="BN288" s="53">
        <v>1008</v>
      </c>
      <c r="BO288" s="53" t="s">
        <v>3355</v>
      </c>
      <c r="BP288" s="53" t="s">
        <v>3355</v>
      </c>
      <c r="BQ288" s="53" t="s">
        <v>3355</v>
      </c>
      <c r="BR288" s="53" t="s">
        <v>3355</v>
      </c>
      <c r="BS288" s="53" t="s">
        <v>3355</v>
      </c>
      <c r="BT288" s="53" t="s">
        <v>3355</v>
      </c>
      <c r="BU288" s="53" t="s">
        <v>3355</v>
      </c>
      <c r="BV288" s="53" t="s">
        <v>3355</v>
      </c>
      <c r="BW288" s="53" t="s">
        <v>3355</v>
      </c>
      <c r="BX288" s="53">
        <v>1008</v>
      </c>
      <c r="BY288" s="53" t="s">
        <v>3355</v>
      </c>
      <c r="BZ288" s="53" t="s">
        <v>3383</v>
      </c>
      <c r="CA288" s="53" t="s">
        <v>4095</v>
      </c>
      <c r="CB288" s="53" t="s">
        <v>4095</v>
      </c>
      <c r="CC288" s="53" t="s">
        <v>3355</v>
      </c>
      <c r="CD288" s="53" t="s">
        <v>3355</v>
      </c>
      <c r="CE288" t="s">
        <v>4096</v>
      </c>
      <c r="CF288" t="s">
        <v>4097</v>
      </c>
    </row>
    <row r="289" spans="1:84">
      <c r="A289" s="53">
        <v>6748</v>
      </c>
      <c r="B289" s="53" t="s">
        <v>5683</v>
      </c>
      <c r="C289" s="53" t="s">
        <v>3355</v>
      </c>
      <c r="D289" s="53" t="s">
        <v>4330</v>
      </c>
      <c r="E289" s="53" t="s">
        <v>4099</v>
      </c>
      <c r="F289" s="53" t="s">
        <v>5755</v>
      </c>
      <c r="G289" s="53" t="s">
        <v>4095</v>
      </c>
      <c r="H289" s="53" t="s">
        <v>3024</v>
      </c>
      <c r="I289" s="53">
        <v>3120.21</v>
      </c>
      <c r="J289" s="53" t="s">
        <v>3355</v>
      </c>
      <c r="K289" s="53" t="s">
        <v>3355</v>
      </c>
      <c r="L289" s="53" t="s">
        <v>3346</v>
      </c>
      <c r="M289" s="53" t="s">
        <v>4324</v>
      </c>
      <c r="N289" s="53" t="s">
        <v>4324</v>
      </c>
      <c r="O289" s="53" t="s">
        <v>5685</v>
      </c>
      <c r="P289" s="53" t="s">
        <v>5686</v>
      </c>
      <c r="Q289" s="53" t="s">
        <v>3024</v>
      </c>
      <c r="R289" s="53" t="s">
        <v>4085</v>
      </c>
      <c r="S289" s="53" t="s">
        <v>4086</v>
      </c>
      <c r="T289" s="53" t="s">
        <v>4087</v>
      </c>
      <c r="U289" s="53" t="s">
        <v>4360</v>
      </c>
      <c r="V289" s="53" t="s">
        <v>3352</v>
      </c>
      <c r="W289" s="53" t="s">
        <v>3355</v>
      </c>
      <c r="X289" s="53" t="s">
        <v>4331</v>
      </c>
      <c r="Y289" s="53" t="s">
        <v>3355</v>
      </c>
      <c r="Z289" s="53" t="s">
        <v>3355</v>
      </c>
      <c r="AA289" s="53" t="s">
        <v>3355</v>
      </c>
      <c r="AB289" s="53" t="s">
        <v>5687</v>
      </c>
      <c r="AC289" s="53" t="s">
        <v>4227</v>
      </c>
      <c r="AD289" s="53" t="s">
        <v>3355</v>
      </c>
      <c r="AE289" s="53" t="s">
        <v>3355</v>
      </c>
      <c r="AF289" s="53" t="s">
        <v>4227</v>
      </c>
      <c r="AG289" s="53" t="s">
        <v>3355</v>
      </c>
      <c r="AH289" s="53" t="s">
        <v>3355</v>
      </c>
      <c r="AI289" s="53" t="s">
        <v>4227</v>
      </c>
      <c r="AJ289" s="53" t="s">
        <v>3355</v>
      </c>
      <c r="AK289" s="53" t="s">
        <v>3355</v>
      </c>
      <c r="AL289" s="53" t="s">
        <v>3355</v>
      </c>
      <c r="AM289" s="53" t="s">
        <v>3355</v>
      </c>
      <c r="AN289" s="53" t="s">
        <v>3355</v>
      </c>
      <c r="AO289" s="53" t="s">
        <v>3355</v>
      </c>
      <c r="AP289" s="54">
        <v>45869.6355671296</v>
      </c>
      <c r="AQ289" s="53" t="s">
        <v>3355</v>
      </c>
      <c r="AR289" s="53" t="s">
        <v>3355</v>
      </c>
      <c r="AS289" s="53" t="s">
        <v>3383</v>
      </c>
      <c r="AT289" s="53" t="s">
        <v>5688</v>
      </c>
      <c r="AU289" s="53" t="s">
        <v>3355</v>
      </c>
      <c r="AV289" s="53" t="s">
        <v>4329</v>
      </c>
      <c r="AW289" s="54">
        <v>45869.6146759259</v>
      </c>
      <c r="AX289" s="53" t="s">
        <v>3355</v>
      </c>
      <c r="AY289" s="53" t="s">
        <v>4090</v>
      </c>
      <c r="AZ289" s="53" t="s">
        <v>3355</v>
      </c>
      <c r="BA289" s="53" t="s">
        <v>3355</v>
      </c>
      <c r="BB289" s="53" t="s">
        <v>3355</v>
      </c>
      <c r="BC289" s="53" t="s">
        <v>3022</v>
      </c>
      <c r="BD289" s="53" t="s">
        <v>4091</v>
      </c>
      <c r="BE289" s="53" t="s">
        <v>2844</v>
      </c>
      <c r="BF289" s="53" t="s">
        <v>4092</v>
      </c>
      <c r="BG289" s="53" t="s">
        <v>3355</v>
      </c>
      <c r="BH289" s="53" t="s">
        <v>3355</v>
      </c>
      <c r="BI289" s="53" t="s">
        <v>2814</v>
      </c>
      <c r="BJ289" s="53" t="s">
        <v>3355</v>
      </c>
      <c r="BK289" s="53" t="s">
        <v>3355</v>
      </c>
      <c r="BL289" s="53" t="s">
        <v>3355</v>
      </c>
      <c r="BM289" s="53" t="s">
        <v>3355</v>
      </c>
      <c r="BN289" s="53">
        <v>3120.21</v>
      </c>
      <c r="BO289" s="53" t="s">
        <v>3355</v>
      </c>
      <c r="BP289" s="53" t="s">
        <v>3355</v>
      </c>
      <c r="BQ289" s="53" t="s">
        <v>3355</v>
      </c>
      <c r="BR289" s="53" t="s">
        <v>3355</v>
      </c>
      <c r="BS289" s="53" t="s">
        <v>3355</v>
      </c>
      <c r="BT289" s="53" t="s">
        <v>3355</v>
      </c>
      <c r="BU289" s="53" t="s">
        <v>3355</v>
      </c>
      <c r="BV289" s="53" t="s">
        <v>3355</v>
      </c>
      <c r="BW289" s="53" t="s">
        <v>3355</v>
      </c>
      <c r="BX289" s="53">
        <v>3120.21</v>
      </c>
      <c r="BY289" s="53" t="s">
        <v>3355</v>
      </c>
      <c r="BZ289" s="53" t="s">
        <v>3383</v>
      </c>
      <c r="CA289" s="53" t="s">
        <v>4095</v>
      </c>
      <c r="CB289" s="53" t="s">
        <v>4095</v>
      </c>
      <c r="CC289" s="53" t="s">
        <v>3355</v>
      </c>
      <c r="CD289" s="53" t="s">
        <v>3355</v>
      </c>
      <c r="CE289" t="s">
        <v>4096</v>
      </c>
      <c r="CF289" t="s">
        <v>4097</v>
      </c>
    </row>
    <row r="290" spans="1:84">
      <c r="A290" s="53">
        <v>6764</v>
      </c>
      <c r="B290" s="53" t="s">
        <v>5683</v>
      </c>
      <c r="C290" s="53" t="s">
        <v>3355</v>
      </c>
      <c r="D290" s="53" t="s">
        <v>4335</v>
      </c>
      <c r="E290" s="53" t="s">
        <v>4099</v>
      </c>
      <c r="F290" s="53" t="s">
        <v>5756</v>
      </c>
      <c r="G290" s="53" t="s">
        <v>4095</v>
      </c>
      <c r="H290" s="53" t="s">
        <v>2910</v>
      </c>
      <c r="I290" s="53">
        <v>1240</v>
      </c>
      <c r="J290" s="53" t="s">
        <v>3355</v>
      </c>
      <c r="K290" s="53" t="s">
        <v>3355</v>
      </c>
      <c r="L290" s="53" t="s">
        <v>3346</v>
      </c>
      <c r="M290" s="53" t="s">
        <v>4324</v>
      </c>
      <c r="N290" s="53" t="s">
        <v>4324</v>
      </c>
      <c r="O290" s="53" t="s">
        <v>5685</v>
      </c>
      <c r="P290" s="53" t="s">
        <v>5686</v>
      </c>
      <c r="Q290" s="53" t="s">
        <v>2910</v>
      </c>
      <c r="R290" s="53" t="s">
        <v>4336</v>
      </c>
      <c r="S290" s="53" t="s">
        <v>4337</v>
      </c>
      <c r="T290" s="53" t="s">
        <v>4087</v>
      </c>
      <c r="U290" s="53" t="s">
        <v>4360</v>
      </c>
      <c r="V290" s="53" t="s">
        <v>3352</v>
      </c>
      <c r="W290" s="53" t="s">
        <v>3355</v>
      </c>
      <c r="X290" s="53" t="s">
        <v>4323</v>
      </c>
      <c r="Y290" s="53" t="s">
        <v>3355</v>
      </c>
      <c r="Z290" s="53" t="s">
        <v>3355</v>
      </c>
      <c r="AA290" s="53" t="s">
        <v>3355</v>
      </c>
      <c r="AB290" s="53" t="s">
        <v>5687</v>
      </c>
      <c r="AC290" s="53" t="s">
        <v>4227</v>
      </c>
      <c r="AD290" s="53" t="s">
        <v>3355</v>
      </c>
      <c r="AE290" s="53" t="s">
        <v>3355</v>
      </c>
      <c r="AF290" s="53" t="s">
        <v>4227</v>
      </c>
      <c r="AG290" s="53" t="s">
        <v>3355</v>
      </c>
      <c r="AH290" s="53" t="s">
        <v>3355</v>
      </c>
      <c r="AI290" s="53" t="s">
        <v>4227</v>
      </c>
      <c r="AJ290" s="53" t="s">
        <v>3355</v>
      </c>
      <c r="AK290" s="53" t="s">
        <v>3355</v>
      </c>
      <c r="AL290" s="53" t="s">
        <v>3355</v>
      </c>
      <c r="AM290" s="53" t="s">
        <v>3355</v>
      </c>
      <c r="AN290" s="53" t="s">
        <v>3355</v>
      </c>
      <c r="AO290" s="53" t="s">
        <v>3355</v>
      </c>
      <c r="AP290" s="54">
        <v>45869.5525925926</v>
      </c>
      <c r="AQ290" s="53" t="s">
        <v>3355</v>
      </c>
      <c r="AR290" s="53" t="s">
        <v>3355</v>
      </c>
      <c r="AS290" s="53" t="s">
        <v>3383</v>
      </c>
      <c r="AT290" s="53" t="s">
        <v>5688</v>
      </c>
      <c r="AU290" s="53" t="s">
        <v>3355</v>
      </c>
      <c r="AV290" s="53" t="s">
        <v>4334</v>
      </c>
      <c r="AW290" s="54">
        <v>45869.5316782407</v>
      </c>
      <c r="AX290" s="53" t="s">
        <v>3355</v>
      </c>
      <c r="AY290" s="53" t="s">
        <v>4090</v>
      </c>
      <c r="AZ290" s="53" t="s">
        <v>3355</v>
      </c>
      <c r="BA290" s="53" t="s">
        <v>3355</v>
      </c>
      <c r="BB290" s="53" t="s">
        <v>3355</v>
      </c>
      <c r="BC290" s="53" t="s">
        <v>1937</v>
      </c>
      <c r="BD290" s="53" t="s">
        <v>4008</v>
      </c>
      <c r="BE290" s="53" t="s">
        <v>4338</v>
      </c>
      <c r="BF290" s="53" t="s">
        <v>4092</v>
      </c>
      <c r="BG290" s="53" t="s">
        <v>3355</v>
      </c>
      <c r="BH290" s="53" t="s">
        <v>3355</v>
      </c>
      <c r="BI290" s="53" t="s">
        <v>2814</v>
      </c>
      <c r="BJ290" s="53" t="s">
        <v>3355</v>
      </c>
      <c r="BK290" s="53" t="s">
        <v>3355</v>
      </c>
      <c r="BL290" s="53" t="s">
        <v>3355</v>
      </c>
      <c r="BM290" s="53" t="s">
        <v>3355</v>
      </c>
      <c r="BN290" s="53">
        <v>1240</v>
      </c>
      <c r="BO290" s="53" t="s">
        <v>3355</v>
      </c>
      <c r="BP290" s="53" t="s">
        <v>3355</v>
      </c>
      <c r="BQ290" s="53" t="s">
        <v>3355</v>
      </c>
      <c r="BR290" s="53" t="s">
        <v>3355</v>
      </c>
      <c r="BS290" s="53" t="s">
        <v>3355</v>
      </c>
      <c r="BT290" s="53" t="s">
        <v>3355</v>
      </c>
      <c r="BU290" s="53" t="s">
        <v>3355</v>
      </c>
      <c r="BV290" s="53" t="s">
        <v>3355</v>
      </c>
      <c r="BW290" s="53" t="s">
        <v>3355</v>
      </c>
      <c r="BX290" s="53">
        <v>1240</v>
      </c>
      <c r="BY290" s="53" t="s">
        <v>3355</v>
      </c>
      <c r="BZ290" s="53" t="s">
        <v>3383</v>
      </c>
      <c r="CA290" s="53" t="s">
        <v>4095</v>
      </c>
      <c r="CB290" s="53" t="s">
        <v>4095</v>
      </c>
      <c r="CC290" s="53" t="s">
        <v>3355</v>
      </c>
      <c r="CD290" s="53" t="s">
        <v>3355</v>
      </c>
      <c r="CE290" t="s">
        <v>4096</v>
      </c>
      <c r="CF290" t="s">
        <v>4097</v>
      </c>
    </row>
    <row r="291" spans="1:84">
      <c r="A291" s="53">
        <v>6983</v>
      </c>
      <c r="B291" s="53" t="s">
        <v>5683</v>
      </c>
      <c r="C291" s="53" t="s">
        <v>3355</v>
      </c>
      <c r="D291" s="53" t="s">
        <v>4527</v>
      </c>
      <c r="E291" s="53" t="s">
        <v>4099</v>
      </c>
      <c r="F291" s="53" t="s">
        <v>5757</v>
      </c>
      <c r="G291" s="53" t="s">
        <v>4095</v>
      </c>
      <c r="H291" s="53" t="s">
        <v>4528</v>
      </c>
      <c r="I291" s="53">
        <v>25704</v>
      </c>
      <c r="J291" s="53" t="s">
        <v>1292</v>
      </c>
      <c r="K291" s="53" t="s">
        <v>4218</v>
      </c>
      <c r="L291" s="53" t="s">
        <v>4219</v>
      </c>
      <c r="M291" s="53" t="s">
        <v>4311</v>
      </c>
      <c r="N291" s="53" t="s">
        <v>4529</v>
      </c>
      <c r="O291" s="53" t="s">
        <v>5685</v>
      </c>
      <c r="P291" s="53" t="s">
        <v>5686</v>
      </c>
      <c r="Q291" s="53" t="s">
        <v>4528</v>
      </c>
      <c r="R291" s="53" t="s">
        <v>4530</v>
      </c>
      <c r="S291" s="53" t="s">
        <v>4531</v>
      </c>
      <c r="T291" s="53" t="s">
        <v>3355</v>
      </c>
      <c r="U291" s="53" t="s">
        <v>4360</v>
      </c>
      <c r="V291" s="53" t="s">
        <v>3352</v>
      </c>
      <c r="W291" s="53" t="s">
        <v>3355</v>
      </c>
      <c r="X291" s="53" t="s">
        <v>4532</v>
      </c>
      <c r="Y291" s="53" t="s">
        <v>4259</v>
      </c>
      <c r="Z291" s="53" t="s">
        <v>4409</v>
      </c>
      <c r="AA291" s="53" t="s">
        <v>4311</v>
      </c>
      <c r="AB291" s="53" t="s">
        <v>5687</v>
      </c>
      <c r="AC291" s="53" t="s">
        <v>4302</v>
      </c>
      <c r="AD291" s="53" t="s">
        <v>3355</v>
      </c>
      <c r="AE291" s="53" t="s">
        <v>3355</v>
      </c>
      <c r="AF291" s="53" t="s">
        <v>4227</v>
      </c>
      <c r="AG291" s="53" t="s">
        <v>3355</v>
      </c>
      <c r="AH291" s="53" t="s">
        <v>3355</v>
      </c>
      <c r="AI291" s="53" t="s">
        <v>4227</v>
      </c>
      <c r="AJ291" s="53" t="s">
        <v>3355</v>
      </c>
      <c r="AK291" s="53" t="s">
        <v>1292</v>
      </c>
      <c r="AL291" s="53" t="s">
        <v>5758</v>
      </c>
      <c r="AM291" s="53" t="s">
        <v>3355</v>
      </c>
      <c r="AN291" s="53" t="s">
        <v>4676</v>
      </c>
      <c r="AO291" s="53" t="s">
        <v>3355</v>
      </c>
      <c r="AP291" s="54">
        <v>45868.5376041667</v>
      </c>
      <c r="AQ291" s="53" t="s">
        <v>5759</v>
      </c>
      <c r="AR291" s="53" t="s">
        <v>3390</v>
      </c>
      <c r="AS291" s="53" t="s">
        <v>3383</v>
      </c>
      <c r="AT291" s="53" t="s">
        <v>5688</v>
      </c>
      <c r="AU291" s="53" t="s">
        <v>5760</v>
      </c>
      <c r="AV291" s="53" t="s">
        <v>4526</v>
      </c>
      <c r="AW291" s="54">
        <v>45847.6982407407</v>
      </c>
      <c r="AX291" s="53" t="s">
        <v>5758</v>
      </c>
      <c r="AY291" s="53" t="s">
        <v>4090</v>
      </c>
      <c r="AZ291" s="53" t="s">
        <v>3355</v>
      </c>
      <c r="BA291" s="53" t="s">
        <v>3355</v>
      </c>
      <c r="BB291" s="53" t="s">
        <v>3355</v>
      </c>
      <c r="BC291" s="53" t="s">
        <v>3355</v>
      </c>
      <c r="BD291" s="53" t="s">
        <v>4536</v>
      </c>
      <c r="BE291" s="53" t="s">
        <v>3355</v>
      </c>
      <c r="BF291" s="53" t="s">
        <v>4092</v>
      </c>
      <c r="BG291" s="53" t="s">
        <v>3355</v>
      </c>
      <c r="BH291" s="53" t="s">
        <v>3355</v>
      </c>
      <c r="BI291" s="53" t="s">
        <v>2814</v>
      </c>
      <c r="BJ291" s="53" t="s">
        <v>3355</v>
      </c>
      <c r="BK291" s="53" t="s">
        <v>3355</v>
      </c>
      <c r="BL291" s="53" t="s">
        <v>3355</v>
      </c>
      <c r="BM291" s="53" t="s">
        <v>3355</v>
      </c>
      <c r="BN291" s="53">
        <v>25704</v>
      </c>
      <c r="BO291" s="53" t="s">
        <v>3355</v>
      </c>
      <c r="BP291" s="53" t="s">
        <v>4229</v>
      </c>
      <c r="BQ291" s="53" t="s">
        <v>3355</v>
      </c>
      <c r="BR291" s="53" t="s">
        <v>3355</v>
      </c>
      <c r="BS291" s="53" t="s">
        <v>3355</v>
      </c>
      <c r="BT291" s="53" t="s">
        <v>3355</v>
      </c>
      <c r="BU291" s="53">
        <v>250725000174</v>
      </c>
      <c r="BV291" s="53" t="s">
        <v>3355</v>
      </c>
      <c r="BW291" s="53" t="s">
        <v>3355</v>
      </c>
      <c r="BX291" s="53">
        <v>25704</v>
      </c>
      <c r="BY291" s="53" t="s">
        <v>3355</v>
      </c>
      <c r="BZ291" s="53" t="s">
        <v>3383</v>
      </c>
      <c r="CA291" s="53" t="s">
        <v>4095</v>
      </c>
      <c r="CB291" s="53" t="s">
        <v>4095</v>
      </c>
      <c r="CC291" s="53" t="s">
        <v>3355</v>
      </c>
      <c r="CD291" s="53" t="s">
        <v>3355</v>
      </c>
      <c r="CE291" t="s">
        <v>4096</v>
      </c>
      <c r="CF291" t="s">
        <v>4097</v>
      </c>
    </row>
    <row r="292" spans="1:84">
      <c r="A292" s="53">
        <v>7012</v>
      </c>
      <c r="B292" s="53" t="s">
        <v>5683</v>
      </c>
      <c r="C292" s="53" t="s">
        <v>3355</v>
      </c>
      <c r="D292" s="53" t="s">
        <v>5005</v>
      </c>
      <c r="E292" s="53" t="s">
        <v>4099</v>
      </c>
      <c r="F292" s="53" t="s">
        <v>5761</v>
      </c>
      <c r="G292" s="53" t="s">
        <v>4095</v>
      </c>
      <c r="H292" s="53" t="s">
        <v>2928</v>
      </c>
      <c r="I292" s="53">
        <v>13340</v>
      </c>
      <c r="J292" s="53" t="s">
        <v>1292</v>
      </c>
      <c r="K292" s="53" t="s">
        <v>4218</v>
      </c>
      <c r="L292" s="53" t="s">
        <v>4219</v>
      </c>
      <c r="M292" s="53" t="s">
        <v>4311</v>
      </c>
      <c r="N292" s="53" t="s">
        <v>4836</v>
      </c>
      <c r="O292" s="53" t="s">
        <v>5685</v>
      </c>
      <c r="P292" s="53" t="s">
        <v>5686</v>
      </c>
      <c r="Q292" s="53" t="s">
        <v>2928</v>
      </c>
      <c r="R292" s="53" t="s">
        <v>5007</v>
      </c>
      <c r="S292" s="53" t="s">
        <v>5008</v>
      </c>
      <c r="T292" s="53" t="s">
        <v>4087</v>
      </c>
      <c r="U292" s="53" t="s">
        <v>4360</v>
      </c>
      <c r="V292" s="53" t="s">
        <v>3352</v>
      </c>
      <c r="W292" s="53" t="s">
        <v>3355</v>
      </c>
      <c r="X292" s="53" t="s">
        <v>5009</v>
      </c>
      <c r="Y292" s="53" t="s">
        <v>4259</v>
      </c>
      <c r="Z292" s="53" t="s">
        <v>4409</v>
      </c>
      <c r="AA292" s="53" t="s">
        <v>4311</v>
      </c>
      <c r="AB292" s="53" t="s">
        <v>5687</v>
      </c>
      <c r="AC292" s="53" t="s">
        <v>4302</v>
      </c>
      <c r="AD292" s="53" t="s">
        <v>3355</v>
      </c>
      <c r="AE292" s="53" t="s">
        <v>3355</v>
      </c>
      <c r="AF292" s="53" t="s">
        <v>4227</v>
      </c>
      <c r="AG292" s="53" t="s">
        <v>3355</v>
      </c>
      <c r="AH292" s="53" t="s">
        <v>3355</v>
      </c>
      <c r="AI292" s="53" t="s">
        <v>4227</v>
      </c>
      <c r="AJ292" s="53" t="s">
        <v>3355</v>
      </c>
      <c r="AK292" s="53" t="s">
        <v>1292</v>
      </c>
      <c r="AL292" s="53" t="s">
        <v>5762</v>
      </c>
      <c r="AM292" s="53" t="s">
        <v>3355</v>
      </c>
      <c r="AN292" s="53" t="s">
        <v>4800</v>
      </c>
      <c r="AO292" s="53" t="s">
        <v>3355</v>
      </c>
      <c r="AP292" s="54">
        <v>45868.5360763889</v>
      </c>
      <c r="AQ292" s="53" t="s">
        <v>5763</v>
      </c>
      <c r="AR292" s="53" t="s">
        <v>3390</v>
      </c>
      <c r="AS292" s="53" t="s">
        <v>3383</v>
      </c>
      <c r="AT292" s="53" t="s">
        <v>5688</v>
      </c>
      <c r="AU292" s="53" t="s">
        <v>5764</v>
      </c>
      <c r="AV292" s="53" t="s">
        <v>5004</v>
      </c>
      <c r="AW292" s="54">
        <v>45791.7814351852</v>
      </c>
      <c r="AX292" s="53" t="s">
        <v>5762</v>
      </c>
      <c r="AY292" s="53" t="s">
        <v>4090</v>
      </c>
      <c r="AZ292" s="53" t="s">
        <v>3355</v>
      </c>
      <c r="BA292" s="53" t="s">
        <v>3355</v>
      </c>
      <c r="BB292" s="53" t="s">
        <v>3355</v>
      </c>
      <c r="BC292" s="53" t="s">
        <v>2149</v>
      </c>
      <c r="BD292" s="53" t="s">
        <v>4008</v>
      </c>
      <c r="BE292" s="53" t="s">
        <v>5012</v>
      </c>
      <c r="BF292" s="53" t="s">
        <v>4092</v>
      </c>
      <c r="BG292" s="53" t="s">
        <v>3355</v>
      </c>
      <c r="BH292" s="53" t="s">
        <v>3355</v>
      </c>
      <c r="BI292" s="53" t="s">
        <v>2814</v>
      </c>
      <c r="BJ292" s="53" t="s">
        <v>3355</v>
      </c>
      <c r="BK292" s="53" t="s">
        <v>3355</v>
      </c>
      <c r="BL292" s="53" t="s">
        <v>3355</v>
      </c>
      <c r="BM292" s="53" t="s">
        <v>3355</v>
      </c>
      <c r="BN292" s="53">
        <v>756</v>
      </c>
      <c r="BO292" s="53" t="s">
        <v>3355</v>
      </c>
      <c r="BP292" s="53" t="s">
        <v>4229</v>
      </c>
      <c r="BQ292" s="53" t="s">
        <v>3355</v>
      </c>
      <c r="BR292" s="53" t="s">
        <v>3355</v>
      </c>
      <c r="BS292" s="53" t="s">
        <v>3355</v>
      </c>
      <c r="BT292" s="53" t="s">
        <v>3355</v>
      </c>
      <c r="BU292" s="53">
        <v>250725000166</v>
      </c>
      <c r="BV292" s="53" t="s">
        <v>3355</v>
      </c>
      <c r="BW292" s="53" t="s">
        <v>3355</v>
      </c>
      <c r="BX292" s="53">
        <v>756</v>
      </c>
      <c r="BY292" s="53" t="s">
        <v>1292</v>
      </c>
      <c r="BZ292" s="53" t="s">
        <v>3383</v>
      </c>
      <c r="CA292" s="53" t="s">
        <v>4095</v>
      </c>
      <c r="CB292" s="53" t="s">
        <v>4095</v>
      </c>
      <c r="CC292" s="53" t="s">
        <v>3355</v>
      </c>
      <c r="CD292" s="53" t="s">
        <v>3355</v>
      </c>
      <c r="CE292" t="s">
        <v>4096</v>
      </c>
      <c r="CF292" t="s">
        <v>4097</v>
      </c>
    </row>
    <row r="293" spans="1:84">
      <c r="A293" s="53">
        <v>7188</v>
      </c>
      <c r="B293" s="53" t="s">
        <v>5683</v>
      </c>
      <c r="C293" s="53" t="s">
        <v>3355</v>
      </c>
      <c r="D293" s="53" t="s">
        <v>4388</v>
      </c>
      <c r="E293" s="53" t="s">
        <v>4099</v>
      </c>
      <c r="F293" s="53" t="s">
        <v>5765</v>
      </c>
      <c r="G293" s="53" t="s">
        <v>4095</v>
      </c>
      <c r="H293" s="53" t="s">
        <v>3101</v>
      </c>
      <c r="I293" s="53">
        <v>169760</v>
      </c>
      <c r="J293" s="53" t="s">
        <v>3355</v>
      </c>
      <c r="K293" s="53" t="s">
        <v>3355</v>
      </c>
      <c r="L293" s="53" t="s">
        <v>3346</v>
      </c>
      <c r="M293" s="53" t="s">
        <v>4257</v>
      </c>
      <c r="N293" s="53" t="s">
        <v>4257</v>
      </c>
      <c r="O293" s="53" t="s">
        <v>5685</v>
      </c>
      <c r="P293" s="53" t="s">
        <v>5686</v>
      </c>
      <c r="Q293" s="53" t="s">
        <v>3101</v>
      </c>
      <c r="R293" s="53" t="s">
        <v>4376</v>
      </c>
      <c r="S293" s="53" t="s">
        <v>4377</v>
      </c>
      <c r="T293" s="53" t="s">
        <v>4087</v>
      </c>
      <c r="U293" s="53" t="s">
        <v>4360</v>
      </c>
      <c r="V293" s="53" t="s">
        <v>3352</v>
      </c>
      <c r="W293" s="53" t="s">
        <v>3355</v>
      </c>
      <c r="X293" s="53" t="s">
        <v>4389</v>
      </c>
      <c r="Y293" s="53" t="s">
        <v>3355</v>
      </c>
      <c r="Z293" s="53" t="s">
        <v>3355</v>
      </c>
      <c r="AA293" s="53" t="s">
        <v>3355</v>
      </c>
      <c r="AB293" s="53" t="s">
        <v>5687</v>
      </c>
      <c r="AC293" s="53" t="s">
        <v>4227</v>
      </c>
      <c r="AD293" s="53" t="s">
        <v>3355</v>
      </c>
      <c r="AE293" s="53" t="s">
        <v>3355</v>
      </c>
      <c r="AF293" s="53" t="s">
        <v>4227</v>
      </c>
      <c r="AG293" s="53" t="s">
        <v>3355</v>
      </c>
      <c r="AH293" s="53" t="s">
        <v>3355</v>
      </c>
      <c r="AI293" s="53" t="s">
        <v>4227</v>
      </c>
      <c r="AJ293" s="53" t="s">
        <v>3355</v>
      </c>
      <c r="AK293" s="53" t="s">
        <v>3355</v>
      </c>
      <c r="AL293" s="53" t="s">
        <v>3355</v>
      </c>
      <c r="AM293" s="53" t="s">
        <v>3355</v>
      </c>
      <c r="AN293" s="53" t="s">
        <v>3355</v>
      </c>
      <c r="AO293" s="53" t="s">
        <v>3355</v>
      </c>
      <c r="AP293" s="54">
        <v>45866.7206481481</v>
      </c>
      <c r="AQ293" s="53" t="s">
        <v>3355</v>
      </c>
      <c r="AR293" s="53" t="s">
        <v>3355</v>
      </c>
      <c r="AS293" s="53" t="s">
        <v>3383</v>
      </c>
      <c r="AT293" s="53" t="s">
        <v>5688</v>
      </c>
      <c r="AU293" s="53" t="s">
        <v>3355</v>
      </c>
      <c r="AV293" s="53" t="s">
        <v>4387</v>
      </c>
      <c r="AW293" s="54">
        <v>45866.697974537</v>
      </c>
      <c r="AX293" s="53" t="s">
        <v>3355</v>
      </c>
      <c r="AY293" s="53" t="s">
        <v>4090</v>
      </c>
      <c r="AZ293" s="53" t="s">
        <v>3355</v>
      </c>
      <c r="BA293" s="53" t="s">
        <v>3355</v>
      </c>
      <c r="BB293" s="53" t="s">
        <v>3355</v>
      </c>
      <c r="BC293" s="53" t="s">
        <v>3099</v>
      </c>
      <c r="BD293" s="53" t="s">
        <v>4379</v>
      </c>
      <c r="BE293" s="53" t="s">
        <v>2828</v>
      </c>
      <c r="BF293" s="53" t="s">
        <v>4092</v>
      </c>
      <c r="BG293" s="53" t="s">
        <v>3355</v>
      </c>
      <c r="BH293" s="53" t="s">
        <v>3355</v>
      </c>
      <c r="BI293" s="53" t="s">
        <v>2814</v>
      </c>
      <c r="BJ293" s="53" t="s">
        <v>3355</v>
      </c>
      <c r="BK293" s="53" t="s">
        <v>3355</v>
      </c>
      <c r="BL293" s="53" t="s">
        <v>3355</v>
      </c>
      <c r="BM293" s="53" t="s">
        <v>3355</v>
      </c>
      <c r="BN293" s="53">
        <v>169760</v>
      </c>
      <c r="BO293" s="53" t="s">
        <v>3355</v>
      </c>
      <c r="BP293" s="53" t="s">
        <v>3355</v>
      </c>
      <c r="BQ293" s="53" t="s">
        <v>3355</v>
      </c>
      <c r="BR293" s="53" t="s">
        <v>3355</v>
      </c>
      <c r="BS293" s="53" t="s">
        <v>3355</v>
      </c>
      <c r="BT293" s="53" t="s">
        <v>3355</v>
      </c>
      <c r="BU293" s="53" t="s">
        <v>3355</v>
      </c>
      <c r="BV293" s="53" t="s">
        <v>3355</v>
      </c>
      <c r="BW293" s="53" t="s">
        <v>3355</v>
      </c>
      <c r="BX293" s="53">
        <v>169760</v>
      </c>
      <c r="BY293" s="53" t="s">
        <v>3355</v>
      </c>
      <c r="BZ293" s="53" t="s">
        <v>3383</v>
      </c>
      <c r="CA293" s="53" t="s">
        <v>4095</v>
      </c>
      <c r="CB293" s="53" t="s">
        <v>4095</v>
      </c>
      <c r="CC293" s="53" t="s">
        <v>3355</v>
      </c>
      <c r="CD293" s="53" t="s">
        <v>3355</v>
      </c>
      <c r="CE293" t="s">
        <v>4096</v>
      </c>
      <c r="CF293" t="s">
        <v>4097</v>
      </c>
    </row>
    <row r="294" spans="1:84">
      <c r="A294" s="53">
        <v>7200</v>
      </c>
      <c r="B294" s="53" t="s">
        <v>5683</v>
      </c>
      <c r="C294" s="53" t="s">
        <v>3355</v>
      </c>
      <c r="D294" s="53" t="s">
        <v>4393</v>
      </c>
      <c r="E294" s="53" t="s">
        <v>4099</v>
      </c>
      <c r="F294" s="53" t="s">
        <v>5766</v>
      </c>
      <c r="G294" s="53" t="s">
        <v>4095</v>
      </c>
      <c r="H294" s="53" t="s">
        <v>3101</v>
      </c>
      <c r="I294" s="53">
        <v>169960</v>
      </c>
      <c r="J294" s="53" t="s">
        <v>3355</v>
      </c>
      <c r="K294" s="53" t="s">
        <v>3355</v>
      </c>
      <c r="L294" s="53" t="s">
        <v>3346</v>
      </c>
      <c r="M294" s="53" t="s">
        <v>4257</v>
      </c>
      <c r="N294" s="53" t="s">
        <v>4257</v>
      </c>
      <c r="O294" s="53" t="s">
        <v>5685</v>
      </c>
      <c r="P294" s="53" t="s">
        <v>5686</v>
      </c>
      <c r="Q294" s="53" t="s">
        <v>3101</v>
      </c>
      <c r="R294" s="53" t="s">
        <v>4376</v>
      </c>
      <c r="S294" s="53" t="s">
        <v>4377</v>
      </c>
      <c r="T294" s="53" t="s">
        <v>4087</v>
      </c>
      <c r="U294" s="53" t="s">
        <v>4360</v>
      </c>
      <c r="V294" s="53" t="s">
        <v>3352</v>
      </c>
      <c r="W294" s="53" t="s">
        <v>3355</v>
      </c>
      <c r="X294" s="53" t="s">
        <v>4394</v>
      </c>
      <c r="Y294" s="53" t="s">
        <v>3355</v>
      </c>
      <c r="Z294" s="53" t="s">
        <v>3355</v>
      </c>
      <c r="AA294" s="53" t="s">
        <v>3355</v>
      </c>
      <c r="AB294" s="53" t="s">
        <v>5687</v>
      </c>
      <c r="AC294" s="53" t="s">
        <v>4227</v>
      </c>
      <c r="AD294" s="53" t="s">
        <v>3355</v>
      </c>
      <c r="AE294" s="53" t="s">
        <v>3355</v>
      </c>
      <c r="AF294" s="53" t="s">
        <v>4227</v>
      </c>
      <c r="AG294" s="53" t="s">
        <v>3355</v>
      </c>
      <c r="AH294" s="53" t="s">
        <v>3355</v>
      </c>
      <c r="AI294" s="53" t="s">
        <v>4227</v>
      </c>
      <c r="AJ294" s="53" t="s">
        <v>3355</v>
      </c>
      <c r="AK294" s="53" t="s">
        <v>3355</v>
      </c>
      <c r="AL294" s="53" t="s">
        <v>3355</v>
      </c>
      <c r="AM294" s="53" t="s">
        <v>3355</v>
      </c>
      <c r="AN294" s="53" t="s">
        <v>3355</v>
      </c>
      <c r="AO294" s="53" t="s">
        <v>3355</v>
      </c>
      <c r="AP294" s="54">
        <v>45866.7203009259</v>
      </c>
      <c r="AQ294" s="53" t="s">
        <v>3355</v>
      </c>
      <c r="AR294" s="53" t="s">
        <v>3355</v>
      </c>
      <c r="AS294" s="53" t="s">
        <v>3383</v>
      </c>
      <c r="AT294" s="53" t="s">
        <v>5688</v>
      </c>
      <c r="AU294" s="53" t="s">
        <v>3355</v>
      </c>
      <c r="AV294" s="53" t="s">
        <v>4392</v>
      </c>
      <c r="AW294" s="54">
        <v>45866.697974537</v>
      </c>
      <c r="AX294" s="53" t="s">
        <v>3355</v>
      </c>
      <c r="AY294" s="53" t="s">
        <v>4090</v>
      </c>
      <c r="AZ294" s="53" t="s">
        <v>3355</v>
      </c>
      <c r="BA294" s="53" t="s">
        <v>3355</v>
      </c>
      <c r="BB294" s="53" t="s">
        <v>3355</v>
      </c>
      <c r="BC294" s="53" t="s">
        <v>3099</v>
      </c>
      <c r="BD294" s="53" t="s">
        <v>4379</v>
      </c>
      <c r="BE294" s="53" t="s">
        <v>2828</v>
      </c>
      <c r="BF294" s="53" t="s">
        <v>4092</v>
      </c>
      <c r="BG294" s="53" t="s">
        <v>3355</v>
      </c>
      <c r="BH294" s="53" t="s">
        <v>3355</v>
      </c>
      <c r="BI294" s="53" t="s">
        <v>2814</v>
      </c>
      <c r="BJ294" s="53" t="s">
        <v>3355</v>
      </c>
      <c r="BK294" s="53" t="s">
        <v>3355</v>
      </c>
      <c r="BL294" s="53" t="s">
        <v>3355</v>
      </c>
      <c r="BM294" s="53" t="s">
        <v>3355</v>
      </c>
      <c r="BN294" s="53">
        <v>169960</v>
      </c>
      <c r="BO294" s="53" t="s">
        <v>3355</v>
      </c>
      <c r="BP294" s="53" t="s">
        <v>3355</v>
      </c>
      <c r="BQ294" s="53" t="s">
        <v>3355</v>
      </c>
      <c r="BR294" s="53" t="s">
        <v>3355</v>
      </c>
      <c r="BS294" s="53" t="s">
        <v>3355</v>
      </c>
      <c r="BT294" s="53" t="s">
        <v>3355</v>
      </c>
      <c r="BU294" s="53" t="s">
        <v>3355</v>
      </c>
      <c r="BV294" s="53" t="s">
        <v>3355</v>
      </c>
      <c r="BW294" s="53" t="s">
        <v>3355</v>
      </c>
      <c r="BX294" s="53">
        <v>169960</v>
      </c>
      <c r="BY294" s="53" t="s">
        <v>3355</v>
      </c>
      <c r="BZ294" s="53" t="s">
        <v>3383</v>
      </c>
      <c r="CA294" s="53" t="s">
        <v>4095</v>
      </c>
      <c r="CB294" s="53" t="s">
        <v>4095</v>
      </c>
      <c r="CC294" s="53" t="s">
        <v>3355</v>
      </c>
      <c r="CD294" s="53" t="s">
        <v>3355</v>
      </c>
      <c r="CE294" t="s">
        <v>4096</v>
      </c>
      <c r="CF294" t="s">
        <v>4097</v>
      </c>
    </row>
    <row r="295" spans="1:84">
      <c r="A295" s="53">
        <v>7222</v>
      </c>
      <c r="B295" s="53" t="s">
        <v>5683</v>
      </c>
      <c r="C295" s="53" t="s">
        <v>3355</v>
      </c>
      <c r="D295" s="53" t="s">
        <v>4383</v>
      </c>
      <c r="E295" s="53" t="s">
        <v>4099</v>
      </c>
      <c r="F295" s="53" t="s">
        <v>5767</v>
      </c>
      <c r="G295" s="53" t="s">
        <v>4095</v>
      </c>
      <c r="H295" s="53" t="s">
        <v>3101</v>
      </c>
      <c r="I295" s="53">
        <v>169960</v>
      </c>
      <c r="J295" s="53" t="s">
        <v>3355</v>
      </c>
      <c r="K295" s="53" t="s">
        <v>3355</v>
      </c>
      <c r="L295" s="53" t="s">
        <v>3346</v>
      </c>
      <c r="M295" s="53" t="s">
        <v>4257</v>
      </c>
      <c r="N295" s="53" t="s">
        <v>4257</v>
      </c>
      <c r="O295" s="53" t="s">
        <v>5685</v>
      </c>
      <c r="P295" s="53" t="s">
        <v>5686</v>
      </c>
      <c r="Q295" s="53" t="s">
        <v>3101</v>
      </c>
      <c r="R295" s="53" t="s">
        <v>4376</v>
      </c>
      <c r="S295" s="53" t="s">
        <v>4377</v>
      </c>
      <c r="T295" s="53" t="s">
        <v>4087</v>
      </c>
      <c r="U295" s="53" t="s">
        <v>4360</v>
      </c>
      <c r="V295" s="53" t="s">
        <v>3352</v>
      </c>
      <c r="W295" s="53" t="s">
        <v>3355</v>
      </c>
      <c r="X295" s="53" t="s">
        <v>4384</v>
      </c>
      <c r="Y295" s="53" t="s">
        <v>3355</v>
      </c>
      <c r="Z295" s="53" t="s">
        <v>3355</v>
      </c>
      <c r="AA295" s="53" t="s">
        <v>3355</v>
      </c>
      <c r="AB295" s="53" t="s">
        <v>5687</v>
      </c>
      <c r="AC295" s="53" t="s">
        <v>4227</v>
      </c>
      <c r="AD295" s="53" t="s">
        <v>3355</v>
      </c>
      <c r="AE295" s="53" t="s">
        <v>3355</v>
      </c>
      <c r="AF295" s="53" t="s">
        <v>4227</v>
      </c>
      <c r="AG295" s="53" t="s">
        <v>3355</v>
      </c>
      <c r="AH295" s="53" t="s">
        <v>3355</v>
      </c>
      <c r="AI295" s="53" t="s">
        <v>4227</v>
      </c>
      <c r="AJ295" s="53" t="s">
        <v>3355</v>
      </c>
      <c r="AK295" s="53" t="s">
        <v>3355</v>
      </c>
      <c r="AL295" s="53" t="s">
        <v>3355</v>
      </c>
      <c r="AM295" s="53" t="s">
        <v>3355</v>
      </c>
      <c r="AN295" s="53" t="s">
        <v>3355</v>
      </c>
      <c r="AO295" s="53" t="s">
        <v>3355</v>
      </c>
      <c r="AP295" s="54">
        <v>45866.7199768518</v>
      </c>
      <c r="AQ295" s="53" t="s">
        <v>3355</v>
      </c>
      <c r="AR295" s="53" t="s">
        <v>3355</v>
      </c>
      <c r="AS295" s="53" t="s">
        <v>3383</v>
      </c>
      <c r="AT295" s="53" t="s">
        <v>5688</v>
      </c>
      <c r="AU295" s="53" t="s">
        <v>3355</v>
      </c>
      <c r="AV295" s="53" t="s">
        <v>4382</v>
      </c>
      <c r="AW295" s="54">
        <v>45866.697974537</v>
      </c>
      <c r="AX295" s="53" t="s">
        <v>3355</v>
      </c>
      <c r="AY295" s="53" t="s">
        <v>4090</v>
      </c>
      <c r="AZ295" s="53" t="s">
        <v>3355</v>
      </c>
      <c r="BA295" s="53" t="s">
        <v>3355</v>
      </c>
      <c r="BB295" s="53" t="s">
        <v>3355</v>
      </c>
      <c r="BC295" s="53" t="s">
        <v>3099</v>
      </c>
      <c r="BD295" s="53" t="s">
        <v>4379</v>
      </c>
      <c r="BE295" s="53" t="s">
        <v>2828</v>
      </c>
      <c r="BF295" s="53" t="s">
        <v>4092</v>
      </c>
      <c r="BG295" s="53" t="s">
        <v>3355</v>
      </c>
      <c r="BH295" s="53" t="s">
        <v>3355</v>
      </c>
      <c r="BI295" s="53" t="s">
        <v>2814</v>
      </c>
      <c r="BJ295" s="53" t="s">
        <v>3355</v>
      </c>
      <c r="BK295" s="53" t="s">
        <v>3355</v>
      </c>
      <c r="BL295" s="53" t="s">
        <v>3355</v>
      </c>
      <c r="BM295" s="53" t="s">
        <v>3355</v>
      </c>
      <c r="BN295" s="53">
        <v>169960</v>
      </c>
      <c r="BO295" s="53" t="s">
        <v>3355</v>
      </c>
      <c r="BP295" s="53" t="s">
        <v>3355</v>
      </c>
      <c r="BQ295" s="53" t="s">
        <v>3355</v>
      </c>
      <c r="BR295" s="53" t="s">
        <v>3355</v>
      </c>
      <c r="BS295" s="53" t="s">
        <v>3355</v>
      </c>
      <c r="BT295" s="53" t="s">
        <v>3355</v>
      </c>
      <c r="BU295" s="53" t="s">
        <v>3355</v>
      </c>
      <c r="BV295" s="53" t="s">
        <v>3355</v>
      </c>
      <c r="BW295" s="53" t="s">
        <v>3355</v>
      </c>
      <c r="BX295" s="53">
        <v>169960</v>
      </c>
      <c r="BY295" s="53" t="s">
        <v>3355</v>
      </c>
      <c r="BZ295" s="53" t="s">
        <v>3383</v>
      </c>
      <c r="CA295" s="53" t="s">
        <v>4095</v>
      </c>
      <c r="CB295" s="53" t="s">
        <v>4095</v>
      </c>
      <c r="CC295" s="53" t="s">
        <v>3355</v>
      </c>
      <c r="CD295" s="53" t="s">
        <v>3355</v>
      </c>
      <c r="CE295" t="s">
        <v>4096</v>
      </c>
      <c r="CF295" t="s">
        <v>4097</v>
      </c>
    </row>
    <row r="296" spans="1:84">
      <c r="A296" s="53">
        <v>7238</v>
      </c>
      <c r="B296" s="53" t="s">
        <v>5683</v>
      </c>
      <c r="C296" s="53" t="s">
        <v>3355</v>
      </c>
      <c r="D296" s="53" t="s">
        <v>4364</v>
      </c>
      <c r="E296" s="53" t="s">
        <v>4099</v>
      </c>
      <c r="F296" s="53" t="s">
        <v>5768</v>
      </c>
      <c r="G296" s="53" t="s">
        <v>4095</v>
      </c>
      <c r="H296" s="53" t="s">
        <v>2975</v>
      </c>
      <c r="I296" s="53">
        <v>2125.05</v>
      </c>
      <c r="J296" s="53" t="s">
        <v>3355</v>
      </c>
      <c r="K296" s="53" t="s">
        <v>3355</v>
      </c>
      <c r="L296" s="53" t="s">
        <v>3346</v>
      </c>
      <c r="M296" s="53" t="s">
        <v>4257</v>
      </c>
      <c r="N296" s="53" t="s">
        <v>4257</v>
      </c>
      <c r="O296" s="53" t="s">
        <v>5685</v>
      </c>
      <c r="P296" s="53" t="s">
        <v>5686</v>
      </c>
      <c r="Q296" s="53" t="s">
        <v>2975</v>
      </c>
      <c r="R296" s="53" t="s">
        <v>4366</v>
      </c>
      <c r="S296" s="53" t="s">
        <v>4367</v>
      </c>
      <c r="T296" s="53" t="s">
        <v>4087</v>
      </c>
      <c r="U296" s="53" t="s">
        <v>4360</v>
      </c>
      <c r="V296" s="53" t="s">
        <v>3352</v>
      </c>
      <c r="W296" s="53" t="s">
        <v>3355</v>
      </c>
      <c r="X296" s="53" t="s">
        <v>4368</v>
      </c>
      <c r="Y296" s="53" t="s">
        <v>3355</v>
      </c>
      <c r="Z296" s="53" t="s">
        <v>3355</v>
      </c>
      <c r="AA296" s="53" t="s">
        <v>3355</v>
      </c>
      <c r="AB296" s="53" t="s">
        <v>5687</v>
      </c>
      <c r="AC296" s="53" t="s">
        <v>4227</v>
      </c>
      <c r="AD296" s="53" t="s">
        <v>3355</v>
      </c>
      <c r="AE296" s="53" t="s">
        <v>3355</v>
      </c>
      <c r="AF296" s="53" t="s">
        <v>4227</v>
      </c>
      <c r="AG296" s="53" t="s">
        <v>3355</v>
      </c>
      <c r="AH296" s="53" t="s">
        <v>3355</v>
      </c>
      <c r="AI296" s="53" t="s">
        <v>4227</v>
      </c>
      <c r="AJ296" s="53" t="s">
        <v>3355</v>
      </c>
      <c r="AK296" s="53" t="s">
        <v>3355</v>
      </c>
      <c r="AL296" s="53" t="s">
        <v>3355</v>
      </c>
      <c r="AM296" s="53" t="s">
        <v>3355</v>
      </c>
      <c r="AN296" s="53" t="s">
        <v>3355</v>
      </c>
      <c r="AO296" s="53" t="s">
        <v>3355</v>
      </c>
      <c r="AP296" s="54">
        <v>45866.7196296296</v>
      </c>
      <c r="AQ296" s="53" t="s">
        <v>3355</v>
      </c>
      <c r="AR296" s="53" t="s">
        <v>3355</v>
      </c>
      <c r="AS296" s="53" t="s">
        <v>3383</v>
      </c>
      <c r="AT296" s="53" t="s">
        <v>5688</v>
      </c>
      <c r="AU296" s="53" t="s">
        <v>3355</v>
      </c>
      <c r="AV296" s="53" t="s">
        <v>4363</v>
      </c>
      <c r="AW296" s="54">
        <v>45866.697974537</v>
      </c>
      <c r="AX296" s="53" t="s">
        <v>3355</v>
      </c>
      <c r="AY296" s="53" t="s">
        <v>4090</v>
      </c>
      <c r="AZ296" s="53" t="s">
        <v>3355</v>
      </c>
      <c r="BA296" s="53" t="s">
        <v>3355</v>
      </c>
      <c r="BB296" s="53" t="s">
        <v>3355</v>
      </c>
      <c r="BC296" s="53" t="s">
        <v>4369</v>
      </c>
      <c r="BD296" s="53" t="s">
        <v>4008</v>
      </c>
      <c r="BE296" s="53" t="s">
        <v>4370</v>
      </c>
      <c r="BF296" s="53" t="s">
        <v>4092</v>
      </c>
      <c r="BG296" s="53" t="s">
        <v>3355</v>
      </c>
      <c r="BH296" s="53" t="s">
        <v>3355</v>
      </c>
      <c r="BI296" s="53" t="s">
        <v>2814</v>
      </c>
      <c r="BJ296" s="53" t="s">
        <v>3355</v>
      </c>
      <c r="BK296" s="53" t="s">
        <v>3355</v>
      </c>
      <c r="BL296" s="53" t="s">
        <v>3355</v>
      </c>
      <c r="BM296" s="53" t="s">
        <v>3355</v>
      </c>
      <c r="BN296" s="53">
        <v>1491.6</v>
      </c>
      <c r="BO296" s="53" t="s">
        <v>3355</v>
      </c>
      <c r="BP296" s="53" t="s">
        <v>3355</v>
      </c>
      <c r="BQ296" s="53" t="s">
        <v>3355</v>
      </c>
      <c r="BR296" s="53" t="s">
        <v>3355</v>
      </c>
      <c r="BS296" s="53" t="s">
        <v>3355</v>
      </c>
      <c r="BT296" s="53" t="s">
        <v>3355</v>
      </c>
      <c r="BU296" s="53" t="s">
        <v>3355</v>
      </c>
      <c r="BV296" s="53" t="s">
        <v>3355</v>
      </c>
      <c r="BW296" s="53" t="s">
        <v>3355</v>
      </c>
      <c r="BX296" s="53">
        <v>1491.6</v>
      </c>
      <c r="BY296" s="53" t="s">
        <v>3355</v>
      </c>
      <c r="BZ296" s="53" t="s">
        <v>3383</v>
      </c>
      <c r="CA296" s="53" t="s">
        <v>4095</v>
      </c>
      <c r="CB296" s="53" t="s">
        <v>4095</v>
      </c>
      <c r="CC296" s="53" t="s">
        <v>3355</v>
      </c>
      <c r="CD296" s="53" t="s">
        <v>3355</v>
      </c>
      <c r="CE296" t="s">
        <v>4096</v>
      </c>
      <c r="CF296" t="s">
        <v>4097</v>
      </c>
    </row>
    <row r="297" spans="1:84">
      <c r="A297" s="53">
        <v>7243</v>
      </c>
      <c r="B297" s="53" t="s">
        <v>5683</v>
      </c>
      <c r="C297" s="53" t="s">
        <v>3355</v>
      </c>
      <c r="D297" s="53" t="s">
        <v>4374</v>
      </c>
      <c r="E297" s="53" t="s">
        <v>4099</v>
      </c>
      <c r="F297" s="53" t="s">
        <v>5769</v>
      </c>
      <c r="G297" s="53" t="s">
        <v>4095</v>
      </c>
      <c r="H297" s="53" t="s">
        <v>3101</v>
      </c>
      <c r="I297" s="53">
        <v>169760</v>
      </c>
      <c r="J297" s="53" t="s">
        <v>3355</v>
      </c>
      <c r="K297" s="53" t="s">
        <v>3355</v>
      </c>
      <c r="L297" s="53" t="s">
        <v>3346</v>
      </c>
      <c r="M297" s="53" t="s">
        <v>4257</v>
      </c>
      <c r="N297" s="53" t="s">
        <v>4257</v>
      </c>
      <c r="O297" s="53" t="s">
        <v>5685</v>
      </c>
      <c r="P297" s="53" t="s">
        <v>5686</v>
      </c>
      <c r="Q297" s="53" t="s">
        <v>3101</v>
      </c>
      <c r="R297" s="53" t="s">
        <v>4376</v>
      </c>
      <c r="S297" s="53" t="s">
        <v>4377</v>
      </c>
      <c r="T297" s="53" t="s">
        <v>4087</v>
      </c>
      <c r="U297" s="53" t="s">
        <v>4360</v>
      </c>
      <c r="V297" s="53" t="s">
        <v>3352</v>
      </c>
      <c r="W297" s="53" t="s">
        <v>3355</v>
      </c>
      <c r="X297" s="53" t="s">
        <v>4378</v>
      </c>
      <c r="Y297" s="53" t="s">
        <v>3355</v>
      </c>
      <c r="Z297" s="53" t="s">
        <v>3355</v>
      </c>
      <c r="AA297" s="53" t="s">
        <v>3355</v>
      </c>
      <c r="AB297" s="53" t="s">
        <v>5687</v>
      </c>
      <c r="AC297" s="53" t="s">
        <v>4227</v>
      </c>
      <c r="AD297" s="53" t="s">
        <v>3355</v>
      </c>
      <c r="AE297" s="53" t="s">
        <v>3355</v>
      </c>
      <c r="AF297" s="53" t="s">
        <v>4227</v>
      </c>
      <c r="AG297" s="53" t="s">
        <v>3355</v>
      </c>
      <c r="AH297" s="53" t="s">
        <v>3355</v>
      </c>
      <c r="AI297" s="53" t="s">
        <v>4227</v>
      </c>
      <c r="AJ297" s="53" t="s">
        <v>3355</v>
      </c>
      <c r="AK297" s="53" t="s">
        <v>3355</v>
      </c>
      <c r="AL297" s="53" t="s">
        <v>3355</v>
      </c>
      <c r="AM297" s="53" t="s">
        <v>3355</v>
      </c>
      <c r="AN297" s="53" t="s">
        <v>3355</v>
      </c>
      <c r="AO297" s="53" t="s">
        <v>3355</v>
      </c>
      <c r="AP297" s="54">
        <v>45866.7196296296</v>
      </c>
      <c r="AQ297" s="53" t="s">
        <v>3355</v>
      </c>
      <c r="AR297" s="53" t="s">
        <v>3355</v>
      </c>
      <c r="AS297" s="53" t="s">
        <v>3383</v>
      </c>
      <c r="AT297" s="53" t="s">
        <v>5688</v>
      </c>
      <c r="AU297" s="53" t="s">
        <v>3355</v>
      </c>
      <c r="AV297" s="53" t="s">
        <v>4373</v>
      </c>
      <c r="AW297" s="54">
        <v>45866.697974537</v>
      </c>
      <c r="AX297" s="53" t="s">
        <v>3355</v>
      </c>
      <c r="AY297" s="53" t="s">
        <v>4090</v>
      </c>
      <c r="AZ297" s="53" t="s">
        <v>3355</v>
      </c>
      <c r="BA297" s="53" t="s">
        <v>3355</v>
      </c>
      <c r="BB297" s="53" t="s">
        <v>3355</v>
      </c>
      <c r="BC297" s="53" t="s">
        <v>3099</v>
      </c>
      <c r="BD297" s="53" t="s">
        <v>4379</v>
      </c>
      <c r="BE297" s="53" t="s">
        <v>2828</v>
      </c>
      <c r="BF297" s="53" t="s">
        <v>4092</v>
      </c>
      <c r="BG297" s="53" t="s">
        <v>3355</v>
      </c>
      <c r="BH297" s="53" t="s">
        <v>3355</v>
      </c>
      <c r="BI297" s="53" t="s">
        <v>2814</v>
      </c>
      <c r="BJ297" s="53" t="s">
        <v>3355</v>
      </c>
      <c r="BK297" s="53" t="s">
        <v>3355</v>
      </c>
      <c r="BL297" s="53" t="s">
        <v>3355</v>
      </c>
      <c r="BM297" s="53" t="s">
        <v>3355</v>
      </c>
      <c r="BN297" s="53">
        <v>169760</v>
      </c>
      <c r="BO297" s="53" t="s">
        <v>3355</v>
      </c>
      <c r="BP297" s="53" t="s">
        <v>3355</v>
      </c>
      <c r="BQ297" s="53" t="s">
        <v>3355</v>
      </c>
      <c r="BR297" s="53" t="s">
        <v>3355</v>
      </c>
      <c r="BS297" s="53" t="s">
        <v>3355</v>
      </c>
      <c r="BT297" s="53" t="s">
        <v>3355</v>
      </c>
      <c r="BU297" s="53" t="s">
        <v>3355</v>
      </c>
      <c r="BV297" s="53" t="s">
        <v>3355</v>
      </c>
      <c r="BW297" s="53" t="s">
        <v>3355</v>
      </c>
      <c r="BX297" s="53">
        <v>169760</v>
      </c>
      <c r="BY297" s="53" t="s">
        <v>3355</v>
      </c>
      <c r="BZ297" s="53" t="s">
        <v>3383</v>
      </c>
      <c r="CA297" s="53" t="s">
        <v>4095</v>
      </c>
      <c r="CB297" s="53" t="s">
        <v>4095</v>
      </c>
      <c r="CC297" s="53" t="s">
        <v>3355</v>
      </c>
      <c r="CD297" s="53" t="s">
        <v>3355</v>
      </c>
      <c r="CE297" t="s">
        <v>4096</v>
      </c>
      <c r="CF297" t="s">
        <v>4097</v>
      </c>
    </row>
    <row r="298" spans="1:84">
      <c r="A298" s="53">
        <v>7677</v>
      </c>
      <c r="B298" s="53" t="s">
        <v>5683</v>
      </c>
      <c r="C298" s="53" t="s">
        <v>3355</v>
      </c>
      <c r="D298" s="53" t="s">
        <v>4519</v>
      </c>
      <c r="E298" s="53" t="s">
        <v>4099</v>
      </c>
      <c r="F298" s="53" t="s">
        <v>5770</v>
      </c>
      <c r="G298" s="53" t="s">
        <v>4095</v>
      </c>
      <c r="H298" s="53" t="s">
        <v>3017</v>
      </c>
      <c r="I298" s="53">
        <v>11925</v>
      </c>
      <c r="J298" s="53" t="s">
        <v>1292</v>
      </c>
      <c r="K298" s="53" t="s">
        <v>4218</v>
      </c>
      <c r="L298" s="53" t="s">
        <v>4219</v>
      </c>
      <c r="M298" s="53" t="s">
        <v>4475</v>
      </c>
      <c r="N298" s="53" t="s">
        <v>4436</v>
      </c>
      <c r="O298" s="53" t="s">
        <v>5685</v>
      </c>
      <c r="P298" s="53" t="s">
        <v>5686</v>
      </c>
      <c r="Q298" s="53" t="s">
        <v>3017</v>
      </c>
      <c r="R298" s="53" t="s">
        <v>4300</v>
      </c>
      <c r="S298" s="53" t="s">
        <v>4153</v>
      </c>
      <c r="T298" s="53" t="s">
        <v>4087</v>
      </c>
      <c r="U298" s="53" t="s">
        <v>4360</v>
      </c>
      <c r="V298" s="53" t="s">
        <v>3352</v>
      </c>
      <c r="W298" s="53" t="s">
        <v>3355</v>
      </c>
      <c r="X298" s="53" t="s">
        <v>4520</v>
      </c>
      <c r="Y298" s="53" t="s">
        <v>4259</v>
      </c>
      <c r="Z298" s="53" t="s">
        <v>4409</v>
      </c>
      <c r="AA298" s="53" t="s">
        <v>4475</v>
      </c>
      <c r="AB298" s="53" t="s">
        <v>5687</v>
      </c>
      <c r="AC298" s="53" t="s">
        <v>4447</v>
      </c>
      <c r="AD298" s="53" t="s">
        <v>3355</v>
      </c>
      <c r="AE298" s="53" t="s">
        <v>3355</v>
      </c>
      <c r="AF298" s="53" t="s">
        <v>4227</v>
      </c>
      <c r="AG298" s="53" t="s">
        <v>3355</v>
      </c>
      <c r="AH298" s="53" t="s">
        <v>3355</v>
      </c>
      <c r="AI298" s="53" t="s">
        <v>4227</v>
      </c>
      <c r="AJ298" s="53" t="s">
        <v>3355</v>
      </c>
      <c r="AK298" s="53" t="s">
        <v>1292</v>
      </c>
      <c r="AL298" s="53" t="s">
        <v>5771</v>
      </c>
      <c r="AM298" s="53" t="s">
        <v>3355</v>
      </c>
      <c r="AN298" s="53" t="s">
        <v>5772</v>
      </c>
      <c r="AO298" s="53" t="s">
        <v>3355</v>
      </c>
      <c r="AP298" s="54">
        <v>45863.7887731482</v>
      </c>
      <c r="AQ298" s="53" t="s">
        <v>5773</v>
      </c>
      <c r="AR298" s="53" t="s">
        <v>4324</v>
      </c>
      <c r="AS298" s="53" t="s">
        <v>3383</v>
      </c>
      <c r="AT298" s="53" t="s">
        <v>5688</v>
      </c>
      <c r="AU298" s="53" t="s">
        <v>5774</v>
      </c>
      <c r="AV298" s="53" t="s">
        <v>4518</v>
      </c>
      <c r="AW298" s="54">
        <v>45853.5315277778</v>
      </c>
      <c r="AX298" s="53" t="s">
        <v>5771</v>
      </c>
      <c r="AY298" s="53" t="s">
        <v>4090</v>
      </c>
      <c r="AZ298" s="53" t="s">
        <v>3355</v>
      </c>
      <c r="BA298" s="53" t="s">
        <v>3355</v>
      </c>
      <c r="BB298" s="53" t="s">
        <v>3355</v>
      </c>
      <c r="BC298" s="53" t="s">
        <v>3015</v>
      </c>
      <c r="BD298" s="53" t="s">
        <v>4307</v>
      </c>
      <c r="BE298" s="53" t="s">
        <v>2866</v>
      </c>
      <c r="BF298" s="53" t="s">
        <v>4092</v>
      </c>
      <c r="BG298" s="53" t="s">
        <v>3355</v>
      </c>
      <c r="BH298" s="53" t="s">
        <v>3355</v>
      </c>
      <c r="BI298" s="53" t="s">
        <v>2814</v>
      </c>
      <c r="BJ298" s="53" t="s">
        <v>3355</v>
      </c>
      <c r="BK298" s="53" t="s">
        <v>3355</v>
      </c>
      <c r="BL298" s="53" t="s">
        <v>3355</v>
      </c>
      <c r="BM298" s="53" t="s">
        <v>3355</v>
      </c>
      <c r="BN298" s="53">
        <v>11925</v>
      </c>
      <c r="BO298" s="53" t="s">
        <v>3355</v>
      </c>
      <c r="BP298" s="53" t="s">
        <v>4451</v>
      </c>
      <c r="BQ298" s="53" t="s">
        <v>3355</v>
      </c>
      <c r="BR298" s="53" t="s">
        <v>3355</v>
      </c>
      <c r="BS298" s="53" t="s">
        <v>3355</v>
      </c>
      <c r="BT298" s="53" t="s">
        <v>3355</v>
      </c>
      <c r="BU298" s="53">
        <v>250725000177</v>
      </c>
      <c r="BV298" s="53" t="s">
        <v>3355</v>
      </c>
      <c r="BW298" s="53" t="s">
        <v>3355</v>
      </c>
      <c r="BX298" s="53">
        <v>11925</v>
      </c>
      <c r="BY298" s="53" t="s">
        <v>1292</v>
      </c>
      <c r="BZ298" s="53" t="s">
        <v>3383</v>
      </c>
      <c r="CA298" s="53" t="s">
        <v>4095</v>
      </c>
      <c r="CB298" s="53" t="s">
        <v>4095</v>
      </c>
      <c r="CC298" s="53" t="s">
        <v>3355</v>
      </c>
      <c r="CD298" s="53" t="s">
        <v>3355</v>
      </c>
      <c r="CE298" t="s">
        <v>4096</v>
      </c>
      <c r="CF298" t="s">
        <v>4097</v>
      </c>
    </row>
    <row r="299" spans="1:84">
      <c r="A299" s="53">
        <v>7696</v>
      </c>
      <c r="B299" s="53" t="s">
        <v>5683</v>
      </c>
      <c r="C299" s="53" t="s">
        <v>3355</v>
      </c>
      <c r="D299" s="53" t="s">
        <v>4472</v>
      </c>
      <c r="E299" s="53" t="s">
        <v>4099</v>
      </c>
      <c r="F299" s="53" t="s">
        <v>5775</v>
      </c>
      <c r="G299" s="53" t="s">
        <v>4095</v>
      </c>
      <c r="H299" s="53" t="s">
        <v>3475</v>
      </c>
      <c r="I299" s="53">
        <v>295.2</v>
      </c>
      <c r="J299" s="53" t="s">
        <v>1292</v>
      </c>
      <c r="K299" s="53" t="s">
        <v>4218</v>
      </c>
      <c r="L299" s="53" t="s">
        <v>4219</v>
      </c>
      <c r="M299" s="53" t="s">
        <v>4475</v>
      </c>
      <c r="N299" s="53" t="s">
        <v>4436</v>
      </c>
      <c r="O299" s="53" t="s">
        <v>5685</v>
      </c>
      <c r="P299" s="53" t="s">
        <v>5686</v>
      </c>
      <c r="Q299" s="53" t="s">
        <v>3475</v>
      </c>
      <c r="R299" s="53" t="s">
        <v>4473</v>
      </c>
      <c r="S299" s="53" t="s">
        <v>4162</v>
      </c>
      <c r="T299" s="53" t="s">
        <v>3355</v>
      </c>
      <c r="U299" s="53" t="s">
        <v>4360</v>
      </c>
      <c r="V299" s="53" t="s">
        <v>3352</v>
      </c>
      <c r="W299" s="53" t="s">
        <v>3355</v>
      </c>
      <c r="X299" s="53" t="s">
        <v>4474</v>
      </c>
      <c r="Y299" s="53" t="s">
        <v>4259</v>
      </c>
      <c r="Z299" s="53" t="s">
        <v>4409</v>
      </c>
      <c r="AA299" s="53" t="s">
        <v>4475</v>
      </c>
      <c r="AB299" s="53" t="s">
        <v>5687</v>
      </c>
      <c r="AC299" s="53" t="s">
        <v>4447</v>
      </c>
      <c r="AD299" s="53" t="s">
        <v>3355</v>
      </c>
      <c r="AE299" s="53" t="s">
        <v>3355</v>
      </c>
      <c r="AF299" s="53" t="s">
        <v>4227</v>
      </c>
      <c r="AG299" s="53" t="s">
        <v>3355</v>
      </c>
      <c r="AH299" s="53" t="s">
        <v>3355</v>
      </c>
      <c r="AI299" s="53" t="s">
        <v>4227</v>
      </c>
      <c r="AJ299" s="53" t="s">
        <v>3355</v>
      </c>
      <c r="AK299" s="53" t="s">
        <v>1292</v>
      </c>
      <c r="AL299" s="53" t="s">
        <v>5776</v>
      </c>
      <c r="AM299" s="53" t="s">
        <v>3355</v>
      </c>
      <c r="AN299" s="53" t="s">
        <v>5777</v>
      </c>
      <c r="AO299" s="53" t="s">
        <v>3355</v>
      </c>
      <c r="AP299" s="54">
        <v>45863.787337963</v>
      </c>
      <c r="AQ299" s="53" t="s">
        <v>5778</v>
      </c>
      <c r="AR299" s="53" t="s">
        <v>4324</v>
      </c>
      <c r="AS299" s="53" t="s">
        <v>3383</v>
      </c>
      <c r="AT299" s="53" t="s">
        <v>5688</v>
      </c>
      <c r="AU299" s="53" t="s">
        <v>5779</v>
      </c>
      <c r="AV299" s="53" t="s">
        <v>4471</v>
      </c>
      <c r="AW299" s="54">
        <v>45853.0316203704</v>
      </c>
      <c r="AX299" s="53" t="s">
        <v>5776</v>
      </c>
      <c r="AY299" s="53" t="s">
        <v>4090</v>
      </c>
      <c r="AZ299" s="53" t="s">
        <v>3355</v>
      </c>
      <c r="BA299" s="53" t="s">
        <v>3355</v>
      </c>
      <c r="BB299" s="53" t="s">
        <v>3355</v>
      </c>
      <c r="BC299" s="53" t="s">
        <v>3355</v>
      </c>
      <c r="BD299" s="53" t="s">
        <v>4479</v>
      </c>
      <c r="BE299" s="53" t="s">
        <v>3355</v>
      </c>
      <c r="BF299" s="53" t="s">
        <v>4092</v>
      </c>
      <c r="BG299" s="53" t="s">
        <v>3355</v>
      </c>
      <c r="BH299" s="53" t="s">
        <v>3355</v>
      </c>
      <c r="BI299" s="53" t="s">
        <v>739</v>
      </c>
      <c r="BJ299" s="53" t="s">
        <v>3355</v>
      </c>
      <c r="BK299" s="53" t="s">
        <v>3355</v>
      </c>
      <c r="BL299" s="53" t="s">
        <v>3355</v>
      </c>
      <c r="BM299" s="53" t="s">
        <v>3355</v>
      </c>
      <c r="BN299" s="53">
        <v>295.2</v>
      </c>
      <c r="BO299" s="53" t="s">
        <v>3355</v>
      </c>
      <c r="BP299" s="53" t="s">
        <v>4451</v>
      </c>
      <c r="BQ299" s="53" t="s">
        <v>3355</v>
      </c>
      <c r="BR299" s="53" t="s">
        <v>3355</v>
      </c>
      <c r="BS299" s="53" t="s">
        <v>3355</v>
      </c>
      <c r="BT299" s="53" t="s">
        <v>1292</v>
      </c>
      <c r="BU299" s="53">
        <v>250725000176</v>
      </c>
      <c r="BV299" s="53" t="s">
        <v>3355</v>
      </c>
      <c r="BW299" s="53" t="s">
        <v>3355</v>
      </c>
      <c r="BX299" s="53">
        <v>295.2</v>
      </c>
      <c r="BY299" s="53" t="s">
        <v>3355</v>
      </c>
      <c r="BZ299" s="53" t="s">
        <v>3383</v>
      </c>
      <c r="CA299" s="53" t="s">
        <v>4095</v>
      </c>
      <c r="CB299" s="53" t="s">
        <v>4095</v>
      </c>
      <c r="CC299" s="53" t="s">
        <v>3355</v>
      </c>
      <c r="CD299" s="53" t="s">
        <v>3355</v>
      </c>
      <c r="CE299" t="s">
        <v>4096</v>
      </c>
      <c r="CF299" t="s">
        <v>4097</v>
      </c>
    </row>
    <row r="300" spans="1:84">
      <c r="A300" s="53">
        <v>7776</v>
      </c>
      <c r="B300" s="53" t="s">
        <v>5683</v>
      </c>
      <c r="C300" s="53" t="s">
        <v>3355</v>
      </c>
      <c r="D300" s="53" t="s">
        <v>4538</v>
      </c>
      <c r="E300" s="53" t="s">
        <v>4099</v>
      </c>
      <c r="F300" s="53" t="s">
        <v>5780</v>
      </c>
      <c r="G300" s="53" t="s">
        <v>4095</v>
      </c>
      <c r="H300" s="53" t="s">
        <v>4539</v>
      </c>
      <c r="I300" s="53">
        <v>2000</v>
      </c>
      <c r="J300" s="53" t="s">
        <v>1292</v>
      </c>
      <c r="K300" s="53" t="s">
        <v>4218</v>
      </c>
      <c r="L300" s="53" t="s">
        <v>4219</v>
      </c>
      <c r="M300" s="53" t="s">
        <v>4475</v>
      </c>
      <c r="N300" s="53" t="s">
        <v>4540</v>
      </c>
      <c r="O300" s="53" t="s">
        <v>5685</v>
      </c>
      <c r="P300" s="53" t="s">
        <v>5686</v>
      </c>
      <c r="Q300" s="53" t="s">
        <v>4103</v>
      </c>
      <c r="R300" s="53" t="s">
        <v>4541</v>
      </c>
      <c r="S300" s="53" t="s">
        <v>4542</v>
      </c>
      <c r="T300" s="53" t="s">
        <v>4106</v>
      </c>
      <c r="U300" s="53" t="s">
        <v>4360</v>
      </c>
      <c r="V300" s="53" t="s">
        <v>3352</v>
      </c>
      <c r="W300" s="53" t="s">
        <v>3355</v>
      </c>
      <c r="X300" s="53" t="s">
        <v>3355</v>
      </c>
      <c r="Y300" s="53" t="s">
        <v>4259</v>
      </c>
      <c r="Z300" s="53" t="s">
        <v>4409</v>
      </c>
      <c r="AA300" s="53" t="s">
        <v>4475</v>
      </c>
      <c r="AB300" s="53" t="s">
        <v>5687</v>
      </c>
      <c r="AC300" s="53" t="s">
        <v>4447</v>
      </c>
      <c r="AD300" s="53" t="s">
        <v>3355</v>
      </c>
      <c r="AE300" s="53" t="s">
        <v>3355</v>
      </c>
      <c r="AF300" s="53" t="s">
        <v>4227</v>
      </c>
      <c r="AG300" s="53" t="s">
        <v>3355</v>
      </c>
      <c r="AH300" s="53" t="s">
        <v>3355</v>
      </c>
      <c r="AI300" s="53" t="s">
        <v>4227</v>
      </c>
      <c r="AJ300" s="53" t="s">
        <v>3355</v>
      </c>
      <c r="AK300" s="53" t="s">
        <v>1292</v>
      </c>
      <c r="AL300" s="53" t="s">
        <v>5781</v>
      </c>
      <c r="AM300" s="53" t="s">
        <v>3355</v>
      </c>
      <c r="AN300" s="53" t="s">
        <v>5782</v>
      </c>
      <c r="AO300" s="53" t="s">
        <v>3355</v>
      </c>
      <c r="AP300" s="54">
        <v>45863.7893634259</v>
      </c>
      <c r="AQ300" s="53" t="s">
        <v>5783</v>
      </c>
      <c r="AR300" s="53" t="s">
        <v>4324</v>
      </c>
      <c r="AS300" s="53" t="s">
        <v>3383</v>
      </c>
      <c r="AT300" s="53" t="s">
        <v>5691</v>
      </c>
      <c r="AU300" s="53" t="s">
        <v>5784</v>
      </c>
      <c r="AV300" s="53" t="s">
        <v>4537</v>
      </c>
      <c r="AW300" s="54">
        <v>45841.6983564815</v>
      </c>
      <c r="AX300" s="53" t="s">
        <v>5781</v>
      </c>
      <c r="AY300" s="53" t="s">
        <v>4090</v>
      </c>
      <c r="AZ300" s="53" t="s">
        <v>3355</v>
      </c>
      <c r="BA300" s="53" t="s">
        <v>3355</v>
      </c>
      <c r="BB300" s="53" t="s">
        <v>3355</v>
      </c>
      <c r="BC300" s="53" t="s">
        <v>4109</v>
      </c>
      <c r="BD300" s="53" t="s">
        <v>4110</v>
      </c>
      <c r="BE300" s="53" t="s">
        <v>3355</v>
      </c>
      <c r="BF300" s="53" t="s">
        <v>4092</v>
      </c>
      <c r="BG300" s="53" t="s">
        <v>4111</v>
      </c>
      <c r="BH300" s="53" t="s">
        <v>4546</v>
      </c>
      <c r="BI300" s="53" t="s">
        <v>4113</v>
      </c>
      <c r="BJ300" s="53" t="s">
        <v>3355</v>
      </c>
      <c r="BK300" s="53" t="s">
        <v>3355</v>
      </c>
      <c r="BL300" s="53" t="s">
        <v>3355</v>
      </c>
      <c r="BM300" s="53" t="s">
        <v>3355</v>
      </c>
      <c r="BN300" s="53">
        <v>2000</v>
      </c>
      <c r="BO300" s="53" t="s">
        <v>3355</v>
      </c>
      <c r="BP300" s="53" t="s">
        <v>4451</v>
      </c>
      <c r="BQ300" s="53" t="s">
        <v>4114</v>
      </c>
      <c r="BR300" s="53" t="s">
        <v>3355</v>
      </c>
      <c r="BS300" s="53" t="s">
        <v>3355</v>
      </c>
      <c r="BT300" s="53" t="s">
        <v>1292</v>
      </c>
      <c r="BU300" s="53">
        <v>250725000175</v>
      </c>
      <c r="BV300" s="53" t="s">
        <v>3355</v>
      </c>
      <c r="BW300" s="53" t="s">
        <v>3355</v>
      </c>
      <c r="BX300" s="53">
        <v>2000</v>
      </c>
      <c r="BY300" s="53" t="s">
        <v>3355</v>
      </c>
      <c r="BZ300" s="53" t="s">
        <v>3383</v>
      </c>
      <c r="CA300" s="53" t="s">
        <v>4095</v>
      </c>
      <c r="CB300" s="53" t="s">
        <v>4095</v>
      </c>
      <c r="CC300" s="53" t="s">
        <v>3355</v>
      </c>
      <c r="CD300" s="53" t="s">
        <v>3355</v>
      </c>
      <c r="CE300" t="s">
        <v>4096</v>
      </c>
      <c r="CF300" t="s">
        <v>4097</v>
      </c>
    </row>
    <row r="301" spans="1:84">
      <c r="A301" s="53">
        <v>7798</v>
      </c>
      <c r="B301" s="53" t="s">
        <v>5683</v>
      </c>
      <c r="C301" s="53" t="s">
        <v>3355</v>
      </c>
      <c r="D301" s="53" t="s">
        <v>4601</v>
      </c>
      <c r="E301" s="53" t="s">
        <v>4099</v>
      </c>
      <c r="F301" s="53" t="s">
        <v>5785</v>
      </c>
      <c r="G301" s="53" t="s">
        <v>4095</v>
      </c>
      <c r="H301" s="53" t="s">
        <v>3770</v>
      </c>
      <c r="I301" s="53">
        <v>2955.23</v>
      </c>
      <c r="J301" s="53" t="s">
        <v>1292</v>
      </c>
      <c r="K301" s="53" t="s">
        <v>4218</v>
      </c>
      <c r="L301" s="53" t="s">
        <v>4219</v>
      </c>
      <c r="M301" s="53" t="s">
        <v>4475</v>
      </c>
      <c r="N301" s="53" t="s">
        <v>4574</v>
      </c>
      <c r="O301" s="53" t="s">
        <v>5685</v>
      </c>
      <c r="P301" s="53" t="s">
        <v>5686</v>
      </c>
      <c r="Q301" s="53" t="s">
        <v>3770</v>
      </c>
      <c r="R301" s="53" t="s">
        <v>4602</v>
      </c>
      <c r="S301" s="53" t="s">
        <v>4603</v>
      </c>
      <c r="T301" s="53" t="s">
        <v>4087</v>
      </c>
      <c r="U301" s="53" t="s">
        <v>4360</v>
      </c>
      <c r="V301" s="53" t="s">
        <v>3352</v>
      </c>
      <c r="W301" s="53" t="s">
        <v>3355</v>
      </c>
      <c r="X301" s="53" t="s">
        <v>4604</v>
      </c>
      <c r="Y301" s="53" t="s">
        <v>4259</v>
      </c>
      <c r="Z301" s="53" t="s">
        <v>4409</v>
      </c>
      <c r="AA301" s="53" t="s">
        <v>4475</v>
      </c>
      <c r="AB301" s="53" t="s">
        <v>5687</v>
      </c>
      <c r="AC301" s="53" t="s">
        <v>4447</v>
      </c>
      <c r="AD301" s="53" t="s">
        <v>3355</v>
      </c>
      <c r="AE301" s="53" t="s">
        <v>3355</v>
      </c>
      <c r="AF301" s="53" t="s">
        <v>4227</v>
      </c>
      <c r="AG301" s="53" t="s">
        <v>3355</v>
      </c>
      <c r="AH301" s="53" t="s">
        <v>3355</v>
      </c>
      <c r="AI301" s="53" t="s">
        <v>4227</v>
      </c>
      <c r="AJ301" s="53" t="s">
        <v>3355</v>
      </c>
      <c r="AK301" s="53" t="s">
        <v>1292</v>
      </c>
      <c r="AL301" s="53" t="s">
        <v>5786</v>
      </c>
      <c r="AM301" s="53" t="s">
        <v>3355</v>
      </c>
      <c r="AN301" s="53" t="s">
        <v>5787</v>
      </c>
      <c r="AO301" s="53" t="s">
        <v>3355</v>
      </c>
      <c r="AP301" s="54">
        <v>45863.7883101852</v>
      </c>
      <c r="AQ301" s="53" t="s">
        <v>5788</v>
      </c>
      <c r="AR301" s="53" t="s">
        <v>4324</v>
      </c>
      <c r="AS301" s="53" t="s">
        <v>3383</v>
      </c>
      <c r="AT301" s="53" t="s">
        <v>5688</v>
      </c>
      <c r="AU301" s="53" t="s">
        <v>5789</v>
      </c>
      <c r="AV301" s="53" t="s">
        <v>4600</v>
      </c>
      <c r="AW301" s="54">
        <v>45824.6981018518</v>
      </c>
      <c r="AX301" s="53" t="s">
        <v>5786</v>
      </c>
      <c r="AY301" s="53" t="s">
        <v>4090</v>
      </c>
      <c r="AZ301" s="53" t="s">
        <v>3355</v>
      </c>
      <c r="BA301" s="53" t="s">
        <v>3355</v>
      </c>
      <c r="BB301" s="53" t="s">
        <v>3355</v>
      </c>
      <c r="BC301" s="53" t="s">
        <v>3022</v>
      </c>
      <c r="BD301" s="53" t="s">
        <v>4091</v>
      </c>
      <c r="BE301" s="53" t="s">
        <v>2846</v>
      </c>
      <c r="BF301" s="53" t="s">
        <v>4092</v>
      </c>
      <c r="BG301" s="53" t="s">
        <v>3355</v>
      </c>
      <c r="BH301" s="53" t="s">
        <v>3355</v>
      </c>
      <c r="BI301" s="53" t="s">
        <v>2814</v>
      </c>
      <c r="BJ301" s="53" t="s">
        <v>3355</v>
      </c>
      <c r="BK301" s="53" t="s">
        <v>3355</v>
      </c>
      <c r="BL301" s="53" t="s">
        <v>3355</v>
      </c>
      <c r="BM301" s="53" t="s">
        <v>3355</v>
      </c>
      <c r="BN301" s="53">
        <v>2955.23</v>
      </c>
      <c r="BO301" s="53" t="s">
        <v>3355</v>
      </c>
      <c r="BP301" s="53" t="s">
        <v>4451</v>
      </c>
      <c r="BQ301" s="53" t="s">
        <v>3355</v>
      </c>
      <c r="BR301" s="53" t="s">
        <v>3355</v>
      </c>
      <c r="BS301" s="53" t="s">
        <v>3355</v>
      </c>
      <c r="BT301" s="53" t="s">
        <v>3355</v>
      </c>
      <c r="BU301" s="53">
        <v>250725000168</v>
      </c>
      <c r="BV301" s="53" t="s">
        <v>3355</v>
      </c>
      <c r="BW301" s="53" t="s">
        <v>3355</v>
      </c>
      <c r="BX301" s="53">
        <v>2955.23</v>
      </c>
      <c r="BY301" s="53" t="s">
        <v>1292</v>
      </c>
      <c r="BZ301" s="53" t="s">
        <v>3383</v>
      </c>
      <c r="CA301" s="53" t="s">
        <v>4095</v>
      </c>
      <c r="CB301" s="53" t="s">
        <v>4095</v>
      </c>
      <c r="CC301" s="53" t="s">
        <v>3355</v>
      </c>
      <c r="CD301" s="53" t="s">
        <v>3355</v>
      </c>
      <c r="CE301" t="s">
        <v>4096</v>
      </c>
      <c r="CF301" t="s">
        <v>4097</v>
      </c>
    </row>
    <row r="302" spans="1:84">
      <c r="A302" s="53">
        <v>7840</v>
      </c>
      <c r="B302" s="53" t="s">
        <v>5683</v>
      </c>
      <c r="C302" s="53" t="s">
        <v>3355</v>
      </c>
      <c r="D302" s="53" t="s">
        <v>4629</v>
      </c>
      <c r="E302" s="53" t="s">
        <v>4099</v>
      </c>
      <c r="F302" s="53" t="s">
        <v>5790</v>
      </c>
      <c r="G302" s="53" t="s">
        <v>4095</v>
      </c>
      <c r="H302" s="53" t="s">
        <v>3123</v>
      </c>
      <c r="I302" s="53">
        <v>10230</v>
      </c>
      <c r="J302" s="53" t="s">
        <v>1292</v>
      </c>
      <c r="K302" s="53" t="s">
        <v>4218</v>
      </c>
      <c r="L302" s="53" t="s">
        <v>4219</v>
      </c>
      <c r="M302" s="53" t="s">
        <v>4475</v>
      </c>
      <c r="N302" s="53" t="s">
        <v>4631</v>
      </c>
      <c r="O302" s="53" t="s">
        <v>5685</v>
      </c>
      <c r="P302" s="53" t="s">
        <v>5686</v>
      </c>
      <c r="Q302" s="53" t="s">
        <v>3123</v>
      </c>
      <c r="R302" s="53" t="s">
        <v>4250</v>
      </c>
      <c r="S302" s="53" t="s">
        <v>4172</v>
      </c>
      <c r="T302" s="53" t="s">
        <v>4087</v>
      </c>
      <c r="U302" s="53" t="s">
        <v>4360</v>
      </c>
      <c r="V302" s="53" t="s">
        <v>3352</v>
      </c>
      <c r="W302" s="53" t="s">
        <v>3355</v>
      </c>
      <c r="X302" s="53" t="s">
        <v>4630</v>
      </c>
      <c r="Y302" s="53" t="s">
        <v>4259</v>
      </c>
      <c r="Z302" s="53" t="s">
        <v>4409</v>
      </c>
      <c r="AA302" s="53" t="s">
        <v>4475</v>
      </c>
      <c r="AB302" s="53" t="s">
        <v>5687</v>
      </c>
      <c r="AC302" s="53" t="s">
        <v>4447</v>
      </c>
      <c r="AD302" s="53" t="s">
        <v>3355</v>
      </c>
      <c r="AE302" s="53" t="s">
        <v>3355</v>
      </c>
      <c r="AF302" s="53" t="s">
        <v>4227</v>
      </c>
      <c r="AG302" s="53" t="s">
        <v>3355</v>
      </c>
      <c r="AH302" s="53" t="s">
        <v>3355</v>
      </c>
      <c r="AI302" s="53" t="s">
        <v>4227</v>
      </c>
      <c r="AJ302" s="53" t="s">
        <v>3355</v>
      </c>
      <c r="AK302" s="53" t="s">
        <v>1292</v>
      </c>
      <c r="AL302" s="53" t="s">
        <v>5791</v>
      </c>
      <c r="AM302" s="53" t="s">
        <v>3355</v>
      </c>
      <c r="AN302" s="53" t="s">
        <v>5792</v>
      </c>
      <c r="AO302" s="53" t="s">
        <v>3355</v>
      </c>
      <c r="AP302" s="54">
        <v>45863.7866319444</v>
      </c>
      <c r="AQ302" s="53" t="s">
        <v>5793</v>
      </c>
      <c r="AR302" s="53" t="s">
        <v>4324</v>
      </c>
      <c r="AS302" s="53" t="s">
        <v>3383</v>
      </c>
      <c r="AT302" s="53" t="s">
        <v>5688</v>
      </c>
      <c r="AU302" s="53" t="s">
        <v>5794</v>
      </c>
      <c r="AV302" s="53" t="s">
        <v>4628</v>
      </c>
      <c r="AW302" s="54">
        <v>45820.5316319444</v>
      </c>
      <c r="AX302" s="53" t="s">
        <v>5791</v>
      </c>
      <c r="AY302" s="53" t="s">
        <v>4090</v>
      </c>
      <c r="AZ302" s="53" t="s">
        <v>3355</v>
      </c>
      <c r="BA302" s="53" t="s">
        <v>3355</v>
      </c>
      <c r="BB302" s="53" t="s">
        <v>3355</v>
      </c>
      <c r="BC302" s="53" t="s">
        <v>3121</v>
      </c>
      <c r="BD302" s="53" t="s">
        <v>4252</v>
      </c>
      <c r="BE302" s="53" t="s">
        <v>2856</v>
      </c>
      <c r="BF302" s="53" t="s">
        <v>4092</v>
      </c>
      <c r="BG302" s="53" t="s">
        <v>3355</v>
      </c>
      <c r="BH302" s="53" t="s">
        <v>3355</v>
      </c>
      <c r="BI302" s="53" t="s">
        <v>2814</v>
      </c>
      <c r="BJ302" s="53" t="s">
        <v>3355</v>
      </c>
      <c r="BK302" s="53" t="s">
        <v>3355</v>
      </c>
      <c r="BL302" s="53" t="s">
        <v>3355</v>
      </c>
      <c r="BM302" s="53" t="s">
        <v>3355</v>
      </c>
      <c r="BN302" s="53">
        <v>10230</v>
      </c>
      <c r="BO302" s="53" t="s">
        <v>3355</v>
      </c>
      <c r="BP302" s="53" t="s">
        <v>4451</v>
      </c>
      <c r="BQ302" s="53" t="s">
        <v>3355</v>
      </c>
      <c r="BR302" s="53" t="s">
        <v>3355</v>
      </c>
      <c r="BS302" s="53" t="s">
        <v>3355</v>
      </c>
      <c r="BT302" s="53" t="s">
        <v>3355</v>
      </c>
      <c r="BU302" s="53">
        <v>250725000162</v>
      </c>
      <c r="BV302" s="53" t="s">
        <v>3355</v>
      </c>
      <c r="BW302" s="53" t="s">
        <v>3355</v>
      </c>
      <c r="BX302" s="53">
        <v>10230</v>
      </c>
      <c r="BY302" s="53" t="s">
        <v>1292</v>
      </c>
      <c r="BZ302" s="53" t="s">
        <v>3383</v>
      </c>
      <c r="CA302" s="53" t="s">
        <v>4095</v>
      </c>
      <c r="CB302" s="53" t="s">
        <v>4095</v>
      </c>
      <c r="CC302" s="53" t="s">
        <v>3355</v>
      </c>
      <c r="CD302" s="53" t="s">
        <v>3355</v>
      </c>
      <c r="CE302" t="s">
        <v>4096</v>
      </c>
      <c r="CF302" t="s">
        <v>4097</v>
      </c>
    </row>
    <row r="303" spans="1:84">
      <c r="A303" s="53">
        <v>8917</v>
      </c>
      <c r="B303" s="53" t="s">
        <v>5683</v>
      </c>
      <c r="C303" s="53" t="s">
        <v>3355</v>
      </c>
      <c r="D303" s="53" t="s">
        <v>4430</v>
      </c>
      <c r="E303" s="53" t="s">
        <v>4099</v>
      </c>
      <c r="F303" s="53" t="s">
        <v>5795</v>
      </c>
      <c r="G303" s="53" t="s">
        <v>4095</v>
      </c>
      <c r="H303" s="53" t="s">
        <v>3101</v>
      </c>
      <c r="I303" s="53">
        <v>28325</v>
      </c>
      <c r="J303" s="53" t="s">
        <v>3355</v>
      </c>
      <c r="K303" s="53" t="s">
        <v>3355</v>
      </c>
      <c r="L303" s="53" t="s">
        <v>3346</v>
      </c>
      <c r="M303" s="53" t="s">
        <v>4416</v>
      </c>
      <c r="N303" s="53" t="s">
        <v>4416</v>
      </c>
      <c r="O303" s="53" t="s">
        <v>5685</v>
      </c>
      <c r="P303" s="53" t="s">
        <v>5686</v>
      </c>
      <c r="Q303" s="53" t="s">
        <v>3101</v>
      </c>
      <c r="R303" s="53" t="s">
        <v>4376</v>
      </c>
      <c r="S303" s="53" t="s">
        <v>4377</v>
      </c>
      <c r="T303" s="53" t="s">
        <v>4087</v>
      </c>
      <c r="U303" s="53" t="s">
        <v>4360</v>
      </c>
      <c r="V303" s="53" t="s">
        <v>3352</v>
      </c>
      <c r="W303" s="53" t="s">
        <v>3355</v>
      </c>
      <c r="X303" s="53" t="s">
        <v>4431</v>
      </c>
      <c r="Y303" s="53" t="s">
        <v>3355</v>
      </c>
      <c r="Z303" s="53" t="s">
        <v>3355</v>
      </c>
      <c r="AA303" s="53" t="s">
        <v>3355</v>
      </c>
      <c r="AB303" s="53" t="s">
        <v>5687</v>
      </c>
      <c r="AC303" s="53" t="s">
        <v>4227</v>
      </c>
      <c r="AD303" s="53" t="s">
        <v>3355</v>
      </c>
      <c r="AE303" s="53" t="s">
        <v>3355</v>
      </c>
      <c r="AF303" s="53" t="s">
        <v>4227</v>
      </c>
      <c r="AG303" s="53" t="s">
        <v>3355</v>
      </c>
      <c r="AH303" s="53" t="s">
        <v>3355</v>
      </c>
      <c r="AI303" s="53" t="s">
        <v>4227</v>
      </c>
      <c r="AJ303" s="53" t="s">
        <v>3355</v>
      </c>
      <c r="AK303" s="53" t="s">
        <v>3355</v>
      </c>
      <c r="AL303" s="53" t="s">
        <v>3355</v>
      </c>
      <c r="AM303" s="53" t="s">
        <v>3355</v>
      </c>
      <c r="AN303" s="53" t="s">
        <v>3355</v>
      </c>
      <c r="AO303" s="53" t="s">
        <v>3355</v>
      </c>
      <c r="AP303" s="54">
        <v>45859.8023726852</v>
      </c>
      <c r="AQ303" s="53" t="s">
        <v>3355</v>
      </c>
      <c r="AR303" s="53" t="s">
        <v>3355</v>
      </c>
      <c r="AS303" s="53" t="s">
        <v>3383</v>
      </c>
      <c r="AT303" s="53" t="s">
        <v>5688</v>
      </c>
      <c r="AU303" s="53" t="s">
        <v>3355</v>
      </c>
      <c r="AV303" s="53" t="s">
        <v>4429</v>
      </c>
      <c r="AW303" s="54">
        <v>45859.7816319444</v>
      </c>
      <c r="AX303" s="53" t="s">
        <v>3355</v>
      </c>
      <c r="AY303" s="53" t="s">
        <v>4090</v>
      </c>
      <c r="AZ303" s="53" t="s">
        <v>3355</v>
      </c>
      <c r="BA303" s="53" t="s">
        <v>3355</v>
      </c>
      <c r="BB303" s="53" t="s">
        <v>3355</v>
      </c>
      <c r="BC303" s="53" t="s">
        <v>3099</v>
      </c>
      <c r="BD303" s="53" t="s">
        <v>4379</v>
      </c>
      <c r="BE303" s="53" t="s">
        <v>2828</v>
      </c>
      <c r="BF303" s="53" t="s">
        <v>4092</v>
      </c>
      <c r="BG303" s="53" t="s">
        <v>3355</v>
      </c>
      <c r="BH303" s="53" t="s">
        <v>3355</v>
      </c>
      <c r="BI303" s="53" t="s">
        <v>2814</v>
      </c>
      <c r="BJ303" s="53" t="s">
        <v>3355</v>
      </c>
      <c r="BK303" s="53" t="s">
        <v>3355</v>
      </c>
      <c r="BL303" s="53" t="s">
        <v>3355</v>
      </c>
      <c r="BM303" s="53" t="s">
        <v>3355</v>
      </c>
      <c r="BN303" s="53">
        <v>28325</v>
      </c>
      <c r="BO303" s="53" t="s">
        <v>3355</v>
      </c>
      <c r="BP303" s="53" t="s">
        <v>3355</v>
      </c>
      <c r="BQ303" s="53" t="s">
        <v>3355</v>
      </c>
      <c r="BR303" s="53" t="s">
        <v>3355</v>
      </c>
      <c r="BS303" s="53" t="s">
        <v>3355</v>
      </c>
      <c r="BT303" s="53" t="s">
        <v>3355</v>
      </c>
      <c r="BU303" s="53" t="s">
        <v>3355</v>
      </c>
      <c r="BV303" s="53" t="s">
        <v>3355</v>
      </c>
      <c r="BW303" s="53" t="s">
        <v>3355</v>
      </c>
      <c r="BX303" s="53">
        <v>28325</v>
      </c>
      <c r="BY303" s="53" t="s">
        <v>3355</v>
      </c>
      <c r="BZ303" s="53" t="s">
        <v>3383</v>
      </c>
      <c r="CA303" s="53" t="s">
        <v>4095</v>
      </c>
      <c r="CB303" s="53" t="s">
        <v>4095</v>
      </c>
      <c r="CC303" s="53" t="s">
        <v>3355</v>
      </c>
      <c r="CD303" s="53" t="s">
        <v>3355</v>
      </c>
      <c r="CE303" t="s">
        <v>4096</v>
      </c>
      <c r="CF303" t="s">
        <v>4097</v>
      </c>
    </row>
    <row r="304" spans="1:84">
      <c r="A304" s="53">
        <v>8918</v>
      </c>
      <c r="B304" s="53" t="s">
        <v>5683</v>
      </c>
      <c r="C304" s="53" t="s">
        <v>3355</v>
      </c>
      <c r="D304" s="53" t="s">
        <v>4425</v>
      </c>
      <c r="E304" s="53" t="s">
        <v>4099</v>
      </c>
      <c r="F304" s="53" t="s">
        <v>5796</v>
      </c>
      <c r="G304" s="53" t="s">
        <v>4095</v>
      </c>
      <c r="H304" s="53" t="s">
        <v>3101</v>
      </c>
      <c r="I304" s="53">
        <v>169960</v>
      </c>
      <c r="J304" s="53" t="s">
        <v>3355</v>
      </c>
      <c r="K304" s="53" t="s">
        <v>3355</v>
      </c>
      <c r="L304" s="53" t="s">
        <v>3346</v>
      </c>
      <c r="M304" s="53" t="s">
        <v>4416</v>
      </c>
      <c r="N304" s="53" t="s">
        <v>4416</v>
      </c>
      <c r="O304" s="53" t="s">
        <v>5685</v>
      </c>
      <c r="P304" s="53" t="s">
        <v>5686</v>
      </c>
      <c r="Q304" s="53" t="s">
        <v>3101</v>
      </c>
      <c r="R304" s="53" t="s">
        <v>4376</v>
      </c>
      <c r="S304" s="53" t="s">
        <v>4377</v>
      </c>
      <c r="T304" s="53" t="s">
        <v>4087</v>
      </c>
      <c r="U304" s="53" t="s">
        <v>4360</v>
      </c>
      <c r="V304" s="53" t="s">
        <v>3352</v>
      </c>
      <c r="W304" s="53" t="s">
        <v>3355</v>
      </c>
      <c r="X304" s="53" t="s">
        <v>4426</v>
      </c>
      <c r="Y304" s="53" t="s">
        <v>3355</v>
      </c>
      <c r="Z304" s="53" t="s">
        <v>3355</v>
      </c>
      <c r="AA304" s="53" t="s">
        <v>3355</v>
      </c>
      <c r="AB304" s="53" t="s">
        <v>5687</v>
      </c>
      <c r="AC304" s="53" t="s">
        <v>4227</v>
      </c>
      <c r="AD304" s="53" t="s">
        <v>3355</v>
      </c>
      <c r="AE304" s="53" t="s">
        <v>3355</v>
      </c>
      <c r="AF304" s="53" t="s">
        <v>4227</v>
      </c>
      <c r="AG304" s="53" t="s">
        <v>3355</v>
      </c>
      <c r="AH304" s="53" t="s">
        <v>3355</v>
      </c>
      <c r="AI304" s="53" t="s">
        <v>4227</v>
      </c>
      <c r="AJ304" s="53" t="s">
        <v>3355</v>
      </c>
      <c r="AK304" s="53" t="s">
        <v>3355</v>
      </c>
      <c r="AL304" s="53" t="s">
        <v>3355</v>
      </c>
      <c r="AM304" s="53" t="s">
        <v>3355</v>
      </c>
      <c r="AN304" s="53" t="s">
        <v>3355</v>
      </c>
      <c r="AO304" s="53" t="s">
        <v>3355</v>
      </c>
      <c r="AP304" s="54">
        <v>45859.8023726852</v>
      </c>
      <c r="AQ304" s="53" t="s">
        <v>3355</v>
      </c>
      <c r="AR304" s="53" t="s">
        <v>3355</v>
      </c>
      <c r="AS304" s="53" t="s">
        <v>3383</v>
      </c>
      <c r="AT304" s="53" t="s">
        <v>5688</v>
      </c>
      <c r="AU304" s="53" t="s">
        <v>3355</v>
      </c>
      <c r="AV304" s="53" t="s">
        <v>4424</v>
      </c>
      <c r="AW304" s="54">
        <v>45859.7816319444</v>
      </c>
      <c r="AX304" s="53" t="s">
        <v>3355</v>
      </c>
      <c r="AY304" s="53" t="s">
        <v>4090</v>
      </c>
      <c r="AZ304" s="53" t="s">
        <v>3355</v>
      </c>
      <c r="BA304" s="53" t="s">
        <v>3355</v>
      </c>
      <c r="BB304" s="53" t="s">
        <v>3355</v>
      </c>
      <c r="BC304" s="53" t="s">
        <v>3099</v>
      </c>
      <c r="BD304" s="53" t="s">
        <v>4379</v>
      </c>
      <c r="BE304" s="53" t="s">
        <v>2828</v>
      </c>
      <c r="BF304" s="53" t="s">
        <v>4092</v>
      </c>
      <c r="BG304" s="53" t="s">
        <v>3355</v>
      </c>
      <c r="BH304" s="53" t="s">
        <v>3355</v>
      </c>
      <c r="BI304" s="53" t="s">
        <v>2814</v>
      </c>
      <c r="BJ304" s="53" t="s">
        <v>3355</v>
      </c>
      <c r="BK304" s="53" t="s">
        <v>3355</v>
      </c>
      <c r="BL304" s="53" t="s">
        <v>3355</v>
      </c>
      <c r="BM304" s="53" t="s">
        <v>3355</v>
      </c>
      <c r="BN304" s="53">
        <v>169960</v>
      </c>
      <c r="BO304" s="53" t="s">
        <v>3355</v>
      </c>
      <c r="BP304" s="53" t="s">
        <v>3355</v>
      </c>
      <c r="BQ304" s="53" t="s">
        <v>3355</v>
      </c>
      <c r="BR304" s="53" t="s">
        <v>3355</v>
      </c>
      <c r="BS304" s="53" t="s">
        <v>3355</v>
      </c>
      <c r="BT304" s="53" t="s">
        <v>3355</v>
      </c>
      <c r="BU304" s="53" t="s">
        <v>3355</v>
      </c>
      <c r="BV304" s="53" t="s">
        <v>3355</v>
      </c>
      <c r="BW304" s="53" t="s">
        <v>3355</v>
      </c>
      <c r="BX304" s="53">
        <v>169960</v>
      </c>
      <c r="BY304" s="53" t="s">
        <v>3355</v>
      </c>
      <c r="BZ304" s="53" t="s">
        <v>3383</v>
      </c>
      <c r="CA304" s="53" t="s">
        <v>4095</v>
      </c>
      <c r="CB304" s="53" t="s">
        <v>4095</v>
      </c>
      <c r="CC304" s="53" t="s">
        <v>3355</v>
      </c>
      <c r="CD304" s="53" t="s">
        <v>3355</v>
      </c>
      <c r="CE304" t="s">
        <v>4096</v>
      </c>
      <c r="CF304" t="s">
        <v>4097</v>
      </c>
    </row>
    <row r="305" spans="1:84">
      <c r="A305" s="53">
        <v>8962</v>
      </c>
      <c r="B305" s="53" t="s">
        <v>5683</v>
      </c>
      <c r="C305" s="53" t="s">
        <v>3355</v>
      </c>
      <c r="D305" s="53" t="s">
        <v>4414</v>
      </c>
      <c r="E305" s="53" t="s">
        <v>4099</v>
      </c>
      <c r="F305" s="53" t="s">
        <v>5797</v>
      </c>
      <c r="G305" s="53" t="s">
        <v>4095</v>
      </c>
      <c r="H305" s="53" t="s">
        <v>3101</v>
      </c>
      <c r="I305" s="53">
        <v>169960</v>
      </c>
      <c r="J305" s="53" t="s">
        <v>3355</v>
      </c>
      <c r="K305" s="53" t="s">
        <v>3355</v>
      </c>
      <c r="L305" s="53" t="s">
        <v>3346</v>
      </c>
      <c r="M305" s="53" t="s">
        <v>4416</v>
      </c>
      <c r="N305" s="53" t="s">
        <v>4416</v>
      </c>
      <c r="O305" s="53" t="s">
        <v>5685</v>
      </c>
      <c r="P305" s="53" t="s">
        <v>5686</v>
      </c>
      <c r="Q305" s="53" t="s">
        <v>3101</v>
      </c>
      <c r="R305" s="53" t="s">
        <v>4376</v>
      </c>
      <c r="S305" s="53" t="s">
        <v>4377</v>
      </c>
      <c r="T305" s="53" t="s">
        <v>4087</v>
      </c>
      <c r="U305" s="53" t="s">
        <v>4360</v>
      </c>
      <c r="V305" s="53" t="s">
        <v>3352</v>
      </c>
      <c r="W305" s="53" t="s">
        <v>3355</v>
      </c>
      <c r="X305" s="53" t="s">
        <v>4415</v>
      </c>
      <c r="Y305" s="53" t="s">
        <v>3355</v>
      </c>
      <c r="Z305" s="53" t="s">
        <v>3355</v>
      </c>
      <c r="AA305" s="53" t="s">
        <v>3355</v>
      </c>
      <c r="AB305" s="53" t="s">
        <v>5687</v>
      </c>
      <c r="AC305" s="53" t="s">
        <v>4227</v>
      </c>
      <c r="AD305" s="53" t="s">
        <v>3355</v>
      </c>
      <c r="AE305" s="53" t="s">
        <v>3355</v>
      </c>
      <c r="AF305" s="53" t="s">
        <v>4227</v>
      </c>
      <c r="AG305" s="53" t="s">
        <v>3355</v>
      </c>
      <c r="AH305" s="53" t="s">
        <v>3355</v>
      </c>
      <c r="AI305" s="53" t="s">
        <v>4227</v>
      </c>
      <c r="AJ305" s="53" t="s">
        <v>3355</v>
      </c>
      <c r="AK305" s="53" t="s">
        <v>3355</v>
      </c>
      <c r="AL305" s="53" t="s">
        <v>3355</v>
      </c>
      <c r="AM305" s="53" t="s">
        <v>3355</v>
      </c>
      <c r="AN305" s="53" t="s">
        <v>3355</v>
      </c>
      <c r="AO305" s="53" t="s">
        <v>3355</v>
      </c>
      <c r="AP305" s="54">
        <v>45859.7203819444</v>
      </c>
      <c r="AQ305" s="53" t="s">
        <v>3355</v>
      </c>
      <c r="AR305" s="53" t="s">
        <v>3355</v>
      </c>
      <c r="AS305" s="53" t="s">
        <v>3383</v>
      </c>
      <c r="AT305" s="53" t="s">
        <v>5688</v>
      </c>
      <c r="AU305" s="53" t="s">
        <v>3355</v>
      </c>
      <c r="AV305" s="53" t="s">
        <v>4413</v>
      </c>
      <c r="AW305" s="54">
        <v>45859.698287037</v>
      </c>
      <c r="AX305" s="53" t="s">
        <v>3355</v>
      </c>
      <c r="AY305" s="53" t="s">
        <v>4090</v>
      </c>
      <c r="AZ305" s="53" t="s">
        <v>3355</v>
      </c>
      <c r="BA305" s="53" t="s">
        <v>3355</v>
      </c>
      <c r="BB305" s="53" t="s">
        <v>3355</v>
      </c>
      <c r="BC305" s="53" t="s">
        <v>3099</v>
      </c>
      <c r="BD305" s="53" t="s">
        <v>4379</v>
      </c>
      <c r="BE305" s="53" t="s">
        <v>2828</v>
      </c>
      <c r="BF305" s="53" t="s">
        <v>4092</v>
      </c>
      <c r="BG305" s="53" t="s">
        <v>3355</v>
      </c>
      <c r="BH305" s="53" t="s">
        <v>3355</v>
      </c>
      <c r="BI305" s="53" t="s">
        <v>2814</v>
      </c>
      <c r="BJ305" s="53" t="s">
        <v>3355</v>
      </c>
      <c r="BK305" s="53" t="s">
        <v>3355</v>
      </c>
      <c r="BL305" s="53" t="s">
        <v>3355</v>
      </c>
      <c r="BM305" s="53" t="s">
        <v>3355</v>
      </c>
      <c r="BN305" s="53">
        <v>169960</v>
      </c>
      <c r="BO305" s="53" t="s">
        <v>3355</v>
      </c>
      <c r="BP305" s="53" t="s">
        <v>3355</v>
      </c>
      <c r="BQ305" s="53" t="s">
        <v>3355</v>
      </c>
      <c r="BR305" s="53" t="s">
        <v>3355</v>
      </c>
      <c r="BS305" s="53" t="s">
        <v>3355</v>
      </c>
      <c r="BT305" s="53" t="s">
        <v>3355</v>
      </c>
      <c r="BU305" s="53" t="s">
        <v>3355</v>
      </c>
      <c r="BV305" s="53" t="s">
        <v>3355</v>
      </c>
      <c r="BW305" s="53" t="s">
        <v>3355</v>
      </c>
      <c r="BX305" s="53">
        <v>169960</v>
      </c>
      <c r="BY305" s="53" t="s">
        <v>3355</v>
      </c>
      <c r="BZ305" s="53" t="s">
        <v>3383</v>
      </c>
      <c r="CA305" s="53" t="s">
        <v>4095</v>
      </c>
      <c r="CB305" s="53" t="s">
        <v>4095</v>
      </c>
      <c r="CC305" s="53" t="s">
        <v>3355</v>
      </c>
      <c r="CD305" s="53" t="s">
        <v>3355</v>
      </c>
      <c r="CE305" t="s">
        <v>4096</v>
      </c>
      <c r="CF305" t="s">
        <v>4097</v>
      </c>
    </row>
    <row r="306" spans="1:84">
      <c r="A306" s="53">
        <v>8967</v>
      </c>
      <c r="B306" s="53" t="s">
        <v>5683</v>
      </c>
      <c r="C306" s="53" t="s">
        <v>3355</v>
      </c>
      <c r="D306" s="53" t="s">
        <v>4420</v>
      </c>
      <c r="E306" s="53" t="s">
        <v>4099</v>
      </c>
      <c r="F306" s="53" t="s">
        <v>5798</v>
      </c>
      <c r="G306" s="53" t="s">
        <v>4095</v>
      </c>
      <c r="H306" s="53" t="s">
        <v>3101</v>
      </c>
      <c r="I306" s="53">
        <v>169760</v>
      </c>
      <c r="J306" s="53" t="s">
        <v>3355</v>
      </c>
      <c r="K306" s="53" t="s">
        <v>3355</v>
      </c>
      <c r="L306" s="53" t="s">
        <v>3346</v>
      </c>
      <c r="M306" s="53" t="s">
        <v>4416</v>
      </c>
      <c r="N306" s="53" t="s">
        <v>4416</v>
      </c>
      <c r="O306" s="53" t="s">
        <v>5685</v>
      </c>
      <c r="P306" s="53" t="s">
        <v>5686</v>
      </c>
      <c r="Q306" s="53" t="s">
        <v>3101</v>
      </c>
      <c r="R306" s="53" t="s">
        <v>4376</v>
      </c>
      <c r="S306" s="53" t="s">
        <v>4377</v>
      </c>
      <c r="T306" s="53" t="s">
        <v>4087</v>
      </c>
      <c r="U306" s="53" t="s">
        <v>4360</v>
      </c>
      <c r="V306" s="53" t="s">
        <v>3352</v>
      </c>
      <c r="W306" s="53" t="s">
        <v>3355</v>
      </c>
      <c r="X306" s="53" t="s">
        <v>4421</v>
      </c>
      <c r="Y306" s="53" t="s">
        <v>3355</v>
      </c>
      <c r="Z306" s="53" t="s">
        <v>3355</v>
      </c>
      <c r="AA306" s="53" t="s">
        <v>3355</v>
      </c>
      <c r="AB306" s="53" t="s">
        <v>5687</v>
      </c>
      <c r="AC306" s="53" t="s">
        <v>4227</v>
      </c>
      <c r="AD306" s="53" t="s">
        <v>3355</v>
      </c>
      <c r="AE306" s="53" t="s">
        <v>3355</v>
      </c>
      <c r="AF306" s="53" t="s">
        <v>4227</v>
      </c>
      <c r="AG306" s="53" t="s">
        <v>3355</v>
      </c>
      <c r="AH306" s="53" t="s">
        <v>3355</v>
      </c>
      <c r="AI306" s="53" t="s">
        <v>4227</v>
      </c>
      <c r="AJ306" s="53" t="s">
        <v>3355</v>
      </c>
      <c r="AK306" s="53" t="s">
        <v>3355</v>
      </c>
      <c r="AL306" s="53" t="s">
        <v>3355</v>
      </c>
      <c r="AM306" s="53" t="s">
        <v>3355</v>
      </c>
      <c r="AN306" s="53" t="s">
        <v>3355</v>
      </c>
      <c r="AO306" s="53" t="s">
        <v>3355</v>
      </c>
      <c r="AP306" s="54">
        <v>45859.7192476852</v>
      </c>
      <c r="AQ306" s="53" t="s">
        <v>3355</v>
      </c>
      <c r="AR306" s="53" t="s">
        <v>3355</v>
      </c>
      <c r="AS306" s="53" t="s">
        <v>3383</v>
      </c>
      <c r="AT306" s="53" t="s">
        <v>5688</v>
      </c>
      <c r="AU306" s="53" t="s">
        <v>3355</v>
      </c>
      <c r="AV306" s="53" t="s">
        <v>4419</v>
      </c>
      <c r="AW306" s="54">
        <v>45859.698287037</v>
      </c>
      <c r="AX306" s="53" t="s">
        <v>3355</v>
      </c>
      <c r="AY306" s="53" t="s">
        <v>4090</v>
      </c>
      <c r="AZ306" s="53" t="s">
        <v>3355</v>
      </c>
      <c r="BA306" s="53" t="s">
        <v>3355</v>
      </c>
      <c r="BB306" s="53" t="s">
        <v>3355</v>
      </c>
      <c r="BC306" s="53" t="s">
        <v>3099</v>
      </c>
      <c r="BD306" s="53" t="s">
        <v>4379</v>
      </c>
      <c r="BE306" s="53" t="s">
        <v>2828</v>
      </c>
      <c r="BF306" s="53" t="s">
        <v>4092</v>
      </c>
      <c r="BG306" s="53" t="s">
        <v>3355</v>
      </c>
      <c r="BH306" s="53" t="s">
        <v>3355</v>
      </c>
      <c r="BI306" s="53" t="s">
        <v>2814</v>
      </c>
      <c r="BJ306" s="53" t="s">
        <v>3355</v>
      </c>
      <c r="BK306" s="53" t="s">
        <v>3355</v>
      </c>
      <c r="BL306" s="53" t="s">
        <v>3355</v>
      </c>
      <c r="BM306" s="53" t="s">
        <v>3355</v>
      </c>
      <c r="BN306" s="53">
        <v>169760</v>
      </c>
      <c r="BO306" s="53" t="s">
        <v>3355</v>
      </c>
      <c r="BP306" s="53" t="s">
        <v>3355</v>
      </c>
      <c r="BQ306" s="53" t="s">
        <v>3355</v>
      </c>
      <c r="BR306" s="53" t="s">
        <v>3355</v>
      </c>
      <c r="BS306" s="53" t="s">
        <v>3355</v>
      </c>
      <c r="BT306" s="53" t="s">
        <v>3355</v>
      </c>
      <c r="BU306" s="53" t="s">
        <v>3355</v>
      </c>
      <c r="BV306" s="53" t="s">
        <v>3355</v>
      </c>
      <c r="BW306" s="53" t="s">
        <v>3355</v>
      </c>
      <c r="BX306" s="53">
        <v>169760</v>
      </c>
      <c r="BY306" s="53" t="s">
        <v>3355</v>
      </c>
      <c r="BZ306" s="53" t="s">
        <v>3383</v>
      </c>
      <c r="CA306" s="53" t="s">
        <v>4095</v>
      </c>
      <c r="CB306" s="53" t="s">
        <v>4095</v>
      </c>
      <c r="CC306" s="53" t="s">
        <v>3355</v>
      </c>
      <c r="CD306" s="53" t="s">
        <v>3355</v>
      </c>
      <c r="CE306" t="s">
        <v>4096</v>
      </c>
      <c r="CF306" t="s">
        <v>4097</v>
      </c>
    </row>
    <row r="307" spans="1:84">
      <c r="A307" s="53">
        <v>9099</v>
      </c>
      <c r="B307" s="53" t="s">
        <v>5683</v>
      </c>
      <c r="C307" s="53" t="s">
        <v>3355</v>
      </c>
      <c r="D307" s="53" t="s">
        <v>4408</v>
      </c>
      <c r="E307" s="53" t="s">
        <v>4099</v>
      </c>
      <c r="F307" s="53" t="s">
        <v>5799</v>
      </c>
      <c r="G307" s="53" t="s">
        <v>4095</v>
      </c>
      <c r="H307" s="53" t="s">
        <v>2902</v>
      </c>
      <c r="I307" s="53">
        <v>432</v>
      </c>
      <c r="J307" s="53" t="s">
        <v>3355</v>
      </c>
      <c r="K307" s="53" t="s">
        <v>3355</v>
      </c>
      <c r="L307" s="53" t="s">
        <v>3346</v>
      </c>
      <c r="M307" s="53" t="s">
        <v>4288</v>
      </c>
      <c r="N307" s="53" t="s">
        <v>4288</v>
      </c>
      <c r="O307" s="53" t="s">
        <v>5685</v>
      </c>
      <c r="P307" s="53" t="s">
        <v>5686</v>
      </c>
      <c r="Q307" s="53" t="s">
        <v>2902</v>
      </c>
      <c r="R307" s="53" t="s">
        <v>4128</v>
      </c>
      <c r="S307" s="53" t="s">
        <v>4129</v>
      </c>
      <c r="T307" s="53" t="s">
        <v>4087</v>
      </c>
      <c r="U307" s="53" t="s">
        <v>4360</v>
      </c>
      <c r="V307" s="53" t="s">
        <v>3352</v>
      </c>
      <c r="W307" s="53" t="s">
        <v>3355</v>
      </c>
      <c r="X307" s="53" t="s">
        <v>4410</v>
      </c>
      <c r="Y307" s="53" t="s">
        <v>3355</v>
      </c>
      <c r="Z307" s="53" t="s">
        <v>3355</v>
      </c>
      <c r="AA307" s="53" t="s">
        <v>3355</v>
      </c>
      <c r="AB307" s="53" t="s">
        <v>5687</v>
      </c>
      <c r="AC307" s="53" t="s">
        <v>4227</v>
      </c>
      <c r="AD307" s="53" t="s">
        <v>3355</v>
      </c>
      <c r="AE307" s="53" t="s">
        <v>3355</v>
      </c>
      <c r="AF307" s="53" t="s">
        <v>4227</v>
      </c>
      <c r="AG307" s="53" t="s">
        <v>3355</v>
      </c>
      <c r="AH307" s="53" t="s">
        <v>3355</v>
      </c>
      <c r="AI307" s="53" t="s">
        <v>4227</v>
      </c>
      <c r="AJ307" s="53" t="s">
        <v>3355</v>
      </c>
      <c r="AK307" s="53" t="s">
        <v>3355</v>
      </c>
      <c r="AL307" s="53" t="s">
        <v>3355</v>
      </c>
      <c r="AM307" s="53" t="s">
        <v>3355</v>
      </c>
      <c r="AN307" s="53" t="s">
        <v>3355</v>
      </c>
      <c r="AO307" s="53" t="s">
        <v>3355</v>
      </c>
      <c r="AP307" s="54">
        <v>45856.8021412037</v>
      </c>
      <c r="AQ307" s="53" t="s">
        <v>3355</v>
      </c>
      <c r="AR307" s="53" t="s">
        <v>3355</v>
      </c>
      <c r="AS307" s="53" t="s">
        <v>3383</v>
      </c>
      <c r="AT307" s="53" t="s">
        <v>5688</v>
      </c>
      <c r="AU307" s="53" t="s">
        <v>3355</v>
      </c>
      <c r="AV307" s="53" t="s">
        <v>4407</v>
      </c>
      <c r="AW307" s="54">
        <v>45856.7813425926</v>
      </c>
      <c r="AX307" s="53" t="s">
        <v>3355</v>
      </c>
      <c r="AY307" s="53" t="s">
        <v>4090</v>
      </c>
      <c r="AZ307" s="53" t="s">
        <v>3355</v>
      </c>
      <c r="BA307" s="53" t="s">
        <v>3355</v>
      </c>
      <c r="BB307" s="53" t="s">
        <v>3355</v>
      </c>
      <c r="BC307" s="53" t="s">
        <v>1671</v>
      </c>
      <c r="BD307" s="53" t="s">
        <v>4008</v>
      </c>
      <c r="BE307" s="53" t="s">
        <v>4132</v>
      </c>
      <c r="BF307" s="53" t="s">
        <v>4092</v>
      </c>
      <c r="BG307" s="53" t="s">
        <v>3355</v>
      </c>
      <c r="BH307" s="53" t="s">
        <v>3355</v>
      </c>
      <c r="BI307" s="53" t="s">
        <v>2814</v>
      </c>
      <c r="BJ307" s="53" t="s">
        <v>3355</v>
      </c>
      <c r="BK307" s="53" t="s">
        <v>3355</v>
      </c>
      <c r="BL307" s="53" t="s">
        <v>3355</v>
      </c>
      <c r="BM307" s="53" t="s">
        <v>3355</v>
      </c>
      <c r="BN307" s="53">
        <v>306</v>
      </c>
      <c r="BO307" s="53" t="s">
        <v>3355</v>
      </c>
      <c r="BP307" s="53" t="s">
        <v>3355</v>
      </c>
      <c r="BQ307" s="53" t="s">
        <v>3355</v>
      </c>
      <c r="BR307" s="53" t="s">
        <v>3355</v>
      </c>
      <c r="BS307" s="53" t="s">
        <v>3355</v>
      </c>
      <c r="BT307" s="53" t="s">
        <v>3355</v>
      </c>
      <c r="BU307" s="53" t="s">
        <v>3355</v>
      </c>
      <c r="BV307" s="53" t="s">
        <v>3355</v>
      </c>
      <c r="BW307" s="53" t="s">
        <v>3355</v>
      </c>
      <c r="BX307" s="53">
        <v>306</v>
      </c>
      <c r="BY307" s="53" t="s">
        <v>3355</v>
      </c>
      <c r="BZ307" s="53" t="s">
        <v>3383</v>
      </c>
      <c r="CA307" s="53" t="s">
        <v>4095</v>
      </c>
      <c r="CB307" s="53" t="s">
        <v>4095</v>
      </c>
      <c r="CC307" s="53" t="s">
        <v>3355</v>
      </c>
      <c r="CD307" s="53" t="s">
        <v>3355</v>
      </c>
      <c r="CE307" t="s">
        <v>4096</v>
      </c>
      <c r="CF307" t="s">
        <v>4097</v>
      </c>
    </row>
    <row r="308" spans="1:84">
      <c r="A308" s="53">
        <v>9224</v>
      </c>
      <c r="B308" s="53" t="s">
        <v>5683</v>
      </c>
      <c r="C308" s="53" t="s">
        <v>3355</v>
      </c>
      <c r="D308" s="53" t="s">
        <v>4435</v>
      </c>
      <c r="E308" s="53" t="s">
        <v>4099</v>
      </c>
      <c r="F308" s="53" t="s">
        <v>5800</v>
      </c>
      <c r="G308" s="53" t="s">
        <v>4095</v>
      </c>
      <c r="H308" s="53" t="s">
        <v>3606</v>
      </c>
      <c r="I308" s="53">
        <v>3000</v>
      </c>
      <c r="J308" s="53" t="s">
        <v>3355</v>
      </c>
      <c r="K308" s="53" t="s">
        <v>3355</v>
      </c>
      <c r="L308" s="53" t="s">
        <v>3346</v>
      </c>
      <c r="M308" s="53" t="s">
        <v>4288</v>
      </c>
      <c r="N308" s="53" t="s">
        <v>4288</v>
      </c>
      <c r="O308" s="53" t="s">
        <v>5685</v>
      </c>
      <c r="P308" s="53" t="s">
        <v>5686</v>
      </c>
      <c r="Q308" s="53" t="s">
        <v>3606</v>
      </c>
      <c r="R308" s="53" t="s">
        <v>4437</v>
      </c>
      <c r="S308" s="53" t="s">
        <v>4438</v>
      </c>
      <c r="T308" s="53" t="s">
        <v>4087</v>
      </c>
      <c r="U308" s="53" t="s">
        <v>4360</v>
      </c>
      <c r="V308" s="53" t="s">
        <v>3352</v>
      </c>
      <c r="W308" s="53" t="s">
        <v>3355</v>
      </c>
      <c r="X308" s="53" t="s">
        <v>4439</v>
      </c>
      <c r="Y308" s="53" t="s">
        <v>3355</v>
      </c>
      <c r="Z308" s="53" t="s">
        <v>3355</v>
      </c>
      <c r="AA308" s="53" t="s">
        <v>3355</v>
      </c>
      <c r="AB308" s="53" t="s">
        <v>5687</v>
      </c>
      <c r="AC308" s="53" t="s">
        <v>4227</v>
      </c>
      <c r="AD308" s="53" t="s">
        <v>3355</v>
      </c>
      <c r="AE308" s="53" t="s">
        <v>3355</v>
      </c>
      <c r="AF308" s="53" t="s">
        <v>4227</v>
      </c>
      <c r="AG308" s="53" t="s">
        <v>3355</v>
      </c>
      <c r="AH308" s="53" t="s">
        <v>3355</v>
      </c>
      <c r="AI308" s="53" t="s">
        <v>4227</v>
      </c>
      <c r="AJ308" s="53" t="s">
        <v>3355</v>
      </c>
      <c r="AK308" s="53" t="s">
        <v>3355</v>
      </c>
      <c r="AL308" s="53" t="s">
        <v>3355</v>
      </c>
      <c r="AM308" s="53" t="s">
        <v>3355</v>
      </c>
      <c r="AN308" s="53" t="s">
        <v>3355</v>
      </c>
      <c r="AO308" s="53" t="s">
        <v>3355</v>
      </c>
      <c r="AP308" s="54">
        <v>45856.7197685185</v>
      </c>
      <c r="AQ308" s="53" t="s">
        <v>3355</v>
      </c>
      <c r="AR308" s="53" t="s">
        <v>3355</v>
      </c>
      <c r="AS308" s="53" t="s">
        <v>3383</v>
      </c>
      <c r="AT308" s="53" t="s">
        <v>5688</v>
      </c>
      <c r="AU308" s="53" t="s">
        <v>3355</v>
      </c>
      <c r="AV308" s="53" t="s">
        <v>4434</v>
      </c>
      <c r="AW308" s="54">
        <v>45856.6980208333</v>
      </c>
      <c r="AX308" s="53" t="s">
        <v>3355</v>
      </c>
      <c r="AY308" s="53" t="s">
        <v>4090</v>
      </c>
      <c r="AZ308" s="53" t="s">
        <v>3355</v>
      </c>
      <c r="BA308" s="53" t="s">
        <v>3355</v>
      </c>
      <c r="BB308" s="53" t="s">
        <v>3355</v>
      </c>
      <c r="BC308" s="53" t="s">
        <v>4440</v>
      </c>
      <c r="BD308" s="53" t="s">
        <v>4180</v>
      </c>
      <c r="BE308" s="53" t="s">
        <v>2848</v>
      </c>
      <c r="BF308" s="53" t="s">
        <v>4092</v>
      </c>
      <c r="BG308" s="53" t="s">
        <v>3355</v>
      </c>
      <c r="BH308" s="53" t="s">
        <v>3355</v>
      </c>
      <c r="BI308" s="53" t="s">
        <v>2814</v>
      </c>
      <c r="BJ308" s="53" t="s">
        <v>3355</v>
      </c>
      <c r="BK308" s="53" t="s">
        <v>3355</v>
      </c>
      <c r="BL308" s="53" t="s">
        <v>3355</v>
      </c>
      <c r="BM308" s="53" t="s">
        <v>3355</v>
      </c>
      <c r="BN308" s="53">
        <v>3000</v>
      </c>
      <c r="BO308" s="53" t="s">
        <v>3355</v>
      </c>
      <c r="BP308" s="53" t="s">
        <v>3355</v>
      </c>
      <c r="BQ308" s="53" t="s">
        <v>3355</v>
      </c>
      <c r="BR308" s="53" t="s">
        <v>3355</v>
      </c>
      <c r="BS308" s="53" t="s">
        <v>3355</v>
      </c>
      <c r="BT308" s="53" t="s">
        <v>3355</v>
      </c>
      <c r="BU308" s="53" t="s">
        <v>3355</v>
      </c>
      <c r="BV308" s="53" t="s">
        <v>3355</v>
      </c>
      <c r="BW308" s="53" t="s">
        <v>3355</v>
      </c>
      <c r="BX308" s="53">
        <v>3000</v>
      </c>
      <c r="BY308" s="53" t="s">
        <v>3355</v>
      </c>
      <c r="BZ308" s="53" t="s">
        <v>3383</v>
      </c>
      <c r="CA308" s="53" t="s">
        <v>4095</v>
      </c>
      <c r="CB308" s="53" t="s">
        <v>4095</v>
      </c>
      <c r="CC308" s="53" t="s">
        <v>3355</v>
      </c>
      <c r="CD308" s="53" t="s">
        <v>3355</v>
      </c>
      <c r="CE308" t="s">
        <v>4096</v>
      </c>
      <c r="CF308" t="s">
        <v>4097</v>
      </c>
    </row>
    <row r="309" spans="1:84">
      <c r="A309" s="53">
        <v>9336</v>
      </c>
      <c r="B309" s="53" t="s">
        <v>5683</v>
      </c>
      <c r="C309" s="53" t="s">
        <v>3355</v>
      </c>
      <c r="D309" s="53" t="s">
        <v>4453</v>
      </c>
      <c r="E309" s="53" t="s">
        <v>4099</v>
      </c>
      <c r="F309" s="53" t="s">
        <v>5801</v>
      </c>
      <c r="G309" s="53" t="s">
        <v>4095</v>
      </c>
      <c r="H309" s="53" t="s">
        <v>3088</v>
      </c>
      <c r="I309" s="53">
        <v>13.56</v>
      </c>
      <c r="J309" s="53" t="s">
        <v>3355</v>
      </c>
      <c r="K309" s="53" t="s">
        <v>3355</v>
      </c>
      <c r="L309" s="53" t="s">
        <v>3346</v>
      </c>
      <c r="M309" s="53" t="s">
        <v>4288</v>
      </c>
      <c r="N309" s="53" t="s">
        <v>4288</v>
      </c>
      <c r="O309" s="53" t="s">
        <v>5685</v>
      </c>
      <c r="P309" s="53" t="s">
        <v>5686</v>
      </c>
      <c r="Q309" s="53" t="s">
        <v>3088</v>
      </c>
      <c r="R309" s="53" t="s">
        <v>4455</v>
      </c>
      <c r="S309" s="53" t="s">
        <v>4456</v>
      </c>
      <c r="T309" s="53" t="s">
        <v>4087</v>
      </c>
      <c r="U309" s="53" t="s">
        <v>4360</v>
      </c>
      <c r="V309" s="53" t="s">
        <v>3352</v>
      </c>
      <c r="W309" s="53" t="s">
        <v>3355</v>
      </c>
      <c r="X309" s="53" t="s">
        <v>4457</v>
      </c>
      <c r="Y309" s="53" t="s">
        <v>3355</v>
      </c>
      <c r="Z309" s="53" t="s">
        <v>3355</v>
      </c>
      <c r="AA309" s="53" t="s">
        <v>3355</v>
      </c>
      <c r="AB309" s="53" t="s">
        <v>5687</v>
      </c>
      <c r="AC309" s="53" t="s">
        <v>4227</v>
      </c>
      <c r="AD309" s="53" t="s">
        <v>3355</v>
      </c>
      <c r="AE309" s="53" t="s">
        <v>3355</v>
      </c>
      <c r="AF309" s="53" t="s">
        <v>4227</v>
      </c>
      <c r="AG309" s="53" t="s">
        <v>3355</v>
      </c>
      <c r="AH309" s="53" t="s">
        <v>3355</v>
      </c>
      <c r="AI309" s="53" t="s">
        <v>4227</v>
      </c>
      <c r="AJ309" s="53" t="s">
        <v>3355</v>
      </c>
      <c r="AK309" s="53" t="s">
        <v>3355</v>
      </c>
      <c r="AL309" s="53" t="s">
        <v>3355</v>
      </c>
      <c r="AM309" s="53" t="s">
        <v>3355</v>
      </c>
      <c r="AN309" s="53" t="s">
        <v>3355</v>
      </c>
      <c r="AO309" s="53" t="s">
        <v>3355</v>
      </c>
      <c r="AP309" s="54">
        <v>45856.6361689815</v>
      </c>
      <c r="AQ309" s="53" t="s">
        <v>3355</v>
      </c>
      <c r="AR309" s="53" t="s">
        <v>3355</v>
      </c>
      <c r="AS309" s="53" t="s">
        <v>3383</v>
      </c>
      <c r="AT309" s="53" t="s">
        <v>5688</v>
      </c>
      <c r="AU309" s="53" t="s">
        <v>3355</v>
      </c>
      <c r="AV309" s="53" t="s">
        <v>4452</v>
      </c>
      <c r="AW309" s="54">
        <v>45856.6149189815</v>
      </c>
      <c r="AX309" s="53" t="s">
        <v>3355</v>
      </c>
      <c r="AY309" s="53" t="s">
        <v>4090</v>
      </c>
      <c r="AZ309" s="53" t="s">
        <v>3355</v>
      </c>
      <c r="BA309" s="53" t="s">
        <v>3355</v>
      </c>
      <c r="BB309" s="53" t="s">
        <v>3355</v>
      </c>
      <c r="BC309" s="53" t="s">
        <v>4458</v>
      </c>
      <c r="BD309" s="53" t="s">
        <v>4459</v>
      </c>
      <c r="BE309" s="53" t="s">
        <v>4460</v>
      </c>
      <c r="BF309" s="53" t="s">
        <v>4092</v>
      </c>
      <c r="BG309" s="53" t="s">
        <v>3355</v>
      </c>
      <c r="BH309" s="53" t="s">
        <v>3355</v>
      </c>
      <c r="BI309" s="53" t="s">
        <v>2814</v>
      </c>
      <c r="BJ309" s="53" t="s">
        <v>3355</v>
      </c>
      <c r="BK309" s="53" t="s">
        <v>3355</v>
      </c>
      <c r="BL309" s="53" t="s">
        <v>3355</v>
      </c>
      <c r="BM309" s="53" t="s">
        <v>3355</v>
      </c>
      <c r="BN309" s="53">
        <v>13.56</v>
      </c>
      <c r="BO309" s="53" t="s">
        <v>3355</v>
      </c>
      <c r="BP309" s="53" t="s">
        <v>3355</v>
      </c>
      <c r="BQ309" s="53" t="s">
        <v>3355</v>
      </c>
      <c r="BR309" s="53" t="s">
        <v>3355</v>
      </c>
      <c r="BS309" s="53" t="s">
        <v>3355</v>
      </c>
      <c r="BT309" s="53" t="s">
        <v>3355</v>
      </c>
      <c r="BU309" s="53" t="s">
        <v>3355</v>
      </c>
      <c r="BV309" s="53" t="s">
        <v>3355</v>
      </c>
      <c r="BW309" s="53" t="s">
        <v>3355</v>
      </c>
      <c r="BX309" s="53">
        <v>13.56</v>
      </c>
      <c r="BY309" s="53" t="s">
        <v>3355</v>
      </c>
      <c r="BZ309" s="53" t="s">
        <v>3383</v>
      </c>
      <c r="CA309" s="53" t="s">
        <v>4095</v>
      </c>
      <c r="CB309" s="53" t="s">
        <v>4095</v>
      </c>
      <c r="CC309" s="53" t="s">
        <v>3355</v>
      </c>
      <c r="CD309" s="53" t="s">
        <v>3355</v>
      </c>
      <c r="CE309" t="s">
        <v>4096</v>
      </c>
      <c r="CF309" t="s">
        <v>4097</v>
      </c>
    </row>
    <row r="310" spans="1:84">
      <c r="A310" s="53">
        <v>10367</v>
      </c>
      <c r="B310" s="53" t="s">
        <v>5683</v>
      </c>
      <c r="C310" s="53" t="s">
        <v>3355</v>
      </c>
      <c r="D310" s="53" t="s">
        <v>4548</v>
      </c>
      <c r="E310" s="53" t="s">
        <v>4099</v>
      </c>
      <c r="F310" s="53" t="s">
        <v>5802</v>
      </c>
      <c r="G310" s="53" t="s">
        <v>4095</v>
      </c>
      <c r="H310" s="53" t="s">
        <v>4549</v>
      </c>
      <c r="I310" s="53">
        <v>500</v>
      </c>
      <c r="J310" s="53" t="s">
        <v>1292</v>
      </c>
      <c r="K310" s="53" t="s">
        <v>4218</v>
      </c>
      <c r="L310" s="53" t="s">
        <v>4219</v>
      </c>
      <c r="M310" s="53" t="s">
        <v>4555</v>
      </c>
      <c r="N310" s="53" t="s">
        <v>4554</v>
      </c>
      <c r="O310" s="53" t="s">
        <v>5685</v>
      </c>
      <c r="P310" s="53" t="s">
        <v>5686</v>
      </c>
      <c r="Q310" s="53" t="s">
        <v>3112</v>
      </c>
      <c r="R310" s="53" t="s">
        <v>4551</v>
      </c>
      <c r="S310" s="53" t="s">
        <v>4552</v>
      </c>
      <c r="T310" s="53" t="s">
        <v>4087</v>
      </c>
      <c r="U310" s="53" t="s">
        <v>4360</v>
      </c>
      <c r="V310" s="53" t="s">
        <v>3352</v>
      </c>
      <c r="W310" s="53" t="s">
        <v>3355</v>
      </c>
      <c r="X310" s="53" t="s">
        <v>4553</v>
      </c>
      <c r="Y310" s="53" t="s">
        <v>4259</v>
      </c>
      <c r="Z310" s="53" t="s">
        <v>4446</v>
      </c>
      <c r="AA310" s="53" t="s">
        <v>4555</v>
      </c>
      <c r="AB310" s="53" t="s">
        <v>5687</v>
      </c>
      <c r="AC310" s="53" t="s">
        <v>4447</v>
      </c>
      <c r="AD310" s="53" t="s">
        <v>3355</v>
      </c>
      <c r="AE310" s="53" t="s">
        <v>3355</v>
      </c>
      <c r="AF310" s="53" t="s">
        <v>4227</v>
      </c>
      <c r="AG310" s="53" t="s">
        <v>3355</v>
      </c>
      <c r="AH310" s="53" t="s">
        <v>3355</v>
      </c>
      <c r="AI310" s="53" t="s">
        <v>4227</v>
      </c>
      <c r="AJ310" s="53" t="s">
        <v>3355</v>
      </c>
      <c r="AK310" s="53" t="s">
        <v>1292</v>
      </c>
      <c r="AL310" s="53" t="s">
        <v>5803</v>
      </c>
      <c r="AM310" s="53" t="s">
        <v>3355</v>
      </c>
      <c r="AN310" s="53" t="s">
        <v>5804</v>
      </c>
      <c r="AO310" s="53" t="s">
        <v>3355</v>
      </c>
      <c r="AP310" s="54">
        <v>45854.7896412037</v>
      </c>
      <c r="AQ310" s="53" t="s">
        <v>5805</v>
      </c>
      <c r="AR310" s="53" t="s">
        <v>4324</v>
      </c>
      <c r="AS310" s="53" t="s">
        <v>3383</v>
      </c>
      <c r="AT310" s="53" t="s">
        <v>5688</v>
      </c>
      <c r="AU310" s="53" t="s">
        <v>5806</v>
      </c>
      <c r="AV310" s="53" t="s">
        <v>4547</v>
      </c>
      <c r="AW310" s="54">
        <v>45834.698287037</v>
      </c>
      <c r="AX310" s="53" t="s">
        <v>5803</v>
      </c>
      <c r="AY310" s="53" t="s">
        <v>4090</v>
      </c>
      <c r="AZ310" s="53" t="s">
        <v>3355</v>
      </c>
      <c r="BA310" s="53" t="s">
        <v>3355</v>
      </c>
      <c r="BB310" s="53" t="s">
        <v>3355</v>
      </c>
      <c r="BC310" s="53" t="s">
        <v>4492</v>
      </c>
      <c r="BD310" s="53" t="s">
        <v>4559</v>
      </c>
      <c r="BE310" s="53" t="s">
        <v>3355</v>
      </c>
      <c r="BF310" s="53" t="s">
        <v>4092</v>
      </c>
      <c r="BG310" s="53" t="s">
        <v>3355</v>
      </c>
      <c r="BH310" s="53" t="s">
        <v>3355</v>
      </c>
      <c r="BI310" s="53" t="s">
        <v>2814</v>
      </c>
      <c r="BJ310" s="53" t="s">
        <v>3355</v>
      </c>
      <c r="BK310" s="53" t="s">
        <v>3355</v>
      </c>
      <c r="BL310" s="53" t="s">
        <v>3355</v>
      </c>
      <c r="BM310" s="53" t="s">
        <v>3355</v>
      </c>
      <c r="BN310" s="53">
        <v>500</v>
      </c>
      <c r="BO310" s="53" t="s">
        <v>3355</v>
      </c>
      <c r="BP310" s="53" t="s">
        <v>4451</v>
      </c>
      <c r="BQ310" s="53" t="s">
        <v>3355</v>
      </c>
      <c r="BR310" s="53" t="s">
        <v>3355</v>
      </c>
      <c r="BS310" s="53" t="s">
        <v>3355</v>
      </c>
      <c r="BT310" s="53" t="s">
        <v>1292</v>
      </c>
      <c r="BU310" s="53">
        <v>250716002001</v>
      </c>
      <c r="BV310" s="53" t="s">
        <v>3355</v>
      </c>
      <c r="BW310" s="53" t="s">
        <v>3355</v>
      </c>
      <c r="BX310" s="53">
        <v>500</v>
      </c>
      <c r="BY310" s="53" t="s">
        <v>3355</v>
      </c>
      <c r="BZ310" s="53" t="s">
        <v>3383</v>
      </c>
      <c r="CA310" s="53" t="s">
        <v>4095</v>
      </c>
      <c r="CB310" s="53" t="s">
        <v>4095</v>
      </c>
      <c r="CC310" s="53" t="s">
        <v>3355</v>
      </c>
      <c r="CD310" s="53" t="s">
        <v>3355</v>
      </c>
      <c r="CE310" t="s">
        <v>4096</v>
      </c>
      <c r="CF310" t="s">
        <v>4097</v>
      </c>
    </row>
    <row r="311" spans="1:84">
      <c r="A311" s="53">
        <v>10393</v>
      </c>
      <c r="B311" s="53" t="s">
        <v>5683</v>
      </c>
      <c r="C311" s="53" t="s">
        <v>3355</v>
      </c>
      <c r="D311" s="53" t="s">
        <v>4583</v>
      </c>
      <c r="E311" s="53" t="s">
        <v>4099</v>
      </c>
      <c r="F311" s="53" t="s">
        <v>5807</v>
      </c>
      <c r="G311" s="53" t="s">
        <v>4095</v>
      </c>
      <c r="H311" s="53" t="s">
        <v>3848</v>
      </c>
      <c r="I311" s="53">
        <v>11400</v>
      </c>
      <c r="J311" s="53" t="s">
        <v>1292</v>
      </c>
      <c r="K311" s="53" t="s">
        <v>4218</v>
      </c>
      <c r="L311" s="53" t="s">
        <v>4219</v>
      </c>
      <c r="M311" s="53" t="s">
        <v>4555</v>
      </c>
      <c r="N311" s="53" t="s">
        <v>4586</v>
      </c>
      <c r="O311" s="53" t="s">
        <v>5685</v>
      </c>
      <c r="P311" s="53" t="s">
        <v>5686</v>
      </c>
      <c r="Q311" s="53" t="s">
        <v>3848</v>
      </c>
      <c r="R311" s="53" t="s">
        <v>4152</v>
      </c>
      <c r="S311" s="53" t="s">
        <v>4153</v>
      </c>
      <c r="T311" s="53" t="s">
        <v>4087</v>
      </c>
      <c r="U311" s="53" t="s">
        <v>4360</v>
      </c>
      <c r="V311" s="53" t="s">
        <v>3352</v>
      </c>
      <c r="W311" s="53" t="s">
        <v>3355</v>
      </c>
      <c r="X311" s="53" t="s">
        <v>4585</v>
      </c>
      <c r="Y311" s="53" t="s">
        <v>4259</v>
      </c>
      <c r="Z311" s="53" t="s">
        <v>4446</v>
      </c>
      <c r="AA311" s="53" t="s">
        <v>4555</v>
      </c>
      <c r="AB311" s="53" t="s">
        <v>5687</v>
      </c>
      <c r="AC311" s="53" t="s">
        <v>4447</v>
      </c>
      <c r="AD311" s="53" t="s">
        <v>3355</v>
      </c>
      <c r="AE311" s="53" t="s">
        <v>3355</v>
      </c>
      <c r="AF311" s="53" t="s">
        <v>4227</v>
      </c>
      <c r="AG311" s="53" t="s">
        <v>3355</v>
      </c>
      <c r="AH311" s="53" t="s">
        <v>3355</v>
      </c>
      <c r="AI311" s="53" t="s">
        <v>4227</v>
      </c>
      <c r="AJ311" s="53" t="s">
        <v>3355</v>
      </c>
      <c r="AK311" s="53" t="s">
        <v>1292</v>
      </c>
      <c r="AL311" s="53" t="s">
        <v>5808</v>
      </c>
      <c r="AM311" s="53" t="s">
        <v>3355</v>
      </c>
      <c r="AN311" s="53" t="s">
        <v>5809</v>
      </c>
      <c r="AO311" s="53" t="s">
        <v>3355</v>
      </c>
      <c r="AP311" s="54">
        <v>45854.7876157407</v>
      </c>
      <c r="AQ311" s="53" t="s">
        <v>5810</v>
      </c>
      <c r="AR311" s="53" t="s">
        <v>4324</v>
      </c>
      <c r="AS311" s="53" t="s">
        <v>3383</v>
      </c>
      <c r="AT311" s="53" t="s">
        <v>5688</v>
      </c>
      <c r="AU311" s="53" t="s">
        <v>5811</v>
      </c>
      <c r="AV311" s="53" t="s">
        <v>4582</v>
      </c>
      <c r="AW311" s="54">
        <v>45827.4480208333</v>
      </c>
      <c r="AX311" s="53" t="s">
        <v>5808</v>
      </c>
      <c r="AY311" s="53" t="s">
        <v>4090</v>
      </c>
      <c r="AZ311" s="53" t="s">
        <v>3355</v>
      </c>
      <c r="BA311" s="53" t="s">
        <v>3355</v>
      </c>
      <c r="BB311" s="53" t="s">
        <v>3355</v>
      </c>
      <c r="BC311" s="53" t="s">
        <v>3371</v>
      </c>
      <c r="BD311" s="53" t="s">
        <v>4155</v>
      </c>
      <c r="BE311" s="53" t="s">
        <v>2841</v>
      </c>
      <c r="BF311" s="53" t="s">
        <v>4092</v>
      </c>
      <c r="BG311" s="53" t="s">
        <v>3355</v>
      </c>
      <c r="BH311" s="53" t="s">
        <v>3355</v>
      </c>
      <c r="BI311" s="53" t="s">
        <v>2814</v>
      </c>
      <c r="BJ311" s="53" t="s">
        <v>3355</v>
      </c>
      <c r="BK311" s="53" t="s">
        <v>3355</v>
      </c>
      <c r="BL311" s="53" t="s">
        <v>3355</v>
      </c>
      <c r="BM311" s="53" t="s">
        <v>3355</v>
      </c>
      <c r="BN311" s="53">
        <v>11400</v>
      </c>
      <c r="BO311" s="53" t="s">
        <v>3355</v>
      </c>
      <c r="BP311" s="53" t="s">
        <v>4451</v>
      </c>
      <c r="BQ311" s="53" t="s">
        <v>3355</v>
      </c>
      <c r="BR311" s="53" t="s">
        <v>3355</v>
      </c>
      <c r="BS311" s="53" t="s">
        <v>3355</v>
      </c>
      <c r="BT311" s="53" t="s">
        <v>3355</v>
      </c>
      <c r="BU311" s="53">
        <v>250716002003</v>
      </c>
      <c r="BV311" s="53" t="s">
        <v>3355</v>
      </c>
      <c r="BW311" s="53" t="s">
        <v>3355</v>
      </c>
      <c r="BX311" s="53">
        <v>11400</v>
      </c>
      <c r="BY311" s="53" t="s">
        <v>1292</v>
      </c>
      <c r="BZ311" s="53" t="s">
        <v>3383</v>
      </c>
      <c r="CA311" s="53" t="s">
        <v>4095</v>
      </c>
      <c r="CB311" s="53" t="s">
        <v>4095</v>
      </c>
      <c r="CC311" s="53" t="s">
        <v>3355</v>
      </c>
      <c r="CD311" s="53" t="s">
        <v>3355</v>
      </c>
      <c r="CE311" t="s">
        <v>4096</v>
      </c>
      <c r="CF311" t="s">
        <v>4097</v>
      </c>
    </row>
    <row r="312" spans="1:84">
      <c r="A312" s="53">
        <v>10396</v>
      </c>
      <c r="B312" s="53" t="s">
        <v>5683</v>
      </c>
      <c r="C312" s="53" t="s">
        <v>3355</v>
      </c>
      <c r="D312" s="53" t="s">
        <v>4593</v>
      </c>
      <c r="E312" s="53" t="s">
        <v>4099</v>
      </c>
      <c r="F312" s="53" t="s">
        <v>5812</v>
      </c>
      <c r="G312" s="53" t="s">
        <v>4095</v>
      </c>
      <c r="H312" s="53" t="s">
        <v>3017</v>
      </c>
      <c r="I312" s="53">
        <v>11925</v>
      </c>
      <c r="J312" s="53" t="s">
        <v>1292</v>
      </c>
      <c r="K312" s="53" t="s">
        <v>4218</v>
      </c>
      <c r="L312" s="53" t="s">
        <v>4219</v>
      </c>
      <c r="M312" s="53" t="s">
        <v>4555</v>
      </c>
      <c r="N312" s="53" t="s">
        <v>4564</v>
      </c>
      <c r="O312" s="53" t="s">
        <v>5685</v>
      </c>
      <c r="P312" s="53" t="s">
        <v>5686</v>
      </c>
      <c r="Q312" s="53" t="s">
        <v>3017</v>
      </c>
      <c r="R312" s="53" t="s">
        <v>4300</v>
      </c>
      <c r="S312" s="53" t="s">
        <v>4153</v>
      </c>
      <c r="T312" s="53" t="s">
        <v>4087</v>
      </c>
      <c r="U312" s="53" t="s">
        <v>4360</v>
      </c>
      <c r="V312" s="53" t="s">
        <v>3352</v>
      </c>
      <c r="W312" s="53" t="s">
        <v>3355</v>
      </c>
      <c r="X312" s="53" t="s">
        <v>4595</v>
      </c>
      <c r="Y312" s="53" t="s">
        <v>4259</v>
      </c>
      <c r="Z312" s="53" t="s">
        <v>4446</v>
      </c>
      <c r="AA312" s="53" t="s">
        <v>4555</v>
      </c>
      <c r="AB312" s="53" t="s">
        <v>5687</v>
      </c>
      <c r="AC312" s="53" t="s">
        <v>4447</v>
      </c>
      <c r="AD312" s="53" t="s">
        <v>3355</v>
      </c>
      <c r="AE312" s="53" t="s">
        <v>3355</v>
      </c>
      <c r="AF312" s="53" t="s">
        <v>4227</v>
      </c>
      <c r="AG312" s="53" t="s">
        <v>3355</v>
      </c>
      <c r="AH312" s="53" t="s">
        <v>3355</v>
      </c>
      <c r="AI312" s="53" t="s">
        <v>4227</v>
      </c>
      <c r="AJ312" s="53" t="s">
        <v>3355</v>
      </c>
      <c r="AK312" s="53" t="s">
        <v>1292</v>
      </c>
      <c r="AL312" s="53" t="s">
        <v>5813</v>
      </c>
      <c r="AM312" s="53" t="s">
        <v>3355</v>
      </c>
      <c r="AN312" s="53" t="s">
        <v>5814</v>
      </c>
      <c r="AO312" s="53" t="s">
        <v>3355</v>
      </c>
      <c r="AP312" s="54">
        <v>45854.7912731481</v>
      </c>
      <c r="AQ312" s="53" t="s">
        <v>5815</v>
      </c>
      <c r="AR312" s="53" t="s">
        <v>4324</v>
      </c>
      <c r="AS312" s="53" t="s">
        <v>3383</v>
      </c>
      <c r="AT312" s="53" t="s">
        <v>5688</v>
      </c>
      <c r="AU312" s="53" t="s">
        <v>5816</v>
      </c>
      <c r="AV312" s="53" t="s">
        <v>4592</v>
      </c>
      <c r="AW312" s="54">
        <v>45825.6981365741</v>
      </c>
      <c r="AX312" s="53" t="s">
        <v>5813</v>
      </c>
      <c r="AY312" s="53" t="s">
        <v>4090</v>
      </c>
      <c r="AZ312" s="53" t="s">
        <v>3355</v>
      </c>
      <c r="BA312" s="53" t="s">
        <v>3355</v>
      </c>
      <c r="BB312" s="53" t="s">
        <v>3355</v>
      </c>
      <c r="BC312" s="53" t="s">
        <v>3015</v>
      </c>
      <c r="BD312" s="53" t="s">
        <v>4307</v>
      </c>
      <c r="BE312" s="53" t="s">
        <v>2866</v>
      </c>
      <c r="BF312" s="53" t="s">
        <v>4092</v>
      </c>
      <c r="BG312" s="53" t="s">
        <v>3355</v>
      </c>
      <c r="BH312" s="53" t="s">
        <v>3355</v>
      </c>
      <c r="BI312" s="53" t="s">
        <v>2814</v>
      </c>
      <c r="BJ312" s="53" t="s">
        <v>3355</v>
      </c>
      <c r="BK312" s="53" t="s">
        <v>3355</v>
      </c>
      <c r="BL312" s="53" t="s">
        <v>3355</v>
      </c>
      <c r="BM312" s="53" t="s">
        <v>3355</v>
      </c>
      <c r="BN312" s="53">
        <v>11925</v>
      </c>
      <c r="BO312" s="53" t="s">
        <v>3355</v>
      </c>
      <c r="BP312" s="53" t="s">
        <v>4451</v>
      </c>
      <c r="BQ312" s="53" t="s">
        <v>3355</v>
      </c>
      <c r="BR312" s="53" t="s">
        <v>3355</v>
      </c>
      <c r="BS312" s="53" t="s">
        <v>3355</v>
      </c>
      <c r="BT312" s="53" t="s">
        <v>3355</v>
      </c>
      <c r="BU312" s="53">
        <v>250716002002</v>
      </c>
      <c r="BV312" s="53" t="s">
        <v>3355</v>
      </c>
      <c r="BW312" s="53" t="s">
        <v>3355</v>
      </c>
      <c r="BX312" s="53">
        <v>11925</v>
      </c>
      <c r="BY312" s="53" t="s">
        <v>1292</v>
      </c>
      <c r="BZ312" s="53" t="s">
        <v>3383</v>
      </c>
      <c r="CA312" s="53" t="s">
        <v>4095</v>
      </c>
      <c r="CB312" s="53" t="s">
        <v>4095</v>
      </c>
      <c r="CC312" s="53" t="s">
        <v>3355</v>
      </c>
      <c r="CD312" s="53" t="s">
        <v>3355</v>
      </c>
      <c r="CE312" t="s">
        <v>4096</v>
      </c>
      <c r="CF312" t="s">
        <v>4097</v>
      </c>
    </row>
    <row r="313" spans="1:84">
      <c r="A313" s="53">
        <v>10401</v>
      </c>
      <c r="B313" s="53" t="s">
        <v>5683</v>
      </c>
      <c r="C313" s="53" t="s">
        <v>3355</v>
      </c>
      <c r="D313" s="53" t="s">
        <v>4621</v>
      </c>
      <c r="E313" s="53" t="s">
        <v>4099</v>
      </c>
      <c r="F313" s="53" t="s">
        <v>5817</v>
      </c>
      <c r="G313" s="53" t="s">
        <v>4095</v>
      </c>
      <c r="H313" s="53" t="s">
        <v>3181</v>
      </c>
      <c r="I313" s="53">
        <v>2941.33</v>
      </c>
      <c r="J313" s="53" t="s">
        <v>1292</v>
      </c>
      <c r="K313" s="53" t="s">
        <v>4218</v>
      </c>
      <c r="L313" s="53" t="s">
        <v>4219</v>
      </c>
      <c r="M313" s="53" t="s">
        <v>4555</v>
      </c>
      <c r="N313" s="53" t="s">
        <v>4612</v>
      </c>
      <c r="O313" s="53" t="s">
        <v>5685</v>
      </c>
      <c r="P313" s="53" t="s">
        <v>5686</v>
      </c>
      <c r="Q313" s="53" t="s">
        <v>3181</v>
      </c>
      <c r="R313" s="53" t="s">
        <v>4240</v>
      </c>
      <c r="S313" s="53" t="s">
        <v>4241</v>
      </c>
      <c r="T313" s="53" t="s">
        <v>4087</v>
      </c>
      <c r="U313" s="53" t="s">
        <v>4360</v>
      </c>
      <c r="V313" s="53" t="s">
        <v>3352</v>
      </c>
      <c r="W313" s="53" t="s">
        <v>3355</v>
      </c>
      <c r="X313" s="53" t="s">
        <v>4622</v>
      </c>
      <c r="Y313" s="53" t="s">
        <v>4259</v>
      </c>
      <c r="Z313" s="53" t="s">
        <v>5818</v>
      </c>
      <c r="AA313" s="53" t="s">
        <v>4555</v>
      </c>
      <c r="AB313" s="53" t="s">
        <v>5687</v>
      </c>
      <c r="AC313" s="53" t="s">
        <v>4447</v>
      </c>
      <c r="AD313" s="53" t="s">
        <v>3355</v>
      </c>
      <c r="AE313" s="53" t="s">
        <v>3355</v>
      </c>
      <c r="AF313" s="53" t="s">
        <v>4227</v>
      </c>
      <c r="AG313" s="53" t="s">
        <v>3355</v>
      </c>
      <c r="AH313" s="53" t="s">
        <v>3355</v>
      </c>
      <c r="AI313" s="53" t="s">
        <v>4227</v>
      </c>
      <c r="AJ313" s="53" t="s">
        <v>3355</v>
      </c>
      <c r="AK313" s="53" t="s">
        <v>1292</v>
      </c>
      <c r="AL313" s="53" t="s">
        <v>5819</v>
      </c>
      <c r="AM313" s="53" t="s">
        <v>3355</v>
      </c>
      <c r="AN313" s="53" t="s">
        <v>5820</v>
      </c>
      <c r="AO313" s="53" t="s">
        <v>3355</v>
      </c>
      <c r="AP313" s="54">
        <v>45854.7874537037</v>
      </c>
      <c r="AQ313" s="53" t="s">
        <v>5821</v>
      </c>
      <c r="AR313" s="53" t="s">
        <v>4324</v>
      </c>
      <c r="AS313" s="53" t="s">
        <v>3383</v>
      </c>
      <c r="AT313" s="53" t="s">
        <v>5688</v>
      </c>
      <c r="AU313" s="53" t="s">
        <v>5822</v>
      </c>
      <c r="AV313" s="53" t="s">
        <v>4620</v>
      </c>
      <c r="AW313" s="54">
        <v>45817.6982175926</v>
      </c>
      <c r="AX313" s="53" t="s">
        <v>5819</v>
      </c>
      <c r="AY313" s="53" t="s">
        <v>4090</v>
      </c>
      <c r="AZ313" s="53" t="s">
        <v>3355</v>
      </c>
      <c r="BA313" s="53" t="s">
        <v>3355</v>
      </c>
      <c r="BB313" s="53" t="s">
        <v>3355</v>
      </c>
      <c r="BC313" s="53" t="s">
        <v>3179</v>
      </c>
      <c r="BD313" s="53" t="s">
        <v>4244</v>
      </c>
      <c r="BE313" s="53" t="s">
        <v>2852</v>
      </c>
      <c r="BF313" s="53" t="s">
        <v>4092</v>
      </c>
      <c r="BG313" s="53" t="s">
        <v>3355</v>
      </c>
      <c r="BH313" s="53" t="s">
        <v>3355</v>
      </c>
      <c r="BI313" s="53" t="s">
        <v>2814</v>
      </c>
      <c r="BJ313" s="53" t="s">
        <v>3355</v>
      </c>
      <c r="BK313" s="53" t="s">
        <v>3355</v>
      </c>
      <c r="BL313" s="53" t="s">
        <v>3355</v>
      </c>
      <c r="BM313" s="53" t="s">
        <v>3355</v>
      </c>
      <c r="BN313" s="53">
        <v>2941.33</v>
      </c>
      <c r="BO313" s="53" t="s">
        <v>3355</v>
      </c>
      <c r="BP313" s="53" t="s">
        <v>4451</v>
      </c>
      <c r="BQ313" s="53" t="s">
        <v>3355</v>
      </c>
      <c r="BR313" s="53" t="s">
        <v>3355</v>
      </c>
      <c r="BS313" s="53" t="s">
        <v>3355</v>
      </c>
      <c r="BT313" s="53" t="s">
        <v>3355</v>
      </c>
      <c r="BU313" s="53">
        <v>250716002027</v>
      </c>
      <c r="BV313" s="53" t="s">
        <v>3355</v>
      </c>
      <c r="BW313" s="53" t="s">
        <v>3355</v>
      </c>
      <c r="BX313" s="53">
        <v>2941.33</v>
      </c>
      <c r="BY313" s="53" t="s">
        <v>1292</v>
      </c>
      <c r="BZ313" s="53" t="s">
        <v>3383</v>
      </c>
      <c r="CA313" s="53" t="s">
        <v>4095</v>
      </c>
      <c r="CB313" s="53" t="s">
        <v>4095</v>
      </c>
      <c r="CC313" s="53" t="s">
        <v>3355</v>
      </c>
      <c r="CD313" s="53" t="s">
        <v>3355</v>
      </c>
      <c r="CE313" t="s">
        <v>4096</v>
      </c>
      <c r="CF313" t="s">
        <v>4097</v>
      </c>
    </row>
    <row r="314" spans="1:84">
      <c r="A314" s="53">
        <v>10437</v>
      </c>
      <c r="B314" s="53" t="s">
        <v>5683</v>
      </c>
      <c r="C314" s="53" t="s">
        <v>3355</v>
      </c>
      <c r="D314" s="53" t="s">
        <v>4932</v>
      </c>
      <c r="E314" s="53" t="s">
        <v>4099</v>
      </c>
      <c r="F314" s="53" t="s">
        <v>5823</v>
      </c>
      <c r="G314" s="53" t="s">
        <v>4095</v>
      </c>
      <c r="H314" s="53" t="s">
        <v>3622</v>
      </c>
      <c r="I314" s="53">
        <v>35750</v>
      </c>
      <c r="J314" s="53" t="s">
        <v>1292</v>
      </c>
      <c r="K314" s="53" t="s">
        <v>4218</v>
      </c>
      <c r="L314" s="53" t="s">
        <v>4219</v>
      </c>
      <c r="M314" s="53" t="s">
        <v>4555</v>
      </c>
      <c r="N314" s="53" t="s">
        <v>4639</v>
      </c>
      <c r="O314" s="53" t="s">
        <v>5685</v>
      </c>
      <c r="P314" s="53" t="s">
        <v>5686</v>
      </c>
      <c r="Q314" s="53" t="s">
        <v>3622</v>
      </c>
      <c r="R314" s="53" t="s">
        <v>4177</v>
      </c>
      <c r="S314" s="53" t="s">
        <v>4178</v>
      </c>
      <c r="T314" s="53" t="s">
        <v>4087</v>
      </c>
      <c r="U314" s="53" t="s">
        <v>4360</v>
      </c>
      <c r="V314" s="53" t="s">
        <v>3352</v>
      </c>
      <c r="W314" s="53" t="s">
        <v>3355</v>
      </c>
      <c r="X314" s="53" t="s">
        <v>4933</v>
      </c>
      <c r="Y314" s="53" t="s">
        <v>4259</v>
      </c>
      <c r="Z314" s="53" t="s">
        <v>4446</v>
      </c>
      <c r="AA314" s="53" t="s">
        <v>4555</v>
      </c>
      <c r="AB314" s="53" t="s">
        <v>5687</v>
      </c>
      <c r="AC314" s="53" t="s">
        <v>4447</v>
      </c>
      <c r="AD314" s="53" t="s">
        <v>3355</v>
      </c>
      <c r="AE314" s="53" t="s">
        <v>3355</v>
      </c>
      <c r="AF314" s="53" t="s">
        <v>4227</v>
      </c>
      <c r="AG314" s="53" t="s">
        <v>3355</v>
      </c>
      <c r="AH314" s="53" t="s">
        <v>3355</v>
      </c>
      <c r="AI314" s="53" t="s">
        <v>4227</v>
      </c>
      <c r="AJ314" s="53" t="s">
        <v>3355</v>
      </c>
      <c r="AK314" s="53" t="s">
        <v>1292</v>
      </c>
      <c r="AL314" s="53" t="s">
        <v>5824</v>
      </c>
      <c r="AM314" s="53" t="s">
        <v>3355</v>
      </c>
      <c r="AN314" s="53" t="s">
        <v>5825</v>
      </c>
      <c r="AO314" s="53" t="s">
        <v>3355</v>
      </c>
      <c r="AP314" s="54">
        <v>45854.7864583333</v>
      </c>
      <c r="AQ314" s="53" t="s">
        <v>5826</v>
      </c>
      <c r="AR314" s="53" t="s">
        <v>4324</v>
      </c>
      <c r="AS314" s="53" t="s">
        <v>3383</v>
      </c>
      <c r="AT314" s="53" t="s">
        <v>5688</v>
      </c>
      <c r="AU314" s="53" t="s">
        <v>5827</v>
      </c>
      <c r="AV314" s="53" t="s">
        <v>4931</v>
      </c>
      <c r="AW314" s="54">
        <v>45799.6146296296</v>
      </c>
      <c r="AX314" s="53" t="s">
        <v>5824</v>
      </c>
      <c r="AY314" s="53" t="s">
        <v>4090</v>
      </c>
      <c r="AZ314" s="53" t="s">
        <v>3355</v>
      </c>
      <c r="BA314" s="53" t="s">
        <v>3355</v>
      </c>
      <c r="BB314" s="53" t="s">
        <v>3355</v>
      </c>
      <c r="BC314" s="53" t="s">
        <v>3497</v>
      </c>
      <c r="BD314" s="53" t="s">
        <v>4180</v>
      </c>
      <c r="BE314" s="53" t="s">
        <v>2832</v>
      </c>
      <c r="BF314" s="53" t="s">
        <v>4092</v>
      </c>
      <c r="BG314" s="53" t="s">
        <v>3355</v>
      </c>
      <c r="BH314" s="53" t="s">
        <v>3355</v>
      </c>
      <c r="BI314" s="53" t="s">
        <v>2814</v>
      </c>
      <c r="BJ314" s="53" t="s">
        <v>3355</v>
      </c>
      <c r="BK314" s="53" t="s">
        <v>3355</v>
      </c>
      <c r="BL314" s="53" t="s">
        <v>3355</v>
      </c>
      <c r="BM314" s="53" t="s">
        <v>3355</v>
      </c>
      <c r="BN314" s="53">
        <v>35750</v>
      </c>
      <c r="BO314" s="53" t="s">
        <v>3355</v>
      </c>
      <c r="BP314" s="53" t="s">
        <v>4451</v>
      </c>
      <c r="BQ314" s="53" t="s">
        <v>3355</v>
      </c>
      <c r="BR314" s="53" t="s">
        <v>3355</v>
      </c>
      <c r="BS314" s="53" t="s">
        <v>3355</v>
      </c>
      <c r="BT314" s="53" t="s">
        <v>3355</v>
      </c>
      <c r="BU314" s="53">
        <v>250716002025</v>
      </c>
      <c r="BV314" s="53" t="s">
        <v>3355</v>
      </c>
      <c r="BW314" s="53" t="s">
        <v>3355</v>
      </c>
      <c r="BX314" s="53">
        <v>35750</v>
      </c>
      <c r="BY314" s="53" t="s">
        <v>1292</v>
      </c>
      <c r="BZ314" s="53" t="s">
        <v>3383</v>
      </c>
      <c r="CA314" s="53" t="s">
        <v>4095</v>
      </c>
      <c r="CB314" s="53" t="s">
        <v>4095</v>
      </c>
      <c r="CC314" s="53" t="s">
        <v>3355</v>
      </c>
      <c r="CD314" s="53" t="s">
        <v>3355</v>
      </c>
      <c r="CE314" t="s">
        <v>4096</v>
      </c>
      <c r="CF314" t="s">
        <v>4097</v>
      </c>
    </row>
    <row r="315" spans="1:84">
      <c r="A315" s="53">
        <v>10442</v>
      </c>
      <c r="B315" s="53" t="s">
        <v>5683</v>
      </c>
      <c r="C315" s="53" t="s">
        <v>3355</v>
      </c>
      <c r="D315" s="53" t="s">
        <v>4907</v>
      </c>
      <c r="E315" s="53" t="s">
        <v>4099</v>
      </c>
      <c r="F315" s="53" t="s">
        <v>5828</v>
      </c>
      <c r="G315" s="53" t="s">
        <v>4095</v>
      </c>
      <c r="H315" s="53" t="s">
        <v>3770</v>
      </c>
      <c r="I315" s="53">
        <v>2955.23</v>
      </c>
      <c r="J315" s="53" t="s">
        <v>1292</v>
      </c>
      <c r="K315" s="53" t="s">
        <v>4218</v>
      </c>
      <c r="L315" s="53" t="s">
        <v>4219</v>
      </c>
      <c r="M315" s="53" t="s">
        <v>4555</v>
      </c>
      <c r="N315" s="53" t="s">
        <v>4639</v>
      </c>
      <c r="O315" s="53" t="s">
        <v>5685</v>
      </c>
      <c r="P315" s="53" t="s">
        <v>5686</v>
      </c>
      <c r="Q315" s="53" t="s">
        <v>3770</v>
      </c>
      <c r="R315" s="53" t="s">
        <v>4602</v>
      </c>
      <c r="S315" s="53" t="s">
        <v>4603</v>
      </c>
      <c r="T315" s="53" t="s">
        <v>4087</v>
      </c>
      <c r="U315" s="53" t="s">
        <v>4360</v>
      </c>
      <c r="V315" s="53" t="s">
        <v>3352</v>
      </c>
      <c r="W315" s="53" t="s">
        <v>3355</v>
      </c>
      <c r="X315" s="53" t="s">
        <v>4908</v>
      </c>
      <c r="Y315" s="53" t="s">
        <v>4259</v>
      </c>
      <c r="Z315" s="53" t="s">
        <v>4446</v>
      </c>
      <c r="AA315" s="53" t="s">
        <v>4555</v>
      </c>
      <c r="AB315" s="53" t="s">
        <v>5687</v>
      </c>
      <c r="AC315" s="53" t="s">
        <v>4447</v>
      </c>
      <c r="AD315" s="53" t="s">
        <v>3355</v>
      </c>
      <c r="AE315" s="53" t="s">
        <v>3355</v>
      </c>
      <c r="AF315" s="53" t="s">
        <v>4227</v>
      </c>
      <c r="AG315" s="53" t="s">
        <v>3355</v>
      </c>
      <c r="AH315" s="53" t="s">
        <v>3355</v>
      </c>
      <c r="AI315" s="53" t="s">
        <v>4227</v>
      </c>
      <c r="AJ315" s="53" t="s">
        <v>3355</v>
      </c>
      <c r="AK315" s="53" t="s">
        <v>1292</v>
      </c>
      <c r="AL315" s="53" t="s">
        <v>5829</v>
      </c>
      <c r="AM315" s="53" t="s">
        <v>3355</v>
      </c>
      <c r="AN315" s="53" t="s">
        <v>5830</v>
      </c>
      <c r="AO315" s="53" t="s">
        <v>3355</v>
      </c>
      <c r="AP315" s="54">
        <v>45854.7885069445</v>
      </c>
      <c r="AQ315" s="53" t="s">
        <v>5831</v>
      </c>
      <c r="AR315" s="53" t="s">
        <v>4324</v>
      </c>
      <c r="AS315" s="53" t="s">
        <v>3383</v>
      </c>
      <c r="AT315" s="53" t="s">
        <v>5688</v>
      </c>
      <c r="AU315" s="53" t="s">
        <v>5832</v>
      </c>
      <c r="AV315" s="53" t="s">
        <v>4906</v>
      </c>
      <c r="AW315" s="54">
        <v>45799.4484027778</v>
      </c>
      <c r="AX315" s="53" t="s">
        <v>5829</v>
      </c>
      <c r="AY315" s="53" t="s">
        <v>4090</v>
      </c>
      <c r="AZ315" s="53" t="s">
        <v>3355</v>
      </c>
      <c r="BA315" s="53" t="s">
        <v>3355</v>
      </c>
      <c r="BB315" s="53" t="s">
        <v>3355</v>
      </c>
      <c r="BC315" s="53" t="s">
        <v>3022</v>
      </c>
      <c r="BD315" s="53" t="s">
        <v>4091</v>
      </c>
      <c r="BE315" s="53" t="s">
        <v>2846</v>
      </c>
      <c r="BF315" s="53" t="s">
        <v>4092</v>
      </c>
      <c r="BG315" s="53" t="s">
        <v>3355</v>
      </c>
      <c r="BH315" s="53" t="s">
        <v>3355</v>
      </c>
      <c r="BI315" s="53" t="s">
        <v>2814</v>
      </c>
      <c r="BJ315" s="53" t="s">
        <v>3355</v>
      </c>
      <c r="BK315" s="53" t="s">
        <v>3355</v>
      </c>
      <c r="BL315" s="53" t="s">
        <v>3355</v>
      </c>
      <c r="BM315" s="53" t="s">
        <v>3355</v>
      </c>
      <c r="BN315" s="53">
        <v>2955.23</v>
      </c>
      <c r="BO315" s="53" t="s">
        <v>3355</v>
      </c>
      <c r="BP315" s="53" t="s">
        <v>4451</v>
      </c>
      <c r="BQ315" s="53" t="s">
        <v>3355</v>
      </c>
      <c r="BR315" s="53" t="s">
        <v>3355</v>
      </c>
      <c r="BS315" s="53" t="s">
        <v>3355</v>
      </c>
      <c r="BT315" s="53" t="s">
        <v>3355</v>
      </c>
      <c r="BU315" s="53">
        <v>250716002000</v>
      </c>
      <c r="BV315" s="53" t="s">
        <v>3355</v>
      </c>
      <c r="BW315" s="53" t="s">
        <v>3355</v>
      </c>
      <c r="BX315" s="53">
        <v>2955.23</v>
      </c>
      <c r="BY315" s="53" t="s">
        <v>1292</v>
      </c>
      <c r="BZ315" s="53" t="s">
        <v>3383</v>
      </c>
      <c r="CA315" s="53" t="s">
        <v>4095</v>
      </c>
      <c r="CB315" s="53" t="s">
        <v>4095</v>
      </c>
      <c r="CC315" s="53" t="s">
        <v>3355</v>
      </c>
      <c r="CD315" s="53" t="s">
        <v>3355</v>
      </c>
      <c r="CE315" t="s">
        <v>4096</v>
      </c>
      <c r="CF315" t="s">
        <v>4097</v>
      </c>
    </row>
    <row r="316" spans="1:84">
      <c r="A316" s="53">
        <v>10769</v>
      </c>
      <c r="B316" s="53" t="s">
        <v>5683</v>
      </c>
      <c r="C316" s="53" t="s">
        <v>3355</v>
      </c>
      <c r="D316" s="53" t="s">
        <v>4490</v>
      </c>
      <c r="E316" s="53" t="s">
        <v>4099</v>
      </c>
      <c r="F316" s="53" t="s">
        <v>5833</v>
      </c>
      <c r="G316" s="53" t="s">
        <v>4095</v>
      </c>
      <c r="H316" s="53" t="s">
        <v>2902</v>
      </c>
      <c r="I316" s="53">
        <v>3453.16</v>
      </c>
      <c r="J316" s="53" t="s">
        <v>3355</v>
      </c>
      <c r="K316" s="53" t="s">
        <v>3355</v>
      </c>
      <c r="L316" s="53" t="s">
        <v>3346</v>
      </c>
      <c r="M316" s="53" t="s">
        <v>4436</v>
      </c>
      <c r="N316" s="53" t="s">
        <v>4436</v>
      </c>
      <c r="O316" s="53" t="s">
        <v>5685</v>
      </c>
      <c r="P316" s="53" t="s">
        <v>5686</v>
      </c>
      <c r="Q316" s="53" t="s">
        <v>2902</v>
      </c>
      <c r="R316" s="53" t="s">
        <v>4128</v>
      </c>
      <c r="S316" s="53" t="s">
        <v>4129</v>
      </c>
      <c r="T316" s="53" t="s">
        <v>4087</v>
      </c>
      <c r="U316" s="53" t="s">
        <v>4360</v>
      </c>
      <c r="V316" s="53" t="s">
        <v>3352</v>
      </c>
      <c r="W316" s="53" t="s">
        <v>3355</v>
      </c>
      <c r="X316" s="53" t="s">
        <v>4491</v>
      </c>
      <c r="Y316" s="53" t="s">
        <v>3355</v>
      </c>
      <c r="Z316" s="53" t="s">
        <v>3355</v>
      </c>
      <c r="AA316" s="53" t="s">
        <v>3355</v>
      </c>
      <c r="AB316" s="53" t="s">
        <v>5687</v>
      </c>
      <c r="AC316" s="53" t="s">
        <v>4227</v>
      </c>
      <c r="AD316" s="53" t="s">
        <v>3355</v>
      </c>
      <c r="AE316" s="53" t="s">
        <v>3355</v>
      </c>
      <c r="AF316" s="53" t="s">
        <v>4227</v>
      </c>
      <c r="AG316" s="53" t="s">
        <v>3355</v>
      </c>
      <c r="AH316" s="53" t="s">
        <v>3355</v>
      </c>
      <c r="AI316" s="53" t="s">
        <v>4227</v>
      </c>
      <c r="AJ316" s="53" t="s">
        <v>3355</v>
      </c>
      <c r="AK316" s="53" t="s">
        <v>3355</v>
      </c>
      <c r="AL316" s="53" t="s">
        <v>3355</v>
      </c>
      <c r="AM316" s="53" t="s">
        <v>3355</v>
      </c>
      <c r="AN316" s="53" t="s">
        <v>3355</v>
      </c>
      <c r="AO316" s="53" t="s">
        <v>3355</v>
      </c>
      <c r="AP316" s="54">
        <v>45853.4693171296</v>
      </c>
      <c r="AQ316" s="53" t="s">
        <v>3355</v>
      </c>
      <c r="AR316" s="53" t="s">
        <v>3355</v>
      </c>
      <c r="AS316" s="53" t="s">
        <v>3383</v>
      </c>
      <c r="AT316" s="53" t="s">
        <v>5688</v>
      </c>
      <c r="AU316" s="53" t="s">
        <v>3355</v>
      </c>
      <c r="AV316" s="53" t="s">
        <v>4489</v>
      </c>
      <c r="AW316" s="54">
        <v>45853.4479976852</v>
      </c>
      <c r="AX316" s="53" t="s">
        <v>3355</v>
      </c>
      <c r="AY316" s="53" t="s">
        <v>4090</v>
      </c>
      <c r="AZ316" s="53" t="s">
        <v>3355</v>
      </c>
      <c r="BA316" s="53" t="s">
        <v>3355</v>
      </c>
      <c r="BB316" s="53" t="s">
        <v>3355</v>
      </c>
      <c r="BC316" s="53" t="s">
        <v>4131</v>
      </c>
      <c r="BD316" s="53" t="s">
        <v>4008</v>
      </c>
      <c r="BE316" s="53" t="s">
        <v>4132</v>
      </c>
      <c r="BF316" s="53" t="s">
        <v>4092</v>
      </c>
      <c r="BG316" s="53" t="s">
        <v>3355</v>
      </c>
      <c r="BH316" s="53" t="s">
        <v>3355</v>
      </c>
      <c r="BI316" s="53" t="s">
        <v>2814</v>
      </c>
      <c r="BJ316" s="53" t="s">
        <v>3355</v>
      </c>
      <c r="BK316" s="53" t="s">
        <v>3355</v>
      </c>
      <c r="BL316" s="53" t="s">
        <v>3355</v>
      </c>
      <c r="BM316" s="53" t="s">
        <v>3355</v>
      </c>
      <c r="BN316" s="53">
        <v>530.1</v>
      </c>
      <c r="BO316" s="53" t="s">
        <v>3355</v>
      </c>
      <c r="BP316" s="53" t="s">
        <v>3355</v>
      </c>
      <c r="BQ316" s="53" t="s">
        <v>3355</v>
      </c>
      <c r="BR316" s="53" t="s">
        <v>3355</v>
      </c>
      <c r="BS316" s="53" t="s">
        <v>3355</v>
      </c>
      <c r="BT316" s="53" t="s">
        <v>3355</v>
      </c>
      <c r="BU316" s="53" t="s">
        <v>3355</v>
      </c>
      <c r="BV316" s="53" t="s">
        <v>3355</v>
      </c>
      <c r="BW316" s="53" t="s">
        <v>3355</v>
      </c>
      <c r="BX316" s="53">
        <v>530.1</v>
      </c>
      <c r="BY316" s="53" t="s">
        <v>3355</v>
      </c>
      <c r="BZ316" s="53" t="s">
        <v>3383</v>
      </c>
      <c r="CA316" s="53" t="s">
        <v>4095</v>
      </c>
      <c r="CB316" s="53" t="s">
        <v>4095</v>
      </c>
      <c r="CC316" s="53" t="s">
        <v>3355</v>
      </c>
      <c r="CD316" s="53" t="s">
        <v>3355</v>
      </c>
      <c r="CE316" t="s">
        <v>4096</v>
      </c>
      <c r="CF316" t="s">
        <v>4097</v>
      </c>
    </row>
    <row r="317" spans="1:84">
      <c r="A317" s="53">
        <v>11176</v>
      </c>
      <c r="B317" s="53" t="s">
        <v>5683</v>
      </c>
      <c r="C317" s="53" t="s">
        <v>3355</v>
      </c>
      <c r="D317" s="53" t="s">
        <v>4481</v>
      </c>
      <c r="E317" s="53" t="s">
        <v>4099</v>
      </c>
      <c r="F317" s="53" t="s">
        <v>5834</v>
      </c>
      <c r="G317" s="53" t="s">
        <v>4095</v>
      </c>
      <c r="H317" s="53" t="s">
        <v>3051</v>
      </c>
      <c r="I317" s="53">
        <v>236.7</v>
      </c>
      <c r="J317" s="53" t="s">
        <v>3355</v>
      </c>
      <c r="K317" s="53" t="s">
        <v>3355</v>
      </c>
      <c r="L317" s="53" t="s">
        <v>3346</v>
      </c>
      <c r="M317" s="53" t="s">
        <v>4454</v>
      </c>
      <c r="N317" s="53" t="s">
        <v>4454</v>
      </c>
      <c r="O317" s="53" t="s">
        <v>5685</v>
      </c>
      <c r="P317" s="53" t="s">
        <v>5686</v>
      </c>
      <c r="Q317" s="53" t="s">
        <v>3051</v>
      </c>
      <c r="R317" s="53" t="s">
        <v>4483</v>
      </c>
      <c r="S317" s="53" t="s">
        <v>4484</v>
      </c>
      <c r="T317" s="53" t="s">
        <v>4087</v>
      </c>
      <c r="U317" s="53" t="s">
        <v>4360</v>
      </c>
      <c r="V317" s="53" t="s">
        <v>3352</v>
      </c>
      <c r="W317" s="53" t="s">
        <v>3355</v>
      </c>
      <c r="X317" s="53" t="s">
        <v>4485</v>
      </c>
      <c r="Y317" s="53" t="s">
        <v>3355</v>
      </c>
      <c r="Z317" s="53" t="s">
        <v>3355</v>
      </c>
      <c r="AA317" s="53" t="s">
        <v>3355</v>
      </c>
      <c r="AB317" s="53" t="s">
        <v>5687</v>
      </c>
      <c r="AC317" s="53" t="s">
        <v>4227</v>
      </c>
      <c r="AD317" s="53" t="s">
        <v>3355</v>
      </c>
      <c r="AE317" s="53" t="s">
        <v>3355</v>
      </c>
      <c r="AF317" s="53" t="s">
        <v>4227</v>
      </c>
      <c r="AG317" s="53" t="s">
        <v>3355</v>
      </c>
      <c r="AH317" s="53" t="s">
        <v>3355</v>
      </c>
      <c r="AI317" s="53" t="s">
        <v>4227</v>
      </c>
      <c r="AJ317" s="53" t="s">
        <v>3355</v>
      </c>
      <c r="AK317" s="53" t="s">
        <v>3355</v>
      </c>
      <c r="AL317" s="53" t="s">
        <v>3355</v>
      </c>
      <c r="AM317" s="53" t="s">
        <v>3355</v>
      </c>
      <c r="AN317" s="53" t="s">
        <v>3355</v>
      </c>
      <c r="AO317" s="53" t="s">
        <v>3355</v>
      </c>
      <c r="AP317" s="54">
        <v>45852.8025810185</v>
      </c>
      <c r="AQ317" s="53" t="s">
        <v>3355</v>
      </c>
      <c r="AR317" s="53" t="s">
        <v>3355</v>
      </c>
      <c r="AS317" s="53" t="s">
        <v>3383</v>
      </c>
      <c r="AT317" s="53" t="s">
        <v>5688</v>
      </c>
      <c r="AU317" s="53" t="s">
        <v>3355</v>
      </c>
      <c r="AV317" s="53" t="s">
        <v>4480</v>
      </c>
      <c r="AW317" s="54">
        <v>45852.7815509259</v>
      </c>
      <c r="AX317" s="53" t="s">
        <v>3355</v>
      </c>
      <c r="AY317" s="53" t="s">
        <v>4090</v>
      </c>
      <c r="AZ317" s="53" t="s">
        <v>3355</v>
      </c>
      <c r="BA317" s="53" t="s">
        <v>3355</v>
      </c>
      <c r="BB317" s="53" t="s">
        <v>3355</v>
      </c>
      <c r="BC317" s="53" t="s">
        <v>4458</v>
      </c>
      <c r="BD317" s="53" t="s">
        <v>4008</v>
      </c>
      <c r="BE317" s="53" t="s">
        <v>4486</v>
      </c>
      <c r="BF317" s="53" t="s">
        <v>4092</v>
      </c>
      <c r="BG317" s="53" t="s">
        <v>3355</v>
      </c>
      <c r="BH317" s="53" t="s">
        <v>3355</v>
      </c>
      <c r="BI317" s="53" t="s">
        <v>2814</v>
      </c>
      <c r="BJ317" s="53" t="s">
        <v>3355</v>
      </c>
      <c r="BK317" s="53" t="s">
        <v>3355</v>
      </c>
      <c r="BL317" s="53" t="s">
        <v>3355</v>
      </c>
      <c r="BM317" s="53" t="s">
        <v>3355</v>
      </c>
      <c r="BN317" s="53">
        <v>142.2</v>
      </c>
      <c r="BO317" s="53" t="s">
        <v>3355</v>
      </c>
      <c r="BP317" s="53" t="s">
        <v>3355</v>
      </c>
      <c r="BQ317" s="53" t="s">
        <v>3355</v>
      </c>
      <c r="BR317" s="53" t="s">
        <v>3355</v>
      </c>
      <c r="BS317" s="53" t="s">
        <v>3355</v>
      </c>
      <c r="BT317" s="53" t="s">
        <v>3355</v>
      </c>
      <c r="BU317" s="53" t="s">
        <v>3355</v>
      </c>
      <c r="BV317" s="53" t="s">
        <v>3355</v>
      </c>
      <c r="BW317" s="53" t="s">
        <v>3355</v>
      </c>
      <c r="BX317" s="53">
        <v>142.2</v>
      </c>
      <c r="BY317" s="53" t="s">
        <v>3355</v>
      </c>
      <c r="BZ317" s="53" t="s">
        <v>3383</v>
      </c>
      <c r="CA317" s="53" t="s">
        <v>4095</v>
      </c>
      <c r="CB317" s="53" t="s">
        <v>4095</v>
      </c>
      <c r="CC317" s="53" t="s">
        <v>3355</v>
      </c>
      <c r="CD317" s="53" t="s">
        <v>3355</v>
      </c>
      <c r="CE317" t="s">
        <v>4096</v>
      </c>
      <c r="CF317" t="s">
        <v>4097</v>
      </c>
    </row>
    <row r="318" spans="1:84">
      <c r="A318" s="53">
        <v>11179</v>
      </c>
      <c r="B318" s="53" t="s">
        <v>5683</v>
      </c>
      <c r="C318" s="53" t="s">
        <v>3355</v>
      </c>
      <c r="D318" s="53" t="s">
        <v>4496</v>
      </c>
      <c r="E318" s="53" t="s">
        <v>4099</v>
      </c>
      <c r="F318" s="53" t="s">
        <v>5835</v>
      </c>
      <c r="G318" s="53" t="s">
        <v>4095</v>
      </c>
      <c r="H318" s="53" t="s">
        <v>2986</v>
      </c>
      <c r="I318" s="53">
        <v>560</v>
      </c>
      <c r="J318" s="53" t="s">
        <v>3355</v>
      </c>
      <c r="K318" s="53" t="s">
        <v>3355</v>
      </c>
      <c r="L318" s="53" t="s">
        <v>3346</v>
      </c>
      <c r="M318" s="53" t="s">
        <v>4454</v>
      </c>
      <c r="N318" s="53" t="s">
        <v>4454</v>
      </c>
      <c r="O318" s="53" t="s">
        <v>5685</v>
      </c>
      <c r="P318" s="53" t="s">
        <v>5686</v>
      </c>
      <c r="Q318" s="53" t="s">
        <v>2986</v>
      </c>
      <c r="R318" s="53" t="s">
        <v>4321</v>
      </c>
      <c r="S318" s="53" t="s">
        <v>4322</v>
      </c>
      <c r="T318" s="53" t="s">
        <v>4087</v>
      </c>
      <c r="U318" s="53" t="s">
        <v>4360</v>
      </c>
      <c r="V318" s="53" t="s">
        <v>3352</v>
      </c>
      <c r="W318" s="53" t="s">
        <v>3355</v>
      </c>
      <c r="X318" s="53" t="s">
        <v>4497</v>
      </c>
      <c r="Y318" s="53" t="s">
        <v>3355</v>
      </c>
      <c r="Z318" s="53" t="s">
        <v>3355</v>
      </c>
      <c r="AA318" s="53" t="s">
        <v>3355</v>
      </c>
      <c r="AB318" s="53" t="s">
        <v>5687</v>
      </c>
      <c r="AC318" s="53" t="s">
        <v>4227</v>
      </c>
      <c r="AD318" s="53" t="s">
        <v>3355</v>
      </c>
      <c r="AE318" s="53" t="s">
        <v>3355</v>
      </c>
      <c r="AF318" s="53" t="s">
        <v>4227</v>
      </c>
      <c r="AG318" s="53" t="s">
        <v>3355</v>
      </c>
      <c r="AH318" s="53" t="s">
        <v>3355</v>
      </c>
      <c r="AI318" s="53" t="s">
        <v>4227</v>
      </c>
      <c r="AJ318" s="53" t="s">
        <v>3355</v>
      </c>
      <c r="AK318" s="53" t="s">
        <v>3355</v>
      </c>
      <c r="AL318" s="53" t="s">
        <v>3355</v>
      </c>
      <c r="AM318" s="53" t="s">
        <v>3355</v>
      </c>
      <c r="AN318" s="53" t="s">
        <v>3355</v>
      </c>
      <c r="AO318" s="53" t="s">
        <v>3355</v>
      </c>
      <c r="AP318" s="54">
        <v>45852.8023958333</v>
      </c>
      <c r="AQ318" s="53" t="s">
        <v>3355</v>
      </c>
      <c r="AR318" s="53" t="s">
        <v>3355</v>
      </c>
      <c r="AS318" s="53" t="s">
        <v>3383</v>
      </c>
      <c r="AT318" s="53" t="s">
        <v>5688</v>
      </c>
      <c r="AU318" s="53" t="s">
        <v>3355</v>
      </c>
      <c r="AV318" s="53" t="s">
        <v>4495</v>
      </c>
      <c r="AW318" s="54">
        <v>45852.7815509259</v>
      </c>
      <c r="AX318" s="53" t="s">
        <v>3355</v>
      </c>
      <c r="AY318" s="53" t="s">
        <v>4090</v>
      </c>
      <c r="AZ318" s="53" t="s">
        <v>3355</v>
      </c>
      <c r="BA318" s="53" t="s">
        <v>3355</v>
      </c>
      <c r="BB318" s="53" t="s">
        <v>3355</v>
      </c>
      <c r="BC318" s="53" t="s">
        <v>4498</v>
      </c>
      <c r="BD318" s="53" t="s">
        <v>4008</v>
      </c>
      <c r="BE318" s="53" t="s">
        <v>4326</v>
      </c>
      <c r="BF318" s="53" t="s">
        <v>4092</v>
      </c>
      <c r="BG318" s="53" t="s">
        <v>3355</v>
      </c>
      <c r="BH318" s="53" t="s">
        <v>3355</v>
      </c>
      <c r="BI318" s="53" t="s">
        <v>2814</v>
      </c>
      <c r="BJ318" s="53" t="s">
        <v>3355</v>
      </c>
      <c r="BK318" s="53" t="s">
        <v>3355</v>
      </c>
      <c r="BL318" s="53" t="s">
        <v>3355</v>
      </c>
      <c r="BM318" s="53" t="s">
        <v>3355</v>
      </c>
      <c r="BN318" s="53">
        <v>560</v>
      </c>
      <c r="BO318" s="53" t="s">
        <v>3355</v>
      </c>
      <c r="BP318" s="53" t="s">
        <v>3355</v>
      </c>
      <c r="BQ318" s="53" t="s">
        <v>3355</v>
      </c>
      <c r="BR318" s="53" t="s">
        <v>3355</v>
      </c>
      <c r="BS318" s="53" t="s">
        <v>3355</v>
      </c>
      <c r="BT318" s="53" t="s">
        <v>3355</v>
      </c>
      <c r="BU318" s="53" t="s">
        <v>3355</v>
      </c>
      <c r="BV318" s="53" t="s">
        <v>3355</v>
      </c>
      <c r="BW318" s="53" t="s">
        <v>3355</v>
      </c>
      <c r="BX318" s="53">
        <v>560</v>
      </c>
      <c r="BY318" s="53" t="s">
        <v>3355</v>
      </c>
      <c r="BZ318" s="53" t="s">
        <v>3383</v>
      </c>
      <c r="CA318" s="53" t="s">
        <v>4095</v>
      </c>
      <c r="CB318" s="53" t="s">
        <v>4095</v>
      </c>
      <c r="CC318" s="53" t="s">
        <v>3355</v>
      </c>
      <c r="CD318" s="53" t="s">
        <v>3355</v>
      </c>
      <c r="CE318" t="s">
        <v>4096</v>
      </c>
      <c r="CF318" t="s">
        <v>4097</v>
      </c>
    </row>
    <row r="319" spans="1:84">
      <c r="A319" s="53">
        <v>15796</v>
      </c>
      <c r="B319" s="53" t="s">
        <v>5683</v>
      </c>
      <c r="C319" s="53" t="s">
        <v>3355</v>
      </c>
      <c r="D319" s="53" t="s">
        <v>5016</v>
      </c>
      <c r="E319" s="53" t="s">
        <v>4099</v>
      </c>
      <c r="F319" s="53" t="s">
        <v>5836</v>
      </c>
      <c r="G319" s="53" t="s">
        <v>4095</v>
      </c>
      <c r="H319" s="53" t="s">
        <v>3589</v>
      </c>
      <c r="I319" s="53">
        <v>49044.68</v>
      </c>
      <c r="J319" s="53" t="s">
        <v>1292</v>
      </c>
      <c r="K319" s="53" t="s">
        <v>4218</v>
      </c>
      <c r="L319" s="53" t="s">
        <v>4219</v>
      </c>
      <c r="M319" s="53" t="s">
        <v>4970</v>
      </c>
      <c r="N319" s="53" t="s">
        <v>4836</v>
      </c>
      <c r="O319" s="53" t="s">
        <v>5685</v>
      </c>
      <c r="P319" s="53" t="s">
        <v>5686</v>
      </c>
      <c r="Q319" s="53" t="s">
        <v>3589</v>
      </c>
      <c r="R319" s="53" t="s">
        <v>5017</v>
      </c>
      <c r="S319" s="53" t="s">
        <v>4162</v>
      </c>
      <c r="T319" s="53" t="s">
        <v>4087</v>
      </c>
      <c r="U319" s="53" t="s">
        <v>4360</v>
      </c>
      <c r="V319" s="53" t="s">
        <v>3352</v>
      </c>
      <c r="W319" s="53" t="s">
        <v>3355</v>
      </c>
      <c r="X319" s="53" t="s">
        <v>5018</v>
      </c>
      <c r="Y319" s="53" t="s">
        <v>4259</v>
      </c>
      <c r="Z319" s="53" t="s">
        <v>4574</v>
      </c>
      <c r="AA319" s="53" t="s">
        <v>4970</v>
      </c>
      <c r="AB319" s="53" t="s">
        <v>5687</v>
      </c>
      <c r="AC319" s="53" t="s">
        <v>4447</v>
      </c>
      <c r="AD319" s="53" t="s">
        <v>3355</v>
      </c>
      <c r="AE319" s="53" t="s">
        <v>3355</v>
      </c>
      <c r="AF319" s="53" t="s">
        <v>4227</v>
      </c>
      <c r="AG319" s="53" t="s">
        <v>3355</v>
      </c>
      <c r="AH319" s="53" t="s">
        <v>3355</v>
      </c>
      <c r="AI319" s="53" t="s">
        <v>4227</v>
      </c>
      <c r="AJ319" s="53" t="s">
        <v>3355</v>
      </c>
      <c r="AK319" s="53" t="s">
        <v>1292</v>
      </c>
      <c r="AL319" s="53" t="s">
        <v>5837</v>
      </c>
      <c r="AM319" s="53" t="s">
        <v>3355</v>
      </c>
      <c r="AN319" s="53" t="s">
        <v>5838</v>
      </c>
      <c r="AO319" s="53" t="s">
        <v>3355</v>
      </c>
      <c r="AP319" s="54">
        <v>45828.6641435185</v>
      </c>
      <c r="AQ319" s="53" t="s">
        <v>5839</v>
      </c>
      <c r="AR319" s="53" t="s">
        <v>3473</v>
      </c>
      <c r="AS319" s="53" t="s">
        <v>3383</v>
      </c>
      <c r="AT319" s="53" t="s">
        <v>5688</v>
      </c>
      <c r="AU319" s="53" t="s">
        <v>5840</v>
      </c>
      <c r="AV319" s="53" t="s">
        <v>5015</v>
      </c>
      <c r="AW319" s="54">
        <v>45791.6981365741</v>
      </c>
      <c r="AX319" s="53" t="s">
        <v>5837</v>
      </c>
      <c r="AY319" s="53" t="s">
        <v>4090</v>
      </c>
      <c r="AZ319" s="53" t="s">
        <v>3355</v>
      </c>
      <c r="BA319" s="53" t="s">
        <v>1292</v>
      </c>
      <c r="BB319" s="53" t="s">
        <v>3355</v>
      </c>
      <c r="BC319" s="53" t="s">
        <v>2954</v>
      </c>
      <c r="BD319" s="53" t="s">
        <v>4164</v>
      </c>
      <c r="BE319" s="53" t="s">
        <v>2874</v>
      </c>
      <c r="BF319" s="53" t="s">
        <v>4092</v>
      </c>
      <c r="BG319" s="53" t="s">
        <v>3355</v>
      </c>
      <c r="BH319" s="53" t="s">
        <v>3355</v>
      </c>
      <c r="BI319" s="53" t="s">
        <v>2814</v>
      </c>
      <c r="BJ319" s="53" t="s">
        <v>3355</v>
      </c>
      <c r="BK319" s="53" t="s">
        <v>3355</v>
      </c>
      <c r="BL319" s="53" t="s">
        <v>3355</v>
      </c>
      <c r="BM319" s="53" t="s">
        <v>3355</v>
      </c>
      <c r="BN319" s="53">
        <v>49044.68</v>
      </c>
      <c r="BO319" s="53" t="s">
        <v>3355</v>
      </c>
      <c r="BP319" s="53" t="s">
        <v>4581</v>
      </c>
      <c r="BQ319" s="53" t="s">
        <v>3355</v>
      </c>
      <c r="BR319" s="53" t="s">
        <v>3355</v>
      </c>
      <c r="BS319" s="53" t="s">
        <v>3355</v>
      </c>
      <c r="BT319" s="53" t="s">
        <v>3355</v>
      </c>
      <c r="BU319" s="53">
        <v>250620001316</v>
      </c>
      <c r="BV319" s="53" t="s">
        <v>3355</v>
      </c>
      <c r="BW319" s="53" t="s">
        <v>3355</v>
      </c>
      <c r="BX319" s="53">
        <v>49044.68</v>
      </c>
      <c r="BY319" s="53" t="s">
        <v>1292</v>
      </c>
      <c r="BZ319" s="53" t="s">
        <v>3383</v>
      </c>
      <c r="CA319" s="53" t="s">
        <v>4095</v>
      </c>
      <c r="CB319" s="53" t="s">
        <v>4095</v>
      </c>
      <c r="CC319" s="53" t="s">
        <v>3355</v>
      </c>
      <c r="CD319" s="53" t="s">
        <v>3355</v>
      </c>
      <c r="CE319" t="s">
        <v>4096</v>
      </c>
      <c r="CF319" t="s">
        <v>4097</v>
      </c>
    </row>
    <row r="320" spans="1:84">
      <c r="A320" s="53">
        <v>15812</v>
      </c>
      <c r="B320" s="53" t="s">
        <v>5683</v>
      </c>
      <c r="C320" s="53" t="s">
        <v>3355</v>
      </c>
      <c r="D320" s="53" t="s">
        <v>4977</v>
      </c>
      <c r="E320" s="53" t="s">
        <v>4099</v>
      </c>
      <c r="F320" s="53" t="s">
        <v>5841</v>
      </c>
      <c r="G320" s="53" t="s">
        <v>4095</v>
      </c>
      <c r="H320" s="53" t="s">
        <v>3123</v>
      </c>
      <c r="I320" s="53">
        <v>10230</v>
      </c>
      <c r="J320" s="53" t="s">
        <v>1292</v>
      </c>
      <c r="K320" s="53" t="s">
        <v>4218</v>
      </c>
      <c r="L320" s="53" t="s">
        <v>4219</v>
      </c>
      <c r="M320" s="53" t="s">
        <v>4970</v>
      </c>
      <c r="N320" s="53" t="s">
        <v>4836</v>
      </c>
      <c r="O320" s="53" t="s">
        <v>5685</v>
      </c>
      <c r="P320" s="53" t="s">
        <v>5686</v>
      </c>
      <c r="Q320" s="53" t="s">
        <v>3123</v>
      </c>
      <c r="R320" s="53" t="s">
        <v>4250</v>
      </c>
      <c r="S320" s="53" t="s">
        <v>4172</v>
      </c>
      <c r="T320" s="53" t="s">
        <v>4087</v>
      </c>
      <c r="U320" s="53" t="s">
        <v>4360</v>
      </c>
      <c r="V320" s="53" t="s">
        <v>3352</v>
      </c>
      <c r="W320" s="53" t="s">
        <v>3355</v>
      </c>
      <c r="X320" s="53" t="s">
        <v>4979</v>
      </c>
      <c r="Y320" s="53" t="s">
        <v>4259</v>
      </c>
      <c r="Z320" s="53" t="s">
        <v>4574</v>
      </c>
      <c r="AA320" s="53" t="s">
        <v>4970</v>
      </c>
      <c r="AB320" s="53" t="s">
        <v>5687</v>
      </c>
      <c r="AC320" s="53" t="s">
        <v>4447</v>
      </c>
      <c r="AD320" s="53" t="s">
        <v>3355</v>
      </c>
      <c r="AE320" s="53" t="s">
        <v>3355</v>
      </c>
      <c r="AF320" s="53" t="s">
        <v>4227</v>
      </c>
      <c r="AG320" s="53" t="s">
        <v>3355</v>
      </c>
      <c r="AH320" s="53" t="s">
        <v>3355</v>
      </c>
      <c r="AI320" s="53" t="s">
        <v>4227</v>
      </c>
      <c r="AJ320" s="53" t="s">
        <v>3355</v>
      </c>
      <c r="AK320" s="53" t="s">
        <v>1292</v>
      </c>
      <c r="AL320" s="53" t="s">
        <v>5842</v>
      </c>
      <c r="AM320" s="53" t="s">
        <v>3355</v>
      </c>
      <c r="AN320" s="53" t="s">
        <v>5843</v>
      </c>
      <c r="AO320" s="53" t="s">
        <v>3355</v>
      </c>
      <c r="AP320" s="54">
        <v>45828.6616087963</v>
      </c>
      <c r="AQ320" s="53" t="s">
        <v>5844</v>
      </c>
      <c r="AR320" s="53" t="s">
        <v>3473</v>
      </c>
      <c r="AS320" s="53" t="s">
        <v>3383</v>
      </c>
      <c r="AT320" s="53" t="s">
        <v>5688</v>
      </c>
      <c r="AU320" s="53" t="s">
        <v>5845</v>
      </c>
      <c r="AV320" s="53" t="s">
        <v>4976</v>
      </c>
      <c r="AW320" s="54">
        <v>45791.5313773148</v>
      </c>
      <c r="AX320" s="53" t="s">
        <v>5842</v>
      </c>
      <c r="AY320" s="53" t="s">
        <v>4090</v>
      </c>
      <c r="AZ320" s="53" t="s">
        <v>3355</v>
      </c>
      <c r="BA320" s="53" t="s">
        <v>3355</v>
      </c>
      <c r="BB320" s="53" t="s">
        <v>3355</v>
      </c>
      <c r="BC320" s="53" t="s">
        <v>3121</v>
      </c>
      <c r="BD320" s="53" t="s">
        <v>4252</v>
      </c>
      <c r="BE320" s="53" t="s">
        <v>2856</v>
      </c>
      <c r="BF320" s="53" t="s">
        <v>4092</v>
      </c>
      <c r="BG320" s="53" t="s">
        <v>3355</v>
      </c>
      <c r="BH320" s="53" t="s">
        <v>3355</v>
      </c>
      <c r="BI320" s="53" t="s">
        <v>2814</v>
      </c>
      <c r="BJ320" s="53" t="s">
        <v>3355</v>
      </c>
      <c r="BK320" s="53" t="s">
        <v>3355</v>
      </c>
      <c r="BL320" s="53" t="s">
        <v>3355</v>
      </c>
      <c r="BM320" s="53" t="s">
        <v>3355</v>
      </c>
      <c r="BN320" s="53">
        <v>10230</v>
      </c>
      <c r="BO320" s="53" t="s">
        <v>3355</v>
      </c>
      <c r="BP320" s="53" t="s">
        <v>4581</v>
      </c>
      <c r="BQ320" s="53" t="s">
        <v>3355</v>
      </c>
      <c r="BR320" s="53" t="s">
        <v>3355</v>
      </c>
      <c r="BS320" s="53" t="s">
        <v>3355</v>
      </c>
      <c r="BT320" s="53" t="s">
        <v>3355</v>
      </c>
      <c r="BU320" s="53">
        <v>250620001317</v>
      </c>
      <c r="BV320" s="53" t="s">
        <v>3355</v>
      </c>
      <c r="BW320" s="53" t="s">
        <v>3355</v>
      </c>
      <c r="BX320" s="53">
        <v>10230</v>
      </c>
      <c r="BY320" s="53" t="s">
        <v>1292</v>
      </c>
      <c r="BZ320" s="53" t="s">
        <v>3383</v>
      </c>
      <c r="CA320" s="53" t="s">
        <v>4095</v>
      </c>
      <c r="CB320" s="53" t="s">
        <v>4095</v>
      </c>
      <c r="CC320" s="53" t="s">
        <v>3355</v>
      </c>
      <c r="CD320" s="53" t="s">
        <v>3355</v>
      </c>
      <c r="CE320" t="s">
        <v>4096</v>
      </c>
      <c r="CF320" t="s">
        <v>4097</v>
      </c>
    </row>
    <row r="321" spans="1:84">
      <c r="A321" s="53">
        <v>15831</v>
      </c>
      <c r="B321" s="53" t="s">
        <v>5683</v>
      </c>
      <c r="C321" s="53" t="s">
        <v>3355</v>
      </c>
      <c r="D321" s="53" t="s">
        <v>4967</v>
      </c>
      <c r="E321" s="53" t="s">
        <v>4099</v>
      </c>
      <c r="F321" s="53" t="s">
        <v>5846</v>
      </c>
      <c r="G321" s="53" t="s">
        <v>4095</v>
      </c>
      <c r="H321" s="53" t="s">
        <v>3181</v>
      </c>
      <c r="I321" s="53">
        <v>2941.33</v>
      </c>
      <c r="J321" s="53" t="s">
        <v>1292</v>
      </c>
      <c r="K321" s="53" t="s">
        <v>4218</v>
      </c>
      <c r="L321" s="53" t="s">
        <v>4219</v>
      </c>
      <c r="M321" s="53" t="s">
        <v>4970</v>
      </c>
      <c r="N321" s="53" t="s">
        <v>4959</v>
      </c>
      <c r="O321" s="53" t="s">
        <v>5685</v>
      </c>
      <c r="P321" s="53" t="s">
        <v>5686</v>
      </c>
      <c r="Q321" s="53" t="s">
        <v>3181</v>
      </c>
      <c r="R321" s="53" t="s">
        <v>4240</v>
      </c>
      <c r="S321" s="53" t="s">
        <v>4241</v>
      </c>
      <c r="T321" s="53" t="s">
        <v>4087</v>
      </c>
      <c r="U321" s="53" t="s">
        <v>4360</v>
      </c>
      <c r="V321" s="53" t="s">
        <v>3352</v>
      </c>
      <c r="W321" s="53" t="s">
        <v>3355</v>
      </c>
      <c r="X321" s="53" t="s">
        <v>4969</v>
      </c>
      <c r="Y321" s="53" t="s">
        <v>4259</v>
      </c>
      <c r="Z321" s="53" t="s">
        <v>4574</v>
      </c>
      <c r="AA321" s="53" t="s">
        <v>4970</v>
      </c>
      <c r="AB321" s="53" t="s">
        <v>5687</v>
      </c>
      <c r="AC321" s="53" t="s">
        <v>4447</v>
      </c>
      <c r="AD321" s="53" t="s">
        <v>3355</v>
      </c>
      <c r="AE321" s="53" t="s">
        <v>3355</v>
      </c>
      <c r="AF321" s="53" t="s">
        <v>4227</v>
      </c>
      <c r="AG321" s="53" t="s">
        <v>3355</v>
      </c>
      <c r="AH321" s="53" t="s">
        <v>3355</v>
      </c>
      <c r="AI321" s="53" t="s">
        <v>4227</v>
      </c>
      <c r="AJ321" s="53" t="s">
        <v>3355</v>
      </c>
      <c r="AK321" s="53" t="s">
        <v>1292</v>
      </c>
      <c r="AL321" s="53" t="s">
        <v>5847</v>
      </c>
      <c r="AM321" s="53" t="s">
        <v>3355</v>
      </c>
      <c r="AN321" s="53" t="s">
        <v>5848</v>
      </c>
      <c r="AO321" s="53" t="s">
        <v>3355</v>
      </c>
      <c r="AP321" s="54">
        <v>45828.6647569444</v>
      </c>
      <c r="AQ321" s="53" t="s">
        <v>5849</v>
      </c>
      <c r="AR321" s="53" t="s">
        <v>3473</v>
      </c>
      <c r="AS321" s="53" t="s">
        <v>3383</v>
      </c>
      <c r="AT321" s="53" t="s">
        <v>5688</v>
      </c>
      <c r="AU321" s="53" t="s">
        <v>5850</v>
      </c>
      <c r="AV321" s="53" t="s">
        <v>4966</v>
      </c>
      <c r="AW321" s="54">
        <v>45790.7813657407</v>
      </c>
      <c r="AX321" s="53" t="s">
        <v>5847</v>
      </c>
      <c r="AY321" s="53" t="s">
        <v>4090</v>
      </c>
      <c r="AZ321" s="53" t="s">
        <v>3355</v>
      </c>
      <c r="BA321" s="53" t="s">
        <v>3355</v>
      </c>
      <c r="BB321" s="53" t="s">
        <v>3355</v>
      </c>
      <c r="BC321" s="53" t="s">
        <v>3179</v>
      </c>
      <c r="BD321" s="53" t="s">
        <v>4244</v>
      </c>
      <c r="BE321" s="53" t="s">
        <v>2852</v>
      </c>
      <c r="BF321" s="53" t="s">
        <v>4092</v>
      </c>
      <c r="BG321" s="53" t="s">
        <v>3355</v>
      </c>
      <c r="BH321" s="53" t="s">
        <v>3355</v>
      </c>
      <c r="BI321" s="53" t="s">
        <v>2814</v>
      </c>
      <c r="BJ321" s="53" t="s">
        <v>3355</v>
      </c>
      <c r="BK321" s="53" t="s">
        <v>3355</v>
      </c>
      <c r="BL321" s="53" t="s">
        <v>3355</v>
      </c>
      <c r="BM321" s="53" t="s">
        <v>3355</v>
      </c>
      <c r="BN321" s="53">
        <v>2941.33</v>
      </c>
      <c r="BO321" s="53" t="s">
        <v>3355</v>
      </c>
      <c r="BP321" s="53" t="s">
        <v>4581</v>
      </c>
      <c r="BQ321" s="53" t="s">
        <v>3355</v>
      </c>
      <c r="BR321" s="53" t="s">
        <v>3355</v>
      </c>
      <c r="BS321" s="53" t="s">
        <v>3355</v>
      </c>
      <c r="BT321" s="53" t="s">
        <v>3355</v>
      </c>
      <c r="BU321" s="53">
        <v>250620001310</v>
      </c>
      <c r="BV321" s="53" t="s">
        <v>3355</v>
      </c>
      <c r="BW321" s="53" t="s">
        <v>3355</v>
      </c>
      <c r="BX321" s="53">
        <v>2941.33</v>
      </c>
      <c r="BY321" s="53" t="s">
        <v>1292</v>
      </c>
      <c r="BZ321" s="53" t="s">
        <v>3383</v>
      </c>
      <c r="CA321" s="53" t="s">
        <v>4095</v>
      </c>
      <c r="CB321" s="53" t="s">
        <v>4095</v>
      </c>
      <c r="CC321" s="53" t="s">
        <v>3355</v>
      </c>
      <c r="CD321" s="53" t="s">
        <v>3355</v>
      </c>
      <c r="CE321" t="s">
        <v>4096</v>
      </c>
      <c r="CF321" t="s">
        <v>4097</v>
      </c>
    </row>
    <row r="322" spans="1:84">
      <c r="A322" s="53">
        <v>17657</v>
      </c>
      <c r="B322" s="53" t="s">
        <v>5683</v>
      </c>
      <c r="C322" s="53" t="s">
        <v>3355</v>
      </c>
      <c r="D322" s="53" t="s">
        <v>4914</v>
      </c>
      <c r="E322" s="53" t="s">
        <v>4099</v>
      </c>
      <c r="F322" s="53" t="s">
        <v>5851</v>
      </c>
      <c r="G322" s="53" t="s">
        <v>4095</v>
      </c>
      <c r="H322" s="53" t="s">
        <v>4915</v>
      </c>
      <c r="I322" s="53">
        <v>2400</v>
      </c>
      <c r="J322" s="53" t="s">
        <v>1292</v>
      </c>
      <c r="K322" s="53" t="s">
        <v>4218</v>
      </c>
      <c r="L322" s="53" t="s">
        <v>4219</v>
      </c>
      <c r="M322" s="53" t="s">
        <v>4584</v>
      </c>
      <c r="N322" s="53" t="s">
        <v>4838</v>
      </c>
      <c r="O322" s="53" t="s">
        <v>5685</v>
      </c>
      <c r="P322" s="53" t="s">
        <v>5686</v>
      </c>
      <c r="Q322" s="53" t="s">
        <v>4915</v>
      </c>
      <c r="R322" s="53" t="s">
        <v>4916</v>
      </c>
      <c r="S322" s="53" t="s">
        <v>4917</v>
      </c>
      <c r="T322" s="53" t="s">
        <v>3355</v>
      </c>
      <c r="U322" s="53" t="s">
        <v>4360</v>
      </c>
      <c r="V322" s="53" t="s">
        <v>3352</v>
      </c>
      <c r="W322" s="53" t="s">
        <v>3355</v>
      </c>
      <c r="X322" s="53" t="s">
        <v>4918</v>
      </c>
      <c r="Y322" s="53" t="s">
        <v>4259</v>
      </c>
      <c r="Z322" s="53" t="s">
        <v>5852</v>
      </c>
      <c r="AA322" s="53" t="s">
        <v>4584</v>
      </c>
      <c r="AB322" s="53" t="s">
        <v>5687</v>
      </c>
      <c r="AC322" s="53" t="s">
        <v>4447</v>
      </c>
      <c r="AD322" s="53" t="s">
        <v>3355</v>
      </c>
      <c r="AE322" s="53" t="s">
        <v>3355</v>
      </c>
      <c r="AF322" s="53" t="s">
        <v>4227</v>
      </c>
      <c r="AG322" s="53" t="s">
        <v>3355</v>
      </c>
      <c r="AH322" s="53" t="s">
        <v>3355</v>
      </c>
      <c r="AI322" s="53" t="s">
        <v>4227</v>
      </c>
      <c r="AJ322" s="53" t="s">
        <v>3355</v>
      </c>
      <c r="AK322" s="53" t="s">
        <v>1292</v>
      </c>
      <c r="AL322" s="53" t="s">
        <v>5853</v>
      </c>
      <c r="AM322" s="53" t="s">
        <v>3355</v>
      </c>
      <c r="AN322" s="53" t="s">
        <v>5854</v>
      </c>
      <c r="AO322" s="53" t="s">
        <v>3355</v>
      </c>
      <c r="AP322" s="54">
        <v>45821.7918402778</v>
      </c>
      <c r="AQ322" s="53" t="s">
        <v>5855</v>
      </c>
      <c r="AR322" s="53" t="s">
        <v>3473</v>
      </c>
      <c r="AS322" s="53" t="s">
        <v>3383</v>
      </c>
      <c r="AT322" s="53" t="s">
        <v>5688</v>
      </c>
      <c r="AU322" s="53" t="s">
        <v>5856</v>
      </c>
      <c r="AV322" s="53" t="s">
        <v>4913</v>
      </c>
      <c r="AW322" s="54">
        <v>45797.6149421296</v>
      </c>
      <c r="AX322" s="53" t="s">
        <v>5853</v>
      </c>
      <c r="AY322" s="53" t="s">
        <v>4090</v>
      </c>
      <c r="AZ322" s="53" t="s">
        <v>3355</v>
      </c>
      <c r="BA322" s="53" t="s">
        <v>3355</v>
      </c>
      <c r="BB322" s="53" t="s">
        <v>3355</v>
      </c>
      <c r="BC322" s="53" t="s">
        <v>3355</v>
      </c>
      <c r="BD322" s="53" t="s">
        <v>4252</v>
      </c>
      <c r="BE322" s="53" t="s">
        <v>3355</v>
      </c>
      <c r="BF322" s="53" t="s">
        <v>4092</v>
      </c>
      <c r="BG322" s="53" t="s">
        <v>3355</v>
      </c>
      <c r="BH322" s="53" t="s">
        <v>3355</v>
      </c>
      <c r="BI322" s="53" t="s">
        <v>739</v>
      </c>
      <c r="BJ322" s="53" t="s">
        <v>3355</v>
      </c>
      <c r="BK322" s="53" t="s">
        <v>3355</v>
      </c>
      <c r="BL322" s="53" t="s">
        <v>3355</v>
      </c>
      <c r="BM322" s="53" t="s">
        <v>3355</v>
      </c>
      <c r="BN322" s="53">
        <v>2400</v>
      </c>
      <c r="BO322" s="53" t="s">
        <v>3355</v>
      </c>
      <c r="BP322" s="53" t="s">
        <v>4581</v>
      </c>
      <c r="BQ322" s="53" t="s">
        <v>3355</v>
      </c>
      <c r="BR322" s="53" t="s">
        <v>3355</v>
      </c>
      <c r="BS322" s="53" t="s">
        <v>3355</v>
      </c>
      <c r="BT322" s="53" t="s">
        <v>1292</v>
      </c>
      <c r="BU322" s="53">
        <v>250612000618</v>
      </c>
      <c r="BV322" s="53" t="s">
        <v>3355</v>
      </c>
      <c r="BW322" s="53" t="s">
        <v>3355</v>
      </c>
      <c r="BX322" s="53">
        <v>2400</v>
      </c>
      <c r="BY322" s="53" t="s">
        <v>3355</v>
      </c>
      <c r="BZ322" s="53" t="s">
        <v>3383</v>
      </c>
      <c r="CA322" s="53" t="s">
        <v>4095</v>
      </c>
      <c r="CB322" s="53" t="s">
        <v>4095</v>
      </c>
      <c r="CC322" s="53" t="s">
        <v>3355</v>
      </c>
      <c r="CD322" s="53" t="s">
        <v>3355</v>
      </c>
      <c r="CE322" t="s">
        <v>4096</v>
      </c>
      <c r="CF322" t="s">
        <v>4097</v>
      </c>
    </row>
    <row r="323" spans="1:84">
      <c r="A323" s="53">
        <v>17663</v>
      </c>
      <c r="B323" s="53" t="s">
        <v>5683</v>
      </c>
      <c r="C323" s="53" t="s">
        <v>3355</v>
      </c>
      <c r="D323" s="53" t="s">
        <v>4923</v>
      </c>
      <c r="E323" s="53" t="s">
        <v>4099</v>
      </c>
      <c r="F323" s="53" t="s">
        <v>5857</v>
      </c>
      <c r="G323" s="53" t="s">
        <v>4095</v>
      </c>
      <c r="H323" s="53" t="s">
        <v>4924</v>
      </c>
      <c r="I323" s="53">
        <v>2000</v>
      </c>
      <c r="J323" s="53" t="s">
        <v>1292</v>
      </c>
      <c r="K323" s="53" t="s">
        <v>4218</v>
      </c>
      <c r="L323" s="53" t="s">
        <v>4219</v>
      </c>
      <c r="M323" s="53" t="s">
        <v>4584</v>
      </c>
      <c r="N323" s="53" t="s">
        <v>4925</v>
      </c>
      <c r="O323" s="53" t="s">
        <v>5685</v>
      </c>
      <c r="P323" s="53" t="s">
        <v>5686</v>
      </c>
      <c r="Q323" s="53" t="s">
        <v>4103</v>
      </c>
      <c r="R323" s="53" t="s">
        <v>4926</v>
      </c>
      <c r="S323" s="53" t="s">
        <v>4927</v>
      </c>
      <c r="T323" s="53" t="s">
        <v>4106</v>
      </c>
      <c r="U323" s="53" t="s">
        <v>4360</v>
      </c>
      <c r="V323" s="53" t="s">
        <v>3352</v>
      </c>
      <c r="W323" s="53" t="s">
        <v>3355</v>
      </c>
      <c r="X323" s="53" t="s">
        <v>3355</v>
      </c>
      <c r="Y323" s="53" t="s">
        <v>4259</v>
      </c>
      <c r="Z323" s="53" t="s">
        <v>5852</v>
      </c>
      <c r="AA323" s="53" t="s">
        <v>4584</v>
      </c>
      <c r="AB323" s="53" t="s">
        <v>5687</v>
      </c>
      <c r="AC323" s="53" t="s">
        <v>4447</v>
      </c>
      <c r="AD323" s="53" t="s">
        <v>3355</v>
      </c>
      <c r="AE323" s="53" t="s">
        <v>3355</v>
      </c>
      <c r="AF323" s="53" t="s">
        <v>4227</v>
      </c>
      <c r="AG323" s="53" t="s">
        <v>3355</v>
      </c>
      <c r="AH323" s="53" t="s">
        <v>3355</v>
      </c>
      <c r="AI323" s="53" t="s">
        <v>4227</v>
      </c>
      <c r="AJ323" s="53" t="s">
        <v>3355</v>
      </c>
      <c r="AK323" s="53" t="s">
        <v>1292</v>
      </c>
      <c r="AL323" s="53" t="s">
        <v>5858</v>
      </c>
      <c r="AM323" s="53" t="s">
        <v>3355</v>
      </c>
      <c r="AN323" s="53" t="s">
        <v>5020</v>
      </c>
      <c r="AO323" s="53" t="s">
        <v>3355</v>
      </c>
      <c r="AP323" s="54">
        <v>45821.7950462963</v>
      </c>
      <c r="AQ323" s="53" t="s">
        <v>5859</v>
      </c>
      <c r="AR323" s="53" t="s">
        <v>3473</v>
      </c>
      <c r="AS323" s="53" t="s">
        <v>3383</v>
      </c>
      <c r="AT323" s="53" t="s">
        <v>5691</v>
      </c>
      <c r="AU323" s="53" t="s">
        <v>5860</v>
      </c>
      <c r="AV323" s="53" t="s">
        <v>4922</v>
      </c>
      <c r="AW323" s="54">
        <v>45796.7816087963</v>
      </c>
      <c r="AX323" s="53" t="s">
        <v>5858</v>
      </c>
      <c r="AY323" s="53" t="s">
        <v>4090</v>
      </c>
      <c r="AZ323" s="53" t="s">
        <v>3355</v>
      </c>
      <c r="BA323" s="53" t="s">
        <v>3355</v>
      </c>
      <c r="BB323" s="53" t="s">
        <v>3355</v>
      </c>
      <c r="BC323" s="53" t="s">
        <v>4109</v>
      </c>
      <c r="BD323" s="53" t="s">
        <v>4110</v>
      </c>
      <c r="BE323" s="53" t="s">
        <v>3355</v>
      </c>
      <c r="BF323" s="53" t="s">
        <v>4092</v>
      </c>
      <c r="BG323" s="53" t="s">
        <v>4111</v>
      </c>
      <c r="BH323" s="53" t="s">
        <v>4930</v>
      </c>
      <c r="BI323" s="53" t="s">
        <v>4113</v>
      </c>
      <c r="BJ323" s="53" t="s">
        <v>3355</v>
      </c>
      <c r="BK323" s="53" t="s">
        <v>3355</v>
      </c>
      <c r="BL323" s="53" t="s">
        <v>3355</v>
      </c>
      <c r="BM323" s="53" t="s">
        <v>3355</v>
      </c>
      <c r="BN323" s="53">
        <v>2000</v>
      </c>
      <c r="BO323" s="53" t="s">
        <v>3355</v>
      </c>
      <c r="BP323" s="53" t="s">
        <v>4581</v>
      </c>
      <c r="BQ323" s="53" t="s">
        <v>4114</v>
      </c>
      <c r="BR323" s="53" t="s">
        <v>3355</v>
      </c>
      <c r="BS323" s="53" t="s">
        <v>3355</v>
      </c>
      <c r="BT323" s="53" t="s">
        <v>1292</v>
      </c>
      <c r="BU323" s="53">
        <v>250612000620</v>
      </c>
      <c r="BV323" s="53" t="s">
        <v>3355</v>
      </c>
      <c r="BW323" s="53" t="s">
        <v>3355</v>
      </c>
      <c r="BX323" s="53">
        <v>2000</v>
      </c>
      <c r="BY323" s="53" t="s">
        <v>3355</v>
      </c>
      <c r="BZ323" s="53" t="s">
        <v>3383</v>
      </c>
      <c r="CA323" s="53" t="s">
        <v>4095</v>
      </c>
      <c r="CB323" s="53" t="s">
        <v>4095</v>
      </c>
      <c r="CC323" s="53" t="s">
        <v>3355</v>
      </c>
      <c r="CD323" s="53" t="s">
        <v>3355</v>
      </c>
      <c r="CE323" t="s">
        <v>4096</v>
      </c>
      <c r="CF323" t="s">
        <v>4097</v>
      </c>
    </row>
    <row r="324" spans="1:84">
      <c r="A324" s="53">
        <v>17832</v>
      </c>
      <c r="B324" s="53" t="s">
        <v>5683</v>
      </c>
      <c r="C324" s="53" t="s">
        <v>3355</v>
      </c>
      <c r="D324" s="53" t="s">
        <v>5117</v>
      </c>
      <c r="E324" s="53" t="s">
        <v>4099</v>
      </c>
      <c r="F324" s="53" t="s">
        <v>5861</v>
      </c>
      <c r="G324" s="53" t="s">
        <v>4095</v>
      </c>
      <c r="H324" s="53" t="s">
        <v>3622</v>
      </c>
      <c r="I324" s="53">
        <v>35750</v>
      </c>
      <c r="J324" s="53" t="s">
        <v>1292</v>
      </c>
      <c r="K324" s="53" t="s">
        <v>4218</v>
      </c>
      <c r="L324" s="53" t="s">
        <v>4219</v>
      </c>
      <c r="M324" s="53" t="s">
        <v>4584</v>
      </c>
      <c r="N324" s="53" t="s">
        <v>3355</v>
      </c>
      <c r="O324" s="53" t="s">
        <v>5685</v>
      </c>
      <c r="P324" s="53" t="s">
        <v>5686</v>
      </c>
      <c r="Q324" s="53" t="s">
        <v>3622</v>
      </c>
      <c r="R324" s="53" t="s">
        <v>4177</v>
      </c>
      <c r="S324" s="53" t="s">
        <v>4178</v>
      </c>
      <c r="T324" s="53" t="s">
        <v>4087</v>
      </c>
      <c r="U324" s="53" t="s">
        <v>4360</v>
      </c>
      <c r="V324" s="53" t="s">
        <v>3352</v>
      </c>
      <c r="W324" s="53" t="s">
        <v>3355</v>
      </c>
      <c r="X324" s="53" t="s">
        <v>5119</v>
      </c>
      <c r="Y324" s="53" t="s">
        <v>4259</v>
      </c>
      <c r="Z324" s="53" t="s">
        <v>5862</v>
      </c>
      <c r="AA324" s="53" t="s">
        <v>4584</v>
      </c>
      <c r="AB324" s="53" t="s">
        <v>5687</v>
      </c>
      <c r="AC324" s="53" t="s">
        <v>4447</v>
      </c>
      <c r="AD324" s="53" t="s">
        <v>3355</v>
      </c>
      <c r="AE324" s="53" t="s">
        <v>3355</v>
      </c>
      <c r="AF324" s="53" t="s">
        <v>4227</v>
      </c>
      <c r="AG324" s="53" t="s">
        <v>3355</v>
      </c>
      <c r="AH324" s="53" t="s">
        <v>3355</v>
      </c>
      <c r="AI324" s="53" t="s">
        <v>4227</v>
      </c>
      <c r="AJ324" s="53" t="s">
        <v>3355</v>
      </c>
      <c r="AK324" s="53" t="s">
        <v>1292</v>
      </c>
      <c r="AL324" s="53" t="s">
        <v>5863</v>
      </c>
      <c r="AM324" s="53" t="s">
        <v>3355</v>
      </c>
      <c r="AN324" s="53" t="s">
        <v>5864</v>
      </c>
      <c r="AO324" s="53" t="s">
        <v>3355</v>
      </c>
      <c r="AP324" s="54">
        <v>45821.7864699074</v>
      </c>
      <c r="AQ324" s="53" t="s">
        <v>5865</v>
      </c>
      <c r="AR324" s="53" t="s">
        <v>3473</v>
      </c>
      <c r="AS324" s="53" t="s">
        <v>3383</v>
      </c>
      <c r="AT324" s="53" t="s">
        <v>5688</v>
      </c>
      <c r="AU324" s="53" t="s">
        <v>5866</v>
      </c>
      <c r="AV324" s="53" t="s">
        <v>5116</v>
      </c>
      <c r="AW324" s="54">
        <v>45761.7814351852</v>
      </c>
      <c r="AX324" s="53" t="s">
        <v>5863</v>
      </c>
      <c r="AY324" s="53" t="s">
        <v>4090</v>
      </c>
      <c r="AZ324" s="53" t="s">
        <v>3355</v>
      </c>
      <c r="BA324" s="53" t="s">
        <v>3355</v>
      </c>
      <c r="BB324" s="53" t="s">
        <v>3355</v>
      </c>
      <c r="BC324" s="53" t="s">
        <v>3497</v>
      </c>
      <c r="BD324" s="53" t="s">
        <v>4180</v>
      </c>
      <c r="BE324" s="53" t="s">
        <v>2832</v>
      </c>
      <c r="BF324" s="53" t="s">
        <v>4092</v>
      </c>
      <c r="BG324" s="53" t="s">
        <v>3355</v>
      </c>
      <c r="BH324" s="53" t="s">
        <v>3355</v>
      </c>
      <c r="BI324" s="53" t="s">
        <v>2814</v>
      </c>
      <c r="BJ324" s="53" t="s">
        <v>3355</v>
      </c>
      <c r="BK324" s="53" t="s">
        <v>3355</v>
      </c>
      <c r="BL324" s="53" t="s">
        <v>3355</v>
      </c>
      <c r="BM324" s="53" t="s">
        <v>3355</v>
      </c>
      <c r="BN324" s="53">
        <v>35750</v>
      </c>
      <c r="BO324" s="53" t="s">
        <v>3355</v>
      </c>
      <c r="BP324" s="53" t="s">
        <v>4581</v>
      </c>
      <c r="BQ324" s="53" t="s">
        <v>3355</v>
      </c>
      <c r="BR324" s="53" t="s">
        <v>3355</v>
      </c>
      <c r="BS324" s="53" t="s">
        <v>3355</v>
      </c>
      <c r="BT324" s="53" t="s">
        <v>3355</v>
      </c>
      <c r="BU324" s="53">
        <v>250521002239</v>
      </c>
      <c r="BV324" s="53" t="s">
        <v>3355</v>
      </c>
      <c r="BW324" s="53" t="s">
        <v>3355</v>
      </c>
      <c r="BX324" s="53">
        <v>35750</v>
      </c>
      <c r="BY324" s="53" t="s">
        <v>1292</v>
      </c>
      <c r="BZ324" s="53" t="s">
        <v>3383</v>
      </c>
      <c r="CA324" s="53" t="s">
        <v>4095</v>
      </c>
      <c r="CB324" s="53" t="s">
        <v>4095</v>
      </c>
      <c r="CC324" s="53" t="s">
        <v>3355</v>
      </c>
      <c r="CD324" s="53" t="s">
        <v>3355</v>
      </c>
      <c r="CE324" t="s">
        <v>4096</v>
      </c>
      <c r="CF324" t="s">
        <v>4097</v>
      </c>
    </row>
    <row r="325" spans="1:84">
      <c r="A325" s="53">
        <v>17833</v>
      </c>
      <c r="B325" s="53" t="s">
        <v>5683</v>
      </c>
      <c r="C325" s="53" t="s">
        <v>3355</v>
      </c>
      <c r="D325" s="53" t="s">
        <v>5133</v>
      </c>
      <c r="E325" s="53" t="s">
        <v>4099</v>
      </c>
      <c r="F325" s="53" t="s">
        <v>5867</v>
      </c>
      <c r="G325" s="53" t="s">
        <v>4095</v>
      </c>
      <c r="H325" s="53" t="s">
        <v>3123</v>
      </c>
      <c r="I325" s="53">
        <v>10230</v>
      </c>
      <c r="J325" s="53" t="s">
        <v>1292</v>
      </c>
      <c r="K325" s="53" t="s">
        <v>4218</v>
      </c>
      <c r="L325" s="53" t="s">
        <v>4219</v>
      </c>
      <c r="M325" s="53" t="s">
        <v>4584</v>
      </c>
      <c r="N325" s="53" t="s">
        <v>3355</v>
      </c>
      <c r="O325" s="53" t="s">
        <v>5685</v>
      </c>
      <c r="P325" s="53" t="s">
        <v>5686</v>
      </c>
      <c r="Q325" s="53" t="s">
        <v>3123</v>
      </c>
      <c r="R325" s="53" t="s">
        <v>4250</v>
      </c>
      <c r="S325" s="53" t="s">
        <v>4172</v>
      </c>
      <c r="T325" s="53" t="s">
        <v>4087</v>
      </c>
      <c r="U325" s="53" t="s">
        <v>4360</v>
      </c>
      <c r="V325" s="53" t="s">
        <v>3352</v>
      </c>
      <c r="W325" s="53" t="s">
        <v>3355</v>
      </c>
      <c r="X325" s="53" t="s">
        <v>5135</v>
      </c>
      <c r="Y325" s="53" t="s">
        <v>4259</v>
      </c>
      <c r="Z325" s="53" t="s">
        <v>5862</v>
      </c>
      <c r="AA325" s="53" t="s">
        <v>4584</v>
      </c>
      <c r="AB325" s="53" t="s">
        <v>5687</v>
      </c>
      <c r="AC325" s="53" t="s">
        <v>4447</v>
      </c>
      <c r="AD325" s="53" t="s">
        <v>3355</v>
      </c>
      <c r="AE325" s="53" t="s">
        <v>3355</v>
      </c>
      <c r="AF325" s="53" t="s">
        <v>4227</v>
      </c>
      <c r="AG325" s="53" t="s">
        <v>3355</v>
      </c>
      <c r="AH325" s="53" t="s">
        <v>3355</v>
      </c>
      <c r="AI325" s="53" t="s">
        <v>4227</v>
      </c>
      <c r="AJ325" s="53" t="s">
        <v>3355</v>
      </c>
      <c r="AK325" s="53" t="s">
        <v>1292</v>
      </c>
      <c r="AL325" s="53" t="s">
        <v>5868</v>
      </c>
      <c r="AM325" s="53" t="s">
        <v>3355</v>
      </c>
      <c r="AN325" s="53" t="s">
        <v>5869</v>
      </c>
      <c r="AO325" s="53" t="s">
        <v>3355</v>
      </c>
      <c r="AP325" s="54">
        <v>45821.7939699074</v>
      </c>
      <c r="AQ325" s="53" t="s">
        <v>5870</v>
      </c>
      <c r="AR325" s="53" t="s">
        <v>3473</v>
      </c>
      <c r="AS325" s="53" t="s">
        <v>3383</v>
      </c>
      <c r="AT325" s="53" t="s">
        <v>5688</v>
      </c>
      <c r="AU325" s="53" t="s">
        <v>5871</v>
      </c>
      <c r="AV325" s="53" t="s">
        <v>5132</v>
      </c>
      <c r="AW325" s="54">
        <v>45761.6149189815</v>
      </c>
      <c r="AX325" s="53" t="s">
        <v>5868</v>
      </c>
      <c r="AY325" s="53" t="s">
        <v>4090</v>
      </c>
      <c r="AZ325" s="53" t="s">
        <v>3355</v>
      </c>
      <c r="BA325" s="53" t="s">
        <v>3355</v>
      </c>
      <c r="BB325" s="53" t="s">
        <v>3355</v>
      </c>
      <c r="BC325" s="53" t="s">
        <v>3121</v>
      </c>
      <c r="BD325" s="53" t="s">
        <v>4252</v>
      </c>
      <c r="BE325" s="53" t="s">
        <v>2856</v>
      </c>
      <c r="BF325" s="53" t="s">
        <v>4092</v>
      </c>
      <c r="BG325" s="53" t="s">
        <v>3355</v>
      </c>
      <c r="BH325" s="53" t="s">
        <v>3355</v>
      </c>
      <c r="BI325" s="53" t="s">
        <v>2814</v>
      </c>
      <c r="BJ325" s="53" t="s">
        <v>3355</v>
      </c>
      <c r="BK325" s="53" t="s">
        <v>3355</v>
      </c>
      <c r="BL325" s="53" t="s">
        <v>3355</v>
      </c>
      <c r="BM325" s="53" t="s">
        <v>3355</v>
      </c>
      <c r="BN325" s="53">
        <v>10230</v>
      </c>
      <c r="BO325" s="53" t="s">
        <v>3355</v>
      </c>
      <c r="BP325" s="53" t="s">
        <v>4581</v>
      </c>
      <c r="BQ325" s="53" t="s">
        <v>3355</v>
      </c>
      <c r="BR325" s="53" t="s">
        <v>3355</v>
      </c>
      <c r="BS325" s="53" t="s">
        <v>3355</v>
      </c>
      <c r="BT325" s="53" t="s">
        <v>3355</v>
      </c>
      <c r="BU325" s="53">
        <v>250521002230</v>
      </c>
      <c r="BV325" s="53" t="s">
        <v>3355</v>
      </c>
      <c r="BW325" s="53" t="s">
        <v>3355</v>
      </c>
      <c r="BX325" s="53">
        <v>10230</v>
      </c>
      <c r="BY325" s="53" t="s">
        <v>1292</v>
      </c>
      <c r="BZ325" s="53" t="s">
        <v>3383</v>
      </c>
      <c r="CA325" s="53" t="s">
        <v>4095</v>
      </c>
      <c r="CB325" s="53" t="s">
        <v>4095</v>
      </c>
      <c r="CC325" s="53" t="s">
        <v>3355</v>
      </c>
      <c r="CD325" s="53" t="s">
        <v>3355</v>
      </c>
      <c r="CE325" t="s">
        <v>4096</v>
      </c>
      <c r="CF325" t="s">
        <v>4097</v>
      </c>
    </row>
    <row r="326" spans="1:84">
      <c r="A326" s="53">
        <v>18390</v>
      </c>
      <c r="B326" s="53" t="s">
        <v>5683</v>
      </c>
      <c r="C326" s="53" t="s">
        <v>3355</v>
      </c>
      <c r="D326" s="53" t="s">
        <v>4899</v>
      </c>
      <c r="E326" s="53" t="s">
        <v>4099</v>
      </c>
      <c r="F326" s="53" t="s">
        <v>5872</v>
      </c>
      <c r="G326" s="53" t="s">
        <v>4095</v>
      </c>
      <c r="H326" s="53" t="s">
        <v>3848</v>
      </c>
      <c r="I326" s="53">
        <v>27000</v>
      </c>
      <c r="J326" s="53" t="s">
        <v>1292</v>
      </c>
      <c r="K326" s="53" t="s">
        <v>4218</v>
      </c>
      <c r="L326" s="53" t="s">
        <v>4219</v>
      </c>
      <c r="M326" s="53" t="s">
        <v>4631</v>
      </c>
      <c r="N326" s="53" t="s">
        <v>4613</v>
      </c>
      <c r="O326" s="53" t="s">
        <v>5685</v>
      </c>
      <c r="P326" s="53" t="s">
        <v>5686</v>
      </c>
      <c r="Q326" s="53" t="s">
        <v>3848</v>
      </c>
      <c r="R326" s="53" t="s">
        <v>4152</v>
      </c>
      <c r="S326" s="53" t="s">
        <v>4153</v>
      </c>
      <c r="T326" s="53" t="s">
        <v>4087</v>
      </c>
      <c r="U326" s="53" t="s">
        <v>4360</v>
      </c>
      <c r="V326" s="53" t="s">
        <v>3352</v>
      </c>
      <c r="W326" s="53" t="s">
        <v>3355</v>
      </c>
      <c r="X326" s="53" t="s">
        <v>4901</v>
      </c>
      <c r="Y326" s="53" t="s">
        <v>4259</v>
      </c>
      <c r="Z326" s="53" t="s">
        <v>5852</v>
      </c>
      <c r="AA326" s="53" t="s">
        <v>4631</v>
      </c>
      <c r="AB326" s="53" t="s">
        <v>5687</v>
      </c>
      <c r="AC326" s="53" t="s">
        <v>4447</v>
      </c>
      <c r="AD326" s="53" t="s">
        <v>3355</v>
      </c>
      <c r="AE326" s="53" t="s">
        <v>3355</v>
      </c>
      <c r="AF326" s="53" t="s">
        <v>4227</v>
      </c>
      <c r="AG326" s="53" t="s">
        <v>3355</v>
      </c>
      <c r="AH326" s="53" t="s">
        <v>3355</v>
      </c>
      <c r="AI326" s="53" t="s">
        <v>4227</v>
      </c>
      <c r="AJ326" s="53" t="s">
        <v>3355</v>
      </c>
      <c r="AK326" s="53" t="s">
        <v>1292</v>
      </c>
      <c r="AL326" s="53" t="s">
        <v>5873</v>
      </c>
      <c r="AM326" s="53" t="s">
        <v>3355</v>
      </c>
      <c r="AN326" s="53" t="s">
        <v>5080</v>
      </c>
      <c r="AO326" s="53" t="s">
        <v>3355</v>
      </c>
      <c r="AP326" s="54">
        <v>45820.5762731481</v>
      </c>
      <c r="AQ326" s="53" t="s">
        <v>5874</v>
      </c>
      <c r="AR326" s="53" t="s">
        <v>3473</v>
      </c>
      <c r="AS326" s="53" t="s">
        <v>3383</v>
      </c>
      <c r="AT326" s="53" t="s">
        <v>5688</v>
      </c>
      <c r="AU326" s="53" t="s">
        <v>5875</v>
      </c>
      <c r="AV326" s="53" t="s">
        <v>4898</v>
      </c>
      <c r="AW326" s="54">
        <v>45800.6147222222</v>
      </c>
      <c r="AX326" s="53" t="s">
        <v>5873</v>
      </c>
      <c r="AY326" s="53" t="s">
        <v>4090</v>
      </c>
      <c r="AZ326" s="53" t="s">
        <v>3355</v>
      </c>
      <c r="BA326" s="53" t="s">
        <v>3355</v>
      </c>
      <c r="BB326" s="53" t="s">
        <v>3355</v>
      </c>
      <c r="BC326" s="53" t="s">
        <v>3371</v>
      </c>
      <c r="BD326" s="53" t="s">
        <v>4155</v>
      </c>
      <c r="BE326" s="53" t="s">
        <v>2841</v>
      </c>
      <c r="BF326" s="53" t="s">
        <v>4092</v>
      </c>
      <c r="BG326" s="53" t="s">
        <v>3355</v>
      </c>
      <c r="BH326" s="53" t="s">
        <v>3355</v>
      </c>
      <c r="BI326" s="53" t="s">
        <v>2814</v>
      </c>
      <c r="BJ326" s="53" t="s">
        <v>3355</v>
      </c>
      <c r="BK326" s="53" t="s">
        <v>3355</v>
      </c>
      <c r="BL326" s="53" t="s">
        <v>3355</v>
      </c>
      <c r="BM326" s="53" t="s">
        <v>3355</v>
      </c>
      <c r="BN326" s="53">
        <v>27000</v>
      </c>
      <c r="BO326" s="53" t="s">
        <v>3355</v>
      </c>
      <c r="BP326" s="53" t="s">
        <v>4581</v>
      </c>
      <c r="BQ326" s="53" t="s">
        <v>3355</v>
      </c>
      <c r="BR326" s="53" t="s">
        <v>3355</v>
      </c>
      <c r="BS326" s="53" t="s">
        <v>3355</v>
      </c>
      <c r="BT326" s="53" t="s">
        <v>3355</v>
      </c>
      <c r="BU326" s="53">
        <v>250612000627</v>
      </c>
      <c r="BV326" s="53" t="s">
        <v>3355</v>
      </c>
      <c r="BW326" s="53" t="s">
        <v>3355</v>
      </c>
      <c r="BX326" s="53">
        <v>27000</v>
      </c>
      <c r="BY326" s="53" t="s">
        <v>1292</v>
      </c>
      <c r="BZ326" s="53" t="s">
        <v>3383</v>
      </c>
      <c r="CA326" s="53" t="s">
        <v>4095</v>
      </c>
      <c r="CB326" s="53" t="s">
        <v>4095</v>
      </c>
      <c r="CC326" s="53" t="s">
        <v>3355</v>
      </c>
      <c r="CD326" s="53" t="s">
        <v>3355</v>
      </c>
      <c r="CE326" t="s">
        <v>4096</v>
      </c>
      <c r="CF326" t="s">
        <v>4097</v>
      </c>
    </row>
    <row r="327" spans="1:84">
      <c r="A327" s="53">
        <v>18391</v>
      </c>
      <c r="B327" s="53" t="s">
        <v>5683</v>
      </c>
      <c r="C327" s="53" t="s">
        <v>3355</v>
      </c>
      <c r="D327" s="53" t="s">
        <v>4949</v>
      </c>
      <c r="E327" s="53" t="s">
        <v>4099</v>
      </c>
      <c r="F327" s="53" t="s">
        <v>5876</v>
      </c>
      <c r="G327" s="53" t="s">
        <v>4095</v>
      </c>
      <c r="H327" s="53" t="s">
        <v>3017</v>
      </c>
      <c r="I327" s="53">
        <v>16736</v>
      </c>
      <c r="J327" s="53" t="s">
        <v>1292</v>
      </c>
      <c r="K327" s="53" t="s">
        <v>4218</v>
      </c>
      <c r="L327" s="53" t="s">
        <v>4219</v>
      </c>
      <c r="M327" s="53" t="s">
        <v>4631</v>
      </c>
      <c r="N327" s="53" t="s">
        <v>4838</v>
      </c>
      <c r="O327" s="53" t="s">
        <v>5685</v>
      </c>
      <c r="P327" s="53" t="s">
        <v>5686</v>
      </c>
      <c r="Q327" s="53" t="s">
        <v>3017</v>
      </c>
      <c r="R327" s="53" t="s">
        <v>4300</v>
      </c>
      <c r="S327" s="53" t="s">
        <v>4153</v>
      </c>
      <c r="T327" s="53" t="s">
        <v>4087</v>
      </c>
      <c r="U327" s="53" t="s">
        <v>4360</v>
      </c>
      <c r="V327" s="53" t="s">
        <v>3352</v>
      </c>
      <c r="W327" s="53" t="s">
        <v>3355</v>
      </c>
      <c r="X327" s="53" t="s">
        <v>4950</v>
      </c>
      <c r="Y327" s="53" t="s">
        <v>4259</v>
      </c>
      <c r="Z327" s="53" t="s">
        <v>5852</v>
      </c>
      <c r="AA327" s="53" t="s">
        <v>4631</v>
      </c>
      <c r="AB327" s="53" t="s">
        <v>5687</v>
      </c>
      <c r="AC327" s="53" t="s">
        <v>4447</v>
      </c>
      <c r="AD327" s="53" t="s">
        <v>3355</v>
      </c>
      <c r="AE327" s="53" t="s">
        <v>3355</v>
      </c>
      <c r="AF327" s="53" t="s">
        <v>4227</v>
      </c>
      <c r="AG327" s="53" t="s">
        <v>3355</v>
      </c>
      <c r="AH327" s="53" t="s">
        <v>3355</v>
      </c>
      <c r="AI327" s="53" t="s">
        <v>4227</v>
      </c>
      <c r="AJ327" s="53" t="s">
        <v>3355</v>
      </c>
      <c r="AK327" s="53" t="s">
        <v>1292</v>
      </c>
      <c r="AL327" s="53" t="s">
        <v>5877</v>
      </c>
      <c r="AM327" s="53" t="s">
        <v>3355</v>
      </c>
      <c r="AN327" s="53" t="s">
        <v>4359</v>
      </c>
      <c r="AO327" s="53" t="s">
        <v>3355</v>
      </c>
      <c r="AP327" s="54">
        <v>45820.575462963</v>
      </c>
      <c r="AQ327" s="53" t="s">
        <v>5878</v>
      </c>
      <c r="AR327" s="53" t="s">
        <v>3473</v>
      </c>
      <c r="AS327" s="53" t="s">
        <v>3383</v>
      </c>
      <c r="AT327" s="53" t="s">
        <v>5688</v>
      </c>
      <c r="AU327" s="53" t="s">
        <v>5879</v>
      </c>
      <c r="AV327" s="53" t="s">
        <v>4948</v>
      </c>
      <c r="AW327" s="54">
        <v>45797.781412037</v>
      </c>
      <c r="AX327" s="53" t="s">
        <v>5877</v>
      </c>
      <c r="AY327" s="53" t="s">
        <v>4090</v>
      </c>
      <c r="AZ327" s="53" t="s">
        <v>3355</v>
      </c>
      <c r="BA327" s="53" t="s">
        <v>3355</v>
      </c>
      <c r="BB327" s="53" t="s">
        <v>1292</v>
      </c>
      <c r="BC327" s="53" t="s">
        <v>2954</v>
      </c>
      <c r="BD327" s="53" t="s">
        <v>4164</v>
      </c>
      <c r="BE327" s="53" t="s">
        <v>3355</v>
      </c>
      <c r="BF327" s="53" t="s">
        <v>4092</v>
      </c>
      <c r="BG327" s="53" t="s">
        <v>3355</v>
      </c>
      <c r="BH327" s="53" t="s">
        <v>3355</v>
      </c>
      <c r="BI327" s="53" t="s">
        <v>2814</v>
      </c>
      <c r="BJ327" s="53" t="s">
        <v>3355</v>
      </c>
      <c r="BK327" s="53" t="s">
        <v>3355</v>
      </c>
      <c r="BL327" s="53" t="s">
        <v>3355</v>
      </c>
      <c r="BM327" s="53" t="s">
        <v>3355</v>
      </c>
      <c r="BN327" s="53">
        <v>16736</v>
      </c>
      <c r="BO327" s="53" t="s">
        <v>3355</v>
      </c>
      <c r="BP327" s="53" t="s">
        <v>4581</v>
      </c>
      <c r="BQ327" s="53" t="s">
        <v>3355</v>
      </c>
      <c r="BR327" s="53" t="s">
        <v>3355</v>
      </c>
      <c r="BS327" s="53" t="s">
        <v>3355</v>
      </c>
      <c r="BT327" s="53" t="s">
        <v>3355</v>
      </c>
      <c r="BU327" s="53">
        <v>250612000622</v>
      </c>
      <c r="BV327" s="53" t="s">
        <v>3355</v>
      </c>
      <c r="BW327" s="53" t="s">
        <v>3355</v>
      </c>
      <c r="BX327" s="53">
        <v>16736</v>
      </c>
      <c r="BY327" s="53" t="s">
        <v>3355</v>
      </c>
      <c r="BZ327" s="53" t="s">
        <v>3383</v>
      </c>
      <c r="CA327" s="53" t="s">
        <v>4095</v>
      </c>
      <c r="CB327" s="53" t="s">
        <v>4095</v>
      </c>
      <c r="CC327" s="53" t="s">
        <v>3355</v>
      </c>
      <c r="CD327" s="53" t="s">
        <v>3355</v>
      </c>
      <c r="CE327" t="s">
        <v>4096</v>
      </c>
      <c r="CF327" t="s">
        <v>4097</v>
      </c>
    </row>
    <row r="328" spans="1:84">
      <c r="A328" s="53">
        <v>18392</v>
      </c>
      <c r="B328" s="53" t="s">
        <v>5683</v>
      </c>
      <c r="C328" s="53" t="s">
        <v>3355</v>
      </c>
      <c r="D328" s="53" t="s">
        <v>4958</v>
      </c>
      <c r="E328" s="53" t="s">
        <v>4099</v>
      </c>
      <c r="F328" s="53" t="s">
        <v>5880</v>
      </c>
      <c r="G328" s="53" t="s">
        <v>4095</v>
      </c>
      <c r="H328" s="53" t="s">
        <v>3017</v>
      </c>
      <c r="I328" s="53">
        <v>11925</v>
      </c>
      <c r="J328" s="53" t="s">
        <v>1292</v>
      </c>
      <c r="K328" s="53" t="s">
        <v>4218</v>
      </c>
      <c r="L328" s="53" t="s">
        <v>4219</v>
      </c>
      <c r="M328" s="53" t="s">
        <v>4631</v>
      </c>
      <c r="N328" s="53" t="s">
        <v>4838</v>
      </c>
      <c r="O328" s="53" t="s">
        <v>5685</v>
      </c>
      <c r="P328" s="53" t="s">
        <v>5686</v>
      </c>
      <c r="Q328" s="53" t="s">
        <v>3017</v>
      </c>
      <c r="R328" s="53" t="s">
        <v>4300</v>
      </c>
      <c r="S328" s="53" t="s">
        <v>4153</v>
      </c>
      <c r="T328" s="53" t="s">
        <v>4087</v>
      </c>
      <c r="U328" s="53" t="s">
        <v>4360</v>
      </c>
      <c r="V328" s="53" t="s">
        <v>3352</v>
      </c>
      <c r="W328" s="53" t="s">
        <v>3355</v>
      </c>
      <c r="X328" s="53" t="s">
        <v>4960</v>
      </c>
      <c r="Y328" s="53" t="s">
        <v>4259</v>
      </c>
      <c r="Z328" s="53" t="s">
        <v>5852</v>
      </c>
      <c r="AA328" s="53" t="s">
        <v>4631</v>
      </c>
      <c r="AB328" s="53" t="s">
        <v>5687</v>
      </c>
      <c r="AC328" s="53" t="s">
        <v>4447</v>
      </c>
      <c r="AD328" s="53" t="s">
        <v>3355</v>
      </c>
      <c r="AE328" s="53" t="s">
        <v>3355</v>
      </c>
      <c r="AF328" s="53" t="s">
        <v>4227</v>
      </c>
      <c r="AG328" s="53" t="s">
        <v>3355</v>
      </c>
      <c r="AH328" s="53" t="s">
        <v>3355</v>
      </c>
      <c r="AI328" s="53" t="s">
        <v>4227</v>
      </c>
      <c r="AJ328" s="53" t="s">
        <v>3355</v>
      </c>
      <c r="AK328" s="53" t="s">
        <v>1292</v>
      </c>
      <c r="AL328" s="53" t="s">
        <v>5881</v>
      </c>
      <c r="AM328" s="53" t="s">
        <v>3355</v>
      </c>
      <c r="AN328" s="53" t="s">
        <v>4827</v>
      </c>
      <c r="AO328" s="53" t="s">
        <v>3355</v>
      </c>
      <c r="AP328" s="54">
        <v>45820.5735763889</v>
      </c>
      <c r="AQ328" s="53" t="s">
        <v>5882</v>
      </c>
      <c r="AR328" s="53" t="s">
        <v>3473</v>
      </c>
      <c r="AS328" s="53" t="s">
        <v>3383</v>
      </c>
      <c r="AT328" s="53" t="s">
        <v>5688</v>
      </c>
      <c r="AU328" s="53" t="s">
        <v>5883</v>
      </c>
      <c r="AV328" s="53" t="s">
        <v>4957</v>
      </c>
      <c r="AW328" s="54">
        <v>45797.6983101852</v>
      </c>
      <c r="AX328" s="53" t="s">
        <v>5881</v>
      </c>
      <c r="AY328" s="53" t="s">
        <v>4090</v>
      </c>
      <c r="AZ328" s="53" t="s">
        <v>3355</v>
      </c>
      <c r="BA328" s="53" t="s">
        <v>3355</v>
      </c>
      <c r="BB328" s="53" t="s">
        <v>3355</v>
      </c>
      <c r="BC328" s="53" t="s">
        <v>3015</v>
      </c>
      <c r="BD328" s="53" t="s">
        <v>4307</v>
      </c>
      <c r="BE328" s="53" t="s">
        <v>2866</v>
      </c>
      <c r="BF328" s="53" t="s">
        <v>4092</v>
      </c>
      <c r="BG328" s="53" t="s">
        <v>3355</v>
      </c>
      <c r="BH328" s="53" t="s">
        <v>3355</v>
      </c>
      <c r="BI328" s="53" t="s">
        <v>2814</v>
      </c>
      <c r="BJ328" s="53" t="s">
        <v>3355</v>
      </c>
      <c r="BK328" s="53" t="s">
        <v>3355</v>
      </c>
      <c r="BL328" s="53" t="s">
        <v>3355</v>
      </c>
      <c r="BM328" s="53" t="s">
        <v>3355</v>
      </c>
      <c r="BN328" s="53">
        <v>11925</v>
      </c>
      <c r="BO328" s="53" t="s">
        <v>3355</v>
      </c>
      <c r="BP328" s="53" t="s">
        <v>4581</v>
      </c>
      <c r="BQ328" s="53" t="s">
        <v>3355</v>
      </c>
      <c r="BR328" s="53" t="s">
        <v>3355</v>
      </c>
      <c r="BS328" s="53" t="s">
        <v>3355</v>
      </c>
      <c r="BT328" s="53" t="s">
        <v>3355</v>
      </c>
      <c r="BU328" s="53">
        <v>250612000619</v>
      </c>
      <c r="BV328" s="53" t="s">
        <v>3355</v>
      </c>
      <c r="BW328" s="53" t="s">
        <v>3355</v>
      </c>
      <c r="BX328" s="53">
        <v>11925</v>
      </c>
      <c r="BY328" s="53" t="s">
        <v>1292</v>
      </c>
      <c r="BZ328" s="53" t="s">
        <v>3383</v>
      </c>
      <c r="CA328" s="53" t="s">
        <v>4095</v>
      </c>
      <c r="CB328" s="53" t="s">
        <v>4095</v>
      </c>
      <c r="CC328" s="53" t="s">
        <v>3355</v>
      </c>
      <c r="CD328" s="53" t="s">
        <v>3355</v>
      </c>
      <c r="CE328" t="s">
        <v>4096</v>
      </c>
      <c r="CF328" t="s">
        <v>4097</v>
      </c>
    </row>
    <row r="329" spans="1:84">
      <c r="A329" s="53">
        <v>20256</v>
      </c>
      <c r="B329" s="53" t="s">
        <v>5683</v>
      </c>
      <c r="C329" s="53" t="s">
        <v>3355</v>
      </c>
      <c r="D329" s="53" t="s">
        <v>4940</v>
      </c>
      <c r="E329" s="53" t="s">
        <v>4099</v>
      </c>
      <c r="F329" s="53" t="s">
        <v>5884</v>
      </c>
      <c r="G329" s="53" t="s">
        <v>4095</v>
      </c>
      <c r="H329" s="53" t="s">
        <v>4941</v>
      </c>
      <c r="I329" s="53">
        <v>2000</v>
      </c>
      <c r="J329" s="53" t="s">
        <v>1292</v>
      </c>
      <c r="K329" s="53" t="s">
        <v>4218</v>
      </c>
      <c r="L329" s="53" t="s">
        <v>4219</v>
      </c>
      <c r="M329" s="53" t="s">
        <v>4613</v>
      </c>
      <c r="N329" s="53" t="s">
        <v>4836</v>
      </c>
      <c r="O329" s="53" t="s">
        <v>5685</v>
      </c>
      <c r="P329" s="53" t="s">
        <v>5686</v>
      </c>
      <c r="Q329" s="53" t="s">
        <v>4103</v>
      </c>
      <c r="R329" s="53" t="s">
        <v>4942</v>
      </c>
      <c r="S329" s="53" t="s">
        <v>4943</v>
      </c>
      <c r="T329" s="53" t="s">
        <v>4106</v>
      </c>
      <c r="U329" s="53" t="s">
        <v>4360</v>
      </c>
      <c r="V329" s="53" t="s">
        <v>3352</v>
      </c>
      <c r="W329" s="53" t="s">
        <v>3355</v>
      </c>
      <c r="X329" s="53" t="s">
        <v>3355</v>
      </c>
      <c r="Y329" s="53" t="s">
        <v>4259</v>
      </c>
      <c r="Z329" s="53" t="s">
        <v>5862</v>
      </c>
      <c r="AA329" s="53" t="s">
        <v>4613</v>
      </c>
      <c r="AB329" s="53" t="s">
        <v>5687</v>
      </c>
      <c r="AC329" s="53" t="s">
        <v>4447</v>
      </c>
      <c r="AD329" s="53" t="s">
        <v>3355</v>
      </c>
      <c r="AE329" s="53" t="s">
        <v>3355</v>
      </c>
      <c r="AF329" s="53" t="s">
        <v>4227</v>
      </c>
      <c r="AG329" s="53" t="s">
        <v>3355</v>
      </c>
      <c r="AH329" s="53" t="s">
        <v>3355</v>
      </c>
      <c r="AI329" s="53" t="s">
        <v>4227</v>
      </c>
      <c r="AJ329" s="53" t="s">
        <v>3355</v>
      </c>
      <c r="AK329" s="53" t="s">
        <v>1292</v>
      </c>
      <c r="AL329" s="53" t="s">
        <v>5885</v>
      </c>
      <c r="AM329" s="53" t="s">
        <v>3355</v>
      </c>
      <c r="AN329" s="53" t="s">
        <v>5886</v>
      </c>
      <c r="AO329" s="53" t="s">
        <v>3355</v>
      </c>
      <c r="AP329" s="54">
        <v>45800.5367013889</v>
      </c>
      <c r="AQ329" s="53" t="s">
        <v>5887</v>
      </c>
      <c r="AR329" s="53" t="s">
        <v>3576</v>
      </c>
      <c r="AS329" s="53" t="s">
        <v>3383</v>
      </c>
      <c r="AT329" s="53" t="s">
        <v>5691</v>
      </c>
      <c r="AU329" s="53" t="s">
        <v>5888</v>
      </c>
      <c r="AV329" s="53" t="s">
        <v>4939</v>
      </c>
      <c r="AW329" s="54">
        <v>45791.4480902778</v>
      </c>
      <c r="AX329" s="53" t="s">
        <v>5885</v>
      </c>
      <c r="AY329" s="53" t="s">
        <v>4090</v>
      </c>
      <c r="AZ329" s="53" t="s">
        <v>3355</v>
      </c>
      <c r="BA329" s="53" t="s">
        <v>3355</v>
      </c>
      <c r="BB329" s="53" t="s">
        <v>3355</v>
      </c>
      <c r="BC329" s="53" t="s">
        <v>4109</v>
      </c>
      <c r="BD329" s="53" t="s">
        <v>4110</v>
      </c>
      <c r="BE329" s="53" t="s">
        <v>3355</v>
      </c>
      <c r="BF329" s="53" t="s">
        <v>4092</v>
      </c>
      <c r="BG329" s="53" t="s">
        <v>4111</v>
      </c>
      <c r="BH329" s="53" t="s">
        <v>4947</v>
      </c>
      <c r="BI329" s="53" t="s">
        <v>4113</v>
      </c>
      <c r="BJ329" s="53" t="s">
        <v>3355</v>
      </c>
      <c r="BK329" s="53" t="s">
        <v>3355</v>
      </c>
      <c r="BL329" s="53" t="s">
        <v>3355</v>
      </c>
      <c r="BM329" s="53" t="s">
        <v>3355</v>
      </c>
      <c r="BN329" s="53">
        <v>2000</v>
      </c>
      <c r="BO329" s="53" t="s">
        <v>3355</v>
      </c>
      <c r="BP329" s="53" t="s">
        <v>4652</v>
      </c>
      <c r="BQ329" s="53" t="s">
        <v>4114</v>
      </c>
      <c r="BR329" s="53" t="s">
        <v>3355</v>
      </c>
      <c r="BS329" s="53" t="s">
        <v>3355</v>
      </c>
      <c r="BT329" s="53" t="s">
        <v>1292</v>
      </c>
      <c r="BU329" s="53">
        <v>250521002225</v>
      </c>
      <c r="BV329" s="53" t="s">
        <v>3355</v>
      </c>
      <c r="BW329" s="53" t="s">
        <v>3355</v>
      </c>
      <c r="BX329" s="53">
        <v>2000</v>
      </c>
      <c r="BY329" s="53" t="s">
        <v>3355</v>
      </c>
      <c r="BZ329" s="53" t="s">
        <v>3383</v>
      </c>
      <c r="CA329" s="53" t="s">
        <v>4095</v>
      </c>
      <c r="CB329" s="53" t="s">
        <v>4095</v>
      </c>
      <c r="CC329" s="53" t="s">
        <v>3355</v>
      </c>
      <c r="CD329" s="53" t="s">
        <v>3355</v>
      </c>
      <c r="CE329" t="s">
        <v>4096</v>
      </c>
      <c r="CF329" t="s">
        <v>4097</v>
      </c>
    </row>
    <row r="330" spans="1:84">
      <c r="A330" s="53">
        <v>20355</v>
      </c>
      <c r="B330" s="53" t="s">
        <v>5683</v>
      </c>
      <c r="C330" s="53" t="s">
        <v>3355</v>
      </c>
      <c r="D330" s="53" t="s">
        <v>5037</v>
      </c>
      <c r="E330" s="53" t="s">
        <v>4099</v>
      </c>
      <c r="F330" s="53" t="s">
        <v>5889</v>
      </c>
      <c r="G330" s="53" t="s">
        <v>4095</v>
      </c>
      <c r="H330" s="53" t="s">
        <v>3638</v>
      </c>
      <c r="I330" s="53">
        <v>3611311.49</v>
      </c>
      <c r="J330" s="53" t="s">
        <v>1292</v>
      </c>
      <c r="K330" s="53" t="s">
        <v>4218</v>
      </c>
      <c r="L330" s="53" t="s">
        <v>4219</v>
      </c>
      <c r="M330" s="53" t="s">
        <v>4613</v>
      </c>
      <c r="N330" s="53" t="s">
        <v>4989</v>
      </c>
      <c r="O330" s="53" t="s">
        <v>5685</v>
      </c>
      <c r="P330" s="53" t="s">
        <v>5686</v>
      </c>
      <c r="Q330" s="53" t="s">
        <v>3638</v>
      </c>
      <c r="R330" s="53" t="s">
        <v>5039</v>
      </c>
      <c r="S330" s="53" t="s">
        <v>5040</v>
      </c>
      <c r="T330" s="53" t="s">
        <v>4087</v>
      </c>
      <c r="U330" s="53" t="s">
        <v>4360</v>
      </c>
      <c r="V330" s="53" t="s">
        <v>3352</v>
      </c>
      <c r="W330" s="53" t="s">
        <v>3355</v>
      </c>
      <c r="X330" s="53" t="s">
        <v>5041</v>
      </c>
      <c r="Y330" s="53" t="s">
        <v>4259</v>
      </c>
      <c r="Z330" s="53" t="s">
        <v>4989</v>
      </c>
      <c r="AA330" s="53" t="s">
        <v>4613</v>
      </c>
      <c r="AB330" s="53" t="s">
        <v>5687</v>
      </c>
      <c r="AC330" s="53" t="s">
        <v>4447</v>
      </c>
      <c r="AD330" s="53" t="s">
        <v>3355</v>
      </c>
      <c r="AE330" s="53" t="s">
        <v>3355</v>
      </c>
      <c r="AF330" s="53" t="s">
        <v>4227</v>
      </c>
      <c r="AG330" s="53" t="s">
        <v>3355</v>
      </c>
      <c r="AH330" s="53" t="s">
        <v>3355</v>
      </c>
      <c r="AI330" s="53" t="s">
        <v>4227</v>
      </c>
      <c r="AJ330" s="53" t="s">
        <v>3355</v>
      </c>
      <c r="AK330" s="53" t="s">
        <v>1292</v>
      </c>
      <c r="AL330" s="53" t="s">
        <v>5890</v>
      </c>
      <c r="AM330" s="53" t="s">
        <v>3355</v>
      </c>
      <c r="AN330" s="53" t="s">
        <v>5891</v>
      </c>
      <c r="AO330" s="53" t="s">
        <v>3355</v>
      </c>
      <c r="AP330" s="54">
        <v>45800.7872337963</v>
      </c>
      <c r="AQ330" s="53" t="s">
        <v>5892</v>
      </c>
      <c r="AR330" s="53" t="s">
        <v>3576</v>
      </c>
      <c r="AS330" s="53" t="s">
        <v>3383</v>
      </c>
      <c r="AT330" s="53" t="s">
        <v>5688</v>
      </c>
      <c r="AU330" s="53" t="s">
        <v>5893</v>
      </c>
      <c r="AV330" s="53" t="s">
        <v>5036</v>
      </c>
      <c r="AW330" s="54">
        <v>45777.4481365741</v>
      </c>
      <c r="AX330" s="53" t="s">
        <v>5890</v>
      </c>
      <c r="AY330" s="53" t="s">
        <v>4090</v>
      </c>
      <c r="AZ330" s="53" t="s">
        <v>3355</v>
      </c>
      <c r="BA330" s="53" t="s">
        <v>1292</v>
      </c>
      <c r="BB330" s="53" t="s">
        <v>3355</v>
      </c>
      <c r="BC330" s="53" t="s">
        <v>3371</v>
      </c>
      <c r="BD330" s="53" t="s">
        <v>4155</v>
      </c>
      <c r="BE330" s="53" t="s">
        <v>2871</v>
      </c>
      <c r="BF330" s="53" t="s">
        <v>4092</v>
      </c>
      <c r="BG330" s="53" t="s">
        <v>3355</v>
      </c>
      <c r="BH330" s="53" t="s">
        <v>3355</v>
      </c>
      <c r="BI330" s="53" t="s">
        <v>2814</v>
      </c>
      <c r="BJ330" s="53" t="s">
        <v>3355</v>
      </c>
      <c r="BK330" s="53" t="s">
        <v>3355</v>
      </c>
      <c r="BL330" s="53" t="s">
        <v>3355</v>
      </c>
      <c r="BM330" s="53" t="s">
        <v>3355</v>
      </c>
      <c r="BN330" s="53">
        <v>3611311.49</v>
      </c>
      <c r="BO330" s="53" t="s">
        <v>3355</v>
      </c>
      <c r="BP330" s="53" t="s">
        <v>4652</v>
      </c>
      <c r="BQ330" s="53" t="s">
        <v>3355</v>
      </c>
      <c r="BR330" s="53" t="s">
        <v>3355</v>
      </c>
      <c r="BS330" s="53" t="s">
        <v>3355</v>
      </c>
      <c r="BT330" s="53" t="s">
        <v>3355</v>
      </c>
      <c r="BU330" s="53">
        <v>250521001082</v>
      </c>
      <c r="BV330" s="53" t="s">
        <v>3355</v>
      </c>
      <c r="BW330" s="53" t="s">
        <v>3355</v>
      </c>
      <c r="BX330" s="53">
        <v>3611311.49</v>
      </c>
      <c r="BY330" s="53" t="s">
        <v>1292</v>
      </c>
      <c r="BZ330" s="53" t="s">
        <v>3383</v>
      </c>
      <c r="CA330" s="53" t="s">
        <v>4095</v>
      </c>
      <c r="CB330" s="53" t="s">
        <v>4095</v>
      </c>
      <c r="CC330" s="53" t="s">
        <v>3355</v>
      </c>
      <c r="CD330" s="53" t="s">
        <v>3355</v>
      </c>
      <c r="CE330" t="s">
        <v>4096</v>
      </c>
      <c r="CF330" t="s">
        <v>4097</v>
      </c>
    </row>
    <row r="331" spans="1:84">
      <c r="A331" s="53">
        <v>20414</v>
      </c>
      <c r="B331" s="53" t="s">
        <v>5683</v>
      </c>
      <c r="C331" s="53" t="s">
        <v>3355</v>
      </c>
      <c r="D331" s="53" t="s">
        <v>5221</v>
      </c>
      <c r="E331" s="53" t="s">
        <v>4099</v>
      </c>
      <c r="F331" s="53" t="s">
        <v>5894</v>
      </c>
      <c r="G331" s="53" t="s">
        <v>4095</v>
      </c>
      <c r="H331" s="53" t="s">
        <v>3770</v>
      </c>
      <c r="I331" s="53">
        <v>2955.23</v>
      </c>
      <c r="J331" s="53" t="s">
        <v>1292</v>
      </c>
      <c r="K331" s="53" t="s">
        <v>4218</v>
      </c>
      <c r="L331" s="53" t="s">
        <v>4219</v>
      </c>
      <c r="M331" s="53" t="s">
        <v>4613</v>
      </c>
      <c r="N331" s="53" t="s">
        <v>3355</v>
      </c>
      <c r="O331" s="53" t="s">
        <v>5685</v>
      </c>
      <c r="P331" s="53" t="s">
        <v>5686</v>
      </c>
      <c r="Q331" s="53" t="s">
        <v>3770</v>
      </c>
      <c r="R331" s="53" t="s">
        <v>4602</v>
      </c>
      <c r="S331" s="53" t="s">
        <v>4603</v>
      </c>
      <c r="T331" s="53" t="s">
        <v>4087</v>
      </c>
      <c r="U331" s="53" t="s">
        <v>4360</v>
      </c>
      <c r="V331" s="53" t="s">
        <v>3352</v>
      </c>
      <c r="W331" s="53" t="s">
        <v>3355</v>
      </c>
      <c r="X331" s="53" t="s">
        <v>5223</v>
      </c>
      <c r="Y331" s="53" t="s">
        <v>4259</v>
      </c>
      <c r="Z331" s="53" t="s">
        <v>5862</v>
      </c>
      <c r="AA331" s="53" t="s">
        <v>4613</v>
      </c>
      <c r="AB331" s="53" t="s">
        <v>5687</v>
      </c>
      <c r="AC331" s="53" t="s">
        <v>4447</v>
      </c>
      <c r="AD331" s="53" t="s">
        <v>3355</v>
      </c>
      <c r="AE331" s="53" t="s">
        <v>3355</v>
      </c>
      <c r="AF331" s="53" t="s">
        <v>4227</v>
      </c>
      <c r="AG331" s="53" t="s">
        <v>3355</v>
      </c>
      <c r="AH331" s="53" t="s">
        <v>3355</v>
      </c>
      <c r="AI331" s="53" t="s">
        <v>4227</v>
      </c>
      <c r="AJ331" s="53" t="s">
        <v>3355</v>
      </c>
      <c r="AK331" s="53" t="s">
        <v>1292</v>
      </c>
      <c r="AL331" s="53" t="s">
        <v>5895</v>
      </c>
      <c r="AM331" s="53" t="s">
        <v>3355</v>
      </c>
      <c r="AN331" s="53" t="s">
        <v>5782</v>
      </c>
      <c r="AO331" s="53" t="s">
        <v>3355</v>
      </c>
      <c r="AP331" s="54">
        <v>45800.787962963</v>
      </c>
      <c r="AQ331" s="53" t="s">
        <v>5896</v>
      </c>
      <c r="AR331" s="53" t="s">
        <v>3576</v>
      </c>
      <c r="AS331" s="53" t="s">
        <v>3383</v>
      </c>
      <c r="AT331" s="53" t="s">
        <v>5688</v>
      </c>
      <c r="AU331" s="53" t="s">
        <v>5897</v>
      </c>
      <c r="AV331" s="53" t="s">
        <v>5220</v>
      </c>
      <c r="AW331" s="54">
        <v>45761.6980324074</v>
      </c>
      <c r="AX331" s="53" t="s">
        <v>5895</v>
      </c>
      <c r="AY331" s="53" t="s">
        <v>4090</v>
      </c>
      <c r="AZ331" s="53" t="s">
        <v>3355</v>
      </c>
      <c r="BA331" s="53" t="s">
        <v>3355</v>
      </c>
      <c r="BB331" s="53" t="s">
        <v>3355</v>
      </c>
      <c r="BC331" s="53" t="s">
        <v>3022</v>
      </c>
      <c r="BD331" s="53" t="s">
        <v>4091</v>
      </c>
      <c r="BE331" s="53" t="s">
        <v>2846</v>
      </c>
      <c r="BF331" s="53" t="s">
        <v>4092</v>
      </c>
      <c r="BG331" s="53" t="s">
        <v>3355</v>
      </c>
      <c r="BH331" s="53" t="s">
        <v>3355</v>
      </c>
      <c r="BI331" s="53" t="s">
        <v>2814</v>
      </c>
      <c r="BJ331" s="53" t="s">
        <v>3355</v>
      </c>
      <c r="BK331" s="53" t="s">
        <v>3355</v>
      </c>
      <c r="BL331" s="53" t="s">
        <v>3355</v>
      </c>
      <c r="BM331" s="53" t="s">
        <v>3355</v>
      </c>
      <c r="BN331" s="53">
        <v>2955.23</v>
      </c>
      <c r="BO331" s="53" t="s">
        <v>3355</v>
      </c>
      <c r="BP331" s="53" t="s">
        <v>4652</v>
      </c>
      <c r="BQ331" s="53" t="s">
        <v>3355</v>
      </c>
      <c r="BR331" s="53" t="s">
        <v>3355</v>
      </c>
      <c r="BS331" s="53" t="s">
        <v>3355</v>
      </c>
      <c r="BT331" s="53" t="s">
        <v>3355</v>
      </c>
      <c r="BU331" s="53">
        <v>250521002232</v>
      </c>
      <c r="BV331" s="53" t="s">
        <v>3355</v>
      </c>
      <c r="BW331" s="53" t="s">
        <v>3355</v>
      </c>
      <c r="BX331" s="53">
        <v>2955.23</v>
      </c>
      <c r="BY331" s="53" t="s">
        <v>1292</v>
      </c>
      <c r="BZ331" s="53" t="s">
        <v>3383</v>
      </c>
      <c r="CA331" s="53" t="s">
        <v>4095</v>
      </c>
      <c r="CB331" s="53" t="s">
        <v>4095</v>
      </c>
      <c r="CC331" s="53" t="s">
        <v>3355</v>
      </c>
      <c r="CD331" s="53" t="s">
        <v>3355</v>
      </c>
      <c r="CE331" t="s">
        <v>4096</v>
      </c>
      <c r="CF331" t="s">
        <v>4097</v>
      </c>
    </row>
    <row r="332" spans="1:84">
      <c r="A332" s="53">
        <v>20415</v>
      </c>
      <c r="B332" s="53" t="s">
        <v>5683</v>
      </c>
      <c r="C332" s="53" t="s">
        <v>3355</v>
      </c>
      <c r="D332" s="53" t="s">
        <v>5126</v>
      </c>
      <c r="E332" s="53" t="s">
        <v>4099</v>
      </c>
      <c r="F332" s="53" t="s">
        <v>5898</v>
      </c>
      <c r="G332" s="53" t="s">
        <v>4095</v>
      </c>
      <c r="H332" s="53" t="s">
        <v>3181</v>
      </c>
      <c r="I332" s="53">
        <v>2941.33</v>
      </c>
      <c r="J332" s="53" t="s">
        <v>1292</v>
      </c>
      <c r="K332" s="53" t="s">
        <v>4218</v>
      </c>
      <c r="L332" s="53" t="s">
        <v>4219</v>
      </c>
      <c r="M332" s="53" t="s">
        <v>4613</v>
      </c>
      <c r="N332" s="53" t="s">
        <v>3355</v>
      </c>
      <c r="O332" s="53" t="s">
        <v>5685</v>
      </c>
      <c r="P332" s="53" t="s">
        <v>5686</v>
      </c>
      <c r="Q332" s="53" t="s">
        <v>3181</v>
      </c>
      <c r="R332" s="53" t="s">
        <v>4240</v>
      </c>
      <c r="S332" s="53" t="s">
        <v>4241</v>
      </c>
      <c r="T332" s="53" t="s">
        <v>4087</v>
      </c>
      <c r="U332" s="53" t="s">
        <v>4360</v>
      </c>
      <c r="V332" s="53" t="s">
        <v>3352</v>
      </c>
      <c r="W332" s="53" t="s">
        <v>3355</v>
      </c>
      <c r="X332" s="53" t="s">
        <v>5127</v>
      </c>
      <c r="Y332" s="53" t="s">
        <v>4259</v>
      </c>
      <c r="Z332" s="53" t="s">
        <v>5862</v>
      </c>
      <c r="AA332" s="53" t="s">
        <v>4613</v>
      </c>
      <c r="AB332" s="53" t="s">
        <v>5687</v>
      </c>
      <c r="AC332" s="53" t="s">
        <v>4447</v>
      </c>
      <c r="AD332" s="53" t="s">
        <v>3355</v>
      </c>
      <c r="AE332" s="53" t="s">
        <v>3355</v>
      </c>
      <c r="AF332" s="53" t="s">
        <v>4227</v>
      </c>
      <c r="AG332" s="53" t="s">
        <v>3355</v>
      </c>
      <c r="AH332" s="53" t="s">
        <v>3355</v>
      </c>
      <c r="AI332" s="53" t="s">
        <v>4227</v>
      </c>
      <c r="AJ332" s="53" t="s">
        <v>3355</v>
      </c>
      <c r="AK332" s="53" t="s">
        <v>1292</v>
      </c>
      <c r="AL332" s="53" t="s">
        <v>5899</v>
      </c>
      <c r="AM332" s="53" t="s">
        <v>3355</v>
      </c>
      <c r="AN332" s="53" t="s">
        <v>5900</v>
      </c>
      <c r="AO332" s="53" t="s">
        <v>3355</v>
      </c>
      <c r="AP332" s="54">
        <v>45800.5384375</v>
      </c>
      <c r="AQ332" s="53" t="s">
        <v>5901</v>
      </c>
      <c r="AR332" s="53" t="s">
        <v>3576</v>
      </c>
      <c r="AS332" s="53" t="s">
        <v>3383</v>
      </c>
      <c r="AT332" s="53" t="s">
        <v>5688</v>
      </c>
      <c r="AU332" s="53" t="s">
        <v>5902</v>
      </c>
      <c r="AV332" s="53" t="s">
        <v>5125</v>
      </c>
      <c r="AW332" s="54">
        <v>45761.6980324074</v>
      </c>
      <c r="AX332" s="53" t="s">
        <v>5899</v>
      </c>
      <c r="AY332" s="53" t="s">
        <v>4090</v>
      </c>
      <c r="AZ332" s="53" t="s">
        <v>3355</v>
      </c>
      <c r="BA332" s="53" t="s">
        <v>3355</v>
      </c>
      <c r="BB332" s="53" t="s">
        <v>3355</v>
      </c>
      <c r="BC332" s="53" t="s">
        <v>3179</v>
      </c>
      <c r="BD332" s="53" t="s">
        <v>4244</v>
      </c>
      <c r="BE332" s="53" t="s">
        <v>2852</v>
      </c>
      <c r="BF332" s="53" t="s">
        <v>4092</v>
      </c>
      <c r="BG332" s="53" t="s">
        <v>3355</v>
      </c>
      <c r="BH332" s="53" t="s">
        <v>3355</v>
      </c>
      <c r="BI332" s="53" t="s">
        <v>2814</v>
      </c>
      <c r="BJ332" s="53" t="s">
        <v>3355</v>
      </c>
      <c r="BK332" s="53" t="s">
        <v>3355</v>
      </c>
      <c r="BL332" s="53" t="s">
        <v>3355</v>
      </c>
      <c r="BM332" s="53" t="s">
        <v>3355</v>
      </c>
      <c r="BN332" s="53">
        <v>2941.33</v>
      </c>
      <c r="BO332" s="53" t="s">
        <v>3355</v>
      </c>
      <c r="BP332" s="53" t="s">
        <v>4652</v>
      </c>
      <c r="BQ332" s="53" t="s">
        <v>3355</v>
      </c>
      <c r="BR332" s="53" t="s">
        <v>3355</v>
      </c>
      <c r="BS332" s="53" t="s">
        <v>3355</v>
      </c>
      <c r="BT332" s="53" t="s">
        <v>3355</v>
      </c>
      <c r="BU332" s="53">
        <v>250521002237</v>
      </c>
      <c r="BV332" s="53" t="s">
        <v>3355</v>
      </c>
      <c r="BW332" s="53" t="s">
        <v>3355</v>
      </c>
      <c r="BX332" s="53">
        <v>2941.33</v>
      </c>
      <c r="BY332" s="53" t="s">
        <v>1292</v>
      </c>
      <c r="BZ332" s="53" t="s">
        <v>3383</v>
      </c>
      <c r="CA332" s="53" t="s">
        <v>4095</v>
      </c>
      <c r="CB332" s="53" t="s">
        <v>4095</v>
      </c>
      <c r="CC332" s="53" t="s">
        <v>3355</v>
      </c>
      <c r="CD332" s="53" t="s">
        <v>3355</v>
      </c>
      <c r="CE332" t="s">
        <v>4096</v>
      </c>
      <c r="CF332" t="s">
        <v>4097</v>
      </c>
    </row>
    <row r="333" spans="1:84">
      <c r="A333" s="53">
        <v>20416</v>
      </c>
      <c r="B333" s="53" t="s">
        <v>5683</v>
      </c>
      <c r="C333" s="53" t="s">
        <v>3355</v>
      </c>
      <c r="D333" s="53" t="s">
        <v>5108</v>
      </c>
      <c r="E333" s="53" t="s">
        <v>4099</v>
      </c>
      <c r="F333" s="53" t="s">
        <v>5903</v>
      </c>
      <c r="G333" s="53" t="s">
        <v>4095</v>
      </c>
      <c r="H333" s="53" t="s">
        <v>3770</v>
      </c>
      <c r="I333" s="53">
        <v>2955.23</v>
      </c>
      <c r="J333" s="53" t="s">
        <v>1292</v>
      </c>
      <c r="K333" s="53" t="s">
        <v>4218</v>
      </c>
      <c r="L333" s="53" t="s">
        <v>4219</v>
      </c>
      <c r="M333" s="53" t="s">
        <v>4613</v>
      </c>
      <c r="N333" s="53" t="s">
        <v>3355</v>
      </c>
      <c r="O333" s="53" t="s">
        <v>5685</v>
      </c>
      <c r="P333" s="53" t="s">
        <v>5686</v>
      </c>
      <c r="Q333" s="53" t="s">
        <v>3770</v>
      </c>
      <c r="R333" s="53" t="s">
        <v>4602</v>
      </c>
      <c r="S333" s="53" t="s">
        <v>4603</v>
      </c>
      <c r="T333" s="53" t="s">
        <v>4087</v>
      </c>
      <c r="U333" s="53" t="s">
        <v>4360</v>
      </c>
      <c r="V333" s="53" t="s">
        <v>3352</v>
      </c>
      <c r="W333" s="53" t="s">
        <v>3355</v>
      </c>
      <c r="X333" s="53" t="s">
        <v>5110</v>
      </c>
      <c r="Y333" s="53" t="s">
        <v>4259</v>
      </c>
      <c r="Z333" s="53" t="s">
        <v>5862</v>
      </c>
      <c r="AA333" s="53" t="s">
        <v>4613</v>
      </c>
      <c r="AB333" s="53" t="s">
        <v>5687</v>
      </c>
      <c r="AC333" s="53" t="s">
        <v>4447</v>
      </c>
      <c r="AD333" s="53" t="s">
        <v>3355</v>
      </c>
      <c r="AE333" s="53" t="s">
        <v>3355</v>
      </c>
      <c r="AF333" s="53" t="s">
        <v>4227</v>
      </c>
      <c r="AG333" s="53" t="s">
        <v>3355</v>
      </c>
      <c r="AH333" s="53" t="s">
        <v>3355</v>
      </c>
      <c r="AI333" s="53" t="s">
        <v>4227</v>
      </c>
      <c r="AJ333" s="53" t="s">
        <v>3355</v>
      </c>
      <c r="AK333" s="53" t="s">
        <v>1292</v>
      </c>
      <c r="AL333" s="53" t="s">
        <v>5904</v>
      </c>
      <c r="AM333" s="53" t="s">
        <v>3355</v>
      </c>
      <c r="AN333" s="53" t="s">
        <v>5905</v>
      </c>
      <c r="AO333" s="53" t="s">
        <v>3355</v>
      </c>
      <c r="AP333" s="54">
        <v>45800.5376388889</v>
      </c>
      <c r="AQ333" s="53" t="s">
        <v>5906</v>
      </c>
      <c r="AR333" s="53" t="s">
        <v>3576</v>
      </c>
      <c r="AS333" s="53" t="s">
        <v>3383</v>
      </c>
      <c r="AT333" s="53" t="s">
        <v>5688</v>
      </c>
      <c r="AU333" s="53" t="s">
        <v>5907</v>
      </c>
      <c r="AV333" s="53" t="s">
        <v>5107</v>
      </c>
      <c r="AW333" s="54">
        <v>45761.6980324074</v>
      </c>
      <c r="AX333" s="53" t="s">
        <v>5904</v>
      </c>
      <c r="AY333" s="53" t="s">
        <v>4090</v>
      </c>
      <c r="AZ333" s="53" t="s">
        <v>3355</v>
      </c>
      <c r="BA333" s="53" t="s">
        <v>3355</v>
      </c>
      <c r="BB333" s="53" t="s">
        <v>3355</v>
      </c>
      <c r="BC333" s="53" t="s">
        <v>3022</v>
      </c>
      <c r="BD333" s="53" t="s">
        <v>4091</v>
      </c>
      <c r="BE333" s="53" t="s">
        <v>2846</v>
      </c>
      <c r="BF333" s="53" t="s">
        <v>4092</v>
      </c>
      <c r="BG333" s="53" t="s">
        <v>3355</v>
      </c>
      <c r="BH333" s="53" t="s">
        <v>3355</v>
      </c>
      <c r="BI333" s="53" t="s">
        <v>2814</v>
      </c>
      <c r="BJ333" s="53" t="s">
        <v>3355</v>
      </c>
      <c r="BK333" s="53" t="s">
        <v>3355</v>
      </c>
      <c r="BL333" s="53" t="s">
        <v>3355</v>
      </c>
      <c r="BM333" s="53" t="s">
        <v>3355</v>
      </c>
      <c r="BN333" s="53">
        <v>2955.23</v>
      </c>
      <c r="BO333" s="53" t="s">
        <v>3355</v>
      </c>
      <c r="BP333" s="53" t="s">
        <v>4652</v>
      </c>
      <c r="BQ333" s="53" t="s">
        <v>3355</v>
      </c>
      <c r="BR333" s="53" t="s">
        <v>3355</v>
      </c>
      <c r="BS333" s="53" t="s">
        <v>3355</v>
      </c>
      <c r="BT333" s="53" t="s">
        <v>3355</v>
      </c>
      <c r="BU333" s="53">
        <v>250521002238</v>
      </c>
      <c r="BV333" s="53" t="s">
        <v>3355</v>
      </c>
      <c r="BW333" s="53" t="s">
        <v>3355</v>
      </c>
      <c r="BX333" s="53">
        <v>2955.23</v>
      </c>
      <c r="BY333" s="53" t="s">
        <v>1292</v>
      </c>
      <c r="BZ333" s="53" t="s">
        <v>3383</v>
      </c>
      <c r="CA333" s="53" t="s">
        <v>4095</v>
      </c>
      <c r="CB333" s="53" t="s">
        <v>4095</v>
      </c>
      <c r="CC333" s="53" t="s">
        <v>3355</v>
      </c>
      <c r="CD333" s="53" t="s">
        <v>3355</v>
      </c>
      <c r="CE333" t="s">
        <v>4096</v>
      </c>
      <c r="CF333" t="s">
        <v>4097</v>
      </c>
    </row>
    <row r="334" spans="1:84">
      <c r="A334" s="53">
        <v>21515</v>
      </c>
      <c r="B334" s="53" t="s">
        <v>5683</v>
      </c>
      <c r="C334" s="53" t="s">
        <v>3355</v>
      </c>
      <c r="D334" s="53" t="s">
        <v>5025</v>
      </c>
      <c r="E334" s="53" t="s">
        <v>4099</v>
      </c>
      <c r="F334" s="53" t="s">
        <v>5908</v>
      </c>
      <c r="G334" s="53" t="s">
        <v>4095</v>
      </c>
      <c r="H334" s="53" t="s">
        <v>5026</v>
      </c>
      <c r="I334" s="53">
        <v>700</v>
      </c>
      <c r="J334" s="53" t="s">
        <v>1292</v>
      </c>
      <c r="K334" s="53" t="s">
        <v>4218</v>
      </c>
      <c r="L334" s="53" t="s">
        <v>4219</v>
      </c>
      <c r="M334" s="53" t="s">
        <v>5029</v>
      </c>
      <c r="N334" s="53" t="s">
        <v>5006</v>
      </c>
      <c r="O334" s="53" t="s">
        <v>5685</v>
      </c>
      <c r="P334" s="53" t="s">
        <v>5686</v>
      </c>
      <c r="Q334" s="53" t="s">
        <v>4103</v>
      </c>
      <c r="R334" s="53" t="s">
        <v>5027</v>
      </c>
      <c r="S334" s="53" t="s">
        <v>5028</v>
      </c>
      <c r="T334" s="53" t="s">
        <v>4106</v>
      </c>
      <c r="U334" s="53" t="s">
        <v>4360</v>
      </c>
      <c r="V334" s="53" t="s">
        <v>3352</v>
      </c>
      <c r="W334" s="53" t="s">
        <v>3355</v>
      </c>
      <c r="X334" s="53" t="s">
        <v>3355</v>
      </c>
      <c r="Y334" s="53" t="s">
        <v>4259</v>
      </c>
      <c r="Z334" s="53" t="s">
        <v>5909</v>
      </c>
      <c r="AA334" s="53" t="s">
        <v>5029</v>
      </c>
      <c r="AB334" s="53" t="s">
        <v>5687</v>
      </c>
      <c r="AC334" s="53" t="s">
        <v>4447</v>
      </c>
      <c r="AD334" s="53" t="s">
        <v>3355</v>
      </c>
      <c r="AE334" s="53" t="s">
        <v>3355</v>
      </c>
      <c r="AF334" s="53" t="s">
        <v>4227</v>
      </c>
      <c r="AG334" s="53" t="s">
        <v>3355</v>
      </c>
      <c r="AH334" s="53" t="s">
        <v>3355</v>
      </c>
      <c r="AI334" s="53" t="s">
        <v>4227</v>
      </c>
      <c r="AJ334" s="53" t="s">
        <v>3355</v>
      </c>
      <c r="AK334" s="53" t="s">
        <v>1292</v>
      </c>
      <c r="AL334" s="53" t="s">
        <v>5910</v>
      </c>
      <c r="AM334" s="53" t="s">
        <v>3355</v>
      </c>
      <c r="AN334" s="53" t="s">
        <v>5911</v>
      </c>
      <c r="AO334" s="53" t="s">
        <v>3355</v>
      </c>
      <c r="AP334" s="54">
        <v>45793.915</v>
      </c>
      <c r="AQ334" s="53" t="s">
        <v>5912</v>
      </c>
      <c r="AR334" s="53" t="s">
        <v>3576</v>
      </c>
      <c r="AS334" s="53" t="s">
        <v>3383</v>
      </c>
      <c r="AT334" s="53" t="s">
        <v>5691</v>
      </c>
      <c r="AU334" s="53" t="s">
        <v>5913</v>
      </c>
      <c r="AV334" s="53" t="s">
        <v>5024</v>
      </c>
      <c r="AW334" s="54">
        <v>45783.4480671296</v>
      </c>
      <c r="AX334" s="53" t="s">
        <v>5910</v>
      </c>
      <c r="AY334" s="53" t="s">
        <v>4090</v>
      </c>
      <c r="AZ334" s="53" t="s">
        <v>3355</v>
      </c>
      <c r="BA334" s="53" t="s">
        <v>3355</v>
      </c>
      <c r="BB334" s="53" t="s">
        <v>3355</v>
      </c>
      <c r="BC334" s="53" t="s">
        <v>5033</v>
      </c>
      <c r="BD334" s="53" t="s">
        <v>5034</v>
      </c>
      <c r="BE334" s="53" t="s">
        <v>3355</v>
      </c>
      <c r="BF334" s="53" t="s">
        <v>4092</v>
      </c>
      <c r="BG334" s="53" t="s">
        <v>4111</v>
      </c>
      <c r="BH334" s="53" t="s">
        <v>5035</v>
      </c>
      <c r="BI334" s="53" t="s">
        <v>4113</v>
      </c>
      <c r="BJ334" s="53" t="s">
        <v>3355</v>
      </c>
      <c r="BK334" s="53" t="s">
        <v>3355</v>
      </c>
      <c r="BL334" s="53" t="s">
        <v>3355</v>
      </c>
      <c r="BM334" s="53" t="s">
        <v>3355</v>
      </c>
      <c r="BN334" s="53">
        <v>700</v>
      </c>
      <c r="BO334" s="53" t="s">
        <v>3355</v>
      </c>
      <c r="BP334" s="53" t="s">
        <v>4652</v>
      </c>
      <c r="BQ334" s="53" t="s">
        <v>4114</v>
      </c>
      <c r="BR334" s="53" t="s">
        <v>3355</v>
      </c>
      <c r="BS334" s="53" t="s">
        <v>3355</v>
      </c>
      <c r="BT334" s="53" t="s">
        <v>1292</v>
      </c>
      <c r="BU334" s="53">
        <v>250514000115</v>
      </c>
      <c r="BV334" s="53" t="s">
        <v>3355</v>
      </c>
      <c r="BW334" s="53" t="s">
        <v>3355</v>
      </c>
      <c r="BX334" s="53">
        <v>700</v>
      </c>
      <c r="BY334" s="53" t="s">
        <v>3355</v>
      </c>
      <c r="BZ334" s="53" t="s">
        <v>3383</v>
      </c>
      <c r="CA334" s="53" t="s">
        <v>4095</v>
      </c>
      <c r="CB334" s="53" t="s">
        <v>4095</v>
      </c>
      <c r="CC334" s="53" t="s">
        <v>3355</v>
      </c>
      <c r="CD334" s="53" t="s">
        <v>3355</v>
      </c>
      <c r="CE334" t="s">
        <v>4096</v>
      </c>
      <c r="CF334" t="s">
        <v>4097</v>
      </c>
    </row>
    <row r="335" spans="1:84">
      <c r="A335" s="53">
        <v>21741</v>
      </c>
      <c r="B335" s="53" t="s">
        <v>5683</v>
      </c>
      <c r="C335" s="53" t="s">
        <v>3355</v>
      </c>
      <c r="D335" s="53" t="s">
        <v>5147</v>
      </c>
      <c r="E335" s="53" t="s">
        <v>4099</v>
      </c>
      <c r="F335" s="53" t="s">
        <v>5914</v>
      </c>
      <c r="G335" s="53" t="s">
        <v>4095</v>
      </c>
      <c r="H335" s="53" t="s">
        <v>3017</v>
      </c>
      <c r="I335" s="53">
        <v>11925</v>
      </c>
      <c r="J335" s="53" t="s">
        <v>1292</v>
      </c>
      <c r="K335" s="53" t="s">
        <v>4218</v>
      </c>
      <c r="L335" s="53" t="s">
        <v>4219</v>
      </c>
      <c r="M335" s="53" t="s">
        <v>5029</v>
      </c>
      <c r="N335" s="53" t="s">
        <v>3355</v>
      </c>
      <c r="O335" s="53" t="s">
        <v>5685</v>
      </c>
      <c r="P335" s="53" t="s">
        <v>5686</v>
      </c>
      <c r="Q335" s="53" t="s">
        <v>3017</v>
      </c>
      <c r="R335" s="53" t="s">
        <v>4300</v>
      </c>
      <c r="S335" s="53" t="s">
        <v>4153</v>
      </c>
      <c r="T335" s="53" t="s">
        <v>4087</v>
      </c>
      <c r="U335" s="53" t="s">
        <v>4360</v>
      </c>
      <c r="V335" s="53" t="s">
        <v>3352</v>
      </c>
      <c r="W335" s="53" t="s">
        <v>3355</v>
      </c>
      <c r="X335" s="53" t="s">
        <v>5149</v>
      </c>
      <c r="Y335" s="53" t="s">
        <v>4259</v>
      </c>
      <c r="Z335" s="53" t="s">
        <v>5909</v>
      </c>
      <c r="AA335" s="53" t="s">
        <v>5029</v>
      </c>
      <c r="AB335" s="53" t="s">
        <v>5687</v>
      </c>
      <c r="AC335" s="53" t="s">
        <v>4447</v>
      </c>
      <c r="AD335" s="53" t="s">
        <v>3355</v>
      </c>
      <c r="AE335" s="53" t="s">
        <v>3355</v>
      </c>
      <c r="AF335" s="53" t="s">
        <v>4227</v>
      </c>
      <c r="AG335" s="53" t="s">
        <v>3355</v>
      </c>
      <c r="AH335" s="53" t="s">
        <v>3355</v>
      </c>
      <c r="AI335" s="53" t="s">
        <v>4227</v>
      </c>
      <c r="AJ335" s="53" t="s">
        <v>3355</v>
      </c>
      <c r="AK335" s="53" t="s">
        <v>1292</v>
      </c>
      <c r="AL335" s="53" t="s">
        <v>5915</v>
      </c>
      <c r="AM335" s="53" t="s">
        <v>3355</v>
      </c>
      <c r="AN335" s="53" t="s">
        <v>5916</v>
      </c>
      <c r="AO335" s="53" t="s">
        <v>3355</v>
      </c>
      <c r="AP335" s="54">
        <v>45793.9115509259</v>
      </c>
      <c r="AQ335" s="53" t="s">
        <v>5917</v>
      </c>
      <c r="AR335" s="53" t="s">
        <v>3576</v>
      </c>
      <c r="AS335" s="53" t="s">
        <v>3383</v>
      </c>
      <c r="AT335" s="53" t="s">
        <v>5688</v>
      </c>
      <c r="AU335" s="53" t="s">
        <v>5918</v>
      </c>
      <c r="AV335" s="53" t="s">
        <v>5146</v>
      </c>
      <c r="AW335" s="54">
        <v>45761.5313657407</v>
      </c>
      <c r="AX335" s="53" t="s">
        <v>5915</v>
      </c>
      <c r="AY335" s="53" t="s">
        <v>4090</v>
      </c>
      <c r="AZ335" s="53" t="s">
        <v>3355</v>
      </c>
      <c r="BA335" s="53" t="s">
        <v>3355</v>
      </c>
      <c r="BB335" s="53" t="s">
        <v>3355</v>
      </c>
      <c r="BC335" s="53" t="s">
        <v>3015</v>
      </c>
      <c r="BD335" s="53" t="s">
        <v>4307</v>
      </c>
      <c r="BE335" s="53" t="s">
        <v>2866</v>
      </c>
      <c r="BF335" s="53" t="s">
        <v>4092</v>
      </c>
      <c r="BG335" s="53" t="s">
        <v>3355</v>
      </c>
      <c r="BH335" s="53" t="s">
        <v>3355</v>
      </c>
      <c r="BI335" s="53" t="s">
        <v>2814</v>
      </c>
      <c r="BJ335" s="53" t="s">
        <v>3355</v>
      </c>
      <c r="BK335" s="53" t="s">
        <v>3355</v>
      </c>
      <c r="BL335" s="53" t="s">
        <v>3355</v>
      </c>
      <c r="BM335" s="53" t="s">
        <v>3355</v>
      </c>
      <c r="BN335" s="53">
        <v>11925</v>
      </c>
      <c r="BO335" s="53" t="s">
        <v>3355</v>
      </c>
      <c r="BP335" s="53" t="s">
        <v>4652</v>
      </c>
      <c r="BQ335" s="53" t="s">
        <v>3355</v>
      </c>
      <c r="BR335" s="53" t="s">
        <v>3355</v>
      </c>
      <c r="BS335" s="53" t="s">
        <v>3355</v>
      </c>
      <c r="BT335" s="53" t="s">
        <v>3355</v>
      </c>
      <c r="BU335" s="53">
        <v>250514000113</v>
      </c>
      <c r="BV335" s="53" t="s">
        <v>3355</v>
      </c>
      <c r="BW335" s="53" t="s">
        <v>3355</v>
      </c>
      <c r="BX335" s="53">
        <v>11925</v>
      </c>
      <c r="BY335" s="53" t="s">
        <v>1292</v>
      </c>
      <c r="BZ335" s="53" t="s">
        <v>3383</v>
      </c>
      <c r="CA335" s="53" t="s">
        <v>4095</v>
      </c>
      <c r="CB335" s="53" t="s">
        <v>4095</v>
      </c>
      <c r="CC335" s="53" t="s">
        <v>3355</v>
      </c>
      <c r="CD335" s="53" t="s">
        <v>3355</v>
      </c>
      <c r="CE335" t="s">
        <v>4096</v>
      </c>
      <c r="CF335" t="s">
        <v>4097</v>
      </c>
    </row>
    <row r="336" spans="1:84">
      <c r="A336" s="53">
        <v>23544</v>
      </c>
      <c r="B336" s="53" t="s">
        <v>5683</v>
      </c>
      <c r="C336" s="53" t="s">
        <v>3355</v>
      </c>
      <c r="D336" s="53" t="s">
        <v>5075</v>
      </c>
      <c r="E336" s="53" t="s">
        <v>4099</v>
      </c>
      <c r="F336" s="53" t="s">
        <v>5919</v>
      </c>
      <c r="G336" s="53" t="s">
        <v>4095</v>
      </c>
      <c r="H336" s="53" t="s">
        <v>5076</v>
      </c>
      <c r="I336" s="53">
        <v>2000</v>
      </c>
      <c r="J336" s="53" t="s">
        <v>1292</v>
      </c>
      <c r="K336" s="53" t="s">
        <v>4218</v>
      </c>
      <c r="L336" s="53" t="s">
        <v>4219</v>
      </c>
      <c r="M336" s="53" t="s">
        <v>4968</v>
      </c>
      <c r="N336" s="53" t="s">
        <v>5068</v>
      </c>
      <c r="O336" s="53" t="s">
        <v>5685</v>
      </c>
      <c r="P336" s="53" t="s">
        <v>5686</v>
      </c>
      <c r="Q336" s="53" t="s">
        <v>4103</v>
      </c>
      <c r="R336" s="53" t="s">
        <v>5077</v>
      </c>
      <c r="S336" s="53" t="s">
        <v>5078</v>
      </c>
      <c r="T336" s="53" t="s">
        <v>4106</v>
      </c>
      <c r="U336" s="53" t="s">
        <v>4360</v>
      </c>
      <c r="V336" s="53" t="s">
        <v>3352</v>
      </c>
      <c r="W336" s="53" t="s">
        <v>3355</v>
      </c>
      <c r="X336" s="53" t="s">
        <v>3355</v>
      </c>
      <c r="Y336" s="53" t="s">
        <v>4259</v>
      </c>
      <c r="Z336" s="53" t="s">
        <v>4989</v>
      </c>
      <c r="AA336" s="53" t="s">
        <v>4968</v>
      </c>
      <c r="AB336" s="53" t="s">
        <v>5687</v>
      </c>
      <c r="AC336" s="53" t="s">
        <v>4447</v>
      </c>
      <c r="AD336" s="53" t="s">
        <v>3355</v>
      </c>
      <c r="AE336" s="53" t="s">
        <v>3355</v>
      </c>
      <c r="AF336" s="53" t="s">
        <v>4227</v>
      </c>
      <c r="AG336" s="53" t="s">
        <v>3355</v>
      </c>
      <c r="AH336" s="53" t="s">
        <v>3355</v>
      </c>
      <c r="AI336" s="53" t="s">
        <v>4227</v>
      </c>
      <c r="AJ336" s="53" t="s">
        <v>3355</v>
      </c>
      <c r="AK336" s="53" t="s">
        <v>1292</v>
      </c>
      <c r="AL336" s="53" t="s">
        <v>5920</v>
      </c>
      <c r="AM336" s="53" t="s">
        <v>3355</v>
      </c>
      <c r="AN336" s="53" t="s">
        <v>5921</v>
      </c>
      <c r="AO336" s="53" t="s">
        <v>3355</v>
      </c>
      <c r="AP336" s="54">
        <v>45786.9183564815</v>
      </c>
      <c r="AQ336" s="53" t="s">
        <v>5922</v>
      </c>
      <c r="AR336" s="53" t="s">
        <v>3576</v>
      </c>
      <c r="AS336" s="53" t="s">
        <v>3383</v>
      </c>
      <c r="AT336" s="53" t="s">
        <v>5691</v>
      </c>
      <c r="AU336" s="53" t="s">
        <v>5923</v>
      </c>
      <c r="AV336" s="53" t="s">
        <v>5074</v>
      </c>
      <c r="AW336" s="54">
        <v>45771.781412037</v>
      </c>
      <c r="AX336" s="53" t="s">
        <v>5920</v>
      </c>
      <c r="AY336" s="53" t="s">
        <v>4090</v>
      </c>
      <c r="AZ336" s="53" t="s">
        <v>3355</v>
      </c>
      <c r="BA336" s="53" t="s">
        <v>3355</v>
      </c>
      <c r="BB336" s="53" t="s">
        <v>3355</v>
      </c>
      <c r="BC336" s="53" t="s">
        <v>4109</v>
      </c>
      <c r="BD336" s="53" t="s">
        <v>4110</v>
      </c>
      <c r="BE336" s="53" t="s">
        <v>3355</v>
      </c>
      <c r="BF336" s="53" t="s">
        <v>4092</v>
      </c>
      <c r="BG336" s="53" t="s">
        <v>4111</v>
      </c>
      <c r="BH336" s="53" t="s">
        <v>5082</v>
      </c>
      <c r="BI336" s="53" t="s">
        <v>4113</v>
      </c>
      <c r="BJ336" s="53" t="s">
        <v>3355</v>
      </c>
      <c r="BK336" s="53" t="s">
        <v>3355</v>
      </c>
      <c r="BL336" s="53" t="s">
        <v>3355</v>
      </c>
      <c r="BM336" s="53" t="s">
        <v>3355</v>
      </c>
      <c r="BN336" s="53">
        <v>2000</v>
      </c>
      <c r="BO336" s="53" t="s">
        <v>3355</v>
      </c>
      <c r="BP336" s="53" t="s">
        <v>4652</v>
      </c>
      <c r="BQ336" s="53" t="s">
        <v>4114</v>
      </c>
      <c r="BR336" s="53" t="s">
        <v>3355</v>
      </c>
      <c r="BS336" s="53" t="s">
        <v>3355</v>
      </c>
      <c r="BT336" s="53" t="s">
        <v>1292</v>
      </c>
      <c r="BU336" s="53">
        <v>250509003309</v>
      </c>
      <c r="BV336" s="53" t="s">
        <v>3355</v>
      </c>
      <c r="BW336" s="53" t="s">
        <v>3355</v>
      </c>
      <c r="BX336" s="53">
        <v>2000</v>
      </c>
      <c r="BY336" s="53" t="s">
        <v>3355</v>
      </c>
      <c r="BZ336" s="53" t="s">
        <v>3383</v>
      </c>
      <c r="CA336" s="53" t="s">
        <v>4095</v>
      </c>
      <c r="CB336" s="53" t="s">
        <v>4095</v>
      </c>
      <c r="CC336" s="53" t="s">
        <v>3355</v>
      </c>
      <c r="CD336" s="53" t="s">
        <v>3355</v>
      </c>
      <c r="CE336" t="s">
        <v>4096</v>
      </c>
      <c r="CF336" t="s">
        <v>4097</v>
      </c>
    </row>
    <row r="337" spans="1:84">
      <c r="A337" s="53">
        <v>23546</v>
      </c>
      <c r="B337" s="53" t="s">
        <v>5683</v>
      </c>
      <c r="C337" s="53" t="s">
        <v>3355</v>
      </c>
      <c r="D337" s="53" t="s">
        <v>5084</v>
      </c>
      <c r="E337" s="53" t="s">
        <v>4099</v>
      </c>
      <c r="F337" s="53" t="s">
        <v>5924</v>
      </c>
      <c r="G337" s="53" t="s">
        <v>4095</v>
      </c>
      <c r="H337" s="53" t="s">
        <v>5085</v>
      </c>
      <c r="I337" s="53">
        <v>2000</v>
      </c>
      <c r="J337" s="53" t="s">
        <v>1292</v>
      </c>
      <c r="K337" s="53" t="s">
        <v>4218</v>
      </c>
      <c r="L337" s="53" t="s">
        <v>4219</v>
      </c>
      <c r="M337" s="53" t="s">
        <v>4968</v>
      </c>
      <c r="N337" s="53" t="s">
        <v>5068</v>
      </c>
      <c r="O337" s="53" t="s">
        <v>5685</v>
      </c>
      <c r="P337" s="53" t="s">
        <v>5686</v>
      </c>
      <c r="Q337" s="53" t="s">
        <v>4103</v>
      </c>
      <c r="R337" s="53" t="s">
        <v>5086</v>
      </c>
      <c r="S337" s="53" t="s">
        <v>4552</v>
      </c>
      <c r="T337" s="53" t="s">
        <v>4106</v>
      </c>
      <c r="U337" s="53" t="s">
        <v>4360</v>
      </c>
      <c r="V337" s="53" t="s">
        <v>3352</v>
      </c>
      <c r="W337" s="53" t="s">
        <v>3355</v>
      </c>
      <c r="X337" s="53" t="s">
        <v>3355</v>
      </c>
      <c r="Y337" s="53" t="s">
        <v>4259</v>
      </c>
      <c r="Z337" s="53" t="s">
        <v>4989</v>
      </c>
      <c r="AA337" s="53" t="s">
        <v>4968</v>
      </c>
      <c r="AB337" s="53" t="s">
        <v>5687</v>
      </c>
      <c r="AC337" s="53" t="s">
        <v>4447</v>
      </c>
      <c r="AD337" s="53" t="s">
        <v>3355</v>
      </c>
      <c r="AE337" s="53" t="s">
        <v>3355</v>
      </c>
      <c r="AF337" s="53" t="s">
        <v>4227</v>
      </c>
      <c r="AG337" s="53" t="s">
        <v>3355</v>
      </c>
      <c r="AH337" s="53" t="s">
        <v>3355</v>
      </c>
      <c r="AI337" s="53" t="s">
        <v>4227</v>
      </c>
      <c r="AJ337" s="53" t="s">
        <v>3355</v>
      </c>
      <c r="AK337" s="53" t="s">
        <v>1292</v>
      </c>
      <c r="AL337" s="53" t="s">
        <v>5925</v>
      </c>
      <c r="AM337" s="53" t="s">
        <v>3355</v>
      </c>
      <c r="AN337" s="53" t="s">
        <v>5926</v>
      </c>
      <c r="AO337" s="53" t="s">
        <v>3355</v>
      </c>
      <c r="AP337" s="54">
        <v>45786.9114583333</v>
      </c>
      <c r="AQ337" s="53" t="s">
        <v>5927</v>
      </c>
      <c r="AR337" s="53" t="s">
        <v>3576</v>
      </c>
      <c r="AS337" s="53" t="s">
        <v>3383</v>
      </c>
      <c r="AT337" s="53" t="s">
        <v>5691</v>
      </c>
      <c r="AU337" s="53" t="s">
        <v>5928</v>
      </c>
      <c r="AV337" s="53" t="s">
        <v>5083</v>
      </c>
      <c r="AW337" s="54">
        <v>45771.781412037</v>
      </c>
      <c r="AX337" s="53" t="s">
        <v>5925</v>
      </c>
      <c r="AY337" s="53" t="s">
        <v>4090</v>
      </c>
      <c r="AZ337" s="53" t="s">
        <v>3355</v>
      </c>
      <c r="BA337" s="53" t="s">
        <v>3355</v>
      </c>
      <c r="BB337" s="53" t="s">
        <v>3355</v>
      </c>
      <c r="BC337" s="53" t="s">
        <v>4109</v>
      </c>
      <c r="BD337" s="53" t="s">
        <v>4110</v>
      </c>
      <c r="BE337" s="53" t="s">
        <v>3355</v>
      </c>
      <c r="BF337" s="53" t="s">
        <v>4092</v>
      </c>
      <c r="BG337" s="53" t="s">
        <v>4111</v>
      </c>
      <c r="BH337" s="53" t="s">
        <v>5089</v>
      </c>
      <c r="BI337" s="53" t="s">
        <v>4113</v>
      </c>
      <c r="BJ337" s="53" t="s">
        <v>3355</v>
      </c>
      <c r="BK337" s="53" t="s">
        <v>3355</v>
      </c>
      <c r="BL337" s="53" t="s">
        <v>3355</v>
      </c>
      <c r="BM337" s="53" t="s">
        <v>3355</v>
      </c>
      <c r="BN337" s="53">
        <v>2000</v>
      </c>
      <c r="BO337" s="53" t="s">
        <v>3355</v>
      </c>
      <c r="BP337" s="53" t="s">
        <v>4652</v>
      </c>
      <c r="BQ337" s="53" t="s">
        <v>4114</v>
      </c>
      <c r="BR337" s="53" t="s">
        <v>3355</v>
      </c>
      <c r="BS337" s="53" t="s">
        <v>3355</v>
      </c>
      <c r="BT337" s="53" t="s">
        <v>1292</v>
      </c>
      <c r="BU337" s="53">
        <v>250509003310</v>
      </c>
      <c r="BV337" s="53" t="s">
        <v>3355</v>
      </c>
      <c r="BW337" s="53" t="s">
        <v>3355</v>
      </c>
      <c r="BX337" s="53">
        <v>2000</v>
      </c>
      <c r="BY337" s="53" t="s">
        <v>3355</v>
      </c>
      <c r="BZ337" s="53" t="s">
        <v>3383</v>
      </c>
      <c r="CA337" s="53" t="s">
        <v>4095</v>
      </c>
      <c r="CB337" s="53" t="s">
        <v>4095</v>
      </c>
      <c r="CC337" s="53" t="s">
        <v>3355</v>
      </c>
      <c r="CD337" s="53" t="s">
        <v>3355</v>
      </c>
      <c r="CE337" t="s">
        <v>4096</v>
      </c>
      <c r="CF337" t="s">
        <v>4097</v>
      </c>
    </row>
    <row r="338" spans="1:84">
      <c r="A338" s="53">
        <v>23547</v>
      </c>
      <c r="B338" s="53" t="s">
        <v>5683</v>
      </c>
      <c r="C338" s="53" t="s">
        <v>3355</v>
      </c>
      <c r="D338" s="53" t="s">
        <v>5066</v>
      </c>
      <c r="E338" s="53" t="s">
        <v>4099</v>
      </c>
      <c r="F338" s="53" t="s">
        <v>5929</v>
      </c>
      <c r="G338" s="53" t="s">
        <v>4095</v>
      </c>
      <c r="H338" s="53" t="s">
        <v>5067</v>
      </c>
      <c r="I338" s="53">
        <v>2000</v>
      </c>
      <c r="J338" s="53" t="s">
        <v>1292</v>
      </c>
      <c r="K338" s="53" t="s">
        <v>4218</v>
      </c>
      <c r="L338" s="53" t="s">
        <v>4219</v>
      </c>
      <c r="M338" s="53" t="s">
        <v>4968</v>
      </c>
      <c r="N338" s="53" t="s">
        <v>5068</v>
      </c>
      <c r="O338" s="53" t="s">
        <v>5685</v>
      </c>
      <c r="P338" s="53" t="s">
        <v>5686</v>
      </c>
      <c r="Q338" s="53" t="s">
        <v>4103</v>
      </c>
      <c r="R338" s="53" t="s">
        <v>5069</v>
      </c>
      <c r="S338" s="53" t="s">
        <v>5070</v>
      </c>
      <c r="T338" s="53" t="s">
        <v>4106</v>
      </c>
      <c r="U338" s="53" t="s">
        <v>4360</v>
      </c>
      <c r="V338" s="53" t="s">
        <v>3352</v>
      </c>
      <c r="W338" s="53" t="s">
        <v>3355</v>
      </c>
      <c r="X338" s="53" t="s">
        <v>3355</v>
      </c>
      <c r="Y338" s="53" t="s">
        <v>4259</v>
      </c>
      <c r="Z338" s="53" t="s">
        <v>4989</v>
      </c>
      <c r="AA338" s="53" t="s">
        <v>4968</v>
      </c>
      <c r="AB338" s="53" t="s">
        <v>5687</v>
      </c>
      <c r="AC338" s="53" t="s">
        <v>4447</v>
      </c>
      <c r="AD338" s="53" t="s">
        <v>3355</v>
      </c>
      <c r="AE338" s="53" t="s">
        <v>3355</v>
      </c>
      <c r="AF338" s="53" t="s">
        <v>4227</v>
      </c>
      <c r="AG338" s="53" t="s">
        <v>3355</v>
      </c>
      <c r="AH338" s="53" t="s">
        <v>3355</v>
      </c>
      <c r="AI338" s="53" t="s">
        <v>4227</v>
      </c>
      <c r="AJ338" s="53" t="s">
        <v>3355</v>
      </c>
      <c r="AK338" s="53" t="s">
        <v>1292</v>
      </c>
      <c r="AL338" s="53" t="s">
        <v>5930</v>
      </c>
      <c r="AM338" s="53" t="s">
        <v>3355</v>
      </c>
      <c r="AN338" s="53" t="s">
        <v>5931</v>
      </c>
      <c r="AO338" s="53" t="s">
        <v>3355</v>
      </c>
      <c r="AP338" s="54">
        <v>45786.9211458333</v>
      </c>
      <c r="AQ338" s="53" t="s">
        <v>5932</v>
      </c>
      <c r="AR338" s="53" t="s">
        <v>3576</v>
      </c>
      <c r="AS338" s="53" t="s">
        <v>3383</v>
      </c>
      <c r="AT338" s="53" t="s">
        <v>5691</v>
      </c>
      <c r="AU338" s="53" t="s">
        <v>5933</v>
      </c>
      <c r="AV338" s="53" t="s">
        <v>5065</v>
      </c>
      <c r="AW338" s="54">
        <v>45771.781412037</v>
      </c>
      <c r="AX338" s="53" t="s">
        <v>5930</v>
      </c>
      <c r="AY338" s="53" t="s">
        <v>4090</v>
      </c>
      <c r="AZ338" s="53" t="s">
        <v>3355</v>
      </c>
      <c r="BA338" s="53" t="s">
        <v>3355</v>
      </c>
      <c r="BB338" s="53" t="s">
        <v>3355</v>
      </c>
      <c r="BC338" s="53" t="s">
        <v>4109</v>
      </c>
      <c r="BD338" s="53" t="s">
        <v>4110</v>
      </c>
      <c r="BE338" s="53" t="s">
        <v>3355</v>
      </c>
      <c r="BF338" s="53" t="s">
        <v>4092</v>
      </c>
      <c r="BG338" s="53" t="s">
        <v>4111</v>
      </c>
      <c r="BH338" s="53" t="s">
        <v>5073</v>
      </c>
      <c r="BI338" s="53" t="s">
        <v>4113</v>
      </c>
      <c r="BJ338" s="53" t="s">
        <v>3355</v>
      </c>
      <c r="BK338" s="53" t="s">
        <v>3355</v>
      </c>
      <c r="BL338" s="53" t="s">
        <v>3355</v>
      </c>
      <c r="BM338" s="53" t="s">
        <v>3355</v>
      </c>
      <c r="BN338" s="53">
        <v>2000</v>
      </c>
      <c r="BO338" s="53" t="s">
        <v>3355</v>
      </c>
      <c r="BP338" s="53" t="s">
        <v>4652</v>
      </c>
      <c r="BQ338" s="53" t="s">
        <v>4114</v>
      </c>
      <c r="BR338" s="53" t="s">
        <v>3355</v>
      </c>
      <c r="BS338" s="53" t="s">
        <v>3355</v>
      </c>
      <c r="BT338" s="53" t="s">
        <v>1292</v>
      </c>
      <c r="BU338" s="53">
        <v>250509003311</v>
      </c>
      <c r="BV338" s="53" t="s">
        <v>3355</v>
      </c>
      <c r="BW338" s="53" t="s">
        <v>3355</v>
      </c>
      <c r="BX338" s="53">
        <v>2000</v>
      </c>
      <c r="BY338" s="53" t="s">
        <v>3355</v>
      </c>
      <c r="BZ338" s="53" t="s">
        <v>3383</v>
      </c>
      <c r="CA338" s="53" t="s">
        <v>4095</v>
      </c>
      <c r="CB338" s="53" t="s">
        <v>4095</v>
      </c>
      <c r="CC338" s="53" t="s">
        <v>3355</v>
      </c>
      <c r="CD338" s="53" t="s">
        <v>3355</v>
      </c>
      <c r="CE338" t="s">
        <v>4096</v>
      </c>
      <c r="CF338" t="s">
        <v>4097</v>
      </c>
    </row>
    <row r="339" spans="1:84">
      <c r="A339" s="53">
        <v>23858</v>
      </c>
      <c r="B339" s="53" t="s">
        <v>5683</v>
      </c>
      <c r="C339" s="53" t="s">
        <v>3355</v>
      </c>
      <c r="D339" s="53" t="s">
        <v>5446</v>
      </c>
      <c r="E339" s="53" t="s">
        <v>4099</v>
      </c>
      <c r="F339" s="53" t="s">
        <v>5934</v>
      </c>
      <c r="G339" s="53" t="s">
        <v>4095</v>
      </c>
      <c r="H339" s="53" t="s">
        <v>3622</v>
      </c>
      <c r="I339" s="53">
        <v>35644</v>
      </c>
      <c r="J339" s="53" t="s">
        <v>1292</v>
      </c>
      <c r="K339" s="53" t="s">
        <v>4218</v>
      </c>
      <c r="L339" s="53" t="s">
        <v>4219</v>
      </c>
      <c r="M339" s="53" t="s">
        <v>4968</v>
      </c>
      <c r="N339" s="53" t="s">
        <v>5448</v>
      </c>
      <c r="O339" s="53" t="s">
        <v>5685</v>
      </c>
      <c r="P339" s="53" t="s">
        <v>5686</v>
      </c>
      <c r="Q339" s="53" t="s">
        <v>3622</v>
      </c>
      <c r="R339" s="53" t="s">
        <v>4177</v>
      </c>
      <c r="S339" s="53" t="s">
        <v>4178</v>
      </c>
      <c r="T339" s="53" t="s">
        <v>4087</v>
      </c>
      <c r="U339" s="53" t="s">
        <v>4360</v>
      </c>
      <c r="V339" s="53" t="s">
        <v>3352</v>
      </c>
      <c r="W339" s="53" t="s">
        <v>3355</v>
      </c>
      <c r="X339" s="53" t="s">
        <v>5447</v>
      </c>
      <c r="Y339" s="53" t="s">
        <v>4259</v>
      </c>
      <c r="Z339" s="53" t="s">
        <v>5188</v>
      </c>
      <c r="AA339" s="53" t="s">
        <v>4968</v>
      </c>
      <c r="AB339" s="53" t="s">
        <v>5687</v>
      </c>
      <c r="AC339" s="53" t="s">
        <v>4447</v>
      </c>
      <c r="AD339" s="53" t="s">
        <v>3355</v>
      </c>
      <c r="AE339" s="53" t="s">
        <v>3355</v>
      </c>
      <c r="AF339" s="53" t="s">
        <v>4227</v>
      </c>
      <c r="AG339" s="53" t="s">
        <v>3355</v>
      </c>
      <c r="AH339" s="53" t="s">
        <v>3355</v>
      </c>
      <c r="AI339" s="53" t="s">
        <v>4227</v>
      </c>
      <c r="AJ339" s="53" t="s">
        <v>3355</v>
      </c>
      <c r="AK339" s="53" t="s">
        <v>1292</v>
      </c>
      <c r="AL339" s="53" t="s">
        <v>5935</v>
      </c>
      <c r="AM339" s="53" t="s">
        <v>3355</v>
      </c>
      <c r="AN339" s="53" t="s">
        <v>5936</v>
      </c>
      <c r="AO339" s="53" t="s">
        <v>3355</v>
      </c>
      <c r="AP339" s="54">
        <v>45786.9156944444</v>
      </c>
      <c r="AQ339" s="53" t="s">
        <v>5937</v>
      </c>
      <c r="AR339" s="53" t="s">
        <v>3576</v>
      </c>
      <c r="AS339" s="53" t="s">
        <v>3383</v>
      </c>
      <c r="AT339" s="53" t="s">
        <v>5688</v>
      </c>
      <c r="AU339" s="53" t="s">
        <v>5938</v>
      </c>
      <c r="AV339" s="53" t="s">
        <v>5445</v>
      </c>
      <c r="AW339" s="54">
        <v>45712.6146990741</v>
      </c>
      <c r="AX339" s="53" t="s">
        <v>5935</v>
      </c>
      <c r="AY339" s="53" t="s">
        <v>4090</v>
      </c>
      <c r="AZ339" s="53" t="s">
        <v>3355</v>
      </c>
      <c r="BA339" s="53" t="s">
        <v>3355</v>
      </c>
      <c r="BB339" s="53" t="s">
        <v>3355</v>
      </c>
      <c r="BC339" s="53" t="s">
        <v>3497</v>
      </c>
      <c r="BD339" s="53" t="s">
        <v>4180</v>
      </c>
      <c r="BE339" s="53" t="s">
        <v>2832</v>
      </c>
      <c r="BF339" s="53" t="s">
        <v>4092</v>
      </c>
      <c r="BG339" s="53" t="s">
        <v>3355</v>
      </c>
      <c r="BH339" s="53" t="s">
        <v>3355</v>
      </c>
      <c r="BI339" s="53" t="s">
        <v>2814</v>
      </c>
      <c r="BJ339" s="53" t="s">
        <v>3355</v>
      </c>
      <c r="BK339" s="53" t="s">
        <v>3355</v>
      </c>
      <c r="BL339" s="53" t="s">
        <v>3355</v>
      </c>
      <c r="BM339" s="53" t="s">
        <v>3355</v>
      </c>
      <c r="BN339" s="53">
        <v>35644</v>
      </c>
      <c r="BO339" s="53" t="s">
        <v>3355</v>
      </c>
      <c r="BP339" s="53" t="s">
        <v>4652</v>
      </c>
      <c r="BQ339" s="53" t="s">
        <v>3355</v>
      </c>
      <c r="BR339" s="53" t="s">
        <v>3355</v>
      </c>
      <c r="BS339" s="53" t="s">
        <v>3355</v>
      </c>
      <c r="BT339" s="53" t="s">
        <v>3355</v>
      </c>
      <c r="BU339" s="53">
        <v>250509003145</v>
      </c>
      <c r="BV339" s="53" t="s">
        <v>3355</v>
      </c>
      <c r="BW339" s="53" t="s">
        <v>3355</v>
      </c>
      <c r="BX339" s="53">
        <v>35644</v>
      </c>
      <c r="BY339" s="53" t="s">
        <v>1292</v>
      </c>
      <c r="BZ339" s="53" t="s">
        <v>3383</v>
      </c>
      <c r="CA339" s="53" t="s">
        <v>3355</v>
      </c>
      <c r="CB339" s="53" t="s">
        <v>3355</v>
      </c>
      <c r="CC339" s="53" t="s">
        <v>3355</v>
      </c>
      <c r="CD339" s="53" t="s">
        <v>5271</v>
      </c>
      <c r="CE339" t="s">
        <v>4096</v>
      </c>
      <c r="CF339" t="s">
        <v>4097</v>
      </c>
    </row>
    <row r="340" spans="1:84">
      <c r="A340" s="53">
        <v>23925</v>
      </c>
      <c r="B340" s="53" t="s">
        <v>5683</v>
      </c>
      <c r="C340" s="53" t="s">
        <v>3355</v>
      </c>
      <c r="D340" s="53" t="s">
        <v>5471</v>
      </c>
      <c r="E340" s="53" t="s">
        <v>4099</v>
      </c>
      <c r="F340" s="53" t="s">
        <v>5939</v>
      </c>
      <c r="G340" s="53" t="s">
        <v>4095</v>
      </c>
      <c r="H340" s="53" t="s">
        <v>3622</v>
      </c>
      <c r="I340" s="53">
        <v>32500</v>
      </c>
      <c r="J340" s="53" t="s">
        <v>1292</v>
      </c>
      <c r="K340" s="53" t="s">
        <v>4218</v>
      </c>
      <c r="L340" s="53" t="s">
        <v>4219</v>
      </c>
      <c r="M340" s="53" t="s">
        <v>4968</v>
      </c>
      <c r="N340" s="53" t="s">
        <v>5465</v>
      </c>
      <c r="O340" s="53" t="s">
        <v>5685</v>
      </c>
      <c r="P340" s="53" t="s">
        <v>5686</v>
      </c>
      <c r="Q340" s="53" t="s">
        <v>3622</v>
      </c>
      <c r="R340" s="53" t="s">
        <v>4177</v>
      </c>
      <c r="S340" s="53" t="s">
        <v>4178</v>
      </c>
      <c r="T340" s="53" t="s">
        <v>4087</v>
      </c>
      <c r="U340" s="53" t="s">
        <v>4360</v>
      </c>
      <c r="V340" s="53" t="s">
        <v>3352</v>
      </c>
      <c r="W340" s="53" t="s">
        <v>3355</v>
      </c>
      <c r="X340" s="53" t="s">
        <v>5473</v>
      </c>
      <c r="Y340" s="53" t="s">
        <v>4259</v>
      </c>
      <c r="Z340" s="53" t="s">
        <v>5188</v>
      </c>
      <c r="AA340" s="53" t="s">
        <v>4968</v>
      </c>
      <c r="AB340" s="53" t="s">
        <v>5687</v>
      </c>
      <c r="AC340" s="53" t="s">
        <v>4447</v>
      </c>
      <c r="AD340" s="53" t="s">
        <v>3355</v>
      </c>
      <c r="AE340" s="53" t="s">
        <v>3355</v>
      </c>
      <c r="AF340" s="53" t="s">
        <v>4227</v>
      </c>
      <c r="AG340" s="53" t="s">
        <v>3355</v>
      </c>
      <c r="AH340" s="53" t="s">
        <v>3355</v>
      </c>
      <c r="AI340" s="53" t="s">
        <v>4227</v>
      </c>
      <c r="AJ340" s="53" t="s">
        <v>3355</v>
      </c>
      <c r="AK340" s="53" t="s">
        <v>1292</v>
      </c>
      <c r="AL340" s="53" t="s">
        <v>5940</v>
      </c>
      <c r="AM340" s="53" t="s">
        <v>3355</v>
      </c>
      <c r="AN340" s="53" t="s">
        <v>5302</v>
      </c>
      <c r="AO340" s="53" t="s">
        <v>3355</v>
      </c>
      <c r="AP340" s="54">
        <v>45786.9224537037</v>
      </c>
      <c r="AQ340" s="53" t="s">
        <v>5941</v>
      </c>
      <c r="AR340" s="53" t="s">
        <v>3576</v>
      </c>
      <c r="AS340" s="53" t="s">
        <v>3383</v>
      </c>
      <c r="AT340" s="53" t="s">
        <v>5688</v>
      </c>
      <c r="AU340" s="53" t="s">
        <v>5942</v>
      </c>
      <c r="AV340" s="53" t="s">
        <v>5470</v>
      </c>
      <c r="AW340" s="54">
        <v>45707.5313078704</v>
      </c>
      <c r="AX340" s="53" t="s">
        <v>5940</v>
      </c>
      <c r="AY340" s="53" t="s">
        <v>4090</v>
      </c>
      <c r="AZ340" s="53" t="s">
        <v>3355</v>
      </c>
      <c r="BA340" s="53" t="s">
        <v>3355</v>
      </c>
      <c r="BB340" s="53" t="s">
        <v>3355</v>
      </c>
      <c r="BC340" s="53" t="s">
        <v>3497</v>
      </c>
      <c r="BD340" s="53" t="s">
        <v>4180</v>
      </c>
      <c r="BE340" s="53" t="s">
        <v>2832</v>
      </c>
      <c r="BF340" s="53" t="s">
        <v>4092</v>
      </c>
      <c r="BG340" s="53" t="s">
        <v>3355</v>
      </c>
      <c r="BH340" s="53" t="s">
        <v>3355</v>
      </c>
      <c r="BI340" s="53" t="s">
        <v>2814</v>
      </c>
      <c r="BJ340" s="53" t="s">
        <v>3355</v>
      </c>
      <c r="BK340" s="53" t="s">
        <v>3355</v>
      </c>
      <c r="BL340" s="53" t="s">
        <v>3355</v>
      </c>
      <c r="BM340" s="53" t="s">
        <v>3355</v>
      </c>
      <c r="BN340" s="53">
        <v>32500</v>
      </c>
      <c r="BO340" s="53" t="s">
        <v>3355</v>
      </c>
      <c r="BP340" s="53" t="s">
        <v>4652</v>
      </c>
      <c r="BQ340" s="53" t="s">
        <v>3355</v>
      </c>
      <c r="BR340" s="53" t="s">
        <v>3355</v>
      </c>
      <c r="BS340" s="53" t="s">
        <v>3355</v>
      </c>
      <c r="BT340" s="53" t="s">
        <v>3355</v>
      </c>
      <c r="BU340" s="53">
        <v>250509003144</v>
      </c>
      <c r="BV340" s="53" t="s">
        <v>3355</v>
      </c>
      <c r="BW340" s="53" t="s">
        <v>3355</v>
      </c>
      <c r="BX340" s="53">
        <v>32500</v>
      </c>
      <c r="BY340" s="53" t="s">
        <v>1292</v>
      </c>
      <c r="BZ340" s="53" t="s">
        <v>3383</v>
      </c>
      <c r="CA340" s="53" t="s">
        <v>3355</v>
      </c>
      <c r="CB340" s="53" t="s">
        <v>3355</v>
      </c>
      <c r="CC340" s="53" t="s">
        <v>3355</v>
      </c>
      <c r="CD340" s="53" t="s">
        <v>5271</v>
      </c>
      <c r="CE340" t="s">
        <v>4096</v>
      </c>
      <c r="CF340" t="s">
        <v>4097</v>
      </c>
    </row>
    <row r="341" spans="1:84">
      <c r="A341" s="53">
        <v>26649</v>
      </c>
      <c r="B341" s="53" t="s">
        <v>5683</v>
      </c>
      <c r="C341" s="53" t="s">
        <v>3355</v>
      </c>
      <c r="D341" s="53" t="s">
        <v>5155</v>
      </c>
      <c r="E341" s="53" t="s">
        <v>4099</v>
      </c>
      <c r="F341" s="53" t="s">
        <v>5943</v>
      </c>
      <c r="G341" s="53" t="s">
        <v>4095</v>
      </c>
      <c r="H341" s="53" t="s">
        <v>3205</v>
      </c>
      <c r="I341" s="53">
        <v>120000</v>
      </c>
      <c r="J341" s="53" t="s">
        <v>1292</v>
      </c>
      <c r="K341" s="53" t="s">
        <v>4218</v>
      </c>
      <c r="L341" s="53" t="s">
        <v>4219</v>
      </c>
      <c r="M341" s="53" t="s">
        <v>3540</v>
      </c>
      <c r="N341" s="53" t="s">
        <v>3355</v>
      </c>
      <c r="O341" s="53" t="s">
        <v>5685</v>
      </c>
      <c r="P341" s="53" t="s">
        <v>5686</v>
      </c>
      <c r="Q341" s="53" t="s">
        <v>3205</v>
      </c>
      <c r="R341" s="53" t="s">
        <v>5157</v>
      </c>
      <c r="S341" s="53" t="s">
        <v>5158</v>
      </c>
      <c r="T341" s="53" t="s">
        <v>4087</v>
      </c>
      <c r="U341" s="53" t="s">
        <v>4360</v>
      </c>
      <c r="V341" s="53" t="s">
        <v>3352</v>
      </c>
      <c r="W341" s="53" t="s">
        <v>3355</v>
      </c>
      <c r="X341" s="53" t="s">
        <v>5159</v>
      </c>
      <c r="Y341" s="53" t="s">
        <v>4259</v>
      </c>
      <c r="Z341" s="53" t="s">
        <v>5188</v>
      </c>
      <c r="AA341" s="53" t="s">
        <v>3540</v>
      </c>
      <c r="AB341" s="53" t="s">
        <v>5687</v>
      </c>
      <c r="AC341" s="53" t="s">
        <v>4447</v>
      </c>
      <c r="AD341" s="53" t="s">
        <v>3355</v>
      </c>
      <c r="AE341" s="53" t="s">
        <v>3355</v>
      </c>
      <c r="AF341" s="53" t="s">
        <v>4227</v>
      </c>
      <c r="AG341" s="53" t="s">
        <v>3355</v>
      </c>
      <c r="AH341" s="53" t="s">
        <v>3355</v>
      </c>
      <c r="AI341" s="53" t="s">
        <v>4227</v>
      </c>
      <c r="AJ341" s="53" t="s">
        <v>3355</v>
      </c>
      <c r="AK341" s="53" t="s">
        <v>1292</v>
      </c>
      <c r="AL341" s="53" t="s">
        <v>5944</v>
      </c>
      <c r="AM341" s="53" t="s">
        <v>3355</v>
      </c>
      <c r="AN341" s="53" t="s">
        <v>5916</v>
      </c>
      <c r="AO341" s="53" t="s">
        <v>3355</v>
      </c>
      <c r="AP341" s="54">
        <v>45768.8035416667</v>
      </c>
      <c r="AQ341" s="53" t="s">
        <v>5945</v>
      </c>
      <c r="AR341" s="53" t="s">
        <v>4989</v>
      </c>
      <c r="AS341" s="53" t="s">
        <v>3383</v>
      </c>
      <c r="AT341" s="53" t="s">
        <v>5688</v>
      </c>
      <c r="AU341" s="53" t="s">
        <v>5946</v>
      </c>
      <c r="AV341" s="53" t="s">
        <v>5154</v>
      </c>
      <c r="AW341" s="54">
        <v>45754.4482523148</v>
      </c>
      <c r="AX341" s="53" t="s">
        <v>5944</v>
      </c>
      <c r="AY341" s="53" t="s">
        <v>4090</v>
      </c>
      <c r="AZ341" s="53" t="s">
        <v>3355</v>
      </c>
      <c r="BA341" s="53" t="s">
        <v>3355</v>
      </c>
      <c r="BB341" s="53" t="s">
        <v>3355</v>
      </c>
      <c r="BC341" s="53" t="s">
        <v>3203</v>
      </c>
      <c r="BD341" s="53" t="s">
        <v>5163</v>
      </c>
      <c r="BE341" s="53" t="s">
        <v>2858</v>
      </c>
      <c r="BF341" s="53" t="s">
        <v>4092</v>
      </c>
      <c r="BG341" s="53" t="s">
        <v>3355</v>
      </c>
      <c r="BH341" s="53" t="s">
        <v>3355</v>
      </c>
      <c r="BI341" s="53" t="s">
        <v>2814</v>
      </c>
      <c r="BJ341" s="53" t="s">
        <v>3355</v>
      </c>
      <c r="BK341" s="53" t="s">
        <v>3355</v>
      </c>
      <c r="BL341" s="53" t="s">
        <v>3355</v>
      </c>
      <c r="BM341" s="53" t="s">
        <v>3355</v>
      </c>
      <c r="BN341" s="53">
        <v>120000</v>
      </c>
      <c r="BO341" s="53" t="s">
        <v>3355</v>
      </c>
      <c r="BP341" s="53" t="s">
        <v>5055</v>
      </c>
      <c r="BQ341" s="53" t="s">
        <v>3355</v>
      </c>
      <c r="BR341" s="53" t="s">
        <v>3355</v>
      </c>
      <c r="BS341" s="53" t="s">
        <v>3355</v>
      </c>
      <c r="BT341" s="53" t="s">
        <v>3355</v>
      </c>
      <c r="BU341" s="53">
        <v>250417001053</v>
      </c>
      <c r="BV341" s="53" t="s">
        <v>3355</v>
      </c>
      <c r="BW341" s="53" t="s">
        <v>3355</v>
      </c>
      <c r="BX341" s="53">
        <v>120000</v>
      </c>
      <c r="BY341" s="53" t="s">
        <v>1292</v>
      </c>
      <c r="BZ341" s="53" t="s">
        <v>3383</v>
      </c>
      <c r="CA341" s="53" t="s">
        <v>4095</v>
      </c>
      <c r="CB341" s="53" t="s">
        <v>4095</v>
      </c>
      <c r="CC341" s="53" t="s">
        <v>3355</v>
      </c>
      <c r="CD341" s="53" t="s">
        <v>3355</v>
      </c>
      <c r="CE341" t="s">
        <v>4096</v>
      </c>
      <c r="CF341" t="s">
        <v>4097</v>
      </c>
    </row>
    <row r="342" spans="1:84">
      <c r="A342" s="53">
        <v>26650</v>
      </c>
      <c r="B342" s="53" t="s">
        <v>5683</v>
      </c>
      <c r="C342" s="53" t="s">
        <v>3355</v>
      </c>
      <c r="D342" s="53" t="s">
        <v>5230</v>
      </c>
      <c r="E342" s="53" t="s">
        <v>4099</v>
      </c>
      <c r="F342" s="53" t="s">
        <v>5947</v>
      </c>
      <c r="G342" s="53" t="s">
        <v>4095</v>
      </c>
      <c r="H342" s="53" t="s">
        <v>3622</v>
      </c>
      <c r="I342" s="53">
        <v>35750</v>
      </c>
      <c r="J342" s="53" t="s">
        <v>1292</v>
      </c>
      <c r="K342" s="53" t="s">
        <v>4218</v>
      </c>
      <c r="L342" s="53" t="s">
        <v>4219</v>
      </c>
      <c r="M342" s="53" t="s">
        <v>3540</v>
      </c>
      <c r="N342" s="53" t="s">
        <v>3355</v>
      </c>
      <c r="O342" s="53" t="s">
        <v>5685</v>
      </c>
      <c r="P342" s="53" t="s">
        <v>5686</v>
      </c>
      <c r="Q342" s="53" t="s">
        <v>3622</v>
      </c>
      <c r="R342" s="53" t="s">
        <v>4177</v>
      </c>
      <c r="S342" s="53" t="s">
        <v>4178</v>
      </c>
      <c r="T342" s="53" t="s">
        <v>4087</v>
      </c>
      <c r="U342" s="53" t="s">
        <v>4360</v>
      </c>
      <c r="V342" s="53" t="s">
        <v>3352</v>
      </c>
      <c r="W342" s="53" t="s">
        <v>3355</v>
      </c>
      <c r="X342" s="53" t="s">
        <v>5232</v>
      </c>
      <c r="Y342" s="53" t="s">
        <v>4259</v>
      </c>
      <c r="Z342" s="53" t="s">
        <v>5188</v>
      </c>
      <c r="AA342" s="53" t="s">
        <v>3540</v>
      </c>
      <c r="AB342" s="53" t="s">
        <v>5687</v>
      </c>
      <c r="AC342" s="53" t="s">
        <v>4447</v>
      </c>
      <c r="AD342" s="53" t="s">
        <v>3355</v>
      </c>
      <c r="AE342" s="53" t="s">
        <v>3355</v>
      </c>
      <c r="AF342" s="53" t="s">
        <v>4227</v>
      </c>
      <c r="AG342" s="53" t="s">
        <v>3355</v>
      </c>
      <c r="AH342" s="53" t="s">
        <v>3355</v>
      </c>
      <c r="AI342" s="53" t="s">
        <v>4227</v>
      </c>
      <c r="AJ342" s="53" t="s">
        <v>3355</v>
      </c>
      <c r="AK342" s="53" t="s">
        <v>1292</v>
      </c>
      <c r="AL342" s="53" t="s">
        <v>5948</v>
      </c>
      <c r="AM342" s="53" t="s">
        <v>3355</v>
      </c>
      <c r="AN342" s="53" t="s">
        <v>5949</v>
      </c>
      <c r="AO342" s="53" t="s">
        <v>3355</v>
      </c>
      <c r="AP342" s="54">
        <v>45768.800462963</v>
      </c>
      <c r="AQ342" s="53" t="s">
        <v>5950</v>
      </c>
      <c r="AR342" s="53" t="s">
        <v>4989</v>
      </c>
      <c r="AS342" s="53" t="s">
        <v>3383</v>
      </c>
      <c r="AT342" s="53" t="s">
        <v>5688</v>
      </c>
      <c r="AU342" s="53" t="s">
        <v>5951</v>
      </c>
      <c r="AV342" s="53" t="s">
        <v>5229</v>
      </c>
      <c r="AW342" s="54">
        <v>45728.6147685185</v>
      </c>
      <c r="AX342" s="53" t="s">
        <v>5948</v>
      </c>
      <c r="AY342" s="53" t="s">
        <v>4090</v>
      </c>
      <c r="AZ342" s="53" t="s">
        <v>3355</v>
      </c>
      <c r="BA342" s="53" t="s">
        <v>3355</v>
      </c>
      <c r="BB342" s="53" t="s">
        <v>3355</v>
      </c>
      <c r="BC342" s="53" t="s">
        <v>3497</v>
      </c>
      <c r="BD342" s="53" t="s">
        <v>4180</v>
      </c>
      <c r="BE342" s="53" t="s">
        <v>2832</v>
      </c>
      <c r="BF342" s="53" t="s">
        <v>4092</v>
      </c>
      <c r="BG342" s="53" t="s">
        <v>3355</v>
      </c>
      <c r="BH342" s="53" t="s">
        <v>3355</v>
      </c>
      <c r="BI342" s="53" t="s">
        <v>2814</v>
      </c>
      <c r="BJ342" s="53" t="s">
        <v>3355</v>
      </c>
      <c r="BK342" s="53" t="s">
        <v>3355</v>
      </c>
      <c r="BL342" s="53" t="s">
        <v>3355</v>
      </c>
      <c r="BM342" s="53" t="s">
        <v>3355</v>
      </c>
      <c r="BN342" s="53">
        <v>35750</v>
      </c>
      <c r="BO342" s="53" t="s">
        <v>3355</v>
      </c>
      <c r="BP342" s="53" t="s">
        <v>5055</v>
      </c>
      <c r="BQ342" s="53" t="s">
        <v>3355</v>
      </c>
      <c r="BR342" s="53" t="s">
        <v>3355</v>
      </c>
      <c r="BS342" s="53" t="s">
        <v>3355</v>
      </c>
      <c r="BT342" s="53" t="s">
        <v>3355</v>
      </c>
      <c r="BU342" s="53">
        <v>250417001049</v>
      </c>
      <c r="BV342" s="53" t="s">
        <v>3355</v>
      </c>
      <c r="BW342" s="53" t="s">
        <v>3355</v>
      </c>
      <c r="BX342" s="53">
        <v>35750</v>
      </c>
      <c r="BY342" s="53" t="s">
        <v>1292</v>
      </c>
      <c r="BZ342" s="53" t="s">
        <v>3383</v>
      </c>
      <c r="CA342" s="53" t="s">
        <v>4095</v>
      </c>
      <c r="CB342" s="53" t="s">
        <v>4095</v>
      </c>
      <c r="CC342" s="53" t="s">
        <v>3355</v>
      </c>
      <c r="CD342" s="53" t="s">
        <v>3355</v>
      </c>
      <c r="CE342" t="s">
        <v>4096</v>
      </c>
      <c r="CF342" t="s">
        <v>4097</v>
      </c>
    </row>
    <row r="343" spans="1:84">
      <c r="A343" s="53">
        <v>26652</v>
      </c>
      <c r="B343" s="53" t="s">
        <v>5683</v>
      </c>
      <c r="C343" s="53" t="s">
        <v>3355</v>
      </c>
      <c r="D343" s="53" t="s">
        <v>5255</v>
      </c>
      <c r="E343" s="53" t="s">
        <v>4099</v>
      </c>
      <c r="F343" s="53" t="s">
        <v>5952</v>
      </c>
      <c r="G343" s="53" t="s">
        <v>4095</v>
      </c>
      <c r="H343" s="53" t="s">
        <v>3123</v>
      </c>
      <c r="I343" s="53">
        <v>10230</v>
      </c>
      <c r="J343" s="53" t="s">
        <v>1292</v>
      </c>
      <c r="K343" s="53" t="s">
        <v>4218</v>
      </c>
      <c r="L343" s="53" t="s">
        <v>4219</v>
      </c>
      <c r="M343" s="53" t="s">
        <v>3540</v>
      </c>
      <c r="N343" s="53" t="s">
        <v>3355</v>
      </c>
      <c r="O343" s="53" t="s">
        <v>5685</v>
      </c>
      <c r="P343" s="53" t="s">
        <v>5686</v>
      </c>
      <c r="Q343" s="53" t="s">
        <v>3123</v>
      </c>
      <c r="R343" s="53" t="s">
        <v>4250</v>
      </c>
      <c r="S343" s="53" t="s">
        <v>4172</v>
      </c>
      <c r="T343" s="53" t="s">
        <v>4087</v>
      </c>
      <c r="U343" s="53" t="s">
        <v>4360</v>
      </c>
      <c r="V343" s="53" t="s">
        <v>3352</v>
      </c>
      <c r="W343" s="53" t="s">
        <v>3355</v>
      </c>
      <c r="X343" s="53" t="s">
        <v>5257</v>
      </c>
      <c r="Y343" s="53" t="s">
        <v>4259</v>
      </c>
      <c r="Z343" s="53" t="s">
        <v>5188</v>
      </c>
      <c r="AA343" s="53" t="s">
        <v>3540</v>
      </c>
      <c r="AB343" s="53" t="s">
        <v>5687</v>
      </c>
      <c r="AC343" s="53" t="s">
        <v>4447</v>
      </c>
      <c r="AD343" s="53" t="s">
        <v>3355</v>
      </c>
      <c r="AE343" s="53" t="s">
        <v>3355</v>
      </c>
      <c r="AF343" s="53" t="s">
        <v>4227</v>
      </c>
      <c r="AG343" s="53" t="s">
        <v>3355</v>
      </c>
      <c r="AH343" s="53" t="s">
        <v>3355</v>
      </c>
      <c r="AI343" s="53" t="s">
        <v>4227</v>
      </c>
      <c r="AJ343" s="53" t="s">
        <v>3355</v>
      </c>
      <c r="AK343" s="53" t="s">
        <v>1292</v>
      </c>
      <c r="AL343" s="53" t="s">
        <v>5953</v>
      </c>
      <c r="AM343" s="53" t="s">
        <v>3355</v>
      </c>
      <c r="AN343" s="53" t="s">
        <v>5954</v>
      </c>
      <c r="AO343" s="53" t="s">
        <v>3355</v>
      </c>
      <c r="AP343" s="54">
        <v>45768.8026851852</v>
      </c>
      <c r="AQ343" s="53" t="s">
        <v>5955</v>
      </c>
      <c r="AR343" s="53" t="s">
        <v>4989</v>
      </c>
      <c r="AS343" s="53" t="s">
        <v>3383</v>
      </c>
      <c r="AT343" s="53" t="s">
        <v>5688</v>
      </c>
      <c r="AU343" s="53" t="s">
        <v>5956</v>
      </c>
      <c r="AV343" s="53" t="s">
        <v>5254</v>
      </c>
      <c r="AW343" s="54">
        <v>45727.7812962963</v>
      </c>
      <c r="AX343" s="53" t="s">
        <v>5953</v>
      </c>
      <c r="AY343" s="53" t="s">
        <v>4090</v>
      </c>
      <c r="AZ343" s="53" t="s">
        <v>3355</v>
      </c>
      <c r="BA343" s="53" t="s">
        <v>3355</v>
      </c>
      <c r="BB343" s="53" t="s">
        <v>3355</v>
      </c>
      <c r="BC343" s="53" t="s">
        <v>3121</v>
      </c>
      <c r="BD343" s="53" t="s">
        <v>4252</v>
      </c>
      <c r="BE343" s="53" t="s">
        <v>2856</v>
      </c>
      <c r="BF343" s="53" t="s">
        <v>4092</v>
      </c>
      <c r="BG343" s="53" t="s">
        <v>3355</v>
      </c>
      <c r="BH343" s="53" t="s">
        <v>3355</v>
      </c>
      <c r="BI343" s="53" t="s">
        <v>2814</v>
      </c>
      <c r="BJ343" s="53" t="s">
        <v>3355</v>
      </c>
      <c r="BK343" s="53" t="s">
        <v>3355</v>
      </c>
      <c r="BL343" s="53" t="s">
        <v>3355</v>
      </c>
      <c r="BM343" s="53" t="s">
        <v>3355</v>
      </c>
      <c r="BN343" s="53">
        <v>10230</v>
      </c>
      <c r="BO343" s="53" t="s">
        <v>3355</v>
      </c>
      <c r="BP343" s="53" t="s">
        <v>5055</v>
      </c>
      <c r="BQ343" s="53" t="s">
        <v>3355</v>
      </c>
      <c r="BR343" s="53" t="s">
        <v>3355</v>
      </c>
      <c r="BS343" s="53" t="s">
        <v>3355</v>
      </c>
      <c r="BT343" s="53" t="s">
        <v>3355</v>
      </c>
      <c r="BU343" s="53">
        <v>250417001046</v>
      </c>
      <c r="BV343" s="53" t="s">
        <v>3355</v>
      </c>
      <c r="BW343" s="53" t="s">
        <v>3355</v>
      </c>
      <c r="BX343" s="53">
        <v>10230</v>
      </c>
      <c r="BY343" s="53" t="s">
        <v>1292</v>
      </c>
      <c r="BZ343" s="53" t="s">
        <v>3383</v>
      </c>
      <c r="CA343" s="53" t="s">
        <v>4095</v>
      </c>
      <c r="CB343" s="53" t="s">
        <v>4095</v>
      </c>
      <c r="CC343" s="53" t="s">
        <v>3355</v>
      </c>
      <c r="CD343" s="53" t="s">
        <v>3355</v>
      </c>
      <c r="CE343" t="s">
        <v>4096</v>
      </c>
      <c r="CF343" t="s">
        <v>4097</v>
      </c>
    </row>
    <row r="344" spans="1:84">
      <c r="A344" s="53">
        <v>26660</v>
      </c>
      <c r="B344" s="53" t="s">
        <v>5683</v>
      </c>
      <c r="C344" s="53" t="s">
        <v>3355</v>
      </c>
      <c r="D344" s="53" t="s">
        <v>5281</v>
      </c>
      <c r="E344" s="53" t="s">
        <v>4099</v>
      </c>
      <c r="F344" s="53" t="s">
        <v>5957</v>
      </c>
      <c r="G344" s="53" t="s">
        <v>4095</v>
      </c>
      <c r="H344" s="53" t="s">
        <v>3101</v>
      </c>
      <c r="I344" s="53">
        <v>14280</v>
      </c>
      <c r="J344" s="53" t="s">
        <v>1292</v>
      </c>
      <c r="K344" s="53" t="s">
        <v>4218</v>
      </c>
      <c r="L344" s="53" t="s">
        <v>4219</v>
      </c>
      <c r="M344" s="53" t="s">
        <v>3540</v>
      </c>
      <c r="N344" s="53" t="s">
        <v>3355</v>
      </c>
      <c r="O344" s="53" t="s">
        <v>5685</v>
      </c>
      <c r="P344" s="53" t="s">
        <v>5686</v>
      </c>
      <c r="Q344" s="53" t="s">
        <v>3101</v>
      </c>
      <c r="R344" s="53" t="s">
        <v>4376</v>
      </c>
      <c r="S344" s="53" t="s">
        <v>4377</v>
      </c>
      <c r="T344" s="53" t="s">
        <v>4087</v>
      </c>
      <c r="U344" s="53" t="s">
        <v>4360</v>
      </c>
      <c r="V344" s="53" t="s">
        <v>3352</v>
      </c>
      <c r="W344" s="53" t="s">
        <v>3355</v>
      </c>
      <c r="X344" s="53" t="s">
        <v>5283</v>
      </c>
      <c r="Y344" s="53" t="s">
        <v>4259</v>
      </c>
      <c r="Z344" s="53" t="s">
        <v>5188</v>
      </c>
      <c r="AA344" s="53" t="s">
        <v>3540</v>
      </c>
      <c r="AB344" s="53" t="s">
        <v>5687</v>
      </c>
      <c r="AC344" s="53" t="s">
        <v>4447</v>
      </c>
      <c r="AD344" s="53" t="s">
        <v>3355</v>
      </c>
      <c r="AE344" s="53" t="s">
        <v>3355</v>
      </c>
      <c r="AF344" s="53" t="s">
        <v>4227</v>
      </c>
      <c r="AG344" s="53" t="s">
        <v>3355</v>
      </c>
      <c r="AH344" s="53" t="s">
        <v>3355</v>
      </c>
      <c r="AI344" s="53" t="s">
        <v>4227</v>
      </c>
      <c r="AJ344" s="53" t="s">
        <v>3355</v>
      </c>
      <c r="AK344" s="53" t="s">
        <v>1292</v>
      </c>
      <c r="AL344" s="53" t="s">
        <v>5958</v>
      </c>
      <c r="AM344" s="53" t="s">
        <v>3355</v>
      </c>
      <c r="AN344" s="53" t="s">
        <v>5959</v>
      </c>
      <c r="AO344" s="53" t="s">
        <v>3355</v>
      </c>
      <c r="AP344" s="54">
        <v>45768.7957175926</v>
      </c>
      <c r="AQ344" s="53" t="s">
        <v>5960</v>
      </c>
      <c r="AR344" s="53" t="s">
        <v>4989</v>
      </c>
      <c r="AS344" s="53" t="s">
        <v>3383</v>
      </c>
      <c r="AT344" s="53" t="s">
        <v>5688</v>
      </c>
      <c r="AU344" s="53" t="s">
        <v>5961</v>
      </c>
      <c r="AV344" s="53" t="s">
        <v>5280</v>
      </c>
      <c r="AW344" s="54">
        <v>45727.448287037</v>
      </c>
      <c r="AX344" s="53" t="s">
        <v>5958</v>
      </c>
      <c r="AY344" s="53" t="s">
        <v>4090</v>
      </c>
      <c r="AZ344" s="53" t="s">
        <v>3355</v>
      </c>
      <c r="BA344" s="53" t="s">
        <v>3355</v>
      </c>
      <c r="BB344" s="53" t="s">
        <v>3355</v>
      </c>
      <c r="BC344" s="53" t="s">
        <v>3099</v>
      </c>
      <c r="BD344" s="53" t="s">
        <v>4379</v>
      </c>
      <c r="BE344" s="53" t="s">
        <v>3355</v>
      </c>
      <c r="BF344" s="53" t="s">
        <v>4092</v>
      </c>
      <c r="BG344" s="53" t="s">
        <v>3355</v>
      </c>
      <c r="BH344" s="53" t="s">
        <v>3355</v>
      </c>
      <c r="BI344" s="53" t="s">
        <v>2814</v>
      </c>
      <c r="BJ344" s="53" t="s">
        <v>3355</v>
      </c>
      <c r="BK344" s="53" t="s">
        <v>3355</v>
      </c>
      <c r="BL344" s="53" t="s">
        <v>3355</v>
      </c>
      <c r="BM344" s="53" t="s">
        <v>3355</v>
      </c>
      <c r="BN344" s="53">
        <v>14280</v>
      </c>
      <c r="BO344" s="53" t="s">
        <v>3355</v>
      </c>
      <c r="BP344" s="53" t="s">
        <v>5055</v>
      </c>
      <c r="BQ344" s="53" t="s">
        <v>3355</v>
      </c>
      <c r="BR344" s="53" t="s">
        <v>3355</v>
      </c>
      <c r="BS344" s="53" t="s">
        <v>3355</v>
      </c>
      <c r="BT344" s="53" t="s">
        <v>3355</v>
      </c>
      <c r="BU344" s="53">
        <v>250417001045</v>
      </c>
      <c r="BV344" s="53" t="s">
        <v>3355</v>
      </c>
      <c r="BW344" s="53" t="s">
        <v>3355</v>
      </c>
      <c r="BX344" s="53">
        <v>14280</v>
      </c>
      <c r="BY344" s="53" t="s">
        <v>3355</v>
      </c>
      <c r="BZ344" s="53" t="s">
        <v>3383</v>
      </c>
      <c r="CA344" s="53" t="s">
        <v>4095</v>
      </c>
      <c r="CB344" s="53" t="s">
        <v>4095</v>
      </c>
      <c r="CC344" s="53" t="s">
        <v>3355</v>
      </c>
      <c r="CD344" s="53" t="s">
        <v>3355</v>
      </c>
      <c r="CE344" t="s">
        <v>4096</v>
      </c>
      <c r="CF344" t="s">
        <v>4097</v>
      </c>
    </row>
    <row r="345" spans="1:84">
      <c r="A345" s="53">
        <v>26663</v>
      </c>
      <c r="B345" s="53" t="s">
        <v>5683</v>
      </c>
      <c r="C345" s="53" t="s">
        <v>3355</v>
      </c>
      <c r="D345" s="53" t="s">
        <v>5290</v>
      </c>
      <c r="E345" s="53" t="s">
        <v>4099</v>
      </c>
      <c r="F345" s="53" t="s">
        <v>5962</v>
      </c>
      <c r="G345" s="53" t="s">
        <v>4095</v>
      </c>
      <c r="H345" s="53" t="s">
        <v>3101</v>
      </c>
      <c r="I345" s="53">
        <v>160840</v>
      </c>
      <c r="J345" s="53" t="s">
        <v>1292</v>
      </c>
      <c r="K345" s="53" t="s">
        <v>4218</v>
      </c>
      <c r="L345" s="53" t="s">
        <v>4219</v>
      </c>
      <c r="M345" s="53" t="s">
        <v>3540</v>
      </c>
      <c r="N345" s="53" t="s">
        <v>5256</v>
      </c>
      <c r="O345" s="53" t="s">
        <v>5685</v>
      </c>
      <c r="P345" s="53" t="s">
        <v>5686</v>
      </c>
      <c r="Q345" s="53" t="s">
        <v>3101</v>
      </c>
      <c r="R345" s="53" t="s">
        <v>4376</v>
      </c>
      <c r="S345" s="53" t="s">
        <v>4377</v>
      </c>
      <c r="T345" s="53" t="s">
        <v>4087</v>
      </c>
      <c r="U345" s="53" t="s">
        <v>4360</v>
      </c>
      <c r="V345" s="53" t="s">
        <v>3352</v>
      </c>
      <c r="W345" s="53" t="s">
        <v>3355</v>
      </c>
      <c r="X345" s="53" t="s">
        <v>5291</v>
      </c>
      <c r="Y345" s="53" t="s">
        <v>4259</v>
      </c>
      <c r="Z345" s="53" t="s">
        <v>5188</v>
      </c>
      <c r="AA345" s="53" t="s">
        <v>3540</v>
      </c>
      <c r="AB345" s="53" t="s">
        <v>5687</v>
      </c>
      <c r="AC345" s="53" t="s">
        <v>4447</v>
      </c>
      <c r="AD345" s="53" t="s">
        <v>3355</v>
      </c>
      <c r="AE345" s="53" t="s">
        <v>3355</v>
      </c>
      <c r="AF345" s="53" t="s">
        <v>4227</v>
      </c>
      <c r="AG345" s="53" t="s">
        <v>3355</v>
      </c>
      <c r="AH345" s="53" t="s">
        <v>3355</v>
      </c>
      <c r="AI345" s="53" t="s">
        <v>4227</v>
      </c>
      <c r="AJ345" s="53" t="s">
        <v>3355</v>
      </c>
      <c r="AK345" s="53" t="s">
        <v>1292</v>
      </c>
      <c r="AL345" s="53" t="s">
        <v>5963</v>
      </c>
      <c r="AM345" s="53" t="s">
        <v>3355</v>
      </c>
      <c r="AN345" s="53" t="s">
        <v>5964</v>
      </c>
      <c r="AO345" s="53" t="s">
        <v>3355</v>
      </c>
      <c r="AP345" s="54">
        <v>45768.8085532407</v>
      </c>
      <c r="AQ345" s="53" t="s">
        <v>5965</v>
      </c>
      <c r="AR345" s="53" t="s">
        <v>4989</v>
      </c>
      <c r="AS345" s="53" t="s">
        <v>3383</v>
      </c>
      <c r="AT345" s="53" t="s">
        <v>5688</v>
      </c>
      <c r="AU345" s="53" t="s">
        <v>5966</v>
      </c>
      <c r="AV345" s="53" t="s">
        <v>5289</v>
      </c>
      <c r="AW345" s="54">
        <v>45721.698125</v>
      </c>
      <c r="AX345" s="53" t="s">
        <v>5963</v>
      </c>
      <c r="AY345" s="53" t="s">
        <v>4090</v>
      </c>
      <c r="AZ345" s="53" t="s">
        <v>3355</v>
      </c>
      <c r="BA345" s="53" t="s">
        <v>3355</v>
      </c>
      <c r="BB345" s="53" t="s">
        <v>3355</v>
      </c>
      <c r="BC345" s="53" t="s">
        <v>3099</v>
      </c>
      <c r="BD345" s="53" t="s">
        <v>4379</v>
      </c>
      <c r="BE345" s="53" t="s">
        <v>2830</v>
      </c>
      <c r="BF345" s="53" t="s">
        <v>4092</v>
      </c>
      <c r="BG345" s="53" t="s">
        <v>3355</v>
      </c>
      <c r="BH345" s="53" t="s">
        <v>3355</v>
      </c>
      <c r="BI345" s="53" t="s">
        <v>2814</v>
      </c>
      <c r="BJ345" s="53" t="s">
        <v>3355</v>
      </c>
      <c r="BK345" s="53" t="s">
        <v>3355</v>
      </c>
      <c r="BL345" s="53" t="s">
        <v>3355</v>
      </c>
      <c r="BM345" s="53" t="s">
        <v>3355</v>
      </c>
      <c r="BN345" s="53">
        <v>160840</v>
      </c>
      <c r="BO345" s="53" t="s">
        <v>3355</v>
      </c>
      <c r="BP345" s="53" t="s">
        <v>5055</v>
      </c>
      <c r="BQ345" s="53" t="s">
        <v>3355</v>
      </c>
      <c r="BR345" s="53" t="s">
        <v>3355</v>
      </c>
      <c r="BS345" s="53" t="s">
        <v>3355</v>
      </c>
      <c r="BT345" s="53" t="s">
        <v>3355</v>
      </c>
      <c r="BU345" s="53">
        <v>250417001055</v>
      </c>
      <c r="BV345" s="53" t="s">
        <v>3355</v>
      </c>
      <c r="BW345" s="53" t="s">
        <v>3355</v>
      </c>
      <c r="BX345" s="53">
        <v>160840</v>
      </c>
      <c r="BY345" s="53" t="s">
        <v>1292</v>
      </c>
      <c r="BZ345" s="53" t="s">
        <v>3383</v>
      </c>
      <c r="CA345" s="53" t="s">
        <v>3355</v>
      </c>
      <c r="CB345" s="53" t="s">
        <v>3355</v>
      </c>
      <c r="CC345" s="53" t="s">
        <v>3355</v>
      </c>
      <c r="CD345" s="53" t="s">
        <v>5271</v>
      </c>
      <c r="CE345" t="s">
        <v>4096</v>
      </c>
      <c r="CF345" t="s">
        <v>4097</v>
      </c>
    </row>
    <row r="346" spans="1:84">
      <c r="A346" s="53">
        <v>26779</v>
      </c>
      <c r="B346" s="53" t="s">
        <v>5683</v>
      </c>
      <c r="C346" s="53" t="s">
        <v>3355</v>
      </c>
      <c r="D346" s="53" t="s">
        <v>5099</v>
      </c>
      <c r="E346" s="53" t="s">
        <v>4099</v>
      </c>
      <c r="F346" s="53" t="s">
        <v>5967</v>
      </c>
      <c r="G346" s="53" t="s">
        <v>4095</v>
      </c>
      <c r="H346" s="53" t="s">
        <v>5100</v>
      </c>
      <c r="I346" s="53">
        <v>218.5</v>
      </c>
      <c r="J346" s="53" t="s">
        <v>3355</v>
      </c>
      <c r="K346" s="53" t="s">
        <v>3355</v>
      </c>
      <c r="L346" s="53" t="s">
        <v>3346</v>
      </c>
      <c r="M346" s="53" t="s">
        <v>5053</v>
      </c>
      <c r="N346" s="53" t="s">
        <v>5053</v>
      </c>
      <c r="O346" s="53" t="s">
        <v>5685</v>
      </c>
      <c r="P346" s="53" t="s">
        <v>5686</v>
      </c>
      <c r="Q346" s="53" t="s">
        <v>5100</v>
      </c>
      <c r="R346" s="53" t="s">
        <v>5101</v>
      </c>
      <c r="S346" s="53" t="s">
        <v>5102</v>
      </c>
      <c r="T346" s="53" t="s">
        <v>3355</v>
      </c>
      <c r="U346" s="53" t="s">
        <v>4360</v>
      </c>
      <c r="V346" s="53" t="s">
        <v>3352</v>
      </c>
      <c r="W346" s="53" t="s">
        <v>3355</v>
      </c>
      <c r="X346" s="53" t="s">
        <v>5103</v>
      </c>
      <c r="Y346" s="53" t="s">
        <v>3355</v>
      </c>
      <c r="Z346" s="53" t="s">
        <v>3355</v>
      </c>
      <c r="AA346" s="53" t="s">
        <v>3355</v>
      </c>
      <c r="AB346" s="53" t="s">
        <v>5687</v>
      </c>
      <c r="AC346" s="53" t="s">
        <v>4227</v>
      </c>
      <c r="AD346" s="53" t="s">
        <v>3355</v>
      </c>
      <c r="AE346" s="53" t="s">
        <v>3355</v>
      </c>
      <c r="AF346" s="53" t="s">
        <v>4227</v>
      </c>
      <c r="AG346" s="53" t="s">
        <v>3355</v>
      </c>
      <c r="AH346" s="53" t="s">
        <v>3355</v>
      </c>
      <c r="AI346" s="53" t="s">
        <v>4227</v>
      </c>
      <c r="AJ346" s="53" t="s">
        <v>3355</v>
      </c>
      <c r="AK346" s="53" t="s">
        <v>3355</v>
      </c>
      <c r="AL346" s="53" t="s">
        <v>3355</v>
      </c>
      <c r="AM346" s="53" t="s">
        <v>3355</v>
      </c>
      <c r="AN346" s="53" t="s">
        <v>3355</v>
      </c>
      <c r="AO346" s="53" t="s">
        <v>3355</v>
      </c>
      <c r="AP346" s="54">
        <v>45765.8029282407</v>
      </c>
      <c r="AQ346" s="53" t="s">
        <v>3355</v>
      </c>
      <c r="AR346" s="53" t="s">
        <v>3355</v>
      </c>
      <c r="AS346" s="53" t="s">
        <v>3355</v>
      </c>
      <c r="AT346" s="53" t="s">
        <v>5688</v>
      </c>
      <c r="AU346" s="53" t="s">
        <v>3355</v>
      </c>
      <c r="AV346" s="53" t="s">
        <v>3355</v>
      </c>
      <c r="AW346" s="54">
        <v>45765.7813425926</v>
      </c>
      <c r="AX346" s="53" t="s">
        <v>3355</v>
      </c>
      <c r="AY346" s="53" t="s">
        <v>4090</v>
      </c>
      <c r="AZ346" s="53" t="s">
        <v>3355</v>
      </c>
      <c r="BA346" s="53" t="s">
        <v>3355</v>
      </c>
      <c r="BB346" s="53" t="s">
        <v>3355</v>
      </c>
      <c r="BC346" s="53" t="s">
        <v>3355</v>
      </c>
      <c r="BD346" s="53" t="s">
        <v>5105</v>
      </c>
      <c r="BE346" s="53" t="s">
        <v>3355</v>
      </c>
      <c r="BF346" s="53" t="s">
        <v>4092</v>
      </c>
      <c r="BG346" s="53" t="s">
        <v>3355</v>
      </c>
      <c r="BH346" s="53" t="s">
        <v>3355</v>
      </c>
      <c r="BI346" s="53" t="s">
        <v>5106</v>
      </c>
      <c r="BJ346" s="53" t="s">
        <v>3355</v>
      </c>
      <c r="BK346" s="53" t="s">
        <v>3355</v>
      </c>
      <c r="BL346" s="53" t="s">
        <v>3355</v>
      </c>
      <c r="BM346" s="53" t="s">
        <v>3355</v>
      </c>
      <c r="BN346" s="53">
        <v>218.5</v>
      </c>
      <c r="BO346" s="53" t="s">
        <v>3355</v>
      </c>
      <c r="BP346" s="53" t="s">
        <v>3355</v>
      </c>
      <c r="BQ346" s="53" t="s">
        <v>3355</v>
      </c>
      <c r="BR346" s="53" t="s">
        <v>3355</v>
      </c>
      <c r="BS346" s="53" t="s">
        <v>3355</v>
      </c>
      <c r="BT346" s="53" t="s">
        <v>1292</v>
      </c>
      <c r="BU346" s="53" t="s">
        <v>3355</v>
      </c>
      <c r="BV346" s="53" t="s">
        <v>3355</v>
      </c>
      <c r="BW346" s="53" t="s">
        <v>3355</v>
      </c>
      <c r="BX346" s="53">
        <v>218.5</v>
      </c>
      <c r="BY346" s="53" t="s">
        <v>3355</v>
      </c>
      <c r="BZ346" s="53" t="s">
        <v>3383</v>
      </c>
      <c r="CA346" s="53" t="s">
        <v>4095</v>
      </c>
      <c r="CB346" s="53" t="s">
        <v>4095</v>
      </c>
      <c r="CC346" s="53" t="s">
        <v>3355</v>
      </c>
      <c r="CD346" s="53" t="s">
        <v>3355</v>
      </c>
      <c r="CE346" t="s">
        <v>4096</v>
      </c>
      <c r="CF346" t="s">
        <v>4097</v>
      </c>
    </row>
    <row r="347" spans="1:84">
      <c r="A347" s="53">
        <v>27048</v>
      </c>
      <c r="B347" s="53" t="s">
        <v>5683</v>
      </c>
      <c r="C347" s="53" t="s">
        <v>3355</v>
      </c>
      <c r="D347" s="53" t="s">
        <v>5142</v>
      </c>
      <c r="E347" s="53" t="s">
        <v>4099</v>
      </c>
      <c r="F347" s="53" t="s">
        <v>5968</v>
      </c>
      <c r="G347" s="53" t="s">
        <v>4095</v>
      </c>
      <c r="H347" s="53" t="s">
        <v>4354</v>
      </c>
      <c r="I347" s="53">
        <v>9000</v>
      </c>
      <c r="J347" s="53" t="s">
        <v>1292</v>
      </c>
      <c r="K347" s="53" t="s">
        <v>4218</v>
      </c>
      <c r="L347" s="53" t="s">
        <v>4219</v>
      </c>
      <c r="M347" s="53" t="s">
        <v>5053</v>
      </c>
      <c r="N347" s="53" t="s">
        <v>3355</v>
      </c>
      <c r="O347" s="53" t="s">
        <v>5685</v>
      </c>
      <c r="P347" s="53" t="s">
        <v>5686</v>
      </c>
      <c r="Q347" s="53" t="s">
        <v>4354</v>
      </c>
      <c r="R347" s="53" t="s">
        <v>4355</v>
      </c>
      <c r="S347" s="53" t="s">
        <v>4356</v>
      </c>
      <c r="T347" s="53" t="s">
        <v>3355</v>
      </c>
      <c r="U347" s="53" t="s">
        <v>4360</v>
      </c>
      <c r="V347" s="53" t="s">
        <v>3352</v>
      </c>
      <c r="W347" s="53" t="s">
        <v>3355</v>
      </c>
      <c r="X347" s="53" t="s">
        <v>5143</v>
      </c>
      <c r="Y347" s="53" t="s">
        <v>4259</v>
      </c>
      <c r="Z347" s="53" t="s">
        <v>5188</v>
      </c>
      <c r="AA347" s="53" t="s">
        <v>5053</v>
      </c>
      <c r="AB347" s="53" t="s">
        <v>5687</v>
      </c>
      <c r="AC347" s="53" t="s">
        <v>4447</v>
      </c>
      <c r="AD347" s="53" t="s">
        <v>3355</v>
      </c>
      <c r="AE347" s="53" t="s">
        <v>3355</v>
      </c>
      <c r="AF347" s="53" t="s">
        <v>4227</v>
      </c>
      <c r="AG347" s="53" t="s">
        <v>3355</v>
      </c>
      <c r="AH347" s="53" t="s">
        <v>3355</v>
      </c>
      <c r="AI347" s="53" t="s">
        <v>4227</v>
      </c>
      <c r="AJ347" s="53" t="s">
        <v>3355</v>
      </c>
      <c r="AK347" s="53" t="s">
        <v>1292</v>
      </c>
      <c r="AL347" s="53" t="s">
        <v>5969</v>
      </c>
      <c r="AM347" s="53" t="s">
        <v>3355</v>
      </c>
      <c r="AN347" s="53" t="s">
        <v>5970</v>
      </c>
      <c r="AO347" s="53" t="s">
        <v>3355</v>
      </c>
      <c r="AP347" s="54">
        <v>45765.9225231481</v>
      </c>
      <c r="AQ347" s="53" t="s">
        <v>5971</v>
      </c>
      <c r="AR347" s="53" t="s">
        <v>4989</v>
      </c>
      <c r="AS347" s="53" t="s">
        <v>3383</v>
      </c>
      <c r="AT347" s="53" t="s">
        <v>5688</v>
      </c>
      <c r="AU347" s="53" t="s">
        <v>5972</v>
      </c>
      <c r="AV347" s="53" t="s">
        <v>5141</v>
      </c>
      <c r="AW347" s="54">
        <v>45754.6980208333</v>
      </c>
      <c r="AX347" s="53" t="s">
        <v>5969</v>
      </c>
      <c r="AY347" s="53" t="s">
        <v>4090</v>
      </c>
      <c r="AZ347" s="53" t="s">
        <v>3355</v>
      </c>
      <c r="BA347" s="53" t="s">
        <v>3355</v>
      </c>
      <c r="BB347" s="53" t="s">
        <v>3355</v>
      </c>
      <c r="BC347" s="53" t="s">
        <v>3355</v>
      </c>
      <c r="BD347" s="53" t="s">
        <v>4362</v>
      </c>
      <c r="BE347" s="53" t="s">
        <v>3355</v>
      </c>
      <c r="BF347" s="53" t="s">
        <v>4092</v>
      </c>
      <c r="BG347" s="53" t="s">
        <v>3355</v>
      </c>
      <c r="BH347" s="53" t="s">
        <v>3355</v>
      </c>
      <c r="BI347" s="53" t="s">
        <v>739</v>
      </c>
      <c r="BJ347" s="53" t="s">
        <v>3355</v>
      </c>
      <c r="BK347" s="53" t="s">
        <v>3355</v>
      </c>
      <c r="BL347" s="53" t="s">
        <v>3355</v>
      </c>
      <c r="BM347" s="53" t="s">
        <v>3355</v>
      </c>
      <c r="BN347" s="53">
        <v>9000</v>
      </c>
      <c r="BO347" s="53" t="s">
        <v>3355</v>
      </c>
      <c r="BP347" s="53" t="s">
        <v>5055</v>
      </c>
      <c r="BQ347" s="53" t="s">
        <v>3355</v>
      </c>
      <c r="BR347" s="53" t="s">
        <v>3355</v>
      </c>
      <c r="BS347" s="53" t="s">
        <v>3355</v>
      </c>
      <c r="BT347" s="53" t="s">
        <v>1292</v>
      </c>
      <c r="BU347" s="53">
        <v>250417001051</v>
      </c>
      <c r="BV347" s="53" t="s">
        <v>3355</v>
      </c>
      <c r="BW347" s="53" t="s">
        <v>3355</v>
      </c>
      <c r="BX347" s="53">
        <v>9000</v>
      </c>
      <c r="BY347" s="53" t="s">
        <v>3355</v>
      </c>
      <c r="BZ347" s="53" t="s">
        <v>3383</v>
      </c>
      <c r="CA347" s="53" t="s">
        <v>4095</v>
      </c>
      <c r="CB347" s="53" t="s">
        <v>4095</v>
      </c>
      <c r="CC347" s="53" t="s">
        <v>3355</v>
      </c>
      <c r="CD347" s="53" t="s">
        <v>3355</v>
      </c>
      <c r="CE347" t="s">
        <v>4096</v>
      </c>
      <c r="CF347" t="s">
        <v>4097</v>
      </c>
    </row>
    <row r="348" spans="1:84">
      <c r="A348" s="53">
        <v>27054</v>
      </c>
      <c r="B348" s="53" t="s">
        <v>5683</v>
      </c>
      <c r="C348" s="53" t="s">
        <v>3355</v>
      </c>
      <c r="D348" s="53" t="s">
        <v>5174</v>
      </c>
      <c r="E348" s="53" t="s">
        <v>4099</v>
      </c>
      <c r="F348" s="53" t="s">
        <v>5973</v>
      </c>
      <c r="G348" s="53" t="s">
        <v>4095</v>
      </c>
      <c r="H348" s="53" t="s">
        <v>4549</v>
      </c>
      <c r="I348" s="53">
        <v>11998</v>
      </c>
      <c r="J348" s="53" t="s">
        <v>1292</v>
      </c>
      <c r="K348" s="53" t="s">
        <v>4218</v>
      </c>
      <c r="L348" s="53" t="s">
        <v>4219</v>
      </c>
      <c r="M348" s="53" t="s">
        <v>5053</v>
      </c>
      <c r="N348" s="53" t="s">
        <v>3355</v>
      </c>
      <c r="O348" s="53" t="s">
        <v>5685</v>
      </c>
      <c r="P348" s="53" t="s">
        <v>5686</v>
      </c>
      <c r="Q348" s="53" t="s">
        <v>3112</v>
      </c>
      <c r="R348" s="53" t="s">
        <v>4551</v>
      </c>
      <c r="S348" s="53" t="s">
        <v>4552</v>
      </c>
      <c r="T348" s="53" t="s">
        <v>4087</v>
      </c>
      <c r="U348" s="53" t="s">
        <v>4360</v>
      </c>
      <c r="V348" s="53" t="s">
        <v>3352</v>
      </c>
      <c r="W348" s="53" t="s">
        <v>3355</v>
      </c>
      <c r="X348" s="53" t="s">
        <v>5176</v>
      </c>
      <c r="Y348" s="53" t="s">
        <v>4259</v>
      </c>
      <c r="Z348" s="53" t="s">
        <v>5188</v>
      </c>
      <c r="AA348" s="53" t="s">
        <v>5053</v>
      </c>
      <c r="AB348" s="53" t="s">
        <v>5687</v>
      </c>
      <c r="AC348" s="53" t="s">
        <v>4447</v>
      </c>
      <c r="AD348" s="53" t="s">
        <v>3355</v>
      </c>
      <c r="AE348" s="53" t="s">
        <v>3355</v>
      </c>
      <c r="AF348" s="53" t="s">
        <v>4227</v>
      </c>
      <c r="AG348" s="53" t="s">
        <v>3355</v>
      </c>
      <c r="AH348" s="53" t="s">
        <v>3355</v>
      </c>
      <c r="AI348" s="53" t="s">
        <v>4227</v>
      </c>
      <c r="AJ348" s="53" t="s">
        <v>3355</v>
      </c>
      <c r="AK348" s="53" t="s">
        <v>1292</v>
      </c>
      <c r="AL348" s="53" t="s">
        <v>5974</v>
      </c>
      <c r="AM348" s="53" t="s">
        <v>3355</v>
      </c>
      <c r="AN348" s="53" t="s">
        <v>5975</v>
      </c>
      <c r="AO348" s="53" t="s">
        <v>3355</v>
      </c>
      <c r="AP348" s="54">
        <v>45765.9105787037</v>
      </c>
      <c r="AQ348" s="53" t="s">
        <v>5976</v>
      </c>
      <c r="AR348" s="53" t="s">
        <v>4989</v>
      </c>
      <c r="AS348" s="53" t="s">
        <v>3383</v>
      </c>
      <c r="AT348" s="53" t="s">
        <v>5688</v>
      </c>
      <c r="AU348" s="53" t="s">
        <v>5977</v>
      </c>
      <c r="AV348" s="53" t="s">
        <v>5173</v>
      </c>
      <c r="AW348" s="54">
        <v>45754.4482523148</v>
      </c>
      <c r="AX348" s="53" t="s">
        <v>5974</v>
      </c>
      <c r="AY348" s="53" t="s">
        <v>4090</v>
      </c>
      <c r="AZ348" s="53" t="s">
        <v>3355</v>
      </c>
      <c r="BA348" s="53" t="s">
        <v>3355</v>
      </c>
      <c r="BB348" s="53" t="s">
        <v>3355</v>
      </c>
      <c r="BC348" s="53" t="s">
        <v>4492</v>
      </c>
      <c r="BD348" s="53" t="s">
        <v>4559</v>
      </c>
      <c r="BE348" s="53" t="s">
        <v>3355</v>
      </c>
      <c r="BF348" s="53" t="s">
        <v>4092</v>
      </c>
      <c r="BG348" s="53" t="s">
        <v>3355</v>
      </c>
      <c r="BH348" s="53" t="s">
        <v>3355</v>
      </c>
      <c r="BI348" s="53" t="s">
        <v>2814</v>
      </c>
      <c r="BJ348" s="53" t="s">
        <v>3355</v>
      </c>
      <c r="BK348" s="53" t="s">
        <v>3355</v>
      </c>
      <c r="BL348" s="53" t="s">
        <v>3355</v>
      </c>
      <c r="BM348" s="53" t="s">
        <v>3355</v>
      </c>
      <c r="BN348" s="53">
        <v>100</v>
      </c>
      <c r="BO348" s="53" t="s">
        <v>3355</v>
      </c>
      <c r="BP348" s="53" t="s">
        <v>5055</v>
      </c>
      <c r="BQ348" s="53" t="s">
        <v>3355</v>
      </c>
      <c r="BR348" s="53" t="s">
        <v>3355</v>
      </c>
      <c r="BS348" s="53" t="s">
        <v>3355</v>
      </c>
      <c r="BT348" s="53" t="s">
        <v>1292</v>
      </c>
      <c r="BU348" s="53">
        <v>250417001050</v>
      </c>
      <c r="BV348" s="53" t="s">
        <v>3355</v>
      </c>
      <c r="BW348" s="53" t="s">
        <v>3355</v>
      </c>
      <c r="BX348" s="53">
        <v>100</v>
      </c>
      <c r="BY348" s="53" t="s">
        <v>3355</v>
      </c>
      <c r="BZ348" s="53" t="s">
        <v>3383</v>
      </c>
      <c r="CA348" s="53" t="s">
        <v>4095</v>
      </c>
      <c r="CB348" s="53" t="s">
        <v>4095</v>
      </c>
      <c r="CC348" s="53" t="s">
        <v>3355</v>
      </c>
      <c r="CD348" s="53" t="s">
        <v>3355</v>
      </c>
      <c r="CE348" t="s">
        <v>4096</v>
      </c>
      <c r="CF348" t="s">
        <v>4097</v>
      </c>
    </row>
    <row r="349" spans="1:84">
      <c r="A349" s="53">
        <v>27116</v>
      </c>
      <c r="B349" s="53" t="s">
        <v>5683</v>
      </c>
      <c r="C349" s="53" t="s">
        <v>3355</v>
      </c>
      <c r="D349" s="53" t="s">
        <v>5167</v>
      </c>
      <c r="E349" s="53" t="s">
        <v>4099</v>
      </c>
      <c r="F349" s="53" t="s">
        <v>5978</v>
      </c>
      <c r="G349" s="53" t="s">
        <v>4095</v>
      </c>
      <c r="H349" s="53" t="s">
        <v>4549</v>
      </c>
      <c r="I349" s="53">
        <v>328</v>
      </c>
      <c r="J349" s="53" t="s">
        <v>1292</v>
      </c>
      <c r="K349" s="53" t="s">
        <v>4218</v>
      </c>
      <c r="L349" s="53" t="s">
        <v>4219</v>
      </c>
      <c r="M349" s="53" t="s">
        <v>5053</v>
      </c>
      <c r="N349" s="53" t="s">
        <v>3355</v>
      </c>
      <c r="O349" s="53" t="s">
        <v>5685</v>
      </c>
      <c r="P349" s="53" t="s">
        <v>5686</v>
      </c>
      <c r="Q349" s="53" t="s">
        <v>4549</v>
      </c>
      <c r="R349" s="53" t="s">
        <v>4551</v>
      </c>
      <c r="S349" s="53" t="s">
        <v>4552</v>
      </c>
      <c r="T349" s="53" t="s">
        <v>3355</v>
      </c>
      <c r="U349" s="53" t="s">
        <v>4360</v>
      </c>
      <c r="V349" s="53" t="s">
        <v>3352</v>
      </c>
      <c r="W349" s="53" t="s">
        <v>3355</v>
      </c>
      <c r="X349" s="53" t="s">
        <v>5169</v>
      </c>
      <c r="Y349" s="53" t="s">
        <v>4259</v>
      </c>
      <c r="Z349" s="53" t="s">
        <v>5188</v>
      </c>
      <c r="AA349" s="53" t="s">
        <v>5053</v>
      </c>
      <c r="AB349" s="53" t="s">
        <v>5687</v>
      </c>
      <c r="AC349" s="53" t="s">
        <v>4447</v>
      </c>
      <c r="AD349" s="53" t="s">
        <v>3355</v>
      </c>
      <c r="AE349" s="53" t="s">
        <v>3355</v>
      </c>
      <c r="AF349" s="53" t="s">
        <v>4227</v>
      </c>
      <c r="AG349" s="53" t="s">
        <v>3355</v>
      </c>
      <c r="AH349" s="53" t="s">
        <v>3355</v>
      </c>
      <c r="AI349" s="53" t="s">
        <v>4227</v>
      </c>
      <c r="AJ349" s="53" t="s">
        <v>3355</v>
      </c>
      <c r="AK349" s="53" t="s">
        <v>1292</v>
      </c>
      <c r="AL349" s="53" t="s">
        <v>5979</v>
      </c>
      <c r="AM349" s="53" t="s">
        <v>3355</v>
      </c>
      <c r="AN349" s="53" t="s">
        <v>5980</v>
      </c>
      <c r="AO349" s="53" t="s">
        <v>3355</v>
      </c>
      <c r="AP349" s="54">
        <v>45765.9190625</v>
      </c>
      <c r="AQ349" s="53" t="s">
        <v>5981</v>
      </c>
      <c r="AR349" s="53" t="s">
        <v>4989</v>
      </c>
      <c r="AS349" s="53" t="s">
        <v>3383</v>
      </c>
      <c r="AT349" s="53" t="s">
        <v>5688</v>
      </c>
      <c r="AU349" s="53" t="s">
        <v>5982</v>
      </c>
      <c r="AV349" s="53" t="s">
        <v>5166</v>
      </c>
      <c r="AW349" s="54">
        <v>45747.7813194445</v>
      </c>
      <c r="AX349" s="53" t="s">
        <v>5979</v>
      </c>
      <c r="AY349" s="53" t="s">
        <v>4090</v>
      </c>
      <c r="AZ349" s="53" t="s">
        <v>3355</v>
      </c>
      <c r="BA349" s="53" t="s">
        <v>3355</v>
      </c>
      <c r="BB349" s="53" t="s">
        <v>3355</v>
      </c>
      <c r="BC349" s="53" t="s">
        <v>3355</v>
      </c>
      <c r="BD349" s="53" t="s">
        <v>4459</v>
      </c>
      <c r="BE349" s="53" t="s">
        <v>3355</v>
      </c>
      <c r="BF349" s="53" t="s">
        <v>4092</v>
      </c>
      <c r="BG349" s="53" t="s">
        <v>3355</v>
      </c>
      <c r="BH349" s="53" t="s">
        <v>3355</v>
      </c>
      <c r="BI349" s="53" t="s">
        <v>5106</v>
      </c>
      <c r="BJ349" s="53" t="s">
        <v>3355</v>
      </c>
      <c r="BK349" s="53" t="s">
        <v>3355</v>
      </c>
      <c r="BL349" s="53" t="s">
        <v>3355</v>
      </c>
      <c r="BM349" s="53" t="s">
        <v>3355</v>
      </c>
      <c r="BN349" s="53">
        <v>328</v>
      </c>
      <c r="BO349" s="53" t="s">
        <v>3355</v>
      </c>
      <c r="BP349" s="53" t="s">
        <v>5055</v>
      </c>
      <c r="BQ349" s="53" t="s">
        <v>3355</v>
      </c>
      <c r="BR349" s="53" t="s">
        <v>3355</v>
      </c>
      <c r="BS349" s="53" t="s">
        <v>3355</v>
      </c>
      <c r="BT349" s="53" t="s">
        <v>1292</v>
      </c>
      <c r="BU349" s="53">
        <v>250417001052</v>
      </c>
      <c r="BV349" s="53" t="s">
        <v>3355</v>
      </c>
      <c r="BW349" s="53" t="s">
        <v>3355</v>
      </c>
      <c r="BX349" s="53">
        <v>328</v>
      </c>
      <c r="BY349" s="53" t="s">
        <v>3355</v>
      </c>
      <c r="BZ349" s="53" t="s">
        <v>3383</v>
      </c>
      <c r="CA349" s="53" t="s">
        <v>4095</v>
      </c>
      <c r="CB349" s="53" t="s">
        <v>4095</v>
      </c>
      <c r="CC349" s="53" t="s">
        <v>3355</v>
      </c>
      <c r="CD349" s="53" t="s">
        <v>3355</v>
      </c>
      <c r="CE349" t="s">
        <v>4096</v>
      </c>
      <c r="CF349" t="s">
        <v>4097</v>
      </c>
    </row>
    <row r="350" spans="1:84">
      <c r="A350" s="53">
        <v>27120</v>
      </c>
      <c r="B350" s="53" t="s">
        <v>5683</v>
      </c>
      <c r="C350" s="53" t="s">
        <v>3355</v>
      </c>
      <c r="D350" s="53" t="s">
        <v>5193</v>
      </c>
      <c r="E350" s="53" t="s">
        <v>4099</v>
      </c>
      <c r="F350" s="53" t="s">
        <v>5983</v>
      </c>
      <c r="G350" s="53" t="s">
        <v>4095</v>
      </c>
      <c r="H350" s="53" t="s">
        <v>5194</v>
      </c>
      <c r="I350" s="53">
        <v>2000</v>
      </c>
      <c r="J350" s="53" t="s">
        <v>1292</v>
      </c>
      <c r="K350" s="53" t="s">
        <v>4218</v>
      </c>
      <c r="L350" s="53" t="s">
        <v>4219</v>
      </c>
      <c r="M350" s="53" t="s">
        <v>5053</v>
      </c>
      <c r="N350" s="53" t="s">
        <v>3355</v>
      </c>
      <c r="O350" s="53" t="s">
        <v>5685</v>
      </c>
      <c r="P350" s="53" t="s">
        <v>5686</v>
      </c>
      <c r="Q350" s="53" t="s">
        <v>4103</v>
      </c>
      <c r="R350" s="53" t="s">
        <v>5196</v>
      </c>
      <c r="S350" s="53" t="s">
        <v>5197</v>
      </c>
      <c r="T350" s="53" t="s">
        <v>4106</v>
      </c>
      <c r="U350" s="53" t="s">
        <v>4360</v>
      </c>
      <c r="V350" s="53" t="s">
        <v>3352</v>
      </c>
      <c r="W350" s="53" t="s">
        <v>3355</v>
      </c>
      <c r="X350" s="53" t="s">
        <v>3355</v>
      </c>
      <c r="Y350" s="53" t="s">
        <v>4259</v>
      </c>
      <c r="Z350" s="53" t="s">
        <v>5188</v>
      </c>
      <c r="AA350" s="53" t="s">
        <v>5053</v>
      </c>
      <c r="AB350" s="53" t="s">
        <v>5687</v>
      </c>
      <c r="AC350" s="53" t="s">
        <v>4447</v>
      </c>
      <c r="AD350" s="53" t="s">
        <v>3355</v>
      </c>
      <c r="AE350" s="53" t="s">
        <v>3355</v>
      </c>
      <c r="AF350" s="53" t="s">
        <v>4227</v>
      </c>
      <c r="AG350" s="53" t="s">
        <v>3355</v>
      </c>
      <c r="AH350" s="53" t="s">
        <v>3355</v>
      </c>
      <c r="AI350" s="53" t="s">
        <v>4227</v>
      </c>
      <c r="AJ350" s="53" t="s">
        <v>3355</v>
      </c>
      <c r="AK350" s="53" t="s">
        <v>1292</v>
      </c>
      <c r="AL350" s="53" t="s">
        <v>5984</v>
      </c>
      <c r="AM350" s="53" t="s">
        <v>3355</v>
      </c>
      <c r="AN350" s="53" t="s">
        <v>5985</v>
      </c>
      <c r="AO350" s="53" t="s">
        <v>3355</v>
      </c>
      <c r="AP350" s="54">
        <v>45765.9219328704</v>
      </c>
      <c r="AQ350" s="53" t="s">
        <v>5986</v>
      </c>
      <c r="AR350" s="53" t="s">
        <v>4989</v>
      </c>
      <c r="AS350" s="53" t="s">
        <v>3383</v>
      </c>
      <c r="AT350" s="53" t="s">
        <v>5691</v>
      </c>
      <c r="AU350" s="53" t="s">
        <v>5987</v>
      </c>
      <c r="AV350" s="53" t="s">
        <v>5192</v>
      </c>
      <c r="AW350" s="54">
        <v>45736.6981481481</v>
      </c>
      <c r="AX350" s="53" t="s">
        <v>5984</v>
      </c>
      <c r="AY350" s="53" t="s">
        <v>4090</v>
      </c>
      <c r="AZ350" s="53" t="s">
        <v>3355</v>
      </c>
      <c r="BA350" s="53" t="s">
        <v>3355</v>
      </c>
      <c r="BB350" s="53" t="s">
        <v>3355</v>
      </c>
      <c r="BC350" s="53" t="s">
        <v>4109</v>
      </c>
      <c r="BD350" s="53" t="s">
        <v>4110</v>
      </c>
      <c r="BE350" s="53" t="s">
        <v>3355</v>
      </c>
      <c r="BF350" s="53" t="s">
        <v>4092</v>
      </c>
      <c r="BG350" s="53" t="s">
        <v>4111</v>
      </c>
      <c r="BH350" s="53" t="s">
        <v>5200</v>
      </c>
      <c r="BI350" s="53" t="s">
        <v>4113</v>
      </c>
      <c r="BJ350" s="53" t="s">
        <v>3355</v>
      </c>
      <c r="BK350" s="53" t="s">
        <v>3355</v>
      </c>
      <c r="BL350" s="53" t="s">
        <v>3355</v>
      </c>
      <c r="BM350" s="53" t="s">
        <v>3355</v>
      </c>
      <c r="BN350" s="53">
        <v>2000</v>
      </c>
      <c r="BO350" s="53" t="s">
        <v>3355</v>
      </c>
      <c r="BP350" s="53" t="s">
        <v>5055</v>
      </c>
      <c r="BQ350" s="53" t="s">
        <v>4114</v>
      </c>
      <c r="BR350" s="53" t="s">
        <v>3355</v>
      </c>
      <c r="BS350" s="53" t="s">
        <v>3355</v>
      </c>
      <c r="BT350" s="53" t="s">
        <v>1292</v>
      </c>
      <c r="BU350" s="53">
        <v>250417001054</v>
      </c>
      <c r="BV350" s="53" t="s">
        <v>3355</v>
      </c>
      <c r="BW350" s="53" t="s">
        <v>3355</v>
      </c>
      <c r="BX350" s="53">
        <v>2000</v>
      </c>
      <c r="BY350" s="53" t="s">
        <v>3355</v>
      </c>
      <c r="BZ350" s="53" t="s">
        <v>3383</v>
      </c>
      <c r="CA350" s="53" t="s">
        <v>4095</v>
      </c>
      <c r="CB350" s="53" t="s">
        <v>4095</v>
      </c>
      <c r="CC350" s="53" t="s">
        <v>3355</v>
      </c>
      <c r="CD350" s="53" t="s">
        <v>3355</v>
      </c>
      <c r="CE350" t="s">
        <v>4096</v>
      </c>
      <c r="CF350" t="s">
        <v>4097</v>
      </c>
    </row>
    <row r="351" spans="1:84">
      <c r="A351" s="53">
        <v>27131</v>
      </c>
      <c r="B351" s="53" t="s">
        <v>5683</v>
      </c>
      <c r="C351" s="53" t="s">
        <v>3355</v>
      </c>
      <c r="D351" s="53" t="s">
        <v>5213</v>
      </c>
      <c r="E351" s="53" t="s">
        <v>4099</v>
      </c>
      <c r="F351" s="53" t="s">
        <v>5988</v>
      </c>
      <c r="G351" s="53" t="s">
        <v>4095</v>
      </c>
      <c r="H351" s="53" t="s">
        <v>3017</v>
      </c>
      <c r="I351" s="53">
        <v>11925</v>
      </c>
      <c r="J351" s="53" t="s">
        <v>1292</v>
      </c>
      <c r="K351" s="53" t="s">
        <v>4218</v>
      </c>
      <c r="L351" s="53" t="s">
        <v>4219</v>
      </c>
      <c r="M351" s="53" t="s">
        <v>5053</v>
      </c>
      <c r="N351" s="53" t="s">
        <v>3355</v>
      </c>
      <c r="O351" s="53" t="s">
        <v>5685</v>
      </c>
      <c r="P351" s="53" t="s">
        <v>5686</v>
      </c>
      <c r="Q351" s="53" t="s">
        <v>3017</v>
      </c>
      <c r="R351" s="53" t="s">
        <v>4300</v>
      </c>
      <c r="S351" s="53" t="s">
        <v>4153</v>
      </c>
      <c r="T351" s="53" t="s">
        <v>4087</v>
      </c>
      <c r="U351" s="53" t="s">
        <v>4360</v>
      </c>
      <c r="V351" s="53" t="s">
        <v>3352</v>
      </c>
      <c r="W351" s="53" t="s">
        <v>3355</v>
      </c>
      <c r="X351" s="53" t="s">
        <v>5215</v>
      </c>
      <c r="Y351" s="53" t="s">
        <v>4259</v>
      </c>
      <c r="Z351" s="53" t="s">
        <v>5188</v>
      </c>
      <c r="AA351" s="53" t="s">
        <v>5053</v>
      </c>
      <c r="AB351" s="53" t="s">
        <v>5687</v>
      </c>
      <c r="AC351" s="53" t="s">
        <v>4447</v>
      </c>
      <c r="AD351" s="53" t="s">
        <v>3355</v>
      </c>
      <c r="AE351" s="53" t="s">
        <v>3355</v>
      </c>
      <c r="AF351" s="53" t="s">
        <v>4227</v>
      </c>
      <c r="AG351" s="53" t="s">
        <v>3355</v>
      </c>
      <c r="AH351" s="53" t="s">
        <v>3355</v>
      </c>
      <c r="AI351" s="53" t="s">
        <v>4227</v>
      </c>
      <c r="AJ351" s="53" t="s">
        <v>3355</v>
      </c>
      <c r="AK351" s="53" t="s">
        <v>1292</v>
      </c>
      <c r="AL351" s="53" t="s">
        <v>5989</v>
      </c>
      <c r="AM351" s="53" t="s">
        <v>3355</v>
      </c>
      <c r="AN351" s="53" t="s">
        <v>5990</v>
      </c>
      <c r="AO351" s="53" t="s">
        <v>3355</v>
      </c>
      <c r="AP351" s="54">
        <v>45765.9207291667</v>
      </c>
      <c r="AQ351" s="53" t="s">
        <v>5991</v>
      </c>
      <c r="AR351" s="53" t="s">
        <v>4989</v>
      </c>
      <c r="AS351" s="53" t="s">
        <v>3383</v>
      </c>
      <c r="AT351" s="53" t="s">
        <v>5688</v>
      </c>
      <c r="AU351" s="53" t="s">
        <v>5992</v>
      </c>
      <c r="AV351" s="53" t="s">
        <v>5212</v>
      </c>
      <c r="AW351" s="54">
        <v>45734.4481018518</v>
      </c>
      <c r="AX351" s="53" t="s">
        <v>5989</v>
      </c>
      <c r="AY351" s="53" t="s">
        <v>4090</v>
      </c>
      <c r="AZ351" s="53" t="s">
        <v>3355</v>
      </c>
      <c r="BA351" s="53" t="s">
        <v>3355</v>
      </c>
      <c r="BB351" s="53" t="s">
        <v>3355</v>
      </c>
      <c r="BC351" s="53" t="s">
        <v>3015</v>
      </c>
      <c r="BD351" s="53" t="s">
        <v>4307</v>
      </c>
      <c r="BE351" s="53" t="s">
        <v>2866</v>
      </c>
      <c r="BF351" s="53" t="s">
        <v>4092</v>
      </c>
      <c r="BG351" s="53" t="s">
        <v>3355</v>
      </c>
      <c r="BH351" s="53" t="s">
        <v>3355</v>
      </c>
      <c r="BI351" s="53" t="s">
        <v>2814</v>
      </c>
      <c r="BJ351" s="53" t="s">
        <v>3355</v>
      </c>
      <c r="BK351" s="53" t="s">
        <v>3355</v>
      </c>
      <c r="BL351" s="53" t="s">
        <v>3355</v>
      </c>
      <c r="BM351" s="53" t="s">
        <v>3355</v>
      </c>
      <c r="BN351" s="53">
        <v>11925</v>
      </c>
      <c r="BO351" s="53" t="s">
        <v>3355</v>
      </c>
      <c r="BP351" s="53" t="s">
        <v>5055</v>
      </c>
      <c r="BQ351" s="53" t="s">
        <v>3355</v>
      </c>
      <c r="BR351" s="53" t="s">
        <v>3355</v>
      </c>
      <c r="BS351" s="53" t="s">
        <v>3355</v>
      </c>
      <c r="BT351" s="53" t="s">
        <v>3355</v>
      </c>
      <c r="BU351" s="53">
        <v>250417001048</v>
      </c>
      <c r="BV351" s="53" t="s">
        <v>3355</v>
      </c>
      <c r="BW351" s="53" t="s">
        <v>3355</v>
      </c>
      <c r="BX351" s="53">
        <v>11925</v>
      </c>
      <c r="BY351" s="53" t="s">
        <v>1292</v>
      </c>
      <c r="BZ351" s="53" t="s">
        <v>3383</v>
      </c>
      <c r="CA351" s="53" t="s">
        <v>4095</v>
      </c>
      <c r="CB351" s="53" t="s">
        <v>4095</v>
      </c>
      <c r="CC351" s="53" t="s">
        <v>3355</v>
      </c>
      <c r="CD351" s="53" t="s">
        <v>3355</v>
      </c>
      <c r="CE351" t="s">
        <v>4096</v>
      </c>
      <c r="CF351" t="s">
        <v>4097</v>
      </c>
    </row>
    <row r="352" spans="1:84">
      <c r="A352" s="53">
        <v>27139</v>
      </c>
      <c r="B352" s="53" t="s">
        <v>5683</v>
      </c>
      <c r="C352" s="53" t="s">
        <v>3355</v>
      </c>
      <c r="D352" s="53" t="s">
        <v>5240</v>
      </c>
      <c r="E352" s="53" t="s">
        <v>4099</v>
      </c>
      <c r="F352" s="53" t="s">
        <v>5993</v>
      </c>
      <c r="G352" s="53" t="s">
        <v>4095</v>
      </c>
      <c r="H352" s="53" t="s">
        <v>3181</v>
      </c>
      <c r="I352" s="53">
        <v>2941.33</v>
      </c>
      <c r="J352" s="53" t="s">
        <v>1292</v>
      </c>
      <c r="K352" s="53" t="s">
        <v>4218</v>
      </c>
      <c r="L352" s="53" t="s">
        <v>4219</v>
      </c>
      <c r="M352" s="53" t="s">
        <v>5053</v>
      </c>
      <c r="N352" s="53" t="s">
        <v>3355</v>
      </c>
      <c r="O352" s="53" t="s">
        <v>5685</v>
      </c>
      <c r="P352" s="53" t="s">
        <v>5686</v>
      </c>
      <c r="Q352" s="53" t="s">
        <v>3181</v>
      </c>
      <c r="R352" s="53" t="s">
        <v>4240</v>
      </c>
      <c r="S352" s="53" t="s">
        <v>4241</v>
      </c>
      <c r="T352" s="53" t="s">
        <v>4087</v>
      </c>
      <c r="U352" s="53" t="s">
        <v>4360</v>
      </c>
      <c r="V352" s="53" t="s">
        <v>3352</v>
      </c>
      <c r="W352" s="53" t="s">
        <v>3355</v>
      </c>
      <c r="X352" s="53" t="s">
        <v>5241</v>
      </c>
      <c r="Y352" s="53" t="s">
        <v>4259</v>
      </c>
      <c r="Z352" s="53" t="s">
        <v>5188</v>
      </c>
      <c r="AA352" s="53" t="s">
        <v>5053</v>
      </c>
      <c r="AB352" s="53" t="s">
        <v>5687</v>
      </c>
      <c r="AC352" s="53" t="s">
        <v>4447</v>
      </c>
      <c r="AD352" s="53" t="s">
        <v>3355</v>
      </c>
      <c r="AE352" s="53" t="s">
        <v>3355</v>
      </c>
      <c r="AF352" s="53" t="s">
        <v>4227</v>
      </c>
      <c r="AG352" s="53" t="s">
        <v>3355</v>
      </c>
      <c r="AH352" s="53" t="s">
        <v>3355</v>
      </c>
      <c r="AI352" s="53" t="s">
        <v>4227</v>
      </c>
      <c r="AJ352" s="53" t="s">
        <v>3355</v>
      </c>
      <c r="AK352" s="53" t="s">
        <v>1292</v>
      </c>
      <c r="AL352" s="53" t="s">
        <v>5994</v>
      </c>
      <c r="AM352" s="53" t="s">
        <v>3355</v>
      </c>
      <c r="AN352" s="53" t="s">
        <v>5995</v>
      </c>
      <c r="AO352" s="53" t="s">
        <v>3355</v>
      </c>
      <c r="AP352" s="54">
        <v>45765.9121527778</v>
      </c>
      <c r="AQ352" s="53" t="s">
        <v>5996</v>
      </c>
      <c r="AR352" s="53" t="s">
        <v>4989</v>
      </c>
      <c r="AS352" s="53" t="s">
        <v>3383</v>
      </c>
      <c r="AT352" s="53" t="s">
        <v>5688</v>
      </c>
      <c r="AU352" s="53" t="s">
        <v>5997</v>
      </c>
      <c r="AV352" s="53" t="s">
        <v>5239</v>
      </c>
      <c r="AW352" s="54">
        <v>45727.6980324074</v>
      </c>
      <c r="AX352" s="53" t="s">
        <v>5994</v>
      </c>
      <c r="AY352" s="53" t="s">
        <v>4090</v>
      </c>
      <c r="AZ352" s="53" t="s">
        <v>3355</v>
      </c>
      <c r="BA352" s="53" t="s">
        <v>3355</v>
      </c>
      <c r="BB352" s="53" t="s">
        <v>3355</v>
      </c>
      <c r="BC352" s="53" t="s">
        <v>3179</v>
      </c>
      <c r="BD352" s="53" t="s">
        <v>4244</v>
      </c>
      <c r="BE352" s="53" t="s">
        <v>2852</v>
      </c>
      <c r="BF352" s="53" t="s">
        <v>4092</v>
      </c>
      <c r="BG352" s="53" t="s">
        <v>3355</v>
      </c>
      <c r="BH352" s="53" t="s">
        <v>3355</v>
      </c>
      <c r="BI352" s="53" t="s">
        <v>2814</v>
      </c>
      <c r="BJ352" s="53" t="s">
        <v>3355</v>
      </c>
      <c r="BK352" s="53" t="s">
        <v>3355</v>
      </c>
      <c r="BL352" s="53" t="s">
        <v>3355</v>
      </c>
      <c r="BM352" s="53" t="s">
        <v>3355</v>
      </c>
      <c r="BN352" s="53">
        <v>2941.33</v>
      </c>
      <c r="BO352" s="53" t="s">
        <v>3355</v>
      </c>
      <c r="BP352" s="53" t="s">
        <v>5055</v>
      </c>
      <c r="BQ352" s="53" t="s">
        <v>3355</v>
      </c>
      <c r="BR352" s="53" t="s">
        <v>3355</v>
      </c>
      <c r="BS352" s="53" t="s">
        <v>3355</v>
      </c>
      <c r="BT352" s="53" t="s">
        <v>3355</v>
      </c>
      <c r="BU352" s="53">
        <v>250417001047</v>
      </c>
      <c r="BV352" s="53" t="s">
        <v>3355</v>
      </c>
      <c r="BW352" s="53" t="s">
        <v>3355</v>
      </c>
      <c r="BX352" s="53">
        <v>2941.33</v>
      </c>
      <c r="BY352" s="53" t="s">
        <v>1292</v>
      </c>
      <c r="BZ352" s="53" t="s">
        <v>3383</v>
      </c>
      <c r="CA352" s="53" t="s">
        <v>4095</v>
      </c>
      <c r="CB352" s="53" t="s">
        <v>4095</v>
      </c>
      <c r="CC352" s="53" t="s">
        <v>3355</v>
      </c>
      <c r="CD352" s="53" t="s">
        <v>3355</v>
      </c>
      <c r="CE352" t="s">
        <v>4096</v>
      </c>
      <c r="CF352" t="s">
        <v>4097</v>
      </c>
    </row>
    <row r="353" spans="1:84">
      <c r="A353" s="53">
        <v>27214</v>
      </c>
      <c r="B353" s="53" t="s">
        <v>5683</v>
      </c>
      <c r="C353" s="53" t="s">
        <v>3355</v>
      </c>
      <c r="D353" s="53" t="s">
        <v>5409</v>
      </c>
      <c r="E353" s="53" t="s">
        <v>4099</v>
      </c>
      <c r="F353" s="53" t="s">
        <v>5998</v>
      </c>
      <c r="G353" s="53" t="s">
        <v>4095</v>
      </c>
      <c r="H353" s="53" t="s">
        <v>3770</v>
      </c>
      <c r="I353" s="53">
        <v>2955.23</v>
      </c>
      <c r="J353" s="53" t="s">
        <v>1292</v>
      </c>
      <c r="K353" s="53" t="s">
        <v>4218</v>
      </c>
      <c r="L353" s="53" t="s">
        <v>4219</v>
      </c>
      <c r="M353" s="53" t="s">
        <v>5053</v>
      </c>
      <c r="N353" s="53" t="s">
        <v>5256</v>
      </c>
      <c r="O353" s="53" t="s">
        <v>5685</v>
      </c>
      <c r="P353" s="53" t="s">
        <v>5686</v>
      </c>
      <c r="Q353" s="53" t="s">
        <v>3770</v>
      </c>
      <c r="R353" s="53" t="s">
        <v>4602</v>
      </c>
      <c r="S353" s="53" t="s">
        <v>4603</v>
      </c>
      <c r="T353" s="53" t="s">
        <v>4087</v>
      </c>
      <c r="U353" s="53" t="s">
        <v>4360</v>
      </c>
      <c r="V353" s="53" t="s">
        <v>3352</v>
      </c>
      <c r="W353" s="53" t="s">
        <v>3355</v>
      </c>
      <c r="X353" s="53" t="s">
        <v>5411</v>
      </c>
      <c r="Y353" s="53" t="s">
        <v>4259</v>
      </c>
      <c r="Z353" s="53" t="s">
        <v>5188</v>
      </c>
      <c r="AA353" s="53" t="s">
        <v>5053</v>
      </c>
      <c r="AB353" s="53" t="s">
        <v>5687</v>
      </c>
      <c r="AC353" s="53" t="s">
        <v>4447</v>
      </c>
      <c r="AD353" s="53" t="s">
        <v>3355</v>
      </c>
      <c r="AE353" s="53" t="s">
        <v>3355</v>
      </c>
      <c r="AF353" s="53" t="s">
        <v>4227</v>
      </c>
      <c r="AG353" s="53" t="s">
        <v>3355</v>
      </c>
      <c r="AH353" s="53" t="s">
        <v>3355</v>
      </c>
      <c r="AI353" s="53" t="s">
        <v>4227</v>
      </c>
      <c r="AJ353" s="53" t="s">
        <v>3355</v>
      </c>
      <c r="AK353" s="53" t="s">
        <v>1292</v>
      </c>
      <c r="AL353" s="53" t="s">
        <v>5999</v>
      </c>
      <c r="AM353" s="53" t="s">
        <v>3355</v>
      </c>
      <c r="AN353" s="53" t="s">
        <v>6000</v>
      </c>
      <c r="AO353" s="53" t="s">
        <v>3355</v>
      </c>
      <c r="AP353" s="54">
        <v>45765.9141203704</v>
      </c>
      <c r="AQ353" s="53" t="s">
        <v>6001</v>
      </c>
      <c r="AR353" s="53" t="s">
        <v>4989</v>
      </c>
      <c r="AS353" s="53" t="s">
        <v>3383</v>
      </c>
      <c r="AT353" s="53" t="s">
        <v>5688</v>
      </c>
      <c r="AU353" s="53" t="s">
        <v>6002</v>
      </c>
      <c r="AV353" s="53" t="s">
        <v>5408</v>
      </c>
      <c r="AW353" s="54">
        <v>45721.4481481481</v>
      </c>
      <c r="AX353" s="53" t="s">
        <v>5999</v>
      </c>
      <c r="AY353" s="53" t="s">
        <v>4090</v>
      </c>
      <c r="AZ353" s="53" t="s">
        <v>3355</v>
      </c>
      <c r="BA353" s="53" t="s">
        <v>3355</v>
      </c>
      <c r="BB353" s="53" t="s">
        <v>3355</v>
      </c>
      <c r="BC353" s="53" t="s">
        <v>3022</v>
      </c>
      <c r="BD353" s="53" t="s">
        <v>4091</v>
      </c>
      <c r="BE353" s="53" t="s">
        <v>2846</v>
      </c>
      <c r="BF353" s="53" t="s">
        <v>4092</v>
      </c>
      <c r="BG353" s="53" t="s">
        <v>3355</v>
      </c>
      <c r="BH353" s="53" t="s">
        <v>3355</v>
      </c>
      <c r="BI353" s="53" t="s">
        <v>2814</v>
      </c>
      <c r="BJ353" s="53" t="s">
        <v>3355</v>
      </c>
      <c r="BK353" s="53" t="s">
        <v>3355</v>
      </c>
      <c r="BL353" s="53" t="s">
        <v>3355</v>
      </c>
      <c r="BM353" s="53" t="s">
        <v>3355</v>
      </c>
      <c r="BN353" s="53">
        <v>2955.23</v>
      </c>
      <c r="BO353" s="53" t="s">
        <v>3355</v>
      </c>
      <c r="BP353" s="53" t="s">
        <v>5055</v>
      </c>
      <c r="BQ353" s="53" t="s">
        <v>3355</v>
      </c>
      <c r="BR353" s="53" t="s">
        <v>3355</v>
      </c>
      <c r="BS353" s="53" t="s">
        <v>3355</v>
      </c>
      <c r="BT353" s="53" t="s">
        <v>3355</v>
      </c>
      <c r="BU353" s="53">
        <v>250417001062</v>
      </c>
      <c r="BV353" s="53" t="s">
        <v>3355</v>
      </c>
      <c r="BW353" s="53" t="s">
        <v>3355</v>
      </c>
      <c r="BX353" s="53">
        <v>2955.23</v>
      </c>
      <c r="BY353" s="53" t="s">
        <v>1292</v>
      </c>
      <c r="BZ353" s="53" t="s">
        <v>3383</v>
      </c>
      <c r="CA353" s="53" t="s">
        <v>3355</v>
      </c>
      <c r="CB353" s="53" t="s">
        <v>3355</v>
      </c>
      <c r="CC353" s="53" t="s">
        <v>3355</v>
      </c>
      <c r="CD353" s="53" t="s">
        <v>5271</v>
      </c>
      <c r="CE353" t="s">
        <v>4096</v>
      </c>
      <c r="CF353" t="s">
        <v>4097</v>
      </c>
    </row>
    <row r="354" spans="1:84">
      <c r="A354" s="53">
        <v>27220</v>
      </c>
      <c r="B354" s="53" t="s">
        <v>5683</v>
      </c>
      <c r="C354" s="53" t="s">
        <v>3355</v>
      </c>
      <c r="D354" s="53" t="s">
        <v>5462</v>
      </c>
      <c r="E354" s="53" t="s">
        <v>4099</v>
      </c>
      <c r="F354" s="53" t="s">
        <v>6003</v>
      </c>
      <c r="G354" s="53" t="s">
        <v>4095</v>
      </c>
      <c r="H354" s="53" t="s">
        <v>3123</v>
      </c>
      <c r="I354" s="53">
        <v>10230</v>
      </c>
      <c r="J354" s="53" t="s">
        <v>1292</v>
      </c>
      <c r="K354" s="53" t="s">
        <v>4218</v>
      </c>
      <c r="L354" s="53" t="s">
        <v>4219</v>
      </c>
      <c r="M354" s="53" t="s">
        <v>5053</v>
      </c>
      <c r="N354" s="53" t="s">
        <v>5465</v>
      </c>
      <c r="O354" s="53" t="s">
        <v>5685</v>
      </c>
      <c r="P354" s="53" t="s">
        <v>5686</v>
      </c>
      <c r="Q354" s="53" t="s">
        <v>3123</v>
      </c>
      <c r="R354" s="53" t="s">
        <v>4250</v>
      </c>
      <c r="S354" s="53" t="s">
        <v>4172</v>
      </c>
      <c r="T354" s="53" t="s">
        <v>4087</v>
      </c>
      <c r="U354" s="53" t="s">
        <v>4360</v>
      </c>
      <c r="V354" s="53" t="s">
        <v>3352</v>
      </c>
      <c r="W354" s="53" t="s">
        <v>3355</v>
      </c>
      <c r="X354" s="53" t="s">
        <v>5464</v>
      </c>
      <c r="Y354" s="53" t="s">
        <v>4259</v>
      </c>
      <c r="Z354" s="53" t="s">
        <v>5188</v>
      </c>
      <c r="AA354" s="53" t="s">
        <v>5053</v>
      </c>
      <c r="AB354" s="53" t="s">
        <v>5687</v>
      </c>
      <c r="AC354" s="53" t="s">
        <v>4447</v>
      </c>
      <c r="AD354" s="53" t="s">
        <v>3355</v>
      </c>
      <c r="AE354" s="53" t="s">
        <v>3355</v>
      </c>
      <c r="AF354" s="53" t="s">
        <v>4227</v>
      </c>
      <c r="AG354" s="53" t="s">
        <v>3355</v>
      </c>
      <c r="AH354" s="53" t="s">
        <v>3355</v>
      </c>
      <c r="AI354" s="53" t="s">
        <v>4227</v>
      </c>
      <c r="AJ354" s="53" t="s">
        <v>3355</v>
      </c>
      <c r="AK354" s="53" t="s">
        <v>1292</v>
      </c>
      <c r="AL354" s="53" t="s">
        <v>6004</v>
      </c>
      <c r="AM354" s="53" t="s">
        <v>3355</v>
      </c>
      <c r="AN354" s="53" t="s">
        <v>6005</v>
      </c>
      <c r="AO354" s="53" t="s">
        <v>3355</v>
      </c>
      <c r="AP354" s="54">
        <v>45765.9157407407</v>
      </c>
      <c r="AQ354" s="53" t="s">
        <v>6006</v>
      </c>
      <c r="AR354" s="53" t="s">
        <v>4989</v>
      </c>
      <c r="AS354" s="53" t="s">
        <v>3383</v>
      </c>
      <c r="AT354" s="53" t="s">
        <v>5688</v>
      </c>
      <c r="AU354" s="53" t="s">
        <v>6007</v>
      </c>
      <c r="AV354" s="53" t="s">
        <v>5461</v>
      </c>
      <c r="AW354" s="54">
        <v>45707.5313078704</v>
      </c>
      <c r="AX354" s="53" t="s">
        <v>6004</v>
      </c>
      <c r="AY354" s="53" t="s">
        <v>4090</v>
      </c>
      <c r="AZ354" s="53" t="s">
        <v>3355</v>
      </c>
      <c r="BA354" s="53" t="s">
        <v>3355</v>
      </c>
      <c r="BB354" s="53" t="s">
        <v>3355</v>
      </c>
      <c r="BC354" s="53" t="s">
        <v>3121</v>
      </c>
      <c r="BD354" s="53" t="s">
        <v>4252</v>
      </c>
      <c r="BE354" s="53" t="s">
        <v>2856</v>
      </c>
      <c r="BF354" s="53" t="s">
        <v>4092</v>
      </c>
      <c r="BG354" s="53" t="s">
        <v>3355</v>
      </c>
      <c r="BH354" s="53" t="s">
        <v>3355</v>
      </c>
      <c r="BI354" s="53" t="s">
        <v>2814</v>
      </c>
      <c r="BJ354" s="53" t="s">
        <v>3355</v>
      </c>
      <c r="BK354" s="53" t="s">
        <v>3355</v>
      </c>
      <c r="BL354" s="53" t="s">
        <v>3355</v>
      </c>
      <c r="BM354" s="53" t="s">
        <v>3355</v>
      </c>
      <c r="BN354" s="53">
        <v>10230</v>
      </c>
      <c r="BO354" s="53" t="s">
        <v>3355</v>
      </c>
      <c r="BP354" s="53" t="s">
        <v>5055</v>
      </c>
      <c r="BQ354" s="53" t="s">
        <v>3355</v>
      </c>
      <c r="BR354" s="53" t="s">
        <v>3355</v>
      </c>
      <c r="BS354" s="53" t="s">
        <v>3355</v>
      </c>
      <c r="BT354" s="53" t="s">
        <v>3355</v>
      </c>
      <c r="BU354" s="53">
        <v>250417001058</v>
      </c>
      <c r="BV354" s="53" t="s">
        <v>3355</v>
      </c>
      <c r="BW354" s="53" t="s">
        <v>3355</v>
      </c>
      <c r="BX354" s="53">
        <v>10230</v>
      </c>
      <c r="BY354" s="53" t="s">
        <v>1292</v>
      </c>
      <c r="BZ354" s="53" t="s">
        <v>3383</v>
      </c>
      <c r="CA354" s="53" t="s">
        <v>3355</v>
      </c>
      <c r="CB354" s="53" t="s">
        <v>3355</v>
      </c>
      <c r="CC354" s="53" t="s">
        <v>3355</v>
      </c>
      <c r="CD354" s="53" t="s">
        <v>5271</v>
      </c>
      <c r="CE354" t="s">
        <v>4096</v>
      </c>
      <c r="CF354" t="s">
        <v>4097</v>
      </c>
    </row>
    <row r="355" spans="1:84">
      <c r="A355" s="53">
        <v>27221</v>
      </c>
      <c r="B355" s="53" t="s">
        <v>5683</v>
      </c>
      <c r="C355" s="53" t="s">
        <v>3355</v>
      </c>
      <c r="D355" s="53" t="s">
        <v>5438</v>
      </c>
      <c r="E355" s="53" t="s">
        <v>4099</v>
      </c>
      <c r="F355" s="53" t="s">
        <v>6008</v>
      </c>
      <c r="G355" s="53" t="s">
        <v>4095</v>
      </c>
      <c r="H355" s="53" t="s">
        <v>5428</v>
      </c>
      <c r="I355" s="53">
        <v>1818</v>
      </c>
      <c r="J355" s="53" t="s">
        <v>1292</v>
      </c>
      <c r="K355" s="53" t="s">
        <v>4218</v>
      </c>
      <c r="L355" s="53" t="s">
        <v>4219</v>
      </c>
      <c r="M355" s="53" t="s">
        <v>5053</v>
      </c>
      <c r="N355" s="53" t="s">
        <v>5410</v>
      </c>
      <c r="O355" s="53" t="s">
        <v>5685</v>
      </c>
      <c r="P355" s="53" t="s">
        <v>5686</v>
      </c>
      <c r="Q355" s="53" t="s">
        <v>5428</v>
      </c>
      <c r="R355" s="53" t="s">
        <v>5429</v>
      </c>
      <c r="S355" s="53" t="s">
        <v>5430</v>
      </c>
      <c r="T355" s="53" t="s">
        <v>4087</v>
      </c>
      <c r="U355" s="53" t="s">
        <v>4360</v>
      </c>
      <c r="V355" s="53" t="s">
        <v>3352</v>
      </c>
      <c r="W355" s="53" t="s">
        <v>3355</v>
      </c>
      <c r="X355" s="53" t="s">
        <v>5439</v>
      </c>
      <c r="Y355" s="53" t="s">
        <v>4259</v>
      </c>
      <c r="Z355" s="53" t="s">
        <v>5188</v>
      </c>
      <c r="AA355" s="53" t="s">
        <v>5053</v>
      </c>
      <c r="AB355" s="53" t="s">
        <v>5687</v>
      </c>
      <c r="AC355" s="53" t="s">
        <v>4447</v>
      </c>
      <c r="AD355" s="53" t="s">
        <v>3355</v>
      </c>
      <c r="AE355" s="53" t="s">
        <v>3355</v>
      </c>
      <c r="AF355" s="53" t="s">
        <v>4227</v>
      </c>
      <c r="AG355" s="53" t="s">
        <v>3355</v>
      </c>
      <c r="AH355" s="53" t="s">
        <v>3355</v>
      </c>
      <c r="AI355" s="53" t="s">
        <v>4227</v>
      </c>
      <c r="AJ355" s="53" t="s">
        <v>3355</v>
      </c>
      <c r="AK355" s="53" t="s">
        <v>1292</v>
      </c>
      <c r="AL355" s="53" t="s">
        <v>6009</v>
      </c>
      <c r="AM355" s="53" t="s">
        <v>3355</v>
      </c>
      <c r="AN355" s="53" t="s">
        <v>6010</v>
      </c>
      <c r="AO355" s="53" t="s">
        <v>3355</v>
      </c>
      <c r="AP355" s="54">
        <v>45765.9194907407</v>
      </c>
      <c r="AQ355" s="53" t="s">
        <v>6011</v>
      </c>
      <c r="AR355" s="53" t="s">
        <v>4989</v>
      </c>
      <c r="AS355" s="53" t="s">
        <v>3383</v>
      </c>
      <c r="AT355" s="53" t="s">
        <v>5688</v>
      </c>
      <c r="AU355" s="53" t="s">
        <v>6012</v>
      </c>
      <c r="AV355" s="53" t="s">
        <v>5437</v>
      </c>
      <c r="AW355" s="54">
        <v>45705.7815046296</v>
      </c>
      <c r="AX355" s="53" t="s">
        <v>6009</v>
      </c>
      <c r="AY355" s="53" t="s">
        <v>4090</v>
      </c>
      <c r="AZ355" s="53" t="s">
        <v>3355</v>
      </c>
      <c r="BA355" s="53" t="s">
        <v>1292</v>
      </c>
      <c r="BB355" s="53" t="s">
        <v>3355</v>
      </c>
      <c r="BC355" s="53" t="s">
        <v>2954</v>
      </c>
      <c r="BD355" s="53" t="s">
        <v>4164</v>
      </c>
      <c r="BE355" s="53" t="s">
        <v>3355</v>
      </c>
      <c r="BF355" s="53" t="s">
        <v>4092</v>
      </c>
      <c r="BG355" s="53" t="s">
        <v>3355</v>
      </c>
      <c r="BH355" s="53" t="s">
        <v>3355</v>
      </c>
      <c r="BI355" s="53" t="s">
        <v>2814</v>
      </c>
      <c r="BJ355" s="53" t="s">
        <v>3355</v>
      </c>
      <c r="BK355" s="53" t="s">
        <v>3355</v>
      </c>
      <c r="BL355" s="53" t="s">
        <v>3355</v>
      </c>
      <c r="BM355" s="53" t="s">
        <v>3355</v>
      </c>
      <c r="BN355" s="53">
        <v>1818</v>
      </c>
      <c r="BO355" s="53" t="s">
        <v>3355</v>
      </c>
      <c r="BP355" s="53" t="s">
        <v>5055</v>
      </c>
      <c r="BQ355" s="53" t="s">
        <v>3355</v>
      </c>
      <c r="BR355" s="53" t="s">
        <v>3355</v>
      </c>
      <c r="BS355" s="53" t="s">
        <v>3355</v>
      </c>
      <c r="BT355" s="53" t="s">
        <v>3355</v>
      </c>
      <c r="BU355" s="53">
        <v>250417001061</v>
      </c>
      <c r="BV355" s="53" t="s">
        <v>3355</v>
      </c>
      <c r="BW355" s="53" t="s">
        <v>3355</v>
      </c>
      <c r="BX355" s="53">
        <v>1818</v>
      </c>
      <c r="BY355" s="53" t="s">
        <v>3355</v>
      </c>
      <c r="BZ355" s="53" t="s">
        <v>3383</v>
      </c>
      <c r="CA355" s="53" t="s">
        <v>3355</v>
      </c>
      <c r="CB355" s="53" t="s">
        <v>3355</v>
      </c>
      <c r="CC355" s="53" t="s">
        <v>3355</v>
      </c>
      <c r="CD355" s="53" t="s">
        <v>5271</v>
      </c>
      <c r="CE355" t="s">
        <v>4096</v>
      </c>
      <c r="CF355" t="s">
        <v>4097</v>
      </c>
    </row>
    <row r="356" spans="1:84">
      <c r="A356" s="53">
        <v>27225</v>
      </c>
      <c r="B356" s="53" t="s">
        <v>5683</v>
      </c>
      <c r="C356" s="53" t="s">
        <v>3355</v>
      </c>
      <c r="D356" s="53" t="s">
        <v>5427</v>
      </c>
      <c r="E356" s="53" t="s">
        <v>4099</v>
      </c>
      <c r="F356" s="53" t="s">
        <v>6013</v>
      </c>
      <c r="G356" s="53" t="s">
        <v>4095</v>
      </c>
      <c r="H356" s="53" t="s">
        <v>5428</v>
      </c>
      <c r="I356" s="53">
        <v>1818</v>
      </c>
      <c r="J356" s="53" t="s">
        <v>1292</v>
      </c>
      <c r="K356" s="53" t="s">
        <v>4218</v>
      </c>
      <c r="L356" s="53" t="s">
        <v>4219</v>
      </c>
      <c r="M356" s="53" t="s">
        <v>5053</v>
      </c>
      <c r="N356" s="53" t="s">
        <v>5410</v>
      </c>
      <c r="O356" s="53" t="s">
        <v>5685</v>
      </c>
      <c r="P356" s="53" t="s">
        <v>5686</v>
      </c>
      <c r="Q356" s="53" t="s">
        <v>5428</v>
      </c>
      <c r="R356" s="53" t="s">
        <v>5429</v>
      </c>
      <c r="S356" s="53" t="s">
        <v>5430</v>
      </c>
      <c r="T356" s="53" t="s">
        <v>4087</v>
      </c>
      <c r="U356" s="53" t="s">
        <v>4360</v>
      </c>
      <c r="V356" s="53" t="s">
        <v>3352</v>
      </c>
      <c r="W356" s="53" t="s">
        <v>3355</v>
      </c>
      <c r="X356" s="53" t="s">
        <v>5431</v>
      </c>
      <c r="Y356" s="53" t="s">
        <v>4259</v>
      </c>
      <c r="Z356" s="53" t="s">
        <v>5188</v>
      </c>
      <c r="AA356" s="53" t="s">
        <v>5053</v>
      </c>
      <c r="AB356" s="53" t="s">
        <v>5687</v>
      </c>
      <c r="AC356" s="53" t="s">
        <v>4447</v>
      </c>
      <c r="AD356" s="53" t="s">
        <v>3355</v>
      </c>
      <c r="AE356" s="53" t="s">
        <v>3355</v>
      </c>
      <c r="AF356" s="53" t="s">
        <v>4227</v>
      </c>
      <c r="AG356" s="53" t="s">
        <v>3355</v>
      </c>
      <c r="AH356" s="53" t="s">
        <v>3355</v>
      </c>
      <c r="AI356" s="53" t="s">
        <v>4227</v>
      </c>
      <c r="AJ356" s="53" t="s">
        <v>3355</v>
      </c>
      <c r="AK356" s="53" t="s">
        <v>1292</v>
      </c>
      <c r="AL356" s="53" t="s">
        <v>6014</v>
      </c>
      <c r="AM356" s="53" t="s">
        <v>3355</v>
      </c>
      <c r="AN356" s="53" t="s">
        <v>6015</v>
      </c>
      <c r="AO356" s="53" t="s">
        <v>3355</v>
      </c>
      <c r="AP356" s="54">
        <v>45765.9162615741</v>
      </c>
      <c r="AQ356" s="53" t="s">
        <v>6016</v>
      </c>
      <c r="AR356" s="53" t="s">
        <v>4989</v>
      </c>
      <c r="AS356" s="53" t="s">
        <v>3383</v>
      </c>
      <c r="AT356" s="53" t="s">
        <v>5688</v>
      </c>
      <c r="AU356" s="53" t="s">
        <v>6017</v>
      </c>
      <c r="AV356" s="53" t="s">
        <v>5426</v>
      </c>
      <c r="AW356" s="54">
        <v>45705.7815046296</v>
      </c>
      <c r="AX356" s="53" t="s">
        <v>6014</v>
      </c>
      <c r="AY356" s="53" t="s">
        <v>4090</v>
      </c>
      <c r="AZ356" s="53" t="s">
        <v>3355</v>
      </c>
      <c r="BA356" s="53" t="s">
        <v>1292</v>
      </c>
      <c r="BB356" s="53" t="s">
        <v>3355</v>
      </c>
      <c r="BC356" s="53" t="s">
        <v>2954</v>
      </c>
      <c r="BD356" s="53" t="s">
        <v>4164</v>
      </c>
      <c r="BE356" s="53" t="s">
        <v>3355</v>
      </c>
      <c r="BF356" s="53" t="s">
        <v>4092</v>
      </c>
      <c r="BG356" s="53" t="s">
        <v>3355</v>
      </c>
      <c r="BH356" s="53" t="s">
        <v>3355</v>
      </c>
      <c r="BI356" s="53" t="s">
        <v>2814</v>
      </c>
      <c r="BJ356" s="53" t="s">
        <v>3355</v>
      </c>
      <c r="BK356" s="53" t="s">
        <v>3355</v>
      </c>
      <c r="BL356" s="53" t="s">
        <v>3355</v>
      </c>
      <c r="BM356" s="53" t="s">
        <v>3355</v>
      </c>
      <c r="BN356" s="53">
        <v>1818</v>
      </c>
      <c r="BO356" s="53" t="s">
        <v>3355</v>
      </c>
      <c r="BP356" s="53" t="s">
        <v>5055</v>
      </c>
      <c r="BQ356" s="53" t="s">
        <v>3355</v>
      </c>
      <c r="BR356" s="53" t="s">
        <v>3355</v>
      </c>
      <c r="BS356" s="53" t="s">
        <v>3355</v>
      </c>
      <c r="BT356" s="53" t="s">
        <v>3355</v>
      </c>
      <c r="BU356" s="53">
        <v>250417001056</v>
      </c>
      <c r="BV356" s="53" t="s">
        <v>3355</v>
      </c>
      <c r="BW356" s="53" t="s">
        <v>3355</v>
      </c>
      <c r="BX356" s="53">
        <v>1818</v>
      </c>
      <c r="BY356" s="53" t="s">
        <v>3355</v>
      </c>
      <c r="BZ356" s="53" t="s">
        <v>3383</v>
      </c>
      <c r="CA356" s="53" t="s">
        <v>3355</v>
      </c>
      <c r="CB356" s="53" t="s">
        <v>3355</v>
      </c>
      <c r="CC356" s="53" t="s">
        <v>3355</v>
      </c>
      <c r="CD356" s="53" t="s">
        <v>5271</v>
      </c>
      <c r="CE356" t="s">
        <v>4096</v>
      </c>
      <c r="CF356" t="s">
        <v>4097</v>
      </c>
    </row>
    <row r="357" spans="1:84">
      <c r="A357" s="53">
        <v>27226</v>
      </c>
      <c r="B357" s="53" t="s">
        <v>5683</v>
      </c>
      <c r="C357" s="53" t="s">
        <v>3355</v>
      </c>
      <c r="D357" s="53" t="s">
        <v>5455</v>
      </c>
      <c r="E357" s="53" t="s">
        <v>4099</v>
      </c>
      <c r="F357" s="53" t="s">
        <v>6018</v>
      </c>
      <c r="G357" s="53" t="s">
        <v>4095</v>
      </c>
      <c r="H357" s="53" t="s">
        <v>3181</v>
      </c>
      <c r="I357" s="53">
        <v>2941.33</v>
      </c>
      <c r="J357" s="53" t="s">
        <v>1292</v>
      </c>
      <c r="K357" s="53" t="s">
        <v>4218</v>
      </c>
      <c r="L357" s="53" t="s">
        <v>4219</v>
      </c>
      <c r="M357" s="53" t="s">
        <v>5053</v>
      </c>
      <c r="N357" s="53" t="s">
        <v>5410</v>
      </c>
      <c r="O357" s="53" t="s">
        <v>5685</v>
      </c>
      <c r="P357" s="53" t="s">
        <v>5686</v>
      </c>
      <c r="Q357" s="53" t="s">
        <v>3181</v>
      </c>
      <c r="R357" s="53" t="s">
        <v>4240</v>
      </c>
      <c r="S357" s="53" t="s">
        <v>4241</v>
      </c>
      <c r="T357" s="53" t="s">
        <v>4087</v>
      </c>
      <c r="U357" s="53" t="s">
        <v>4360</v>
      </c>
      <c r="V357" s="53" t="s">
        <v>3352</v>
      </c>
      <c r="W357" s="53" t="s">
        <v>3355</v>
      </c>
      <c r="X357" s="53" t="s">
        <v>5456</v>
      </c>
      <c r="Y357" s="53" t="s">
        <v>4259</v>
      </c>
      <c r="Z357" s="53" t="s">
        <v>5188</v>
      </c>
      <c r="AA357" s="53" t="s">
        <v>5053</v>
      </c>
      <c r="AB357" s="53" t="s">
        <v>5687</v>
      </c>
      <c r="AC357" s="53" t="s">
        <v>4447</v>
      </c>
      <c r="AD357" s="53" t="s">
        <v>3355</v>
      </c>
      <c r="AE357" s="53" t="s">
        <v>3355</v>
      </c>
      <c r="AF357" s="53" t="s">
        <v>4227</v>
      </c>
      <c r="AG357" s="53" t="s">
        <v>3355</v>
      </c>
      <c r="AH357" s="53" t="s">
        <v>3355</v>
      </c>
      <c r="AI357" s="53" t="s">
        <v>4227</v>
      </c>
      <c r="AJ357" s="53" t="s">
        <v>3355</v>
      </c>
      <c r="AK357" s="53" t="s">
        <v>1292</v>
      </c>
      <c r="AL357" s="53" t="s">
        <v>6019</v>
      </c>
      <c r="AM357" s="53" t="s">
        <v>3355</v>
      </c>
      <c r="AN357" s="53" t="s">
        <v>6020</v>
      </c>
      <c r="AO357" s="53" t="s">
        <v>3355</v>
      </c>
      <c r="AP357" s="54">
        <v>45765.9200115741</v>
      </c>
      <c r="AQ357" s="53" t="s">
        <v>6021</v>
      </c>
      <c r="AR357" s="53" t="s">
        <v>4989</v>
      </c>
      <c r="AS357" s="53" t="s">
        <v>3383</v>
      </c>
      <c r="AT357" s="53" t="s">
        <v>5688</v>
      </c>
      <c r="AU357" s="53" t="s">
        <v>6022</v>
      </c>
      <c r="AV357" s="53" t="s">
        <v>5454</v>
      </c>
      <c r="AW357" s="54">
        <v>45705.7815046296</v>
      </c>
      <c r="AX357" s="53" t="s">
        <v>6019</v>
      </c>
      <c r="AY357" s="53" t="s">
        <v>4090</v>
      </c>
      <c r="AZ357" s="53" t="s">
        <v>3355</v>
      </c>
      <c r="BA357" s="53" t="s">
        <v>3355</v>
      </c>
      <c r="BB357" s="53" t="s">
        <v>3355</v>
      </c>
      <c r="BC357" s="53" t="s">
        <v>3179</v>
      </c>
      <c r="BD357" s="53" t="s">
        <v>4244</v>
      </c>
      <c r="BE357" s="53" t="s">
        <v>2852</v>
      </c>
      <c r="BF357" s="53" t="s">
        <v>4092</v>
      </c>
      <c r="BG357" s="53" t="s">
        <v>3355</v>
      </c>
      <c r="BH357" s="53" t="s">
        <v>3355</v>
      </c>
      <c r="BI357" s="53" t="s">
        <v>2814</v>
      </c>
      <c r="BJ357" s="53" t="s">
        <v>3355</v>
      </c>
      <c r="BK357" s="53" t="s">
        <v>3355</v>
      </c>
      <c r="BL357" s="53" t="s">
        <v>3355</v>
      </c>
      <c r="BM357" s="53" t="s">
        <v>3355</v>
      </c>
      <c r="BN357" s="53">
        <v>2941.33</v>
      </c>
      <c r="BO357" s="53" t="s">
        <v>3355</v>
      </c>
      <c r="BP357" s="53" t="s">
        <v>5055</v>
      </c>
      <c r="BQ357" s="53" t="s">
        <v>3355</v>
      </c>
      <c r="BR357" s="53" t="s">
        <v>3355</v>
      </c>
      <c r="BS357" s="53" t="s">
        <v>3355</v>
      </c>
      <c r="BT357" s="53" t="s">
        <v>3355</v>
      </c>
      <c r="BU357" s="53">
        <v>250417001059</v>
      </c>
      <c r="BV357" s="53" t="s">
        <v>3355</v>
      </c>
      <c r="BW357" s="53" t="s">
        <v>3355</v>
      </c>
      <c r="BX357" s="53">
        <v>2941.33</v>
      </c>
      <c r="BY357" s="53" t="s">
        <v>1292</v>
      </c>
      <c r="BZ357" s="53" t="s">
        <v>3383</v>
      </c>
      <c r="CA357" s="53" t="s">
        <v>3355</v>
      </c>
      <c r="CB357" s="53" t="s">
        <v>3355</v>
      </c>
      <c r="CC357" s="53" t="s">
        <v>3355</v>
      </c>
      <c r="CD357" s="53" t="s">
        <v>5271</v>
      </c>
      <c r="CE357" t="s">
        <v>4096</v>
      </c>
      <c r="CF357" t="s">
        <v>4097</v>
      </c>
    </row>
    <row r="358" spans="1:84">
      <c r="A358" s="53">
        <v>28478</v>
      </c>
      <c r="B358" s="53" t="s">
        <v>5683</v>
      </c>
      <c r="C358" s="53" t="s">
        <v>3355</v>
      </c>
      <c r="D358" s="53" t="s">
        <v>5183</v>
      </c>
      <c r="E358" s="53" t="s">
        <v>4099</v>
      </c>
      <c r="F358" s="53" t="s">
        <v>6023</v>
      </c>
      <c r="G358" s="53" t="s">
        <v>4095</v>
      </c>
      <c r="H358" s="53" t="s">
        <v>5184</v>
      </c>
      <c r="I358" s="53">
        <v>11723.23</v>
      </c>
      <c r="J358" s="53" t="s">
        <v>1292</v>
      </c>
      <c r="K358" s="53" t="s">
        <v>4218</v>
      </c>
      <c r="L358" s="53" t="s">
        <v>4219</v>
      </c>
      <c r="M358" s="53" t="s">
        <v>5188</v>
      </c>
      <c r="N358" s="53" t="s">
        <v>3355</v>
      </c>
      <c r="O358" s="53" t="s">
        <v>5685</v>
      </c>
      <c r="P358" s="53" t="s">
        <v>5686</v>
      </c>
      <c r="Q358" s="53" t="s">
        <v>5184</v>
      </c>
      <c r="R358" s="53" t="s">
        <v>5185</v>
      </c>
      <c r="S358" s="53" t="s">
        <v>5186</v>
      </c>
      <c r="T358" s="53" t="s">
        <v>3355</v>
      </c>
      <c r="U358" s="53" t="s">
        <v>4360</v>
      </c>
      <c r="V358" s="53" t="s">
        <v>3352</v>
      </c>
      <c r="W358" s="53" t="s">
        <v>3355</v>
      </c>
      <c r="X358" s="53" t="s">
        <v>5187</v>
      </c>
      <c r="Y358" s="53" t="s">
        <v>4223</v>
      </c>
      <c r="Z358" s="53" t="s">
        <v>5109</v>
      </c>
      <c r="AA358" s="53" t="s">
        <v>5188</v>
      </c>
      <c r="AB358" s="53" t="s">
        <v>5687</v>
      </c>
      <c r="AC358" s="53" t="s">
        <v>4447</v>
      </c>
      <c r="AD358" s="53" t="s">
        <v>3355</v>
      </c>
      <c r="AE358" s="53" t="s">
        <v>3355</v>
      </c>
      <c r="AF358" s="53" t="s">
        <v>4227</v>
      </c>
      <c r="AG358" s="53" t="s">
        <v>3355</v>
      </c>
      <c r="AH358" s="53" t="s">
        <v>3355</v>
      </c>
      <c r="AI358" s="53" t="s">
        <v>4227</v>
      </c>
      <c r="AJ358" s="53" t="s">
        <v>3355</v>
      </c>
      <c r="AK358" s="53" t="s">
        <v>1292</v>
      </c>
      <c r="AL358" s="53" t="s">
        <v>6024</v>
      </c>
      <c r="AM358" s="53" t="s">
        <v>3355</v>
      </c>
      <c r="AN358" s="53" t="s">
        <v>4800</v>
      </c>
      <c r="AO358" s="53" t="s">
        <v>3355</v>
      </c>
      <c r="AP358" s="54">
        <v>45758.5455208333</v>
      </c>
      <c r="AQ358" s="53" t="s">
        <v>6025</v>
      </c>
      <c r="AR358" s="53" t="s">
        <v>4989</v>
      </c>
      <c r="AS358" s="53" t="s">
        <v>3383</v>
      </c>
      <c r="AT358" s="53" t="s">
        <v>5688</v>
      </c>
      <c r="AU358" s="53" t="s">
        <v>6026</v>
      </c>
      <c r="AV358" s="53" t="s">
        <v>5182</v>
      </c>
      <c r="AW358" s="54">
        <v>45756.7848148148</v>
      </c>
      <c r="AX358" s="53" t="s">
        <v>6024</v>
      </c>
      <c r="AY358" s="53" t="s">
        <v>4090</v>
      </c>
      <c r="AZ358" s="53" t="s">
        <v>3355</v>
      </c>
      <c r="BA358" s="53" t="s">
        <v>3355</v>
      </c>
      <c r="BB358" s="53" t="s">
        <v>3355</v>
      </c>
      <c r="BC358" s="53" t="s">
        <v>3355</v>
      </c>
      <c r="BD358" s="53" t="s">
        <v>5191</v>
      </c>
      <c r="BE358" s="53" t="s">
        <v>3355</v>
      </c>
      <c r="BF358" s="53" t="s">
        <v>4092</v>
      </c>
      <c r="BG358" s="53" t="s">
        <v>3355</v>
      </c>
      <c r="BH358" s="53" t="s">
        <v>3355</v>
      </c>
      <c r="BI358" s="53" t="s">
        <v>2814</v>
      </c>
      <c r="BJ358" s="53" t="s">
        <v>3355</v>
      </c>
      <c r="BK358" s="53" t="s">
        <v>3355</v>
      </c>
      <c r="BL358" s="53" t="s">
        <v>3355</v>
      </c>
      <c r="BM358" s="53" t="s">
        <v>3355</v>
      </c>
      <c r="BN358" s="53">
        <v>11723.23</v>
      </c>
      <c r="BO358" s="53" t="s">
        <v>3355</v>
      </c>
      <c r="BP358" s="53" t="s">
        <v>5055</v>
      </c>
      <c r="BQ358" s="53" t="s">
        <v>3355</v>
      </c>
      <c r="BR358" s="53" t="s">
        <v>3355</v>
      </c>
      <c r="BS358" s="53" t="s">
        <v>3355</v>
      </c>
      <c r="BT358" s="53" t="s">
        <v>3355</v>
      </c>
      <c r="BU358" s="53">
        <v>250410004143</v>
      </c>
      <c r="BV358" s="53" t="s">
        <v>3355</v>
      </c>
      <c r="BW358" s="53" t="s">
        <v>3355</v>
      </c>
      <c r="BX358" s="53">
        <v>11723.23</v>
      </c>
      <c r="BY358" s="53" t="s">
        <v>3355</v>
      </c>
      <c r="BZ358" s="53" t="s">
        <v>3383</v>
      </c>
      <c r="CA358" s="53" t="s">
        <v>4095</v>
      </c>
      <c r="CB358" s="53" t="s">
        <v>4095</v>
      </c>
      <c r="CC358" s="53" t="s">
        <v>3355</v>
      </c>
      <c r="CD358" s="53" t="s">
        <v>3355</v>
      </c>
      <c r="CE358" t="s">
        <v>4096</v>
      </c>
      <c r="CF358" t="s">
        <v>4097</v>
      </c>
    </row>
    <row r="359" spans="1:84">
      <c r="A359" s="53">
        <v>30381</v>
      </c>
      <c r="B359" s="53" t="s">
        <v>5683</v>
      </c>
      <c r="C359" s="53" t="s">
        <v>3355</v>
      </c>
      <c r="D359" s="53" t="s">
        <v>5202</v>
      </c>
      <c r="E359" s="53" t="s">
        <v>4099</v>
      </c>
      <c r="F359" s="53" t="s">
        <v>6027</v>
      </c>
      <c r="G359" s="53" t="s">
        <v>4095</v>
      </c>
      <c r="H359" s="53" t="s">
        <v>5203</v>
      </c>
      <c r="I359" s="53">
        <v>137088</v>
      </c>
      <c r="J359" s="53" t="s">
        <v>1292</v>
      </c>
      <c r="K359" s="53" t="s">
        <v>4218</v>
      </c>
      <c r="L359" s="53" t="s">
        <v>4219</v>
      </c>
      <c r="M359" s="53" t="s">
        <v>5208</v>
      </c>
      <c r="N359" s="53" t="s">
        <v>3355</v>
      </c>
      <c r="O359" s="53" t="s">
        <v>5685</v>
      </c>
      <c r="P359" s="53" t="s">
        <v>5686</v>
      </c>
      <c r="Q359" s="53" t="s">
        <v>5203</v>
      </c>
      <c r="R359" s="53" t="s">
        <v>5205</v>
      </c>
      <c r="S359" s="53" t="s">
        <v>4162</v>
      </c>
      <c r="T359" s="53" t="s">
        <v>3355</v>
      </c>
      <c r="U359" s="53" t="s">
        <v>4360</v>
      </c>
      <c r="V359" s="53" t="s">
        <v>3352</v>
      </c>
      <c r="W359" s="53" t="s">
        <v>3355</v>
      </c>
      <c r="X359" s="53" t="s">
        <v>5206</v>
      </c>
      <c r="Y359" s="53" t="s">
        <v>4259</v>
      </c>
      <c r="Z359" s="53" t="s">
        <v>5207</v>
      </c>
      <c r="AA359" s="53" t="s">
        <v>5208</v>
      </c>
      <c r="AB359" s="53" t="s">
        <v>5687</v>
      </c>
      <c r="AC359" s="53" t="s">
        <v>4447</v>
      </c>
      <c r="AD359" s="53" t="s">
        <v>3355</v>
      </c>
      <c r="AE359" s="53" t="s">
        <v>3355</v>
      </c>
      <c r="AF359" s="53" t="s">
        <v>4227</v>
      </c>
      <c r="AG359" s="53" t="s">
        <v>3355</v>
      </c>
      <c r="AH359" s="53" t="s">
        <v>3355</v>
      </c>
      <c r="AI359" s="53" t="s">
        <v>4227</v>
      </c>
      <c r="AJ359" s="53" t="s">
        <v>3355</v>
      </c>
      <c r="AK359" s="53" t="s">
        <v>1292</v>
      </c>
      <c r="AL359" s="53" t="s">
        <v>6028</v>
      </c>
      <c r="AM359" s="53" t="s">
        <v>3355</v>
      </c>
      <c r="AN359" s="53" t="s">
        <v>6029</v>
      </c>
      <c r="AO359" s="53" t="s">
        <v>3355</v>
      </c>
      <c r="AP359" s="54">
        <v>45742.6680787037</v>
      </c>
      <c r="AQ359" s="53" t="s">
        <v>6030</v>
      </c>
      <c r="AR359" s="53" t="s">
        <v>5168</v>
      </c>
      <c r="AS359" s="53" t="s">
        <v>3383</v>
      </c>
      <c r="AT359" s="53" t="s">
        <v>5688</v>
      </c>
      <c r="AU359" s="53" t="s">
        <v>6031</v>
      </c>
      <c r="AV359" s="53" t="s">
        <v>5201</v>
      </c>
      <c r="AW359" s="54">
        <v>45734.6881134259</v>
      </c>
      <c r="AX359" s="53" t="s">
        <v>6028</v>
      </c>
      <c r="AY359" s="53" t="s">
        <v>4090</v>
      </c>
      <c r="AZ359" s="53" t="s">
        <v>3355</v>
      </c>
      <c r="BA359" s="53" t="s">
        <v>3355</v>
      </c>
      <c r="BB359" s="53" t="s">
        <v>3355</v>
      </c>
      <c r="BC359" s="53" t="s">
        <v>3355</v>
      </c>
      <c r="BD359" s="53" t="s">
        <v>4536</v>
      </c>
      <c r="BE359" s="53" t="s">
        <v>3355</v>
      </c>
      <c r="BF359" s="53" t="s">
        <v>4092</v>
      </c>
      <c r="BG359" s="53" t="s">
        <v>3355</v>
      </c>
      <c r="BH359" s="53" t="s">
        <v>3355</v>
      </c>
      <c r="BI359" s="53" t="s">
        <v>2814</v>
      </c>
      <c r="BJ359" s="53" t="s">
        <v>3355</v>
      </c>
      <c r="BK359" s="53" t="s">
        <v>3355</v>
      </c>
      <c r="BL359" s="53" t="s">
        <v>3355</v>
      </c>
      <c r="BM359" s="53" t="s">
        <v>3355</v>
      </c>
      <c r="BN359" s="53">
        <v>137088</v>
      </c>
      <c r="BO359" s="53" t="s">
        <v>3355</v>
      </c>
      <c r="BP359" s="53" t="s">
        <v>5211</v>
      </c>
      <c r="BQ359" s="53" t="s">
        <v>3355</v>
      </c>
      <c r="BR359" s="53" t="s">
        <v>3355</v>
      </c>
      <c r="BS359" s="53" t="s">
        <v>3355</v>
      </c>
      <c r="BT359" s="53" t="s">
        <v>3355</v>
      </c>
      <c r="BU359" s="53">
        <v>250326000412</v>
      </c>
      <c r="BV359" s="53" t="s">
        <v>3355</v>
      </c>
      <c r="BW359" s="53" t="s">
        <v>3355</v>
      </c>
      <c r="BX359" s="53">
        <v>137088</v>
      </c>
      <c r="BY359" s="53" t="s">
        <v>3355</v>
      </c>
      <c r="BZ359" s="53" t="s">
        <v>3383</v>
      </c>
      <c r="CA359" s="53" t="s">
        <v>4095</v>
      </c>
      <c r="CB359" s="53" t="s">
        <v>4095</v>
      </c>
      <c r="CC359" s="53" t="s">
        <v>3355</v>
      </c>
      <c r="CD359" s="53" t="s">
        <v>3355</v>
      </c>
      <c r="CE359" t="s">
        <v>4096</v>
      </c>
      <c r="CF359" t="s">
        <v>4097</v>
      </c>
    </row>
    <row r="360" spans="1:84">
      <c r="A360" s="53">
        <v>31295</v>
      </c>
      <c r="B360" s="53" t="s">
        <v>5683</v>
      </c>
      <c r="C360" s="53" t="s">
        <v>3355</v>
      </c>
      <c r="D360" s="53" t="s">
        <v>5264</v>
      </c>
      <c r="E360" s="53" t="s">
        <v>4099</v>
      </c>
      <c r="F360" s="53" t="s">
        <v>6032</v>
      </c>
      <c r="G360" s="53" t="s">
        <v>4095</v>
      </c>
      <c r="H360" s="53" t="s">
        <v>4549</v>
      </c>
      <c r="I360" s="53">
        <v>5350</v>
      </c>
      <c r="J360" s="53" t="s">
        <v>1292</v>
      </c>
      <c r="K360" s="53" t="s">
        <v>4218</v>
      </c>
      <c r="L360" s="53" t="s">
        <v>4219</v>
      </c>
      <c r="M360" s="53" t="s">
        <v>5195</v>
      </c>
      <c r="N360" s="53" t="s">
        <v>3355</v>
      </c>
      <c r="O360" s="53" t="s">
        <v>5685</v>
      </c>
      <c r="P360" s="53" t="s">
        <v>5686</v>
      </c>
      <c r="Q360" s="53" t="s">
        <v>4549</v>
      </c>
      <c r="R360" s="53" t="s">
        <v>4551</v>
      </c>
      <c r="S360" s="53" t="s">
        <v>4552</v>
      </c>
      <c r="T360" s="53" t="s">
        <v>3355</v>
      </c>
      <c r="U360" s="53" t="s">
        <v>4360</v>
      </c>
      <c r="V360" s="53" t="s">
        <v>3352</v>
      </c>
      <c r="W360" s="53" t="s">
        <v>3355</v>
      </c>
      <c r="X360" s="53" t="s">
        <v>5266</v>
      </c>
      <c r="Y360" s="53" t="s">
        <v>4259</v>
      </c>
      <c r="Z360" s="53" t="s">
        <v>5267</v>
      </c>
      <c r="AA360" s="53" t="s">
        <v>5195</v>
      </c>
      <c r="AB360" s="53" t="s">
        <v>5687</v>
      </c>
      <c r="AC360" s="53" t="s">
        <v>4447</v>
      </c>
      <c r="AD360" s="53" t="s">
        <v>3355</v>
      </c>
      <c r="AE360" s="53" t="s">
        <v>3355</v>
      </c>
      <c r="AF360" s="53" t="s">
        <v>4227</v>
      </c>
      <c r="AG360" s="53" t="s">
        <v>3355</v>
      </c>
      <c r="AH360" s="53" t="s">
        <v>3355</v>
      </c>
      <c r="AI360" s="53" t="s">
        <v>4227</v>
      </c>
      <c r="AJ360" s="53" t="s">
        <v>3355</v>
      </c>
      <c r="AK360" s="53" t="s">
        <v>1292</v>
      </c>
      <c r="AL360" s="53" t="s">
        <v>6033</v>
      </c>
      <c r="AM360" s="53" t="s">
        <v>3355</v>
      </c>
      <c r="AN360" s="53" t="s">
        <v>6034</v>
      </c>
      <c r="AO360" s="53" t="s">
        <v>3355</v>
      </c>
      <c r="AP360" s="54">
        <v>45736.5619212963</v>
      </c>
      <c r="AQ360" s="53" t="s">
        <v>6035</v>
      </c>
      <c r="AR360" s="53" t="s">
        <v>5168</v>
      </c>
      <c r="AS360" s="53" t="s">
        <v>3355</v>
      </c>
      <c r="AT360" s="53" t="s">
        <v>5688</v>
      </c>
      <c r="AU360" s="53" t="s">
        <v>6036</v>
      </c>
      <c r="AV360" s="53" t="s">
        <v>3355</v>
      </c>
      <c r="AW360" s="54">
        <v>45729.7790856482</v>
      </c>
      <c r="AX360" s="53" t="s">
        <v>6033</v>
      </c>
      <c r="AY360" s="53" t="s">
        <v>4090</v>
      </c>
      <c r="AZ360" s="53" t="s">
        <v>3355</v>
      </c>
      <c r="BA360" s="53" t="s">
        <v>3355</v>
      </c>
      <c r="BB360" s="53" t="s">
        <v>3355</v>
      </c>
      <c r="BC360" s="53" t="s">
        <v>3355</v>
      </c>
      <c r="BD360" s="53" t="s">
        <v>5270</v>
      </c>
      <c r="BE360" s="53" t="s">
        <v>3355</v>
      </c>
      <c r="BF360" s="53" t="s">
        <v>4092</v>
      </c>
      <c r="BG360" s="53" t="s">
        <v>3355</v>
      </c>
      <c r="BH360" s="53" t="s">
        <v>3355</v>
      </c>
      <c r="BI360" s="53" t="s">
        <v>5106</v>
      </c>
      <c r="BJ360" s="53" t="s">
        <v>3355</v>
      </c>
      <c r="BK360" s="53" t="s">
        <v>3355</v>
      </c>
      <c r="BL360" s="53" t="s">
        <v>3355</v>
      </c>
      <c r="BM360" s="53" t="s">
        <v>3355</v>
      </c>
      <c r="BN360" s="53">
        <v>5350</v>
      </c>
      <c r="BO360" s="53" t="s">
        <v>3355</v>
      </c>
      <c r="BP360" s="53" t="s">
        <v>5211</v>
      </c>
      <c r="BQ360" s="53" t="s">
        <v>3355</v>
      </c>
      <c r="BR360" s="53" t="s">
        <v>3355</v>
      </c>
      <c r="BS360" s="53" t="s">
        <v>3355</v>
      </c>
      <c r="BT360" s="53" t="s">
        <v>1292</v>
      </c>
      <c r="BU360" s="53">
        <v>250320000390</v>
      </c>
      <c r="BV360" s="53" t="s">
        <v>3355</v>
      </c>
      <c r="BW360" s="53" t="s">
        <v>3355</v>
      </c>
      <c r="BX360" s="53">
        <v>5350</v>
      </c>
      <c r="BY360" s="53" t="s">
        <v>3355</v>
      </c>
      <c r="BZ360" s="53" t="s">
        <v>3383</v>
      </c>
      <c r="CA360" s="53" t="s">
        <v>4095</v>
      </c>
      <c r="CB360" s="53" t="s">
        <v>4095</v>
      </c>
      <c r="CC360" s="53" t="s">
        <v>3355</v>
      </c>
      <c r="CD360" s="53" t="s">
        <v>5271</v>
      </c>
      <c r="CE360" t="s">
        <v>4096</v>
      </c>
      <c r="CF360" t="s">
        <v>4097</v>
      </c>
    </row>
    <row r="361" spans="1:84">
      <c r="A361" s="53">
        <v>31557</v>
      </c>
      <c r="B361" s="53" t="s">
        <v>5683</v>
      </c>
      <c r="C361" s="53" t="s">
        <v>3355</v>
      </c>
      <c r="D361" s="53" t="s">
        <v>5247</v>
      </c>
      <c r="E361" s="53" t="s">
        <v>4099</v>
      </c>
      <c r="F361" s="53" t="s">
        <v>6037</v>
      </c>
      <c r="G361" s="53" t="s">
        <v>4095</v>
      </c>
      <c r="H361" s="53" t="s">
        <v>3017</v>
      </c>
      <c r="I361" s="53">
        <v>7560</v>
      </c>
      <c r="J361" s="53" t="s">
        <v>1292</v>
      </c>
      <c r="K361" s="53" t="s">
        <v>4218</v>
      </c>
      <c r="L361" s="53" t="s">
        <v>4219</v>
      </c>
      <c r="M361" s="53" t="s">
        <v>5195</v>
      </c>
      <c r="N361" s="53" t="s">
        <v>3355</v>
      </c>
      <c r="O361" s="53" t="s">
        <v>5685</v>
      </c>
      <c r="P361" s="53" t="s">
        <v>5686</v>
      </c>
      <c r="Q361" s="53" t="s">
        <v>3017</v>
      </c>
      <c r="R361" s="53" t="s">
        <v>4300</v>
      </c>
      <c r="S361" s="53" t="s">
        <v>4153</v>
      </c>
      <c r="T361" s="53" t="s">
        <v>4087</v>
      </c>
      <c r="U361" s="53" t="s">
        <v>4360</v>
      </c>
      <c r="V361" s="53" t="s">
        <v>3352</v>
      </c>
      <c r="W361" s="53" t="s">
        <v>3355</v>
      </c>
      <c r="X361" s="53" t="s">
        <v>5248</v>
      </c>
      <c r="Y361" s="53" t="s">
        <v>4259</v>
      </c>
      <c r="Z361" s="53" t="s">
        <v>5267</v>
      </c>
      <c r="AA361" s="53" t="s">
        <v>5195</v>
      </c>
      <c r="AB361" s="53" t="s">
        <v>5687</v>
      </c>
      <c r="AC361" s="53" t="s">
        <v>4447</v>
      </c>
      <c r="AD361" s="53" t="s">
        <v>3355</v>
      </c>
      <c r="AE361" s="53" t="s">
        <v>3355</v>
      </c>
      <c r="AF361" s="53" t="s">
        <v>4227</v>
      </c>
      <c r="AG361" s="53" t="s">
        <v>3355</v>
      </c>
      <c r="AH361" s="53" t="s">
        <v>3355</v>
      </c>
      <c r="AI361" s="53" t="s">
        <v>4227</v>
      </c>
      <c r="AJ361" s="53" t="s">
        <v>3355</v>
      </c>
      <c r="AK361" s="53" t="s">
        <v>1292</v>
      </c>
      <c r="AL361" s="53" t="s">
        <v>6038</v>
      </c>
      <c r="AM361" s="53" t="s">
        <v>3355</v>
      </c>
      <c r="AN361" s="53" t="s">
        <v>6039</v>
      </c>
      <c r="AO361" s="53" t="s">
        <v>3355</v>
      </c>
      <c r="AP361" s="54">
        <v>45736.5615509259</v>
      </c>
      <c r="AQ361" s="53" t="s">
        <v>6040</v>
      </c>
      <c r="AR361" s="53" t="s">
        <v>5168</v>
      </c>
      <c r="AS361" s="53" t="s">
        <v>3383</v>
      </c>
      <c r="AT361" s="53" t="s">
        <v>5688</v>
      </c>
      <c r="AU361" s="53" t="s">
        <v>6041</v>
      </c>
      <c r="AV361" s="53" t="s">
        <v>5246</v>
      </c>
      <c r="AW361" s="54">
        <v>45727.7812962963</v>
      </c>
      <c r="AX361" s="53" t="s">
        <v>6038</v>
      </c>
      <c r="AY361" s="53" t="s">
        <v>4090</v>
      </c>
      <c r="AZ361" s="53" t="s">
        <v>3355</v>
      </c>
      <c r="BA361" s="53" t="s">
        <v>3355</v>
      </c>
      <c r="BB361" s="53" t="s">
        <v>1292</v>
      </c>
      <c r="BC361" s="53" t="s">
        <v>2954</v>
      </c>
      <c r="BD361" s="53" t="s">
        <v>4164</v>
      </c>
      <c r="BE361" s="53" t="s">
        <v>3355</v>
      </c>
      <c r="BF361" s="53" t="s">
        <v>4092</v>
      </c>
      <c r="BG361" s="53" t="s">
        <v>3355</v>
      </c>
      <c r="BH361" s="53" t="s">
        <v>3355</v>
      </c>
      <c r="BI361" s="53" t="s">
        <v>2814</v>
      </c>
      <c r="BJ361" s="53" t="s">
        <v>3355</v>
      </c>
      <c r="BK361" s="53" t="s">
        <v>3355</v>
      </c>
      <c r="BL361" s="53" t="s">
        <v>3355</v>
      </c>
      <c r="BM361" s="53" t="s">
        <v>3355</v>
      </c>
      <c r="BN361" s="53">
        <v>7560</v>
      </c>
      <c r="BO361" s="53" t="s">
        <v>3355</v>
      </c>
      <c r="BP361" s="53" t="s">
        <v>5211</v>
      </c>
      <c r="BQ361" s="53" t="s">
        <v>3355</v>
      </c>
      <c r="BR361" s="53" t="s">
        <v>3355</v>
      </c>
      <c r="BS361" s="53" t="s">
        <v>3355</v>
      </c>
      <c r="BT361" s="53" t="s">
        <v>3355</v>
      </c>
      <c r="BU361" s="53">
        <v>250320000392</v>
      </c>
      <c r="BV361" s="53" t="s">
        <v>3355</v>
      </c>
      <c r="BW361" s="53" t="s">
        <v>3355</v>
      </c>
      <c r="BX361" s="53">
        <v>7560</v>
      </c>
      <c r="BY361" s="53" t="s">
        <v>3355</v>
      </c>
      <c r="BZ361" s="53" t="s">
        <v>3383</v>
      </c>
      <c r="CA361" s="53" t="s">
        <v>4095</v>
      </c>
      <c r="CB361" s="53" t="s">
        <v>4095</v>
      </c>
      <c r="CC361" s="53" t="s">
        <v>3355</v>
      </c>
      <c r="CD361" s="53" t="s">
        <v>3355</v>
      </c>
      <c r="CE361" t="s">
        <v>4096</v>
      </c>
      <c r="CF361" t="s">
        <v>4097</v>
      </c>
    </row>
    <row r="362" spans="1:84">
      <c r="A362" s="53">
        <v>31791</v>
      </c>
      <c r="B362" s="53" t="s">
        <v>5683</v>
      </c>
      <c r="C362" s="53" t="s">
        <v>3355</v>
      </c>
      <c r="D362" s="53" t="s">
        <v>5298</v>
      </c>
      <c r="E362" s="53" t="s">
        <v>4099</v>
      </c>
      <c r="F362" s="53" t="s">
        <v>6042</v>
      </c>
      <c r="G362" s="53" t="s">
        <v>4095</v>
      </c>
      <c r="H362" s="53" t="s">
        <v>3017</v>
      </c>
      <c r="I362" s="53">
        <v>11925</v>
      </c>
      <c r="J362" s="53" t="s">
        <v>1292</v>
      </c>
      <c r="K362" s="53" t="s">
        <v>4218</v>
      </c>
      <c r="L362" s="53" t="s">
        <v>4219</v>
      </c>
      <c r="M362" s="53" t="s">
        <v>5195</v>
      </c>
      <c r="N362" s="53" t="s">
        <v>5231</v>
      </c>
      <c r="O362" s="53" t="s">
        <v>5685</v>
      </c>
      <c r="P362" s="53" t="s">
        <v>5686</v>
      </c>
      <c r="Q362" s="53" t="s">
        <v>3017</v>
      </c>
      <c r="R362" s="53" t="s">
        <v>4300</v>
      </c>
      <c r="S362" s="53" t="s">
        <v>4153</v>
      </c>
      <c r="T362" s="53" t="s">
        <v>4087</v>
      </c>
      <c r="U362" s="53" t="s">
        <v>4360</v>
      </c>
      <c r="V362" s="53" t="s">
        <v>3352</v>
      </c>
      <c r="W362" s="53" t="s">
        <v>3355</v>
      </c>
      <c r="X362" s="53" t="s">
        <v>5300</v>
      </c>
      <c r="Y362" s="53" t="s">
        <v>4259</v>
      </c>
      <c r="Z362" s="53" t="s">
        <v>5267</v>
      </c>
      <c r="AA362" s="53" t="s">
        <v>5195</v>
      </c>
      <c r="AB362" s="53" t="s">
        <v>5687</v>
      </c>
      <c r="AC362" s="53" t="s">
        <v>4447</v>
      </c>
      <c r="AD362" s="53" t="s">
        <v>3355</v>
      </c>
      <c r="AE362" s="53" t="s">
        <v>3355</v>
      </c>
      <c r="AF362" s="53" t="s">
        <v>4227</v>
      </c>
      <c r="AG362" s="53" t="s">
        <v>3355</v>
      </c>
      <c r="AH362" s="53" t="s">
        <v>3355</v>
      </c>
      <c r="AI362" s="53" t="s">
        <v>4227</v>
      </c>
      <c r="AJ362" s="53" t="s">
        <v>3355</v>
      </c>
      <c r="AK362" s="53" t="s">
        <v>1292</v>
      </c>
      <c r="AL362" s="53" t="s">
        <v>6043</v>
      </c>
      <c r="AM362" s="53" t="s">
        <v>3355</v>
      </c>
      <c r="AN362" s="53" t="s">
        <v>6044</v>
      </c>
      <c r="AO362" s="53" t="s">
        <v>3355</v>
      </c>
      <c r="AP362" s="54">
        <v>45736.5589699074</v>
      </c>
      <c r="AQ362" s="53" t="s">
        <v>6045</v>
      </c>
      <c r="AR362" s="53" t="s">
        <v>5168</v>
      </c>
      <c r="AS362" s="53" t="s">
        <v>3383</v>
      </c>
      <c r="AT362" s="53" t="s">
        <v>5688</v>
      </c>
      <c r="AU362" s="53" t="s">
        <v>6046</v>
      </c>
      <c r="AV362" s="53" t="s">
        <v>5297</v>
      </c>
      <c r="AW362" s="54">
        <v>45722.6149421296</v>
      </c>
      <c r="AX362" s="53" t="s">
        <v>6043</v>
      </c>
      <c r="AY362" s="53" t="s">
        <v>4090</v>
      </c>
      <c r="AZ362" s="53" t="s">
        <v>3355</v>
      </c>
      <c r="BA362" s="53" t="s">
        <v>3355</v>
      </c>
      <c r="BB362" s="53" t="s">
        <v>3355</v>
      </c>
      <c r="BC362" s="53" t="s">
        <v>3015</v>
      </c>
      <c r="BD362" s="53" t="s">
        <v>4307</v>
      </c>
      <c r="BE362" s="53" t="s">
        <v>2866</v>
      </c>
      <c r="BF362" s="53" t="s">
        <v>4092</v>
      </c>
      <c r="BG362" s="53" t="s">
        <v>3355</v>
      </c>
      <c r="BH362" s="53" t="s">
        <v>3355</v>
      </c>
      <c r="BI362" s="53" t="s">
        <v>2814</v>
      </c>
      <c r="BJ362" s="53" t="s">
        <v>3355</v>
      </c>
      <c r="BK362" s="53" t="s">
        <v>3355</v>
      </c>
      <c r="BL362" s="53" t="s">
        <v>3355</v>
      </c>
      <c r="BM362" s="53" t="s">
        <v>3355</v>
      </c>
      <c r="BN362" s="53">
        <v>11925</v>
      </c>
      <c r="BO362" s="53" t="s">
        <v>3355</v>
      </c>
      <c r="BP362" s="53" t="s">
        <v>5211</v>
      </c>
      <c r="BQ362" s="53" t="s">
        <v>3355</v>
      </c>
      <c r="BR362" s="53" t="s">
        <v>3355</v>
      </c>
      <c r="BS362" s="53" t="s">
        <v>3355</v>
      </c>
      <c r="BT362" s="53" t="s">
        <v>3355</v>
      </c>
      <c r="BU362" s="53">
        <v>250320000391</v>
      </c>
      <c r="BV362" s="53" t="s">
        <v>3355</v>
      </c>
      <c r="BW362" s="53" t="s">
        <v>3355</v>
      </c>
      <c r="BX362" s="53">
        <v>11925</v>
      </c>
      <c r="BY362" s="53" t="s">
        <v>1292</v>
      </c>
      <c r="BZ362" s="53" t="s">
        <v>3383</v>
      </c>
      <c r="CA362" s="53" t="s">
        <v>3355</v>
      </c>
      <c r="CB362" s="53" t="s">
        <v>3355</v>
      </c>
      <c r="CC362" s="53" t="s">
        <v>3355</v>
      </c>
      <c r="CD362" s="53" t="s">
        <v>5271</v>
      </c>
      <c r="CE362" t="s">
        <v>4096</v>
      </c>
      <c r="CF362" t="s">
        <v>4097</v>
      </c>
    </row>
    <row r="363" spans="1:84">
      <c r="A363" s="53">
        <v>31935</v>
      </c>
      <c r="B363" s="53" t="s">
        <v>5683</v>
      </c>
      <c r="C363" s="53" t="s">
        <v>3355</v>
      </c>
      <c r="D363" s="53" t="s">
        <v>5417</v>
      </c>
      <c r="E363" s="53" t="s">
        <v>4099</v>
      </c>
      <c r="F363" s="53" t="s">
        <v>6047</v>
      </c>
      <c r="G363" s="53" t="s">
        <v>4095</v>
      </c>
      <c r="H363" s="53" t="s">
        <v>5418</v>
      </c>
      <c r="I363" s="53">
        <v>2000</v>
      </c>
      <c r="J363" s="53" t="s">
        <v>1292</v>
      </c>
      <c r="K363" s="53" t="s">
        <v>4218</v>
      </c>
      <c r="L363" s="53" t="s">
        <v>4219</v>
      </c>
      <c r="M363" s="53" t="s">
        <v>5195</v>
      </c>
      <c r="N363" s="53" t="s">
        <v>5419</v>
      </c>
      <c r="O363" s="53" t="s">
        <v>5685</v>
      </c>
      <c r="P363" s="53" t="s">
        <v>5686</v>
      </c>
      <c r="Q363" s="53" t="s">
        <v>4103</v>
      </c>
      <c r="R363" s="53" t="s">
        <v>5420</v>
      </c>
      <c r="S363" s="53" t="s">
        <v>5421</v>
      </c>
      <c r="T363" s="53" t="s">
        <v>4106</v>
      </c>
      <c r="U363" s="53" t="s">
        <v>4360</v>
      </c>
      <c r="V363" s="53" t="s">
        <v>3352</v>
      </c>
      <c r="W363" s="53" t="s">
        <v>3355</v>
      </c>
      <c r="X363" s="53" t="s">
        <v>3355</v>
      </c>
      <c r="Y363" s="53" t="s">
        <v>4259</v>
      </c>
      <c r="Z363" s="53" t="s">
        <v>5267</v>
      </c>
      <c r="AA363" s="53" t="s">
        <v>5195</v>
      </c>
      <c r="AB363" s="53" t="s">
        <v>5687</v>
      </c>
      <c r="AC363" s="53" t="s">
        <v>4447</v>
      </c>
      <c r="AD363" s="53" t="s">
        <v>3355</v>
      </c>
      <c r="AE363" s="53" t="s">
        <v>3355</v>
      </c>
      <c r="AF363" s="53" t="s">
        <v>4227</v>
      </c>
      <c r="AG363" s="53" t="s">
        <v>3355</v>
      </c>
      <c r="AH363" s="53" t="s">
        <v>3355</v>
      </c>
      <c r="AI363" s="53" t="s">
        <v>4227</v>
      </c>
      <c r="AJ363" s="53" t="s">
        <v>3355</v>
      </c>
      <c r="AK363" s="53" t="s">
        <v>1292</v>
      </c>
      <c r="AL363" s="53" t="s">
        <v>6048</v>
      </c>
      <c r="AM363" s="53" t="s">
        <v>3355</v>
      </c>
      <c r="AN363" s="53" t="s">
        <v>6049</v>
      </c>
      <c r="AO363" s="53" t="s">
        <v>3355</v>
      </c>
      <c r="AP363" s="54">
        <v>45736.5597800926</v>
      </c>
      <c r="AQ363" s="53" t="s">
        <v>6050</v>
      </c>
      <c r="AR363" s="53" t="s">
        <v>5168</v>
      </c>
      <c r="AS363" s="53" t="s">
        <v>3383</v>
      </c>
      <c r="AT363" s="53" t="s">
        <v>5691</v>
      </c>
      <c r="AU363" s="53" t="s">
        <v>6051</v>
      </c>
      <c r="AV363" s="53" t="s">
        <v>5416</v>
      </c>
      <c r="AW363" s="54">
        <v>45702.6980092593</v>
      </c>
      <c r="AX363" s="53" t="s">
        <v>6048</v>
      </c>
      <c r="AY363" s="53" t="s">
        <v>4090</v>
      </c>
      <c r="AZ363" s="53" t="s">
        <v>3355</v>
      </c>
      <c r="BA363" s="53" t="s">
        <v>3355</v>
      </c>
      <c r="BB363" s="53" t="s">
        <v>3355</v>
      </c>
      <c r="BC363" s="53" t="s">
        <v>4109</v>
      </c>
      <c r="BD363" s="53" t="s">
        <v>4110</v>
      </c>
      <c r="BE363" s="53" t="s">
        <v>3355</v>
      </c>
      <c r="BF363" s="53" t="s">
        <v>4092</v>
      </c>
      <c r="BG363" s="53" t="s">
        <v>4111</v>
      </c>
      <c r="BH363" s="53" t="s">
        <v>5425</v>
      </c>
      <c r="BI363" s="53" t="s">
        <v>4113</v>
      </c>
      <c r="BJ363" s="53" t="s">
        <v>3355</v>
      </c>
      <c r="BK363" s="53" t="s">
        <v>3355</v>
      </c>
      <c r="BL363" s="53" t="s">
        <v>3355</v>
      </c>
      <c r="BM363" s="53" t="s">
        <v>3355</v>
      </c>
      <c r="BN363" s="53">
        <v>2000</v>
      </c>
      <c r="BO363" s="53" t="s">
        <v>3355</v>
      </c>
      <c r="BP363" s="53" t="s">
        <v>5211</v>
      </c>
      <c r="BQ363" s="53" t="s">
        <v>4114</v>
      </c>
      <c r="BR363" s="53" t="s">
        <v>3355</v>
      </c>
      <c r="BS363" s="53" t="s">
        <v>3355</v>
      </c>
      <c r="BT363" s="53" t="s">
        <v>1292</v>
      </c>
      <c r="BU363" s="53">
        <v>250320000388</v>
      </c>
      <c r="BV363" s="53" t="s">
        <v>3355</v>
      </c>
      <c r="BW363" s="53" t="s">
        <v>3355</v>
      </c>
      <c r="BX363" s="53">
        <v>2000</v>
      </c>
      <c r="BY363" s="53" t="s">
        <v>3355</v>
      </c>
      <c r="BZ363" s="53" t="s">
        <v>3383</v>
      </c>
      <c r="CA363" s="53" t="s">
        <v>3355</v>
      </c>
      <c r="CB363" s="53" t="s">
        <v>3355</v>
      </c>
      <c r="CC363" s="53" t="s">
        <v>3355</v>
      </c>
      <c r="CD363" s="53" t="s">
        <v>5271</v>
      </c>
      <c r="CE363" t="s">
        <v>4096</v>
      </c>
      <c r="CF363" t="s">
        <v>4097</v>
      </c>
    </row>
    <row r="364" spans="1:84">
      <c r="A364" s="53">
        <v>33991</v>
      </c>
      <c r="B364" s="53" t="s">
        <v>5683</v>
      </c>
      <c r="C364" s="53" t="s">
        <v>3355</v>
      </c>
      <c r="D364" s="53" t="s">
        <v>5621</v>
      </c>
      <c r="E364" s="53" t="s">
        <v>4099</v>
      </c>
      <c r="F364" s="53" t="s">
        <v>6052</v>
      </c>
      <c r="G364" s="53" t="s">
        <v>4095</v>
      </c>
      <c r="H364" s="53" t="s">
        <v>5622</v>
      </c>
      <c r="I364" s="53">
        <v>2220</v>
      </c>
      <c r="J364" s="53" t="s">
        <v>1292</v>
      </c>
      <c r="K364" s="53" t="s">
        <v>4218</v>
      </c>
      <c r="L364" s="53" t="s">
        <v>4219</v>
      </c>
      <c r="M364" s="53" t="s">
        <v>5626</v>
      </c>
      <c r="N364" s="53" t="s">
        <v>3558</v>
      </c>
      <c r="O364" s="53" t="s">
        <v>5685</v>
      </c>
      <c r="P364" s="53" t="s">
        <v>5686</v>
      </c>
      <c r="Q364" s="53" t="s">
        <v>5622</v>
      </c>
      <c r="R364" s="53" t="s">
        <v>5623</v>
      </c>
      <c r="S364" s="53" t="s">
        <v>5624</v>
      </c>
      <c r="T364" s="53" t="s">
        <v>4087</v>
      </c>
      <c r="U364" s="53" t="s">
        <v>4360</v>
      </c>
      <c r="V364" s="53" t="s">
        <v>3352</v>
      </c>
      <c r="W364" s="53" t="s">
        <v>3355</v>
      </c>
      <c r="X364" s="53" t="s">
        <v>5625</v>
      </c>
      <c r="Y364" s="53" t="s">
        <v>4259</v>
      </c>
      <c r="Z364" s="53" t="s">
        <v>5265</v>
      </c>
      <c r="AA364" s="53" t="s">
        <v>5626</v>
      </c>
      <c r="AB364" s="53" t="s">
        <v>5687</v>
      </c>
      <c r="AC364" s="53" t="s">
        <v>4447</v>
      </c>
      <c r="AD364" s="53" t="s">
        <v>3355</v>
      </c>
      <c r="AE364" s="53" t="s">
        <v>3355</v>
      </c>
      <c r="AF364" s="53" t="s">
        <v>4227</v>
      </c>
      <c r="AG364" s="53" t="s">
        <v>3355</v>
      </c>
      <c r="AH364" s="53" t="s">
        <v>3355</v>
      </c>
      <c r="AI364" s="53" t="s">
        <v>4227</v>
      </c>
      <c r="AJ364" s="53" t="s">
        <v>3355</v>
      </c>
      <c r="AK364" s="53" t="s">
        <v>1292</v>
      </c>
      <c r="AL364" s="53" t="s">
        <v>6053</v>
      </c>
      <c r="AM364" s="53" t="s">
        <v>3355</v>
      </c>
      <c r="AN364" s="53" t="s">
        <v>6054</v>
      </c>
      <c r="AO364" s="53" t="s">
        <v>3355</v>
      </c>
      <c r="AP364" s="54">
        <v>45731.8819097222</v>
      </c>
      <c r="AQ364" s="53" t="s">
        <v>6055</v>
      </c>
      <c r="AR364" s="53" t="s">
        <v>5168</v>
      </c>
      <c r="AS364" s="53" t="s">
        <v>3383</v>
      </c>
      <c r="AT364" s="53" t="s">
        <v>5688</v>
      </c>
      <c r="AU364" s="53" t="s">
        <v>6056</v>
      </c>
      <c r="AV364" s="53" t="s">
        <v>5620</v>
      </c>
      <c r="AW364" s="54">
        <v>45674.698125</v>
      </c>
      <c r="AX364" s="53" t="s">
        <v>6053</v>
      </c>
      <c r="AY364" s="53" t="s">
        <v>4090</v>
      </c>
      <c r="AZ364" s="53" t="s">
        <v>3355</v>
      </c>
      <c r="BA364" s="53" t="s">
        <v>3355</v>
      </c>
      <c r="BB364" s="53" t="s">
        <v>3355</v>
      </c>
      <c r="BC364" s="53" t="s">
        <v>5629</v>
      </c>
      <c r="BD364" s="53" t="s">
        <v>4459</v>
      </c>
      <c r="BE364" s="53" t="s">
        <v>5630</v>
      </c>
      <c r="BF364" s="53" t="s">
        <v>4092</v>
      </c>
      <c r="BG364" s="53" t="s">
        <v>3355</v>
      </c>
      <c r="BH364" s="53" t="s">
        <v>3355</v>
      </c>
      <c r="BI364" s="53" t="s">
        <v>2814</v>
      </c>
      <c r="BJ364" s="53" t="s">
        <v>3355</v>
      </c>
      <c r="BK364" s="53" t="s">
        <v>3355</v>
      </c>
      <c r="BL364" s="53" t="s">
        <v>3355</v>
      </c>
      <c r="BM364" s="53" t="s">
        <v>3355</v>
      </c>
      <c r="BN364" s="53">
        <v>2220</v>
      </c>
      <c r="BO364" s="53" t="s">
        <v>3355</v>
      </c>
      <c r="BP364" s="53" t="s">
        <v>5211</v>
      </c>
      <c r="BQ364" s="53" t="s">
        <v>3355</v>
      </c>
      <c r="BR364" s="53" t="s">
        <v>3355</v>
      </c>
      <c r="BS364" s="53" t="s">
        <v>3355</v>
      </c>
      <c r="BT364" s="53" t="s">
        <v>3355</v>
      </c>
      <c r="BU364" s="53">
        <v>250310001785</v>
      </c>
      <c r="BV364" s="53" t="s">
        <v>3355</v>
      </c>
      <c r="BW364" s="53" t="s">
        <v>3355</v>
      </c>
      <c r="BX364" s="53">
        <v>2220</v>
      </c>
      <c r="BY364" s="53" t="s">
        <v>1292</v>
      </c>
      <c r="BZ364" s="53" t="s">
        <v>3383</v>
      </c>
      <c r="CA364" s="53" t="s">
        <v>3355</v>
      </c>
      <c r="CB364" s="53" t="s">
        <v>3355</v>
      </c>
      <c r="CC364" s="53" t="s">
        <v>3355</v>
      </c>
      <c r="CD364" s="53" t="s">
        <v>5271</v>
      </c>
      <c r="CE364" t="s">
        <v>4096</v>
      </c>
      <c r="CF364" t="s">
        <v>4097</v>
      </c>
    </row>
    <row r="365" spans="1:84">
      <c r="A365" s="53">
        <v>34007</v>
      </c>
      <c r="B365" s="53" t="s">
        <v>5683</v>
      </c>
      <c r="C365" s="53" t="s">
        <v>3355</v>
      </c>
      <c r="D365" s="53" t="s">
        <v>5641</v>
      </c>
      <c r="E365" s="53" t="s">
        <v>4099</v>
      </c>
      <c r="F365" s="53" t="s">
        <v>6057</v>
      </c>
      <c r="G365" s="53" t="s">
        <v>4095</v>
      </c>
      <c r="H365" s="53" t="s">
        <v>3123</v>
      </c>
      <c r="I365" s="53">
        <v>10230</v>
      </c>
      <c r="J365" s="53" t="s">
        <v>1292</v>
      </c>
      <c r="K365" s="53" t="s">
        <v>4218</v>
      </c>
      <c r="L365" s="53" t="s">
        <v>4219</v>
      </c>
      <c r="M365" s="53" t="s">
        <v>5626</v>
      </c>
      <c r="N365" s="53" t="s">
        <v>5489</v>
      </c>
      <c r="O365" s="53" t="s">
        <v>5685</v>
      </c>
      <c r="P365" s="53" t="s">
        <v>5686</v>
      </c>
      <c r="Q365" s="53" t="s">
        <v>3123</v>
      </c>
      <c r="R365" s="53" t="s">
        <v>4250</v>
      </c>
      <c r="S365" s="53" t="s">
        <v>4172</v>
      </c>
      <c r="T365" s="53" t="s">
        <v>4087</v>
      </c>
      <c r="U365" s="53" t="s">
        <v>4360</v>
      </c>
      <c r="V365" s="53" t="s">
        <v>3352</v>
      </c>
      <c r="W365" s="53" t="s">
        <v>3355</v>
      </c>
      <c r="X365" s="53" t="s">
        <v>5643</v>
      </c>
      <c r="Y365" s="53" t="s">
        <v>4259</v>
      </c>
      <c r="Z365" s="53" t="s">
        <v>5265</v>
      </c>
      <c r="AA365" s="53" t="s">
        <v>5626</v>
      </c>
      <c r="AB365" s="53" t="s">
        <v>5687</v>
      </c>
      <c r="AC365" s="53" t="s">
        <v>4447</v>
      </c>
      <c r="AD365" s="53" t="s">
        <v>3355</v>
      </c>
      <c r="AE365" s="53" t="s">
        <v>3355</v>
      </c>
      <c r="AF365" s="53" t="s">
        <v>3355</v>
      </c>
      <c r="AG365" s="53" t="s">
        <v>3355</v>
      </c>
      <c r="AH365" s="53" t="s">
        <v>3355</v>
      </c>
      <c r="AI365" s="53" t="s">
        <v>3355</v>
      </c>
      <c r="AJ365" s="53" t="s">
        <v>3355</v>
      </c>
      <c r="AK365" s="53" t="s">
        <v>1292</v>
      </c>
      <c r="AL365" s="53" t="s">
        <v>6058</v>
      </c>
      <c r="AM365" s="53" t="s">
        <v>3355</v>
      </c>
      <c r="AN365" s="53" t="s">
        <v>5980</v>
      </c>
      <c r="AO365" s="53" t="s">
        <v>3355</v>
      </c>
      <c r="AP365" s="54">
        <v>45731.8789467593</v>
      </c>
      <c r="AQ365" s="53" t="s">
        <v>6059</v>
      </c>
      <c r="AR365" s="53" t="s">
        <v>5168</v>
      </c>
      <c r="AS365" s="53" t="s">
        <v>3383</v>
      </c>
      <c r="AT365" s="53" t="s">
        <v>5688</v>
      </c>
      <c r="AU365" s="53" t="s">
        <v>6060</v>
      </c>
      <c r="AV365" s="53" t="s">
        <v>5640</v>
      </c>
      <c r="AW365" s="54">
        <v>45666.7815509259</v>
      </c>
      <c r="AX365" s="53" t="s">
        <v>6058</v>
      </c>
      <c r="AY365" s="53" t="s">
        <v>4090</v>
      </c>
      <c r="AZ365" s="53" t="s">
        <v>3355</v>
      </c>
      <c r="BA365" s="53" t="s">
        <v>3355</v>
      </c>
      <c r="BB365" s="53" t="s">
        <v>3355</v>
      </c>
      <c r="BC365" s="53" t="s">
        <v>3121</v>
      </c>
      <c r="BD365" s="53" t="s">
        <v>4252</v>
      </c>
      <c r="BE365" s="53" t="s">
        <v>2856</v>
      </c>
      <c r="BF365" s="53" t="s">
        <v>4092</v>
      </c>
      <c r="BG365" s="53" t="s">
        <v>3355</v>
      </c>
      <c r="BH365" s="53" t="s">
        <v>3355</v>
      </c>
      <c r="BI365" s="53" t="s">
        <v>2814</v>
      </c>
      <c r="BJ365" s="53" t="s">
        <v>3355</v>
      </c>
      <c r="BK365" s="53" t="s">
        <v>3355</v>
      </c>
      <c r="BL365" s="53" t="s">
        <v>3355</v>
      </c>
      <c r="BM365" s="53" t="s">
        <v>3355</v>
      </c>
      <c r="BN365" s="53">
        <v>10230</v>
      </c>
      <c r="BO365" s="53" t="s">
        <v>3355</v>
      </c>
      <c r="BP365" s="53" t="s">
        <v>5211</v>
      </c>
      <c r="BQ365" s="53" t="s">
        <v>3355</v>
      </c>
      <c r="BR365" s="53" t="s">
        <v>3355</v>
      </c>
      <c r="BS365" s="53" t="s">
        <v>3355</v>
      </c>
      <c r="BT365" s="53" t="s">
        <v>3355</v>
      </c>
      <c r="BU365" s="53">
        <v>250310001774</v>
      </c>
      <c r="BV365" s="53" t="s">
        <v>3355</v>
      </c>
      <c r="BW365" s="53" t="s">
        <v>3355</v>
      </c>
      <c r="BX365" s="53">
        <v>10230</v>
      </c>
      <c r="BY365" s="53" t="s">
        <v>1292</v>
      </c>
      <c r="BZ365" s="53" t="s">
        <v>3383</v>
      </c>
      <c r="CA365" s="53" t="s">
        <v>4095</v>
      </c>
      <c r="CB365" s="53" t="s">
        <v>3355</v>
      </c>
      <c r="CC365" s="53" t="s">
        <v>3355</v>
      </c>
      <c r="CD365" s="53" t="s">
        <v>3355</v>
      </c>
      <c r="CE365" t="s">
        <v>4096</v>
      </c>
      <c r="CF365" t="s">
        <v>4097</v>
      </c>
    </row>
    <row r="366" spans="1:84">
      <c r="A366" s="53">
        <v>34008</v>
      </c>
      <c r="B366" s="53" t="s">
        <v>5683</v>
      </c>
      <c r="C366" s="53" t="s">
        <v>3355</v>
      </c>
      <c r="D366" s="53" t="s">
        <v>5670</v>
      </c>
      <c r="E366" s="53" t="s">
        <v>4099</v>
      </c>
      <c r="F366" s="53" t="s">
        <v>6061</v>
      </c>
      <c r="G366" s="53" t="s">
        <v>4095</v>
      </c>
      <c r="H366" s="53" t="s">
        <v>3607</v>
      </c>
      <c r="I366" s="53">
        <v>3000</v>
      </c>
      <c r="J366" s="53" t="s">
        <v>1292</v>
      </c>
      <c r="K366" s="53" t="s">
        <v>4218</v>
      </c>
      <c r="L366" s="53" t="s">
        <v>4219</v>
      </c>
      <c r="M366" s="53" t="s">
        <v>5626</v>
      </c>
      <c r="N366" s="53" t="s">
        <v>5489</v>
      </c>
      <c r="O366" s="53" t="s">
        <v>5685</v>
      </c>
      <c r="P366" s="53" t="s">
        <v>5686</v>
      </c>
      <c r="Q366" s="53" t="s">
        <v>3607</v>
      </c>
      <c r="R366" s="53" t="s">
        <v>4437</v>
      </c>
      <c r="S366" s="53" t="s">
        <v>4438</v>
      </c>
      <c r="T366" s="53" t="s">
        <v>4087</v>
      </c>
      <c r="U366" s="53" t="s">
        <v>4360</v>
      </c>
      <c r="V366" s="53" t="s">
        <v>3352</v>
      </c>
      <c r="W366" s="53" t="s">
        <v>3355</v>
      </c>
      <c r="X366" s="53" t="s">
        <v>5671</v>
      </c>
      <c r="Y366" s="53" t="s">
        <v>4259</v>
      </c>
      <c r="Z366" s="53" t="s">
        <v>5265</v>
      </c>
      <c r="AA366" s="53" t="s">
        <v>5626</v>
      </c>
      <c r="AB366" s="53" t="s">
        <v>5687</v>
      </c>
      <c r="AC366" s="53" t="s">
        <v>4447</v>
      </c>
      <c r="AD366" s="53" t="s">
        <v>3355</v>
      </c>
      <c r="AE366" s="53" t="s">
        <v>3355</v>
      </c>
      <c r="AF366" s="53" t="s">
        <v>3355</v>
      </c>
      <c r="AG366" s="53" t="s">
        <v>3355</v>
      </c>
      <c r="AH366" s="53" t="s">
        <v>3355</v>
      </c>
      <c r="AI366" s="53" t="s">
        <v>3355</v>
      </c>
      <c r="AJ366" s="53" t="s">
        <v>3355</v>
      </c>
      <c r="AK366" s="53" t="s">
        <v>1292</v>
      </c>
      <c r="AL366" s="53" t="s">
        <v>6062</v>
      </c>
      <c r="AM366" s="53" t="s">
        <v>3355</v>
      </c>
      <c r="AN366" s="53" t="s">
        <v>6063</v>
      </c>
      <c r="AO366" s="53" t="s">
        <v>3355</v>
      </c>
      <c r="AP366" s="54">
        <v>45731.8778009259</v>
      </c>
      <c r="AQ366" s="53" t="s">
        <v>6064</v>
      </c>
      <c r="AR366" s="53" t="s">
        <v>5168</v>
      </c>
      <c r="AS366" s="53" t="s">
        <v>3383</v>
      </c>
      <c r="AT366" s="53" t="s">
        <v>5688</v>
      </c>
      <c r="AU366" s="53" t="s">
        <v>6065</v>
      </c>
      <c r="AV366" s="53" t="s">
        <v>5669</v>
      </c>
      <c r="AW366" s="54">
        <v>45666.7815509259</v>
      </c>
      <c r="AX366" s="53" t="s">
        <v>6062</v>
      </c>
      <c r="AY366" s="53" t="s">
        <v>4090</v>
      </c>
      <c r="AZ366" s="53" t="s">
        <v>3355</v>
      </c>
      <c r="BA366" s="53" t="s">
        <v>3355</v>
      </c>
      <c r="BB366" s="53" t="s">
        <v>3355</v>
      </c>
      <c r="BC366" s="53" t="s">
        <v>4440</v>
      </c>
      <c r="BD366" s="53" t="s">
        <v>4180</v>
      </c>
      <c r="BE366" s="53" t="s">
        <v>2849</v>
      </c>
      <c r="BF366" s="53" t="s">
        <v>4092</v>
      </c>
      <c r="BG366" s="53" t="s">
        <v>3355</v>
      </c>
      <c r="BH366" s="53" t="s">
        <v>3355</v>
      </c>
      <c r="BI366" s="53" t="s">
        <v>2814</v>
      </c>
      <c r="BJ366" s="53" t="s">
        <v>3355</v>
      </c>
      <c r="BK366" s="53" t="s">
        <v>3355</v>
      </c>
      <c r="BL366" s="53" t="s">
        <v>3355</v>
      </c>
      <c r="BM366" s="53" t="s">
        <v>3355</v>
      </c>
      <c r="BN366" s="53">
        <v>3000</v>
      </c>
      <c r="BO366" s="53" t="s">
        <v>3355</v>
      </c>
      <c r="BP366" s="53" t="s">
        <v>5211</v>
      </c>
      <c r="BQ366" s="53" t="s">
        <v>3355</v>
      </c>
      <c r="BR366" s="53" t="s">
        <v>3355</v>
      </c>
      <c r="BS366" s="53" t="s">
        <v>3355</v>
      </c>
      <c r="BT366" s="53" t="s">
        <v>3355</v>
      </c>
      <c r="BU366" s="53">
        <v>250310001780</v>
      </c>
      <c r="BV366" s="53" t="s">
        <v>3355</v>
      </c>
      <c r="BW366" s="53" t="s">
        <v>3355</v>
      </c>
      <c r="BX366" s="53">
        <v>3000</v>
      </c>
      <c r="BY366" s="53" t="s">
        <v>1292</v>
      </c>
      <c r="BZ366" s="53" t="s">
        <v>3383</v>
      </c>
      <c r="CA366" s="53" t="s">
        <v>4095</v>
      </c>
      <c r="CB366" s="53" t="s">
        <v>3355</v>
      </c>
      <c r="CC366" s="53" t="s">
        <v>3355</v>
      </c>
      <c r="CD366" s="53" t="s">
        <v>3355</v>
      </c>
      <c r="CE366" t="s">
        <v>4096</v>
      </c>
      <c r="CF366" t="s">
        <v>4097</v>
      </c>
    </row>
    <row r="367" spans="1:84">
      <c r="A367" s="53">
        <v>34009</v>
      </c>
      <c r="B367" s="53" t="s">
        <v>5683</v>
      </c>
      <c r="C367" s="53" t="s">
        <v>3355</v>
      </c>
      <c r="D367" s="53" t="s">
        <v>5677</v>
      </c>
      <c r="E367" s="53" t="s">
        <v>4099</v>
      </c>
      <c r="F367" s="53" t="s">
        <v>6066</v>
      </c>
      <c r="G367" s="53" t="s">
        <v>4095</v>
      </c>
      <c r="H367" s="53" t="s">
        <v>3181</v>
      </c>
      <c r="I367" s="53">
        <v>2941.33</v>
      </c>
      <c r="J367" s="53" t="s">
        <v>1292</v>
      </c>
      <c r="K367" s="53" t="s">
        <v>4218</v>
      </c>
      <c r="L367" s="53" t="s">
        <v>4219</v>
      </c>
      <c r="M367" s="53" t="s">
        <v>5626</v>
      </c>
      <c r="N367" s="53" t="s">
        <v>5489</v>
      </c>
      <c r="O367" s="53" t="s">
        <v>5685</v>
      </c>
      <c r="P367" s="53" t="s">
        <v>5686</v>
      </c>
      <c r="Q367" s="53" t="s">
        <v>3181</v>
      </c>
      <c r="R367" s="53" t="s">
        <v>4240</v>
      </c>
      <c r="S367" s="53" t="s">
        <v>4241</v>
      </c>
      <c r="T367" s="53" t="s">
        <v>4087</v>
      </c>
      <c r="U367" s="53" t="s">
        <v>4360</v>
      </c>
      <c r="V367" s="53" t="s">
        <v>3352</v>
      </c>
      <c r="W367" s="53" t="s">
        <v>3355</v>
      </c>
      <c r="X367" s="53" t="s">
        <v>5678</v>
      </c>
      <c r="Y367" s="53" t="s">
        <v>4259</v>
      </c>
      <c r="Z367" s="53" t="s">
        <v>5265</v>
      </c>
      <c r="AA367" s="53" t="s">
        <v>5626</v>
      </c>
      <c r="AB367" s="53" t="s">
        <v>5687</v>
      </c>
      <c r="AC367" s="53" t="s">
        <v>4447</v>
      </c>
      <c r="AD367" s="53" t="s">
        <v>3355</v>
      </c>
      <c r="AE367" s="53" t="s">
        <v>3355</v>
      </c>
      <c r="AF367" s="53" t="s">
        <v>3355</v>
      </c>
      <c r="AG367" s="53" t="s">
        <v>3355</v>
      </c>
      <c r="AH367" s="53" t="s">
        <v>3355</v>
      </c>
      <c r="AI367" s="53" t="s">
        <v>3355</v>
      </c>
      <c r="AJ367" s="53" t="s">
        <v>3355</v>
      </c>
      <c r="AK367" s="53" t="s">
        <v>1292</v>
      </c>
      <c r="AL367" s="53" t="s">
        <v>6067</v>
      </c>
      <c r="AM367" s="53" t="s">
        <v>3355</v>
      </c>
      <c r="AN367" s="53" t="s">
        <v>5975</v>
      </c>
      <c r="AO367" s="53" t="s">
        <v>3355</v>
      </c>
      <c r="AP367" s="54">
        <v>45731.8791319444</v>
      </c>
      <c r="AQ367" s="53" t="s">
        <v>6068</v>
      </c>
      <c r="AR367" s="53" t="s">
        <v>5168</v>
      </c>
      <c r="AS367" s="53" t="s">
        <v>3383</v>
      </c>
      <c r="AT367" s="53" t="s">
        <v>5688</v>
      </c>
      <c r="AU367" s="53" t="s">
        <v>6069</v>
      </c>
      <c r="AV367" s="53" t="s">
        <v>5676</v>
      </c>
      <c r="AW367" s="54">
        <v>45666.7815509259</v>
      </c>
      <c r="AX367" s="53" t="s">
        <v>6067</v>
      </c>
      <c r="AY367" s="53" t="s">
        <v>4090</v>
      </c>
      <c r="AZ367" s="53" t="s">
        <v>3355</v>
      </c>
      <c r="BA367" s="53" t="s">
        <v>3355</v>
      </c>
      <c r="BB367" s="53" t="s">
        <v>3355</v>
      </c>
      <c r="BC367" s="53" t="s">
        <v>3179</v>
      </c>
      <c r="BD367" s="53" t="s">
        <v>4244</v>
      </c>
      <c r="BE367" s="53" t="s">
        <v>2852</v>
      </c>
      <c r="BF367" s="53" t="s">
        <v>4092</v>
      </c>
      <c r="BG367" s="53" t="s">
        <v>3355</v>
      </c>
      <c r="BH367" s="53" t="s">
        <v>3355</v>
      </c>
      <c r="BI367" s="53" t="s">
        <v>2814</v>
      </c>
      <c r="BJ367" s="53" t="s">
        <v>3355</v>
      </c>
      <c r="BK367" s="53" t="s">
        <v>3355</v>
      </c>
      <c r="BL367" s="53" t="s">
        <v>3355</v>
      </c>
      <c r="BM367" s="53" t="s">
        <v>3355</v>
      </c>
      <c r="BN367" s="53">
        <v>2941.33</v>
      </c>
      <c r="BO367" s="53" t="s">
        <v>3355</v>
      </c>
      <c r="BP367" s="53" t="s">
        <v>5211</v>
      </c>
      <c r="BQ367" s="53" t="s">
        <v>3355</v>
      </c>
      <c r="BR367" s="53" t="s">
        <v>3355</v>
      </c>
      <c r="BS367" s="53" t="s">
        <v>3355</v>
      </c>
      <c r="BT367" s="53" t="s">
        <v>3355</v>
      </c>
      <c r="BU367" s="53">
        <v>250310001781</v>
      </c>
      <c r="BV367" s="53" t="s">
        <v>3355</v>
      </c>
      <c r="BW367" s="53" t="s">
        <v>3355</v>
      </c>
      <c r="BX367" s="53">
        <v>2941.33</v>
      </c>
      <c r="BY367" s="53" t="s">
        <v>1292</v>
      </c>
      <c r="BZ367" s="53" t="s">
        <v>3383</v>
      </c>
      <c r="CA367" s="53" t="s">
        <v>4095</v>
      </c>
      <c r="CB367" s="53" t="s">
        <v>3355</v>
      </c>
      <c r="CC367" s="53" t="s">
        <v>3355</v>
      </c>
      <c r="CD367" s="53" t="s">
        <v>3355</v>
      </c>
      <c r="CE367" t="s">
        <v>4096</v>
      </c>
      <c r="CF367" t="s">
        <v>4097</v>
      </c>
    </row>
    <row r="368" spans="1:84">
      <c r="A368" s="53">
        <v>34010</v>
      </c>
      <c r="B368" s="53" t="s">
        <v>5683</v>
      </c>
      <c r="C368" s="53" t="s">
        <v>3355</v>
      </c>
      <c r="D368" s="53" t="s">
        <v>5634</v>
      </c>
      <c r="E368" s="53" t="s">
        <v>4099</v>
      </c>
      <c r="F368" s="53" t="s">
        <v>6070</v>
      </c>
      <c r="G368" s="53" t="s">
        <v>4095</v>
      </c>
      <c r="H368" s="53" t="s">
        <v>3770</v>
      </c>
      <c r="I368" s="53">
        <v>2955.23</v>
      </c>
      <c r="J368" s="53" t="s">
        <v>1292</v>
      </c>
      <c r="K368" s="53" t="s">
        <v>4218</v>
      </c>
      <c r="L368" s="53" t="s">
        <v>4219</v>
      </c>
      <c r="M368" s="53" t="s">
        <v>5626</v>
      </c>
      <c r="N368" s="53" t="s">
        <v>5489</v>
      </c>
      <c r="O368" s="53" t="s">
        <v>5685</v>
      </c>
      <c r="P368" s="53" t="s">
        <v>5686</v>
      </c>
      <c r="Q368" s="53" t="s">
        <v>3770</v>
      </c>
      <c r="R368" s="53" t="s">
        <v>4602</v>
      </c>
      <c r="S368" s="53" t="s">
        <v>4603</v>
      </c>
      <c r="T368" s="53" t="s">
        <v>4087</v>
      </c>
      <c r="U368" s="53" t="s">
        <v>4360</v>
      </c>
      <c r="V368" s="53" t="s">
        <v>3352</v>
      </c>
      <c r="W368" s="53" t="s">
        <v>3355</v>
      </c>
      <c r="X368" s="53" t="s">
        <v>5635</v>
      </c>
      <c r="Y368" s="53" t="s">
        <v>4259</v>
      </c>
      <c r="Z368" s="53" t="s">
        <v>5265</v>
      </c>
      <c r="AA368" s="53" t="s">
        <v>5626</v>
      </c>
      <c r="AB368" s="53" t="s">
        <v>5687</v>
      </c>
      <c r="AC368" s="53" t="s">
        <v>4447</v>
      </c>
      <c r="AD368" s="53" t="s">
        <v>3355</v>
      </c>
      <c r="AE368" s="53" t="s">
        <v>3355</v>
      </c>
      <c r="AF368" s="53" t="s">
        <v>3355</v>
      </c>
      <c r="AG368" s="53" t="s">
        <v>3355</v>
      </c>
      <c r="AH368" s="53" t="s">
        <v>3355</v>
      </c>
      <c r="AI368" s="53" t="s">
        <v>3355</v>
      </c>
      <c r="AJ368" s="53" t="s">
        <v>3355</v>
      </c>
      <c r="AK368" s="53" t="s">
        <v>1292</v>
      </c>
      <c r="AL368" s="53" t="s">
        <v>6071</v>
      </c>
      <c r="AM368" s="53" t="s">
        <v>3355</v>
      </c>
      <c r="AN368" s="53" t="s">
        <v>6072</v>
      </c>
      <c r="AO368" s="53" t="s">
        <v>3355</v>
      </c>
      <c r="AP368" s="54">
        <v>45731.8782407407</v>
      </c>
      <c r="AQ368" s="53" t="s">
        <v>6073</v>
      </c>
      <c r="AR368" s="53" t="s">
        <v>5168</v>
      </c>
      <c r="AS368" s="53" t="s">
        <v>3383</v>
      </c>
      <c r="AT368" s="53" t="s">
        <v>5688</v>
      </c>
      <c r="AU368" s="53" t="s">
        <v>6074</v>
      </c>
      <c r="AV368" s="53" t="s">
        <v>5633</v>
      </c>
      <c r="AW368" s="54">
        <v>45666.6981944444</v>
      </c>
      <c r="AX368" s="53" t="s">
        <v>6071</v>
      </c>
      <c r="AY368" s="53" t="s">
        <v>4090</v>
      </c>
      <c r="AZ368" s="53" t="s">
        <v>3355</v>
      </c>
      <c r="BA368" s="53" t="s">
        <v>3355</v>
      </c>
      <c r="BB368" s="53" t="s">
        <v>3355</v>
      </c>
      <c r="BC368" s="53" t="s">
        <v>3022</v>
      </c>
      <c r="BD368" s="53" t="s">
        <v>4091</v>
      </c>
      <c r="BE368" s="53" t="s">
        <v>2846</v>
      </c>
      <c r="BF368" s="53" t="s">
        <v>4092</v>
      </c>
      <c r="BG368" s="53" t="s">
        <v>3355</v>
      </c>
      <c r="BH368" s="53" t="s">
        <v>3355</v>
      </c>
      <c r="BI368" s="53" t="s">
        <v>2814</v>
      </c>
      <c r="BJ368" s="53" t="s">
        <v>3355</v>
      </c>
      <c r="BK368" s="53" t="s">
        <v>3355</v>
      </c>
      <c r="BL368" s="53" t="s">
        <v>3355</v>
      </c>
      <c r="BM368" s="53" t="s">
        <v>3355</v>
      </c>
      <c r="BN368" s="53">
        <v>2955.23</v>
      </c>
      <c r="BO368" s="53" t="s">
        <v>3355</v>
      </c>
      <c r="BP368" s="53" t="s">
        <v>5211</v>
      </c>
      <c r="BQ368" s="53" t="s">
        <v>3355</v>
      </c>
      <c r="BR368" s="53" t="s">
        <v>3355</v>
      </c>
      <c r="BS368" s="53" t="s">
        <v>3355</v>
      </c>
      <c r="BT368" s="53" t="s">
        <v>3355</v>
      </c>
      <c r="BU368" s="53">
        <v>250310001779</v>
      </c>
      <c r="BV368" s="53" t="s">
        <v>3355</v>
      </c>
      <c r="BW368" s="53" t="s">
        <v>3355</v>
      </c>
      <c r="BX368" s="53">
        <v>2955.23</v>
      </c>
      <c r="BY368" s="53" t="s">
        <v>1292</v>
      </c>
      <c r="BZ368" s="53" t="s">
        <v>3383</v>
      </c>
      <c r="CA368" s="53" t="s">
        <v>4095</v>
      </c>
      <c r="CB368" s="53" t="s">
        <v>3355</v>
      </c>
      <c r="CC368" s="53" t="s">
        <v>3355</v>
      </c>
      <c r="CD368" s="53" t="s">
        <v>3355</v>
      </c>
      <c r="CE368" t="s">
        <v>4096</v>
      </c>
      <c r="CF368" t="s">
        <v>4097</v>
      </c>
    </row>
    <row r="369" spans="1:84">
      <c r="A369" s="53">
        <v>34012</v>
      </c>
      <c r="B369" s="53" t="s">
        <v>5683</v>
      </c>
      <c r="C369" s="53" t="s">
        <v>3355</v>
      </c>
      <c r="D369" s="53" t="s">
        <v>5663</v>
      </c>
      <c r="E369" s="53" t="s">
        <v>4099</v>
      </c>
      <c r="F369" s="53" t="s">
        <v>6075</v>
      </c>
      <c r="G369" s="53" t="s">
        <v>4095</v>
      </c>
      <c r="H369" s="53" t="s">
        <v>3622</v>
      </c>
      <c r="I369" s="53">
        <v>29250</v>
      </c>
      <c r="J369" s="53" t="s">
        <v>1292</v>
      </c>
      <c r="K369" s="53" t="s">
        <v>4218</v>
      </c>
      <c r="L369" s="53" t="s">
        <v>4219</v>
      </c>
      <c r="M369" s="53" t="s">
        <v>5626</v>
      </c>
      <c r="N369" s="53" t="s">
        <v>5489</v>
      </c>
      <c r="O369" s="53" t="s">
        <v>5685</v>
      </c>
      <c r="P369" s="53" t="s">
        <v>5686</v>
      </c>
      <c r="Q369" s="53" t="s">
        <v>3622</v>
      </c>
      <c r="R369" s="53" t="s">
        <v>4177</v>
      </c>
      <c r="S369" s="53" t="s">
        <v>4178</v>
      </c>
      <c r="T369" s="53" t="s">
        <v>4087</v>
      </c>
      <c r="U369" s="53" t="s">
        <v>4360</v>
      </c>
      <c r="V369" s="53" t="s">
        <v>3352</v>
      </c>
      <c r="W369" s="53" t="s">
        <v>3355</v>
      </c>
      <c r="X369" s="53" t="s">
        <v>5664</v>
      </c>
      <c r="Y369" s="53" t="s">
        <v>4259</v>
      </c>
      <c r="Z369" s="53" t="s">
        <v>5265</v>
      </c>
      <c r="AA369" s="53" t="s">
        <v>5626</v>
      </c>
      <c r="AB369" s="53" t="s">
        <v>5687</v>
      </c>
      <c r="AC369" s="53" t="s">
        <v>4447</v>
      </c>
      <c r="AD369" s="53" t="s">
        <v>3355</v>
      </c>
      <c r="AE369" s="53" t="s">
        <v>3355</v>
      </c>
      <c r="AF369" s="53" t="s">
        <v>3355</v>
      </c>
      <c r="AG369" s="53" t="s">
        <v>3355</v>
      </c>
      <c r="AH369" s="53" t="s">
        <v>3355</v>
      </c>
      <c r="AI369" s="53" t="s">
        <v>3355</v>
      </c>
      <c r="AJ369" s="53" t="s">
        <v>3355</v>
      </c>
      <c r="AK369" s="53" t="s">
        <v>1292</v>
      </c>
      <c r="AL369" s="53" t="s">
        <v>6076</v>
      </c>
      <c r="AM369" s="53" t="s">
        <v>3355</v>
      </c>
      <c r="AN369" s="53" t="s">
        <v>6077</v>
      </c>
      <c r="AO369" s="53" t="s">
        <v>3355</v>
      </c>
      <c r="AP369" s="54">
        <v>45731.8809722222</v>
      </c>
      <c r="AQ369" s="53" t="s">
        <v>6078</v>
      </c>
      <c r="AR369" s="53" t="s">
        <v>5168</v>
      </c>
      <c r="AS369" s="53" t="s">
        <v>3383</v>
      </c>
      <c r="AT369" s="53" t="s">
        <v>5688</v>
      </c>
      <c r="AU369" s="53" t="s">
        <v>6079</v>
      </c>
      <c r="AV369" s="53" t="s">
        <v>5662</v>
      </c>
      <c r="AW369" s="54">
        <v>45666.6981944444</v>
      </c>
      <c r="AX369" s="53" t="s">
        <v>6076</v>
      </c>
      <c r="AY369" s="53" t="s">
        <v>4090</v>
      </c>
      <c r="AZ369" s="53" t="s">
        <v>3355</v>
      </c>
      <c r="BA369" s="53" t="s">
        <v>3355</v>
      </c>
      <c r="BB369" s="53" t="s">
        <v>3355</v>
      </c>
      <c r="BC369" s="53" t="s">
        <v>3497</v>
      </c>
      <c r="BD369" s="53" t="s">
        <v>4180</v>
      </c>
      <c r="BE369" s="53" t="s">
        <v>2832</v>
      </c>
      <c r="BF369" s="53" t="s">
        <v>4092</v>
      </c>
      <c r="BG369" s="53" t="s">
        <v>3355</v>
      </c>
      <c r="BH369" s="53" t="s">
        <v>3355</v>
      </c>
      <c r="BI369" s="53" t="s">
        <v>2814</v>
      </c>
      <c r="BJ369" s="53" t="s">
        <v>3355</v>
      </c>
      <c r="BK369" s="53" t="s">
        <v>3355</v>
      </c>
      <c r="BL369" s="53" t="s">
        <v>3355</v>
      </c>
      <c r="BM369" s="53" t="s">
        <v>3355</v>
      </c>
      <c r="BN369" s="53">
        <v>29250</v>
      </c>
      <c r="BO369" s="53" t="s">
        <v>3355</v>
      </c>
      <c r="BP369" s="53" t="s">
        <v>5211</v>
      </c>
      <c r="BQ369" s="53" t="s">
        <v>3355</v>
      </c>
      <c r="BR369" s="53" t="s">
        <v>3355</v>
      </c>
      <c r="BS369" s="53" t="s">
        <v>3355</v>
      </c>
      <c r="BT369" s="53" t="s">
        <v>3355</v>
      </c>
      <c r="BU369" s="53">
        <v>250310001777</v>
      </c>
      <c r="BV369" s="53" t="s">
        <v>3355</v>
      </c>
      <c r="BW369" s="53" t="s">
        <v>3355</v>
      </c>
      <c r="BX369" s="53">
        <v>29250</v>
      </c>
      <c r="BY369" s="53" t="s">
        <v>1292</v>
      </c>
      <c r="BZ369" s="53" t="s">
        <v>3383</v>
      </c>
      <c r="CA369" s="53" t="s">
        <v>4095</v>
      </c>
      <c r="CB369" s="53" t="s">
        <v>3355</v>
      </c>
      <c r="CC369" s="53" t="s">
        <v>3355</v>
      </c>
      <c r="CD369" s="53" t="s">
        <v>3355</v>
      </c>
      <c r="CE369" t="s">
        <v>4096</v>
      </c>
      <c r="CF369" t="s">
        <v>4097</v>
      </c>
    </row>
    <row r="370" spans="1:84">
      <c r="A370" s="53">
        <v>34013</v>
      </c>
      <c r="B370" s="53" t="s">
        <v>5683</v>
      </c>
      <c r="C370" s="53" t="s">
        <v>3355</v>
      </c>
      <c r="D370" s="53" t="s">
        <v>5649</v>
      </c>
      <c r="E370" s="53" t="s">
        <v>4099</v>
      </c>
      <c r="F370" s="53" t="s">
        <v>6080</v>
      </c>
      <c r="G370" s="53" t="s">
        <v>4095</v>
      </c>
      <c r="H370" s="53" t="s">
        <v>3622</v>
      </c>
      <c r="I370" s="53">
        <v>31416</v>
      </c>
      <c r="J370" s="53" t="s">
        <v>1292</v>
      </c>
      <c r="K370" s="53" t="s">
        <v>4218</v>
      </c>
      <c r="L370" s="53" t="s">
        <v>4219</v>
      </c>
      <c r="M370" s="53" t="s">
        <v>5626</v>
      </c>
      <c r="N370" s="53" t="s">
        <v>5489</v>
      </c>
      <c r="O370" s="53" t="s">
        <v>5685</v>
      </c>
      <c r="P370" s="53" t="s">
        <v>5686</v>
      </c>
      <c r="Q370" s="53" t="s">
        <v>3622</v>
      </c>
      <c r="R370" s="53" t="s">
        <v>4177</v>
      </c>
      <c r="S370" s="53" t="s">
        <v>4178</v>
      </c>
      <c r="T370" s="53" t="s">
        <v>4087</v>
      </c>
      <c r="U370" s="53" t="s">
        <v>4360</v>
      </c>
      <c r="V370" s="53" t="s">
        <v>3352</v>
      </c>
      <c r="W370" s="53" t="s">
        <v>3355</v>
      </c>
      <c r="X370" s="53" t="s">
        <v>5650</v>
      </c>
      <c r="Y370" s="53" t="s">
        <v>4259</v>
      </c>
      <c r="Z370" s="53" t="s">
        <v>5265</v>
      </c>
      <c r="AA370" s="53" t="s">
        <v>5626</v>
      </c>
      <c r="AB370" s="53" t="s">
        <v>5687</v>
      </c>
      <c r="AC370" s="53" t="s">
        <v>4447</v>
      </c>
      <c r="AD370" s="53" t="s">
        <v>3355</v>
      </c>
      <c r="AE370" s="53" t="s">
        <v>3355</v>
      </c>
      <c r="AF370" s="53" t="s">
        <v>3355</v>
      </c>
      <c r="AG370" s="53" t="s">
        <v>3355</v>
      </c>
      <c r="AH370" s="53" t="s">
        <v>3355</v>
      </c>
      <c r="AI370" s="53" t="s">
        <v>3355</v>
      </c>
      <c r="AJ370" s="53" t="s">
        <v>3355</v>
      </c>
      <c r="AK370" s="53" t="s">
        <v>1292</v>
      </c>
      <c r="AL370" s="53" t="s">
        <v>6081</v>
      </c>
      <c r="AM370" s="53" t="s">
        <v>3355</v>
      </c>
      <c r="AN370" s="53" t="s">
        <v>6082</v>
      </c>
      <c r="AO370" s="53" t="s">
        <v>3355</v>
      </c>
      <c r="AP370" s="54">
        <v>45731.8761111111</v>
      </c>
      <c r="AQ370" s="53" t="s">
        <v>6083</v>
      </c>
      <c r="AR370" s="53" t="s">
        <v>5168</v>
      </c>
      <c r="AS370" s="53" t="s">
        <v>3383</v>
      </c>
      <c r="AT370" s="53" t="s">
        <v>5688</v>
      </c>
      <c r="AU370" s="53" t="s">
        <v>6084</v>
      </c>
      <c r="AV370" s="53" t="s">
        <v>5648</v>
      </c>
      <c r="AW370" s="54">
        <v>45666.6981944444</v>
      </c>
      <c r="AX370" s="53" t="s">
        <v>6081</v>
      </c>
      <c r="AY370" s="53" t="s">
        <v>4090</v>
      </c>
      <c r="AZ370" s="53" t="s">
        <v>3355</v>
      </c>
      <c r="BA370" s="53" t="s">
        <v>3355</v>
      </c>
      <c r="BB370" s="53" t="s">
        <v>3355</v>
      </c>
      <c r="BC370" s="53" t="s">
        <v>3497</v>
      </c>
      <c r="BD370" s="53" t="s">
        <v>4180</v>
      </c>
      <c r="BE370" s="53" t="s">
        <v>2832</v>
      </c>
      <c r="BF370" s="53" t="s">
        <v>4092</v>
      </c>
      <c r="BG370" s="53" t="s">
        <v>3355</v>
      </c>
      <c r="BH370" s="53" t="s">
        <v>3355</v>
      </c>
      <c r="BI370" s="53" t="s">
        <v>2814</v>
      </c>
      <c r="BJ370" s="53" t="s">
        <v>3355</v>
      </c>
      <c r="BK370" s="53" t="s">
        <v>3355</v>
      </c>
      <c r="BL370" s="53" t="s">
        <v>3355</v>
      </c>
      <c r="BM370" s="53" t="s">
        <v>3355</v>
      </c>
      <c r="BN370" s="53">
        <v>31416</v>
      </c>
      <c r="BO370" s="53" t="s">
        <v>3355</v>
      </c>
      <c r="BP370" s="53" t="s">
        <v>5211</v>
      </c>
      <c r="BQ370" s="53" t="s">
        <v>3355</v>
      </c>
      <c r="BR370" s="53" t="s">
        <v>3355</v>
      </c>
      <c r="BS370" s="53" t="s">
        <v>3355</v>
      </c>
      <c r="BT370" s="53" t="s">
        <v>3355</v>
      </c>
      <c r="BU370" s="53">
        <v>250310001775</v>
      </c>
      <c r="BV370" s="53" t="s">
        <v>3355</v>
      </c>
      <c r="BW370" s="53" t="s">
        <v>3355</v>
      </c>
      <c r="BX370" s="53">
        <v>31416</v>
      </c>
      <c r="BY370" s="53" t="s">
        <v>1292</v>
      </c>
      <c r="BZ370" s="53" t="s">
        <v>3383</v>
      </c>
      <c r="CA370" s="53" t="s">
        <v>4095</v>
      </c>
      <c r="CB370" s="53" t="s">
        <v>3355</v>
      </c>
      <c r="CC370" s="53" t="s">
        <v>3355</v>
      </c>
      <c r="CD370" s="53" t="s">
        <v>3355</v>
      </c>
      <c r="CE370" t="s">
        <v>4096</v>
      </c>
      <c r="CF370" t="s">
        <v>4097</v>
      </c>
    </row>
    <row r="371" spans="1:84">
      <c r="A371" s="53">
        <v>34015</v>
      </c>
      <c r="B371" s="53" t="s">
        <v>5683</v>
      </c>
      <c r="C371" s="53" t="s">
        <v>3355</v>
      </c>
      <c r="D371" s="53" t="s">
        <v>5656</v>
      </c>
      <c r="E371" s="53" t="s">
        <v>4099</v>
      </c>
      <c r="F371" s="53" t="s">
        <v>6085</v>
      </c>
      <c r="G371" s="53" t="s">
        <v>4095</v>
      </c>
      <c r="H371" s="53" t="s">
        <v>3622</v>
      </c>
      <c r="I371" s="53">
        <v>29250</v>
      </c>
      <c r="J371" s="53" t="s">
        <v>1292</v>
      </c>
      <c r="K371" s="53" t="s">
        <v>4218</v>
      </c>
      <c r="L371" s="53" t="s">
        <v>4219</v>
      </c>
      <c r="M371" s="53" t="s">
        <v>5626</v>
      </c>
      <c r="N371" s="53" t="s">
        <v>5489</v>
      </c>
      <c r="O371" s="53" t="s">
        <v>5685</v>
      </c>
      <c r="P371" s="53" t="s">
        <v>5686</v>
      </c>
      <c r="Q371" s="53" t="s">
        <v>3622</v>
      </c>
      <c r="R371" s="53" t="s">
        <v>4177</v>
      </c>
      <c r="S371" s="53" t="s">
        <v>4178</v>
      </c>
      <c r="T371" s="53" t="s">
        <v>4087</v>
      </c>
      <c r="U371" s="53" t="s">
        <v>4360</v>
      </c>
      <c r="V371" s="53" t="s">
        <v>3352</v>
      </c>
      <c r="W371" s="53" t="s">
        <v>3355</v>
      </c>
      <c r="X371" s="53" t="s">
        <v>5657</v>
      </c>
      <c r="Y371" s="53" t="s">
        <v>4259</v>
      </c>
      <c r="Z371" s="53" t="s">
        <v>5265</v>
      </c>
      <c r="AA371" s="53" t="s">
        <v>5626</v>
      </c>
      <c r="AB371" s="53" t="s">
        <v>5687</v>
      </c>
      <c r="AC371" s="53" t="s">
        <v>4447</v>
      </c>
      <c r="AD371" s="53" t="s">
        <v>3355</v>
      </c>
      <c r="AE371" s="53" t="s">
        <v>3355</v>
      </c>
      <c r="AF371" s="53" t="s">
        <v>3355</v>
      </c>
      <c r="AG371" s="53" t="s">
        <v>3355</v>
      </c>
      <c r="AH371" s="53" t="s">
        <v>3355</v>
      </c>
      <c r="AI371" s="53" t="s">
        <v>3355</v>
      </c>
      <c r="AJ371" s="53" t="s">
        <v>3355</v>
      </c>
      <c r="AK371" s="53" t="s">
        <v>1292</v>
      </c>
      <c r="AL371" s="53" t="s">
        <v>6086</v>
      </c>
      <c r="AM371" s="53" t="s">
        <v>3355</v>
      </c>
      <c r="AN371" s="53" t="s">
        <v>6087</v>
      </c>
      <c r="AO371" s="53" t="s">
        <v>3355</v>
      </c>
      <c r="AP371" s="54">
        <v>45731.8813078704</v>
      </c>
      <c r="AQ371" s="53" t="s">
        <v>6088</v>
      </c>
      <c r="AR371" s="53" t="s">
        <v>5168</v>
      </c>
      <c r="AS371" s="53" t="s">
        <v>3383</v>
      </c>
      <c r="AT371" s="53" t="s">
        <v>5688</v>
      </c>
      <c r="AU371" s="53" t="s">
        <v>6089</v>
      </c>
      <c r="AV371" s="53" t="s">
        <v>5655</v>
      </c>
      <c r="AW371" s="54">
        <v>45666.6981944444</v>
      </c>
      <c r="AX371" s="53" t="s">
        <v>6086</v>
      </c>
      <c r="AY371" s="53" t="s">
        <v>4090</v>
      </c>
      <c r="AZ371" s="53" t="s">
        <v>3355</v>
      </c>
      <c r="BA371" s="53" t="s">
        <v>3355</v>
      </c>
      <c r="BB371" s="53" t="s">
        <v>3355</v>
      </c>
      <c r="BC371" s="53" t="s">
        <v>3497</v>
      </c>
      <c r="BD371" s="53" t="s">
        <v>4180</v>
      </c>
      <c r="BE371" s="53" t="s">
        <v>2832</v>
      </c>
      <c r="BF371" s="53" t="s">
        <v>4092</v>
      </c>
      <c r="BG371" s="53" t="s">
        <v>3355</v>
      </c>
      <c r="BH371" s="53" t="s">
        <v>3355</v>
      </c>
      <c r="BI371" s="53" t="s">
        <v>2814</v>
      </c>
      <c r="BJ371" s="53" t="s">
        <v>3355</v>
      </c>
      <c r="BK371" s="53" t="s">
        <v>3355</v>
      </c>
      <c r="BL371" s="53" t="s">
        <v>3355</v>
      </c>
      <c r="BM371" s="53" t="s">
        <v>3355</v>
      </c>
      <c r="BN371" s="53">
        <v>29250</v>
      </c>
      <c r="BO371" s="53" t="s">
        <v>3355</v>
      </c>
      <c r="BP371" s="53" t="s">
        <v>5211</v>
      </c>
      <c r="BQ371" s="53" t="s">
        <v>3355</v>
      </c>
      <c r="BR371" s="53" t="s">
        <v>3355</v>
      </c>
      <c r="BS371" s="53" t="s">
        <v>3355</v>
      </c>
      <c r="BT371" s="53" t="s">
        <v>3355</v>
      </c>
      <c r="BU371" s="53">
        <v>250310001776</v>
      </c>
      <c r="BV371" s="53" t="s">
        <v>3355</v>
      </c>
      <c r="BW371" s="53" t="s">
        <v>3355</v>
      </c>
      <c r="BX371" s="53">
        <v>29250</v>
      </c>
      <c r="BY371" s="53" t="s">
        <v>1292</v>
      </c>
      <c r="BZ371" s="53" t="s">
        <v>3383</v>
      </c>
      <c r="CA371" s="53" t="s">
        <v>4095</v>
      </c>
      <c r="CB371" s="53" t="s">
        <v>3355</v>
      </c>
      <c r="CC371" s="53" t="s">
        <v>3355</v>
      </c>
      <c r="CD371" s="53" t="s">
        <v>3355</v>
      </c>
      <c r="CE371" t="s">
        <v>4096</v>
      </c>
      <c r="CF371" t="s">
        <v>4097</v>
      </c>
    </row>
    <row r="372" spans="1:84">
      <c r="A372" s="53">
        <v>34197</v>
      </c>
      <c r="B372" s="53" t="s">
        <v>5683</v>
      </c>
      <c r="C372" s="53" t="s">
        <v>3355</v>
      </c>
      <c r="D372" s="53" t="s">
        <v>6090</v>
      </c>
      <c r="E372" s="53" t="s">
        <v>4099</v>
      </c>
      <c r="F372" s="53" t="s">
        <v>6091</v>
      </c>
      <c r="G372" s="53" t="s">
        <v>4095</v>
      </c>
      <c r="H372" s="53" t="s">
        <v>6092</v>
      </c>
      <c r="I372" s="53">
        <v>451</v>
      </c>
      <c r="J372" s="53" t="s">
        <v>1292</v>
      </c>
      <c r="K372" s="53" t="s">
        <v>4218</v>
      </c>
      <c r="L372" s="53" t="s">
        <v>4219</v>
      </c>
      <c r="M372" s="53" t="s">
        <v>5626</v>
      </c>
      <c r="N372" s="53" t="s">
        <v>5363</v>
      </c>
      <c r="O372" s="53" t="s">
        <v>5685</v>
      </c>
      <c r="P372" s="53" t="s">
        <v>5686</v>
      </c>
      <c r="Q372" s="53" t="s">
        <v>6092</v>
      </c>
      <c r="R372" s="53" t="s">
        <v>6093</v>
      </c>
      <c r="S372" s="53" t="s">
        <v>6094</v>
      </c>
      <c r="T372" s="53" t="s">
        <v>4087</v>
      </c>
      <c r="U372" s="53" t="s">
        <v>4360</v>
      </c>
      <c r="V372" s="53" t="s">
        <v>3352</v>
      </c>
      <c r="W372" s="53" t="s">
        <v>3355</v>
      </c>
      <c r="X372" s="53" t="s">
        <v>6095</v>
      </c>
      <c r="Y372" s="53" t="s">
        <v>4259</v>
      </c>
      <c r="Z372" s="53" t="s">
        <v>5265</v>
      </c>
      <c r="AA372" s="53" t="s">
        <v>5626</v>
      </c>
      <c r="AB372" s="53" t="s">
        <v>5687</v>
      </c>
      <c r="AC372" s="53" t="s">
        <v>4447</v>
      </c>
      <c r="AD372" s="53" t="s">
        <v>3355</v>
      </c>
      <c r="AE372" s="53" t="s">
        <v>3355</v>
      </c>
      <c r="AF372" s="53" t="s">
        <v>3355</v>
      </c>
      <c r="AG372" s="53" t="s">
        <v>3355</v>
      </c>
      <c r="AH372" s="53" t="s">
        <v>3355</v>
      </c>
      <c r="AI372" s="53" t="s">
        <v>3355</v>
      </c>
      <c r="AJ372" s="53" t="s">
        <v>3355</v>
      </c>
      <c r="AK372" s="53" t="s">
        <v>1292</v>
      </c>
      <c r="AL372" s="53" t="s">
        <v>6096</v>
      </c>
      <c r="AM372" s="53" t="s">
        <v>3355</v>
      </c>
      <c r="AN372" s="53" t="s">
        <v>6097</v>
      </c>
      <c r="AO372" s="53" t="s">
        <v>3355</v>
      </c>
      <c r="AP372" s="54">
        <v>45731.8824074074</v>
      </c>
      <c r="AQ372" s="53" t="s">
        <v>6098</v>
      </c>
      <c r="AR372" s="53" t="s">
        <v>5168</v>
      </c>
      <c r="AS372" s="53" t="s">
        <v>3383</v>
      </c>
      <c r="AT372" s="53" t="s">
        <v>5688</v>
      </c>
      <c r="AU372" s="53" t="s">
        <v>6099</v>
      </c>
      <c r="AV372" s="53" t="s">
        <v>6100</v>
      </c>
      <c r="AW372" s="54">
        <v>45646.7814467593</v>
      </c>
      <c r="AX372" s="53" t="s">
        <v>6096</v>
      </c>
      <c r="AY372" s="53" t="s">
        <v>4090</v>
      </c>
      <c r="AZ372" s="53" t="s">
        <v>3355</v>
      </c>
      <c r="BA372" s="53" t="s">
        <v>3355</v>
      </c>
      <c r="BB372" s="53" t="s">
        <v>3355</v>
      </c>
      <c r="BC372" s="53" t="s">
        <v>1937</v>
      </c>
      <c r="BD372" s="53" t="s">
        <v>4008</v>
      </c>
      <c r="BE372" s="53" t="s">
        <v>6101</v>
      </c>
      <c r="BF372" s="53" t="s">
        <v>4092</v>
      </c>
      <c r="BG372" s="53" t="s">
        <v>3355</v>
      </c>
      <c r="BH372" s="53" t="s">
        <v>3355</v>
      </c>
      <c r="BI372" s="53" t="s">
        <v>2814</v>
      </c>
      <c r="BJ372" s="53" t="s">
        <v>3355</v>
      </c>
      <c r="BK372" s="53" t="s">
        <v>3355</v>
      </c>
      <c r="BL372" s="53" t="s">
        <v>3355</v>
      </c>
      <c r="BM372" s="53" t="s">
        <v>3355</v>
      </c>
      <c r="BN372" s="53">
        <v>48</v>
      </c>
      <c r="BO372" s="53" t="s">
        <v>3355</v>
      </c>
      <c r="BP372" s="53" t="s">
        <v>5211</v>
      </c>
      <c r="BQ372" s="53" t="s">
        <v>3355</v>
      </c>
      <c r="BR372" s="53" t="s">
        <v>3355</v>
      </c>
      <c r="BS372" s="53" t="s">
        <v>3355</v>
      </c>
      <c r="BT372" s="53" t="s">
        <v>3355</v>
      </c>
      <c r="BU372" s="53">
        <v>250310001783</v>
      </c>
      <c r="BV372" s="53" t="s">
        <v>3355</v>
      </c>
      <c r="BW372" s="53" t="s">
        <v>3355</v>
      </c>
      <c r="BX372" s="53">
        <v>48</v>
      </c>
      <c r="BY372" s="53" t="s">
        <v>1292</v>
      </c>
      <c r="BZ372" s="53" t="s">
        <v>3383</v>
      </c>
      <c r="CA372" s="53" t="s">
        <v>4095</v>
      </c>
      <c r="CB372" s="53" t="s">
        <v>3355</v>
      </c>
      <c r="CC372" s="53" t="s">
        <v>3355</v>
      </c>
      <c r="CD372" s="53" t="s">
        <v>3355</v>
      </c>
      <c r="CE372" t="s">
        <v>4096</v>
      </c>
      <c r="CF372" t="s">
        <v>4097</v>
      </c>
    </row>
    <row r="373" spans="1:84">
      <c r="A373" s="53">
        <v>34201</v>
      </c>
      <c r="B373" s="53" t="s">
        <v>5683</v>
      </c>
      <c r="C373" s="53" t="s">
        <v>3355</v>
      </c>
      <c r="D373" s="53" t="s">
        <v>6102</v>
      </c>
      <c r="E373" s="53" t="s">
        <v>4099</v>
      </c>
      <c r="F373" s="53" t="s">
        <v>6103</v>
      </c>
      <c r="G373" s="53" t="s">
        <v>4095</v>
      </c>
      <c r="H373" s="53" t="s">
        <v>3051</v>
      </c>
      <c r="I373" s="53">
        <v>195</v>
      </c>
      <c r="J373" s="53" t="s">
        <v>1292</v>
      </c>
      <c r="K373" s="53" t="s">
        <v>4218</v>
      </c>
      <c r="L373" s="53" t="s">
        <v>4219</v>
      </c>
      <c r="M373" s="53" t="s">
        <v>5626</v>
      </c>
      <c r="N373" s="53" t="s">
        <v>5363</v>
      </c>
      <c r="O373" s="53" t="s">
        <v>5685</v>
      </c>
      <c r="P373" s="53" t="s">
        <v>5686</v>
      </c>
      <c r="Q373" s="53" t="s">
        <v>3051</v>
      </c>
      <c r="R373" s="53" t="s">
        <v>4483</v>
      </c>
      <c r="S373" s="53" t="s">
        <v>4484</v>
      </c>
      <c r="T373" s="53" t="s">
        <v>4087</v>
      </c>
      <c r="U373" s="53" t="s">
        <v>4360</v>
      </c>
      <c r="V373" s="53" t="s">
        <v>3352</v>
      </c>
      <c r="W373" s="53" t="s">
        <v>3355</v>
      </c>
      <c r="X373" s="53" t="s">
        <v>6104</v>
      </c>
      <c r="Y373" s="53" t="s">
        <v>4259</v>
      </c>
      <c r="Z373" s="53" t="s">
        <v>5265</v>
      </c>
      <c r="AA373" s="53" t="s">
        <v>5626</v>
      </c>
      <c r="AB373" s="53" t="s">
        <v>5687</v>
      </c>
      <c r="AC373" s="53" t="s">
        <v>4447</v>
      </c>
      <c r="AD373" s="53" t="s">
        <v>3355</v>
      </c>
      <c r="AE373" s="53" t="s">
        <v>3355</v>
      </c>
      <c r="AF373" s="53" t="s">
        <v>3355</v>
      </c>
      <c r="AG373" s="53" t="s">
        <v>3355</v>
      </c>
      <c r="AH373" s="53" t="s">
        <v>3355</v>
      </c>
      <c r="AI373" s="53" t="s">
        <v>3355</v>
      </c>
      <c r="AJ373" s="53" t="s">
        <v>3355</v>
      </c>
      <c r="AK373" s="53" t="s">
        <v>1292</v>
      </c>
      <c r="AL373" s="53" t="s">
        <v>6105</v>
      </c>
      <c r="AM373" s="53" t="s">
        <v>3355</v>
      </c>
      <c r="AN373" s="53" t="s">
        <v>6106</v>
      </c>
      <c r="AO373" s="53" t="s">
        <v>3355</v>
      </c>
      <c r="AP373" s="54">
        <v>45731.8790625</v>
      </c>
      <c r="AQ373" s="53" t="s">
        <v>6107</v>
      </c>
      <c r="AR373" s="53" t="s">
        <v>5168</v>
      </c>
      <c r="AS373" s="53" t="s">
        <v>3383</v>
      </c>
      <c r="AT373" s="53" t="s">
        <v>5688</v>
      </c>
      <c r="AU373" s="53" t="s">
        <v>6108</v>
      </c>
      <c r="AV373" s="53" t="s">
        <v>6109</v>
      </c>
      <c r="AW373" s="54">
        <v>45646.7814467593</v>
      </c>
      <c r="AX373" s="53" t="s">
        <v>6105</v>
      </c>
      <c r="AY373" s="53" t="s">
        <v>4090</v>
      </c>
      <c r="AZ373" s="53" t="s">
        <v>3355</v>
      </c>
      <c r="BA373" s="53" t="s">
        <v>3355</v>
      </c>
      <c r="BB373" s="53" t="s">
        <v>3355</v>
      </c>
      <c r="BC373" s="53" t="s">
        <v>4458</v>
      </c>
      <c r="BD373" s="53" t="s">
        <v>4008</v>
      </c>
      <c r="BE373" s="53" t="s">
        <v>6110</v>
      </c>
      <c r="BF373" s="53" t="s">
        <v>4092</v>
      </c>
      <c r="BG373" s="53" t="s">
        <v>3355</v>
      </c>
      <c r="BH373" s="53" t="s">
        <v>3355</v>
      </c>
      <c r="BI373" s="53" t="s">
        <v>2814</v>
      </c>
      <c r="BJ373" s="53" t="s">
        <v>3355</v>
      </c>
      <c r="BK373" s="53" t="s">
        <v>3355</v>
      </c>
      <c r="BL373" s="53" t="s">
        <v>3355</v>
      </c>
      <c r="BM373" s="53" t="s">
        <v>3355</v>
      </c>
      <c r="BN373" s="53">
        <v>60</v>
      </c>
      <c r="BO373" s="53" t="s">
        <v>3355</v>
      </c>
      <c r="BP373" s="53" t="s">
        <v>5211</v>
      </c>
      <c r="BQ373" s="53" t="s">
        <v>3355</v>
      </c>
      <c r="BR373" s="53" t="s">
        <v>3355</v>
      </c>
      <c r="BS373" s="53" t="s">
        <v>3355</v>
      </c>
      <c r="BT373" s="53" t="s">
        <v>3355</v>
      </c>
      <c r="BU373" s="53">
        <v>250310001782</v>
      </c>
      <c r="BV373" s="53" t="s">
        <v>3355</v>
      </c>
      <c r="BW373" s="53" t="s">
        <v>3355</v>
      </c>
      <c r="BX373" s="53">
        <v>60</v>
      </c>
      <c r="BY373" s="53" t="s">
        <v>1292</v>
      </c>
      <c r="BZ373" s="53" t="s">
        <v>3383</v>
      </c>
      <c r="CA373" s="53" t="s">
        <v>4095</v>
      </c>
      <c r="CB373" s="53" t="s">
        <v>3355</v>
      </c>
      <c r="CC373" s="53" t="s">
        <v>3355</v>
      </c>
      <c r="CD373" s="53" t="s">
        <v>3355</v>
      </c>
      <c r="CE373" t="s">
        <v>4096</v>
      </c>
      <c r="CF373" t="s">
        <v>4097</v>
      </c>
    </row>
    <row r="374" spans="1:84">
      <c r="A374" s="53">
        <v>34243</v>
      </c>
      <c r="B374" s="53" t="s">
        <v>5683</v>
      </c>
      <c r="C374" s="53" t="s">
        <v>3355</v>
      </c>
      <c r="D374" s="53" t="s">
        <v>6111</v>
      </c>
      <c r="E374" s="53" t="s">
        <v>4099</v>
      </c>
      <c r="F374" s="53" t="s">
        <v>6112</v>
      </c>
      <c r="G374" s="53" t="s">
        <v>4095</v>
      </c>
      <c r="H374" s="53" t="s">
        <v>6113</v>
      </c>
      <c r="I374" s="53">
        <v>11277</v>
      </c>
      <c r="J374" s="53" t="s">
        <v>1292</v>
      </c>
      <c r="K374" s="53" t="s">
        <v>4218</v>
      </c>
      <c r="L374" s="53" t="s">
        <v>4219</v>
      </c>
      <c r="M374" s="53" t="s">
        <v>5626</v>
      </c>
      <c r="N374" s="53" t="s">
        <v>6114</v>
      </c>
      <c r="O374" s="53" t="s">
        <v>5685</v>
      </c>
      <c r="P374" s="53" t="s">
        <v>5686</v>
      </c>
      <c r="Q374" s="53" t="s">
        <v>6113</v>
      </c>
      <c r="R374" s="53" t="s">
        <v>6115</v>
      </c>
      <c r="S374" s="53" t="s">
        <v>6116</v>
      </c>
      <c r="T374" s="53" t="s">
        <v>4087</v>
      </c>
      <c r="U374" s="53" t="s">
        <v>4360</v>
      </c>
      <c r="V374" s="53" t="s">
        <v>3352</v>
      </c>
      <c r="W374" s="53" t="s">
        <v>3355</v>
      </c>
      <c r="X374" s="53" t="s">
        <v>6117</v>
      </c>
      <c r="Y374" s="53" t="s">
        <v>4259</v>
      </c>
      <c r="Z374" s="53" t="s">
        <v>5265</v>
      </c>
      <c r="AA374" s="53" t="s">
        <v>5626</v>
      </c>
      <c r="AB374" s="53" t="s">
        <v>5687</v>
      </c>
      <c r="AC374" s="53" t="s">
        <v>4447</v>
      </c>
      <c r="AD374" s="53" t="s">
        <v>3355</v>
      </c>
      <c r="AE374" s="53" t="s">
        <v>3355</v>
      </c>
      <c r="AF374" s="53" t="s">
        <v>3355</v>
      </c>
      <c r="AG374" s="53" t="s">
        <v>3355</v>
      </c>
      <c r="AH374" s="53" t="s">
        <v>3355</v>
      </c>
      <c r="AI374" s="53" t="s">
        <v>3355</v>
      </c>
      <c r="AJ374" s="53" t="s">
        <v>3355</v>
      </c>
      <c r="AK374" s="53" t="s">
        <v>1292</v>
      </c>
      <c r="AL374" s="53" t="s">
        <v>6118</v>
      </c>
      <c r="AM374" s="53" t="s">
        <v>3355</v>
      </c>
      <c r="AN374" s="53" t="s">
        <v>6119</v>
      </c>
      <c r="AO374" s="53" t="s">
        <v>3355</v>
      </c>
      <c r="AP374" s="54">
        <v>45731.8780787037</v>
      </c>
      <c r="AQ374" s="53" t="s">
        <v>6120</v>
      </c>
      <c r="AR374" s="53" t="s">
        <v>5168</v>
      </c>
      <c r="AS374" s="53" t="s">
        <v>3383</v>
      </c>
      <c r="AT374" s="53" t="s">
        <v>5688</v>
      </c>
      <c r="AU374" s="53" t="s">
        <v>6121</v>
      </c>
      <c r="AV374" s="53" t="s">
        <v>6122</v>
      </c>
      <c r="AW374" s="54">
        <v>45643.5314930555</v>
      </c>
      <c r="AX374" s="53" t="s">
        <v>6118</v>
      </c>
      <c r="AY374" s="53" t="s">
        <v>4090</v>
      </c>
      <c r="AZ374" s="53" t="s">
        <v>3355</v>
      </c>
      <c r="BA374" s="53" t="s">
        <v>3355</v>
      </c>
      <c r="BB374" s="53" t="s">
        <v>3355</v>
      </c>
      <c r="BC374" s="53" t="s">
        <v>6123</v>
      </c>
      <c r="BD374" s="53" t="s">
        <v>4008</v>
      </c>
      <c r="BE374" s="53" t="s">
        <v>6124</v>
      </c>
      <c r="BF374" s="53" t="s">
        <v>4092</v>
      </c>
      <c r="BG374" s="53" t="s">
        <v>3355</v>
      </c>
      <c r="BH374" s="53" t="s">
        <v>3355</v>
      </c>
      <c r="BI374" s="53" t="s">
        <v>2814</v>
      </c>
      <c r="BJ374" s="53" t="s">
        <v>3355</v>
      </c>
      <c r="BK374" s="53" t="s">
        <v>3355</v>
      </c>
      <c r="BL374" s="53" t="s">
        <v>3355</v>
      </c>
      <c r="BM374" s="53" t="s">
        <v>3355</v>
      </c>
      <c r="BN374" s="53">
        <v>740</v>
      </c>
      <c r="BO374" s="53" t="s">
        <v>3355</v>
      </c>
      <c r="BP374" s="53" t="s">
        <v>5211</v>
      </c>
      <c r="BQ374" s="53" t="s">
        <v>3355</v>
      </c>
      <c r="BR374" s="53" t="s">
        <v>3355</v>
      </c>
      <c r="BS374" s="53" t="s">
        <v>3355</v>
      </c>
      <c r="BT374" s="53" t="s">
        <v>3355</v>
      </c>
      <c r="BU374" s="53">
        <v>250310001778</v>
      </c>
      <c r="BV374" s="53" t="s">
        <v>3355</v>
      </c>
      <c r="BW374" s="53" t="s">
        <v>3355</v>
      </c>
      <c r="BX374" s="53">
        <v>740</v>
      </c>
      <c r="BY374" s="53" t="s">
        <v>1292</v>
      </c>
      <c r="BZ374" s="53" t="s">
        <v>3383</v>
      </c>
      <c r="CA374" s="53" t="s">
        <v>4095</v>
      </c>
      <c r="CB374" s="53" t="s">
        <v>3355</v>
      </c>
      <c r="CC374" s="53" t="s">
        <v>3355</v>
      </c>
      <c r="CD374" s="53" t="s">
        <v>3355</v>
      </c>
      <c r="CE374" t="s">
        <v>4096</v>
      </c>
      <c r="CF374" t="s">
        <v>4097</v>
      </c>
    </row>
    <row r="375" spans="1:84">
      <c r="A375" s="53">
        <v>35246</v>
      </c>
      <c r="B375" s="53" t="s">
        <v>5683</v>
      </c>
      <c r="C375" s="53" t="s">
        <v>3355</v>
      </c>
      <c r="D375" s="53" t="s">
        <v>5273</v>
      </c>
      <c r="E375" s="53" t="s">
        <v>4099</v>
      </c>
      <c r="F375" s="53" t="s">
        <v>6125</v>
      </c>
      <c r="G375" s="53" t="s">
        <v>4095</v>
      </c>
      <c r="H375" s="53" t="s">
        <v>4217</v>
      </c>
      <c r="I375" s="53">
        <v>30391</v>
      </c>
      <c r="J375" s="53" t="s">
        <v>1292</v>
      </c>
      <c r="K375" s="53" t="s">
        <v>4218</v>
      </c>
      <c r="L375" s="53" t="s">
        <v>4219</v>
      </c>
      <c r="M375" s="53" t="s">
        <v>5222</v>
      </c>
      <c r="N375" s="53" t="s">
        <v>5256</v>
      </c>
      <c r="O375" s="53" t="s">
        <v>5685</v>
      </c>
      <c r="P375" s="53" t="s">
        <v>5686</v>
      </c>
      <c r="Q375" s="53" t="s">
        <v>4217</v>
      </c>
      <c r="R375" s="53" t="s">
        <v>5274</v>
      </c>
      <c r="S375" s="53" t="s">
        <v>4221</v>
      </c>
      <c r="T375" s="53" t="s">
        <v>3355</v>
      </c>
      <c r="U375" s="53" t="s">
        <v>4360</v>
      </c>
      <c r="V375" s="53" t="s">
        <v>4217</v>
      </c>
      <c r="W375" s="53" t="s">
        <v>3355</v>
      </c>
      <c r="X375" s="53" t="s">
        <v>4618</v>
      </c>
      <c r="Y375" s="53" t="s">
        <v>4223</v>
      </c>
      <c r="Z375" s="53" t="s">
        <v>5256</v>
      </c>
      <c r="AA375" s="53" t="s">
        <v>5222</v>
      </c>
      <c r="AB375" s="53" t="s">
        <v>5687</v>
      </c>
      <c r="AC375" s="53" t="s">
        <v>6126</v>
      </c>
      <c r="AD375" s="53" t="s">
        <v>3355</v>
      </c>
      <c r="AE375" s="53" t="s">
        <v>3355</v>
      </c>
      <c r="AF375" s="53" t="s">
        <v>4227</v>
      </c>
      <c r="AG375" s="53" t="s">
        <v>3355</v>
      </c>
      <c r="AH375" s="53" t="s">
        <v>3355</v>
      </c>
      <c r="AI375" s="53" t="s">
        <v>4227</v>
      </c>
      <c r="AJ375" s="53" t="s">
        <v>3355</v>
      </c>
      <c r="AK375" s="53" t="s">
        <v>1292</v>
      </c>
      <c r="AL375" s="53" t="s">
        <v>6127</v>
      </c>
      <c r="AM375" s="53" t="s">
        <v>3355</v>
      </c>
      <c r="AN375" s="53" t="s">
        <v>3355</v>
      </c>
      <c r="AO375" s="53" t="s">
        <v>3355</v>
      </c>
      <c r="AP375" s="54">
        <v>45726.6152314815</v>
      </c>
      <c r="AQ375" s="53" t="s">
        <v>3355</v>
      </c>
      <c r="AR375" s="53" t="s">
        <v>3355</v>
      </c>
      <c r="AS375" s="53" t="s">
        <v>3383</v>
      </c>
      <c r="AT375" s="53" t="s">
        <v>5688</v>
      </c>
      <c r="AU375" s="53" t="s">
        <v>6128</v>
      </c>
      <c r="AV375" s="53" t="s">
        <v>5272</v>
      </c>
      <c r="AW375" s="54">
        <v>45721.4625925926</v>
      </c>
      <c r="AX375" s="53" t="s">
        <v>6127</v>
      </c>
      <c r="AY375" s="53" t="s">
        <v>4090</v>
      </c>
      <c r="AZ375" s="53" t="s">
        <v>3355</v>
      </c>
      <c r="BA375" s="53" t="s">
        <v>3355</v>
      </c>
      <c r="BB375" s="53" t="s">
        <v>3355</v>
      </c>
      <c r="BC375" s="53" t="s">
        <v>3355</v>
      </c>
      <c r="BD375" s="53" t="s">
        <v>5054</v>
      </c>
      <c r="BE375" s="53" t="s">
        <v>3355</v>
      </c>
      <c r="BF375" s="53" t="s">
        <v>4092</v>
      </c>
      <c r="BG375" s="53" t="s">
        <v>3355</v>
      </c>
      <c r="BH375" s="53" t="s">
        <v>3355</v>
      </c>
      <c r="BI375" s="53" t="s">
        <v>739</v>
      </c>
      <c r="BJ375" s="53" t="s">
        <v>3355</v>
      </c>
      <c r="BK375" s="53" t="s">
        <v>3355</v>
      </c>
      <c r="BL375" s="53" t="s">
        <v>3355</v>
      </c>
      <c r="BM375" s="53" t="s">
        <v>3355</v>
      </c>
      <c r="BN375" s="53">
        <v>30391</v>
      </c>
      <c r="BO375" s="53" t="s">
        <v>3355</v>
      </c>
      <c r="BP375" s="53" t="s">
        <v>5211</v>
      </c>
      <c r="BQ375" s="53" t="s">
        <v>3355</v>
      </c>
      <c r="BR375" s="53" t="s">
        <v>3355</v>
      </c>
      <c r="BS375" s="53" t="s">
        <v>3355</v>
      </c>
      <c r="BT375" s="53" t="s">
        <v>1292</v>
      </c>
      <c r="BU375" s="53" t="s">
        <v>3355</v>
      </c>
      <c r="BV375" s="53" t="s">
        <v>3355</v>
      </c>
      <c r="BW375" s="53" t="s">
        <v>3355</v>
      </c>
      <c r="BX375" s="53">
        <v>30391</v>
      </c>
      <c r="BY375" s="53" t="s">
        <v>3355</v>
      </c>
      <c r="BZ375" s="53" t="s">
        <v>3383</v>
      </c>
      <c r="CA375" s="53" t="s">
        <v>3355</v>
      </c>
      <c r="CB375" s="53" t="s">
        <v>3355</v>
      </c>
      <c r="CC375" s="53" t="s">
        <v>3355</v>
      </c>
      <c r="CD375" s="53" t="s">
        <v>5271</v>
      </c>
      <c r="CE375" t="s">
        <v>4096</v>
      </c>
      <c r="CF375" t="s">
        <v>4097</v>
      </c>
    </row>
    <row r="376" spans="1:84">
      <c r="A376" s="53">
        <v>35247</v>
      </c>
      <c r="B376" s="53" t="s">
        <v>5683</v>
      </c>
      <c r="C376" s="53" t="s">
        <v>3355</v>
      </c>
      <c r="D376" s="53" t="s">
        <v>5275</v>
      </c>
      <c r="E376" s="53" t="s">
        <v>4099</v>
      </c>
      <c r="F376" s="53" t="s">
        <v>6129</v>
      </c>
      <c r="G376" s="53" t="s">
        <v>4095</v>
      </c>
      <c r="H376" s="53" t="s">
        <v>4217</v>
      </c>
      <c r="I376" s="53">
        <v>57809.47</v>
      </c>
      <c r="J376" s="53" t="s">
        <v>1292</v>
      </c>
      <c r="K376" s="53" t="s">
        <v>4218</v>
      </c>
      <c r="L376" s="53" t="s">
        <v>4219</v>
      </c>
      <c r="M376" s="53" t="s">
        <v>5222</v>
      </c>
      <c r="N376" s="53" t="s">
        <v>5256</v>
      </c>
      <c r="O376" s="53" t="s">
        <v>5685</v>
      </c>
      <c r="P376" s="53" t="s">
        <v>5686</v>
      </c>
      <c r="Q376" s="53" t="s">
        <v>4217</v>
      </c>
      <c r="R376" s="53" t="s">
        <v>5274</v>
      </c>
      <c r="S376" s="53" t="s">
        <v>4221</v>
      </c>
      <c r="T376" s="53" t="s">
        <v>3355</v>
      </c>
      <c r="U376" s="53" t="s">
        <v>4360</v>
      </c>
      <c r="V376" s="53" t="s">
        <v>4217</v>
      </c>
      <c r="W376" s="53" t="s">
        <v>3355</v>
      </c>
      <c r="X376" s="53" t="s">
        <v>570</v>
      </c>
      <c r="Y376" s="53" t="s">
        <v>4223</v>
      </c>
      <c r="Z376" s="53" t="s">
        <v>5256</v>
      </c>
      <c r="AA376" s="53" t="s">
        <v>5222</v>
      </c>
      <c r="AB376" s="53" t="s">
        <v>5687</v>
      </c>
      <c r="AC376" s="53" t="s">
        <v>6126</v>
      </c>
      <c r="AD376" s="53" t="s">
        <v>3355</v>
      </c>
      <c r="AE376" s="53" t="s">
        <v>3355</v>
      </c>
      <c r="AF376" s="53" t="s">
        <v>4227</v>
      </c>
      <c r="AG376" s="53" t="s">
        <v>3355</v>
      </c>
      <c r="AH376" s="53" t="s">
        <v>3355</v>
      </c>
      <c r="AI376" s="53" t="s">
        <v>4227</v>
      </c>
      <c r="AJ376" s="53" t="s">
        <v>3355</v>
      </c>
      <c r="AK376" s="53" t="s">
        <v>1292</v>
      </c>
      <c r="AL376" s="53" t="s">
        <v>6130</v>
      </c>
      <c r="AM376" s="53" t="s">
        <v>3355</v>
      </c>
      <c r="AN376" s="53" t="s">
        <v>3355</v>
      </c>
      <c r="AO376" s="53" t="s">
        <v>3355</v>
      </c>
      <c r="AP376" s="54">
        <v>45726.6152083333</v>
      </c>
      <c r="AQ376" s="53" t="s">
        <v>3355</v>
      </c>
      <c r="AR376" s="53" t="s">
        <v>3355</v>
      </c>
      <c r="AS376" s="53" t="s">
        <v>3383</v>
      </c>
      <c r="AT376" s="53" t="s">
        <v>5688</v>
      </c>
      <c r="AU376" s="53" t="s">
        <v>6131</v>
      </c>
      <c r="AV376" s="53" t="s">
        <v>5272</v>
      </c>
      <c r="AW376" s="54">
        <v>45721.4614583333</v>
      </c>
      <c r="AX376" s="53" t="s">
        <v>6130</v>
      </c>
      <c r="AY376" s="53" t="s">
        <v>4090</v>
      </c>
      <c r="AZ376" s="53" t="s">
        <v>3355</v>
      </c>
      <c r="BA376" s="53" t="s">
        <v>3355</v>
      </c>
      <c r="BB376" s="53" t="s">
        <v>3355</v>
      </c>
      <c r="BC376" s="53" t="s">
        <v>3355</v>
      </c>
      <c r="BD376" s="53" t="s">
        <v>5054</v>
      </c>
      <c r="BE376" s="53" t="s">
        <v>3355</v>
      </c>
      <c r="BF376" s="53" t="s">
        <v>4092</v>
      </c>
      <c r="BG376" s="53" t="s">
        <v>3355</v>
      </c>
      <c r="BH376" s="53" t="s">
        <v>3355</v>
      </c>
      <c r="BI376" s="53" t="s">
        <v>739</v>
      </c>
      <c r="BJ376" s="53" t="s">
        <v>3355</v>
      </c>
      <c r="BK376" s="53" t="s">
        <v>3355</v>
      </c>
      <c r="BL376" s="53" t="s">
        <v>3355</v>
      </c>
      <c r="BM376" s="53" t="s">
        <v>3355</v>
      </c>
      <c r="BN376" s="53">
        <v>57809.47</v>
      </c>
      <c r="BO376" s="53" t="s">
        <v>3355</v>
      </c>
      <c r="BP376" s="53" t="s">
        <v>5211</v>
      </c>
      <c r="BQ376" s="53" t="s">
        <v>3355</v>
      </c>
      <c r="BR376" s="53" t="s">
        <v>3355</v>
      </c>
      <c r="BS376" s="53" t="s">
        <v>3355</v>
      </c>
      <c r="BT376" s="53" t="s">
        <v>1292</v>
      </c>
      <c r="BU376" s="53" t="s">
        <v>3355</v>
      </c>
      <c r="BV376" s="53" t="s">
        <v>3355</v>
      </c>
      <c r="BW376" s="53" t="s">
        <v>3355</v>
      </c>
      <c r="BX376" s="53">
        <v>57809.47</v>
      </c>
      <c r="BY376" s="53" t="s">
        <v>3355</v>
      </c>
      <c r="BZ376" s="53" t="s">
        <v>3383</v>
      </c>
      <c r="CA376" s="53" t="s">
        <v>3355</v>
      </c>
      <c r="CB376" s="53" t="s">
        <v>3355</v>
      </c>
      <c r="CC376" s="53" t="s">
        <v>3355</v>
      </c>
      <c r="CD376" s="53" t="s">
        <v>5271</v>
      </c>
      <c r="CE376" t="s">
        <v>4096</v>
      </c>
      <c r="CF376" t="s">
        <v>4097</v>
      </c>
    </row>
    <row r="377" spans="1:84">
      <c r="A377" s="53">
        <v>35248</v>
      </c>
      <c r="B377" s="53" t="s">
        <v>5683</v>
      </c>
      <c r="C377" s="53" t="s">
        <v>3355</v>
      </c>
      <c r="D377" s="53" t="s">
        <v>5279</v>
      </c>
      <c r="E377" s="53" t="s">
        <v>4099</v>
      </c>
      <c r="F377" s="53" t="s">
        <v>6132</v>
      </c>
      <c r="G377" s="53" t="s">
        <v>4095</v>
      </c>
      <c r="H377" s="53" t="s">
        <v>4217</v>
      </c>
      <c r="I377" s="53">
        <v>17760</v>
      </c>
      <c r="J377" s="53" t="s">
        <v>1292</v>
      </c>
      <c r="K377" s="53" t="s">
        <v>4218</v>
      </c>
      <c r="L377" s="53" t="s">
        <v>4219</v>
      </c>
      <c r="M377" s="53" t="s">
        <v>5222</v>
      </c>
      <c r="N377" s="53" t="s">
        <v>5256</v>
      </c>
      <c r="O377" s="53" t="s">
        <v>5685</v>
      </c>
      <c r="P377" s="53" t="s">
        <v>5686</v>
      </c>
      <c r="Q377" s="53" t="s">
        <v>4217</v>
      </c>
      <c r="R377" s="53" t="s">
        <v>5274</v>
      </c>
      <c r="S377" s="53" t="s">
        <v>4221</v>
      </c>
      <c r="T377" s="53" t="s">
        <v>3355</v>
      </c>
      <c r="U377" s="53" t="s">
        <v>4360</v>
      </c>
      <c r="V377" s="53" t="s">
        <v>4217</v>
      </c>
      <c r="W377" s="53" t="s">
        <v>3355</v>
      </c>
      <c r="X377" s="53" t="s">
        <v>5048</v>
      </c>
      <c r="Y377" s="53" t="s">
        <v>4223</v>
      </c>
      <c r="Z377" s="53" t="s">
        <v>5256</v>
      </c>
      <c r="AA377" s="53" t="s">
        <v>5222</v>
      </c>
      <c r="AB377" s="53" t="s">
        <v>5687</v>
      </c>
      <c r="AC377" s="53" t="s">
        <v>6126</v>
      </c>
      <c r="AD377" s="53" t="s">
        <v>3355</v>
      </c>
      <c r="AE377" s="53" t="s">
        <v>3355</v>
      </c>
      <c r="AF377" s="53" t="s">
        <v>4227</v>
      </c>
      <c r="AG377" s="53" t="s">
        <v>3355</v>
      </c>
      <c r="AH377" s="53" t="s">
        <v>3355</v>
      </c>
      <c r="AI377" s="53" t="s">
        <v>4227</v>
      </c>
      <c r="AJ377" s="53" t="s">
        <v>3355</v>
      </c>
      <c r="AK377" s="53" t="s">
        <v>1292</v>
      </c>
      <c r="AL377" s="53" t="s">
        <v>6133</v>
      </c>
      <c r="AM377" s="53" t="s">
        <v>3355</v>
      </c>
      <c r="AN377" s="53" t="s">
        <v>3355</v>
      </c>
      <c r="AO377" s="53" t="s">
        <v>3355</v>
      </c>
      <c r="AP377" s="54">
        <v>45726.6151967593</v>
      </c>
      <c r="AQ377" s="53" t="s">
        <v>3355</v>
      </c>
      <c r="AR377" s="53" t="s">
        <v>3355</v>
      </c>
      <c r="AS377" s="53" t="s">
        <v>3383</v>
      </c>
      <c r="AT377" s="53" t="s">
        <v>5688</v>
      </c>
      <c r="AU377" s="53" t="s">
        <v>6134</v>
      </c>
      <c r="AV377" s="53" t="s">
        <v>5272</v>
      </c>
      <c r="AW377" s="54">
        <v>45721.4603472222</v>
      </c>
      <c r="AX377" s="53" t="s">
        <v>6133</v>
      </c>
      <c r="AY377" s="53" t="s">
        <v>4090</v>
      </c>
      <c r="AZ377" s="53" t="s">
        <v>3355</v>
      </c>
      <c r="BA377" s="53" t="s">
        <v>3355</v>
      </c>
      <c r="BB377" s="53" t="s">
        <v>3355</v>
      </c>
      <c r="BC377" s="53" t="s">
        <v>3355</v>
      </c>
      <c r="BD377" s="53" t="s">
        <v>5054</v>
      </c>
      <c r="BE377" s="53" t="s">
        <v>3355</v>
      </c>
      <c r="BF377" s="53" t="s">
        <v>4092</v>
      </c>
      <c r="BG377" s="53" t="s">
        <v>3355</v>
      </c>
      <c r="BH377" s="53" t="s">
        <v>3355</v>
      </c>
      <c r="BI377" s="53" t="s">
        <v>739</v>
      </c>
      <c r="BJ377" s="53" t="s">
        <v>3355</v>
      </c>
      <c r="BK377" s="53" t="s">
        <v>3355</v>
      </c>
      <c r="BL377" s="53" t="s">
        <v>3355</v>
      </c>
      <c r="BM377" s="53" t="s">
        <v>3355</v>
      </c>
      <c r="BN377" s="53">
        <v>17760</v>
      </c>
      <c r="BO377" s="53" t="s">
        <v>3355</v>
      </c>
      <c r="BP377" s="53" t="s">
        <v>5211</v>
      </c>
      <c r="BQ377" s="53" t="s">
        <v>3355</v>
      </c>
      <c r="BR377" s="53" t="s">
        <v>3355</v>
      </c>
      <c r="BS377" s="53" t="s">
        <v>3355</v>
      </c>
      <c r="BT377" s="53" t="s">
        <v>1292</v>
      </c>
      <c r="BU377" s="53" t="s">
        <v>3355</v>
      </c>
      <c r="BV377" s="53" t="s">
        <v>3355</v>
      </c>
      <c r="BW377" s="53" t="s">
        <v>3355</v>
      </c>
      <c r="BX377" s="53">
        <v>17760</v>
      </c>
      <c r="BY377" s="53" t="s">
        <v>3355</v>
      </c>
      <c r="BZ377" s="53" t="s">
        <v>3383</v>
      </c>
      <c r="CA377" s="53" t="s">
        <v>3355</v>
      </c>
      <c r="CB377" s="53" t="s">
        <v>3355</v>
      </c>
      <c r="CC377" s="53" t="s">
        <v>3355</v>
      </c>
      <c r="CD377" s="53" t="s">
        <v>5271</v>
      </c>
      <c r="CE377" t="s">
        <v>4096</v>
      </c>
      <c r="CF377" t="s">
        <v>4097</v>
      </c>
    </row>
    <row r="378" spans="1:84">
      <c r="A378" s="53">
        <v>37492</v>
      </c>
      <c r="B378" s="53" t="s">
        <v>5683</v>
      </c>
      <c r="C378" s="53" t="s">
        <v>3355</v>
      </c>
      <c r="D378" s="53" t="s">
        <v>5307</v>
      </c>
      <c r="E378" s="53" t="s">
        <v>4099</v>
      </c>
      <c r="F378" s="53" t="s">
        <v>6135</v>
      </c>
      <c r="G378" s="53" t="s">
        <v>4095</v>
      </c>
      <c r="H378" s="53" t="s">
        <v>3848</v>
      </c>
      <c r="I378" s="53">
        <v>81000</v>
      </c>
      <c r="J378" s="53" t="s">
        <v>1292</v>
      </c>
      <c r="K378" s="53" t="s">
        <v>4218</v>
      </c>
      <c r="L378" s="53" t="s">
        <v>4219</v>
      </c>
      <c r="M378" s="53" t="s">
        <v>5299</v>
      </c>
      <c r="N378" s="53" t="s">
        <v>5310</v>
      </c>
      <c r="O378" s="53" t="s">
        <v>5685</v>
      </c>
      <c r="P378" s="53" t="s">
        <v>5686</v>
      </c>
      <c r="Q378" s="53" t="s">
        <v>3848</v>
      </c>
      <c r="R378" s="53" t="s">
        <v>4152</v>
      </c>
      <c r="S378" s="53" t="s">
        <v>4153</v>
      </c>
      <c r="T378" s="53" t="s">
        <v>4087</v>
      </c>
      <c r="U378" s="53" t="s">
        <v>4360</v>
      </c>
      <c r="V378" s="53" t="s">
        <v>3352</v>
      </c>
      <c r="W378" s="53" t="s">
        <v>3355</v>
      </c>
      <c r="X378" s="53" t="s">
        <v>5309</v>
      </c>
      <c r="Y378" s="53" t="s">
        <v>4259</v>
      </c>
      <c r="Z378" s="53" t="s">
        <v>5410</v>
      </c>
      <c r="AA378" s="53" t="s">
        <v>5299</v>
      </c>
      <c r="AB378" s="53" t="s">
        <v>5687</v>
      </c>
      <c r="AC378" s="53" t="s">
        <v>4447</v>
      </c>
      <c r="AD378" s="53" t="s">
        <v>3355</v>
      </c>
      <c r="AE378" s="53" t="s">
        <v>3355</v>
      </c>
      <c r="AF378" s="53" t="s">
        <v>4227</v>
      </c>
      <c r="AG378" s="53" t="s">
        <v>3355</v>
      </c>
      <c r="AH378" s="53" t="s">
        <v>3355</v>
      </c>
      <c r="AI378" s="53" t="s">
        <v>4227</v>
      </c>
      <c r="AJ378" s="53" t="s">
        <v>3355</v>
      </c>
      <c r="AK378" s="53" t="s">
        <v>1292</v>
      </c>
      <c r="AL378" s="53" t="s">
        <v>6136</v>
      </c>
      <c r="AM378" s="53" t="s">
        <v>3355</v>
      </c>
      <c r="AN378" s="53" t="s">
        <v>5433</v>
      </c>
      <c r="AO378" s="53" t="s">
        <v>3355</v>
      </c>
      <c r="AP378" s="54">
        <v>45709.9056018519</v>
      </c>
      <c r="AQ378" s="53" t="s">
        <v>6137</v>
      </c>
      <c r="AR378" s="53" t="s">
        <v>3556</v>
      </c>
      <c r="AS378" s="53" t="s">
        <v>3383</v>
      </c>
      <c r="AT378" s="53" t="s">
        <v>5688</v>
      </c>
      <c r="AU378" s="53" t="s">
        <v>6138</v>
      </c>
      <c r="AV378" s="53" t="s">
        <v>5306</v>
      </c>
      <c r="AW378" s="54">
        <v>45672.7815856481</v>
      </c>
      <c r="AX378" s="53" t="s">
        <v>6136</v>
      </c>
      <c r="AY378" s="53" t="s">
        <v>4090</v>
      </c>
      <c r="AZ378" s="53" t="s">
        <v>3355</v>
      </c>
      <c r="BA378" s="53" t="s">
        <v>3355</v>
      </c>
      <c r="BB378" s="53" t="s">
        <v>3355</v>
      </c>
      <c r="BC378" s="53" t="s">
        <v>3371</v>
      </c>
      <c r="BD378" s="53" t="s">
        <v>4155</v>
      </c>
      <c r="BE378" s="53" t="s">
        <v>2841</v>
      </c>
      <c r="BF378" s="53" t="s">
        <v>4092</v>
      </c>
      <c r="BG378" s="53" t="s">
        <v>3355</v>
      </c>
      <c r="BH378" s="53" t="s">
        <v>3355</v>
      </c>
      <c r="BI378" s="53" t="s">
        <v>2814</v>
      </c>
      <c r="BJ378" s="53" t="s">
        <v>3355</v>
      </c>
      <c r="BK378" s="53" t="s">
        <v>3355</v>
      </c>
      <c r="BL378" s="53" t="s">
        <v>3355</v>
      </c>
      <c r="BM378" s="53" t="s">
        <v>3355</v>
      </c>
      <c r="BN378" s="53">
        <v>81000</v>
      </c>
      <c r="BO378" s="53" t="s">
        <v>3355</v>
      </c>
      <c r="BP378" s="53" t="s">
        <v>5315</v>
      </c>
      <c r="BQ378" s="53" t="s">
        <v>3355</v>
      </c>
      <c r="BR378" s="53" t="s">
        <v>3355</v>
      </c>
      <c r="BS378" s="53" t="s">
        <v>3355</v>
      </c>
      <c r="BT378" s="53" t="s">
        <v>3355</v>
      </c>
      <c r="BU378" s="53">
        <v>250220002557</v>
      </c>
      <c r="BV378" s="53" t="s">
        <v>3355</v>
      </c>
      <c r="BW378" s="53" t="s">
        <v>3355</v>
      </c>
      <c r="BX378" s="53">
        <v>81000</v>
      </c>
      <c r="BY378" s="53" t="s">
        <v>1292</v>
      </c>
      <c r="BZ378" s="53" t="s">
        <v>3383</v>
      </c>
      <c r="CA378" s="53" t="s">
        <v>3355</v>
      </c>
      <c r="CB378" s="53" t="s">
        <v>3355</v>
      </c>
      <c r="CC378" s="53" t="s">
        <v>3355</v>
      </c>
      <c r="CD378" s="53" t="s">
        <v>5271</v>
      </c>
      <c r="CE378" t="s">
        <v>4096</v>
      </c>
      <c r="CF378" t="s">
        <v>4097</v>
      </c>
    </row>
    <row r="379" spans="1:84">
      <c r="A379" s="53">
        <v>38547</v>
      </c>
      <c r="B379" s="53" t="s">
        <v>5683</v>
      </c>
      <c r="C379" s="53" t="s">
        <v>3355</v>
      </c>
      <c r="D379" s="53" t="s">
        <v>5318</v>
      </c>
      <c r="E379" s="53" t="s">
        <v>4099</v>
      </c>
      <c r="F379" s="53" t="s">
        <v>6139</v>
      </c>
      <c r="G379" s="53" t="s">
        <v>4095</v>
      </c>
      <c r="H379" s="53" t="s">
        <v>3017</v>
      </c>
      <c r="I379" s="53">
        <v>11925</v>
      </c>
      <c r="J379" s="53" t="s">
        <v>1292</v>
      </c>
      <c r="K379" s="53" t="s">
        <v>4218</v>
      </c>
      <c r="L379" s="53" t="s">
        <v>4219</v>
      </c>
      <c r="M379" s="53" t="s">
        <v>5319</v>
      </c>
      <c r="N379" s="53" t="s">
        <v>5321</v>
      </c>
      <c r="O379" s="53" t="s">
        <v>5685</v>
      </c>
      <c r="P379" s="53" t="s">
        <v>5686</v>
      </c>
      <c r="Q379" s="53" t="s">
        <v>3017</v>
      </c>
      <c r="R379" s="53" t="s">
        <v>4300</v>
      </c>
      <c r="S379" s="53" t="s">
        <v>4153</v>
      </c>
      <c r="T379" s="53" t="s">
        <v>4087</v>
      </c>
      <c r="U379" s="53" t="s">
        <v>4360</v>
      </c>
      <c r="V379" s="53" t="s">
        <v>3352</v>
      </c>
      <c r="W379" s="53" t="s">
        <v>3355</v>
      </c>
      <c r="X379" s="53" t="s">
        <v>5320</v>
      </c>
      <c r="Y379" s="53" t="s">
        <v>4223</v>
      </c>
      <c r="Z379" s="53" t="s">
        <v>5410</v>
      </c>
      <c r="AA379" s="53" t="s">
        <v>5319</v>
      </c>
      <c r="AB379" s="53" t="s">
        <v>5687</v>
      </c>
      <c r="AC379" s="53" t="s">
        <v>4447</v>
      </c>
      <c r="AD379" s="53" t="s">
        <v>3355</v>
      </c>
      <c r="AE379" s="53" t="s">
        <v>3355</v>
      </c>
      <c r="AF379" s="53" t="s">
        <v>4227</v>
      </c>
      <c r="AG379" s="53" t="s">
        <v>3355</v>
      </c>
      <c r="AH379" s="53" t="s">
        <v>3355</v>
      </c>
      <c r="AI379" s="53" t="s">
        <v>4227</v>
      </c>
      <c r="AJ379" s="53" t="s">
        <v>3355</v>
      </c>
      <c r="AK379" s="53" t="s">
        <v>1292</v>
      </c>
      <c r="AL379" s="53" t="s">
        <v>6140</v>
      </c>
      <c r="AM379" s="53" t="s">
        <v>3355</v>
      </c>
      <c r="AN379" s="53" t="s">
        <v>5433</v>
      </c>
      <c r="AO379" s="53" t="s">
        <v>3355</v>
      </c>
      <c r="AP379" s="54">
        <v>45708.8862962963</v>
      </c>
      <c r="AQ379" s="53" t="s">
        <v>6141</v>
      </c>
      <c r="AR379" s="53" t="s">
        <v>3556</v>
      </c>
      <c r="AS379" s="53" t="s">
        <v>3383</v>
      </c>
      <c r="AT379" s="53" t="s">
        <v>5688</v>
      </c>
      <c r="AU379" s="53" t="s">
        <v>6142</v>
      </c>
      <c r="AV379" s="53" t="s">
        <v>5317</v>
      </c>
      <c r="AW379" s="54">
        <v>45680.7816087963</v>
      </c>
      <c r="AX379" s="53" t="s">
        <v>6140</v>
      </c>
      <c r="AY379" s="53" t="s">
        <v>4090</v>
      </c>
      <c r="AZ379" s="53" t="s">
        <v>3355</v>
      </c>
      <c r="BA379" s="53" t="s">
        <v>3355</v>
      </c>
      <c r="BB379" s="53" t="s">
        <v>3355</v>
      </c>
      <c r="BC379" s="53" t="s">
        <v>3015</v>
      </c>
      <c r="BD379" s="53" t="s">
        <v>4307</v>
      </c>
      <c r="BE379" s="53" t="s">
        <v>2866</v>
      </c>
      <c r="BF379" s="53" t="s">
        <v>4092</v>
      </c>
      <c r="BG379" s="53" t="s">
        <v>3355</v>
      </c>
      <c r="BH379" s="53" t="s">
        <v>3355</v>
      </c>
      <c r="BI379" s="53" t="s">
        <v>2814</v>
      </c>
      <c r="BJ379" s="53" t="s">
        <v>3355</v>
      </c>
      <c r="BK379" s="53" t="s">
        <v>3355</v>
      </c>
      <c r="BL379" s="53" t="s">
        <v>3355</v>
      </c>
      <c r="BM379" s="53" t="s">
        <v>3355</v>
      </c>
      <c r="BN379" s="53">
        <v>11925</v>
      </c>
      <c r="BO379" s="53" t="s">
        <v>3355</v>
      </c>
      <c r="BP379" s="53" t="s">
        <v>5315</v>
      </c>
      <c r="BQ379" s="53" t="s">
        <v>3355</v>
      </c>
      <c r="BR379" s="53" t="s">
        <v>3355</v>
      </c>
      <c r="BS379" s="53" t="s">
        <v>3355</v>
      </c>
      <c r="BT379" s="53" t="s">
        <v>3355</v>
      </c>
      <c r="BU379" s="53">
        <v>250220002579</v>
      </c>
      <c r="BV379" s="53" t="s">
        <v>3355</v>
      </c>
      <c r="BW379" s="53" t="s">
        <v>3355</v>
      </c>
      <c r="BX379" s="53">
        <v>11925</v>
      </c>
      <c r="BY379" s="53" t="s">
        <v>1292</v>
      </c>
      <c r="BZ379" s="53" t="s">
        <v>3383</v>
      </c>
      <c r="CA379" s="53" t="s">
        <v>3355</v>
      </c>
      <c r="CB379" s="53" t="s">
        <v>3355</v>
      </c>
      <c r="CC379" s="53" t="s">
        <v>3355</v>
      </c>
      <c r="CD379" s="53" t="s">
        <v>5271</v>
      </c>
      <c r="CE379" t="s">
        <v>4096</v>
      </c>
      <c r="CF379" t="s">
        <v>4097</v>
      </c>
    </row>
    <row r="380" spans="1:84">
      <c r="A380" s="53">
        <v>38558</v>
      </c>
      <c r="B380" s="53" t="s">
        <v>5683</v>
      </c>
      <c r="C380" s="53" t="s">
        <v>3355</v>
      </c>
      <c r="D380" s="53" t="s">
        <v>5334</v>
      </c>
      <c r="E380" s="53" t="s">
        <v>4099</v>
      </c>
      <c r="F380" s="53" t="s">
        <v>6143</v>
      </c>
      <c r="G380" s="53" t="s">
        <v>4095</v>
      </c>
      <c r="H380" s="53" t="s">
        <v>5335</v>
      </c>
      <c r="I380" s="53">
        <v>2000</v>
      </c>
      <c r="J380" s="53" t="s">
        <v>1292</v>
      </c>
      <c r="K380" s="53" t="s">
        <v>4218</v>
      </c>
      <c r="L380" s="53" t="s">
        <v>4219</v>
      </c>
      <c r="M380" s="53" t="s">
        <v>5319</v>
      </c>
      <c r="N380" s="53" t="s">
        <v>3558</v>
      </c>
      <c r="O380" s="53" t="s">
        <v>5685</v>
      </c>
      <c r="P380" s="53" t="s">
        <v>5686</v>
      </c>
      <c r="Q380" s="53" t="s">
        <v>4103</v>
      </c>
      <c r="R380" s="53" t="s">
        <v>5336</v>
      </c>
      <c r="S380" s="53" t="s">
        <v>5337</v>
      </c>
      <c r="T380" s="53" t="s">
        <v>4106</v>
      </c>
      <c r="U380" s="53" t="s">
        <v>4360</v>
      </c>
      <c r="V380" s="53" t="s">
        <v>3352</v>
      </c>
      <c r="W380" s="53" t="s">
        <v>3355</v>
      </c>
      <c r="X380" s="53" t="s">
        <v>3355</v>
      </c>
      <c r="Y380" s="53" t="s">
        <v>4223</v>
      </c>
      <c r="Z380" s="53" t="s">
        <v>5410</v>
      </c>
      <c r="AA380" s="53" t="s">
        <v>5319</v>
      </c>
      <c r="AB380" s="53" t="s">
        <v>5687</v>
      </c>
      <c r="AC380" s="53" t="s">
        <v>4447</v>
      </c>
      <c r="AD380" s="53" t="s">
        <v>3355</v>
      </c>
      <c r="AE380" s="53" t="s">
        <v>3355</v>
      </c>
      <c r="AF380" s="53" t="s">
        <v>4227</v>
      </c>
      <c r="AG380" s="53" t="s">
        <v>3355</v>
      </c>
      <c r="AH380" s="53" t="s">
        <v>3355</v>
      </c>
      <c r="AI380" s="53" t="s">
        <v>4227</v>
      </c>
      <c r="AJ380" s="53" t="s">
        <v>3355</v>
      </c>
      <c r="AK380" s="53" t="s">
        <v>1292</v>
      </c>
      <c r="AL380" s="53" t="s">
        <v>6144</v>
      </c>
      <c r="AM380" s="53" t="s">
        <v>3355</v>
      </c>
      <c r="AN380" s="53" t="s">
        <v>5433</v>
      </c>
      <c r="AO380" s="53" t="s">
        <v>3355</v>
      </c>
      <c r="AP380" s="54">
        <v>45708.8847916667</v>
      </c>
      <c r="AQ380" s="53" t="s">
        <v>6145</v>
      </c>
      <c r="AR380" s="53" t="s">
        <v>3556</v>
      </c>
      <c r="AS380" s="53" t="s">
        <v>3383</v>
      </c>
      <c r="AT380" s="53" t="s">
        <v>5691</v>
      </c>
      <c r="AU380" s="53" t="s">
        <v>6146</v>
      </c>
      <c r="AV380" s="53" t="s">
        <v>5333</v>
      </c>
      <c r="AW380" s="54">
        <v>45679.6476851852</v>
      </c>
      <c r="AX380" s="53" t="s">
        <v>6144</v>
      </c>
      <c r="AY380" s="53" t="s">
        <v>4090</v>
      </c>
      <c r="AZ380" s="53" t="s">
        <v>3355</v>
      </c>
      <c r="BA380" s="53" t="s">
        <v>3355</v>
      </c>
      <c r="BB380" s="53" t="s">
        <v>3355</v>
      </c>
      <c r="BC380" s="53" t="s">
        <v>4109</v>
      </c>
      <c r="BD380" s="53" t="s">
        <v>4110</v>
      </c>
      <c r="BE380" s="53" t="s">
        <v>3355</v>
      </c>
      <c r="BF380" s="53" t="s">
        <v>4092</v>
      </c>
      <c r="BG380" s="53" t="s">
        <v>4111</v>
      </c>
      <c r="BH380" s="53" t="s">
        <v>5341</v>
      </c>
      <c r="BI380" s="53" t="s">
        <v>4113</v>
      </c>
      <c r="BJ380" s="53" t="s">
        <v>3355</v>
      </c>
      <c r="BK380" s="53" t="s">
        <v>3355</v>
      </c>
      <c r="BL380" s="53" t="s">
        <v>3355</v>
      </c>
      <c r="BM380" s="53" t="s">
        <v>3355</v>
      </c>
      <c r="BN380" s="53">
        <v>2000</v>
      </c>
      <c r="BO380" s="53" t="s">
        <v>3355</v>
      </c>
      <c r="BP380" s="53" t="s">
        <v>5315</v>
      </c>
      <c r="BQ380" s="53" t="s">
        <v>4114</v>
      </c>
      <c r="BR380" s="53" t="s">
        <v>3355</v>
      </c>
      <c r="BS380" s="53" t="s">
        <v>3355</v>
      </c>
      <c r="BT380" s="53" t="s">
        <v>1292</v>
      </c>
      <c r="BU380" s="53">
        <v>250220002575</v>
      </c>
      <c r="BV380" s="53" t="s">
        <v>3355</v>
      </c>
      <c r="BW380" s="53" t="s">
        <v>3355</v>
      </c>
      <c r="BX380" s="53">
        <v>2000</v>
      </c>
      <c r="BY380" s="53" t="s">
        <v>3355</v>
      </c>
      <c r="BZ380" s="53" t="s">
        <v>3383</v>
      </c>
      <c r="CA380" s="53" t="s">
        <v>3355</v>
      </c>
      <c r="CB380" s="53" t="s">
        <v>3355</v>
      </c>
      <c r="CC380" s="53" t="s">
        <v>3355</v>
      </c>
      <c r="CD380" s="53" t="s">
        <v>5271</v>
      </c>
      <c r="CE380" t="s">
        <v>4096</v>
      </c>
      <c r="CF380" t="s">
        <v>4097</v>
      </c>
    </row>
    <row r="381" spans="1:84">
      <c r="A381" s="53">
        <v>38579</v>
      </c>
      <c r="B381" s="53" t="s">
        <v>5683</v>
      </c>
      <c r="C381" s="53" t="s">
        <v>3355</v>
      </c>
      <c r="D381" s="53" t="s">
        <v>5327</v>
      </c>
      <c r="E381" s="53" t="s">
        <v>4099</v>
      </c>
      <c r="F381" s="53" t="s">
        <v>6147</v>
      </c>
      <c r="G381" s="53" t="s">
        <v>4095</v>
      </c>
      <c r="H381" s="53" t="s">
        <v>5328</v>
      </c>
      <c r="I381" s="53">
        <v>2000</v>
      </c>
      <c r="J381" s="53" t="s">
        <v>1292</v>
      </c>
      <c r="K381" s="53" t="s">
        <v>4218</v>
      </c>
      <c r="L381" s="53" t="s">
        <v>4219</v>
      </c>
      <c r="M381" s="53" t="s">
        <v>5319</v>
      </c>
      <c r="N381" s="53" t="s">
        <v>3558</v>
      </c>
      <c r="O381" s="53" t="s">
        <v>5685</v>
      </c>
      <c r="P381" s="53" t="s">
        <v>5686</v>
      </c>
      <c r="Q381" s="53" t="s">
        <v>4103</v>
      </c>
      <c r="R381" s="53" t="s">
        <v>5329</v>
      </c>
      <c r="S381" s="53" t="s">
        <v>5330</v>
      </c>
      <c r="T381" s="53" t="s">
        <v>4106</v>
      </c>
      <c r="U381" s="53" t="s">
        <v>4360</v>
      </c>
      <c r="V381" s="53" t="s">
        <v>3352</v>
      </c>
      <c r="W381" s="53" t="s">
        <v>3355</v>
      </c>
      <c r="X381" s="53" t="s">
        <v>3355</v>
      </c>
      <c r="Y381" s="53" t="s">
        <v>4223</v>
      </c>
      <c r="Z381" s="53" t="s">
        <v>5410</v>
      </c>
      <c r="AA381" s="53" t="s">
        <v>5319</v>
      </c>
      <c r="AB381" s="53" t="s">
        <v>5687</v>
      </c>
      <c r="AC381" s="53" t="s">
        <v>4447</v>
      </c>
      <c r="AD381" s="53" t="s">
        <v>3355</v>
      </c>
      <c r="AE381" s="53" t="s">
        <v>3355</v>
      </c>
      <c r="AF381" s="53" t="s">
        <v>4227</v>
      </c>
      <c r="AG381" s="53" t="s">
        <v>3355</v>
      </c>
      <c r="AH381" s="53" t="s">
        <v>3355</v>
      </c>
      <c r="AI381" s="53" t="s">
        <v>4227</v>
      </c>
      <c r="AJ381" s="53" t="s">
        <v>3355</v>
      </c>
      <c r="AK381" s="53" t="s">
        <v>1292</v>
      </c>
      <c r="AL381" s="53" t="s">
        <v>6148</v>
      </c>
      <c r="AM381" s="53" t="s">
        <v>3355</v>
      </c>
      <c r="AN381" s="53" t="s">
        <v>5433</v>
      </c>
      <c r="AO381" s="53" t="s">
        <v>3355</v>
      </c>
      <c r="AP381" s="54">
        <v>45708.8743518519</v>
      </c>
      <c r="AQ381" s="53" t="s">
        <v>6149</v>
      </c>
      <c r="AR381" s="53" t="s">
        <v>3556</v>
      </c>
      <c r="AS381" s="53" t="s">
        <v>3383</v>
      </c>
      <c r="AT381" s="53" t="s">
        <v>5691</v>
      </c>
      <c r="AU381" s="53" t="s">
        <v>6150</v>
      </c>
      <c r="AV381" s="53" t="s">
        <v>5326</v>
      </c>
      <c r="AW381" s="54">
        <v>45674.698125</v>
      </c>
      <c r="AX381" s="53" t="s">
        <v>6148</v>
      </c>
      <c r="AY381" s="53" t="s">
        <v>4090</v>
      </c>
      <c r="AZ381" s="53" t="s">
        <v>3355</v>
      </c>
      <c r="BA381" s="53" t="s">
        <v>3355</v>
      </c>
      <c r="BB381" s="53" t="s">
        <v>3355</v>
      </c>
      <c r="BC381" s="53" t="s">
        <v>4109</v>
      </c>
      <c r="BD381" s="53" t="s">
        <v>4110</v>
      </c>
      <c r="BE381" s="53" t="s">
        <v>3355</v>
      </c>
      <c r="BF381" s="53" t="s">
        <v>4092</v>
      </c>
      <c r="BG381" s="53" t="s">
        <v>4111</v>
      </c>
      <c r="BH381" s="53" t="s">
        <v>3355</v>
      </c>
      <c r="BI381" s="53" t="s">
        <v>4113</v>
      </c>
      <c r="BJ381" s="53" t="s">
        <v>3355</v>
      </c>
      <c r="BK381" s="53" t="s">
        <v>3355</v>
      </c>
      <c r="BL381" s="53" t="s">
        <v>3355</v>
      </c>
      <c r="BM381" s="53" t="s">
        <v>3355</v>
      </c>
      <c r="BN381" s="53">
        <v>1000</v>
      </c>
      <c r="BO381" s="53" t="s">
        <v>3355</v>
      </c>
      <c r="BP381" s="53" t="s">
        <v>5315</v>
      </c>
      <c r="BQ381" s="53" t="s">
        <v>4114</v>
      </c>
      <c r="BR381" s="53" t="s">
        <v>3355</v>
      </c>
      <c r="BS381" s="53" t="s">
        <v>3355</v>
      </c>
      <c r="BT381" s="53" t="s">
        <v>1292</v>
      </c>
      <c r="BU381" s="53">
        <v>250220002576</v>
      </c>
      <c r="BV381" s="53" t="s">
        <v>3355</v>
      </c>
      <c r="BW381" s="53" t="s">
        <v>3355</v>
      </c>
      <c r="BX381" s="53">
        <v>1000</v>
      </c>
      <c r="BY381" s="53" t="s">
        <v>3355</v>
      </c>
      <c r="BZ381" s="53" t="s">
        <v>3383</v>
      </c>
      <c r="CA381" s="53" t="s">
        <v>3355</v>
      </c>
      <c r="CB381" s="53" t="s">
        <v>3355</v>
      </c>
      <c r="CC381" s="53" t="s">
        <v>3355</v>
      </c>
      <c r="CD381" s="53" t="s">
        <v>5271</v>
      </c>
      <c r="CE381" t="s">
        <v>4096</v>
      </c>
      <c r="CF381" t="s">
        <v>4097</v>
      </c>
    </row>
    <row r="382" spans="1:84">
      <c r="A382" s="53">
        <v>38649</v>
      </c>
      <c r="B382" s="53" t="s">
        <v>5683</v>
      </c>
      <c r="C382" s="53" t="s">
        <v>3355</v>
      </c>
      <c r="D382" s="53" t="s">
        <v>5353</v>
      </c>
      <c r="E382" s="53" t="s">
        <v>4099</v>
      </c>
      <c r="F382" s="53" t="s">
        <v>6151</v>
      </c>
      <c r="G382" s="53" t="s">
        <v>4095</v>
      </c>
      <c r="H382" s="53" t="s">
        <v>3116</v>
      </c>
      <c r="I382" s="53">
        <v>4572</v>
      </c>
      <c r="J382" s="53" t="s">
        <v>1292</v>
      </c>
      <c r="K382" s="53" t="s">
        <v>4218</v>
      </c>
      <c r="L382" s="53" t="s">
        <v>4219</v>
      </c>
      <c r="M382" s="53" t="s">
        <v>5319</v>
      </c>
      <c r="N382" s="53" t="s">
        <v>5346</v>
      </c>
      <c r="O382" s="53" t="s">
        <v>5685</v>
      </c>
      <c r="P382" s="53" t="s">
        <v>5686</v>
      </c>
      <c r="Q382" s="53" t="s">
        <v>3116</v>
      </c>
      <c r="R382" s="53" t="s">
        <v>4193</v>
      </c>
      <c r="S382" s="53" t="s">
        <v>4194</v>
      </c>
      <c r="T382" s="53" t="s">
        <v>4087</v>
      </c>
      <c r="U382" s="53" t="s">
        <v>4360</v>
      </c>
      <c r="V382" s="53" t="s">
        <v>3352</v>
      </c>
      <c r="W382" s="53" t="s">
        <v>3355</v>
      </c>
      <c r="X382" s="53" t="s">
        <v>5354</v>
      </c>
      <c r="Y382" s="53" t="s">
        <v>4223</v>
      </c>
      <c r="Z382" s="53" t="s">
        <v>5410</v>
      </c>
      <c r="AA382" s="53" t="s">
        <v>5319</v>
      </c>
      <c r="AB382" s="53" t="s">
        <v>5687</v>
      </c>
      <c r="AC382" s="53" t="s">
        <v>4447</v>
      </c>
      <c r="AD382" s="53" t="s">
        <v>3355</v>
      </c>
      <c r="AE382" s="53" t="s">
        <v>3355</v>
      </c>
      <c r="AF382" s="53" t="s">
        <v>3355</v>
      </c>
      <c r="AG382" s="53" t="s">
        <v>3355</v>
      </c>
      <c r="AH382" s="53" t="s">
        <v>3355</v>
      </c>
      <c r="AI382" s="53" t="s">
        <v>3355</v>
      </c>
      <c r="AJ382" s="53" t="s">
        <v>3355</v>
      </c>
      <c r="AK382" s="53" t="s">
        <v>1292</v>
      </c>
      <c r="AL382" s="53" t="s">
        <v>6152</v>
      </c>
      <c r="AM382" s="53" t="s">
        <v>3355</v>
      </c>
      <c r="AN382" s="53" t="s">
        <v>5433</v>
      </c>
      <c r="AO382" s="53" t="s">
        <v>3355</v>
      </c>
      <c r="AP382" s="54">
        <v>45708.8741319445</v>
      </c>
      <c r="AQ382" s="53" t="s">
        <v>6153</v>
      </c>
      <c r="AR382" s="53" t="s">
        <v>3556</v>
      </c>
      <c r="AS382" s="53" t="s">
        <v>3383</v>
      </c>
      <c r="AT382" s="53" t="s">
        <v>5688</v>
      </c>
      <c r="AU382" s="53" t="s">
        <v>6154</v>
      </c>
      <c r="AV382" s="53" t="s">
        <v>5352</v>
      </c>
      <c r="AW382" s="54">
        <v>45652.9482523148</v>
      </c>
      <c r="AX382" s="53" t="s">
        <v>6152</v>
      </c>
      <c r="AY382" s="53" t="s">
        <v>4090</v>
      </c>
      <c r="AZ382" s="53" t="s">
        <v>3355</v>
      </c>
      <c r="BA382" s="53" t="s">
        <v>1292</v>
      </c>
      <c r="BB382" s="53" t="s">
        <v>3355</v>
      </c>
      <c r="BC382" s="53" t="s">
        <v>2954</v>
      </c>
      <c r="BD382" s="53" t="s">
        <v>4164</v>
      </c>
      <c r="BE382" s="53" t="s">
        <v>3355</v>
      </c>
      <c r="BF382" s="53" t="s">
        <v>4092</v>
      </c>
      <c r="BG382" s="53" t="s">
        <v>3355</v>
      </c>
      <c r="BH382" s="53" t="s">
        <v>3355</v>
      </c>
      <c r="BI382" s="53" t="s">
        <v>2814</v>
      </c>
      <c r="BJ382" s="53" t="s">
        <v>3355</v>
      </c>
      <c r="BK382" s="53" t="s">
        <v>3355</v>
      </c>
      <c r="BL382" s="53" t="s">
        <v>3355</v>
      </c>
      <c r="BM382" s="53" t="s">
        <v>3355</v>
      </c>
      <c r="BN382" s="53">
        <v>4572</v>
      </c>
      <c r="BO382" s="53" t="s">
        <v>3355</v>
      </c>
      <c r="BP382" s="53" t="s">
        <v>5315</v>
      </c>
      <c r="BQ382" s="53" t="s">
        <v>3355</v>
      </c>
      <c r="BR382" s="53" t="s">
        <v>3355</v>
      </c>
      <c r="BS382" s="53" t="s">
        <v>3355</v>
      </c>
      <c r="BT382" s="53" t="s">
        <v>3355</v>
      </c>
      <c r="BU382" s="53">
        <v>250220002573</v>
      </c>
      <c r="BV382" s="53" t="s">
        <v>3355</v>
      </c>
      <c r="BW382" s="53" t="s">
        <v>3355</v>
      </c>
      <c r="BX382" s="53">
        <v>4572</v>
      </c>
      <c r="BY382" s="53" t="s">
        <v>3355</v>
      </c>
      <c r="BZ382" s="53" t="s">
        <v>3383</v>
      </c>
      <c r="CA382" s="53" t="s">
        <v>4095</v>
      </c>
      <c r="CB382" s="53" t="s">
        <v>3355</v>
      </c>
      <c r="CC382" s="53" t="s">
        <v>3355</v>
      </c>
      <c r="CD382" s="53" t="s">
        <v>3355</v>
      </c>
      <c r="CE382" t="s">
        <v>4096</v>
      </c>
      <c r="CF382" t="s">
        <v>4097</v>
      </c>
    </row>
    <row r="383" spans="1:84">
      <c r="A383" s="53">
        <v>38651</v>
      </c>
      <c r="B383" s="53" t="s">
        <v>5683</v>
      </c>
      <c r="C383" s="53" t="s">
        <v>3355</v>
      </c>
      <c r="D383" s="53" t="s">
        <v>5343</v>
      </c>
      <c r="E383" s="53" t="s">
        <v>4099</v>
      </c>
      <c r="F383" s="53" t="s">
        <v>6155</v>
      </c>
      <c r="G383" s="53" t="s">
        <v>4095</v>
      </c>
      <c r="H383" s="53" t="s">
        <v>3116</v>
      </c>
      <c r="I383" s="53">
        <v>4992</v>
      </c>
      <c r="J383" s="53" t="s">
        <v>1292</v>
      </c>
      <c r="K383" s="53" t="s">
        <v>4218</v>
      </c>
      <c r="L383" s="53" t="s">
        <v>4219</v>
      </c>
      <c r="M383" s="53" t="s">
        <v>5319</v>
      </c>
      <c r="N383" s="53" t="s">
        <v>5346</v>
      </c>
      <c r="O383" s="53" t="s">
        <v>5685</v>
      </c>
      <c r="P383" s="53" t="s">
        <v>5686</v>
      </c>
      <c r="Q383" s="53" t="s">
        <v>3116</v>
      </c>
      <c r="R383" s="53" t="s">
        <v>4193</v>
      </c>
      <c r="S383" s="53" t="s">
        <v>4194</v>
      </c>
      <c r="T383" s="53" t="s">
        <v>4087</v>
      </c>
      <c r="U383" s="53" t="s">
        <v>4360</v>
      </c>
      <c r="V383" s="53" t="s">
        <v>3352</v>
      </c>
      <c r="W383" s="53" t="s">
        <v>3355</v>
      </c>
      <c r="X383" s="53" t="s">
        <v>5345</v>
      </c>
      <c r="Y383" s="53" t="s">
        <v>4223</v>
      </c>
      <c r="Z383" s="53" t="s">
        <v>5410</v>
      </c>
      <c r="AA383" s="53" t="s">
        <v>5319</v>
      </c>
      <c r="AB383" s="53" t="s">
        <v>5687</v>
      </c>
      <c r="AC383" s="53" t="s">
        <v>4447</v>
      </c>
      <c r="AD383" s="53" t="s">
        <v>3355</v>
      </c>
      <c r="AE383" s="53" t="s">
        <v>3355</v>
      </c>
      <c r="AF383" s="53" t="s">
        <v>3355</v>
      </c>
      <c r="AG383" s="53" t="s">
        <v>3355</v>
      </c>
      <c r="AH383" s="53" t="s">
        <v>3355</v>
      </c>
      <c r="AI383" s="53" t="s">
        <v>3355</v>
      </c>
      <c r="AJ383" s="53" t="s">
        <v>3355</v>
      </c>
      <c r="AK383" s="53" t="s">
        <v>1292</v>
      </c>
      <c r="AL383" s="53" t="s">
        <v>6156</v>
      </c>
      <c r="AM383" s="53" t="s">
        <v>3355</v>
      </c>
      <c r="AN383" s="53" t="s">
        <v>5433</v>
      </c>
      <c r="AO383" s="53" t="s">
        <v>3355</v>
      </c>
      <c r="AP383" s="54">
        <v>45708.8749537037</v>
      </c>
      <c r="AQ383" s="53" t="s">
        <v>6157</v>
      </c>
      <c r="AR383" s="53" t="s">
        <v>3556</v>
      </c>
      <c r="AS383" s="53" t="s">
        <v>3383</v>
      </c>
      <c r="AT383" s="53" t="s">
        <v>5688</v>
      </c>
      <c r="AU383" s="53" t="s">
        <v>6158</v>
      </c>
      <c r="AV383" s="53" t="s">
        <v>5342</v>
      </c>
      <c r="AW383" s="54">
        <v>45652.9482523148</v>
      </c>
      <c r="AX383" s="53" t="s">
        <v>6156</v>
      </c>
      <c r="AY383" s="53" t="s">
        <v>4090</v>
      </c>
      <c r="AZ383" s="53" t="s">
        <v>3355</v>
      </c>
      <c r="BA383" s="53" t="s">
        <v>1292</v>
      </c>
      <c r="BB383" s="53" t="s">
        <v>3355</v>
      </c>
      <c r="BC383" s="53" t="s">
        <v>2954</v>
      </c>
      <c r="BD383" s="53" t="s">
        <v>4164</v>
      </c>
      <c r="BE383" s="53" t="s">
        <v>3355</v>
      </c>
      <c r="BF383" s="53" t="s">
        <v>4092</v>
      </c>
      <c r="BG383" s="53" t="s">
        <v>3355</v>
      </c>
      <c r="BH383" s="53" t="s">
        <v>3355</v>
      </c>
      <c r="BI383" s="53" t="s">
        <v>2814</v>
      </c>
      <c r="BJ383" s="53" t="s">
        <v>3355</v>
      </c>
      <c r="BK383" s="53" t="s">
        <v>3355</v>
      </c>
      <c r="BL383" s="53" t="s">
        <v>3355</v>
      </c>
      <c r="BM383" s="53" t="s">
        <v>3355</v>
      </c>
      <c r="BN383" s="53">
        <v>4992</v>
      </c>
      <c r="BO383" s="53" t="s">
        <v>3355</v>
      </c>
      <c r="BP383" s="53" t="s">
        <v>5315</v>
      </c>
      <c r="BQ383" s="53" t="s">
        <v>3355</v>
      </c>
      <c r="BR383" s="53" t="s">
        <v>3355</v>
      </c>
      <c r="BS383" s="53" t="s">
        <v>3355</v>
      </c>
      <c r="BT383" s="53" t="s">
        <v>3355</v>
      </c>
      <c r="BU383" s="53">
        <v>250220002572</v>
      </c>
      <c r="BV383" s="53" t="s">
        <v>3355</v>
      </c>
      <c r="BW383" s="53" t="s">
        <v>3355</v>
      </c>
      <c r="BX383" s="53">
        <v>4992</v>
      </c>
      <c r="BY383" s="53" t="s">
        <v>3355</v>
      </c>
      <c r="BZ383" s="53" t="s">
        <v>3383</v>
      </c>
      <c r="CA383" s="53" t="s">
        <v>4095</v>
      </c>
      <c r="CB383" s="53" t="s">
        <v>3355</v>
      </c>
      <c r="CC383" s="53" t="s">
        <v>3355</v>
      </c>
      <c r="CD383" s="53" t="s">
        <v>3355</v>
      </c>
      <c r="CE383" t="s">
        <v>4096</v>
      </c>
      <c r="CF383" t="s">
        <v>4097</v>
      </c>
    </row>
    <row r="384" spans="1:84">
      <c r="A384" s="53">
        <v>38667</v>
      </c>
      <c r="B384" s="53" t="s">
        <v>5683</v>
      </c>
      <c r="C384" s="53" t="s">
        <v>3355</v>
      </c>
      <c r="D384" s="53" t="s">
        <v>5360</v>
      </c>
      <c r="E384" s="53" t="s">
        <v>4099</v>
      </c>
      <c r="F384" s="53" t="s">
        <v>6159</v>
      </c>
      <c r="G384" s="53" t="s">
        <v>4095</v>
      </c>
      <c r="H384" s="53" t="s">
        <v>3181</v>
      </c>
      <c r="I384" s="53">
        <v>2941.33</v>
      </c>
      <c r="J384" s="53" t="s">
        <v>1292</v>
      </c>
      <c r="K384" s="53" t="s">
        <v>4218</v>
      </c>
      <c r="L384" s="53" t="s">
        <v>4219</v>
      </c>
      <c r="M384" s="53" t="s">
        <v>5319</v>
      </c>
      <c r="N384" s="53" t="s">
        <v>5363</v>
      </c>
      <c r="O384" s="53" t="s">
        <v>5685</v>
      </c>
      <c r="P384" s="53" t="s">
        <v>5686</v>
      </c>
      <c r="Q384" s="53" t="s">
        <v>3181</v>
      </c>
      <c r="R384" s="53" t="s">
        <v>4240</v>
      </c>
      <c r="S384" s="53" t="s">
        <v>4241</v>
      </c>
      <c r="T384" s="53" t="s">
        <v>4087</v>
      </c>
      <c r="U384" s="53" t="s">
        <v>4360</v>
      </c>
      <c r="V384" s="53" t="s">
        <v>3352</v>
      </c>
      <c r="W384" s="53" t="s">
        <v>3355</v>
      </c>
      <c r="X384" s="53" t="s">
        <v>5362</v>
      </c>
      <c r="Y384" s="53" t="s">
        <v>4223</v>
      </c>
      <c r="Z384" s="53" t="s">
        <v>5410</v>
      </c>
      <c r="AA384" s="53" t="s">
        <v>5319</v>
      </c>
      <c r="AB384" s="53" t="s">
        <v>5687</v>
      </c>
      <c r="AC384" s="53" t="s">
        <v>4447</v>
      </c>
      <c r="AD384" s="53" t="s">
        <v>3355</v>
      </c>
      <c r="AE384" s="53" t="s">
        <v>3355</v>
      </c>
      <c r="AF384" s="53" t="s">
        <v>3355</v>
      </c>
      <c r="AG384" s="53" t="s">
        <v>3355</v>
      </c>
      <c r="AH384" s="53" t="s">
        <v>3355</v>
      </c>
      <c r="AI384" s="53" t="s">
        <v>3355</v>
      </c>
      <c r="AJ384" s="53" t="s">
        <v>3355</v>
      </c>
      <c r="AK384" s="53" t="s">
        <v>1292</v>
      </c>
      <c r="AL384" s="53" t="s">
        <v>6160</v>
      </c>
      <c r="AM384" s="53" t="s">
        <v>3355</v>
      </c>
      <c r="AN384" s="53" t="s">
        <v>5433</v>
      </c>
      <c r="AO384" s="53" t="s">
        <v>3355</v>
      </c>
      <c r="AP384" s="54">
        <v>45708.8819675926</v>
      </c>
      <c r="AQ384" s="53" t="s">
        <v>6161</v>
      </c>
      <c r="AR384" s="53" t="s">
        <v>3556</v>
      </c>
      <c r="AS384" s="53" t="s">
        <v>3383</v>
      </c>
      <c r="AT384" s="53" t="s">
        <v>5688</v>
      </c>
      <c r="AU384" s="53" t="s">
        <v>6162</v>
      </c>
      <c r="AV384" s="53" t="s">
        <v>5359</v>
      </c>
      <c r="AW384" s="54">
        <v>45646.4482638889</v>
      </c>
      <c r="AX384" s="53" t="s">
        <v>6160</v>
      </c>
      <c r="AY384" s="53" t="s">
        <v>4090</v>
      </c>
      <c r="AZ384" s="53" t="s">
        <v>3355</v>
      </c>
      <c r="BA384" s="53" t="s">
        <v>3355</v>
      </c>
      <c r="BB384" s="53" t="s">
        <v>3355</v>
      </c>
      <c r="BC384" s="53" t="s">
        <v>3179</v>
      </c>
      <c r="BD384" s="53" t="s">
        <v>4244</v>
      </c>
      <c r="BE384" s="53" t="s">
        <v>2852</v>
      </c>
      <c r="BF384" s="53" t="s">
        <v>4092</v>
      </c>
      <c r="BG384" s="53" t="s">
        <v>3355</v>
      </c>
      <c r="BH384" s="53" t="s">
        <v>3355</v>
      </c>
      <c r="BI384" s="53" t="s">
        <v>2814</v>
      </c>
      <c r="BJ384" s="53" t="s">
        <v>3355</v>
      </c>
      <c r="BK384" s="53" t="s">
        <v>3355</v>
      </c>
      <c r="BL384" s="53" t="s">
        <v>3355</v>
      </c>
      <c r="BM384" s="53" t="s">
        <v>3355</v>
      </c>
      <c r="BN384" s="53">
        <v>2941.33</v>
      </c>
      <c r="BO384" s="53" t="s">
        <v>3355</v>
      </c>
      <c r="BP384" s="53" t="s">
        <v>5315</v>
      </c>
      <c r="BQ384" s="53" t="s">
        <v>3355</v>
      </c>
      <c r="BR384" s="53" t="s">
        <v>3355</v>
      </c>
      <c r="BS384" s="53" t="s">
        <v>3355</v>
      </c>
      <c r="BT384" s="53" t="s">
        <v>3355</v>
      </c>
      <c r="BU384" s="53">
        <v>250220002574</v>
      </c>
      <c r="BV384" s="53" t="s">
        <v>3355</v>
      </c>
      <c r="BW384" s="53" t="s">
        <v>3355</v>
      </c>
      <c r="BX384" s="53">
        <v>2941.33</v>
      </c>
      <c r="BY384" s="53" t="s">
        <v>1292</v>
      </c>
      <c r="BZ384" s="53" t="s">
        <v>3383</v>
      </c>
      <c r="CA384" s="53" t="s">
        <v>4095</v>
      </c>
      <c r="CB384" s="53" t="s">
        <v>3355</v>
      </c>
      <c r="CC384" s="53" t="s">
        <v>3355</v>
      </c>
      <c r="CD384" s="53" t="s">
        <v>3355</v>
      </c>
      <c r="CE384" t="s">
        <v>4096</v>
      </c>
      <c r="CF384" t="s">
        <v>4097</v>
      </c>
    </row>
    <row r="385" spans="1:84">
      <c r="A385" s="53">
        <v>38672</v>
      </c>
      <c r="B385" s="53" t="s">
        <v>5683</v>
      </c>
      <c r="C385" s="53" t="s">
        <v>3355</v>
      </c>
      <c r="D385" s="53" t="s">
        <v>5369</v>
      </c>
      <c r="E385" s="53" t="s">
        <v>4099</v>
      </c>
      <c r="F385" s="53" t="s">
        <v>6163</v>
      </c>
      <c r="G385" s="53" t="s">
        <v>4095</v>
      </c>
      <c r="H385" s="53" t="s">
        <v>3123</v>
      </c>
      <c r="I385" s="53">
        <v>10230</v>
      </c>
      <c r="J385" s="53" t="s">
        <v>1292</v>
      </c>
      <c r="K385" s="53" t="s">
        <v>4218</v>
      </c>
      <c r="L385" s="53" t="s">
        <v>4219</v>
      </c>
      <c r="M385" s="53" t="s">
        <v>5319</v>
      </c>
      <c r="N385" s="53" t="s">
        <v>5371</v>
      </c>
      <c r="O385" s="53" t="s">
        <v>5685</v>
      </c>
      <c r="P385" s="53" t="s">
        <v>5686</v>
      </c>
      <c r="Q385" s="53" t="s">
        <v>3123</v>
      </c>
      <c r="R385" s="53" t="s">
        <v>4250</v>
      </c>
      <c r="S385" s="53" t="s">
        <v>4172</v>
      </c>
      <c r="T385" s="53" t="s">
        <v>4087</v>
      </c>
      <c r="U385" s="53" t="s">
        <v>4360</v>
      </c>
      <c r="V385" s="53" t="s">
        <v>3352</v>
      </c>
      <c r="W385" s="53" t="s">
        <v>3355</v>
      </c>
      <c r="X385" s="53" t="s">
        <v>5370</v>
      </c>
      <c r="Y385" s="53" t="s">
        <v>4259</v>
      </c>
      <c r="Z385" s="53" t="s">
        <v>5410</v>
      </c>
      <c r="AA385" s="53" t="s">
        <v>5319</v>
      </c>
      <c r="AB385" s="53" t="s">
        <v>5687</v>
      </c>
      <c r="AC385" s="53" t="s">
        <v>4447</v>
      </c>
      <c r="AD385" s="53" t="s">
        <v>3355</v>
      </c>
      <c r="AE385" s="53" t="s">
        <v>3355</v>
      </c>
      <c r="AF385" s="53" t="s">
        <v>3355</v>
      </c>
      <c r="AG385" s="53" t="s">
        <v>3355</v>
      </c>
      <c r="AH385" s="53" t="s">
        <v>3355</v>
      </c>
      <c r="AI385" s="53" t="s">
        <v>3355</v>
      </c>
      <c r="AJ385" s="53" t="s">
        <v>3355</v>
      </c>
      <c r="AK385" s="53" t="s">
        <v>1292</v>
      </c>
      <c r="AL385" s="53" t="s">
        <v>6164</v>
      </c>
      <c r="AM385" s="53" t="s">
        <v>3355</v>
      </c>
      <c r="AN385" s="53" t="s">
        <v>5433</v>
      </c>
      <c r="AO385" s="53" t="s">
        <v>3355</v>
      </c>
      <c r="AP385" s="54">
        <v>45708.8881018519</v>
      </c>
      <c r="AQ385" s="53" t="s">
        <v>6165</v>
      </c>
      <c r="AR385" s="53" t="s">
        <v>3556</v>
      </c>
      <c r="AS385" s="53" t="s">
        <v>3383</v>
      </c>
      <c r="AT385" s="53" t="s">
        <v>5688</v>
      </c>
      <c r="AU385" s="53" t="s">
        <v>6166</v>
      </c>
      <c r="AV385" s="53" t="s">
        <v>5368</v>
      </c>
      <c r="AW385" s="54">
        <v>45642.8649768519</v>
      </c>
      <c r="AX385" s="53" t="s">
        <v>6164</v>
      </c>
      <c r="AY385" s="53" t="s">
        <v>4090</v>
      </c>
      <c r="AZ385" s="53" t="s">
        <v>3355</v>
      </c>
      <c r="BA385" s="53" t="s">
        <v>3355</v>
      </c>
      <c r="BB385" s="53" t="s">
        <v>3355</v>
      </c>
      <c r="BC385" s="53" t="s">
        <v>3121</v>
      </c>
      <c r="BD385" s="53" t="s">
        <v>4252</v>
      </c>
      <c r="BE385" s="53" t="s">
        <v>2856</v>
      </c>
      <c r="BF385" s="53" t="s">
        <v>4092</v>
      </c>
      <c r="BG385" s="53" t="s">
        <v>3355</v>
      </c>
      <c r="BH385" s="53" t="s">
        <v>3355</v>
      </c>
      <c r="BI385" s="53" t="s">
        <v>2814</v>
      </c>
      <c r="BJ385" s="53" t="s">
        <v>3355</v>
      </c>
      <c r="BK385" s="53" t="s">
        <v>3355</v>
      </c>
      <c r="BL385" s="53" t="s">
        <v>3355</v>
      </c>
      <c r="BM385" s="53" t="s">
        <v>3355</v>
      </c>
      <c r="BN385" s="53">
        <v>10230</v>
      </c>
      <c r="BO385" s="53" t="s">
        <v>3355</v>
      </c>
      <c r="BP385" s="53" t="s">
        <v>5315</v>
      </c>
      <c r="BQ385" s="53" t="s">
        <v>3355</v>
      </c>
      <c r="BR385" s="53" t="s">
        <v>3355</v>
      </c>
      <c r="BS385" s="53" t="s">
        <v>3355</v>
      </c>
      <c r="BT385" s="53" t="s">
        <v>3355</v>
      </c>
      <c r="BU385" s="53">
        <v>250220002577</v>
      </c>
      <c r="BV385" s="53" t="s">
        <v>3355</v>
      </c>
      <c r="BW385" s="53" t="s">
        <v>3355</v>
      </c>
      <c r="BX385" s="53">
        <v>10230</v>
      </c>
      <c r="BY385" s="53" t="s">
        <v>1292</v>
      </c>
      <c r="BZ385" s="53" t="s">
        <v>3383</v>
      </c>
      <c r="CA385" s="53" t="s">
        <v>4095</v>
      </c>
      <c r="CB385" s="53" t="s">
        <v>3355</v>
      </c>
      <c r="CC385" s="53" t="s">
        <v>3355</v>
      </c>
      <c r="CD385" s="53" t="s">
        <v>3355</v>
      </c>
      <c r="CE385" t="s">
        <v>4096</v>
      </c>
      <c r="CF385" t="s">
        <v>4097</v>
      </c>
    </row>
    <row r="386" spans="1:84">
      <c r="A386" s="53">
        <v>38674</v>
      </c>
      <c r="B386" s="53" t="s">
        <v>5683</v>
      </c>
      <c r="C386" s="53" t="s">
        <v>3355</v>
      </c>
      <c r="D386" s="53" t="s">
        <v>5377</v>
      </c>
      <c r="E386" s="53" t="s">
        <v>4099</v>
      </c>
      <c r="F386" s="53" t="s">
        <v>6167</v>
      </c>
      <c r="G386" s="53" t="s">
        <v>4095</v>
      </c>
      <c r="H386" s="53" t="s">
        <v>3116</v>
      </c>
      <c r="I386" s="53">
        <v>12077.8</v>
      </c>
      <c r="J386" s="53" t="s">
        <v>1292</v>
      </c>
      <c r="K386" s="53" t="s">
        <v>4218</v>
      </c>
      <c r="L386" s="53" t="s">
        <v>4219</v>
      </c>
      <c r="M386" s="53" t="s">
        <v>5319</v>
      </c>
      <c r="N386" s="53" t="s">
        <v>5371</v>
      </c>
      <c r="O386" s="53" t="s">
        <v>5685</v>
      </c>
      <c r="P386" s="53" t="s">
        <v>5686</v>
      </c>
      <c r="Q386" s="53" t="s">
        <v>3116</v>
      </c>
      <c r="R386" s="53" t="s">
        <v>4193</v>
      </c>
      <c r="S386" s="53" t="s">
        <v>4194</v>
      </c>
      <c r="T386" s="53" t="s">
        <v>4087</v>
      </c>
      <c r="U386" s="53" t="s">
        <v>4360</v>
      </c>
      <c r="V386" s="53" t="s">
        <v>3352</v>
      </c>
      <c r="W386" s="53" t="s">
        <v>3355</v>
      </c>
      <c r="X386" s="53" t="s">
        <v>5378</v>
      </c>
      <c r="Y386" s="53" t="s">
        <v>4223</v>
      </c>
      <c r="Z386" s="53" t="s">
        <v>5410</v>
      </c>
      <c r="AA386" s="53" t="s">
        <v>5319</v>
      </c>
      <c r="AB386" s="53" t="s">
        <v>5687</v>
      </c>
      <c r="AC386" s="53" t="s">
        <v>4447</v>
      </c>
      <c r="AD386" s="53" t="s">
        <v>3355</v>
      </c>
      <c r="AE386" s="53" t="s">
        <v>3355</v>
      </c>
      <c r="AF386" s="53" t="s">
        <v>3355</v>
      </c>
      <c r="AG386" s="53" t="s">
        <v>3355</v>
      </c>
      <c r="AH386" s="53" t="s">
        <v>3355</v>
      </c>
      <c r="AI386" s="53" t="s">
        <v>3355</v>
      </c>
      <c r="AJ386" s="53" t="s">
        <v>3355</v>
      </c>
      <c r="AK386" s="53" t="s">
        <v>1292</v>
      </c>
      <c r="AL386" s="53" t="s">
        <v>6168</v>
      </c>
      <c r="AM386" s="53" t="s">
        <v>3355</v>
      </c>
      <c r="AN386" s="53" t="s">
        <v>5433</v>
      </c>
      <c r="AO386" s="53" t="s">
        <v>3355</v>
      </c>
      <c r="AP386" s="54">
        <v>45708.8868865741</v>
      </c>
      <c r="AQ386" s="53" t="s">
        <v>6169</v>
      </c>
      <c r="AR386" s="53" t="s">
        <v>3556</v>
      </c>
      <c r="AS386" s="53" t="s">
        <v>3383</v>
      </c>
      <c r="AT386" s="53" t="s">
        <v>5688</v>
      </c>
      <c r="AU386" s="53" t="s">
        <v>6170</v>
      </c>
      <c r="AV386" s="53" t="s">
        <v>5376</v>
      </c>
      <c r="AW386" s="54">
        <v>45642.6149421296</v>
      </c>
      <c r="AX386" s="53" t="s">
        <v>6168</v>
      </c>
      <c r="AY386" s="53" t="s">
        <v>4090</v>
      </c>
      <c r="AZ386" s="53" t="s">
        <v>3355</v>
      </c>
      <c r="BA386" s="53" t="s">
        <v>1292</v>
      </c>
      <c r="BB386" s="53" t="s">
        <v>3355</v>
      </c>
      <c r="BC386" s="53" t="s">
        <v>2954</v>
      </c>
      <c r="BD386" s="53" t="s">
        <v>4164</v>
      </c>
      <c r="BE386" s="53" t="s">
        <v>3355</v>
      </c>
      <c r="BF386" s="53" t="s">
        <v>4092</v>
      </c>
      <c r="BG386" s="53" t="s">
        <v>3355</v>
      </c>
      <c r="BH386" s="53" t="s">
        <v>3355</v>
      </c>
      <c r="BI386" s="53" t="s">
        <v>2814</v>
      </c>
      <c r="BJ386" s="53" t="s">
        <v>3355</v>
      </c>
      <c r="BK386" s="53" t="s">
        <v>3355</v>
      </c>
      <c r="BL386" s="53" t="s">
        <v>3355</v>
      </c>
      <c r="BM386" s="53" t="s">
        <v>3355</v>
      </c>
      <c r="BN386" s="53">
        <v>12077.8</v>
      </c>
      <c r="BO386" s="53" t="s">
        <v>3355</v>
      </c>
      <c r="BP386" s="53" t="s">
        <v>5315</v>
      </c>
      <c r="BQ386" s="53" t="s">
        <v>3355</v>
      </c>
      <c r="BR386" s="53" t="s">
        <v>3355</v>
      </c>
      <c r="BS386" s="53" t="s">
        <v>3355</v>
      </c>
      <c r="BT386" s="53" t="s">
        <v>3355</v>
      </c>
      <c r="BU386" s="53">
        <v>250220002571</v>
      </c>
      <c r="BV386" s="53" t="s">
        <v>3355</v>
      </c>
      <c r="BW386" s="53" t="s">
        <v>3355</v>
      </c>
      <c r="BX386" s="53">
        <v>12077.8</v>
      </c>
      <c r="BY386" s="53" t="s">
        <v>3355</v>
      </c>
      <c r="BZ386" s="53" t="s">
        <v>3383</v>
      </c>
      <c r="CA386" s="53" t="s">
        <v>4095</v>
      </c>
      <c r="CB386" s="53" t="s">
        <v>3355</v>
      </c>
      <c r="CC386" s="53" t="s">
        <v>3355</v>
      </c>
      <c r="CD386" s="53" t="s">
        <v>3355</v>
      </c>
      <c r="CE386" t="s">
        <v>4096</v>
      </c>
      <c r="CF386" t="s">
        <v>4097</v>
      </c>
    </row>
    <row r="387" spans="1:84">
      <c r="A387" s="53">
        <v>38675</v>
      </c>
      <c r="B387" s="53" t="s">
        <v>5683</v>
      </c>
      <c r="C387" s="53" t="s">
        <v>3355</v>
      </c>
      <c r="D387" s="53" t="s">
        <v>5384</v>
      </c>
      <c r="E387" s="53" t="s">
        <v>4099</v>
      </c>
      <c r="F387" s="53" t="s">
        <v>6171</v>
      </c>
      <c r="G387" s="53" t="s">
        <v>4095</v>
      </c>
      <c r="H387" s="53" t="s">
        <v>3116</v>
      </c>
      <c r="I387" s="53">
        <v>5643.1</v>
      </c>
      <c r="J387" s="53" t="s">
        <v>1292</v>
      </c>
      <c r="K387" s="53" t="s">
        <v>4218</v>
      </c>
      <c r="L387" s="53" t="s">
        <v>4219</v>
      </c>
      <c r="M387" s="53" t="s">
        <v>5319</v>
      </c>
      <c r="N387" s="53" t="s">
        <v>5371</v>
      </c>
      <c r="O387" s="53" t="s">
        <v>5685</v>
      </c>
      <c r="P387" s="53" t="s">
        <v>5686</v>
      </c>
      <c r="Q387" s="53" t="s">
        <v>3116</v>
      </c>
      <c r="R387" s="53" t="s">
        <v>4193</v>
      </c>
      <c r="S387" s="53" t="s">
        <v>4194</v>
      </c>
      <c r="T387" s="53" t="s">
        <v>4087</v>
      </c>
      <c r="U387" s="53" t="s">
        <v>4360</v>
      </c>
      <c r="V387" s="53" t="s">
        <v>3352</v>
      </c>
      <c r="W387" s="53" t="s">
        <v>3355</v>
      </c>
      <c r="X387" s="53" t="s">
        <v>5385</v>
      </c>
      <c r="Y387" s="53" t="s">
        <v>4223</v>
      </c>
      <c r="Z387" s="53" t="s">
        <v>5410</v>
      </c>
      <c r="AA387" s="53" t="s">
        <v>5319</v>
      </c>
      <c r="AB387" s="53" t="s">
        <v>5687</v>
      </c>
      <c r="AC387" s="53" t="s">
        <v>4447</v>
      </c>
      <c r="AD387" s="53" t="s">
        <v>3355</v>
      </c>
      <c r="AE387" s="53" t="s">
        <v>3355</v>
      </c>
      <c r="AF387" s="53" t="s">
        <v>3355</v>
      </c>
      <c r="AG387" s="53" t="s">
        <v>3355</v>
      </c>
      <c r="AH387" s="53" t="s">
        <v>3355</v>
      </c>
      <c r="AI387" s="53" t="s">
        <v>3355</v>
      </c>
      <c r="AJ387" s="53" t="s">
        <v>3355</v>
      </c>
      <c r="AK387" s="53" t="s">
        <v>1292</v>
      </c>
      <c r="AL387" s="53" t="s">
        <v>6172</v>
      </c>
      <c r="AM387" s="53" t="s">
        <v>3355</v>
      </c>
      <c r="AN387" s="53" t="s">
        <v>5433</v>
      </c>
      <c r="AO387" s="53" t="s">
        <v>3355</v>
      </c>
      <c r="AP387" s="54">
        <v>45708.8786226852</v>
      </c>
      <c r="AQ387" s="53" t="s">
        <v>6173</v>
      </c>
      <c r="AR387" s="53" t="s">
        <v>3556</v>
      </c>
      <c r="AS387" s="53" t="s">
        <v>3383</v>
      </c>
      <c r="AT387" s="53" t="s">
        <v>5688</v>
      </c>
      <c r="AU387" s="53" t="s">
        <v>6174</v>
      </c>
      <c r="AV387" s="53" t="s">
        <v>5383</v>
      </c>
      <c r="AW387" s="54">
        <v>45642.5319560185</v>
      </c>
      <c r="AX387" s="53" t="s">
        <v>6172</v>
      </c>
      <c r="AY387" s="53" t="s">
        <v>4090</v>
      </c>
      <c r="AZ387" s="53" t="s">
        <v>3355</v>
      </c>
      <c r="BA387" s="53" t="s">
        <v>1292</v>
      </c>
      <c r="BB387" s="53" t="s">
        <v>3355</v>
      </c>
      <c r="BC387" s="53" t="s">
        <v>2954</v>
      </c>
      <c r="BD387" s="53" t="s">
        <v>4164</v>
      </c>
      <c r="BE387" s="53" t="s">
        <v>3355</v>
      </c>
      <c r="BF387" s="53" t="s">
        <v>4092</v>
      </c>
      <c r="BG387" s="53" t="s">
        <v>3355</v>
      </c>
      <c r="BH387" s="53" t="s">
        <v>3355</v>
      </c>
      <c r="BI387" s="53" t="s">
        <v>2814</v>
      </c>
      <c r="BJ387" s="53" t="s">
        <v>3355</v>
      </c>
      <c r="BK387" s="53" t="s">
        <v>3355</v>
      </c>
      <c r="BL387" s="53" t="s">
        <v>3355</v>
      </c>
      <c r="BM387" s="53" t="s">
        <v>3355</v>
      </c>
      <c r="BN387" s="53">
        <v>5643.1</v>
      </c>
      <c r="BO387" s="53" t="s">
        <v>3355</v>
      </c>
      <c r="BP387" s="53" t="s">
        <v>5315</v>
      </c>
      <c r="BQ387" s="53" t="s">
        <v>3355</v>
      </c>
      <c r="BR387" s="53" t="s">
        <v>3355</v>
      </c>
      <c r="BS387" s="53" t="s">
        <v>3355</v>
      </c>
      <c r="BT387" s="53" t="s">
        <v>3355</v>
      </c>
      <c r="BU387" s="53">
        <v>250220002569</v>
      </c>
      <c r="BV387" s="53" t="s">
        <v>3355</v>
      </c>
      <c r="BW387" s="53" t="s">
        <v>3355</v>
      </c>
      <c r="BX387" s="53">
        <v>5643.1</v>
      </c>
      <c r="BY387" s="53" t="s">
        <v>3355</v>
      </c>
      <c r="BZ387" s="53" t="s">
        <v>3383</v>
      </c>
      <c r="CA387" s="53" t="s">
        <v>4095</v>
      </c>
      <c r="CB387" s="53" t="s">
        <v>3355</v>
      </c>
      <c r="CC387" s="53" t="s">
        <v>3355</v>
      </c>
      <c r="CD387" s="53" t="s">
        <v>3355</v>
      </c>
      <c r="CE387" t="s">
        <v>4096</v>
      </c>
      <c r="CF387" t="s">
        <v>4097</v>
      </c>
    </row>
    <row r="388" spans="1:84">
      <c r="A388" s="53">
        <v>38676</v>
      </c>
      <c r="B388" s="53" t="s">
        <v>5683</v>
      </c>
      <c r="C388" s="53" t="s">
        <v>3355</v>
      </c>
      <c r="D388" s="53" t="s">
        <v>5391</v>
      </c>
      <c r="E388" s="53" t="s">
        <v>4099</v>
      </c>
      <c r="F388" s="53" t="s">
        <v>6175</v>
      </c>
      <c r="G388" s="53" t="s">
        <v>4095</v>
      </c>
      <c r="H388" s="53" t="s">
        <v>3770</v>
      </c>
      <c r="I388" s="53">
        <v>2955.23</v>
      </c>
      <c r="J388" s="53" t="s">
        <v>1292</v>
      </c>
      <c r="K388" s="53" t="s">
        <v>4218</v>
      </c>
      <c r="L388" s="53" t="s">
        <v>4219</v>
      </c>
      <c r="M388" s="53" t="s">
        <v>5319</v>
      </c>
      <c r="N388" s="53" t="s">
        <v>5393</v>
      </c>
      <c r="O388" s="53" t="s">
        <v>5685</v>
      </c>
      <c r="P388" s="53" t="s">
        <v>5686</v>
      </c>
      <c r="Q388" s="53" t="s">
        <v>3770</v>
      </c>
      <c r="R388" s="53" t="s">
        <v>4602</v>
      </c>
      <c r="S388" s="53" t="s">
        <v>4603</v>
      </c>
      <c r="T388" s="53" t="s">
        <v>4087</v>
      </c>
      <c r="U388" s="53" t="s">
        <v>4360</v>
      </c>
      <c r="V388" s="53" t="s">
        <v>3352</v>
      </c>
      <c r="W388" s="53" t="s">
        <v>3355</v>
      </c>
      <c r="X388" s="53" t="s">
        <v>5392</v>
      </c>
      <c r="Y388" s="53" t="s">
        <v>4259</v>
      </c>
      <c r="Z388" s="53" t="s">
        <v>5410</v>
      </c>
      <c r="AA388" s="53" t="s">
        <v>5319</v>
      </c>
      <c r="AB388" s="53" t="s">
        <v>5687</v>
      </c>
      <c r="AC388" s="53" t="s">
        <v>4447</v>
      </c>
      <c r="AD388" s="53" t="s">
        <v>3355</v>
      </c>
      <c r="AE388" s="53" t="s">
        <v>3355</v>
      </c>
      <c r="AF388" s="53" t="s">
        <v>3355</v>
      </c>
      <c r="AG388" s="53" t="s">
        <v>3355</v>
      </c>
      <c r="AH388" s="53" t="s">
        <v>3355</v>
      </c>
      <c r="AI388" s="53" t="s">
        <v>3355</v>
      </c>
      <c r="AJ388" s="53" t="s">
        <v>3355</v>
      </c>
      <c r="AK388" s="53" t="s">
        <v>1292</v>
      </c>
      <c r="AL388" s="53" t="s">
        <v>6176</v>
      </c>
      <c r="AM388" s="53" t="s">
        <v>3355</v>
      </c>
      <c r="AN388" s="53" t="s">
        <v>5433</v>
      </c>
      <c r="AO388" s="53" t="s">
        <v>3355</v>
      </c>
      <c r="AP388" s="54">
        <v>45708.8718634259</v>
      </c>
      <c r="AQ388" s="53" t="s">
        <v>6177</v>
      </c>
      <c r="AR388" s="53" t="s">
        <v>3556</v>
      </c>
      <c r="AS388" s="53" t="s">
        <v>3383</v>
      </c>
      <c r="AT388" s="53" t="s">
        <v>5688</v>
      </c>
      <c r="AU388" s="53" t="s">
        <v>6178</v>
      </c>
      <c r="AV388" s="53" t="s">
        <v>5390</v>
      </c>
      <c r="AW388" s="54">
        <v>45640.6152430556</v>
      </c>
      <c r="AX388" s="53" t="s">
        <v>6176</v>
      </c>
      <c r="AY388" s="53" t="s">
        <v>4090</v>
      </c>
      <c r="AZ388" s="53" t="s">
        <v>3355</v>
      </c>
      <c r="BA388" s="53" t="s">
        <v>3355</v>
      </c>
      <c r="BB388" s="53" t="s">
        <v>3355</v>
      </c>
      <c r="BC388" s="53" t="s">
        <v>3022</v>
      </c>
      <c r="BD388" s="53" t="s">
        <v>4091</v>
      </c>
      <c r="BE388" s="53" t="s">
        <v>2846</v>
      </c>
      <c r="BF388" s="53" t="s">
        <v>4092</v>
      </c>
      <c r="BG388" s="53" t="s">
        <v>3355</v>
      </c>
      <c r="BH388" s="53" t="s">
        <v>3355</v>
      </c>
      <c r="BI388" s="53" t="s">
        <v>2814</v>
      </c>
      <c r="BJ388" s="53" t="s">
        <v>3355</v>
      </c>
      <c r="BK388" s="53" t="s">
        <v>3355</v>
      </c>
      <c r="BL388" s="53" t="s">
        <v>3355</v>
      </c>
      <c r="BM388" s="53" t="s">
        <v>3355</v>
      </c>
      <c r="BN388" s="53">
        <v>2955.23</v>
      </c>
      <c r="BO388" s="53" t="s">
        <v>3355</v>
      </c>
      <c r="BP388" s="53" t="s">
        <v>5315</v>
      </c>
      <c r="BQ388" s="53" t="s">
        <v>3355</v>
      </c>
      <c r="BR388" s="53" t="s">
        <v>3355</v>
      </c>
      <c r="BS388" s="53" t="s">
        <v>3355</v>
      </c>
      <c r="BT388" s="53" t="s">
        <v>3355</v>
      </c>
      <c r="BU388" s="53">
        <v>250220002578</v>
      </c>
      <c r="BV388" s="53" t="s">
        <v>3355</v>
      </c>
      <c r="BW388" s="53" t="s">
        <v>3355</v>
      </c>
      <c r="BX388" s="53">
        <v>2955.23</v>
      </c>
      <c r="BY388" s="53" t="s">
        <v>1292</v>
      </c>
      <c r="BZ388" s="53" t="s">
        <v>3383</v>
      </c>
      <c r="CA388" s="53" t="s">
        <v>4095</v>
      </c>
      <c r="CB388" s="53" t="s">
        <v>3355</v>
      </c>
      <c r="CC388" s="53" t="s">
        <v>3355</v>
      </c>
      <c r="CD388" s="53" t="s">
        <v>3355</v>
      </c>
      <c r="CE388" t="s">
        <v>4096</v>
      </c>
      <c r="CF388" t="s">
        <v>4097</v>
      </c>
    </row>
    <row r="389" spans="1:84">
      <c r="A389" s="53">
        <v>38841</v>
      </c>
      <c r="B389" s="53" t="s">
        <v>5683</v>
      </c>
      <c r="C389" s="53" t="s">
        <v>3355</v>
      </c>
      <c r="D389" s="53" t="s">
        <v>5399</v>
      </c>
      <c r="E389" s="53" t="s">
        <v>4099</v>
      </c>
      <c r="F389" s="53" t="s">
        <v>6179</v>
      </c>
      <c r="G389" s="53" t="s">
        <v>4095</v>
      </c>
      <c r="H389" s="53" t="s">
        <v>2928</v>
      </c>
      <c r="I389" s="53">
        <v>12102</v>
      </c>
      <c r="J389" s="53" t="s">
        <v>1292</v>
      </c>
      <c r="K389" s="53" t="s">
        <v>4218</v>
      </c>
      <c r="L389" s="53" t="s">
        <v>4219</v>
      </c>
      <c r="M389" s="53" t="s">
        <v>5319</v>
      </c>
      <c r="N389" s="53" t="s">
        <v>5402</v>
      </c>
      <c r="O389" s="53" t="s">
        <v>5685</v>
      </c>
      <c r="P389" s="53" t="s">
        <v>5686</v>
      </c>
      <c r="Q389" s="53" t="s">
        <v>2928</v>
      </c>
      <c r="R389" s="53" t="s">
        <v>5007</v>
      </c>
      <c r="S389" s="53" t="s">
        <v>5008</v>
      </c>
      <c r="T389" s="53" t="s">
        <v>4087</v>
      </c>
      <c r="U389" s="53" t="s">
        <v>4360</v>
      </c>
      <c r="V389" s="53" t="s">
        <v>3352</v>
      </c>
      <c r="W389" s="53" t="s">
        <v>3355</v>
      </c>
      <c r="X389" s="53" t="s">
        <v>5401</v>
      </c>
      <c r="Y389" s="53" t="s">
        <v>4223</v>
      </c>
      <c r="Z389" s="53" t="s">
        <v>5410</v>
      </c>
      <c r="AA389" s="53" t="s">
        <v>5319</v>
      </c>
      <c r="AB389" s="53" t="s">
        <v>5687</v>
      </c>
      <c r="AC389" s="53" t="s">
        <v>4447</v>
      </c>
      <c r="AD389" s="53" t="s">
        <v>3355</v>
      </c>
      <c r="AE389" s="53" t="s">
        <v>3355</v>
      </c>
      <c r="AF389" s="53" t="s">
        <v>3355</v>
      </c>
      <c r="AG389" s="53" t="s">
        <v>3355</v>
      </c>
      <c r="AH389" s="53" t="s">
        <v>3355</v>
      </c>
      <c r="AI389" s="53" t="s">
        <v>3355</v>
      </c>
      <c r="AJ389" s="53" t="s">
        <v>3355</v>
      </c>
      <c r="AK389" s="53" t="s">
        <v>1292</v>
      </c>
      <c r="AL389" s="53" t="s">
        <v>6180</v>
      </c>
      <c r="AM389" s="53" t="s">
        <v>3355</v>
      </c>
      <c r="AN389" s="53" t="s">
        <v>5433</v>
      </c>
      <c r="AO389" s="53" t="s">
        <v>3355</v>
      </c>
      <c r="AP389" s="54">
        <v>45708.8775694444</v>
      </c>
      <c r="AQ389" s="53" t="s">
        <v>6181</v>
      </c>
      <c r="AR389" s="53" t="s">
        <v>3556</v>
      </c>
      <c r="AS389" s="53" t="s">
        <v>3383</v>
      </c>
      <c r="AT389" s="53" t="s">
        <v>5688</v>
      </c>
      <c r="AU389" s="53" t="s">
        <v>6182</v>
      </c>
      <c r="AV389" s="53" t="s">
        <v>5398</v>
      </c>
      <c r="AW389" s="54">
        <v>45618.9483101852</v>
      </c>
      <c r="AX389" s="53" t="s">
        <v>6180</v>
      </c>
      <c r="AY389" s="53" t="s">
        <v>4090</v>
      </c>
      <c r="AZ389" s="53" t="s">
        <v>3355</v>
      </c>
      <c r="BA389" s="53" t="s">
        <v>3355</v>
      </c>
      <c r="BB389" s="53" t="s">
        <v>3355</v>
      </c>
      <c r="BC389" s="53" t="s">
        <v>2157</v>
      </c>
      <c r="BD389" s="53" t="s">
        <v>4008</v>
      </c>
      <c r="BE389" s="53" t="s">
        <v>5405</v>
      </c>
      <c r="BF389" s="53" t="s">
        <v>4092</v>
      </c>
      <c r="BG389" s="53" t="s">
        <v>3355</v>
      </c>
      <c r="BH389" s="53" t="s">
        <v>3355</v>
      </c>
      <c r="BI389" s="53" t="s">
        <v>2814</v>
      </c>
      <c r="BJ389" s="53" t="s">
        <v>3355</v>
      </c>
      <c r="BK389" s="53" t="s">
        <v>3355</v>
      </c>
      <c r="BL389" s="53" t="s">
        <v>3355</v>
      </c>
      <c r="BM389" s="53" t="s">
        <v>3355</v>
      </c>
      <c r="BN389" s="53">
        <v>960</v>
      </c>
      <c r="BO389" s="53" t="s">
        <v>3355</v>
      </c>
      <c r="BP389" s="53" t="s">
        <v>5315</v>
      </c>
      <c r="BQ389" s="53" t="s">
        <v>3355</v>
      </c>
      <c r="BR389" s="53" t="s">
        <v>3355</v>
      </c>
      <c r="BS389" s="53" t="s">
        <v>3355</v>
      </c>
      <c r="BT389" s="53" t="s">
        <v>3355</v>
      </c>
      <c r="BU389" s="53">
        <v>250220002570</v>
      </c>
      <c r="BV389" s="53" t="s">
        <v>3355</v>
      </c>
      <c r="BW389" s="53" t="s">
        <v>3355</v>
      </c>
      <c r="BX389" s="53">
        <v>960</v>
      </c>
      <c r="BY389" s="53" t="s">
        <v>1292</v>
      </c>
      <c r="BZ389" s="53" t="s">
        <v>3383</v>
      </c>
      <c r="CA389" s="53" t="s">
        <v>4095</v>
      </c>
      <c r="CB389" s="53" t="s">
        <v>3355</v>
      </c>
      <c r="CC389" s="53" t="s">
        <v>3355</v>
      </c>
      <c r="CD389" s="53" t="s">
        <v>3355</v>
      </c>
      <c r="CE389" t="s">
        <v>4096</v>
      </c>
      <c r="CF389" t="s">
        <v>4097</v>
      </c>
    </row>
    <row r="390" spans="1:84">
      <c r="A390" s="53">
        <v>42218</v>
      </c>
      <c r="B390" s="53" t="s">
        <v>5683</v>
      </c>
      <c r="C390" s="53" t="s">
        <v>3355</v>
      </c>
      <c r="D390" s="53" t="s">
        <v>5480</v>
      </c>
      <c r="E390" s="53" t="s">
        <v>4099</v>
      </c>
      <c r="F390" s="53" t="s">
        <v>6183</v>
      </c>
      <c r="G390" s="53" t="s">
        <v>4095</v>
      </c>
      <c r="H390" s="53" t="s">
        <v>5100</v>
      </c>
      <c r="I390" s="53">
        <v>1650</v>
      </c>
      <c r="J390" s="53" t="s">
        <v>1292</v>
      </c>
      <c r="K390" s="53" t="s">
        <v>4218</v>
      </c>
      <c r="L390" s="53" t="s">
        <v>4219</v>
      </c>
      <c r="M390" s="53" t="s">
        <v>5321</v>
      </c>
      <c r="N390" s="53" t="s">
        <v>3558</v>
      </c>
      <c r="O390" s="53" t="s">
        <v>5685</v>
      </c>
      <c r="P390" s="53" t="s">
        <v>5686</v>
      </c>
      <c r="Q390" s="53" t="s">
        <v>5100</v>
      </c>
      <c r="R390" s="53" t="s">
        <v>5101</v>
      </c>
      <c r="S390" s="53" t="s">
        <v>5102</v>
      </c>
      <c r="T390" s="53" t="s">
        <v>3355</v>
      </c>
      <c r="U390" s="53" t="s">
        <v>4360</v>
      </c>
      <c r="V390" s="53" t="s">
        <v>3352</v>
      </c>
      <c r="W390" s="53" t="s">
        <v>3355</v>
      </c>
      <c r="X390" s="53" t="s">
        <v>5481</v>
      </c>
      <c r="Y390" s="53" t="s">
        <v>4223</v>
      </c>
      <c r="Z390" s="53" t="s">
        <v>6184</v>
      </c>
      <c r="AA390" s="53" t="s">
        <v>5321</v>
      </c>
      <c r="AB390" s="53" t="s">
        <v>5687</v>
      </c>
      <c r="AC390" s="53" t="s">
        <v>4447</v>
      </c>
      <c r="AD390" s="53" t="s">
        <v>3355</v>
      </c>
      <c r="AE390" s="53" t="s">
        <v>3355</v>
      </c>
      <c r="AF390" s="53" t="s">
        <v>4227</v>
      </c>
      <c r="AG390" s="53" t="s">
        <v>3355</v>
      </c>
      <c r="AH390" s="53" t="s">
        <v>3355</v>
      </c>
      <c r="AI390" s="53" t="s">
        <v>4227</v>
      </c>
      <c r="AJ390" s="53" t="s">
        <v>3355</v>
      </c>
      <c r="AK390" s="53" t="s">
        <v>1292</v>
      </c>
      <c r="AL390" s="53" t="s">
        <v>6185</v>
      </c>
      <c r="AM390" s="53" t="s">
        <v>3355</v>
      </c>
      <c r="AN390" s="53" t="s">
        <v>5433</v>
      </c>
      <c r="AO390" s="53" t="s">
        <v>3355</v>
      </c>
      <c r="AP390" s="54">
        <v>45680.8704513889</v>
      </c>
      <c r="AQ390" s="53" t="s">
        <v>6186</v>
      </c>
      <c r="AR390" s="53" t="s">
        <v>3556</v>
      </c>
      <c r="AS390" s="53" t="s">
        <v>3355</v>
      </c>
      <c r="AT390" s="53" t="s">
        <v>5688</v>
      </c>
      <c r="AU390" s="53" t="s">
        <v>6187</v>
      </c>
      <c r="AV390" s="53" t="s">
        <v>3355</v>
      </c>
      <c r="AW390" s="54">
        <v>45674.7814699074</v>
      </c>
      <c r="AX390" s="53" t="s">
        <v>6185</v>
      </c>
      <c r="AY390" s="53" t="s">
        <v>4090</v>
      </c>
      <c r="AZ390" s="53" t="s">
        <v>3355</v>
      </c>
      <c r="BA390" s="53" t="s">
        <v>3355</v>
      </c>
      <c r="BB390" s="53" t="s">
        <v>3355</v>
      </c>
      <c r="BC390" s="53" t="s">
        <v>3355</v>
      </c>
      <c r="BD390" s="53" t="s">
        <v>5485</v>
      </c>
      <c r="BE390" s="53" t="s">
        <v>3355</v>
      </c>
      <c r="BF390" s="53" t="s">
        <v>4092</v>
      </c>
      <c r="BG390" s="53" t="s">
        <v>3355</v>
      </c>
      <c r="BH390" s="53" t="s">
        <v>3355</v>
      </c>
      <c r="BI390" s="53" t="s">
        <v>5106</v>
      </c>
      <c r="BJ390" s="53" t="s">
        <v>3355</v>
      </c>
      <c r="BK390" s="53" t="s">
        <v>3355</v>
      </c>
      <c r="BL390" s="53" t="s">
        <v>3355</v>
      </c>
      <c r="BM390" s="53" t="s">
        <v>3355</v>
      </c>
      <c r="BN390" s="53">
        <v>1650</v>
      </c>
      <c r="BO390" s="53" t="s">
        <v>3355</v>
      </c>
      <c r="BP390" s="53" t="s">
        <v>5315</v>
      </c>
      <c r="BQ390" s="53" t="s">
        <v>3355</v>
      </c>
      <c r="BR390" s="53" t="s">
        <v>3355</v>
      </c>
      <c r="BS390" s="53" t="s">
        <v>3355</v>
      </c>
      <c r="BT390" s="53" t="s">
        <v>1292</v>
      </c>
      <c r="BU390" s="53">
        <v>250123001544</v>
      </c>
      <c r="BV390" s="53" t="s">
        <v>3355</v>
      </c>
      <c r="BW390" s="53" t="s">
        <v>3355</v>
      </c>
      <c r="BX390" s="53">
        <v>1650</v>
      </c>
      <c r="BY390" s="53" t="s">
        <v>3355</v>
      </c>
      <c r="BZ390" s="53" t="s">
        <v>3383</v>
      </c>
      <c r="CA390" s="53" t="s">
        <v>3355</v>
      </c>
      <c r="CB390" s="53" t="s">
        <v>3355</v>
      </c>
      <c r="CC390" s="53" t="s">
        <v>3355</v>
      </c>
      <c r="CD390" s="53" t="s">
        <v>5271</v>
      </c>
      <c r="CE390" t="s">
        <v>4096</v>
      </c>
      <c r="CF390" t="s">
        <v>4097</v>
      </c>
    </row>
    <row r="391" spans="1:84">
      <c r="A391" s="53">
        <v>43828</v>
      </c>
      <c r="B391" s="53" t="s">
        <v>5683</v>
      </c>
      <c r="C391" s="53" t="s">
        <v>3355</v>
      </c>
      <c r="D391" s="53" t="s">
        <v>5496</v>
      </c>
      <c r="E391" s="53" t="s">
        <v>4099</v>
      </c>
      <c r="F391" s="53" t="s">
        <v>6188</v>
      </c>
      <c r="G391" s="53" t="s">
        <v>4095</v>
      </c>
      <c r="H391" s="53" t="s">
        <v>5497</v>
      </c>
      <c r="I391" s="53">
        <v>2000</v>
      </c>
      <c r="J391" s="53" t="s">
        <v>1292</v>
      </c>
      <c r="K391" s="53" t="s">
        <v>4218</v>
      </c>
      <c r="L391" s="53" t="s">
        <v>4219</v>
      </c>
      <c r="M391" s="53" t="s">
        <v>3558</v>
      </c>
      <c r="N391" s="53" t="s">
        <v>5489</v>
      </c>
      <c r="O391" s="53" t="s">
        <v>5685</v>
      </c>
      <c r="P391" s="53" t="s">
        <v>5686</v>
      </c>
      <c r="Q391" s="53" t="s">
        <v>4103</v>
      </c>
      <c r="R391" s="53" t="s">
        <v>5498</v>
      </c>
      <c r="S391" s="53" t="s">
        <v>5499</v>
      </c>
      <c r="T391" s="53" t="s">
        <v>4106</v>
      </c>
      <c r="U391" s="53" t="s">
        <v>4360</v>
      </c>
      <c r="V391" s="53" t="s">
        <v>3352</v>
      </c>
      <c r="W391" s="53" t="s">
        <v>3355</v>
      </c>
      <c r="X391" s="53" t="s">
        <v>3355</v>
      </c>
      <c r="Y391" s="53" t="s">
        <v>4223</v>
      </c>
      <c r="Z391" s="53" t="s">
        <v>5489</v>
      </c>
      <c r="AA391" s="53" t="s">
        <v>3558</v>
      </c>
      <c r="AB391" s="53" t="s">
        <v>5687</v>
      </c>
      <c r="AC391" s="53" t="s">
        <v>4447</v>
      </c>
      <c r="AD391" s="53" t="s">
        <v>3355</v>
      </c>
      <c r="AE391" s="53" t="s">
        <v>3355</v>
      </c>
      <c r="AF391" s="53" t="s">
        <v>3355</v>
      </c>
      <c r="AG391" s="53" t="s">
        <v>3355</v>
      </c>
      <c r="AH391" s="53" t="s">
        <v>3355</v>
      </c>
      <c r="AI391" s="53" t="s">
        <v>3355</v>
      </c>
      <c r="AJ391" s="53" t="s">
        <v>3355</v>
      </c>
      <c r="AK391" s="53" t="s">
        <v>1292</v>
      </c>
      <c r="AL391" s="53" t="s">
        <v>6189</v>
      </c>
      <c r="AM391" s="53" t="s">
        <v>3355</v>
      </c>
      <c r="AN391" s="53" t="s">
        <v>5433</v>
      </c>
      <c r="AO391" s="53" t="s">
        <v>3355</v>
      </c>
      <c r="AP391" s="54">
        <v>45674.8695833333</v>
      </c>
      <c r="AQ391" s="53" t="s">
        <v>6190</v>
      </c>
      <c r="AR391" s="53" t="s">
        <v>3556</v>
      </c>
      <c r="AS391" s="53" t="s">
        <v>3383</v>
      </c>
      <c r="AT391" s="53" t="s">
        <v>5691</v>
      </c>
      <c r="AU391" s="53" t="s">
        <v>6191</v>
      </c>
      <c r="AV391" s="53" t="s">
        <v>5495</v>
      </c>
      <c r="AW391" s="54">
        <v>45666.4481712963</v>
      </c>
      <c r="AX391" s="53" t="s">
        <v>6189</v>
      </c>
      <c r="AY391" s="53" t="s">
        <v>4090</v>
      </c>
      <c r="AZ391" s="53" t="s">
        <v>3355</v>
      </c>
      <c r="BA391" s="53" t="s">
        <v>3355</v>
      </c>
      <c r="BB391" s="53" t="s">
        <v>3355</v>
      </c>
      <c r="BC391" s="53" t="s">
        <v>4109</v>
      </c>
      <c r="BD391" s="53" t="s">
        <v>4110</v>
      </c>
      <c r="BE391" s="53" t="s">
        <v>3355</v>
      </c>
      <c r="BF391" s="53" t="s">
        <v>4092</v>
      </c>
      <c r="BG391" s="53" t="s">
        <v>4111</v>
      </c>
      <c r="BH391" s="53" t="s">
        <v>5502</v>
      </c>
      <c r="BI391" s="53" t="s">
        <v>4113</v>
      </c>
      <c r="BJ391" s="53" t="s">
        <v>3355</v>
      </c>
      <c r="BK391" s="53" t="s">
        <v>3355</v>
      </c>
      <c r="BL391" s="53" t="s">
        <v>3355</v>
      </c>
      <c r="BM391" s="53" t="s">
        <v>3355</v>
      </c>
      <c r="BN391" s="53">
        <v>2000</v>
      </c>
      <c r="BO391" s="53" t="s">
        <v>3355</v>
      </c>
      <c r="BP391" s="53" t="s">
        <v>5315</v>
      </c>
      <c r="BQ391" s="53" t="s">
        <v>4114</v>
      </c>
      <c r="BR391" s="53" t="s">
        <v>3355</v>
      </c>
      <c r="BS391" s="53" t="s">
        <v>3355</v>
      </c>
      <c r="BT391" s="53" t="s">
        <v>1292</v>
      </c>
      <c r="BU391" s="53">
        <v>250116001266</v>
      </c>
      <c r="BV391" s="53" t="s">
        <v>3355</v>
      </c>
      <c r="BW391" s="53" t="s">
        <v>3355</v>
      </c>
      <c r="BX391" s="53">
        <v>2000</v>
      </c>
      <c r="BY391" s="53" t="s">
        <v>3355</v>
      </c>
      <c r="BZ391" s="53" t="s">
        <v>3383</v>
      </c>
      <c r="CA391" s="53" t="s">
        <v>4095</v>
      </c>
      <c r="CB391" s="53" t="s">
        <v>3355</v>
      </c>
      <c r="CC391" s="53" t="s">
        <v>3355</v>
      </c>
      <c r="CD391" s="53" t="s">
        <v>3355</v>
      </c>
      <c r="CE391" t="s">
        <v>4096</v>
      </c>
      <c r="CF391" t="s">
        <v>4097</v>
      </c>
    </row>
    <row r="392" spans="1:84">
      <c r="A392" s="53">
        <v>43829</v>
      </c>
      <c r="B392" s="53" t="s">
        <v>5683</v>
      </c>
      <c r="C392" s="53" t="s">
        <v>3355</v>
      </c>
      <c r="D392" s="53" t="s">
        <v>5504</v>
      </c>
      <c r="E392" s="53" t="s">
        <v>4099</v>
      </c>
      <c r="F392" s="53" t="s">
        <v>6192</v>
      </c>
      <c r="G392" s="53" t="s">
        <v>4095</v>
      </c>
      <c r="H392" s="53" t="s">
        <v>5505</v>
      </c>
      <c r="I392" s="53">
        <v>2000</v>
      </c>
      <c r="J392" s="53" t="s">
        <v>1292</v>
      </c>
      <c r="K392" s="53" t="s">
        <v>4218</v>
      </c>
      <c r="L392" s="53" t="s">
        <v>4219</v>
      </c>
      <c r="M392" s="53" t="s">
        <v>3558</v>
      </c>
      <c r="N392" s="53" t="s">
        <v>5489</v>
      </c>
      <c r="O392" s="53" t="s">
        <v>5685</v>
      </c>
      <c r="P392" s="53" t="s">
        <v>5686</v>
      </c>
      <c r="Q392" s="53" t="s">
        <v>4103</v>
      </c>
      <c r="R392" s="53" t="s">
        <v>5506</v>
      </c>
      <c r="S392" s="53" t="s">
        <v>4083</v>
      </c>
      <c r="T392" s="53" t="s">
        <v>4106</v>
      </c>
      <c r="U392" s="53" t="s">
        <v>4360</v>
      </c>
      <c r="V392" s="53" t="s">
        <v>3352</v>
      </c>
      <c r="W392" s="53" t="s">
        <v>3355</v>
      </c>
      <c r="X392" s="53" t="s">
        <v>3355</v>
      </c>
      <c r="Y392" s="53" t="s">
        <v>4223</v>
      </c>
      <c r="Z392" s="53" t="s">
        <v>5489</v>
      </c>
      <c r="AA392" s="53" t="s">
        <v>3558</v>
      </c>
      <c r="AB392" s="53" t="s">
        <v>5687</v>
      </c>
      <c r="AC392" s="53" t="s">
        <v>4447</v>
      </c>
      <c r="AD392" s="53" t="s">
        <v>3355</v>
      </c>
      <c r="AE392" s="53" t="s">
        <v>3355</v>
      </c>
      <c r="AF392" s="53" t="s">
        <v>3355</v>
      </c>
      <c r="AG392" s="53" t="s">
        <v>3355</v>
      </c>
      <c r="AH392" s="53" t="s">
        <v>3355</v>
      </c>
      <c r="AI392" s="53" t="s">
        <v>3355</v>
      </c>
      <c r="AJ392" s="53" t="s">
        <v>3355</v>
      </c>
      <c r="AK392" s="53" t="s">
        <v>1292</v>
      </c>
      <c r="AL392" s="53" t="s">
        <v>6193</v>
      </c>
      <c r="AM392" s="53" t="s">
        <v>3355</v>
      </c>
      <c r="AN392" s="53" t="s">
        <v>5433</v>
      </c>
      <c r="AO392" s="53" t="s">
        <v>3355</v>
      </c>
      <c r="AP392" s="54">
        <v>45674.8760069444</v>
      </c>
      <c r="AQ392" s="53" t="s">
        <v>6194</v>
      </c>
      <c r="AR392" s="53" t="s">
        <v>3556</v>
      </c>
      <c r="AS392" s="53" t="s">
        <v>3383</v>
      </c>
      <c r="AT392" s="53" t="s">
        <v>5691</v>
      </c>
      <c r="AU392" s="53" t="s">
        <v>6195</v>
      </c>
      <c r="AV392" s="53" t="s">
        <v>5503</v>
      </c>
      <c r="AW392" s="54">
        <v>45666.4481712963</v>
      </c>
      <c r="AX392" s="53" t="s">
        <v>6193</v>
      </c>
      <c r="AY392" s="53" t="s">
        <v>4090</v>
      </c>
      <c r="AZ392" s="53" t="s">
        <v>3355</v>
      </c>
      <c r="BA392" s="53" t="s">
        <v>3355</v>
      </c>
      <c r="BB392" s="53" t="s">
        <v>3355</v>
      </c>
      <c r="BC392" s="53" t="s">
        <v>4109</v>
      </c>
      <c r="BD392" s="53" t="s">
        <v>4110</v>
      </c>
      <c r="BE392" s="53" t="s">
        <v>3355</v>
      </c>
      <c r="BF392" s="53" t="s">
        <v>4092</v>
      </c>
      <c r="BG392" s="53" t="s">
        <v>4111</v>
      </c>
      <c r="BH392" s="53" t="s">
        <v>5509</v>
      </c>
      <c r="BI392" s="53" t="s">
        <v>4113</v>
      </c>
      <c r="BJ392" s="53" t="s">
        <v>3355</v>
      </c>
      <c r="BK392" s="53" t="s">
        <v>3355</v>
      </c>
      <c r="BL392" s="53" t="s">
        <v>3355</v>
      </c>
      <c r="BM392" s="53" t="s">
        <v>3355</v>
      </c>
      <c r="BN392" s="53">
        <v>2000</v>
      </c>
      <c r="BO392" s="53" t="s">
        <v>3355</v>
      </c>
      <c r="BP392" s="53" t="s">
        <v>5315</v>
      </c>
      <c r="BQ392" s="53" t="s">
        <v>4114</v>
      </c>
      <c r="BR392" s="53" t="s">
        <v>3355</v>
      </c>
      <c r="BS392" s="53" t="s">
        <v>3355</v>
      </c>
      <c r="BT392" s="53" t="s">
        <v>1292</v>
      </c>
      <c r="BU392" s="53">
        <v>250116001268</v>
      </c>
      <c r="BV392" s="53" t="s">
        <v>3355</v>
      </c>
      <c r="BW392" s="53" t="s">
        <v>3355</v>
      </c>
      <c r="BX392" s="53">
        <v>2000</v>
      </c>
      <c r="BY392" s="53" t="s">
        <v>3355</v>
      </c>
      <c r="BZ392" s="53" t="s">
        <v>3383</v>
      </c>
      <c r="CA392" s="53" t="s">
        <v>4095</v>
      </c>
      <c r="CB392" s="53" t="s">
        <v>3355</v>
      </c>
      <c r="CC392" s="53" t="s">
        <v>3355</v>
      </c>
      <c r="CD392" s="53" t="s">
        <v>3355</v>
      </c>
      <c r="CE392" t="s">
        <v>4096</v>
      </c>
      <c r="CF392" t="s">
        <v>4097</v>
      </c>
    </row>
    <row r="393" spans="1:84">
      <c r="A393" s="53">
        <v>43830</v>
      </c>
      <c r="B393" s="53" t="s">
        <v>5683</v>
      </c>
      <c r="C393" s="53" t="s">
        <v>3355</v>
      </c>
      <c r="D393" s="53" t="s">
        <v>5487</v>
      </c>
      <c r="E393" s="53" t="s">
        <v>4099</v>
      </c>
      <c r="F393" s="53" t="s">
        <v>6196</v>
      </c>
      <c r="G393" s="53" t="s">
        <v>4095</v>
      </c>
      <c r="H393" s="53" t="s">
        <v>5488</v>
      </c>
      <c r="I393" s="53">
        <v>2000</v>
      </c>
      <c r="J393" s="53" t="s">
        <v>1292</v>
      </c>
      <c r="K393" s="53" t="s">
        <v>4218</v>
      </c>
      <c r="L393" s="53" t="s">
        <v>4219</v>
      </c>
      <c r="M393" s="53" t="s">
        <v>3558</v>
      </c>
      <c r="N393" s="53" t="s">
        <v>5489</v>
      </c>
      <c r="O393" s="53" t="s">
        <v>5685</v>
      </c>
      <c r="P393" s="53" t="s">
        <v>5686</v>
      </c>
      <c r="Q393" s="53" t="s">
        <v>4103</v>
      </c>
      <c r="R393" s="53" t="s">
        <v>5490</v>
      </c>
      <c r="S393" s="53" t="s">
        <v>5491</v>
      </c>
      <c r="T393" s="53" t="s">
        <v>4106</v>
      </c>
      <c r="U393" s="53" t="s">
        <v>4360</v>
      </c>
      <c r="V393" s="53" t="s">
        <v>3352</v>
      </c>
      <c r="W393" s="53" t="s">
        <v>3355</v>
      </c>
      <c r="X393" s="53" t="s">
        <v>3355</v>
      </c>
      <c r="Y393" s="53" t="s">
        <v>4223</v>
      </c>
      <c r="Z393" s="53" t="s">
        <v>5489</v>
      </c>
      <c r="AA393" s="53" t="s">
        <v>3558</v>
      </c>
      <c r="AB393" s="53" t="s">
        <v>5687</v>
      </c>
      <c r="AC393" s="53" t="s">
        <v>4447</v>
      </c>
      <c r="AD393" s="53" t="s">
        <v>3355</v>
      </c>
      <c r="AE393" s="53" t="s">
        <v>3355</v>
      </c>
      <c r="AF393" s="53" t="s">
        <v>3355</v>
      </c>
      <c r="AG393" s="53" t="s">
        <v>3355</v>
      </c>
      <c r="AH393" s="53" t="s">
        <v>3355</v>
      </c>
      <c r="AI393" s="53" t="s">
        <v>3355</v>
      </c>
      <c r="AJ393" s="53" t="s">
        <v>3355</v>
      </c>
      <c r="AK393" s="53" t="s">
        <v>1292</v>
      </c>
      <c r="AL393" s="53" t="s">
        <v>6197</v>
      </c>
      <c r="AM393" s="53" t="s">
        <v>3355</v>
      </c>
      <c r="AN393" s="53" t="s">
        <v>5433</v>
      </c>
      <c r="AO393" s="53" t="s">
        <v>3355</v>
      </c>
      <c r="AP393" s="54">
        <v>45674.8776388889</v>
      </c>
      <c r="AQ393" s="53" t="s">
        <v>6198</v>
      </c>
      <c r="AR393" s="53" t="s">
        <v>3556</v>
      </c>
      <c r="AS393" s="53" t="s">
        <v>3383</v>
      </c>
      <c r="AT393" s="53" t="s">
        <v>5691</v>
      </c>
      <c r="AU393" s="53" t="s">
        <v>6199</v>
      </c>
      <c r="AV393" s="53" t="s">
        <v>5486</v>
      </c>
      <c r="AW393" s="54">
        <v>45666.4481712963</v>
      </c>
      <c r="AX393" s="53" t="s">
        <v>6197</v>
      </c>
      <c r="AY393" s="53" t="s">
        <v>4090</v>
      </c>
      <c r="AZ393" s="53" t="s">
        <v>3355</v>
      </c>
      <c r="BA393" s="53" t="s">
        <v>3355</v>
      </c>
      <c r="BB393" s="53" t="s">
        <v>3355</v>
      </c>
      <c r="BC393" s="53" t="s">
        <v>4109</v>
      </c>
      <c r="BD393" s="53" t="s">
        <v>4110</v>
      </c>
      <c r="BE393" s="53" t="s">
        <v>3355</v>
      </c>
      <c r="BF393" s="53" t="s">
        <v>4092</v>
      </c>
      <c r="BG393" s="53" t="s">
        <v>4111</v>
      </c>
      <c r="BH393" s="53" t="s">
        <v>5494</v>
      </c>
      <c r="BI393" s="53" t="s">
        <v>4113</v>
      </c>
      <c r="BJ393" s="53" t="s">
        <v>3355</v>
      </c>
      <c r="BK393" s="53" t="s">
        <v>3355</v>
      </c>
      <c r="BL393" s="53" t="s">
        <v>3355</v>
      </c>
      <c r="BM393" s="53" t="s">
        <v>3355</v>
      </c>
      <c r="BN393" s="53">
        <v>2000</v>
      </c>
      <c r="BO393" s="53" t="s">
        <v>3355</v>
      </c>
      <c r="BP393" s="53" t="s">
        <v>5315</v>
      </c>
      <c r="BQ393" s="53" t="s">
        <v>4114</v>
      </c>
      <c r="BR393" s="53" t="s">
        <v>3355</v>
      </c>
      <c r="BS393" s="53" t="s">
        <v>3355</v>
      </c>
      <c r="BT393" s="53" t="s">
        <v>1292</v>
      </c>
      <c r="BU393" s="53">
        <v>250116001264</v>
      </c>
      <c r="BV393" s="53" t="s">
        <v>3355</v>
      </c>
      <c r="BW393" s="53" t="s">
        <v>3355</v>
      </c>
      <c r="BX393" s="53">
        <v>2000</v>
      </c>
      <c r="BY393" s="53" t="s">
        <v>3355</v>
      </c>
      <c r="BZ393" s="53" t="s">
        <v>3383</v>
      </c>
      <c r="CA393" s="53" t="s">
        <v>4095</v>
      </c>
      <c r="CB393" s="53" t="s">
        <v>3355</v>
      </c>
      <c r="CC393" s="53" t="s">
        <v>3355</v>
      </c>
      <c r="CD393" s="53" t="s">
        <v>3355</v>
      </c>
      <c r="CE393" t="s">
        <v>4096</v>
      </c>
      <c r="CF393" t="s">
        <v>4097</v>
      </c>
    </row>
    <row r="394" spans="1:84">
      <c r="A394" s="53">
        <v>43950</v>
      </c>
      <c r="B394" s="53" t="s">
        <v>5683</v>
      </c>
      <c r="C394" s="53" t="s">
        <v>3355</v>
      </c>
      <c r="D394" s="53" t="s">
        <v>5511</v>
      </c>
      <c r="E394" s="53" t="s">
        <v>4099</v>
      </c>
      <c r="F394" s="53" t="s">
        <v>6200</v>
      </c>
      <c r="G394" s="53" t="s">
        <v>4095</v>
      </c>
      <c r="H394" s="53" t="s">
        <v>4354</v>
      </c>
      <c r="I394" s="53">
        <v>9000</v>
      </c>
      <c r="J394" s="53" t="s">
        <v>1292</v>
      </c>
      <c r="K394" s="53" t="s">
        <v>4218</v>
      </c>
      <c r="L394" s="53" t="s">
        <v>4219</v>
      </c>
      <c r="M394" s="53" t="s">
        <v>3558</v>
      </c>
      <c r="N394" s="53" t="s">
        <v>5512</v>
      </c>
      <c r="O394" s="53" t="s">
        <v>5685</v>
      </c>
      <c r="P394" s="53" t="s">
        <v>5686</v>
      </c>
      <c r="Q394" s="53" t="s">
        <v>4354</v>
      </c>
      <c r="R394" s="53" t="s">
        <v>4355</v>
      </c>
      <c r="S394" s="53" t="s">
        <v>4356</v>
      </c>
      <c r="T394" s="53" t="s">
        <v>3355</v>
      </c>
      <c r="U394" s="53" t="s">
        <v>4360</v>
      </c>
      <c r="V394" s="53" t="s">
        <v>3352</v>
      </c>
      <c r="W394" s="53" t="s">
        <v>3355</v>
      </c>
      <c r="X394" s="53" t="s">
        <v>5513</v>
      </c>
      <c r="Y394" s="53" t="s">
        <v>4223</v>
      </c>
      <c r="Z394" s="53" t="s">
        <v>5489</v>
      </c>
      <c r="AA394" s="53" t="s">
        <v>3558</v>
      </c>
      <c r="AB394" s="53" t="s">
        <v>5687</v>
      </c>
      <c r="AC394" s="53" t="s">
        <v>4447</v>
      </c>
      <c r="AD394" s="53" t="s">
        <v>3355</v>
      </c>
      <c r="AE394" s="53" t="s">
        <v>3355</v>
      </c>
      <c r="AF394" s="53" t="s">
        <v>3355</v>
      </c>
      <c r="AG394" s="53" t="s">
        <v>3355</v>
      </c>
      <c r="AH394" s="53" t="s">
        <v>3355</v>
      </c>
      <c r="AI394" s="53" t="s">
        <v>3355</v>
      </c>
      <c r="AJ394" s="53" t="s">
        <v>3355</v>
      </c>
      <c r="AK394" s="53" t="s">
        <v>1292</v>
      </c>
      <c r="AL394" s="53" t="s">
        <v>6201</v>
      </c>
      <c r="AM394" s="53" t="s">
        <v>3355</v>
      </c>
      <c r="AN394" s="53" t="s">
        <v>5433</v>
      </c>
      <c r="AO394" s="53" t="s">
        <v>3355</v>
      </c>
      <c r="AP394" s="54">
        <v>45674.8729513889</v>
      </c>
      <c r="AQ394" s="53" t="s">
        <v>6202</v>
      </c>
      <c r="AR394" s="53" t="s">
        <v>3556</v>
      </c>
      <c r="AS394" s="53" t="s">
        <v>3383</v>
      </c>
      <c r="AT394" s="53" t="s">
        <v>5688</v>
      </c>
      <c r="AU394" s="53" t="s">
        <v>6203</v>
      </c>
      <c r="AV394" s="53" t="s">
        <v>5510</v>
      </c>
      <c r="AW394" s="54">
        <v>45665.7813310185</v>
      </c>
      <c r="AX394" s="53" t="s">
        <v>6201</v>
      </c>
      <c r="AY394" s="53" t="s">
        <v>4090</v>
      </c>
      <c r="AZ394" s="53" t="s">
        <v>3355</v>
      </c>
      <c r="BA394" s="53" t="s">
        <v>3355</v>
      </c>
      <c r="BB394" s="53" t="s">
        <v>3355</v>
      </c>
      <c r="BC394" s="53" t="s">
        <v>3355</v>
      </c>
      <c r="BD394" s="53" t="s">
        <v>5516</v>
      </c>
      <c r="BE394" s="53" t="s">
        <v>3355</v>
      </c>
      <c r="BF394" s="53" t="s">
        <v>4092</v>
      </c>
      <c r="BG394" s="53" t="s">
        <v>3355</v>
      </c>
      <c r="BH394" s="53" t="s">
        <v>3355</v>
      </c>
      <c r="BI394" s="53" t="s">
        <v>739</v>
      </c>
      <c r="BJ394" s="53" t="s">
        <v>3355</v>
      </c>
      <c r="BK394" s="53" t="s">
        <v>3355</v>
      </c>
      <c r="BL394" s="53" t="s">
        <v>3355</v>
      </c>
      <c r="BM394" s="53" t="s">
        <v>3355</v>
      </c>
      <c r="BN394" s="53">
        <v>9000</v>
      </c>
      <c r="BO394" s="53" t="s">
        <v>3355</v>
      </c>
      <c r="BP394" s="53" t="s">
        <v>5315</v>
      </c>
      <c r="BQ394" s="53" t="s">
        <v>3355</v>
      </c>
      <c r="BR394" s="53" t="s">
        <v>3355</v>
      </c>
      <c r="BS394" s="53" t="s">
        <v>3355</v>
      </c>
      <c r="BT394" s="53" t="s">
        <v>1292</v>
      </c>
      <c r="BU394" s="53">
        <v>250116001267</v>
      </c>
      <c r="BV394" s="53" t="s">
        <v>3355</v>
      </c>
      <c r="BW394" s="53" t="s">
        <v>3355</v>
      </c>
      <c r="BX394" s="53">
        <v>9000</v>
      </c>
      <c r="BY394" s="53" t="s">
        <v>3355</v>
      </c>
      <c r="BZ394" s="53" t="s">
        <v>3383</v>
      </c>
      <c r="CA394" s="53" t="s">
        <v>4095</v>
      </c>
      <c r="CB394" s="53" t="s">
        <v>3355</v>
      </c>
      <c r="CC394" s="53" t="s">
        <v>3355</v>
      </c>
      <c r="CD394" s="53" t="s">
        <v>3355</v>
      </c>
      <c r="CE394" t="s">
        <v>4096</v>
      </c>
      <c r="CF394" t="s">
        <v>4097</v>
      </c>
    </row>
    <row r="395" spans="1:84">
      <c r="A395" s="53">
        <v>44077</v>
      </c>
      <c r="B395" s="53" t="s">
        <v>5683</v>
      </c>
      <c r="C395" s="53" t="s">
        <v>3355</v>
      </c>
      <c r="D395" s="53" t="s">
        <v>5518</v>
      </c>
      <c r="E395" s="53" t="s">
        <v>4099</v>
      </c>
      <c r="F395" s="53" t="s">
        <v>6204</v>
      </c>
      <c r="G395" s="53" t="s">
        <v>4095</v>
      </c>
      <c r="H395" s="53" t="s">
        <v>5100</v>
      </c>
      <c r="I395" s="53">
        <v>438</v>
      </c>
      <c r="J395" s="53" t="s">
        <v>1292</v>
      </c>
      <c r="K395" s="53" t="s">
        <v>4218</v>
      </c>
      <c r="L395" s="53" t="s">
        <v>4219</v>
      </c>
      <c r="M395" s="53" t="s">
        <v>3558</v>
      </c>
      <c r="N395" s="53" t="s">
        <v>5519</v>
      </c>
      <c r="O395" s="53" t="s">
        <v>5685</v>
      </c>
      <c r="P395" s="53" t="s">
        <v>5686</v>
      </c>
      <c r="Q395" s="53" t="s">
        <v>5100</v>
      </c>
      <c r="R395" s="53" t="s">
        <v>5101</v>
      </c>
      <c r="S395" s="53" t="s">
        <v>5102</v>
      </c>
      <c r="T395" s="53" t="s">
        <v>3355</v>
      </c>
      <c r="U395" s="53" t="s">
        <v>4360</v>
      </c>
      <c r="V395" s="53" t="s">
        <v>3352</v>
      </c>
      <c r="W395" s="53" t="s">
        <v>3355</v>
      </c>
      <c r="X395" s="53" t="s">
        <v>5520</v>
      </c>
      <c r="Y395" s="53" t="s">
        <v>4223</v>
      </c>
      <c r="Z395" s="53" t="s">
        <v>5489</v>
      </c>
      <c r="AA395" s="53" t="s">
        <v>3558</v>
      </c>
      <c r="AB395" s="53" t="s">
        <v>5687</v>
      </c>
      <c r="AC395" s="53" t="s">
        <v>4447</v>
      </c>
      <c r="AD395" s="53" t="s">
        <v>3355</v>
      </c>
      <c r="AE395" s="53" t="s">
        <v>3355</v>
      </c>
      <c r="AF395" s="53" t="s">
        <v>3355</v>
      </c>
      <c r="AG395" s="53" t="s">
        <v>3355</v>
      </c>
      <c r="AH395" s="53" t="s">
        <v>3355</v>
      </c>
      <c r="AI395" s="53" t="s">
        <v>3355</v>
      </c>
      <c r="AJ395" s="53" t="s">
        <v>3355</v>
      </c>
      <c r="AK395" s="53" t="s">
        <v>1292</v>
      </c>
      <c r="AL395" s="53" t="s">
        <v>6205</v>
      </c>
      <c r="AM395" s="53" t="s">
        <v>3355</v>
      </c>
      <c r="AN395" s="53" t="s">
        <v>5433</v>
      </c>
      <c r="AO395" s="53" t="s">
        <v>3355</v>
      </c>
      <c r="AP395" s="54">
        <v>45674.8777199074</v>
      </c>
      <c r="AQ395" s="53" t="s">
        <v>6206</v>
      </c>
      <c r="AR395" s="53" t="s">
        <v>3556</v>
      </c>
      <c r="AS395" s="53" t="s">
        <v>3355</v>
      </c>
      <c r="AT395" s="53" t="s">
        <v>5688</v>
      </c>
      <c r="AU395" s="53" t="s">
        <v>6207</v>
      </c>
      <c r="AV395" s="53" t="s">
        <v>3355</v>
      </c>
      <c r="AW395" s="54">
        <v>45664.7813657407</v>
      </c>
      <c r="AX395" s="53" t="s">
        <v>6205</v>
      </c>
      <c r="AY395" s="53" t="s">
        <v>4090</v>
      </c>
      <c r="AZ395" s="53" t="s">
        <v>3355</v>
      </c>
      <c r="BA395" s="53" t="s">
        <v>3355</v>
      </c>
      <c r="BB395" s="53" t="s">
        <v>3355</v>
      </c>
      <c r="BC395" s="53" t="s">
        <v>3355</v>
      </c>
      <c r="BD395" s="53" t="s">
        <v>5105</v>
      </c>
      <c r="BE395" s="53" t="s">
        <v>3355</v>
      </c>
      <c r="BF395" s="53" t="s">
        <v>4092</v>
      </c>
      <c r="BG395" s="53" t="s">
        <v>3355</v>
      </c>
      <c r="BH395" s="53" t="s">
        <v>3355</v>
      </c>
      <c r="BI395" s="53" t="s">
        <v>5106</v>
      </c>
      <c r="BJ395" s="53" t="s">
        <v>3355</v>
      </c>
      <c r="BK395" s="53" t="s">
        <v>3355</v>
      </c>
      <c r="BL395" s="53" t="s">
        <v>3355</v>
      </c>
      <c r="BM395" s="53" t="s">
        <v>3355</v>
      </c>
      <c r="BN395" s="53">
        <v>438</v>
      </c>
      <c r="BO395" s="53" t="s">
        <v>3355</v>
      </c>
      <c r="BP395" s="53" t="s">
        <v>5315</v>
      </c>
      <c r="BQ395" s="53" t="s">
        <v>3355</v>
      </c>
      <c r="BR395" s="53" t="s">
        <v>3355</v>
      </c>
      <c r="BS395" s="53" t="s">
        <v>3355</v>
      </c>
      <c r="BT395" s="53" t="s">
        <v>1292</v>
      </c>
      <c r="BU395" s="53">
        <v>250116001263</v>
      </c>
      <c r="BV395" s="53" t="s">
        <v>3355</v>
      </c>
      <c r="BW395" s="53" t="s">
        <v>3355</v>
      </c>
      <c r="BX395" s="53">
        <v>438</v>
      </c>
      <c r="BY395" s="53" t="s">
        <v>3355</v>
      </c>
      <c r="BZ395" s="53" t="s">
        <v>3383</v>
      </c>
      <c r="CA395" s="53" t="s">
        <v>4095</v>
      </c>
      <c r="CB395" s="53" t="s">
        <v>3355</v>
      </c>
      <c r="CC395" s="53" t="s">
        <v>3355</v>
      </c>
      <c r="CD395" s="53" t="s">
        <v>3355</v>
      </c>
      <c r="CE395" t="s">
        <v>4096</v>
      </c>
      <c r="CF395" t="s">
        <v>4097</v>
      </c>
    </row>
    <row r="396" spans="1:84">
      <c r="A396" s="53">
        <v>44161</v>
      </c>
      <c r="B396" s="53" t="s">
        <v>5683</v>
      </c>
      <c r="C396" s="53" t="s">
        <v>3355</v>
      </c>
      <c r="D396" s="53" t="s">
        <v>5524</v>
      </c>
      <c r="E396" s="53" t="s">
        <v>4099</v>
      </c>
      <c r="F396" s="53" t="s">
        <v>6208</v>
      </c>
      <c r="G396" s="53" t="s">
        <v>4095</v>
      </c>
      <c r="H396" s="53" t="s">
        <v>4549</v>
      </c>
      <c r="I396" s="53">
        <v>500</v>
      </c>
      <c r="J396" s="53" t="s">
        <v>1292</v>
      </c>
      <c r="K396" s="53" t="s">
        <v>4218</v>
      </c>
      <c r="L396" s="53" t="s">
        <v>4219</v>
      </c>
      <c r="M396" s="53" t="s">
        <v>3558</v>
      </c>
      <c r="N396" s="53" t="s">
        <v>5526</v>
      </c>
      <c r="O396" s="53" t="s">
        <v>5685</v>
      </c>
      <c r="P396" s="53" t="s">
        <v>5686</v>
      </c>
      <c r="Q396" s="53" t="s">
        <v>3112</v>
      </c>
      <c r="R396" s="53" t="s">
        <v>4551</v>
      </c>
      <c r="S396" s="53" t="s">
        <v>4552</v>
      </c>
      <c r="T396" s="53" t="s">
        <v>4087</v>
      </c>
      <c r="U396" s="53" t="s">
        <v>4360</v>
      </c>
      <c r="V396" s="53" t="s">
        <v>3352</v>
      </c>
      <c r="W396" s="53" t="s">
        <v>3355</v>
      </c>
      <c r="X396" s="53" t="s">
        <v>5525</v>
      </c>
      <c r="Y396" s="53" t="s">
        <v>4223</v>
      </c>
      <c r="Z396" s="53" t="s">
        <v>5489</v>
      </c>
      <c r="AA396" s="53" t="s">
        <v>3558</v>
      </c>
      <c r="AB396" s="53" t="s">
        <v>5687</v>
      </c>
      <c r="AC396" s="53" t="s">
        <v>4447</v>
      </c>
      <c r="AD396" s="53" t="s">
        <v>3355</v>
      </c>
      <c r="AE396" s="53" t="s">
        <v>3355</v>
      </c>
      <c r="AF396" s="53" t="s">
        <v>3355</v>
      </c>
      <c r="AG396" s="53" t="s">
        <v>3355</v>
      </c>
      <c r="AH396" s="53" t="s">
        <v>3355</v>
      </c>
      <c r="AI396" s="53" t="s">
        <v>3355</v>
      </c>
      <c r="AJ396" s="53" t="s">
        <v>3355</v>
      </c>
      <c r="AK396" s="53" t="s">
        <v>1292</v>
      </c>
      <c r="AL396" s="53" t="s">
        <v>6209</v>
      </c>
      <c r="AM396" s="53" t="s">
        <v>3355</v>
      </c>
      <c r="AN396" s="53" t="s">
        <v>5433</v>
      </c>
      <c r="AO396" s="53" t="s">
        <v>3355</v>
      </c>
      <c r="AP396" s="54">
        <v>45674.869837963</v>
      </c>
      <c r="AQ396" s="53" t="s">
        <v>6210</v>
      </c>
      <c r="AR396" s="53" t="s">
        <v>3556</v>
      </c>
      <c r="AS396" s="53" t="s">
        <v>3383</v>
      </c>
      <c r="AT396" s="53" t="s">
        <v>5688</v>
      </c>
      <c r="AU396" s="53" t="s">
        <v>6211</v>
      </c>
      <c r="AV396" s="53" t="s">
        <v>5523</v>
      </c>
      <c r="AW396" s="54">
        <v>45663.7816435185</v>
      </c>
      <c r="AX396" s="53" t="s">
        <v>6209</v>
      </c>
      <c r="AY396" s="53" t="s">
        <v>4090</v>
      </c>
      <c r="AZ396" s="53" t="s">
        <v>3355</v>
      </c>
      <c r="BA396" s="53" t="s">
        <v>3355</v>
      </c>
      <c r="BB396" s="53" t="s">
        <v>3355</v>
      </c>
      <c r="BC396" s="53" t="s">
        <v>4492</v>
      </c>
      <c r="BD396" s="53" t="s">
        <v>4559</v>
      </c>
      <c r="BE396" s="53" t="s">
        <v>3355</v>
      </c>
      <c r="BF396" s="53" t="s">
        <v>4092</v>
      </c>
      <c r="BG396" s="53" t="s">
        <v>3355</v>
      </c>
      <c r="BH396" s="53" t="s">
        <v>3355</v>
      </c>
      <c r="BI396" s="53" t="s">
        <v>2814</v>
      </c>
      <c r="BJ396" s="53" t="s">
        <v>3355</v>
      </c>
      <c r="BK396" s="53" t="s">
        <v>3355</v>
      </c>
      <c r="BL396" s="53" t="s">
        <v>3355</v>
      </c>
      <c r="BM396" s="53" t="s">
        <v>3355</v>
      </c>
      <c r="BN396" s="53">
        <v>500</v>
      </c>
      <c r="BO396" s="53" t="s">
        <v>3355</v>
      </c>
      <c r="BP396" s="53" t="s">
        <v>5315</v>
      </c>
      <c r="BQ396" s="53" t="s">
        <v>3355</v>
      </c>
      <c r="BR396" s="53" t="s">
        <v>3355</v>
      </c>
      <c r="BS396" s="53" t="s">
        <v>3355</v>
      </c>
      <c r="BT396" s="53" t="s">
        <v>1292</v>
      </c>
      <c r="BU396" s="53">
        <v>250116001262</v>
      </c>
      <c r="BV396" s="53" t="s">
        <v>3355</v>
      </c>
      <c r="BW396" s="53" t="s">
        <v>3355</v>
      </c>
      <c r="BX396" s="53">
        <v>500</v>
      </c>
      <c r="BY396" s="53" t="s">
        <v>3355</v>
      </c>
      <c r="BZ396" s="53" t="s">
        <v>3383</v>
      </c>
      <c r="CA396" s="53" t="s">
        <v>4095</v>
      </c>
      <c r="CB396" s="53" t="s">
        <v>3355</v>
      </c>
      <c r="CC396" s="53" t="s">
        <v>3355</v>
      </c>
      <c r="CD396" s="53" t="s">
        <v>3355</v>
      </c>
      <c r="CE396" t="s">
        <v>4096</v>
      </c>
      <c r="CF396" t="s">
        <v>4097</v>
      </c>
    </row>
    <row r="397" spans="1:84">
      <c r="A397" s="53">
        <v>44166</v>
      </c>
      <c r="B397" s="53" t="s">
        <v>5683</v>
      </c>
      <c r="C397" s="53" t="s">
        <v>3355</v>
      </c>
      <c r="D397" s="53" t="s">
        <v>5532</v>
      </c>
      <c r="E397" s="53" t="s">
        <v>4099</v>
      </c>
      <c r="F397" s="53" t="s">
        <v>6212</v>
      </c>
      <c r="G397" s="53" t="s">
        <v>4095</v>
      </c>
      <c r="H397" s="53" t="s">
        <v>5533</v>
      </c>
      <c r="I397" s="53">
        <v>2000</v>
      </c>
      <c r="J397" s="53" t="s">
        <v>1292</v>
      </c>
      <c r="K397" s="53" t="s">
        <v>4218</v>
      </c>
      <c r="L397" s="53" t="s">
        <v>4219</v>
      </c>
      <c r="M397" s="53" t="s">
        <v>3558</v>
      </c>
      <c r="N397" s="53" t="s">
        <v>5526</v>
      </c>
      <c r="O397" s="53" t="s">
        <v>5685</v>
      </c>
      <c r="P397" s="53" t="s">
        <v>5686</v>
      </c>
      <c r="Q397" s="53" t="s">
        <v>4103</v>
      </c>
      <c r="R397" s="53" t="s">
        <v>5534</v>
      </c>
      <c r="S397" s="53" t="s">
        <v>5535</v>
      </c>
      <c r="T397" s="53" t="s">
        <v>4106</v>
      </c>
      <c r="U397" s="53" t="s">
        <v>4360</v>
      </c>
      <c r="V397" s="53" t="s">
        <v>3352</v>
      </c>
      <c r="W397" s="53" t="s">
        <v>3355</v>
      </c>
      <c r="X397" s="53" t="s">
        <v>3355</v>
      </c>
      <c r="Y397" s="53" t="s">
        <v>4223</v>
      </c>
      <c r="Z397" s="53" t="s">
        <v>5489</v>
      </c>
      <c r="AA397" s="53" t="s">
        <v>3558</v>
      </c>
      <c r="AB397" s="53" t="s">
        <v>5687</v>
      </c>
      <c r="AC397" s="53" t="s">
        <v>4447</v>
      </c>
      <c r="AD397" s="53" t="s">
        <v>3355</v>
      </c>
      <c r="AE397" s="53" t="s">
        <v>3355</v>
      </c>
      <c r="AF397" s="53" t="s">
        <v>3355</v>
      </c>
      <c r="AG397" s="53" t="s">
        <v>3355</v>
      </c>
      <c r="AH397" s="53" t="s">
        <v>3355</v>
      </c>
      <c r="AI397" s="53" t="s">
        <v>3355</v>
      </c>
      <c r="AJ397" s="53" t="s">
        <v>3355</v>
      </c>
      <c r="AK397" s="53" t="s">
        <v>1292</v>
      </c>
      <c r="AL397" s="53" t="s">
        <v>6213</v>
      </c>
      <c r="AM397" s="53" t="s">
        <v>3355</v>
      </c>
      <c r="AN397" s="53" t="s">
        <v>5433</v>
      </c>
      <c r="AO397" s="53" t="s">
        <v>3355</v>
      </c>
      <c r="AP397" s="54">
        <v>45674.872349537</v>
      </c>
      <c r="AQ397" s="53" t="s">
        <v>6214</v>
      </c>
      <c r="AR397" s="53" t="s">
        <v>3556</v>
      </c>
      <c r="AS397" s="53" t="s">
        <v>3383</v>
      </c>
      <c r="AT397" s="53" t="s">
        <v>5691</v>
      </c>
      <c r="AU397" s="53" t="s">
        <v>6215</v>
      </c>
      <c r="AV397" s="53" t="s">
        <v>5531</v>
      </c>
      <c r="AW397" s="54">
        <v>45663.5314699074</v>
      </c>
      <c r="AX397" s="53" t="s">
        <v>6213</v>
      </c>
      <c r="AY397" s="53" t="s">
        <v>4090</v>
      </c>
      <c r="AZ397" s="53" t="s">
        <v>3355</v>
      </c>
      <c r="BA397" s="53" t="s">
        <v>3355</v>
      </c>
      <c r="BB397" s="53" t="s">
        <v>3355</v>
      </c>
      <c r="BC397" s="53" t="s">
        <v>4109</v>
      </c>
      <c r="BD397" s="53" t="s">
        <v>4110</v>
      </c>
      <c r="BE397" s="53" t="s">
        <v>3355</v>
      </c>
      <c r="BF397" s="53" t="s">
        <v>4092</v>
      </c>
      <c r="BG397" s="53" t="s">
        <v>4111</v>
      </c>
      <c r="BH397" s="53" t="s">
        <v>3355</v>
      </c>
      <c r="BI397" s="53" t="s">
        <v>4113</v>
      </c>
      <c r="BJ397" s="53" t="s">
        <v>3355</v>
      </c>
      <c r="BK397" s="53" t="s">
        <v>3355</v>
      </c>
      <c r="BL397" s="53" t="s">
        <v>3355</v>
      </c>
      <c r="BM397" s="53" t="s">
        <v>3355</v>
      </c>
      <c r="BN397" s="53">
        <v>2000</v>
      </c>
      <c r="BO397" s="53" t="s">
        <v>3355</v>
      </c>
      <c r="BP397" s="53" t="s">
        <v>5315</v>
      </c>
      <c r="BQ397" s="53" t="s">
        <v>4114</v>
      </c>
      <c r="BR397" s="53" t="s">
        <v>3355</v>
      </c>
      <c r="BS397" s="53" t="s">
        <v>3355</v>
      </c>
      <c r="BT397" s="53" t="s">
        <v>1292</v>
      </c>
      <c r="BU397" s="53">
        <v>250116001265</v>
      </c>
      <c r="BV397" s="53" t="s">
        <v>3355</v>
      </c>
      <c r="BW397" s="53" t="s">
        <v>3355</v>
      </c>
      <c r="BX397" s="53">
        <v>2000</v>
      </c>
      <c r="BY397" s="53" t="s">
        <v>3355</v>
      </c>
      <c r="BZ397" s="53" t="s">
        <v>3383</v>
      </c>
      <c r="CA397" s="53" t="s">
        <v>4095</v>
      </c>
      <c r="CB397" s="53" t="s">
        <v>3355</v>
      </c>
      <c r="CC397" s="53" t="s">
        <v>3355</v>
      </c>
      <c r="CD397" s="53" t="s">
        <v>3355</v>
      </c>
      <c r="CE397" t="s">
        <v>4096</v>
      </c>
      <c r="CF397" t="s">
        <v>4097</v>
      </c>
    </row>
    <row r="398" spans="1:84">
      <c r="A398" s="53">
        <v>44233</v>
      </c>
      <c r="B398" s="53" t="s">
        <v>5683</v>
      </c>
      <c r="C398" s="53" t="s">
        <v>3355</v>
      </c>
      <c r="D398" s="53" t="s">
        <v>5553</v>
      </c>
      <c r="E398" s="53" t="s">
        <v>4099</v>
      </c>
      <c r="F398" s="53" t="s">
        <v>6216</v>
      </c>
      <c r="G398" s="53" t="s">
        <v>4095</v>
      </c>
      <c r="H398" s="53" t="s">
        <v>2902</v>
      </c>
      <c r="I398" s="53">
        <v>2223.46</v>
      </c>
      <c r="J398" s="53" t="s">
        <v>1292</v>
      </c>
      <c r="K398" s="53" t="s">
        <v>4218</v>
      </c>
      <c r="L398" s="53" t="s">
        <v>4219</v>
      </c>
      <c r="M398" s="53" t="s">
        <v>3558</v>
      </c>
      <c r="N398" s="53" t="s">
        <v>5545</v>
      </c>
      <c r="O398" s="53" t="s">
        <v>5685</v>
      </c>
      <c r="P398" s="53" t="s">
        <v>5686</v>
      </c>
      <c r="Q398" s="53" t="s">
        <v>2902</v>
      </c>
      <c r="R398" s="53" t="s">
        <v>4128</v>
      </c>
      <c r="S398" s="53" t="s">
        <v>4129</v>
      </c>
      <c r="T398" s="53" t="s">
        <v>4087</v>
      </c>
      <c r="U398" s="53" t="s">
        <v>4360</v>
      </c>
      <c r="V398" s="53" t="s">
        <v>3352</v>
      </c>
      <c r="W398" s="53" t="s">
        <v>3355</v>
      </c>
      <c r="X398" s="53" t="s">
        <v>5555</v>
      </c>
      <c r="Y398" s="53" t="s">
        <v>4223</v>
      </c>
      <c r="Z398" s="53" t="s">
        <v>5489</v>
      </c>
      <c r="AA398" s="53" t="s">
        <v>3558</v>
      </c>
      <c r="AB398" s="53" t="s">
        <v>5687</v>
      </c>
      <c r="AC398" s="53" t="s">
        <v>4447</v>
      </c>
      <c r="AD398" s="53" t="s">
        <v>3355</v>
      </c>
      <c r="AE398" s="53" t="s">
        <v>3355</v>
      </c>
      <c r="AF398" s="53" t="s">
        <v>3355</v>
      </c>
      <c r="AG398" s="53" t="s">
        <v>3355</v>
      </c>
      <c r="AH398" s="53" t="s">
        <v>3355</v>
      </c>
      <c r="AI398" s="53" t="s">
        <v>3355</v>
      </c>
      <c r="AJ398" s="53" t="s">
        <v>3355</v>
      </c>
      <c r="AK398" s="53" t="s">
        <v>1292</v>
      </c>
      <c r="AL398" s="53" t="s">
        <v>6217</v>
      </c>
      <c r="AM398" s="53" t="s">
        <v>3355</v>
      </c>
      <c r="AN398" s="53" t="s">
        <v>5433</v>
      </c>
      <c r="AO398" s="53" t="s">
        <v>3355</v>
      </c>
      <c r="AP398" s="54">
        <v>45724.5372916667</v>
      </c>
      <c r="AQ398" s="53" t="s">
        <v>6218</v>
      </c>
      <c r="AR398" s="53" t="s">
        <v>3556</v>
      </c>
      <c r="AS398" s="53" t="s">
        <v>3383</v>
      </c>
      <c r="AT398" s="53" t="s">
        <v>5688</v>
      </c>
      <c r="AU398" s="53" t="s">
        <v>6219</v>
      </c>
      <c r="AV398" s="53" t="s">
        <v>5552</v>
      </c>
      <c r="AW398" s="54">
        <v>45607.5897453704</v>
      </c>
      <c r="AX398" s="53" t="s">
        <v>6217</v>
      </c>
      <c r="AY398" s="53" t="s">
        <v>4090</v>
      </c>
      <c r="AZ398" s="53" t="s">
        <v>3355</v>
      </c>
      <c r="BA398" s="53" t="s">
        <v>3355</v>
      </c>
      <c r="BB398" s="53" t="s">
        <v>3355</v>
      </c>
      <c r="BC398" s="53" t="s">
        <v>138</v>
      </c>
      <c r="BD398" s="53" t="s">
        <v>4459</v>
      </c>
      <c r="BE398" s="53" t="s">
        <v>4132</v>
      </c>
      <c r="BF398" s="53" t="s">
        <v>4092</v>
      </c>
      <c r="BG398" s="53" t="s">
        <v>3355</v>
      </c>
      <c r="BH398" s="53" t="s">
        <v>3355</v>
      </c>
      <c r="BI398" s="53" t="s">
        <v>2814</v>
      </c>
      <c r="BJ398" s="53" t="s">
        <v>3355</v>
      </c>
      <c r="BK398" s="53" t="s">
        <v>3355</v>
      </c>
      <c r="BL398" s="53" t="s">
        <v>3355</v>
      </c>
      <c r="BM398" s="53" t="s">
        <v>3355</v>
      </c>
      <c r="BN398" s="53">
        <v>33.95</v>
      </c>
      <c r="BO398" s="53" t="s">
        <v>3355</v>
      </c>
      <c r="BP398" s="53" t="s">
        <v>5315</v>
      </c>
      <c r="BQ398" s="53" t="s">
        <v>3355</v>
      </c>
      <c r="BR398" s="53" t="s">
        <v>3355</v>
      </c>
      <c r="BS398" s="53" t="s">
        <v>3355</v>
      </c>
      <c r="BT398" s="53" t="s">
        <v>3355</v>
      </c>
      <c r="BU398" s="53">
        <v>250116001269</v>
      </c>
      <c r="BV398" s="53" t="s">
        <v>3355</v>
      </c>
      <c r="BW398" s="53" t="s">
        <v>3355</v>
      </c>
      <c r="BX398" s="53">
        <v>33.95</v>
      </c>
      <c r="BY398" s="53" t="s">
        <v>1292</v>
      </c>
      <c r="BZ398" s="53" t="s">
        <v>3383</v>
      </c>
      <c r="CA398" s="53" t="s">
        <v>4095</v>
      </c>
      <c r="CB398" s="53" t="s">
        <v>3355</v>
      </c>
      <c r="CC398" s="53" t="s">
        <v>3355</v>
      </c>
      <c r="CD398" s="53" t="s">
        <v>3355</v>
      </c>
      <c r="CE398" t="s">
        <v>4096</v>
      </c>
      <c r="CF398" t="s">
        <v>4097</v>
      </c>
    </row>
    <row r="399" spans="1:84">
      <c r="A399" s="53">
        <v>44256</v>
      </c>
      <c r="B399" s="53" t="s">
        <v>5683</v>
      </c>
      <c r="C399" s="53" t="s">
        <v>3355</v>
      </c>
      <c r="D399" s="53" t="s">
        <v>5539</v>
      </c>
      <c r="E399" s="53" t="s">
        <v>4099</v>
      </c>
      <c r="F399" s="53" t="s">
        <v>6220</v>
      </c>
      <c r="G399" s="53" t="s">
        <v>4095</v>
      </c>
      <c r="H399" s="53" t="s">
        <v>5540</v>
      </c>
      <c r="I399" s="53">
        <v>550</v>
      </c>
      <c r="J399" s="53" t="s">
        <v>1292</v>
      </c>
      <c r="K399" s="53" t="s">
        <v>4218</v>
      </c>
      <c r="L399" s="53" t="s">
        <v>4219</v>
      </c>
      <c r="M399" s="53" t="s">
        <v>3558</v>
      </c>
      <c r="N399" s="53" t="s">
        <v>5545</v>
      </c>
      <c r="O399" s="53" t="s">
        <v>5685</v>
      </c>
      <c r="P399" s="53" t="s">
        <v>5686</v>
      </c>
      <c r="Q399" s="53" t="s">
        <v>5540</v>
      </c>
      <c r="R399" s="53" t="s">
        <v>5542</v>
      </c>
      <c r="S399" s="53" t="s">
        <v>5543</v>
      </c>
      <c r="T399" s="53" t="s">
        <v>4087</v>
      </c>
      <c r="U399" s="53" t="s">
        <v>4360</v>
      </c>
      <c r="V399" s="53" t="s">
        <v>3352</v>
      </c>
      <c r="W399" s="53" t="s">
        <v>3355</v>
      </c>
      <c r="X399" s="53" t="s">
        <v>5544</v>
      </c>
      <c r="Y399" s="53" t="s">
        <v>4223</v>
      </c>
      <c r="Z399" s="53" t="s">
        <v>5489</v>
      </c>
      <c r="AA399" s="53" t="s">
        <v>3558</v>
      </c>
      <c r="AB399" s="53" t="s">
        <v>5687</v>
      </c>
      <c r="AC399" s="53" t="s">
        <v>4447</v>
      </c>
      <c r="AD399" s="53" t="s">
        <v>3355</v>
      </c>
      <c r="AE399" s="53" t="s">
        <v>3355</v>
      </c>
      <c r="AF399" s="53" t="s">
        <v>3355</v>
      </c>
      <c r="AG399" s="53" t="s">
        <v>3355</v>
      </c>
      <c r="AH399" s="53" t="s">
        <v>3355</v>
      </c>
      <c r="AI399" s="53" t="s">
        <v>3355</v>
      </c>
      <c r="AJ399" s="53" t="s">
        <v>3355</v>
      </c>
      <c r="AK399" s="53" t="s">
        <v>1292</v>
      </c>
      <c r="AL399" s="53" t="s">
        <v>6221</v>
      </c>
      <c r="AM399" s="53" t="s">
        <v>3355</v>
      </c>
      <c r="AN399" s="53" t="s">
        <v>5433</v>
      </c>
      <c r="AO399" s="53" t="s">
        <v>3355</v>
      </c>
      <c r="AP399" s="54">
        <v>45724.5440046296</v>
      </c>
      <c r="AQ399" s="53" t="s">
        <v>6222</v>
      </c>
      <c r="AR399" s="53" t="s">
        <v>3556</v>
      </c>
      <c r="AS399" s="53" t="s">
        <v>3383</v>
      </c>
      <c r="AT399" s="53" t="s">
        <v>5688</v>
      </c>
      <c r="AU399" s="53" t="s">
        <v>6223</v>
      </c>
      <c r="AV399" s="53" t="s">
        <v>5538</v>
      </c>
      <c r="AW399" s="54">
        <v>45600.9485069444</v>
      </c>
      <c r="AX399" s="53" t="s">
        <v>6221</v>
      </c>
      <c r="AY399" s="53" t="s">
        <v>4090</v>
      </c>
      <c r="AZ399" s="53" t="s">
        <v>3355</v>
      </c>
      <c r="BA399" s="53" t="s">
        <v>3355</v>
      </c>
      <c r="BB399" s="53" t="s">
        <v>3355</v>
      </c>
      <c r="BC399" s="53" t="s">
        <v>5548</v>
      </c>
      <c r="BD399" s="53" t="s">
        <v>4459</v>
      </c>
      <c r="BE399" s="53" t="s">
        <v>5549</v>
      </c>
      <c r="BF399" s="53" t="s">
        <v>4092</v>
      </c>
      <c r="BG399" s="53" t="s">
        <v>3355</v>
      </c>
      <c r="BH399" s="53" t="s">
        <v>3355</v>
      </c>
      <c r="BI399" s="53" t="s">
        <v>2814</v>
      </c>
      <c r="BJ399" s="53" t="s">
        <v>3355</v>
      </c>
      <c r="BK399" s="53" t="s">
        <v>3355</v>
      </c>
      <c r="BL399" s="53" t="s">
        <v>3355</v>
      </c>
      <c r="BM399" s="53" t="s">
        <v>3355</v>
      </c>
      <c r="BN399" s="53">
        <v>550</v>
      </c>
      <c r="BO399" s="53" t="s">
        <v>3355</v>
      </c>
      <c r="BP399" s="53" t="s">
        <v>5315</v>
      </c>
      <c r="BQ399" s="53" t="s">
        <v>3355</v>
      </c>
      <c r="BR399" s="53" t="s">
        <v>3355</v>
      </c>
      <c r="BS399" s="53" t="s">
        <v>3355</v>
      </c>
      <c r="BT399" s="53" t="s">
        <v>3355</v>
      </c>
      <c r="BU399" s="53">
        <v>250116001270</v>
      </c>
      <c r="BV399" s="53" t="s">
        <v>3355</v>
      </c>
      <c r="BW399" s="53" t="s">
        <v>3355</v>
      </c>
      <c r="BX399" s="53">
        <v>550</v>
      </c>
      <c r="BY399" s="53" t="s">
        <v>1292</v>
      </c>
      <c r="BZ399" s="53" t="s">
        <v>3383</v>
      </c>
      <c r="CA399" s="53" t="s">
        <v>4095</v>
      </c>
      <c r="CB399" s="53" t="s">
        <v>3355</v>
      </c>
      <c r="CC399" s="53" t="s">
        <v>3355</v>
      </c>
      <c r="CD399" s="53" t="s">
        <v>3355</v>
      </c>
      <c r="CE399" t="s">
        <v>4096</v>
      </c>
      <c r="CF399" t="s">
        <v>4097</v>
      </c>
    </row>
    <row r="400" spans="1:84">
      <c r="A400" s="53">
        <v>45889</v>
      </c>
      <c r="B400" s="53" t="s">
        <v>5683</v>
      </c>
      <c r="C400" s="53" t="s">
        <v>3355</v>
      </c>
      <c r="D400" s="53" t="s">
        <v>5606</v>
      </c>
      <c r="E400" s="53" t="s">
        <v>4099</v>
      </c>
      <c r="F400" s="53" t="s">
        <v>6224</v>
      </c>
      <c r="G400" s="53" t="s">
        <v>4095</v>
      </c>
      <c r="H400" s="53" t="s">
        <v>3116</v>
      </c>
      <c r="I400" s="53">
        <v>2125</v>
      </c>
      <c r="J400" s="53" t="s">
        <v>1292</v>
      </c>
      <c r="K400" s="53" t="s">
        <v>4218</v>
      </c>
      <c r="L400" s="53" t="s">
        <v>4219</v>
      </c>
      <c r="M400" s="53" t="s">
        <v>5310</v>
      </c>
      <c r="N400" s="53" t="s">
        <v>5564</v>
      </c>
      <c r="O400" s="53" t="s">
        <v>5685</v>
      </c>
      <c r="P400" s="53" t="s">
        <v>5686</v>
      </c>
      <c r="Q400" s="53" t="s">
        <v>3116</v>
      </c>
      <c r="R400" s="53" t="s">
        <v>4193</v>
      </c>
      <c r="S400" s="53" t="s">
        <v>4194</v>
      </c>
      <c r="T400" s="53" t="s">
        <v>4087</v>
      </c>
      <c r="U400" s="53" t="s">
        <v>4360</v>
      </c>
      <c r="V400" s="53" t="s">
        <v>3352</v>
      </c>
      <c r="W400" s="53" t="s">
        <v>3355</v>
      </c>
      <c r="X400" s="53" t="s">
        <v>5607</v>
      </c>
      <c r="Y400" s="53" t="s">
        <v>4223</v>
      </c>
      <c r="Z400" s="53" t="s">
        <v>5642</v>
      </c>
      <c r="AA400" s="53" t="s">
        <v>5310</v>
      </c>
      <c r="AB400" s="53" t="s">
        <v>5687</v>
      </c>
      <c r="AC400" s="53" t="s">
        <v>4447</v>
      </c>
      <c r="AD400" s="53" t="s">
        <v>3355</v>
      </c>
      <c r="AE400" s="53" t="s">
        <v>3355</v>
      </c>
      <c r="AF400" s="53" t="s">
        <v>3355</v>
      </c>
      <c r="AG400" s="53" t="s">
        <v>3355</v>
      </c>
      <c r="AH400" s="53" t="s">
        <v>3355</v>
      </c>
      <c r="AI400" s="53" t="s">
        <v>3355</v>
      </c>
      <c r="AJ400" s="53" t="s">
        <v>3355</v>
      </c>
      <c r="AK400" s="53" t="s">
        <v>1292</v>
      </c>
      <c r="AL400" s="53" t="s">
        <v>6225</v>
      </c>
      <c r="AM400" s="53" t="s">
        <v>3355</v>
      </c>
      <c r="AN400" s="53" t="s">
        <v>4606</v>
      </c>
      <c r="AO400" s="53" t="s">
        <v>3355</v>
      </c>
      <c r="AP400" s="54">
        <v>45724.5555439815</v>
      </c>
      <c r="AQ400" s="53" t="s">
        <v>6226</v>
      </c>
      <c r="AR400" s="53" t="s">
        <v>5566</v>
      </c>
      <c r="AS400" s="53" t="s">
        <v>3383</v>
      </c>
      <c r="AT400" s="53" t="s">
        <v>5688</v>
      </c>
      <c r="AU400" s="53" t="s">
        <v>6227</v>
      </c>
      <c r="AV400" s="53" t="s">
        <v>5605</v>
      </c>
      <c r="AW400" s="54">
        <v>45625.8646296296</v>
      </c>
      <c r="AX400" s="53" t="s">
        <v>6225</v>
      </c>
      <c r="AY400" s="53" t="s">
        <v>4090</v>
      </c>
      <c r="AZ400" s="53" t="s">
        <v>3355</v>
      </c>
      <c r="BA400" s="53" t="s">
        <v>1292</v>
      </c>
      <c r="BB400" s="53" t="s">
        <v>3355</v>
      </c>
      <c r="BC400" s="53" t="s">
        <v>2954</v>
      </c>
      <c r="BD400" s="53" t="s">
        <v>4164</v>
      </c>
      <c r="BE400" s="53" t="s">
        <v>3355</v>
      </c>
      <c r="BF400" s="53" t="s">
        <v>4092</v>
      </c>
      <c r="BG400" s="53" t="s">
        <v>3355</v>
      </c>
      <c r="BH400" s="53" t="s">
        <v>3355</v>
      </c>
      <c r="BI400" s="53" t="s">
        <v>2814</v>
      </c>
      <c r="BJ400" s="53" t="s">
        <v>3355</v>
      </c>
      <c r="BK400" s="53" t="s">
        <v>3355</v>
      </c>
      <c r="BL400" s="53" t="s">
        <v>3355</v>
      </c>
      <c r="BM400" s="53" t="s">
        <v>3355</v>
      </c>
      <c r="BN400" s="53">
        <v>2125</v>
      </c>
      <c r="BO400" s="53" t="s">
        <v>3355</v>
      </c>
      <c r="BP400" s="53" t="s">
        <v>5569</v>
      </c>
      <c r="BQ400" s="53" t="s">
        <v>3355</v>
      </c>
      <c r="BR400" s="53" t="s">
        <v>3355</v>
      </c>
      <c r="BS400" s="53" t="s">
        <v>3355</v>
      </c>
      <c r="BT400" s="53" t="s">
        <v>3355</v>
      </c>
      <c r="BU400" s="53">
        <v>250109002042</v>
      </c>
      <c r="BV400" s="53" t="s">
        <v>3355</v>
      </c>
      <c r="BW400" s="53" t="s">
        <v>3355</v>
      </c>
      <c r="BX400" s="53">
        <v>2125</v>
      </c>
      <c r="BY400" s="53" t="s">
        <v>3355</v>
      </c>
      <c r="BZ400" s="53" t="s">
        <v>3383</v>
      </c>
      <c r="CA400" s="53" t="s">
        <v>4095</v>
      </c>
      <c r="CB400" s="53" t="s">
        <v>3355</v>
      </c>
      <c r="CC400" s="53" t="s">
        <v>3355</v>
      </c>
      <c r="CD400" s="53" t="s">
        <v>3355</v>
      </c>
      <c r="CE400" t="s">
        <v>4096</v>
      </c>
      <c r="CF400" t="s">
        <v>4097</v>
      </c>
    </row>
    <row r="401" spans="1:84">
      <c r="A401" s="53">
        <v>45890</v>
      </c>
      <c r="B401" s="53" t="s">
        <v>5683</v>
      </c>
      <c r="C401" s="53" t="s">
        <v>3355</v>
      </c>
      <c r="D401" s="53" t="s">
        <v>5574</v>
      </c>
      <c r="E401" s="53" t="s">
        <v>4099</v>
      </c>
      <c r="F401" s="53" t="s">
        <v>6228</v>
      </c>
      <c r="G401" s="53" t="s">
        <v>4095</v>
      </c>
      <c r="H401" s="53" t="s">
        <v>3101</v>
      </c>
      <c r="I401" s="53">
        <v>172840</v>
      </c>
      <c r="J401" s="53" t="s">
        <v>1292</v>
      </c>
      <c r="K401" s="53" t="s">
        <v>4218</v>
      </c>
      <c r="L401" s="53" t="s">
        <v>4219</v>
      </c>
      <c r="M401" s="53" t="s">
        <v>5310</v>
      </c>
      <c r="N401" s="53" t="s">
        <v>5564</v>
      </c>
      <c r="O401" s="53" t="s">
        <v>5685</v>
      </c>
      <c r="P401" s="53" t="s">
        <v>5686</v>
      </c>
      <c r="Q401" s="53" t="s">
        <v>3101</v>
      </c>
      <c r="R401" s="53" t="s">
        <v>5575</v>
      </c>
      <c r="S401" s="53" t="s">
        <v>5576</v>
      </c>
      <c r="T401" s="53" t="s">
        <v>4087</v>
      </c>
      <c r="U401" s="53" t="s">
        <v>4360</v>
      </c>
      <c r="V401" s="53" t="s">
        <v>3352</v>
      </c>
      <c r="W401" s="53" t="s">
        <v>3355</v>
      </c>
      <c r="X401" s="53" t="s">
        <v>5577</v>
      </c>
      <c r="Y401" s="53" t="s">
        <v>4223</v>
      </c>
      <c r="Z401" s="53" t="s">
        <v>5642</v>
      </c>
      <c r="AA401" s="53" t="s">
        <v>5310</v>
      </c>
      <c r="AB401" s="53" t="s">
        <v>5687</v>
      </c>
      <c r="AC401" s="53" t="s">
        <v>4447</v>
      </c>
      <c r="AD401" s="53" t="s">
        <v>3355</v>
      </c>
      <c r="AE401" s="53" t="s">
        <v>3355</v>
      </c>
      <c r="AF401" s="53" t="s">
        <v>3355</v>
      </c>
      <c r="AG401" s="53" t="s">
        <v>3355</v>
      </c>
      <c r="AH401" s="53" t="s">
        <v>3355</v>
      </c>
      <c r="AI401" s="53" t="s">
        <v>3355</v>
      </c>
      <c r="AJ401" s="53" t="s">
        <v>3355</v>
      </c>
      <c r="AK401" s="53" t="s">
        <v>1292</v>
      </c>
      <c r="AL401" s="53" t="s">
        <v>6229</v>
      </c>
      <c r="AM401" s="53" t="s">
        <v>3355</v>
      </c>
      <c r="AN401" s="53" t="s">
        <v>6230</v>
      </c>
      <c r="AO401" s="53" t="s">
        <v>3355</v>
      </c>
      <c r="AP401" s="54">
        <v>45724.5502430556</v>
      </c>
      <c r="AQ401" s="53" t="s">
        <v>6231</v>
      </c>
      <c r="AR401" s="53" t="s">
        <v>5566</v>
      </c>
      <c r="AS401" s="53" t="s">
        <v>3383</v>
      </c>
      <c r="AT401" s="53" t="s">
        <v>5688</v>
      </c>
      <c r="AU401" s="53" t="s">
        <v>6232</v>
      </c>
      <c r="AV401" s="53" t="s">
        <v>5573</v>
      </c>
      <c r="AW401" s="54">
        <v>45625.8646296296</v>
      </c>
      <c r="AX401" s="53" t="s">
        <v>6229</v>
      </c>
      <c r="AY401" s="53" t="s">
        <v>4090</v>
      </c>
      <c r="AZ401" s="53" t="s">
        <v>3355</v>
      </c>
      <c r="BA401" s="53" t="s">
        <v>3355</v>
      </c>
      <c r="BB401" s="53" t="s">
        <v>3355</v>
      </c>
      <c r="BC401" s="53" t="s">
        <v>3099</v>
      </c>
      <c r="BD401" s="53" t="s">
        <v>4379</v>
      </c>
      <c r="BE401" s="53" t="s">
        <v>2830</v>
      </c>
      <c r="BF401" s="53" t="s">
        <v>4092</v>
      </c>
      <c r="BG401" s="53" t="s">
        <v>3355</v>
      </c>
      <c r="BH401" s="53" t="s">
        <v>3355</v>
      </c>
      <c r="BI401" s="53" t="s">
        <v>2814</v>
      </c>
      <c r="BJ401" s="53" t="s">
        <v>3355</v>
      </c>
      <c r="BK401" s="53" t="s">
        <v>3355</v>
      </c>
      <c r="BL401" s="53" t="s">
        <v>3355</v>
      </c>
      <c r="BM401" s="53" t="s">
        <v>3355</v>
      </c>
      <c r="BN401" s="53">
        <v>172840</v>
      </c>
      <c r="BO401" s="53" t="s">
        <v>3355</v>
      </c>
      <c r="BP401" s="53" t="s">
        <v>5569</v>
      </c>
      <c r="BQ401" s="53" t="s">
        <v>3355</v>
      </c>
      <c r="BR401" s="53" t="s">
        <v>3355</v>
      </c>
      <c r="BS401" s="53" t="s">
        <v>3355</v>
      </c>
      <c r="BT401" s="53" t="s">
        <v>3355</v>
      </c>
      <c r="BU401" s="53">
        <v>250109002041</v>
      </c>
      <c r="BV401" s="53" t="s">
        <v>3355</v>
      </c>
      <c r="BW401" s="53" t="s">
        <v>3355</v>
      </c>
      <c r="BX401" s="53">
        <v>172840</v>
      </c>
      <c r="BY401" s="53" t="s">
        <v>1292</v>
      </c>
      <c r="BZ401" s="53" t="s">
        <v>3383</v>
      </c>
      <c r="CA401" s="53" t="s">
        <v>4095</v>
      </c>
      <c r="CB401" s="53" t="s">
        <v>3355</v>
      </c>
      <c r="CC401" s="53" t="s">
        <v>3355</v>
      </c>
      <c r="CD401" s="53" t="s">
        <v>3355</v>
      </c>
      <c r="CE401" t="s">
        <v>4096</v>
      </c>
      <c r="CF401" t="s">
        <v>4097</v>
      </c>
    </row>
    <row r="402" spans="1:84">
      <c r="A402" s="53">
        <v>45891</v>
      </c>
      <c r="B402" s="53" t="s">
        <v>5683</v>
      </c>
      <c r="C402" s="53" t="s">
        <v>3355</v>
      </c>
      <c r="D402" s="53" t="s">
        <v>5583</v>
      </c>
      <c r="E402" s="53" t="s">
        <v>4099</v>
      </c>
      <c r="F402" s="53" t="s">
        <v>6233</v>
      </c>
      <c r="G402" s="53" t="s">
        <v>4095</v>
      </c>
      <c r="H402" s="53" t="s">
        <v>3770</v>
      </c>
      <c r="I402" s="53">
        <v>2955.23</v>
      </c>
      <c r="J402" s="53" t="s">
        <v>1292</v>
      </c>
      <c r="K402" s="53" t="s">
        <v>4218</v>
      </c>
      <c r="L402" s="53" t="s">
        <v>4219</v>
      </c>
      <c r="M402" s="53" t="s">
        <v>5310</v>
      </c>
      <c r="N402" s="53" t="s">
        <v>5564</v>
      </c>
      <c r="O402" s="53" t="s">
        <v>5685</v>
      </c>
      <c r="P402" s="53" t="s">
        <v>5686</v>
      </c>
      <c r="Q402" s="53" t="s">
        <v>3770</v>
      </c>
      <c r="R402" s="53" t="s">
        <v>4602</v>
      </c>
      <c r="S402" s="53" t="s">
        <v>4603</v>
      </c>
      <c r="T402" s="53" t="s">
        <v>4087</v>
      </c>
      <c r="U402" s="53" t="s">
        <v>4360</v>
      </c>
      <c r="V402" s="53" t="s">
        <v>3352</v>
      </c>
      <c r="W402" s="53" t="s">
        <v>3355</v>
      </c>
      <c r="X402" s="53" t="s">
        <v>5585</v>
      </c>
      <c r="Y402" s="53" t="s">
        <v>4223</v>
      </c>
      <c r="Z402" s="53" t="s">
        <v>5642</v>
      </c>
      <c r="AA402" s="53" t="s">
        <v>5310</v>
      </c>
      <c r="AB402" s="53" t="s">
        <v>5687</v>
      </c>
      <c r="AC402" s="53" t="s">
        <v>4447</v>
      </c>
      <c r="AD402" s="53" t="s">
        <v>3355</v>
      </c>
      <c r="AE402" s="53" t="s">
        <v>3355</v>
      </c>
      <c r="AF402" s="53" t="s">
        <v>3355</v>
      </c>
      <c r="AG402" s="53" t="s">
        <v>3355</v>
      </c>
      <c r="AH402" s="53" t="s">
        <v>3355</v>
      </c>
      <c r="AI402" s="53" t="s">
        <v>3355</v>
      </c>
      <c r="AJ402" s="53" t="s">
        <v>3355</v>
      </c>
      <c r="AK402" s="53" t="s">
        <v>1292</v>
      </c>
      <c r="AL402" s="53" t="s">
        <v>6234</v>
      </c>
      <c r="AM402" s="53" t="s">
        <v>3355</v>
      </c>
      <c r="AN402" s="53" t="s">
        <v>6235</v>
      </c>
      <c r="AO402" s="53" t="s">
        <v>3355</v>
      </c>
      <c r="AP402" s="54">
        <v>45724.559212963</v>
      </c>
      <c r="AQ402" s="53" t="s">
        <v>6236</v>
      </c>
      <c r="AR402" s="53" t="s">
        <v>5566</v>
      </c>
      <c r="AS402" s="53" t="s">
        <v>3383</v>
      </c>
      <c r="AT402" s="53" t="s">
        <v>5688</v>
      </c>
      <c r="AU402" s="53" t="s">
        <v>6237</v>
      </c>
      <c r="AV402" s="53" t="s">
        <v>5582</v>
      </c>
      <c r="AW402" s="54">
        <v>45625.8646296296</v>
      </c>
      <c r="AX402" s="53" t="s">
        <v>6234</v>
      </c>
      <c r="AY402" s="53" t="s">
        <v>4090</v>
      </c>
      <c r="AZ402" s="53" t="s">
        <v>3355</v>
      </c>
      <c r="BA402" s="53" t="s">
        <v>3355</v>
      </c>
      <c r="BB402" s="53" t="s">
        <v>3355</v>
      </c>
      <c r="BC402" s="53" t="s">
        <v>3022</v>
      </c>
      <c r="BD402" s="53" t="s">
        <v>4091</v>
      </c>
      <c r="BE402" s="53" t="s">
        <v>2846</v>
      </c>
      <c r="BF402" s="53" t="s">
        <v>4092</v>
      </c>
      <c r="BG402" s="53" t="s">
        <v>3355</v>
      </c>
      <c r="BH402" s="53" t="s">
        <v>3355</v>
      </c>
      <c r="BI402" s="53" t="s">
        <v>2814</v>
      </c>
      <c r="BJ402" s="53" t="s">
        <v>3355</v>
      </c>
      <c r="BK402" s="53" t="s">
        <v>3355</v>
      </c>
      <c r="BL402" s="53" t="s">
        <v>3355</v>
      </c>
      <c r="BM402" s="53" t="s">
        <v>3355</v>
      </c>
      <c r="BN402" s="53">
        <v>2955.23</v>
      </c>
      <c r="BO402" s="53" t="s">
        <v>3355</v>
      </c>
      <c r="BP402" s="53" t="s">
        <v>5569</v>
      </c>
      <c r="BQ402" s="53" t="s">
        <v>3355</v>
      </c>
      <c r="BR402" s="53" t="s">
        <v>3355</v>
      </c>
      <c r="BS402" s="53" t="s">
        <v>3355</v>
      </c>
      <c r="BT402" s="53" t="s">
        <v>3355</v>
      </c>
      <c r="BU402" s="53">
        <v>250109002040</v>
      </c>
      <c r="BV402" s="53" t="s">
        <v>3355</v>
      </c>
      <c r="BW402" s="53" t="s">
        <v>3355</v>
      </c>
      <c r="BX402" s="53">
        <v>2955.23</v>
      </c>
      <c r="BY402" s="53" t="s">
        <v>1292</v>
      </c>
      <c r="BZ402" s="53" t="s">
        <v>3383</v>
      </c>
      <c r="CA402" s="53" t="s">
        <v>4095</v>
      </c>
      <c r="CB402" s="53" t="s">
        <v>3355</v>
      </c>
      <c r="CC402" s="53" t="s">
        <v>3355</v>
      </c>
      <c r="CD402" s="53" t="s">
        <v>3355</v>
      </c>
      <c r="CE402" t="s">
        <v>4096</v>
      </c>
      <c r="CF402" t="s">
        <v>4097</v>
      </c>
    </row>
    <row r="403" spans="1:84">
      <c r="A403" s="53">
        <v>45892</v>
      </c>
      <c r="B403" s="53" t="s">
        <v>5683</v>
      </c>
      <c r="C403" s="53" t="s">
        <v>3355</v>
      </c>
      <c r="D403" s="53" t="s">
        <v>5591</v>
      </c>
      <c r="E403" s="53" t="s">
        <v>4099</v>
      </c>
      <c r="F403" s="53" t="s">
        <v>6238</v>
      </c>
      <c r="G403" s="53" t="s">
        <v>4095</v>
      </c>
      <c r="H403" s="53" t="s">
        <v>3116</v>
      </c>
      <c r="I403" s="53">
        <v>2125</v>
      </c>
      <c r="J403" s="53" t="s">
        <v>1292</v>
      </c>
      <c r="K403" s="53" t="s">
        <v>4218</v>
      </c>
      <c r="L403" s="53" t="s">
        <v>4219</v>
      </c>
      <c r="M403" s="53" t="s">
        <v>5310</v>
      </c>
      <c r="N403" s="53" t="s">
        <v>5564</v>
      </c>
      <c r="O403" s="53" t="s">
        <v>5685</v>
      </c>
      <c r="P403" s="53" t="s">
        <v>5686</v>
      </c>
      <c r="Q403" s="53" t="s">
        <v>3116</v>
      </c>
      <c r="R403" s="53" t="s">
        <v>4193</v>
      </c>
      <c r="S403" s="53" t="s">
        <v>4194</v>
      </c>
      <c r="T403" s="53" t="s">
        <v>4087</v>
      </c>
      <c r="U403" s="53" t="s">
        <v>4360</v>
      </c>
      <c r="V403" s="53" t="s">
        <v>3352</v>
      </c>
      <c r="W403" s="53" t="s">
        <v>3355</v>
      </c>
      <c r="X403" s="53" t="s">
        <v>5593</v>
      </c>
      <c r="Y403" s="53" t="s">
        <v>4223</v>
      </c>
      <c r="Z403" s="53" t="s">
        <v>5642</v>
      </c>
      <c r="AA403" s="53" t="s">
        <v>5310</v>
      </c>
      <c r="AB403" s="53" t="s">
        <v>5687</v>
      </c>
      <c r="AC403" s="53" t="s">
        <v>4447</v>
      </c>
      <c r="AD403" s="53" t="s">
        <v>3355</v>
      </c>
      <c r="AE403" s="53" t="s">
        <v>3355</v>
      </c>
      <c r="AF403" s="53" t="s">
        <v>3355</v>
      </c>
      <c r="AG403" s="53" t="s">
        <v>3355</v>
      </c>
      <c r="AH403" s="53" t="s">
        <v>3355</v>
      </c>
      <c r="AI403" s="53" t="s">
        <v>3355</v>
      </c>
      <c r="AJ403" s="53" t="s">
        <v>3355</v>
      </c>
      <c r="AK403" s="53" t="s">
        <v>1292</v>
      </c>
      <c r="AL403" s="53" t="s">
        <v>6239</v>
      </c>
      <c r="AM403" s="53" t="s">
        <v>3355</v>
      </c>
      <c r="AN403" s="53" t="s">
        <v>6240</v>
      </c>
      <c r="AO403" s="53" t="s">
        <v>3355</v>
      </c>
      <c r="AP403" s="54">
        <v>45724.559224537</v>
      </c>
      <c r="AQ403" s="53" t="s">
        <v>6241</v>
      </c>
      <c r="AR403" s="53" t="s">
        <v>5566</v>
      </c>
      <c r="AS403" s="53" t="s">
        <v>3383</v>
      </c>
      <c r="AT403" s="53" t="s">
        <v>5688</v>
      </c>
      <c r="AU403" s="53" t="s">
        <v>6242</v>
      </c>
      <c r="AV403" s="53" t="s">
        <v>5590</v>
      </c>
      <c r="AW403" s="54">
        <v>45625.8646296296</v>
      </c>
      <c r="AX403" s="53" t="s">
        <v>6239</v>
      </c>
      <c r="AY403" s="53" t="s">
        <v>4090</v>
      </c>
      <c r="AZ403" s="53" t="s">
        <v>3355</v>
      </c>
      <c r="BA403" s="53" t="s">
        <v>1292</v>
      </c>
      <c r="BB403" s="53" t="s">
        <v>3355</v>
      </c>
      <c r="BC403" s="53" t="s">
        <v>2954</v>
      </c>
      <c r="BD403" s="53" t="s">
        <v>4164</v>
      </c>
      <c r="BE403" s="53" t="s">
        <v>3355</v>
      </c>
      <c r="BF403" s="53" t="s">
        <v>4092</v>
      </c>
      <c r="BG403" s="53" t="s">
        <v>3355</v>
      </c>
      <c r="BH403" s="53" t="s">
        <v>3355</v>
      </c>
      <c r="BI403" s="53" t="s">
        <v>2814</v>
      </c>
      <c r="BJ403" s="53" t="s">
        <v>3355</v>
      </c>
      <c r="BK403" s="53" t="s">
        <v>3355</v>
      </c>
      <c r="BL403" s="53" t="s">
        <v>3355</v>
      </c>
      <c r="BM403" s="53" t="s">
        <v>3355</v>
      </c>
      <c r="BN403" s="53">
        <v>2125</v>
      </c>
      <c r="BO403" s="53" t="s">
        <v>3355</v>
      </c>
      <c r="BP403" s="53" t="s">
        <v>5569</v>
      </c>
      <c r="BQ403" s="53" t="s">
        <v>3355</v>
      </c>
      <c r="BR403" s="53" t="s">
        <v>3355</v>
      </c>
      <c r="BS403" s="53" t="s">
        <v>3355</v>
      </c>
      <c r="BT403" s="53" t="s">
        <v>3355</v>
      </c>
      <c r="BU403" s="53">
        <v>250109002044</v>
      </c>
      <c r="BV403" s="53" t="s">
        <v>3355</v>
      </c>
      <c r="BW403" s="53" t="s">
        <v>3355</v>
      </c>
      <c r="BX403" s="53">
        <v>2125</v>
      </c>
      <c r="BY403" s="53" t="s">
        <v>3355</v>
      </c>
      <c r="BZ403" s="53" t="s">
        <v>3383</v>
      </c>
      <c r="CA403" s="53" t="s">
        <v>4095</v>
      </c>
      <c r="CB403" s="53" t="s">
        <v>3355</v>
      </c>
      <c r="CC403" s="53" t="s">
        <v>3355</v>
      </c>
      <c r="CD403" s="53" t="s">
        <v>3355</v>
      </c>
      <c r="CE403" t="s">
        <v>4096</v>
      </c>
      <c r="CF403" t="s">
        <v>4097</v>
      </c>
    </row>
    <row r="404" spans="1:84">
      <c r="A404" s="53">
        <v>45894</v>
      </c>
      <c r="B404" s="53" t="s">
        <v>5683</v>
      </c>
      <c r="C404" s="53" t="s">
        <v>3355</v>
      </c>
      <c r="D404" s="53" t="s">
        <v>5599</v>
      </c>
      <c r="E404" s="53" t="s">
        <v>4099</v>
      </c>
      <c r="F404" s="53" t="s">
        <v>6243</v>
      </c>
      <c r="G404" s="53" t="s">
        <v>4095</v>
      </c>
      <c r="H404" s="53" t="s">
        <v>3116</v>
      </c>
      <c r="I404" s="53">
        <v>4173</v>
      </c>
      <c r="J404" s="53" t="s">
        <v>1292</v>
      </c>
      <c r="K404" s="53" t="s">
        <v>4218</v>
      </c>
      <c r="L404" s="53" t="s">
        <v>4219</v>
      </c>
      <c r="M404" s="53" t="s">
        <v>5310</v>
      </c>
      <c r="N404" s="53" t="s">
        <v>5564</v>
      </c>
      <c r="O404" s="53" t="s">
        <v>5685</v>
      </c>
      <c r="P404" s="53" t="s">
        <v>5686</v>
      </c>
      <c r="Q404" s="53" t="s">
        <v>3116</v>
      </c>
      <c r="R404" s="53" t="s">
        <v>4193</v>
      </c>
      <c r="S404" s="53" t="s">
        <v>4194</v>
      </c>
      <c r="T404" s="53" t="s">
        <v>4087</v>
      </c>
      <c r="U404" s="53" t="s">
        <v>4360</v>
      </c>
      <c r="V404" s="53" t="s">
        <v>3352</v>
      </c>
      <c r="W404" s="53" t="s">
        <v>3355</v>
      </c>
      <c r="X404" s="53" t="s">
        <v>5600</v>
      </c>
      <c r="Y404" s="53" t="s">
        <v>4223</v>
      </c>
      <c r="Z404" s="53" t="s">
        <v>5642</v>
      </c>
      <c r="AA404" s="53" t="s">
        <v>5310</v>
      </c>
      <c r="AB404" s="53" t="s">
        <v>5687</v>
      </c>
      <c r="AC404" s="53" t="s">
        <v>4447</v>
      </c>
      <c r="AD404" s="53" t="s">
        <v>3355</v>
      </c>
      <c r="AE404" s="53" t="s">
        <v>3355</v>
      </c>
      <c r="AF404" s="53" t="s">
        <v>3355</v>
      </c>
      <c r="AG404" s="53" t="s">
        <v>3355</v>
      </c>
      <c r="AH404" s="53" t="s">
        <v>3355</v>
      </c>
      <c r="AI404" s="53" t="s">
        <v>3355</v>
      </c>
      <c r="AJ404" s="53" t="s">
        <v>3355</v>
      </c>
      <c r="AK404" s="53" t="s">
        <v>1292</v>
      </c>
      <c r="AL404" s="53" t="s">
        <v>6244</v>
      </c>
      <c r="AM404" s="53" t="s">
        <v>3355</v>
      </c>
      <c r="AN404" s="53" t="s">
        <v>5225</v>
      </c>
      <c r="AO404" s="53" t="s">
        <v>3355</v>
      </c>
      <c r="AP404" s="54">
        <v>45724.5485300926</v>
      </c>
      <c r="AQ404" s="53" t="s">
        <v>6245</v>
      </c>
      <c r="AR404" s="53" t="s">
        <v>5566</v>
      </c>
      <c r="AS404" s="53" t="s">
        <v>3383</v>
      </c>
      <c r="AT404" s="53" t="s">
        <v>5688</v>
      </c>
      <c r="AU404" s="53" t="s">
        <v>6246</v>
      </c>
      <c r="AV404" s="53" t="s">
        <v>5598</v>
      </c>
      <c r="AW404" s="54">
        <v>45625.8646296296</v>
      </c>
      <c r="AX404" s="53" t="s">
        <v>6244</v>
      </c>
      <c r="AY404" s="53" t="s">
        <v>4090</v>
      </c>
      <c r="AZ404" s="53" t="s">
        <v>3355</v>
      </c>
      <c r="BA404" s="53" t="s">
        <v>1292</v>
      </c>
      <c r="BB404" s="53" t="s">
        <v>3355</v>
      </c>
      <c r="BC404" s="53" t="s">
        <v>2954</v>
      </c>
      <c r="BD404" s="53" t="s">
        <v>4164</v>
      </c>
      <c r="BE404" s="53" t="s">
        <v>3355</v>
      </c>
      <c r="BF404" s="53" t="s">
        <v>4092</v>
      </c>
      <c r="BG404" s="53" t="s">
        <v>3355</v>
      </c>
      <c r="BH404" s="53" t="s">
        <v>3355</v>
      </c>
      <c r="BI404" s="53" t="s">
        <v>2814</v>
      </c>
      <c r="BJ404" s="53" t="s">
        <v>3355</v>
      </c>
      <c r="BK404" s="53" t="s">
        <v>3355</v>
      </c>
      <c r="BL404" s="53" t="s">
        <v>3355</v>
      </c>
      <c r="BM404" s="53" t="s">
        <v>3355</v>
      </c>
      <c r="BN404" s="53">
        <v>4173</v>
      </c>
      <c r="BO404" s="53" t="s">
        <v>3355</v>
      </c>
      <c r="BP404" s="53" t="s">
        <v>5569</v>
      </c>
      <c r="BQ404" s="53" t="s">
        <v>3355</v>
      </c>
      <c r="BR404" s="53" t="s">
        <v>3355</v>
      </c>
      <c r="BS404" s="53" t="s">
        <v>3355</v>
      </c>
      <c r="BT404" s="53" t="s">
        <v>3355</v>
      </c>
      <c r="BU404" s="53">
        <v>250109002036</v>
      </c>
      <c r="BV404" s="53" t="s">
        <v>3355</v>
      </c>
      <c r="BW404" s="53" t="s">
        <v>3355</v>
      </c>
      <c r="BX404" s="53">
        <v>4173</v>
      </c>
      <c r="BY404" s="53" t="s">
        <v>3355</v>
      </c>
      <c r="BZ404" s="53" t="s">
        <v>3383</v>
      </c>
      <c r="CA404" s="53" t="s">
        <v>4095</v>
      </c>
      <c r="CB404" s="53" t="s">
        <v>3355</v>
      </c>
      <c r="CC404" s="53" t="s">
        <v>3355</v>
      </c>
      <c r="CD404" s="53" t="s">
        <v>3355</v>
      </c>
      <c r="CE404" t="s">
        <v>4096</v>
      </c>
      <c r="CF404" t="s">
        <v>4097</v>
      </c>
    </row>
    <row r="405" spans="1:84">
      <c r="A405" s="53">
        <v>45895</v>
      </c>
      <c r="B405" s="53" t="s">
        <v>5683</v>
      </c>
      <c r="C405" s="53" t="s">
        <v>3355</v>
      </c>
      <c r="D405" s="53" t="s">
        <v>5561</v>
      </c>
      <c r="E405" s="53" t="s">
        <v>4099</v>
      </c>
      <c r="F405" s="53" t="s">
        <v>6247</v>
      </c>
      <c r="G405" s="53" t="s">
        <v>4095</v>
      </c>
      <c r="H405" s="53" t="s">
        <v>3848</v>
      </c>
      <c r="I405" s="53">
        <v>81000</v>
      </c>
      <c r="J405" s="53" t="s">
        <v>1292</v>
      </c>
      <c r="K405" s="53" t="s">
        <v>4218</v>
      </c>
      <c r="L405" s="53" t="s">
        <v>4219</v>
      </c>
      <c r="M405" s="53" t="s">
        <v>5310</v>
      </c>
      <c r="N405" s="53" t="s">
        <v>5564</v>
      </c>
      <c r="O405" s="53" t="s">
        <v>5685</v>
      </c>
      <c r="P405" s="53" t="s">
        <v>5686</v>
      </c>
      <c r="Q405" s="53" t="s">
        <v>3848</v>
      </c>
      <c r="R405" s="53" t="s">
        <v>4152</v>
      </c>
      <c r="S405" s="53" t="s">
        <v>4153</v>
      </c>
      <c r="T405" s="53" t="s">
        <v>4087</v>
      </c>
      <c r="U405" s="53" t="s">
        <v>4360</v>
      </c>
      <c r="V405" s="53" t="s">
        <v>3352</v>
      </c>
      <c r="W405" s="53" t="s">
        <v>3355</v>
      </c>
      <c r="X405" s="53" t="s">
        <v>5563</v>
      </c>
      <c r="Y405" s="53" t="s">
        <v>4223</v>
      </c>
      <c r="Z405" s="53" t="s">
        <v>5642</v>
      </c>
      <c r="AA405" s="53" t="s">
        <v>5310</v>
      </c>
      <c r="AB405" s="53" t="s">
        <v>5687</v>
      </c>
      <c r="AC405" s="53" t="s">
        <v>4447</v>
      </c>
      <c r="AD405" s="53" t="s">
        <v>3355</v>
      </c>
      <c r="AE405" s="53" t="s">
        <v>3355</v>
      </c>
      <c r="AF405" s="53" t="s">
        <v>3355</v>
      </c>
      <c r="AG405" s="53" t="s">
        <v>3355</v>
      </c>
      <c r="AH405" s="53" t="s">
        <v>3355</v>
      </c>
      <c r="AI405" s="53" t="s">
        <v>3355</v>
      </c>
      <c r="AJ405" s="53" t="s">
        <v>3355</v>
      </c>
      <c r="AK405" s="53" t="s">
        <v>1292</v>
      </c>
      <c r="AL405" s="53" t="s">
        <v>6248</v>
      </c>
      <c r="AM405" s="53" t="s">
        <v>3355</v>
      </c>
      <c r="AN405" s="53" t="s">
        <v>6249</v>
      </c>
      <c r="AO405" s="53" t="s">
        <v>3355</v>
      </c>
      <c r="AP405" s="54">
        <v>45724.5576041667</v>
      </c>
      <c r="AQ405" s="53" t="s">
        <v>6250</v>
      </c>
      <c r="AR405" s="53" t="s">
        <v>5566</v>
      </c>
      <c r="AS405" s="53" t="s">
        <v>3383</v>
      </c>
      <c r="AT405" s="53" t="s">
        <v>5688</v>
      </c>
      <c r="AU405" s="53" t="s">
        <v>6251</v>
      </c>
      <c r="AV405" s="53" t="s">
        <v>5560</v>
      </c>
      <c r="AW405" s="54">
        <v>45625.8646296296</v>
      </c>
      <c r="AX405" s="53" t="s">
        <v>6248</v>
      </c>
      <c r="AY405" s="53" t="s">
        <v>4090</v>
      </c>
      <c r="AZ405" s="53" t="s">
        <v>3355</v>
      </c>
      <c r="BA405" s="53" t="s">
        <v>3355</v>
      </c>
      <c r="BB405" s="53" t="s">
        <v>3355</v>
      </c>
      <c r="BC405" s="53" t="s">
        <v>3371</v>
      </c>
      <c r="BD405" s="53" t="s">
        <v>4155</v>
      </c>
      <c r="BE405" s="53" t="s">
        <v>2841</v>
      </c>
      <c r="BF405" s="53" t="s">
        <v>4092</v>
      </c>
      <c r="BG405" s="53" t="s">
        <v>3355</v>
      </c>
      <c r="BH405" s="53" t="s">
        <v>3355</v>
      </c>
      <c r="BI405" s="53" t="s">
        <v>2814</v>
      </c>
      <c r="BJ405" s="53" t="s">
        <v>3355</v>
      </c>
      <c r="BK405" s="53" t="s">
        <v>3355</v>
      </c>
      <c r="BL405" s="53" t="s">
        <v>3355</v>
      </c>
      <c r="BM405" s="53" t="s">
        <v>3355</v>
      </c>
      <c r="BN405" s="53">
        <v>81000</v>
      </c>
      <c r="BO405" s="53" t="s">
        <v>3355</v>
      </c>
      <c r="BP405" s="53" t="s">
        <v>5569</v>
      </c>
      <c r="BQ405" s="53" t="s">
        <v>3355</v>
      </c>
      <c r="BR405" s="53" t="s">
        <v>3355</v>
      </c>
      <c r="BS405" s="53" t="s">
        <v>3355</v>
      </c>
      <c r="BT405" s="53" t="s">
        <v>3355</v>
      </c>
      <c r="BU405" s="53">
        <v>250109002038</v>
      </c>
      <c r="BV405" s="53" t="s">
        <v>3355</v>
      </c>
      <c r="BW405" s="53" t="s">
        <v>3355</v>
      </c>
      <c r="BX405" s="53">
        <v>81000</v>
      </c>
      <c r="BY405" s="53" t="s">
        <v>1292</v>
      </c>
      <c r="BZ405" s="53" t="s">
        <v>3383</v>
      </c>
      <c r="CA405" s="53" t="s">
        <v>4095</v>
      </c>
      <c r="CB405" s="53" t="s">
        <v>3355</v>
      </c>
      <c r="CC405" s="53" t="s">
        <v>5571</v>
      </c>
      <c r="CD405" s="53" t="s">
        <v>5572</v>
      </c>
      <c r="CE405" t="s">
        <v>4096</v>
      </c>
      <c r="CF405" t="s">
        <v>4097</v>
      </c>
    </row>
    <row r="406" spans="1:84">
      <c r="A406" s="53">
        <v>45922</v>
      </c>
      <c r="B406" s="53" t="s">
        <v>5683</v>
      </c>
      <c r="C406" s="53" t="s">
        <v>3355</v>
      </c>
      <c r="D406" s="53" t="s">
        <v>5613</v>
      </c>
      <c r="E406" s="53" t="s">
        <v>4099</v>
      </c>
      <c r="F406" s="53" t="s">
        <v>6252</v>
      </c>
      <c r="G406" s="53" t="s">
        <v>4095</v>
      </c>
      <c r="H406" s="53" t="s">
        <v>3181</v>
      </c>
      <c r="I406" s="53">
        <v>2941.33</v>
      </c>
      <c r="J406" s="53" t="s">
        <v>1292</v>
      </c>
      <c r="K406" s="53" t="s">
        <v>4218</v>
      </c>
      <c r="L406" s="53" t="s">
        <v>4219</v>
      </c>
      <c r="M406" s="53" t="s">
        <v>5310</v>
      </c>
      <c r="N406" s="53" t="s">
        <v>3434</v>
      </c>
      <c r="O406" s="53" t="s">
        <v>5685</v>
      </c>
      <c r="P406" s="53" t="s">
        <v>5686</v>
      </c>
      <c r="Q406" s="53" t="s">
        <v>3181</v>
      </c>
      <c r="R406" s="53" t="s">
        <v>4240</v>
      </c>
      <c r="S406" s="53" t="s">
        <v>4241</v>
      </c>
      <c r="T406" s="53" t="s">
        <v>4087</v>
      </c>
      <c r="U406" s="53" t="s">
        <v>4360</v>
      </c>
      <c r="V406" s="53" t="s">
        <v>3352</v>
      </c>
      <c r="W406" s="53" t="s">
        <v>3355</v>
      </c>
      <c r="X406" s="53" t="s">
        <v>5615</v>
      </c>
      <c r="Y406" s="53" t="s">
        <v>4223</v>
      </c>
      <c r="Z406" s="53" t="s">
        <v>5642</v>
      </c>
      <c r="AA406" s="53" t="s">
        <v>5310</v>
      </c>
      <c r="AB406" s="53" t="s">
        <v>5687</v>
      </c>
      <c r="AC406" s="53" t="s">
        <v>4447</v>
      </c>
      <c r="AD406" s="53" t="s">
        <v>3355</v>
      </c>
      <c r="AE406" s="53" t="s">
        <v>3355</v>
      </c>
      <c r="AF406" s="53" t="s">
        <v>3355</v>
      </c>
      <c r="AG406" s="53" t="s">
        <v>3355</v>
      </c>
      <c r="AH406" s="53" t="s">
        <v>3355</v>
      </c>
      <c r="AI406" s="53" t="s">
        <v>3355</v>
      </c>
      <c r="AJ406" s="53" t="s">
        <v>3355</v>
      </c>
      <c r="AK406" s="53" t="s">
        <v>1292</v>
      </c>
      <c r="AL406" s="53" t="s">
        <v>6253</v>
      </c>
      <c r="AM406" s="53" t="s">
        <v>3355</v>
      </c>
      <c r="AN406" s="53" t="s">
        <v>6254</v>
      </c>
      <c r="AO406" s="53" t="s">
        <v>3355</v>
      </c>
      <c r="AP406" s="54">
        <v>45724.5513657407</v>
      </c>
      <c r="AQ406" s="53" t="s">
        <v>6255</v>
      </c>
      <c r="AR406" s="53" t="s">
        <v>5566</v>
      </c>
      <c r="AS406" s="53" t="s">
        <v>3383</v>
      </c>
      <c r="AT406" s="53" t="s">
        <v>5688</v>
      </c>
      <c r="AU406" s="53" t="s">
        <v>6256</v>
      </c>
      <c r="AV406" s="53" t="s">
        <v>5612</v>
      </c>
      <c r="AW406" s="54">
        <v>45621.8653587963</v>
      </c>
      <c r="AX406" s="53" t="s">
        <v>6253</v>
      </c>
      <c r="AY406" s="53" t="s">
        <v>4090</v>
      </c>
      <c r="AZ406" s="53" t="s">
        <v>3355</v>
      </c>
      <c r="BA406" s="53" t="s">
        <v>3355</v>
      </c>
      <c r="BB406" s="53" t="s">
        <v>3355</v>
      </c>
      <c r="BC406" s="53" t="s">
        <v>3179</v>
      </c>
      <c r="BD406" s="53" t="s">
        <v>4244</v>
      </c>
      <c r="BE406" s="53" t="s">
        <v>2852</v>
      </c>
      <c r="BF406" s="53" t="s">
        <v>4092</v>
      </c>
      <c r="BG406" s="53" t="s">
        <v>3355</v>
      </c>
      <c r="BH406" s="53" t="s">
        <v>3355</v>
      </c>
      <c r="BI406" s="53" t="s">
        <v>2814</v>
      </c>
      <c r="BJ406" s="53" t="s">
        <v>3355</v>
      </c>
      <c r="BK406" s="53" t="s">
        <v>3355</v>
      </c>
      <c r="BL406" s="53" t="s">
        <v>3355</v>
      </c>
      <c r="BM406" s="53" t="s">
        <v>3355</v>
      </c>
      <c r="BN406" s="53">
        <v>2941.33</v>
      </c>
      <c r="BO406" s="53" t="s">
        <v>3355</v>
      </c>
      <c r="BP406" s="53" t="s">
        <v>5569</v>
      </c>
      <c r="BQ406" s="53" t="s">
        <v>3355</v>
      </c>
      <c r="BR406" s="53" t="s">
        <v>3355</v>
      </c>
      <c r="BS406" s="53" t="s">
        <v>3355</v>
      </c>
      <c r="BT406" s="53" t="s">
        <v>3355</v>
      </c>
      <c r="BU406" s="53">
        <v>250109002039</v>
      </c>
      <c r="BV406" s="53" t="s">
        <v>3355</v>
      </c>
      <c r="BW406" s="53" t="s">
        <v>3355</v>
      </c>
      <c r="BX406" s="53">
        <v>2941.33</v>
      </c>
      <c r="BY406" s="53" t="s">
        <v>1292</v>
      </c>
      <c r="BZ406" s="53" t="s">
        <v>3383</v>
      </c>
      <c r="CA406" s="53" t="s">
        <v>4095</v>
      </c>
      <c r="CB406" s="53" t="s">
        <v>3355</v>
      </c>
      <c r="CC406" s="53" t="s">
        <v>3355</v>
      </c>
      <c r="CD406" s="53" t="s">
        <v>3355</v>
      </c>
      <c r="CE406" t="s">
        <v>4096</v>
      </c>
      <c r="CF406" t="s">
        <v>4097</v>
      </c>
    </row>
    <row r="407" spans="1:82">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c r="AB407" s="53"/>
      <c r="AC407" s="53"/>
      <c r="AD407" s="53"/>
      <c r="AE407" s="53"/>
      <c r="AF407" s="53"/>
      <c r="AG407" s="53"/>
      <c r="AH407" s="53"/>
      <c r="AI407" s="53"/>
      <c r="AJ407" s="53"/>
      <c r="AK407" s="53"/>
      <c r="AL407" s="53"/>
      <c r="AM407" s="53"/>
      <c r="AN407" s="53"/>
      <c r="AO407" s="53"/>
      <c r="AP407" s="54"/>
      <c r="AQ407" s="53"/>
      <c r="AR407" s="53"/>
      <c r="AS407" s="53"/>
      <c r="AT407" s="53"/>
      <c r="AU407" s="53"/>
      <c r="AV407" s="53"/>
      <c r="AW407" s="54"/>
      <c r="AX407" s="53"/>
      <c r="AY407" s="53"/>
      <c r="AZ407" s="53"/>
      <c r="BA407" s="53"/>
      <c r="BB407" s="53"/>
      <c r="BC407" s="53"/>
      <c r="BD407" s="53"/>
      <c r="BE407" s="53"/>
      <c r="BF407" s="53"/>
      <c r="BG407" s="53"/>
      <c r="BH407" s="53"/>
      <c r="BI407" s="53"/>
      <c r="BJ407" s="53"/>
      <c r="BK407" s="53"/>
      <c r="BL407" s="53"/>
      <c r="BM407" s="53"/>
      <c r="BN407" s="53"/>
      <c r="BO407" s="53"/>
      <c r="BP407" s="53"/>
      <c r="BQ407" s="53"/>
      <c r="BR407" s="53"/>
      <c r="BS407" s="53"/>
      <c r="BT407" s="53"/>
      <c r="BU407" s="53"/>
      <c r="BV407" s="53"/>
      <c r="BW407" s="53"/>
      <c r="BX407" s="53"/>
      <c r="BY407" s="53"/>
      <c r="BZ407" s="53"/>
      <c r="CA407" s="53"/>
      <c r="CB407" s="53"/>
      <c r="CC407" s="53"/>
      <c r="CD407" s="53"/>
    </row>
    <row r="408" spans="1:82">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c r="AB408" s="53"/>
      <c r="AC408" s="53"/>
      <c r="AD408" s="53"/>
      <c r="AE408" s="53"/>
      <c r="AF408" s="53"/>
      <c r="AG408" s="53"/>
      <c r="AH408" s="53"/>
      <c r="AI408" s="53"/>
      <c r="AJ408" s="53"/>
      <c r="AK408" s="53"/>
      <c r="AL408" s="53"/>
      <c r="AM408" s="53"/>
      <c r="AN408" s="53"/>
      <c r="AO408" s="53"/>
      <c r="AP408" s="54"/>
      <c r="AQ408" s="53"/>
      <c r="AR408" s="53"/>
      <c r="AS408" s="53"/>
      <c r="AT408" s="53"/>
      <c r="AU408" s="53"/>
      <c r="AV408" s="53"/>
      <c r="AW408" s="54"/>
      <c r="AX408" s="53"/>
      <c r="AY408" s="53"/>
      <c r="AZ408" s="53"/>
      <c r="BA408" s="53"/>
      <c r="BB408" s="53"/>
      <c r="BC408" s="53"/>
      <c r="BD408" s="53"/>
      <c r="BE408" s="53"/>
      <c r="BF408" s="53"/>
      <c r="BG408" s="53"/>
      <c r="BH408" s="53"/>
      <c r="BI408" s="53"/>
      <c r="BJ408" s="53"/>
      <c r="BK408" s="53"/>
      <c r="BL408" s="53"/>
      <c r="BM408" s="53"/>
      <c r="BN408" s="53"/>
      <c r="BO408" s="53"/>
      <c r="BP408" s="53"/>
      <c r="BQ408" s="53"/>
      <c r="BR408" s="53"/>
      <c r="BS408" s="53"/>
      <c r="BT408" s="53"/>
      <c r="BU408" s="53"/>
      <c r="BV408" s="53"/>
      <c r="BW408" s="53"/>
      <c r="BX408" s="53"/>
      <c r="BY408" s="53"/>
      <c r="BZ408" s="53"/>
      <c r="CA408" s="53"/>
      <c r="CB408" s="53"/>
      <c r="CC408" s="53"/>
      <c r="CD408" s="53"/>
    </row>
    <row r="409" spans="1:82">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53"/>
      <c r="AG409" s="53"/>
      <c r="AH409" s="53"/>
      <c r="AI409" s="53"/>
      <c r="AJ409" s="53"/>
      <c r="AK409" s="53"/>
      <c r="AL409" s="53"/>
      <c r="AM409" s="53"/>
      <c r="AN409" s="53"/>
      <c r="AO409" s="53"/>
      <c r="AP409" s="54"/>
      <c r="AQ409" s="53"/>
      <c r="AR409" s="53"/>
      <c r="AS409" s="53"/>
      <c r="AT409" s="53"/>
      <c r="AU409" s="53"/>
      <c r="AV409" s="53"/>
      <c r="AW409" s="54"/>
      <c r="AX409" s="53"/>
      <c r="AY409" s="53"/>
      <c r="AZ409" s="53"/>
      <c r="BA409" s="53"/>
      <c r="BB409" s="53"/>
      <c r="BC409" s="53"/>
      <c r="BD409" s="53"/>
      <c r="BE409" s="53"/>
      <c r="BF409" s="53"/>
      <c r="BG409" s="53"/>
      <c r="BH409" s="53"/>
      <c r="BI409" s="53"/>
      <c r="BJ409" s="53"/>
      <c r="BK409" s="53"/>
      <c r="BL409" s="53"/>
      <c r="BM409" s="53"/>
      <c r="BN409" s="53"/>
      <c r="BO409" s="53"/>
      <c r="BP409" s="53"/>
      <c r="BQ409" s="53"/>
      <c r="BR409" s="53"/>
      <c r="BS409" s="53"/>
      <c r="BT409" s="53"/>
      <c r="BU409" s="53"/>
      <c r="BV409" s="53"/>
      <c r="BW409" s="53"/>
      <c r="BX409" s="53"/>
      <c r="BY409" s="53"/>
      <c r="BZ409" s="53"/>
      <c r="CA409" s="53"/>
      <c r="CB409" s="53"/>
      <c r="CC409" s="53"/>
      <c r="CD409" s="53"/>
    </row>
    <row r="410" spans="1:82">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c r="AB410" s="53"/>
      <c r="AC410" s="53"/>
      <c r="AD410" s="53"/>
      <c r="AE410" s="53"/>
      <c r="AF410" s="53"/>
      <c r="AG410" s="53"/>
      <c r="AH410" s="53"/>
      <c r="AI410" s="53"/>
      <c r="AJ410" s="53"/>
      <c r="AK410" s="53"/>
      <c r="AL410" s="53"/>
      <c r="AM410" s="53"/>
      <c r="AN410" s="53"/>
      <c r="AO410" s="53"/>
      <c r="AP410" s="54"/>
      <c r="AQ410" s="53"/>
      <c r="AR410" s="53"/>
      <c r="AS410" s="53"/>
      <c r="AT410" s="53"/>
      <c r="AU410" s="53"/>
      <c r="AV410" s="53"/>
      <c r="AW410" s="54"/>
      <c r="AX410" s="53"/>
      <c r="AY410" s="53"/>
      <c r="AZ410" s="53"/>
      <c r="BA410" s="53"/>
      <c r="BB410" s="53"/>
      <c r="BC410" s="53"/>
      <c r="BD410" s="53"/>
      <c r="BE410" s="53"/>
      <c r="BF410" s="53"/>
      <c r="BG410" s="53"/>
      <c r="BH410" s="53"/>
      <c r="BI410" s="53"/>
      <c r="BJ410" s="53"/>
      <c r="BK410" s="53"/>
      <c r="BL410" s="53"/>
      <c r="BM410" s="53"/>
      <c r="BN410" s="53"/>
      <c r="BO410" s="53"/>
      <c r="BP410" s="53"/>
      <c r="BQ410" s="53"/>
      <c r="BR410" s="53"/>
      <c r="BS410" s="53"/>
      <c r="BT410" s="53"/>
      <c r="BU410" s="53"/>
      <c r="BV410" s="53"/>
      <c r="BW410" s="53"/>
      <c r="BX410" s="53"/>
      <c r="BY410" s="53"/>
      <c r="BZ410" s="53"/>
      <c r="CA410" s="53"/>
      <c r="CB410" s="53"/>
      <c r="CC410" s="53"/>
      <c r="CD410" s="53"/>
    </row>
    <row r="411" spans="1:82">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c r="AB411" s="53"/>
      <c r="AC411" s="53"/>
      <c r="AD411" s="53"/>
      <c r="AE411" s="53"/>
      <c r="AF411" s="53"/>
      <c r="AG411" s="53"/>
      <c r="AH411" s="53"/>
      <c r="AI411" s="53"/>
      <c r="AJ411" s="53"/>
      <c r="AK411" s="53"/>
      <c r="AL411" s="53"/>
      <c r="AM411" s="53"/>
      <c r="AN411" s="53"/>
      <c r="AO411" s="53"/>
      <c r="AP411" s="54"/>
      <c r="AQ411" s="53"/>
      <c r="AR411" s="53"/>
      <c r="AS411" s="53"/>
      <c r="AT411" s="53"/>
      <c r="AU411" s="53"/>
      <c r="AV411" s="53"/>
      <c r="AW411" s="54"/>
      <c r="AX411" s="53"/>
      <c r="AY411" s="53"/>
      <c r="AZ411" s="53"/>
      <c r="BA411" s="53"/>
      <c r="BB411" s="53"/>
      <c r="BC411" s="53"/>
      <c r="BD411" s="53"/>
      <c r="BE411" s="53"/>
      <c r="BF411" s="53"/>
      <c r="BG411" s="53"/>
      <c r="BH411" s="53"/>
      <c r="BI411" s="53"/>
      <c r="BJ411" s="53"/>
      <c r="BK411" s="53"/>
      <c r="BL411" s="53"/>
      <c r="BM411" s="53"/>
      <c r="BN411" s="53"/>
      <c r="BO411" s="53"/>
      <c r="BP411" s="53"/>
      <c r="BQ411" s="53"/>
      <c r="BR411" s="53"/>
      <c r="BS411" s="53"/>
      <c r="BT411" s="53"/>
      <c r="BU411" s="53"/>
      <c r="BV411" s="53"/>
      <c r="BW411" s="53"/>
      <c r="BX411" s="53"/>
      <c r="BY411" s="53"/>
      <c r="BZ411" s="53"/>
      <c r="CA411" s="53"/>
      <c r="CB411" s="53"/>
      <c r="CC411" s="53"/>
      <c r="CD411" s="53"/>
    </row>
    <row r="412" spans="1:8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c r="AB412" s="53"/>
      <c r="AC412" s="53"/>
      <c r="AD412" s="53"/>
      <c r="AE412" s="53"/>
      <c r="AF412" s="53"/>
      <c r="AG412" s="53"/>
      <c r="AH412" s="53"/>
      <c r="AI412" s="53"/>
      <c r="AJ412" s="53"/>
      <c r="AK412" s="53"/>
      <c r="AL412" s="53"/>
      <c r="AM412" s="53"/>
      <c r="AN412" s="53"/>
      <c r="AO412" s="53"/>
      <c r="AP412" s="54"/>
      <c r="AQ412" s="53"/>
      <c r="AR412" s="53"/>
      <c r="AS412" s="53"/>
      <c r="AT412" s="53"/>
      <c r="AU412" s="53"/>
      <c r="AV412" s="53"/>
      <c r="AW412" s="54"/>
      <c r="AX412" s="53"/>
      <c r="AY412" s="53"/>
      <c r="AZ412" s="53"/>
      <c r="BA412" s="53"/>
      <c r="BB412" s="53"/>
      <c r="BC412" s="53"/>
      <c r="BD412" s="53"/>
      <c r="BE412" s="53"/>
      <c r="BF412" s="53"/>
      <c r="BG412" s="53"/>
      <c r="BH412" s="53"/>
      <c r="BI412" s="53"/>
      <c r="BJ412" s="53"/>
      <c r="BK412" s="53"/>
      <c r="BL412" s="53"/>
      <c r="BM412" s="53"/>
      <c r="BN412" s="53"/>
      <c r="BO412" s="53"/>
      <c r="BP412" s="53"/>
      <c r="BQ412" s="53"/>
      <c r="BR412" s="53"/>
      <c r="BS412" s="53"/>
      <c r="BT412" s="53"/>
      <c r="BU412" s="53"/>
      <c r="BV412" s="53"/>
      <c r="BW412" s="53"/>
      <c r="BX412" s="53"/>
      <c r="BY412" s="53"/>
      <c r="BZ412" s="53"/>
      <c r="CA412" s="53"/>
      <c r="CB412" s="53"/>
      <c r="CC412" s="53"/>
      <c r="CD412" s="53"/>
    </row>
    <row r="413" spans="1:82">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c r="AB413" s="53"/>
      <c r="AC413" s="53"/>
      <c r="AD413" s="53"/>
      <c r="AE413" s="53"/>
      <c r="AF413" s="53"/>
      <c r="AG413" s="53"/>
      <c r="AH413" s="53"/>
      <c r="AI413" s="53"/>
      <c r="AJ413" s="53"/>
      <c r="AK413" s="53"/>
      <c r="AL413" s="53"/>
      <c r="AM413" s="53"/>
      <c r="AN413" s="53"/>
      <c r="AO413" s="53"/>
      <c r="AP413" s="54"/>
      <c r="AQ413" s="53"/>
      <c r="AR413" s="53"/>
      <c r="AS413" s="53"/>
      <c r="AT413" s="53"/>
      <c r="AU413" s="53"/>
      <c r="AV413" s="53"/>
      <c r="AW413" s="54"/>
      <c r="AX413" s="53"/>
      <c r="AY413" s="53"/>
      <c r="AZ413" s="53"/>
      <c r="BA413" s="53"/>
      <c r="BB413" s="53"/>
      <c r="BC413" s="53"/>
      <c r="BD413" s="53"/>
      <c r="BE413" s="53"/>
      <c r="BF413" s="53"/>
      <c r="BG413" s="53"/>
      <c r="BH413" s="53"/>
      <c r="BI413" s="53"/>
      <c r="BJ413" s="53"/>
      <c r="BK413" s="53"/>
      <c r="BL413" s="53"/>
      <c r="BM413" s="53"/>
      <c r="BN413" s="53"/>
      <c r="BO413" s="53"/>
      <c r="BP413" s="53"/>
      <c r="BQ413" s="53"/>
      <c r="BR413" s="53"/>
      <c r="BS413" s="53"/>
      <c r="BT413" s="53"/>
      <c r="BU413" s="53"/>
      <c r="BV413" s="53"/>
      <c r="BW413" s="53"/>
      <c r="BX413" s="53"/>
      <c r="BY413" s="53"/>
      <c r="BZ413" s="53"/>
      <c r="CA413" s="53"/>
      <c r="CB413" s="53"/>
      <c r="CC413" s="53"/>
      <c r="CD413" s="53"/>
    </row>
    <row r="414" spans="1:82">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c r="AB414" s="53"/>
      <c r="AC414" s="53"/>
      <c r="AD414" s="53"/>
      <c r="AE414" s="53"/>
      <c r="AF414" s="53"/>
      <c r="AG414" s="53"/>
      <c r="AH414" s="53"/>
      <c r="AI414" s="53"/>
      <c r="AJ414" s="53"/>
      <c r="AK414" s="53"/>
      <c r="AL414" s="53"/>
      <c r="AM414" s="53"/>
      <c r="AN414" s="53"/>
      <c r="AO414" s="53"/>
      <c r="AP414" s="54"/>
      <c r="AQ414" s="53"/>
      <c r="AR414" s="53"/>
      <c r="AS414" s="53"/>
      <c r="AT414" s="53"/>
      <c r="AU414" s="53"/>
      <c r="AV414" s="53"/>
      <c r="AW414" s="54"/>
      <c r="AX414" s="53"/>
      <c r="AY414" s="53"/>
      <c r="AZ414" s="53"/>
      <c r="BA414" s="53"/>
      <c r="BB414" s="53"/>
      <c r="BC414" s="53"/>
      <c r="BD414" s="53"/>
      <c r="BE414" s="53"/>
      <c r="BF414" s="53"/>
      <c r="BG414" s="53"/>
      <c r="BH414" s="53"/>
      <c r="BI414" s="53"/>
      <c r="BJ414" s="53"/>
      <c r="BK414" s="53"/>
      <c r="BL414" s="53"/>
      <c r="BM414" s="53"/>
      <c r="BN414" s="53"/>
      <c r="BO414" s="53"/>
      <c r="BP414" s="53"/>
      <c r="BQ414" s="53"/>
      <c r="BR414" s="53"/>
      <c r="BS414" s="53"/>
      <c r="BT414" s="53"/>
      <c r="BU414" s="53"/>
      <c r="BV414" s="53"/>
      <c r="BW414" s="53"/>
      <c r="BX414" s="53"/>
      <c r="BY414" s="53"/>
      <c r="BZ414" s="53"/>
      <c r="CA414" s="53"/>
      <c r="CB414" s="53"/>
      <c r="CC414" s="53"/>
      <c r="CD414" s="53"/>
    </row>
    <row r="415" spans="1:82">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c r="AB415" s="53"/>
      <c r="AC415" s="53"/>
      <c r="AD415" s="53"/>
      <c r="AE415" s="53"/>
      <c r="AF415" s="53"/>
      <c r="AG415" s="53"/>
      <c r="AH415" s="53"/>
      <c r="AI415" s="53"/>
      <c r="AJ415" s="53"/>
      <c r="AK415" s="53"/>
      <c r="AL415" s="53"/>
      <c r="AM415" s="53"/>
      <c r="AN415" s="53"/>
      <c r="AO415" s="53"/>
      <c r="AP415" s="54"/>
      <c r="AQ415" s="53"/>
      <c r="AR415" s="53"/>
      <c r="AS415" s="53"/>
      <c r="AT415" s="53"/>
      <c r="AU415" s="53"/>
      <c r="AV415" s="53"/>
      <c r="AW415" s="54"/>
      <c r="AX415" s="53"/>
      <c r="AY415" s="53"/>
      <c r="AZ415" s="53"/>
      <c r="BA415" s="53"/>
      <c r="BB415" s="53"/>
      <c r="BC415" s="53"/>
      <c r="BD415" s="53"/>
      <c r="BE415" s="53"/>
      <c r="BF415" s="53"/>
      <c r="BG415" s="53"/>
      <c r="BH415" s="53"/>
      <c r="BI415" s="53"/>
      <c r="BJ415" s="53"/>
      <c r="BK415" s="53"/>
      <c r="BL415" s="53"/>
      <c r="BM415" s="53"/>
      <c r="BN415" s="53"/>
      <c r="BO415" s="53"/>
      <c r="BP415" s="53"/>
      <c r="BQ415" s="53"/>
      <c r="BR415" s="53"/>
      <c r="BS415" s="53"/>
      <c r="BT415" s="53"/>
      <c r="BU415" s="53"/>
      <c r="BV415" s="53"/>
      <c r="BW415" s="53"/>
      <c r="BX415" s="53"/>
      <c r="BY415" s="53"/>
      <c r="BZ415" s="53"/>
      <c r="CA415" s="53"/>
      <c r="CB415" s="53"/>
      <c r="CC415" s="53"/>
      <c r="CD415" s="53"/>
    </row>
    <row r="416" spans="1:82">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c r="AB416" s="53"/>
      <c r="AC416" s="53"/>
      <c r="AD416" s="53"/>
      <c r="AE416" s="53"/>
      <c r="AF416" s="53"/>
      <c r="AG416" s="53"/>
      <c r="AH416" s="53"/>
      <c r="AI416" s="53"/>
      <c r="AJ416" s="53"/>
      <c r="AK416" s="53"/>
      <c r="AL416" s="53"/>
      <c r="AM416" s="53"/>
      <c r="AN416" s="53"/>
      <c r="AO416" s="53"/>
      <c r="AP416" s="54"/>
      <c r="AQ416" s="53"/>
      <c r="AR416" s="53"/>
      <c r="AS416" s="53"/>
      <c r="AT416" s="53"/>
      <c r="AU416" s="53"/>
      <c r="AV416" s="53"/>
      <c r="AW416" s="54"/>
      <c r="AX416" s="53"/>
      <c r="AY416" s="53"/>
      <c r="AZ416" s="53"/>
      <c r="BA416" s="53"/>
      <c r="BB416" s="53"/>
      <c r="BC416" s="53"/>
      <c r="BD416" s="53"/>
      <c r="BE416" s="53"/>
      <c r="BF416" s="53"/>
      <c r="BG416" s="53"/>
      <c r="BH416" s="53"/>
      <c r="BI416" s="53"/>
      <c r="BJ416" s="53"/>
      <c r="BK416" s="53"/>
      <c r="BL416" s="53"/>
      <c r="BM416" s="53"/>
      <c r="BN416" s="53"/>
      <c r="BO416" s="53"/>
      <c r="BP416" s="53"/>
      <c r="BQ416" s="53"/>
      <c r="BR416" s="53"/>
      <c r="BS416" s="53"/>
      <c r="BT416" s="53"/>
      <c r="BU416" s="53"/>
      <c r="BV416" s="53"/>
      <c r="BW416" s="53"/>
      <c r="BX416" s="53"/>
      <c r="BY416" s="53"/>
      <c r="BZ416" s="53"/>
      <c r="CA416" s="53"/>
      <c r="CB416" s="53"/>
      <c r="CC416" s="53"/>
      <c r="CD416" s="53"/>
    </row>
    <row r="417" spans="1:82">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c r="AB417" s="53"/>
      <c r="AC417" s="53"/>
      <c r="AD417" s="53"/>
      <c r="AE417" s="53"/>
      <c r="AF417" s="53"/>
      <c r="AG417" s="53"/>
      <c r="AH417" s="53"/>
      <c r="AI417" s="53"/>
      <c r="AJ417" s="53"/>
      <c r="AK417" s="53"/>
      <c r="AL417" s="53"/>
      <c r="AM417" s="53"/>
      <c r="AN417" s="53"/>
      <c r="AO417" s="53"/>
      <c r="AP417" s="54"/>
      <c r="AQ417" s="53"/>
      <c r="AR417" s="53"/>
      <c r="AS417" s="53"/>
      <c r="AT417" s="53"/>
      <c r="AU417" s="53"/>
      <c r="AV417" s="53"/>
      <c r="AW417" s="54"/>
      <c r="AX417" s="53"/>
      <c r="AY417" s="53"/>
      <c r="AZ417" s="53"/>
      <c r="BA417" s="53"/>
      <c r="BB417" s="53"/>
      <c r="BC417" s="53"/>
      <c r="BD417" s="53"/>
      <c r="BE417" s="53"/>
      <c r="BF417" s="53"/>
      <c r="BG417" s="53"/>
      <c r="BH417" s="53"/>
      <c r="BI417" s="53"/>
      <c r="BJ417" s="53"/>
      <c r="BK417" s="53"/>
      <c r="BL417" s="53"/>
      <c r="BM417" s="53"/>
      <c r="BN417" s="53"/>
      <c r="BO417" s="53"/>
      <c r="BP417" s="53"/>
      <c r="BQ417" s="53"/>
      <c r="BR417" s="53"/>
      <c r="BS417" s="53"/>
      <c r="BT417" s="53"/>
      <c r="BU417" s="53"/>
      <c r="BV417" s="53"/>
      <c r="BW417" s="53"/>
      <c r="BX417" s="53"/>
      <c r="BY417" s="53"/>
      <c r="BZ417" s="53"/>
      <c r="CA417" s="53"/>
      <c r="CB417" s="53"/>
      <c r="CC417" s="53"/>
      <c r="CD417" s="53"/>
    </row>
    <row r="418" spans="1:82">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c r="AB418" s="53"/>
      <c r="AC418" s="53"/>
      <c r="AD418" s="53"/>
      <c r="AE418" s="53"/>
      <c r="AF418" s="53"/>
      <c r="AG418" s="53"/>
      <c r="AH418" s="53"/>
      <c r="AI418" s="53"/>
      <c r="AJ418" s="53"/>
      <c r="AK418" s="53"/>
      <c r="AL418" s="53"/>
      <c r="AM418" s="53"/>
      <c r="AN418" s="53"/>
      <c r="AO418" s="53"/>
      <c r="AP418" s="54"/>
      <c r="AQ418" s="53"/>
      <c r="AR418" s="53"/>
      <c r="AS418" s="53"/>
      <c r="AT418" s="53"/>
      <c r="AU418" s="53"/>
      <c r="AV418" s="53"/>
      <c r="AW418" s="54"/>
      <c r="AX418" s="53"/>
      <c r="AY418" s="53"/>
      <c r="AZ418" s="53"/>
      <c r="BA418" s="53"/>
      <c r="BB418" s="53"/>
      <c r="BC418" s="53"/>
      <c r="BD418" s="53"/>
      <c r="BE418" s="53"/>
      <c r="BF418" s="53"/>
      <c r="BG418" s="53"/>
      <c r="BH418" s="53"/>
      <c r="BI418" s="53"/>
      <c r="BJ418" s="53"/>
      <c r="BK418" s="53"/>
      <c r="BL418" s="53"/>
      <c r="BM418" s="53"/>
      <c r="BN418" s="53"/>
      <c r="BO418" s="53"/>
      <c r="BP418" s="53"/>
      <c r="BQ418" s="53"/>
      <c r="BR418" s="53"/>
      <c r="BS418" s="53"/>
      <c r="BT418" s="53"/>
      <c r="BU418" s="53"/>
      <c r="BV418" s="53"/>
      <c r="BW418" s="53"/>
      <c r="BX418" s="53"/>
      <c r="BY418" s="53"/>
      <c r="BZ418" s="53"/>
      <c r="CA418" s="53"/>
      <c r="CB418" s="53"/>
      <c r="CC418" s="53"/>
      <c r="CD418" s="53"/>
    </row>
    <row r="419" spans="1:82">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c r="AB419" s="53"/>
      <c r="AC419" s="53"/>
      <c r="AD419" s="53"/>
      <c r="AE419" s="53"/>
      <c r="AF419" s="53"/>
      <c r="AG419" s="53"/>
      <c r="AH419" s="53"/>
      <c r="AI419" s="53"/>
      <c r="AJ419" s="53"/>
      <c r="AK419" s="53"/>
      <c r="AL419" s="53"/>
      <c r="AM419" s="53"/>
      <c r="AN419" s="53"/>
      <c r="AO419" s="53"/>
      <c r="AP419" s="54"/>
      <c r="AQ419" s="53"/>
      <c r="AR419" s="53"/>
      <c r="AS419" s="53"/>
      <c r="AT419" s="53"/>
      <c r="AU419" s="53"/>
      <c r="AV419" s="53"/>
      <c r="AW419" s="54"/>
      <c r="AX419" s="53"/>
      <c r="AY419" s="53"/>
      <c r="AZ419" s="53"/>
      <c r="BA419" s="53"/>
      <c r="BB419" s="53"/>
      <c r="BC419" s="53"/>
      <c r="BD419" s="53"/>
      <c r="BE419" s="53"/>
      <c r="BF419" s="53"/>
      <c r="BG419" s="53"/>
      <c r="BH419" s="53"/>
      <c r="BI419" s="53"/>
      <c r="BJ419" s="53"/>
      <c r="BK419" s="53"/>
      <c r="BL419" s="53"/>
      <c r="BM419" s="53"/>
      <c r="BN419" s="53"/>
      <c r="BO419" s="53"/>
      <c r="BP419" s="53"/>
      <c r="BQ419" s="53"/>
      <c r="BR419" s="53"/>
      <c r="BS419" s="53"/>
      <c r="BT419" s="53"/>
      <c r="BU419" s="53"/>
      <c r="BV419" s="53"/>
      <c r="BW419" s="53"/>
      <c r="BX419" s="53"/>
      <c r="BY419" s="53"/>
      <c r="BZ419" s="53"/>
      <c r="CA419" s="53"/>
      <c r="CB419" s="53"/>
      <c r="CC419" s="53"/>
      <c r="CD419" s="53"/>
    </row>
    <row r="420" spans="1:82">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c r="AB420" s="53"/>
      <c r="AC420" s="53"/>
      <c r="AD420" s="53"/>
      <c r="AE420" s="53"/>
      <c r="AF420" s="53"/>
      <c r="AG420" s="53"/>
      <c r="AH420" s="53"/>
      <c r="AI420" s="53"/>
      <c r="AJ420" s="53"/>
      <c r="AK420" s="53"/>
      <c r="AL420" s="53"/>
      <c r="AM420" s="53"/>
      <c r="AN420" s="53"/>
      <c r="AO420" s="53"/>
      <c r="AP420" s="54"/>
      <c r="AQ420" s="53"/>
      <c r="AR420" s="53"/>
      <c r="AS420" s="53"/>
      <c r="AT420" s="53"/>
      <c r="AU420" s="53"/>
      <c r="AV420" s="53"/>
      <c r="AW420" s="54"/>
      <c r="AX420" s="53"/>
      <c r="AY420" s="53"/>
      <c r="AZ420" s="53"/>
      <c r="BA420" s="53"/>
      <c r="BB420" s="53"/>
      <c r="BC420" s="53"/>
      <c r="BD420" s="53"/>
      <c r="BE420" s="53"/>
      <c r="BF420" s="53"/>
      <c r="BG420" s="53"/>
      <c r="BH420" s="53"/>
      <c r="BI420" s="53"/>
      <c r="BJ420" s="53"/>
      <c r="BK420" s="53"/>
      <c r="BL420" s="53"/>
      <c r="BM420" s="53"/>
      <c r="BN420" s="53"/>
      <c r="BO420" s="53"/>
      <c r="BP420" s="53"/>
      <c r="BQ420" s="53"/>
      <c r="BR420" s="53"/>
      <c r="BS420" s="53"/>
      <c r="BT420" s="53"/>
      <c r="BU420" s="53"/>
      <c r="BV420" s="53"/>
      <c r="BW420" s="53"/>
      <c r="BX420" s="53"/>
      <c r="BY420" s="53"/>
      <c r="BZ420" s="53"/>
      <c r="CA420" s="53"/>
      <c r="CB420" s="53"/>
      <c r="CC420" s="53"/>
      <c r="CD420" s="53"/>
    </row>
    <row r="421" spans="1:82">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c r="AB421" s="53"/>
      <c r="AC421" s="53"/>
      <c r="AD421" s="53"/>
      <c r="AE421" s="53"/>
      <c r="AF421" s="53"/>
      <c r="AG421" s="53"/>
      <c r="AH421" s="53"/>
      <c r="AI421" s="53"/>
      <c r="AJ421" s="53"/>
      <c r="AK421" s="53"/>
      <c r="AL421" s="53"/>
      <c r="AM421" s="53"/>
      <c r="AN421" s="53"/>
      <c r="AO421" s="53"/>
      <c r="AP421" s="54"/>
      <c r="AQ421" s="53"/>
      <c r="AR421" s="53"/>
      <c r="AS421" s="53"/>
      <c r="AT421" s="53"/>
      <c r="AU421" s="53"/>
      <c r="AV421" s="53"/>
      <c r="AW421" s="54"/>
      <c r="AX421" s="53"/>
      <c r="AY421" s="53"/>
      <c r="AZ421" s="53"/>
      <c r="BA421" s="53"/>
      <c r="BB421" s="53"/>
      <c r="BC421" s="53"/>
      <c r="BD421" s="53"/>
      <c r="BE421" s="53"/>
      <c r="BF421" s="53"/>
      <c r="BG421" s="53"/>
      <c r="BH421" s="53"/>
      <c r="BI421" s="53"/>
      <c r="BJ421" s="53"/>
      <c r="BK421" s="53"/>
      <c r="BL421" s="53"/>
      <c r="BM421" s="53"/>
      <c r="BN421" s="53"/>
      <c r="BO421" s="53"/>
      <c r="BP421" s="53"/>
      <c r="BQ421" s="53"/>
      <c r="BR421" s="53"/>
      <c r="BS421" s="53"/>
      <c r="BT421" s="53"/>
      <c r="BU421" s="53"/>
      <c r="BV421" s="53"/>
      <c r="BW421" s="53"/>
      <c r="BX421" s="53"/>
      <c r="BY421" s="53"/>
      <c r="BZ421" s="53"/>
      <c r="CA421" s="53"/>
      <c r="CB421" s="53"/>
      <c r="CC421" s="53"/>
      <c r="CD421" s="53"/>
    </row>
    <row r="422" spans="1:8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c r="AB422" s="53"/>
      <c r="AC422" s="53"/>
      <c r="AD422" s="53"/>
      <c r="AE422" s="53"/>
      <c r="AF422" s="53"/>
      <c r="AG422" s="53"/>
      <c r="AH422" s="53"/>
      <c r="AI422" s="53"/>
      <c r="AJ422" s="53"/>
      <c r="AK422" s="53"/>
      <c r="AL422" s="53"/>
      <c r="AM422" s="53"/>
      <c r="AN422" s="53"/>
      <c r="AO422" s="53"/>
      <c r="AP422" s="54"/>
      <c r="AQ422" s="53"/>
      <c r="AR422" s="53"/>
      <c r="AS422" s="53"/>
      <c r="AT422" s="53"/>
      <c r="AU422" s="53"/>
      <c r="AV422" s="53"/>
      <c r="AW422" s="54"/>
      <c r="AX422" s="53"/>
      <c r="AY422" s="53"/>
      <c r="AZ422" s="53"/>
      <c r="BA422" s="53"/>
      <c r="BB422" s="53"/>
      <c r="BC422" s="53"/>
      <c r="BD422" s="53"/>
      <c r="BE422" s="53"/>
      <c r="BF422" s="53"/>
      <c r="BG422" s="53"/>
      <c r="BH422" s="53"/>
      <c r="BI422" s="53"/>
      <c r="BJ422" s="53"/>
      <c r="BK422" s="53"/>
      <c r="BL422" s="53"/>
      <c r="BM422" s="53"/>
      <c r="BN422" s="53"/>
      <c r="BO422" s="53"/>
      <c r="BP422" s="53"/>
      <c r="BQ422" s="53"/>
      <c r="BR422" s="53"/>
      <c r="BS422" s="53"/>
      <c r="BT422" s="53"/>
      <c r="BU422" s="53"/>
      <c r="BV422" s="53"/>
      <c r="BW422" s="53"/>
      <c r="BX422" s="53"/>
      <c r="BY422" s="53"/>
      <c r="BZ422" s="53"/>
      <c r="CA422" s="53"/>
      <c r="CB422" s="53"/>
      <c r="CC422" s="53"/>
      <c r="CD422" s="53"/>
    </row>
    <row r="423" spans="1:82">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53"/>
      <c r="AG423" s="53"/>
      <c r="AH423" s="53"/>
      <c r="AI423" s="53"/>
      <c r="AJ423" s="53"/>
      <c r="AK423" s="53"/>
      <c r="AL423" s="53"/>
      <c r="AM423" s="53"/>
      <c r="AN423" s="53"/>
      <c r="AO423" s="53"/>
      <c r="AP423" s="54"/>
      <c r="AQ423" s="53"/>
      <c r="AR423" s="53"/>
      <c r="AS423" s="53"/>
      <c r="AT423" s="53"/>
      <c r="AU423" s="53"/>
      <c r="AV423" s="53"/>
      <c r="AW423" s="54"/>
      <c r="AX423" s="53"/>
      <c r="AY423" s="53"/>
      <c r="AZ423" s="53"/>
      <c r="BA423" s="53"/>
      <c r="BB423" s="53"/>
      <c r="BC423" s="53"/>
      <c r="BD423" s="53"/>
      <c r="BE423" s="53"/>
      <c r="BF423" s="53"/>
      <c r="BG423" s="53"/>
      <c r="BH423" s="53"/>
      <c r="BI423" s="53"/>
      <c r="BJ423" s="53"/>
      <c r="BK423" s="53"/>
      <c r="BL423" s="53"/>
      <c r="BM423" s="53"/>
      <c r="BN423" s="53"/>
      <c r="BO423" s="53"/>
      <c r="BP423" s="53"/>
      <c r="BQ423" s="53"/>
      <c r="BR423" s="53"/>
      <c r="BS423" s="53"/>
      <c r="BT423" s="53"/>
      <c r="BU423" s="53"/>
      <c r="BV423" s="53"/>
      <c r="BW423" s="53"/>
      <c r="BX423" s="53"/>
      <c r="BY423" s="53"/>
      <c r="BZ423" s="53"/>
      <c r="CA423" s="53"/>
      <c r="CB423" s="53"/>
      <c r="CC423" s="53"/>
      <c r="CD423" s="53"/>
    </row>
    <row r="424" spans="1:82">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c r="AB424" s="53"/>
      <c r="AC424" s="53"/>
      <c r="AD424" s="53"/>
      <c r="AE424" s="53"/>
      <c r="AF424" s="53"/>
      <c r="AG424" s="53"/>
      <c r="AH424" s="53"/>
      <c r="AI424" s="53"/>
      <c r="AJ424" s="53"/>
      <c r="AK424" s="53"/>
      <c r="AL424" s="53"/>
      <c r="AM424" s="53"/>
      <c r="AN424" s="53"/>
      <c r="AO424" s="53"/>
      <c r="AP424" s="54"/>
      <c r="AQ424" s="53"/>
      <c r="AR424" s="53"/>
      <c r="AS424" s="53"/>
      <c r="AT424" s="53"/>
      <c r="AU424" s="53"/>
      <c r="AV424" s="53"/>
      <c r="AW424" s="54"/>
      <c r="AX424" s="53"/>
      <c r="AY424" s="53"/>
      <c r="AZ424" s="53"/>
      <c r="BA424" s="53"/>
      <c r="BB424" s="53"/>
      <c r="BC424" s="53"/>
      <c r="BD424" s="53"/>
      <c r="BE424" s="53"/>
      <c r="BF424" s="53"/>
      <c r="BG424" s="53"/>
      <c r="BH424" s="53"/>
      <c r="BI424" s="53"/>
      <c r="BJ424" s="53"/>
      <c r="BK424" s="53"/>
      <c r="BL424" s="53"/>
      <c r="BM424" s="53"/>
      <c r="BN424" s="53"/>
      <c r="BO424" s="53"/>
      <c r="BP424" s="53"/>
      <c r="BQ424" s="53"/>
      <c r="BR424" s="53"/>
      <c r="BS424" s="53"/>
      <c r="BT424" s="53"/>
      <c r="BU424" s="53"/>
      <c r="BV424" s="53"/>
      <c r="BW424" s="53"/>
      <c r="BX424" s="53"/>
      <c r="BY424" s="53"/>
      <c r="BZ424" s="53"/>
      <c r="CA424" s="53"/>
      <c r="CB424" s="53"/>
      <c r="CC424" s="53"/>
      <c r="CD424" s="53"/>
    </row>
    <row r="425" spans="1:82">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c r="AB425" s="53"/>
      <c r="AC425" s="53"/>
      <c r="AD425" s="53"/>
      <c r="AE425" s="53"/>
      <c r="AF425" s="53"/>
      <c r="AG425" s="53"/>
      <c r="AH425" s="53"/>
      <c r="AI425" s="53"/>
      <c r="AJ425" s="53"/>
      <c r="AK425" s="53"/>
      <c r="AL425" s="53"/>
      <c r="AM425" s="53"/>
      <c r="AN425" s="53"/>
      <c r="AO425" s="53"/>
      <c r="AP425" s="54"/>
      <c r="AQ425" s="53"/>
      <c r="AR425" s="53"/>
      <c r="AS425" s="53"/>
      <c r="AT425" s="53"/>
      <c r="AU425" s="53"/>
      <c r="AV425" s="53"/>
      <c r="AW425" s="54"/>
      <c r="AX425" s="53"/>
      <c r="AY425" s="53"/>
      <c r="AZ425" s="53"/>
      <c r="BA425" s="53"/>
      <c r="BB425" s="53"/>
      <c r="BC425" s="53"/>
      <c r="BD425" s="53"/>
      <c r="BE425" s="53"/>
      <c r="BF425" s="53"/>
      <c r="BG425" s="53"/>
      <c r="BH425" s="53"/>
      <c r="BI425" s="53"/>
      <c r="BJ425" s="53"/>
      <c r="BK425" s="53"/>
      <c r="BL425" s="53"/>
      <c r="BM425" s="53"/>
      <c r="BN425" s="53"/>
      <c r="BO425" s="53"/>
      <c r="BP425" s="53"/>
      <c r="BQ425" s="53"/>
      <c r="BR425" s="53"/>
      <c r="BS425" s="53"/>
      <c r="BT425" s="53"/>
      <c r="BU425" s="53"/>
      <c r="BV425" s="53"/>
      <c r="BW425" s="53"/>
      <c r="BX425" s="53"/>
      <c r="BY425" s="53"/>
      <c r="BZ425" s="53"/>
      <c r="CA425" s="53"/>
      <c r="CB425" s="53"/>
      <c r="CC425" s="53"/>
      <c r="CD425" s="53"/>
    </row>
    <row r="426" spans="1:82">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c r="AB426" s="53"/>
      <c r="AC426" s="53"/>
      <c r="AD426" s="53"/>
      <c r="AE426" s="53"/>
      <c r="AF426" s="53"/>
      <c r="AG426" s="53"/>
      <c r="AH426" s="53"/>
      <c r="AI426" s="53"/>
      <c r="AJ426" s="53"/>
      <c r="AK426" s="53"/>
      <c r="AL426" s="53"/>
      <c r="AM426" s="53"/>
      <c r="AN426" s="53"/>
      <c r="AO426" s="53"/>
      <c r="AP426" s="54"/>
      <c r="AQ426" s="53"/>
      <c r="AR426" s="53"/>
      <c r="AS426" s="53"/>
      <c r="AT426" s="53"/>
      <c r="AU426" s="53"/>
      <c r="AV426" s="53"/>
      <c r="AW426" s="54"/>
      <c r="AX426" s="53"/>
      <c r="AY426" s="53"/>
      <c r="AZ426" s="53"/>
      <c r="BA426" s="53"/>
      <c r="BB426" s="53"/>
      <c r="BC426" s="53"/>
      <c r="BD426" s="53"/>
      <c r="BE426" s="53"/>
      <c r="BF426" s="53"/>
      <c r="BG426" s="53"/>
      <c r="BH426" s="53"/>
      <c r="BI426" s="53"/>
      <c r="BJ426" s="53"/>
      <c r="BK426" s="53"/>
      <c r="BL426" s="53"/>
      <c r="BM426" s="53"/>
      <c r="BN426" s="53"/>
      <c r="BO426" s="53"/>
      <c r="BP426" s="53"/>
      <c r="BQ426" s="53"/>
      <c r="BR426" s="53"/>
      <c r="BS426" s="53"/>
      <c r="BT426" s="53"/>
      <c r="BU426" s="53"/>
      <c r="BV426" s="53"/>
      <c r="BW426" s="53"/>
      <c r="BX426" s="53"/>
      <c r="BY426" s="53"/>
      <c r="BZ426" s="53"/>
      <c r="CA426" s="53"/>
      <c r="CB426" s="53"/>
      <c r="CC426" s="53"/>
      <c r="CD426" s="53"/>
    </row>
    <row r="427" spans="1:82">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c r="AB427" s="53"/>
      <c r="AC427" s="53"/>
      <c r="AD427" s="53"/>
      <c r="AE427" s="53"/>
      <c r="AF427" s="53"/>
      <c r="AG427" s="53"/>
      <c r="AH427" s="53"/>
      <c r="AI427" s="53"/>
      <c r="AJ427" s="53"/>
      <c r="AK427" s="53"/>
      <c r="AL427" s="53"/>
      <c r="AM427" s="53"/>
      <c r="AN427" s="53"/>
      <c r="AO427" s="53"/>
      <c r="AP427" s="54"/>
      <c r="AQ427" s="53"/>
      <c r="AR427" s="53"/>
      <c r="AS427" s="53"/>
      <c r="AT427" s="53"/>
      <c r="AU427" s="53"/>
      <c r="AV427" s="53"/>
      <c r="AW427" s="54"/>
      <c r="AX427" s="53"/>
      <c r="AY427" s="53"/>
      <c r="AZ427" s="53"/>
      <c r="BA427" s="53"/>
      <c r="BB427" s="53"/>
      <c r="BC427" s="53"/>
      <c r="BD427" s="53"/>
      <c r="BE427" s="53"/>
      <c r="BF427" s="53"/>
      <c r="BG427" s="53"/>
      <c r="BH427" s="53"/>
      <c r="BI427" s="53"/>
      <c r="BJ427" s="53"/>
      <c r="BK427" s="53"/>
      <c r="BL427" s="53"/>
      <c r="BM427" s="53"/>
      <c r="BN427" s="53"/>
      <c r="BO427" s="53"/>
      <c r="BP427" s="53"/>
      <c r="BQ427" s="53"/>
      <c r="BR427" s="53"/>
      <c r="BS427" s="53"/>
      <c r="BT427" s="53"/>
      <c r="BU427" s="53"/>
      <c r="BV427" s="53"/>
      <c r="BW427" s="53"/>
      <c r="BX427" s="53"/>
      <c r="BY427" s="53"/>
      <c r="BZ427" s="53"/>
      <c r="CA427" s="53"/>
      <c r="CB427" s="53"/>
      <c r="CC427" s="53"/>
      <c r="CD427" s="53"/>
    </row>
    <row r="428" spans="1:82">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c r="AB428" s="53"/>
      <c r="AC428" s="53"/>
      <c r="AD428" s="53"/>
      <c r="AE428" s="53"/>
      <c r="AF428" s="53"/>
      <c r="AG428" s="53"/>
      <c r="AH428" s="53"/>
      <c r="AI428" s="53"/>
      <c r="AJ428" s="53"/>
      <c r="AK428" s="53"/>
      <c r="AL428" s="53"/>
      <c r="AM428" s="53"/>
      <c r="AN428" s="53"/>
      <c r="AO428" s="53"/>
      <c r="AP428" s="54"/>
      <c r="AQ428" s="53"/>
      <c r="AR428" s="53"/>
      <c r="AS428" s="53"/>
      <c r="AT428" s="53"/>
      <c r="AU428" s="53"/>
      <c r="AV428" s="53"/>
      <c r="AW428" s="54"/>
      <c r="AX428" s="53"/>
      <c r="AY428" s="53"/>
      <c r="AZ428" s="53"/>
      <c r="BA428" s="53"/>
      <c r="BB428" s="53"/>
      <c r="BC428" s="53"/>
      <c r="BD428" s="53"/>
      <c r="BE428" s="53"/>
      <c r="BF428" s="53"/>
      <c r="BG428" s="53"/>
      <c r="BH428" s="53"/>
      <c r="BI428" s="53"/>
      <c r="BJ428" s="53"/>
      <c r="BK428" s="53"/>
      <c r="BL428" s="53"/>
      <c r="BM428" s="53"/>
      <c r="BN428" s="53"/>
      <c r="BO428" s="53"/>
      <c r="BP428" s="53"/>
      <c r="BQ428" s="53"/>
      <c r="BR428" s="53"/>
      <c r="BS428" s="53"/>
      <c r="BT428" s="53"/>
      <c r="BU428" s="53"/>
      <c r="BV428" s="53"/>
      <c r="BW428" s="53"/>
      <c r="BX428" s="53"/>
      <c r="BY428" s="53"/>
      <c r="BZ428" s="53"/>
      <c r="CA428" s="53"/>
      <c r="CB428" s="53"/>
      <c r="CC428" s="53"/>
      <c r="CD428" s="53"/>
    </row>
    <row r="429" spans="1:82">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c r="AB429" s="53"/>
      <c r="AC429" s="53"/>
      <c r="AD429" s="53"/>
      <c r="AE429" s="53"/>
      <c r="AF429" s="53"/>
      <c r="AG429" s="53"/>
      <c r="AH429" s="53"/>
      <c r="AI429" s="53"/>
      <c r="AJ429" s="53"/>
      <c r="AK429" s="53"/>
      <c r="AL429" s="53"/>
      <c r="AM429" s="53"/>
      <c r="AN429" s="53"/>
      <c r="AO429" s="53"/>
      <c r="AP429" s="54"/>
      <c r="AQ429" s="53"/>
      <c r="AR429" s="53"/>
      <c r="AS429" s="53"/>
      <c r="AT429" s="53"/>
      <c r="AU429" s="53"/>
      <c r="AV429" s="53"/>
      <c r="AW429" s="54"/>
      <c r="AX429" s="53"/>
      <c r="AY429" s="53"/>
      <c r="AZ429" s="53"/>
      <c r="BA429" s="53"/>
      <c r="BB429" s="53"/>
      <c r="BC429" s="53"/>
      <c r="BD429" s="53"/>
      <c r="BE429" s="53"/>
      <c r="BF429" s="53"/>
      <c r="BG429" s="53"/>
      <c r="BH429" s="53"/>
      <c r="BI429" s="53"/>
      <c r="BJ429" s="53"/>
      <c r="BK429" s="53"/>
      <c r="BL429" s="53"/>
      <c r="BM429" s="53"/>
      <c r="BN429" s="53"/>
      <c r="BO429" s="53"/>
      <c r="BP429" s="53"/>
      <c r="BQ429" s="53"/>
      <c r="BR429" s="53"/>
      <c r="BS429" s="53"/>
      <c r="BT429" s="53"/>
      <c r="BU429" s="53"/>
      <c r="BV429" s="53"/>
      <c r="BW429" s="53"/>
      <c r="BX429" s="53"/>
      <c r="BY429" s="53"/>
      <c r="BZ429" s="53"/>
      <c r="CA429" s="53"/>
      <c r="CB429" s="53"/>
      <c r="CC429" s="53"/>
      <c r="CD429" s="53"/>
    </row>
    <row r="430" spans="1:82">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E430" s="53"/>
      <c r="AF430" s="53"/>
      <c r="AG430" s="53"/>
      <c r="AH430" s="53"/>
      <c r="AI430" s="53"/>
      <c r="AJ430" s="53"/>
      <c r="AK430" s="53"/>
      <c r="AL430" s="53"/>
      <c r="AM430" s="53"/>
      <c r="AN430" s="53"/>
      <c r="AO430" s="53"/>
      <c r="AP430" s="54"/>
      <c r="AQ430" s="53"/>
      <c r="AR430" s="53"/>
      <c r="AS430" s="53"/>
      <c r="AT430" s="53"/>
      <c r="AU430" s="53"/>
      <c r="AV430" s="53"/>
      <c r="AW430" s="54"/>
      <c r="AX430" s="53"/>
      <c r="AY430" s="53"/>
      <c r="AZ430" s="53"/>
      <c r="BA430" s="53"/>
      <c r="BB430" s="53"/>
      <c r="BC430" s="53"/>
      <c r="BD430" s="53"/>
      <c r="BE430" s="53"/>
      <c r="BF430" s="53"/>
      <c r="BG430" s="53"/>
      <c r="BH430" s="53"/>
      <c r="BI430" s="53"/>
      <c r="BJ430" s="53"/>
      <c r="BK430" s="53"/>
      <c r="BL430" s="53"/>
      <c r="BM430" s="53"/>
      <c r="BN430" s="53"/>
      <c r="BO430" s="53"/>
      <c r="BP430" s="53"/>
      <c r="BQ430" s="53"/>
      <c r="BR430" s="53"/>
      <c r="BS430" s="53"/>
      <c r="BT430" s="53"/>
      <c r="BU430" s="53"/>
      <c r="BV430" s="53"/>
      <c r="BW430" s="53"/>
      <c r="BX430" s="53"/>
      <c r="BY430" s="53"/>
      <c r="BZ430" s="53"/>
      <c r="CA430" s="53"/>
      <c r="CB430" s="53"/>
      <c r="CC430" s="53"/>
      <c r="CD430" s="53"/>
    </row>
    <row r="431" spans="1:82">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c r="AB431" s="53"/>
      <c r="AC431" s="53"/>
      <c r="AD431" s="53"/>
      <c r="AE431" s="53"/>
      <c r="AF431" s="53"/>
      <c r="AG431" s="53"/>
      <c r="AH431" s="53"/>
      <c r="AI431" s="53"/>
      <c r="AJ431" s="53"/>
      <c r="AK431" s="53"/>
      <c r="AL431" s="53"/>
      <c r="AM431" s="53"/>
      <c r="AN431" s="53"/>
      <c r="AO431" s="53"/>
      <c r="AP431" s="54"/>
      <c r="AQ431" s="53"/>
      <c r="AR431" s="53"/>
      <c r="AS431" s="53"/>
      <c r="AT431" s="53"/>
      <c r="AU431" s="53"/>
      <c r="AV431" s="53"/>
      <c r="AW431" s="54"/>
      <c r="AX431" s="53"/>
      <c r="AY431" s="53"/>
      <c r="AZ431" s="53"/>
      <c r="BA431" s="53"/>
      <c r="BB431" s="53"/>
      <c r="BC431" s="53"/>
      <c r="BD431" s="53"/>
      <c r="BE431" s="53"/>
      <c r="BF431" s="53"/>
      <c r="BG431" s="53"/>
      <c r="BH431" s="53"/>
      <c r="BI431" s="53"/>
      <c r="BJ431" s="53"/>
      <c r="BK431" s="53"/>
      <c r="BL431" s="53"/>
      <c r="BM431" s="53"/>
      <c r="BN431" s="53"/>
      <c r="BO431" s="53"/>
      <c r="BP431" s="53"/>
      <c r="BQ431" s="53"/>
      <c r="BR431" s="53"/>
      <c r="BS431" s="53"/>
      <c r="BT431" s="53"/>
      <c r="BU431" s="53"/>
      <c r="BV431" s="53"/>
      <c r="BW431" s="53"/>
      <c r="BX431" s="53"/>
      <c r="BY431" s="53"/>
      <c r="BZ431" s="53"/>
      <c r="CA431" s="53"/>
      <c r="CB431" s="53"/>
      <c r="CC431" s="53"/>
      <c r="CD431" s="53"/>
    </row>
    <row r="432" spans="1:8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3"/>
      <c r="AH432" s="53"/>
      <c r="AI432" s="53"/>
      <c r="AJ432" s="53"/>
      <c r="AK432" s="53"/>
      <c r="AL432" s="53"/>
      <c r="AM432" s="53"/>
      <c r="AN432" s="53"/>
      <c r="AO432" s="53"/>
      <c r="AP432" s="54"/>
      <c r="AQ432" s="53"/>
      <c r="AR432" s="53"/>
      <c r="AS432" s="53"/>
      <c r="AT432" s="53"/>
      <c r="AU432" s="53"/>
      <c r="AV432" s="53"/>
      <c r="AW432" s="54"/>
      <c r="AX432" s="53"/>
      <c r="AY432" s="53"/>
      <c r="AZ432" s="53"/>
      <c r="BA432" s="53"/>
      <c r="BB432" s="53"/>
      <c r="BC432" s="53"/>
      <c r="BD432" s="53"/>
      <c r="BE432" s="53"/>
      <c r="BF432" s="53"/>
      <c r="BG432" s="53"/>
      <c r="BH432" s="53"/>
      <c r="BI432" s="53"/>
      <c r="BJ432" s="53"/>
      <c r="BK432" s="53"/>
      <c r="BL432" s="53"/>
      <c r="BM432" s="53"/>
      <c r="BN432" s="53"/>
      <c r="BO432" s="53"/>
      <c r="BP432" s="53"/>
      <c r="BQ432" s="53"/>
      <c r="BR432" s="53"/>
      <c r="BS432" s="53"/>
      <c r="BT432" s="53"/>
      <c r="BU432" s="53"/>
      <c r="BV432" s="53"/>
      <c r="BW432" s="53"/>
      <c r="BX432" s="53"/>
      <c r="BY432" s="53"/>
      <c r="BZ432" s="53"/>
      <c r="CA432" s="53"/>
      <c r="CB432" s="53"/>
      <c r="CC432" s="53"/>
      <c r="CD432" s="53"/>
    </row>
    <row r="433" spans="1:82">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c r="AB433" s="53"/>
      <c r="AC433" s="53"/>
      <c r="AD433" s="53"/>
      <c r="AE433" s="53"/>
      <c r="AF433" s="53"/>
      <c r="AG433" s="53"/>
      <c r="AH433" s="53"/>
      <c r="AI433" s="53"/>
      <c r="AJ433" s="53"/>
      <c r="AK433" s="53"/>
      <c r="AL433" s="53"/>
      <c r="AM433" s="53"/>
      <c r="AN433" s="53"/>
      <c r="AO433" s="53"/>
      <c r="AP433" s="54"/>
      <c r="AQ433" s="53"/>
      <c r="AR433" s="53"/>
      <c r="AS433" s="53"/>
      <c r="AT433" s="53"/>
      <c r="AU433" s="53"/>
      <c r="AV433" s="53"/>
      <c r="AW433" s="54"/>
      <c r="AX433" s="53"/>
      <c r="AY433" s="53"/>
      <c r="AZ433" s="53"/>
      <c r="BA433" s="53"/>
      <c r="BB433" s="53"/>
      <c r="BC433" s="53"/>
      <c r="BD433" s="53"/>
      <c r="BE433" s="53"/>
      <c r="BF433" s="53"/>
      <c r="BG433" s="53"/>
      <c r="BH433" s="53"/>
      <c r="BI433" s="53"/>
      <c r="BJ433" s="53"/>
      <c r="BK433" s="53"/>
      <c r="BL433" s="53"/>
      <c r="BM433" s="53"/>
      <c r="BN433" s="53"/>
      <c r="BO433" s="53"/>
      <c r="BP433" s="53"/>
      <c r="BQ433" s="53"/>
      <c r="BR433" s="53"/>
      <c r="BS433" s="53"/>
      <c r="BT433" s="53"/>
      <c r="BU433" s="53"/>
      <c r="BV433" s="53"/>
      <c r="BW433" s="53"/>
      <c r="BX433" s="53"/>
      <c r="BY433" s="53"/>
      <c r="BZ433" s="53"/>
      <c r="CA433" s="53"/>
      <c r="CB433" s="53"/>
      <c r="CC433" s="53"/>
      <c r="CD433" s="53"/>
    </row>
    <row r="434" spans="1:82">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c r="AB434" s="53"/>
      <c r="AC434" s="53"/>
      <c r="AD434" s="53"/>
      <c r="AE434" s="53"/>
      <c r="AF434" s="53"/>
      <c r="AG434" s="53"/>
      <c r="AH434" s="53"/>
      <c r="AI434" s="53"/>
      <c r="AJ434" s="53"/>
      <c r="AK434" s="53"/>
      <c r="AL434" s="53"/>
      <c r="AM434" s="53"/>
      <c r="AN434" s="53"/>
      <c r="AO434" s="53"/>
      <c r="AP434" s="54"/>
      <c r="AQ434" s="53"/>
      <c r="AR434" s="53"/>
      <c r="AS434" s="53"/>
      <c r="AT434" s="53"/>
      <c r="AU434" s="53"/>
      <c r="AV434" s="53"/>
      <c r="AW434" s="54"/>
      <c r="AX434" s="53"/>
      <c r="AY434" s="53"/>
      <c r="AZ434" s="53"/>
      <c r="BA434" s="53"/>
      <c r="BB434" s="53"/>
      <c r="BC434" s="53"/>
      <c r="BD434" s="53"/>
      <c r="BE434" s="53"/>
      <c r="BF434" s="53"/>
      <c r="BG434" s="53"/>
      <c r="BH434" s="53"/>
      <c r="BI434" s="53"/>
      <c r="BJ434" s="53"/>
      <c r="BK434" s="53"/>
      <c r="BL434" s="53"/>
      <c r="BM434" s="53"/>
      <c r="BN434" s="53"/>
      <c r="BO434" s="53"/>
      <c r="BP434" s="53"/>
      <c r="BQ434" s="53"/>
      <c r="BR434" s="53"/>
      <c r="BS434" s="53"/>
      <c r="BT434" s="53"/>
      <c r="BU434" s="53"/>
      <c r="BV434" s="53"/>
      <c r="BW434" s="53"/>
      <c r="BX434" s="53"/>
      <c r="BY434" s="53"/>
      <c r="BZ434" s="53"/>
      <c r="CA434" s="53"/>
      <c r="CB434" s="53"/>
      <c r="CC434" s="53"/>
      <c r="CD434" s="53"/>
    </row>
    <row r="435" spans="1:82">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c r="AB435" s="53"/>
      <c r="AC435" s="53"/>
      <c r="AD435" s="53"/>
      <c r="AE435" s="53"/>
      <c r="AF435" s="53"/>
      <c r="AG435" s="53"/>
      <c r="AH435" s="53"/>
      <c r="AI435" s="53"/>
      <c r="AJ435" s="53"/>
      <c r="AK435" s="53"/>
      <c r="AL435" s="53"/>
      <c r="AM435" s="53"/>
      <c r="AN435" s="53"/>
      <c r="AO435" s="53"/>
      <c r="AP435" s="54"/>
      <c r="AQ435" s="53"/>
      <c r="AR435" s="53"/>
      <c r="AS435" s="53"/>
      <c r="AT435" s="53"/>
      <c r="AU435" s="53"/>
      <c r="AV435" s="53"/>
      <c r="AW435" s="54"/>
      <c r="AX435" s="53"/>
      <c r="AY435" s="53"/>
      <c r="AZ435" s="53"/>
      <c r="BA435" s="53"/>
      <c r="BB435" s="53"/>
      <c r="BC435" s="53"/>
      <c r="BD435" s="53"/>
      <c r="BE435" s="53"/>
      <c r="BF435" s="53"/>
      <c r="BG435" s="53"/>
      <c r="BH435" s="53"/>
      <c r="BI435" s="53"/>
      <c r="BJ435" s="53"/>
      <c r="BK435" s="53"/>
      <c r="BL435" s="53"/>
      <c r="BM435" s="53"/>
      <c r="BN435" s="53"/>
      <c r="BO435" s="53"/>
      <c r="BP435" s="53"/>
      <c r="BQ435" s="53"/>
      <c r="BR435" s="53"/>
      <c r="BS435" s="53"/>
      <c r="BT435" s="53"/>
      <c r="BU435" s="53"/>
      <c r="BV435" s="53"/>
      <c r="BW435" s="53"/>
      <c r="BX435" s="53"/>
      <c r="BY435" s="53"/>
      <c r="BZ435" s="53"/>
      <c r="CA435" s="53"/>
      <c r="CB435" s="53"/>
      <c r="CC435" s="53"/>
      <c r="CD435" s="53"/>
    </row>
    <row r="436" spans="1:82">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3"/>
      <c r="AH436" s="53"/>
      <c r="AI436" s="53"/>
      <c r="AJ436" s="53"/>
      <c r="AK436" s="53"/>
      <c r="AL436" s="53"/>
      <c r="AM436" s="53"/>
      <c r="AN436" s="53"/>
      <c r="AO436" s="53"/>
      <c r="AP436" s="54"/>
      <c r="AQ436" s="53"/>
      <c r="AR436" s="53"/>
      <c r="AS436" s="53"/>
      <c r="AT436" s="53"/>
      <c r="AU436" s="53"/>
      <c r="AV436" s="53"/>
      <c r="AW436" s="54"/>
      <c r="AX436" s="53"/>
      <c r="AY436" s="53"/>
      <c r="AZ436" s="53"/>
      <c r="BA436" s="53"/>
      <c r="BB436" s="53"/>
      <c r="BC436" s="53"/>
      <c r="BD436" s="53"/>
      <c r="BE436" s="53"/>
      <c r="BF436" s="53"/>
      <c r="BG436" s="53"/>
      <c r="BH436" s="53"/>
      <c r="BI436" s="53"/>
      <c r="BJ436" s="53"/>
      <c r="BK436" s="53"/>
      <c r="BL436" s="53"/>
      <c r="BM436" s="53"/>
      <c r="BN436" s="53"/>
      <c r="BO436" s="53"/>
      <c r="BP436" s="53"/>
      <c r="BQ436" s="53"/>
      <c r="BR436" s="53"/>
      <c r="BS436" s="53"/>
      <c r="BT436" s="53"/>
      <c r="BU436" s="53"/>
      <c r="BV436" s="53"/>
      <c r="BW436" s="53"/>
      <c r="BX436" s="53"/>
      <c r="BY436" s="53"/>
      <c r="BZ436" s="53"/>
      <c r="CA436" s="53"/>
      <c r="CB436" s="53"/>
      <c r="CC436" s="53"/>
      <c r="CD436" s="53"/>
    </row>
    <row r="437" spans="1:82">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3"/>
      <c r="AH437" s="53"/>
      <c r="AI437" s="53"/>
      <c r="AJ437" s="53"/>
      <c r="AK437" s="53"/>
      <c r="AL437" s="53"/>
      <c r="AM437" s="53"/>
      <c r="AN437" s="53"/>
      <c r="AO437" s="53"/>
      <c r="AP437" s="54"/>
      <c r="AQ437" s="53"/>
      <c r="AR437" s="53"/>
      <c r="AS437" s="53"/>
      <c r="AT437" s="53"/>
      <c r="AU437" s="53"/>
      <c r="AV437" s="53"/>
      <c r="AW437" s="54"/>
      <c r="AX437" s="53"/>
      <c r="AY437" s="53"/>
      <c r="AZ437" s="53"/>
      <c r="BA437" s="53"/>
      <c r="BB437" s="53"/>
      <c r="BC437" s="53"/>
      <c r="BD437" s="53"/>
      <c r="BE437" s="53"/>
      <c r="BF437" s="53"/>
      <c r="BG437" s="53"/>
      <c r="BH437" s="53"/>
      <c r="BI437" s="53"/>
      <c r="BJ437" s="53"/>
      <c r="BK437" s="53"/>
      <c r="BL437" s="53"/>
      <c r="BM437" s="53"/>
      <c r="BN437" s="53"/>
      <c r="BO437" s="53"/>
      <c r="BP437" s="53"/>
      <c r="BQ437" s="53"/>
      <c r="BR437" s="53"/>
      <c r="BS437" s="53"/>
      <c r="BT437" s="53"/>
      <c r="BU437" s="53"/>
      <c r="BV437" s="53"/>
      <c r="BW437" s="53"/>
      <c r="BX437" s="53"/>
      <c r="BY437" s="53"/>
      <c r="BZ437" s="53"/>
      <c r="CA437" s="53"/>
      <c r="CB437" s="53"/>
      <c r="CC437" s="53"/>
      <c r="CD437" s="53"/>
    </row>
    <row r="438" spans="1:82">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3"/>
      <c r="AH438" s="53"/>
      <c r="AI438" s="53"/>
      <c r="AJ438" s="53"/>
      <c r="AK438" s="53"/>
      <c r="AL438" s="53"/>
      <c r="AM438" s="53"/>
      <c r="AN438" s="53"/>
      <c r="AO438" s="53"/>
      <c r="AP438" s="54"/>
      <c r="AQ438" s="53"/>
      <c r="AR438" s="53"/>
      <c r="AS438" s="53"/>
      <c r="AT438" s="53"/>
      <c r="AU438" s="53"/>
      <c r="AV438" s="53"/>
      <c r="AW438" s="54"/>
      <c r="AX438" s="53"/>
      <c r="AY438" s="53"/>
      <c r="AZ438" s="53"/>
      <c r="BA438" s="53"/>
      <c r="BB438" s="53"/>
      <c r="BC438" s="53"/>
      <c r="BD438" s="53"/>
      <c r="BE438" s="53"/>
      <c r="BF438" s="53"/>
      <c r="BG438" s="53"/>
      <c r="BH438" s="53"/>
      <c r="BI438" s="53"/>
      <c r="BJ438" s="53"/>
      <c r="BK438" s="53"/>
      <c r="BL438" s="53"/>
      <c r="BM438" s="53"/>
      <c r="BN438" s="53"/>
      <c r="BO438" s="53"/>
      <c r="BP438" s="53"/>
      <c r="BQ438" s="53"/>
      <c r="BR438" s="53"/>
      <c r="BS438" s="53"/>
      <c r="BT438" s="53"/>
      <c r="BU438" s="53"/>
      <c r="BV438" s="53"/>
      <c r="BW438" s="53"/>
      <c r="BX438" s="53"/>
      <c r="BY438" s="53"/>
      <c r="BZ438" s="53"/>
      <c r="CA438" s="53"/>
      <c r="CB438" s="53"/>
      <c r="CC438" s="53"/>
      <c r="CD438" s="53"/>
    </row>
    <row r="439" spans="1:82">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3"/>
      <c r="AH439" s="53"/>
      <c r="AI439" s="53"/>
      <c r="AJ439" s="53"/>
      <c r="AK439" s="53"/>
      <c r="AL439" s="53"/>
      <c r="AM439" s="53"/>
      <c r="AN439" s="53"/>
      <c r="AO439" s="53"/>
      <c r="AP439" s="54"/>
      <c r="AQ439" s="53"/>
      <c r="AR439" s="53"/>
      <c r="AS439" s="53"/>
      <c r="AT439" s="53"/>
      <c r="AU439" s="53"/>
      <c r="AV439" s="53"/>
      <c r="AW439" s="54"/>
      <c r="AX439" s="53"/>
      <c r="AY439" s="53"/>
      <c r="AZ439" s="53"/>
      <c r="BA439" s="53"/>
      <c r="BB439" s="53"/>
      <c r="BC439" s="53"/>
      <c r="BD439" s="53"/>
      <c r="BE439" s="53"/>
      <c r="BF439" s="53"/>
      <c r="BG439" s="53"/>
      <c r="BH439" s="53"/>
      <c r="BI439" s="53"/>
      <c r="BJ439" s="53"/>
      <c r="BK439" s="53"/>
      <c r="BL439" s="53"/>
      <c r="BM439" s="53"/>
      <c r="BN439" s="53"/>
      <c r="BO439" s="53"/>
      <c r="BP439" s="53"/>
      <c r="BQ439" s="53"/>
      <c r="BR439" s="53"/>
      <c r="BS439" s="53"/>
      <c r="BT439" s="53"/>
      <c r="BU439" s="53"/>
      <c r="BV439" s="53"/>
      <c r="BW439" s="53"/>
      <c r="BX439" s="53"/>
      <c r="BY439" s="53"/>
      <c r="BZ439" s="53"/>
      <c r="CA439" s="53"/>
      <c r="CB439" s="53"/>
      <c r="CC439" s="53"/>
      <c r="CD439" s="53"/>
    </row>
    <row r="440" spans="1:82">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3"/>
      <c r="AH440" s="53"/>
      <c r="AI440" s="53"/>
      <c r="AJ440" s="53"/>
      <c r="AK440" s="53"/>
      <c r="AL440" s="53"/>
      <c r="AM440" s="53"/>
      <c r="AN440" s="53"/>
      <c r="AO440" s="53"/>
      <c r="AP440" s="54"/>
      <c r="AQ440" s="53"/>
      <c r="AR440" s="53"/>
      <c r="AS440" s="53"/>
      <c r="AT440" s="53"/>
      <c r="AU440" s="53"/>
      <c r="AV440" s="53"/>
      <c r="AW440" s="54"/>
      <c r="AX440" s="53"/>
      <c r="AY440" s="53"/>
      <c r="AZ440" s="53"/>
      <c r="BA440" s="53"/>
      <c r="BB440" s="53"/>
      <c r="BC440" s="53"/>
      <c r="BD440" s="53"/>
      <c r="BE440" s="53"/>
      <c r="BF440" s="53"/>
      <c r="BG440" s="53"/>
      <c r="BH440" s="53"/>
      <c r="BI440" s="53"/>
      <c r="BJ440" s="53"/>
      <c r="BK440" s="53"/>
      <c r="BL440" s="53"/>
      <c r="BM440" s="53"/>
      <c r="BN440" s="53"/>
      <c r="BO440" s="53"/>
      <c r="BP440" s="53"/>
      <c r="BQ440" s="53"/>
      <c r="BR440" s="53"/>
      <c r="BS440" s="53"/>
      <c r="BT440" s="53"/>
      <c r="BU440" s="53"/>
      <c r="BV440" s="53"/>
      <c r="BW440" s="53"/>
      <c r="BX440" s="53"/>
      <c r="BY440" s="53"/>
      <c r="BZ440" s="53"/>
      <c r="CA440" s="53"/>
      <c r="CB440" s="53"/>
      <c r="CC440" s="53"/>
      <c r="CD440" s="53"/>
    </row>
    <row r="441" spans="1:82">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3"/>
      <c r="AH441" s="53"/>
      <c r="AI441" s="53"/>
      <c r="AJ441" s="53"/>
      <c r="AK441" s="53"/>
      <c r="AL441" s="53"/>
      <c r="AM441" s="53"/>
      <c r="AN441" s="53"/>
      <c r="AO441" s="53"/>
      <c r="AP441" s="54"/>
      <c r="AQ441" s="53"/>
      <c r="AR441" s="53"/>
      <c r="AS441" s="53"/>
      <c r="AT441" s="53"/>
      <c r="AU441" s="53"/>
      <c r="AV441" s="53"/>
      <c r="AW441" s="54"/>
      <c r="AX441" s="53"/>
      <c r="AY441" s="53"/>
      <c r="AZ441" s="53"/>
      <c r="BA441" s="53"/>
      <c r="BB441" s="53"/>
      <c r="BC441" s="53"/>
      <c r="BD441" s="53"/>
      <c r="BE441" s="53"/>
      <c r="BF441" s="53"/>
      <c r="BG441" s="53"/>
      <c r="BH441" s="53"/>
      <c r="BI441" s="53"/>
      <c r="BJ441" s="53"/>
      <c r="BK441" s="53"/>
      <c r="BL441" s="53"/>
      <c r="BM441" s="53"/>
      <c r="BN441" s="53"/>
      <c r="BO441" s="53"/>
      <c r="BP441" s="53"/>
      <c r="BQ441" s="53"/>
      <c r="BR441" s="53"/>
      <c r="BS441" s="53"/>
      <c r="BT441" s="53"/>
      <c r="BU441" s="53"/>
      <c r="BV441" s="53"/>
      <c r="BW441" s="53"/>
      <c r="BX441" s="53"/>
      <c r="BY441" s="53"/>
      <c r="BZ441" s="53"/>
      <c r="CA441" s="53"/>
      <c r="CB441" s="53"/>
      <c r="CC441" s="53"/>
      <c r="CD441" s="53"/>
    </row>
    <row r="442" spans="1:8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3"/>
      <c r="AH442" s="53"/>
      <c r="AI442" s="53"/>
      <c r="AJ442" s="53"/>
      <c r="AK442" s="53"/>
      <c r="AL442" s="53"/>
      <c r="AM442" s="53"/>
      <c r="AN442" s="53"/>
      <c r="AO442" s="53"/>
      <c r="AP442" s="54"/>
      <c r="AQ442" s="53"/>
      <c r="AR442" s="53"/>
      <c r="AS442" s="53"/>
      <c r="AT442" s="53"/>
      <c r="AU442" s="53"/>
      <c r="AV442" s="53"/>
      <c r="AW442" s="54"/>
      <c r="AX442" s="53"/>
      <c r="AY442" s="53"/>
      <c r="AZ442" s="53"/>
      <c r="BA442" s="53"/>
      <c r="BB442" s="53"/>
      <c r="BC442" s="53"/>
      <c r="BD442" s="53"/>
      <c r="BE442" s="53"/>
      <c r="BF442" s="53"/>
      <c r="BG442" s="53"/>
      <c r="BH442" s="53"/>
      <c r="BI442" s="53"/>
      <c r="BJ442" s="53"/>
      <c r="BK442" s="53"/>
      <c r="BL442" s="53"/>
      <c r="BM442" s="53"/>
      <c r="BN442" s="53"/>
      <c r="BO442" s="53"/>
      <c r="BP442" s="53"/>
      <c r="BQ442" s="53"/>
      <c r="BR442" s="53"/>
      <c r="BS442" s="53"/>
      <c r="BT442" s="53"/>
      <c r="BU442" s="53"/>
      <c r="BV442" s="53"/>
      <c r="BW442" s="53"/>
      <c r="BX442" s="53"/>
      <c r="BY442" s="53"/>
      <c r="BZ442" s="53"/>
      <c r="CA442" s="53"/>
      <c r="CB442" s="53"/>
      <c r="CC442" s="53"/>
      <c r="CD442" s="53"/>
    </row>
    <row r="443" spans="1:82">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c r="AB443" s="53"/>
      <c r="AC443" s="53"/>
      <c r="AD443" s="53"/>
      <c r="AE443" s="53"/>
      <c r="AF443" s="53"/>
      <c r="AG443" s="53"/>
      <c r="AH443" s="53"/>
      <c r="AI443" s="53"/>
      <c r="AJ443" s="53"/>
      <c r="AK443" s="53"/>
      <c r="AL443" s="53"/>
      <c r="AM443" s="53"/>
      <c r="AN443" s="53"/>
      <c r="AO443" s="53"/>
      <c r="AP443" s="54"/>
      <c r="AQ443" s="53"/>
      <c r="AR443" s="53"/>
      <c r="AS443" s="53"/>
      <c r="AT443" s="53"/>
      <c r="AU443" s="53"/>
      <c r="AV443" s="53"/>
      <c r="AW443" s="54"/>
      <c r="AX443" s="53"/>
      <c r="AY443" s="53"/>
      <c r="AZ443" s="53"/>
      <c r="BA443" s="53"/>
      <c r="BB443" s="53"/>
      <c r="BC443" s="53"/>
      <c r="BD443" s="53"/>
      <c r="BE443" s="53"/>
      <c r="BF443" s="53"/>
      <c r="BG443" s="53"/>
      <c r="BH443" s="53"/>
      <c r="BI443" s="53"/>
      <c r="BJ443" s="53"/>
      <c r="BK443" s="53"/>
      <c r="BL443" s="53"/>
      <c r="BM443" s="53"/>
      <c r="BN443" s="53"/>
      <c r="BO443" s="53"/>
      <c r="BP443" s="53"/>
      <c r="BQ443" s="53"/>
      <c r="BR443" s="53"/>
      <c r="BS443" s="53"/>
      <c r="BT443" s="53"/>
      <c r="BU443" s="53"/>
      <c r="BV443" s="53"/>
      <c r="BW443" s="53"/>
      <c r="BX443" s="53"/>
      <c r="BY443" s="53"/>
      <c r="BZ443" s="53"/>
      <c r="CA443" s="53"/>
      <c r="CB443" s="53"/>
      <c r="CC443" s="53"/>
      <c r="CD443" s="53"/>
    </row>
    <row r="444" spans="1:82">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c r="AB444" s="53"/>
      <c r="AC444" s="53"/>
      <c r="AD444" s="53"/>
      <c r="AE444" s="53"/>
      <c r="AF444" s="53"/>
      <c r="AG444" s="53"/>
      <c r="AH444" s="53"/>
      <c r="AI444" s="53"/>
      <c r="AJ444" s="53"/>
      <c r="AK444" s="53"/>
      <c r="AL444" s="53"/>
      <c r="AM444" s="53"/>
      <c r="AN444" s="53"/>
      <c r="AO444" s="53"/>
      <c r="AP444" s="54"/>
      <c r="AQ444" s="53"/>
      <c r="AR444" s="53"/>
      <c r="AS444" s="53"/>
      <c r="AT444" s="53"/>
      <c r="AU444" s="53"/>
      <c r="AV444" s="53"/>
      <c r="AW444" s="54"/>
      <c r="AX444" s="53"/>
      <c r="AY444" s="53"/>
      <c r="AZ444" s="53"/>
      <c r="BA444" s="53"/>
      <c r="BB444" s="53"/>
      <c r="BC444" s="53"/>
      <c r="BD444" s="53"/>
      <c r="BE444" s="53"/>
      <c r="BF444" s="53"/>
      <c r="BG444" s="53"/>
      <c r="BH444" s="53"/>
      <c r="BI444" s="53"/>
      <c r="BJ444" s="53"/>
      <c r="BK444" s="53"/>
      <c r="BL444" s="53"/>
      <c r="BM444" s="53"/>
      <c r="BN444" s="53"/>
      <c r="BO444" s="53"/>
      <c r="BP444" s="53"/>
      <c r="BQ444" s="53"/>
      <c r="BR444" s="53"/>
      <c r="BS444" s="53"/>
      <c r="BT444" s="53"/>
      <c r="BU444" s="53"/>
      <c r="BV444" s="53"/>
      <c r="BW444" s="53"/>
      <c r="BX444" s="53"/>
      <c r="BY444" s="53"/>
      <c r="BZ444" s="53"/>
      <c r="CA444" s="53"/>
      <c r="CB444" s="53"/>
      <c r="CC444" s="53"/>
      <c r="CD444" s="53"/>
    </row>
    <row r="445" spans="1:82">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E445" s="53"/>
      <c r="AF445" s="53"/>
      <c r="AG445" s="53"/>
      <c r="AH445" s="53"/>
      <c r="AI445" s="53"/>
      <c r="AJ445" s="53"/>
      <c r="AK445" s="53"/>
      <c r="AL445" s="53"/>
      <c r="AM445" s="53"/>
      <c r="AN445" s="53"/>
      <c r="AO445" s="53"/>
      <c r="AP445" s="54"/>
      <c r="AQ445" s="53"/>
      <c r="AR445" s="53"/>
      <c r="AS445" s="53"/>
      <c r="AT445" s="53"/>
      <c r="AU445" s="53"/>
      <c r="AV445" s="53"/>
      <c r="AW445" s="54"/>
      <c r="AX445" s="53"/>
      <c r="AY445" s="53"/>
      <c r="AZ445" s="53"/>
      <c r="BA445" s="53"/>
      <c r="BB445" s="53"/>
      <c r="BC445" s="53"/>
      <c r="BD445" s="53"/>
      <c r="BE445" s="53"/>
      <c r="BF445" s="53"/>
      <c r="BG445" s="53"/>
      <c r="BH445" s="53"/>
      <c r="BI445" s="53"/>
      <c r="BJ445" s="53"/>
      <c r="BK445" s="53"/>
      <c r="BL445" s="53"/>
      <c r="BM445" s="53"/>
      <c r="BN445" s="53"/>
      <c r="BO445" s="53"/>
      <c r="BP445" s="53"/>
      <c r="BQ445" s="53"/>
      <c r="BR445" s="53"/>
      <c r="BS445" s="53"/>
      <c r="BT445" s="53"/>
      <c r="BU445" s="53"/>
      <c r="BV445" s="53"/>
      <c r="BW445" s="53"/>
      <c r="BX445" s="53"/>
      <c r="BY445" s="53"/>
      <c r="BZ445" s="53"/>
      <c r="CA445" s="53"/>
      <c r="CB445" s="53"/>
      <c r="CC445" s="53"/>
      <c r="CD445" s="53"/>
    </row>
    <row r="446" spans="1:82">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c r="AB446" s="53"/>
      <c r="AC446" s="53"/>
      <c r="AD446" s="53"/>
      <c r="AE446" s="53"/>
      <c r="AF446" s="53"/>
      <c r="AG446" s="53"/>
      <c r="AH446" s="53"/>
      <c r="AI446" s="53"/>
      <c r="AJ446" s="53"/>
      <c r="AK446" s="53"/>
      <c r="AL446" s="53"/>
      <c r="AM446" s="53"/>
      <c r="AN446" s="53"/>
      <c r="AO446" s="53"/>
      <c r="AP446" s="54"/>
      <c r="AQ446" s="53"/>
      <c r="AR446" s="53"/>
      <c r="AS446" s="53"/>
      <c r="AT446" s="53"/>
      <c r="AU446" s="53"/>
      <c r="AV446" s="53"/>
      <c r="AW446" s="54"/>
      <c r="AX446" s="53"/>
      <c r="AY446" s="53"/>
      <c r="AZ446" s="53"/>
      <c r="BA446" s="53"/>
      <c r="BB446" s="53"/>
      <c r="BC446" s="53"/>
      <c r="BD446" s="53"/>
      <c r="BE446" s="53"/>
      <c r="BF446" s="53"/>
      <c r="BG446" s="53"/>
      <c r="BH446" s="53"/>
      <c r="BI446" s="53"/>
      <c r="BJ446" s="53"/>
      <c r="BK446" s="53"/>
      <c r="BL446" s="53"/>
      <c r="BM446" s="53"/>
      <c r="BN446" s="53"/>
      <c r="BO446" s="53"/>
      <c r="BP446" s="53"/>
      <c r="BQ446" s="53"/>
      <c r="BR446" s="53"/>
      <c r="BS446" s="53"/>
      <c r="BT446" s="53"/>
      <c r="BU446" s="53"/>
      <c r="BV446" s="53"/>
      <c r="BW446" s="53"/>
      <c r="BX446" s="53"/>
      <c r="BY446" s="53"/>
      <c r="BZ446" s="53"/>
      <c r="CA446" s="53"/>
      <c r="CB446" s="53"/>
      <c r="CC446" s="53"/>
      <c r="CD446" s="53"/>
    </row>
    <row r="447" spans="1:82">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c r="AB447" s="53"/>
      <c r="AC447" s="53"/>
      <c r="AD447" s="53"/>
      <c r="AE447" s="53"/>
      <c r="AF447" s="53"/>
      <c r="AG447" s="53"/>
      <c r="AH447" s="53"/>
      <c r="AI447" s="53"/>
      <c r="AJ447" s="53"/>
      <c r="AK447" s="53"/>
      <c r="AL447" s="53"/>
      <c r="AM447" s="53"/>
      <c r="AN447" s="53"/>
      <c r="AO447" s="53"/>
      <c r="AP447" s="54"/>
      <c r="AQ447" s="53"/>
      <c r="AR447" s="53"/>
      <c r="AS447" s="53"/>
      <c r="AT447" s="53"/>
      <c r="AU447" s="53"/>
      <c r="AV447" s="53"/>
      <c r="AW447" s="54"/>
      <c r="AX447" s="53"/>
      <c r="AY447" s="53"/>
      <c r="AZ447" s="53"/>
      <c r="BA447" s="53"/>
      <c r="BB447" s="53"/>
      <c r="BC447" s="53"/>
      <c r="BD447" s="53"/>
      <c r="BE447" s="53"/>
      <c r="BF447" s="53"/>
      <c r="BG447" s="53"/>
      <c r="BH447" s="53"/>
      <c r="BI447" s="53"/>
      <c r="BJ447" s="53"/>
      <c r="BK447" s="53"/>
      <c r="BL447" s="53"/>
      <c r="BM447" s="53"/>
      <c r="BN447" s="53"/>
      <c r="BO447" s="53"/>
      <c r="BP447" s="53"/>
      <c r="BQ447" s="53"/>
      <c r="BR447" s="53"/>
      <c r="BS447" s="53"/>
      <c r="BT447" s="53"/>
      <c r="BU447" s="53"/>
      <c r="BV447" s="53"/>
      <c r="BW447" s="53"/>
      <c r="BX447" s="53"/>
      <c r="BY447" s="53"/>
      <c r="BZ447" s="53"/>
      <c r="CA447" s="53"/>
      <c r="CB447" s="53"/>
      <c r="CC447" s="53"/>
      <c r="CD447" s="53"/>
    </row>
    <row r="448" spans="1:82">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c r="AB448" s="53"/>
      <c r="AC448" s="53"/>
      <c r="AD448" s="53"/>
      <c r="AE448" s="53"/>
      <c r="AF448" s="53"/>
      <c r="AG448" s="53"/>
      <c r="AH448" s="53"/>
      <c r="AI448" s="53"/>
      <c r="AJ448" s="53"/>
      <c r="AK448" s="53"/>
      <c r="AL448" s="53"/>
      <c r="AM448" s="53"/>
      <c r="AN448" s="53"/>
      <c r="AO448" s="53"/>
      <c r="AP448" s="54"/>
      <c r="AQ448" s="53"/>
      <c r="AR448" s="53"/>
      <c r="AS448" s="53"/>
      <c r="AT448" s="53"/>
      <c r="AU448" s="53"/>
      <c r="AV448" s="53"/>
      <c r="AW448" s="54"/>
      <c r="AX448" s="53"/>
      <c r="AY448" s="53"/>
      <c r="AZ448" s="53"/>
      <c r="BA448" s="53"/>
      <c r="BB448" s="53"/>
      <c r="BC448" s="53"/>
      <c r="BD448" s="53"/>
      <c r="BE448" s="53"/>
      <c r="BF448" s="53"/>
      <c r="BG448" s="53"/>
      <c r="BH448" s="53"/>
      <c r="BI448" s="53"/>
      <c r="BJ448" s="53"/>
      <c r="BK448" s="53"/>
      <c r="BL448" s="53"/>
      <c r="BM448" s="53"/>
      <c r="BN448" s="53"/>
      <c r="BO448" s="53"/>
      <c r="BP448" s="53"/>
      <c r="BQ448" s="53"/>
      <c r="BR448" s="53"/>
      <c r="BS448" s="53"/>
      <c r="BT448" s="53"/>
      <c r="BU448" s="53"/>
      <c r="BV448" s="53"/>
      <c r="BW448" s="53"/>
      <c r="BX448" s="53"/>
      <c r="BY448" s="53"/>
      <c r="BZ448" s="53"/>
      <c r="CA448" s="53"/>
      <c r="CB448" s="53"/>
      <c r="CC448" s="53"/>
      <c r="CD448" s="53"/>
    </row>
    <row r="449" spans="1:82">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c r="AB449" s="53"/>
      <c r="AC449" s="53"/>
      <c r="AD449" s="53"/>
      <c r="AE449" s="53"/>
      <c r="AF449" s="53"/>
      <c r="AG449" s="53"/>
      <c r="AH449" s="53"/>
      <c r="AI449" s="53"/>
      <c r="AJ449" s="53"/>
      <c r="AK449" s="53"/>
      <c r="AL449" s="53"/>
      <c r="AM449" s="53"/>
      <c r="AN449" s="53"/>
      <c r="AO449" s="53"/>
      <c r="AP449" s="54"/>
      <c r="AQ449" s="53"/>
      <c r="AR449" s="53"/>
      <c r="AS449" s="53"/>
      <c r="AT449" s="53"/>
      <c r="AU449" s="53"/>
      <c r="AV449" s="53"/>
      <c r="AW449" s="54"/>
      <c r="AX449" s="53"/>
      <c r="AY449" s="53"/>
      <c r="AZ449" s="53"/>
      <c r="BA449" s="53"/>
      <c r="BB449" s="53"/>
      <c r="BC449" s="53"/>
      <c r="BD449" s="53"/>
      <c r="BE449" s="53"/>
      <c r="BF449" s="53"/>
      <c r="BG449" s="53"/>
      <c r="BH449" s="53"/>
      <c r="BI449" s="53"/>
      <c r="BJ449" s="53"/>
      <c r="BK449" s="53"/>
      <c r="BL449" s="53"/>
      <c r="BM449" s="53"/>
      <c r="BN449" s="53"/>
      <c r="BO449" s="53"/>
      <c r="BP449" s="53"/>
      <c r="BQ449" s="53"/>
      <c r="BR449" s="53"/>
      <c r="BS449" s="53"/>
      <c r="BT449" s="53"/>
      <c r="BU449" s="53"/>
      <c r="BV449" s="53"/>
      <c r="BW449" s="53"/>
      <c r="BX449" s="53"/>
      <c r="BY449" s="53"/>
      <c r="BZ449" s="53"/>
      <c r="CA449" s="53"/>
      <c r="CB449" s="53"/>
      <c r="CC449" s="53"/>
      <c r="CD449" s="53"/>
    </row>
    <row r="450" spans="1:82">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c r="AB450" s="53"/>
      <c r="AC450" s="53"/>
      <c r="AD450" s="53"/>
      <c r="AE450" s="53"/>
      <c r="AF450" s="53"/>
      <c r="AG450" s="53"/>
      <c r="AH450" s="53"/>
      <c r="AI450" s="53"/>
      <c r="AJ450" s="53"/>
      <c r="AK450" s="53"/>
      <c r="AL450" s="53"/>
      <c r="AM450" s="53"/>
      <c r="AN450" s="53"/>
      <c r="AO450" s="53"/>
      <c r="AP450" s="54"/>
      <c r="AQ450" s="53"/>
      <c r="AR450" s="53"/>
      <c r="AS450" s="53"/>
      <c r="AT450" s="53"/>
      <c r="AU450" s="53"/>
      <c r="AV450" s="53"/>
      <c r="AW450" s="54"/>
      <c r="AX450" s="53"/>
      <c r="AY450" s="53"/>
      <c r="AZ450" s="53"/>
      <c r="BA450" s="53"/>
      <c r="BB450" s="53"/>
      <c r="BC450" s="53"/>
      <c r="BD450" s="53"/>
      <c r="BE450" s="53"/>
      <c r="BF450" s="53"/>
      <c r="BG450" s="53"/>
      <c r="BH450" s="53"/>
      <c r="BI450" s="53"/>
      <c r="BJ450" s="53"/>
      <c r="BK450" s="53"/>
      <c r="BL450" s="53"/>
      <c r="BM450" s="53"/>
      <c r="BN450" s="53"/>
      <c r="BO450" s="53"/>
      <c r="BP450" s="53"/>
      <c r="BQ450" s="53"/>
      <c r="BR450" s="53"/>
      <c r="BS450" s="53"/>
      <c r="BT450" s="53"/>
      <c r="BU450" s="53"/>
      <c r="BV450" s="53"/>
      <c r="BW450" s="53"/>
      <c r="BX450" s="53"/>
      <c r="BY450" s="53"/>
      <c r="BZ450" s="53"/>
      <c r="CA450" s="53"/>
      <c r="CB450" s="53"/>
      <c r="CC450" s="53"/>
      <c r="CD450" s="53"/>
    </row>
    <row r="451" spans="1:82">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c r="AB451" s="53"/>
      <c r="AC451" s="53"/>
      <c r="AD451" s="53"/>
      <c r="AE451" s="53"/>
      <c r="AF451" s="53"/>
      <c r="AG451" s="53"/>
      <c r="AH451" s="53"/>
      <c r="AI451" s="53"/>
      <c r="AJ451" s="53"/>
      <c r="AK451" s="53"/>
      <c r="AL451" s="53"/>
      <c r="AM451" s="53"/>
      <c r="AN451" s="53"/>
      <c r="AO451" s="53"/>
      <c r="AP451" s="54"/>
      <c r="AQ451" s="53"/>
      <c r="AR451" s="53"/>
      <c r="AS451" s="53"/>
      <c r="AT451" s="53"/>
      <c r="AU451" s="53"/>
      <c r="AV451" s="53"/>
      <c r="AW451" s="54"/>
      <c r="AX451" s="53"/>
      <c r="AY451" s="53"/>
      <c r="AZ451" s="53"/>
      <c r="BA451" s="53"/>
      <c r="BB451" s="53"/>
      <c r="BC451" s="53"/>
      <c r="BD451" s="53"/>
      <c r="BE451" s="53"/>
      <c r="BF451" s="53"/>
      <c r="BG451" s="53"/>
      <c r="BH451" s="53"/>
      <c r="BI451" s="53"/>
      <c r="BJ451" s="53"/>
      <c r="BK451" s="53"/>
      <c r="BL451" s="53"/>
      <c r="BM451" s="53"/>
      <c r="BN451" s="53"/>
      <c r="BO451" s="53"/>
      <c r="BP451" s="53"/>
      <c r="BQ451" s="53"/>
      <c r="BR451" s="53"/>
      <c r="BS451" s="53"/>
      <c r="BT451" s="53"/>
      <c r="BU451" s="53"/>
      <c r="BV451" s="53"/>
      <c r="BW451" s="53"/>
      <c r="BX451" s="53"/>
      <c r="BY451" s="53"/>
      <c r="BZ451" s="53"/>
      <c r="CA451" s="53"/>
      <c r="CB451" s="53"/>
      <c r="CC451" s="53"/>
      <c r="CD451" s="53"/>
    </row>
    <row r="452" spans="1:8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53"/>
      <c r="AO452" s="53"/>
      <c r="AP452" s="54"/>
      <c r="AQ452" s="53"/>
      <c r="AR452" s="53"/>
      <c r="AS452" s="53"/>
      <c r="AT452" s="53"/>
      <c r="AU452" s="53"/>
      <c r="AV452" s="53"/>
      <c r="AW452" s="54"/>
      <c r="AX452" s="53"/>
      <c r="AY452" s="53"/>
      <c r="AZ452" s="53"/>
      <c r="BA452" s="53"/>
      <c r="BB452" s="53"/>
      <c r="BC452" s="53"/>
      <c r="BD452" s="53"/>
      <c r="BE452" s="53"/>
      <c r="BF452" s="53"/>
      <c r="BG452" s="53"/>
      <c r="BH452" s="53"/>
      <c r="BI452" s="53"/>
      <c r="BJ452" s="53"/>
      <c r="BK452" s="53"/>
      <c r="BL452" s="53"/>
      <c r="BM452" s="53"/>
      <c r="BN452" s="53"/>
      <c r="BO452" s="53"/>
      <c r="BP452" s="53"/>
      <c r="BQ452" s="53"/>
      <c r="BR452" s="53"/>
      <c r="BS452" s="53"/>
      <c r="BT452" s="53"/>
      <c r="BU452" s="53"/>
      <c r="BV452" s="53"/>
      <c r="BW452" s="53"/>
      <c r="BX452" s="53"/>
      <c r="BY452" s="53"/>
      <c r="BZ452" s="53"/>
      <c r="CA452" s="53"/>
      <c r="CB452" s="53"/>
      <c r="CC452" s="53"/>
      <c r="CD452" s="53"/>
    </row>
    <row r="453" spans="1:82">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c r="AB453" s="53"/>
      <c r="AC453" s="53"/>
      <c r="AD453" s="53"/>
      <c r="AE453" s="53"/>
      <c r="AF453" s="53"/>
      <c r="AG453" s="53"/>
      <c r="AH453" s="53"/>
      <c r="AI453" s="53"/>
      <c r="AJ453" s="53"/>
      <c r="AK453" s="53"/>
      <c r="AL453" s="53"/>
      <c r="AM453" s="53"/>
      <c r="AN453" s="53"/>
      <c r="AO453" s="53"/>
      <c r="AP453" s="54"/>
      <c r="AQ453" s="53"/>
      <c r="AR453" s="53"/>
      <c r="AS453" s="53"/>
      <c r="AT453" s="53"/>
      <c r="AU453" s="53"/>
      <c r="AV453" s="53"/>
      <c r="AW453" s="54"/>
      <c r="AX453" s="53"/>
      <c r="AY453" s="53"/>
      <c r="AZ453" s="53"/>
      <c r="BA453" s="53"/>
      <c r="BB453" s="53"/>
      <c r="BC453" s="53"/>
      <c r="BD453" s="53"/>
      <c r="BE453" s="53"/>
      <c r="BF453" s="53"/>
      <c r="BG453" s="53"/>
      <c r="BH453" s="53"/>
      <c r="BI453" s="53"/>
      <c r="BJ453" s="53"/>
      <c r="BK453" s="53"/>
      <c r="BL453" s="53"/>
      <c r="BM453" s="53"/>
      <c r="BN453" s="53"/>
      <c r="BO453" s="53"/>
      <c r="BP453" s="53"/>
      <c r="BQ453" s="53"/>
      <c r="BR453" s="53"/>
      <c r="BS453" s="53"/>
      <c r="BT453" s="53"/>
      <c r="BU453" s="53"/>
      <c r="BV453" s="53"/>
      <c r="BW453" s="53"/>
      <c r="BX453" s="53"/>
      <c r="BY453" s="53"/>
      <c r="BZ453" s="53"/>
      <c r="CA453" s="53"/>
      <c r="CB453" s="53"/>
      <c r="CC453" s="53"/>
      <c r="CD453" s="53"/>
    </row>
    <row r="454" spans="1:82">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c r="AB454" s="53"/>
      <c r="AC454" s="53"/>
      <c r="AD454" s="53"/>
      <c r="AE454" s="53"/>
      <c r="AF454" s="53"/>
      <c r="AG454" s="53"/>
      <c r="AH454" s="53"/>
      <c r="AI454" s="53"/>
      <c r="AJ454" s="53"/>
      <c r="AK454" s="53"/>
      <c r="AL454" s="53"/>
      <c r="AM454" s="53"/>
      <c r="AN454" s="53"/>
      <c r="AO454" s="53"/>
      <c r="AP454" s="54"/>
      <c r="AQ454" s="53"/>
      <c r="AR454" s="53"/>
      <c r="AS454" s="53"/>
      <c r="AT454" s="53"/>
      <c r="AU454" s="53"/>
      <c r="AV454" s="53"/>
      <c r="AW454" s="54"/>
      <c r="AX454" s="53"/>
      <c r="AY454" s="53"/>
      <c r="AZ454" s="53"/>
      <c r="BA454" s="53"/>
      <c r="BB454" s="53"/>
      <c r="BC454" s="53"/>
      <c r="BD454" s="53"/>
      <c r="BE454" s="53"/>
      <c r="BF454" s="53"/>
      <c r="BG454" s="53"/>
      <c r="BH454" s="53"/>
      <c r="BI454" s="53"/>
      <c r="BJ454" s="53"/>
      <c r="BK454" s="53"/>
      <c r="BL454" s="53"/>
      <c r="BM454" s="53"/>
      <c r="BN454" s="53"/>
      <c r="BO454" s="53"/>
      <c r="BP454" s="53"/>
      <c r="BQ454" s="53"/>
      <c r="BR454" s="53"/>
      <c r="BS454" s="53"/>
      <c r="BT454" s="53"/>
      <c r="BU454" s="53"/>
      <c r="BV454" s="53"/>
      <c r="BW454" s="53"/>
      <c r="BX454" s="53"/>
      <c r="BY454" s="53"/>
      <c r="BZ454" s="53"/>
      <c r="CA454" s="53"/>
      <c r="CB454" s="53"/>
      <c r="CC454" s="53"/>
      <c r="CD454" s="53"/>
    </row>
    <row r="455" spans="1:82">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c r="AB455" s="53"/>
      <c r="AC455" s="53"/>
      <c r="AD455" s="53"/>
      <c r="AE455" s="53"/>
      <c r="AF455" s="53"/>
      <c r="AG455" s="53"/>
      <c r="AH455" s="53"/>
      <c r="AI455" s="53"/>
      <c r="AJ455" s="53"/>
      <c r="AK455" s="53"/>
      <c r="AL455" s="53"/>
      <c r="AM455" s="53"/>
      <c r="AN455" s="53"/>
      <c r="AO455" s="53"/>
      <c r="AP455" s="54"/>
      <c r="AQ455" s="53"/>
      <c r="AR455" s="53"/>
      <c r="AS455" s="53"/>
      <c r="AT455" s="53"/>
      <c r="AU455" s="53"/>
      <c r="AV455" s="53"/>
      <c r="AW455" s="54"/>
      <c r="AX455" s="53"/>
      <c r="AY455" s="53"/>
      <c r="AZ455" s="53"/>
      <c r="BA455" s="53"/>
      <c r="BB455" s="53"/>
      <c r="BC455" s="53"/>
      <c r="BD455" s="53"/>
      <c r="BE455" s="53"/>
      <c r="BF455" s="53"/>
      <c r="BG455" s="53"/>
      <c r="BH455" s="53"/>
      <c r="BI455" s="53"/>
      <c r="BJ455" s="53"/>
      <c r="BK455" s="53"/>
      <c r="BL455" s="53"/>
      <c r="BM455" s="53"/>
      <c r="BN455" s="53"/>
      <c r="BO455" s="53"/>
      <c r="BP455" s="53"/>
      <c r="BQ455" s="53"/>
      <c r="BR455" s="53"/>
      <c r="BS455" s="53"/>
      <c r="BT455" s="53"/>
      <c r="BU455" s="53"/>
      <c r="BV455" s="53"/>
      <c r="BW455" s="53"/>
      <c r="BX455" s="53"/>
      <c r="BY455" s="53"/>
      <c r="BZ455" s="53"/>
      <c r="CA455" s="53"/>
      <c r="CB455" s="53"/>
      <c r="CC455" s="53"/>
      <c r="CD455" s="53"/>
    </row>
    <row r="456" spans="1:82">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c r="AB456" s="53"/>
      <c r="AC456" s="53"/>
      <c r="AD456" s="53"/>
      <c r="AE456" s="53"/>
      <c r="AF456" s="53"/>
      <c r="AG456" s="53"/>
      <c r="AH456" s="53"/>
      <c r="AI456" s="53"/>
      <c r="AJ456" s="53"/>
      <c r="AK456" s="53"/>
      <c r="AL456" s="53"/>
      <c r="AM456" s="53"/>
      <c r="AN456" s="53"/>
      <c r="AO456" s="53"/>
      <c r="AP456" s="54"/>
      <c r="AQ456" s="53"/>
      <c r="AR456" s="53"/>
      <c r="AS456" s="53"/>
      <c r="AT456" s="53"/>
      <c r="AU456" s="53"/>
      <c r="AV456" s="53"/>
      <c r="AW456" s="54"/>
      <c r="AX456" s="53"/>
      <c r="AY456" s="53"/>
      <c r="AZ456" s="53"/>
      <c r="BA456" s="53"/>
      <c r="BB456" s="53"/>
      <c r="BC456" s="53"/>
      <c r="BD456" s="53"/>
      <c r="BE456" s="53"/>
      <c r="BF456" s="53"/>
      <c r="BG456" s="53"/>
      <c r="BH456" s="53"/>
      <c r="BI456" s="53"/>
      <c r="BJ456" s="53"/>
      <c r="BK456" s="53"/>
      <c r="BL456" s="53"/>
      <c r="BM456" s="53"/>
      <c r="BN456" s="53"/>
      <c r="BO456" s="53"/>
      <c r="BP456" s="53"/>
      <c r="BQ456" s="53"/>
      <c r="BR456" s="53"/>
      <c r="BS456" s="53"/>
      <c r="BT456" s="53"/>
      <c r="BU456" s="53"/>
      <c r="BV456" s="53"/>
      <c r="BW456" s="53"/>
      <c r="BX456" s="53"/>
      <c r="BY456" s="53"/>
      <c r="BZ456" s="53"/>
      <c r="CA456" s="53"/>
      <c r="CB456" s="53"/>
      <c r="CC456" s="53"/>
      <c r="CD456" s="53"/>
    </row>
    <row r="457" spans="1:82">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53"/>
      <c r="AH457" s="53"/>
      <c r="AI457" s="53"/>
      <c r="AJ457" s="53"/>
      <c r="AK457" s="53"/>
      <c r="AL457" s="53"/>
      <c r="AM457" s="53"/>
      <c r="AN457" s="53"/>
      <c r="AO457" s="53"/>
      <c r="AP457" s="54"/>
      <c r="AQ457" s="53"/>
      <c r="AR457" s="53"/>
      <c r="AS457" s="53"/>
      <c r="AT457" s="53"/>
      <c r="AU457" s="53"/>
      <c r="AV457" s="53"/>
      <c r="AW457" s="54"/>
      <c r="AX457" s="53"/>
      <c r="AY457" s="53"/>
      <c r="AZ457" s="53"/>
      <c r="BA457" s="53"/>
      <c r="BB457" s="53"/>
      <c r="BC457" s="53"/>
      <c r="BD457" s="53"/>
      <c r="BE457" s="53"/>
      <c r="BF457" s="53"/>
      <c r="BG457" s="53"/>
      <c r="BH457" s="53"/>
      <c r="BI457" s="53"/>
      <c r="BJ457" s="53"/>
      <c r="BK457" s="53"/>
      <c r="BL457" s="53"/>
      <c r="BM457" s="53"/>
      <c r="BN457" s="53"/>
      <c r="BO457" s="53"/>
      <c r="BP457" s="53"/>
      <c r="BQ457" s="53"/>
      <c r="BR457" s="53"/>
      <c r="BS457" s="53"/>
      <c r="BT457" s="53"/>
      <c r="BU457" s="53"/>
      <c r="BV457" s="53"/>
      <c r="BW457" s="53"/>
      <c r="BX457" s="53"/>
      <c r="BY457" s="53"/>
      <c r="BZ457" s="53"/>
      <c r="CA457" s="53"/>
      <c r="CB457" s="53"/>
      <c r="CC457" s="53"/>
      <c r="CD457" s="53"/>
    </row>
    <row r="458" spans="1:82">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c r="AB458" s="53"/>
      <c r="AC458" s="53"/>
      <c r="AD458" s="53"/>
      <c r="AE458" s="53"/>
      <c r="AF458" s="53"/>
      <c r="AG458" s="53"/>
      <c r="AH458" s="53"/>
      <c r="AI458" s="53"/>
      <c r="AJ458" s="53"/>
      <c r="AK458" s="53"/>
      <c r="AL458" s="53"/>
      <c r="AM458" s="53"/>
      <c r="AN458" s="53"/>
      <c r="AO458" s="53"/>
      <c r="AP458" s="54"/>
      <c r="AQ458" s="53"/>
      <c r="AR458" s="53"/>
      <c r="AS458" s="53"/>
      <c r="AT458" s="53"/>
      <c r="AU458" s="53"/>
      <c r="AV458" s="53"/>
      <c r="AW458" s="54"/>
      <c r="AX458" s="53"/>
      <c r="AY458" s="53"/>
      <c r="AZ458" s="53"/>
      <c r="BA458" s="53"/>
      <c r="BB458" s="53"/>
      <c r="BC458" s="53"/>
      <c r="BD458" s="53"/>
      <c r="BE458" s="53"/>
      <c r="BF458" s="53"/>
      <c r="BG458" s="53"/>
      <c r="BH458" s="53"/>
      <c r="BI458" s="53"/>
      <c r="BJ458" s="53"/>
      <c r="BK458" s="53"/>
      <c r="BL458" s="53"/>
      <c r="BM458" s="53"/>
      <c r="BN458" s="53"/>
      <c r="BO458" s="53"/>
      <c r="BP458" s="53"/>
      <c r="BQ458" s="53"/>
      <c r="BR458" s="53"/>
      <c r="BS458" s="53"/>
      <c r="BT458" s="53"/>
      <c r="BU458" s="53"/>
      <c r="BV458" s="53"/>
      <c r="BW458" s="53"/>
      <c r="BX458" s="53"/>
      <c r="BY458" s="53"/>
      <c r="BZ458" s="53"/>
      <c r="CA458" s="53"/>
      <c r="CB458" s="53"/>
      <c r="CC458" s="53"/>
      <c r="CD458" s="53"/>
    </row>
    <row r="459" spans="1:82">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c r="AB459" s="53"/>
      <c r="AC459" s="53"/>
      <c r="AD459" s="53"/>
      <c r="AE459" s="53"/>
      <c r="AF459" s="53"/>
      <c r="AG459" s="53"/>
      <c r="AH459" s="53"/>
      <c r="AI459" s="53"/>
      <c r="AJ459" s="53"/>
      <c r="AK459" s="53"/>
      <c r="AL459" s="53"/>
      <c r="AM459" s="53"/>
      <c r="AN459" s="53"/>
      <c r="AO459" s="53"/>
      <c r="AP459" s="54"/>
      <c r="AQ459" s="53"/>
      <c r="AR459" s="53"/>
      <c r="AS459" s="53"/>
      <c r="AT459" s="53"/>
      <c r="AU459" s="53"/>
      <c r="AV459" s="53"/>
      <c r="AW459" s="54"/>
      <c r="AX459" s="53"/>
      <c r="AY459" s="53"/>
      <c r="AZ459" s="53"/>
      <c r="BA459" s="53"/>
      <c r="BB459" s="53"/>
      <c r="BC459" s="53"/>
      <c r="BD459" s="53"/>
      <c r="BE459" s="53"/>
      <c r="BF459" s="53"/>
      <c r="BG459" s="53"/>
      <c r="BH459" s="53"/>
      <c r="BI459" s="53"/>
      <c r="BJ459" s="53"/>
      <c r="BK459" s="53"/>
      <c r="BL459" s="53"/>
      <c r="BM459" s="53"/>
      <c r="BN459" s="53"/>
      <c r="BO459" s="53"/>
      <c r="BP459" s="53"/>
      <c r="BQ459" s="53"/>
      <c r="BR459" s="53"/>
      <c r="BS459" s="53"/>
      <c r="BT459" s="53"/>
      <c r="BU459" s="53"/>
      <c r="BV459" s="53"/>
      <c r="BW459" s="53"/>
      <c r="BX459" s="53"/>
      <c r="BY459" s="53"/>
      <c r="BZ459" s="53"/>
      <c r="CA459" s="53"/>
      <c r="CB459" s="53"/>
      <c r="CC459" s="53"/>
      <c r="CD459" s="53"/>
    </row>
    <row r="460" spans="1:82">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c r="AB460" s="53"/>
      <c r="AC460" s="53"/>
      <c r="AD460" s="53"/>
      <c r="AE460" s="53"/>
      <c r="AF460" s="53"/>
      <c r="AG460" s="53"/>
      <c r="AH460" s="53"/>
      <c r="AI460" s="53"/>
      <c r="AJ460" s="53"/>
      <c r="AK460" s="53"/>
      <c r="AL460" s="53"/>
      <c r="AM460" s="53"/>
      <c r="AN460" s="53"/>
      <c r="AO460" s="53"/>
      <c r="AP460" s="54"/>
      <c r="AQ460" s="53"/>
      <c r="AR460" s="53"/>
      <c r="AS460" s="53"/>
      <c r="AT460" s="53"/>
      <c r="AU460" s="53"/>
      <c r="AV460" s="53"/>
      <c r="AW460" s="54"/>
      <c r="AX460" s="53"/>
      <c r="AY460" s="53"/>
      <c r="AZ460" s="53"/>
      <c r="BA460" s="53"/>
      <c r="BB460" s="53"/>
      <c r="BC460" s="53"/>
      <c r="BD460" s="53"/>
      <c r="BE460" s="53"/>
      <c r="BF460" s="53"/>
      <c r="BG460" s="53"/>
      <c r="BH460" s="53"/>
      <c r="BI460" s="53"/>
      <c r="BJ460" s="53"/>
      <c r="BK460" s="53"/>
      <c r="BL460" s="53"/>
      <c r="BM460" s="53"/>
      <c r="BN460" s="53"/>
      <c r="BO460" s="53"/>
      <c r="BP460" s="53"/>
      <c r="BQ460" s="53"/>
      <c r="BR460" s="53"/>
      <c r="BS460" s="53"/>
      <c r="BT460" s="53"/>
      <c r="BU460" s="53"/>
      <c r="BV460" s="53"/>
      <c r="BW460" s="53"/>
      <c r="BX460" s="53"/>
      <c r="BY460" s="53"/>
      <c r="BZ460" s="53"/>
      <c r="CA460" s="53"/>
      <c r="CB460" s="53"/>
      <c r="CC460" s="53"/>
      <c r="CD460" s="53"/>
    </row>
    <row r="461" spans="1:82">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c r="AB461" s="53"/>
      <c r="AC461" s="53"/>
      <c r="AD461" s="53"/>
      <c r="AE461" s="53"/>
      <c r="AF461" s="53"/>
      <c r="AG461" s="53"/>
      <c r="AH461" s="53"/>
      <c r="AI461" s="53"/>
      <c r="AJ461" s="53"/>
      <c r="AK461" s="53"/>
      <c r="AL461" s="53"/>
      <c r="AM461" s="53"/>
      <c r="AN461" s="53"/>
      <c r="AO461" s="53"/>
      <c r="AP461" s="54"/>
      <c r="AQ461" s="53"/>
      <c r="AR461" s="53"/>
      <c r="AS461" s="53"/>
      <c r="AT461" s="53"/>
      <c r="AU461" s="53"/>
      <c r="AV461" s="53"/>
      <c r="AW461" s="54"/>
      <c r="AX461" s="53"/>
      <c r="AY461" s="53"/>
      <c r="AZ461" s="53"/>
      <c r="BA461" s="53"/>
      <c r="BB461" s="53"/>
      <c r="BC461" s="53"/>
      <c r="BD461" s="53"/>
      <c r="BE461" s="53"/>
      <c r="BF461" s="53"/>
      <c r="BG461" s="53"/>
      <c r="BH461" s="53"/>
      <c r="BI461" s="53"/>
      <c r="BJ461" s="53"/>
      <c r="BK461" s="53"/>
      <c r="BL461" s="53"/>
      <c r="BM461" s="53"/>
      <c r="BN461" s="53"/>
      <c r="BO461" s="53"/>
      <c r="BP461" s="53"/>
      <c r="BQ461" s="53"/>
      <c r="BR461" s="53"/>
      <c r="BS461" s="53"/>
      <c r="BT461" s="53"/>
      <c r="BU461" s="53"/>
      <c r="BV461" s="53"/>
      <c r="BW461" s="53"/>
      <c r="BX461" s="53"/>
      <c r="BY461" s="53"/>
      <c r="BZ461" s="53"/>
      <c r="CA461" s="53"/>
      <c r="CB461" s="53"/>
      <c r="CC461" s="53"/>
      <c r="CD461" s="53"/>
    </row>
    <row r="462" spans="1:8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c r="AB462" s="53"/>
      <c r="AC462" s="53"/>
      <c r="AD462" s="53"/>
      <c r="AE462" s="53"/>
      <c r="AF462" s="53"/>
      <c r="AG462" s="53"/>
      <c r="AH462" s="53"/>
      <c r="AI462" s="53"/>
      <c r="AJ462" s="53"/>
      <c r="AK462" s="53"/>
      <c r="AL462" s="53"/>
      <c r="AM462" s="53"/>
      <c r="AN462" s="53"/>
      <c r="AO462" s="53"/>
      <c r="AP462" s="54"/>
      <c r="AQ462" s="53"/>
      <c r="AR462" s="53"/>
      <c r="AS462" s="53"/>
      <c r="AT462" s="53"/>
      <c r="AU462" s="53"/>
      <c r="AV462" s="53"/>
      <c r="AW462" s="54"/>
      <c r="AX462" s="53"/>
      <c r="AY462" s="53"/>
      <c r="AZ462" s="53"/>
      <c r="BA462" s="53"/>
      <c r="BB462" s="53"/>
      <c r="BC462" s="53"/>
      <c r="BD462" s="53"/>
      <c r="BE462" s="53"/>
      <c r="BF462" s="53"/>
      <c r="BG462" s="53"/>
      <c r="BH462" s="53"/>
      <c r="BI462" s="53"/>
      <c r="BJ462" s="53"/>
      <c r="BK462" s="53"/>
      <c r="BL462" s="53"/>
      <c r="BM462" s="53"/>
      <c r="BN462" s="53"/>
      <c r="BO462" s="53"/>
      <c r="BP462" s="53"/>
      <c r="BQ462" s="53"/>
      <c r="BR462" s="53"/>
      <c r="BS462" s="53"/>
      <c r="BT462" s="53"/>
      <c r="BU462" s="53"/>
      <c r="BV462" s="53"/>
      <c r="BW462" s="53"/>
      <c r="BX462" s="53"/>
      <c r="BY462" s="53"/>
      <c r="BZ462" s="53"/>
      <c r="CA462" s="53"/>
      <c r="CB462" s="53"/>
      <c r="CC462" s="53"/>
      <c r="CD462" s="53"/>
    </row>
    <row r="463" spans="1:82">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c r="AB463" s="53"/>
      <c r="AC463" s="53"/>
      <c r="AD463" s="53"/>
      <c r="AE463" s="53"/>
      <c r="AF463" s="53"/>
      <c r="AG463" s="53"/>
      <c r="AH463" s="53"/>
      <c r="AI463" s="53"/>
      <c r="AJ463" s="53"/>
      <c r="AK463" s="53"/>
      <c r="AL463" s="53"/>
      <c r="AM463" s="53"/>
      <c r="AN463" s="53"/>
      <c r="AO463" s="53"/>
      <c r="AP463" s="54"/>
      <c r="AQ463" s="53"/>
      <c r="AR463" s="53"/>
      <c r="AS463" s="53"/>
      <c r="AT463" s="53"/>
      <c r="AU463" s="53"/>
      <c r="AV463" s="53"/>
      <c r="AW463" s="54"/>
      <c r="AX463" s="53"/>
      <c r="AY463" s="53"/>
      <c r="AZ463" s="53"/>
      <c r="BA463" s="53"/>
      <c r="BB463" s="53"/>
      <c r="BC463" s="53"/>
      <c r="BD463" s="53"/>
      <c r="BE463" s="53"/>
      <c r="BF463" s="53"/>
      <c r="BG463" s="53"/>
      <c r="BH463" s="53"/>
      <c r="BI463" s="53"/>
      <c r="BJ463" s="53"/>
      <c r="BK463" s="53"/>
      <c r="BL463" s="53"/>
      <c r="BM463" s="53"/>
      <c r="BN463" s="53"/>
      <c r="BO463" s="53"/>
      <c r="BP463" s="53"/>
      <c r="BQ463" s="53"/>
      <c r="BR463" s="53"/>
      <c r="BS463" s="53"/>
      <c r="BT463" s="53"/>
      <c r="BU463" s="53"/>
      <c r="BV463" s="53"/>
      <c r="BW463" s="53"/>
      <c r="BX463" s="53"/>
      <c r="BY463" s="53"/>
      <c r="BZ463" s="53"/>
      <c r="CA463" s="53"/>
      <c r="CB463" s="53"/>
      <c r="CC463" s="53"/>
      <c r="CD463" s="53"/>
    </row>
    <row r="464" spans="1:82">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c r="AB464" s="53"/>
      <c r="AC464" s="53"/>
      <c r="AD464" s="53"/>
      <c r="AE464" s="53"/>
      <c r="AF464" s="53"/>
      <c r="AG464" s="53"/>
      <c r="AH464" s="53"/>
      <c r="AI464" s="53"/>
      <c r="AJ464" s="53"/>
      <c r="AK464" s="53"/>
      <c r="AL464" s="53"/>
      <c r="AM464" s="53"/>
      <c r="AN464" s="53"/>
      <c r="AO464" s="53"/>
      <c r="AP464" s="54"/>
      <c r="AQ464" s="53"/>
      <c r="AR464" s="53"/>
      <c r="AS464" s="53"/>
      <c r="AT464" s="53"/>
      <c r="AU464" s="53"/>
      <c r="AV464" s="53"/>
      <c r="AW464" s="54"/>
      <c r="AX464" s="53"/>
      <c r="AY464" s="53"/>
      <c r="AZ464" s="53"/>
      <c r="BA464" s="53"/>
      <c r="BB464" s="53"/>
      <c r="BC464" s="53"/>
      <c r="BD464" s="53"/>
      <c r="BE464" s="53"/>
      <c r="BF464" s="53"/>
      <c r="BG464" s="53"/>
      <c r="BH464" s="53"/>
      <c r="BI464" s="53"/>
      <c r="BJ464" s="53"/>
      <c r="BK464" s="53"/>
      <c r="BL464" s="53"/>
      <c r="BM464" s="53"/>
      <c r="BN464" s="53"/>
      <c r="BO464" s="53"/>
      <c r="BP464" s="53"/>
      <c r="BQ464" s="53"/>
      <c r="BR464" s="53"/>
      <c r="BS464" s="53"/>
      <c r="BT464" s="53"/>
      <c r="BU464" s="53"/>
      <c r="BV464" s="53"/>
      <c r="BW464" s="53"/>
      <c r="BX464" s="53"/>
      <c r="BY464" s="53"/>
      <c r="BZ464" s="53"/>
      <c r="CA464" s="53"/>
      <c r="CB464" s="53"/>
      <c r="CC464" s="53"/>
      <c r="CD464" s="53"/>
    </row>
    <row r="465" spans="1:82">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c r="AB465" s="53"/>
      <c r="AC465" s="53"/>
      <c r="AD465" s="53"/>
      <c r="AE465" s="53"/>
      <c r="AF465" s="53"/>
      <c r="AG465" s="53"/>
      <c r="AH465" s="53"/>
      <c r="AI465" s="53"/>
      <c r="AJ465" s="53"/>
      <c r="AK465" s="53"/>
      <c r="AL465" s="53"/>
      <c r="AM465" s="53"/>
      <c r="AN465" s="53"/>
      <c r="AO465" s="53"/>
      <c r="AP465" s="54"/>
      <c r="AQ465" s="53"/>
      <c r="AR465" s="53"/>
      <c r="AS465" s="53"/>
      <c r="AT465" s="53"/>
      <c r="AU465" s="53"/>
      <c r="AV465" s="53"/>
      <c r="AW465" s="54"/>
      <c r="AX465" s="53"/>
      <c r="AY465" s="53"/>
      <c r="AZ465" s="53"/>
      <c r="BA465" s="53"/>
      <c r="BB465" s="53"/>
      <c r="BC465" s="53"/>
      <c r="BD465" s="53"/>
      <c r="BE465" s="53"/>
      <c r="BF465" s="53"/>
      <c r="BG465" s="53"/>
      <c r="BH465" s="53"/>
      <c r="BI465" s="53"/>
      <c r="BJ465" s="53"/>
      <c r="BK465" s="53"/>
      <c r="BL465" s="53"/>
      <c r="BM465" s="53"/>
      <c r="BN465" s="53"/>
      <c r="BO465" s="53"/>
      <c r="BP465" s="53"/>
      <c r="BQ465" s="53"/>
      <c r="BR465" s="53"/>
      <c r="BS465" s="53"/>
      <c r="BT465" s="53"/>
      <c r="BU465" s="53"/>
      <c r="BV465" s="53"/>
      <c r="BW465" s="53"/>
      <c r="BX465" s="53"/>
      <c r="BY465" s="53"/>
      <c r="BZ465" s="53"/>
      <c r="CA465" s="53"/>
      <c r="CB465" s="53"/>
      <c r="CC465" s="53"/>
      <c r="CD465" s="53"/>
    </row>
    <row r="466" spans="1:82">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c r="AB466" s="53"/>
      <c r="AC466" s="53"/>
      <c r="AD466" s="53"/>
      <c r="AE466" s="53"/>
      <c r="AF466" s="53"/>
      <c r="AG466" s="53"/>
      <c r="AH466" s="53"/>
      <c r="AI466" s="53"/>
      <c r="AJ466" s="53"/>
      <c r="AK466" s="53"/>
      <c r="AL466" s="53"/>
      <c r="AM466" s="53"/>
      <c r="AN466" s="53"/>
      <c r="AO466" s="53"/>
      <c r="AP466" s="54"/>
      <c r="AQ466" s="53"/>
      <c r="AR466" s="53"/>
      <c r="AS466" s="53"/>
      <c r="AT466" s="53"/>
      <c r="AU466" s="53"/>
      <c r="AV466" s="53"/>
      <c r="AW466" s="54"/>
      <c r="AX466" s="53"/>
      <c r="AY466" s="53"/>
      <c r="AZ466" s="53"/>
      <c r="BA466" s="53"/>
      <c r="BB466" s="53"/>
      <c r="BC466" s="53"/>
      <c r="BD466" s="53"/>
      <c r="BE466" s="53"/>
      <c r="BF466" s="53"/>
      <c r="BG466" s="53"/>
      <c r="BH466" s="53"/>
      <c r="BI466" s="53"/>
      <c r="BJ466" s="53"/>
      <c r="BK466" s="53"/>
      <c r="BL466" s="53"/>
      <c r="BM466" s="53"/>
      <c r="BN466" s="53"/>
      <c r="BO466" s="53"/>
      <c r="BP466" s="53"/>
      <c r="BQ466" s="53"/>
      <c r="BR466" s="53"/>
      <c r="BS466" s="53"/>
      <c r="BT466" s="53"/>
      <c r="BU466" s="53"/>
      <c r="BV466" s="53"/>
      <c r="BW466" s="53"/>
      <c r="BX466" s="53"/>
      <c r="BY466" s="53"/>
      <c r="BZ466" s="53"/>
      <c r="CA466" s="53"/>
      <c r="CB466" s="53"/>
      <c r="CC466" s="53"/>
      <c r="CD466" s="53"/>
    </row>
    <row r="467" spans="1:82">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c r="AB467" s="53"/>
      <c r="AC467" s="53"/>
      <c r="AD467" s="53"/>
      <c r="AE467" s="53"/>
      <c r="AF467" s="53"/>
      <c r="AG467" s="53"/>
      <c r="AH467" s="53"/>
      <c r="AI467" s="53"/>
      <c r="AJ467" s="53"/>
      <c r="AK467" s="53"/>
      <c r="AL467" s="53"/>
      <c r="AM467" s="53"/>
      <c r="AN467" s="53"/>
      <c r="AO467" s="53"/>
      <c r="AP467" s="54"/>
      <c r="AQ467" s="53"/>
      <c r="AR467" s="53"/>
      <c r="AS467" s="53"/>
      <c r="AT467" s="53"/>
      <c r="AU467" s="53"/>
      <c r="AV467" s="53"/>
      <c r="AW467" s="54"/>
      <c r="AX467" s="53"/>
      <c r="AY467" s="53"/>
      <c r="AZ467" s="53"/>
      <c r="BA467" s="53"/>
      <c r="BB467" s="53"/>
      <c r="BC467" s="53"/>
      <c r="BD467" s="53"/>
      <c r="BE467" s="53"/>
      <c r="BF467" s="53"/>
      <c r="BG467" s="53"/>
      <c r="BH467" s="53"/>
      <c r="BI467" s="53"/>
      <c r="BJ467" s="53"/>
      <c r="BK467" s="53"/>
      <c r="BL467" s="53"/>
      <c r="BM467" s="53"/>
      <c r="BN467" s="53"/>
      <c r="BO467" s="53"/>
      <c r="BP467" s="53"/>
      <c r="BQ467" s="53"/>
      <c r="BR467" s="53"/>
      <c r="BS467" s="53"/>
      <c r="BT467" s="53"/>
      <c r="BU467" s="53"/>
      <c r="BV467" s="53"/>
      <c r="BW467" s="53"/>
      <c r="BX467" s="53"/>
      <c r="BY467" s="53"/>
      <c r="BZ467" s="53"/>
      <c r="CA467" s="53"/>
      <c r="CB467" s="53"/>
      <c r="CC467" s="53"/>
      <c r="CD467" s="53"/>
    </row>
    <row r="468" spans="1:82">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c r="AB468" s="53"/>
      <c r="AC468" s="53"/>
      <c r="AD468" s="53"/>
      <c r="AE468" s="53"/>
      <c r="AF468" s="53"/>
      <c r="AG468" s="53"/>
      <c r="AH468" s="53"/>
      <c r="AI468" s="53"/>
      <c r="AJ468" s="53"/>
      <c r="AK468" s="53"/>
      <c r="AL468" s="53"/>
      <c r="AM468" s="53"/>
      <c r="AN468" s="53"/>
      <c r="AO468" s="53"/>
      <c r="AP468" s="54"/>
      <c r="AQ468" s="53"/>
      <c r="AR468" s="53"/>
      <c r="AS468" s="53"/>
      <c r="AT468" s="53"/>
      <c r="AU468" s="53"/>
      <c r="AV468" s="53"/>
      <c r="AW468" s="54"/>
      <c r="AX468" s="53"/>
      <c r="AY468" s="53"/>
      <c r="AZ468" s="53"/>
      <c r="BA468" s="53"/>
      <c r="BB468" s="53"/>
      <c r="BC468" s="53"/>
      <c r="BD468" s="53"/>
      <c r="BE468" s="53"/>
      <c r="BF468" s="53"/>
      <c r="BG468" s="53"/>
      <c r="BH468" s="53"/>
      <c r="BI468" s="53"/>
      <c r="BJ468" s="53"/>
      <c r="BK468" s="53"/>
      <c r="BL468" s="53"/>
      <c r="BM468" s="53"/>
      <c r="BN468" s="53"/>
      <c r="BO468" s="53"/>
      <c r="BP468" s="53"/>
      <c r="BQ468" s="53"/>
      <c r="BR468" s="53"/>
      <c r="BS468" s="53"/>
      <c r="BT468" s="53"/>
      <c r="BU468" s="53"/>
      <c r="BV468" s="53"/>
      <c r="BW468" s="53"/>
      <c r="BX468" s="53"/>
      <c r="BY468" s="53"/>
      <c r="BZ468" s="53"/>
      <c r="CA468" s="53"/>
      <c r="CB468" s="53"/>
      <c r="CC468" s="53"/>
      <c r="CD468" s="53"/>
    </row>
    <row r="469" spans="1:82">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c r="AB469" s="53"/>
      <c r="AC469" s="53"/>
      <c r="AD469" s="53"/>
      <c r="AE469" s="53"/>
      <c r="AF469" s="53"/>
      <c r="AG469" s="53"/>
      <c r="AH469" s="53"/>
      <c r="AI469" s="53"/>
      <c r="AJ469" s="53"/>
      <c r="AK469" s="53"/>
      <c r="AL469" s="53"/>
      <c r="AM469" s="53"/>
      <c r="AN469" s="53"/>
      <c r="AO469" s="53"/>
      <c r="AP469" s="54"/>
      <c r="AQ469" s="53"/>
      <c r="AR469" s="53"/>
      <c r="AS469" s="53"/>
      <c r="AT469" s="53"/>
      <c r="AU469" s="53"/>
      <c r="AV469" s="53"/>
      <c r="AW469" s="54"/>
      <c r="AX469" s="53"/>
      <c r="AY469" s="53"/>
      <c r="AZ469" s="53"/>
      <c r="BA469" s="53"/>
      <c r="BB469" s="53"/>
      <c r="BC469" s="53"/>
      <c r="BD469" s="53"/>
      <c r="BE469" s="53"/>
      <c r="BF469" s="53"/>
      <c r="BG469" s="53"/>
      <c r="BH469" s="53"/>
      <c r="BI469" s="53"/>
      <c r="BJ469" s="53"/>
      <c r="BK469" s="53"/>
      <c r="BL469" s="53"/>
      <c r="BM469" s="53"/>
      <c r="BN469" s="53"/>
      <c r="BO469" s="53"/>
      <c r="BP469" s="53"/>
      <c r="BQ469" s="53"/>
      <c r="BR469" s="53"/>
      <c r="BS469" s="53"/>
      <c r="BT469" s="53"/>
      <c r="BU469" s="53"/>
      <c r="BV469" s="53"/>
      <c r="BW469" s="53"/>
      <c r="BX469" s="53"/>
      <c r="BY469" s="53"/>
      <c r="BZ469" s="53"/>
      <c r="CA469" s="53"/>
      <c r="CB469" s="53"/>
      <c r="CC469" s="53"/>
      <c r="CD469" s="53"/>
    </row>
    <row r="470" spans="1:82">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c r="AJ470" s="53"/>
      <c r="AK470" s="53"/>
      <c r="AL470" s="53"/>
      <c r="AM470" s="53"/>
      <c r="AN470" s="53"/>
      <c r="AO470" s="53"/>
      <c r="AP470" s="54"/>
      <c r="AQ470" s="53"/>
      <c r="AR470" s="53"/>
      <c r="AS470" s="53"/>
      <c r="AT470" s="53"/>
      <c r="AU470" s="53"/>
      <c r="AV470" s="53"/>
      <c r="AW470" s="54"/>
      <c r="AX470" s="53"/>
      <c r="AY470" s="53"/>
      <c r="AZ470" s="53"/>
      <c r="BA470" s="53"/>
      <c r="BB470" s="53"/>
      <c r="BC470" s="53"/>
      <c r="BD470" s="53"/>
      <c r="BE470" s="53"/>
      <c r="BF470" s="53"/>
      <c r="BG470" s="53"/>
      <c r="BH470" s="53"/>
      <c r="BI470" s="53"/>
      <c r="BJ470" s="53"/>
      <c r="BK470" s="53"/>
      <c r="BL470" s="53"/>
      <c r="BM470" s="53"/>
      <c r="BN470" s="53"/>
      <c r="BO470" s="53"/>
      <c r="BP470" s="53"/>
      <c r="BQ470" s="53"/>
      <c r="BR470" s="53"/>
      <c r="BS470" s="53"/>
      <c r="BT470" s="53"/>
      <c r="BU470" s="53"/>
      <c r="BV470" s="53"/>
      <c r="BW470" s="53"/>
      <c r="BX470" s="53"/>
      <c r="BY470" s="53"/>
      <c r="BZ470" s="53"/>
      <c r="CA470" s="53"/>
      <c r="CB470" s="53"/>
      <c r="CC470" s="53"/>
      <c r="CD470" s="53"/>
    </row>
    <row r="471" spans="1:82">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c r="AB471" s="53"/>
      <c r="AC471" s="53"/>
      <c r="AD471" s="53"/>
      <c r="AE471" s="53"/>
      <c r="AF471" s="53"/>
      <c r="AG471" s="53"/>
      <c r="AH471" s="53"/>
      <c r="AI471" s="53"/>
      <c r="AJ471" s="53"/>
      <c r="AK471" s="53"/>
      <c r="AL471" s="53"/>
      <c r="AM471" s="53"/>
      <c r="AN471" s="53"/>
      <c r="AO471" s="53"/>
      <c r="AP471" s="54"/>
      <c r="AQ471" s="53"/>
      <c r="AR471" s="53"/>
      <c r="AS471" s="53"/>
      <c r="AT471" s="53"/>
      <c r="AU471" s="53"/>
      <c r="AV471" s="53"/>
      <c r="AW471" s="54"/>
      <c r="AX471" s="53"/>
      <c r="AY471" s="53"/>
      <c r="AZ471" s="53"/>
      <c r="BA471" s="53"/>
      <c r="BB471" s="53"/>
      <c r="BC471" s="53"/>
      <c r="BD471" s="53"/>
      <c r="BE471" s="53"/>
      <c r="BF471" s="53"/>
      <c r="BG471" s="53"/>
      <c r="BH471" s="53"/>
      <c r="BI471" s="53"/>
      <c r="BJ471" s="53"/>
      <c r="BK471" s="53"/>
      <c r="BL471" s="53"/>
      <c r="BM471" s="53"/>
      <c r="BN471" s="53"/>
      <c r="BO471" s="53"/>
      <c r="BP471" s="53"/>
      <c r="BQ471" s="53"/>
      <c r="BR471" s="53"/>
      <c r="BS471" s="53"/>
      <c r="BT471" s="53"/>
      <c r="BU471" s="53"/>
      <c r="BV471" s="53"/>
      <c r="BW471" s="53"/>
      <c r="BX471" s="53"/>
      <c r="BY471" s="53"/>
      <c r="BZ471" s="53"/>
      <c r="CA471" s="53"/>
      <c r="CB471" s="53"/>
      <c r="CC471" s="53"/>
      <c r="CD471" s="53"/>
    </row>
    <row r="472" spans="1:8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c r="AB472" s="53"/>
      <c r="AC472" s="53"/>
      <c r="AD472" s="53"/>
      <c r="AE472" s="53"/>
      <c r="AF472" s="53"/>
      <c r="AG472" s="53"/>
      <c r="AH472" s="53"/>
      <c r="AI472" s="53"/>
      <c r="AJ472" s="53"/>
      <c r="AK472" s="53"/>
      <c r="AL472" s="53"/>
      <c r="AM472" s="53"/>
      <c r="AN472" s="53"/>
      <c r="AO472" s="53"/>
      <c r="AP472" s="54"/>
      <c r="AQ472" s="53"/>
      <c r="AR472" s="53"/>
      <c r="AS472" s="53"/>
      <c r="AT472" s="53"/>
      <c r="AU472" s="53"/>
      <c r="AV472" s="53"/>
      <c r="AW472" s="54"/>
      <c r="AX472" s="53"/>
      <c r="AY472" s="53"/>
      <c r="AZ472" s="53"/>
      <c r="BA472" s="53"/>
      <c r="BB472" s="53"/>
      <c r="BC472" s="53"/>
      <c r="BD472" s="53"/>
      <c r="BE472" s="53"/>
      <c r="BF472" s="53"/>
      <c r="BG472" s="53"/>
      <c r="BH472" s="53"/>
      <c r="BI472" s="53"/>
      <c r="BJ472" s="53"/>
      <c r="BK472" s="53"/>
      <c r="BL472" s="53"/>
      <c r="BM472" s="53"/>
      <c r="BN472" s="53"/>
      <c r="BO472" s="53"/>
      <c r="BP472" s="53"/>
      <c r="BQ472" s="53"/>
      <c r="BR472" s="53"/>
      <c r="BS472" s="53"/>
      <c r="BT472" s="53"/>
      <c r="BU472" s="53"/>
      <c r="BV472" s="53"/>
      <c r="BW472" s="53"/>
      <c r="BX472" s="53"/>
      <c r="BY472" s="53"/>
      <c r="BZ472" s="53"/>
      <c r="CA472" s="53"/>
      <c r="CB472" s="53"/>
      <c r="CC472" s="53"/>
      <c r="CD472" s="53"/>
    </row>
    <row r="473" spans="1:82">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c r="AB473" s="53"/>
      <c r="AC473" s="53"/>
      <c r="AD473" s="53"/>
      <c r="AE473" s="53"/>
      <c r="AF473" s="53"/>
      <c r="AG473" s="53"/>
      <c r="AH473" s="53"/>
      <c r="AI473" s="53"/>
      <c r="AJ473" s="53"/>
      <c r="AK473" s="53"/>
      <c r="AL473" s="53"/>
      <c r="AM473" s="53"/>
      <c r="AN473" s="53"/>
      <c r="AO473" s="53"/>
      <c r="AP473" s="54"/>
      <c r="AQ473" s="53"/>
      <c r="AR473" s="53"/>
      <c r="AS473" s="53"/>
      <c r="AT473" s="53"/>
      <c r="AU473" s="53"/>
      <c r="AV473" s="53"/>
      <c r="AW473" s="54"/>
      <c r="AX473" s="53"/>
      <c r="AY473" s="53"/>
      <c r="AZ473" s="53"/>
      <c r="BA473" s="53"/>
      <c r="BB473" s="53"/>
      <c r="BC473" s="53"/>
      <c r="BD473" s="53"/>
      <c r="BE473" s="53"/>
      <c r="BF473" s="53"/>
      <c r="BG473" s="53"/>
      <c r="BH473" s="53"/>
      <c r="BI473" s="53"/>
      <c r="BJ473" s="53"/>
      <c r="BK473" s="53"/>
      <c r="BL473" s="53"/>
      <c r="BM473" s="53"/>
      <c r="BN473" s="53"/>
      <c r="BO473" s="53"/>
      <c r="BP473" s="53"/>
      <c r="BQ473" s="53"/>
      <c r="BR473" s="53"/>
      <c r="BS473" s="53"/>
      <c r="BT473" s="53"/>
      <c r="BU473" s="53"/>
      <c r="BV473" s="53"/>
      <c r="BW473" s="53"/>
      <c r="BX473" s="53"/>
      <c r="BY473" s="53"/>
      <c r="BZ473" s="53"/>
      <c r="CA473" s="53"/>
      <c r="CB473" s="53"/>
      <c r="CC473" s="53"/>
      <c r="CD473" s="53"/>
    </row>
    <row r="474" spans="1:82">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c r="AB474" s="53"/>
      <c r="AC474" s="53"/>
      <c r="AD474" s="53"/>
      <c r="AE474" s="53"/>
      <c r="AF474" s="53"/>
      <c r="AG474" s="53"/>
      <c r="AH474" s="53"/>
      <c r="AI474" s="53"/>
      <c r="AJ474" s="53"/>
      <c r="AK474" s="53"/>
      <c r="AL474" s="53"/>
      <c r="AM474" s="53"/>
      <c r="AN474" s="53"/>
      <c r="AO474" s="53"/>
      <c r="AP474" s="54"/>
      <c r="AQ474" s="53"/>
      <c r="AR474" s="53"/>
      <c r="AS474" s="53"/>
      <c r="AT474" s="53"/>
      <c r="AU474" s="53"/>
      <c r="AV474" s="53"/>
      <c r="AW474" s="54"/>
      <c r="AX474" s="53"/>
      <c r="AY474" s="53"/>
      <c r="AZ474" s="53"/>
      <c r="BA474" s="53"/>
      <c r="BB474" s="53"/>
      <c r="BC474" s="53"/>
      <c r="BD474" s="53"/>
      <c r="BE474" s="53"/>
      <c r="BF474" s="53"/>
      <c r="BG474" s="53"/>
      <c r="BH474" s="53"/>
      <c r="BI474" s="53"/>
      <c r="BJ474" s="53"/>
      <c r="BK474" s="53"/>
      <c r="BL474" s="53"/>
      <c r="BM474" s="53"/>
      <c r="BN474" s="53"/>
      <c r="BO474" s="53"/>
      <c r="BP474" s="53"/>
      <c r="BQ474" s="53"/>
      <c r="BR474" s="53"/>
      <c r="BS474" s="53"/>
      <c r="BT474" s="53"/>
      <c r="BU474" s="53"/>
      <c r="BV474" s="53"/>
      <c r="BW474" s="53"/>
      <c r="BX474" s="53"/>
      <c r="BY474" s="53"/>
      <c r="BZ474" s="53"/>
      <c r="CA474" s="53"/>
      <c r="CB474" s="53"/>
      <c r="CC474" s="53"/>
      <c r="CD474" s="53"/>
    </row>
    <row r="475" spans="1:82">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c r="AB475" s="53"/>
      <c r="AC475" s="53"/>
      <c r="AD475" s="53"/>
      <c r="AE475" s="53"/>
      <c r="AF475" s="53"/>
      <c r="AG475" s="53"/>
      <c r="AH475" s="53"/>
      <c r="AI475" s="53"/>
      <c r="AJ475" s="53"/>
      <c r="AK475" s="53"/>
      <c r="AL475" s="53"/>
      <c r="AM475" s="53"/>
      <c r="AN475" s="53"/>
      <c r="AO475" s="53"/>
      <c r="AP475" s="54"/>
      <c r="AQ475" s="53"/>
      <c r="AR475" s="53"/>
      <c r="AS475" s="53"/>
      <c r="AT475" s="53"/>
      <c r="AU475" s="53"/>
      <c r="AV475" s="53"/>
      <c r="AW475" s="54"/>
      <c r="AX475" s="53"/>
      <c r="AY475" s="53"/>
      <c r="AZ475" s="53"/>
      <c r="BA475" s="53"/>
      <c r="BB475" s="53"/>
      <c r="BC475" s="53"/>
      <c r="BD475" s="53"/>
      <c r="BE475" s="53"/>
      <c r="BF475" s="53"/>
      <c r="BG475" s="53"/>
      <c r="BH475" s="53"/>
      <c r="BI475" s="53"/>
      <c r="BJ475" s="53"/>
      <c r="BK475" s="53"/>
      <c r="BL475" s="53"/>
      <c r="BM475" s="53"/>
      <c r="BN475" s="53"/>
      <c r="BO475" s="53"/>
      <c r="BP475" s="53"/>
      <c r="BQ475" s="53"/>
      <c r="BR475" s="53"/>
      <c r="BS475" s="53"/>
      <c r="BT475" s="53"/>
      <c r="BU475" s="53"/>
      <c r="BV475" s="53"/>
      <c r="BW475" s="53"/>
      <c r="BX475" s="53"/>
      <c r="BY475" s="53"/>
      <c r="BZ475" s="53"/>
      <c r="CA475" s="53"/>
      <c r="CB475" s="53"/>
      <c r="CC475" s="53"/>
      <c r="CD475" s="53"/>
    </row>
    <row r="476" spans="1:82">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c r="AB476" s="53"/>
      <c r="AC476" s="53"/>
      <c r="AD476" s="53"/>
      <c r="AE476" s="53"/>
      <c r="AF476" s="53"/>
      <c r="AG476" s="53"/>
      <c r="AH476" s="53"/>
      <c r="AI476" s="53"/>
      <c r="AJ476" s="53"/>
      <c r="AK476" s="53"/>
      <c r="AL476" s="53"/>
      <c r="AM476" s="53"/>
      <c r="AN476" s="53"/>
      <c r="AO476" s="53"/>
      <c r="AP476" s="54"/>
      <c r="AQ476" s="53"/>
      <c r="AR476" s="53"/>
      <c r="AS476" s="53"/>
      <c r="AT476" s="53"/>
      <c r="AU476" s="53"/>
      <c r="AV476" s="53"/>
      <c r="AW476" s="54"/>
      <c r="AX476" s="53"/>
      <c r="AY476" s="53"/>
      <c r="AZ476" s="53"/>
      <c r="BA476" s="53"/>
      <c r="BB476" s="53"/>
      <c r="BC476" s="53"/>
      <c r="BD476" s="53"/>
      <c r="BE476" s="53"/>
      <c r="BF476" s="53"/>
      <c r="BG476" s="53"/>
      <c r="BH476" s="53"/>
      <c r="BI476" s="53"/>
      <c r="BJ476" s="53"/>
      <c r="BK476" s="53"/>
      <c r="BL476" s="53"/>
      <c r="BM476" s="53"/>
      <c r="BN476" s="53"/>
      <c r="BO476" s="53"/>
      <c r="BP476" s="53"/>
      <c r="BQ476" s="53"/>
      <c r="BR476" s="53"/>
      <c r="BS476" s="53"/>
      <c r="BT476" s="53"/>
      <c r="BU476" s="53"/>
      <c r="BV476" s="53"/>
      <c r="BW476" s="53"/>
      <c r="BX476" s="53"/>
      <c r="BY476" s="53"/>
      <c r="BZ476" s="53"/>
      <c r="CA476" s="53"/>
      <c r="CB476" s="53"/>
      <c r="CC476" s="53"/>
      <c r="CD476" s="53"/>
    </row>
    <row r="477" spans="1:82">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c r="AB477" s="53"/>
      <c r="AC477" s="53"/>
      <c r="AD477" s="53"/>
      <c r="AE477" s="53"/>
      <c r="AF477" s="53"/>
      <c r="AG477" s="53"/>
      <c r="AH477" s="53"/>
      <c r="AI477" s="53"/>
      <c r="AJ477" s="53"/>
      <c r="AK477" s="53"/>
      <c r="AL477" s="53"/>
      <c r="AM477" s="53"/>
      <c r="AN477" s="53"/>
      <c r="AO477" s="53"/>
      <c r="AP477" s="54"/>
      <c r="AQ477" s="53"/>
      <c r="AR477" s="53"/>
      <c r="AS477" s="53"/>
      <c r="AT477" s="53"/>
      <c r="AU477" s="53"/>
      <c r="AV477" s="53"/>
      <c r="AW477" s="54"/>
      <c r="AX477" s="53"/>
      <c r="AY477" s="53"/>
      <c r="AZ477" s="53"/>
      <c r="BA477" s="53"/>
      <c r="BB477" s="53"/>
      <c r="BC477" s="53"/>
      <c r="BD477" s="53"/>
      <c r="BE477" s="53"/>
      <c r="BF477" s="53"/>
      <c r="BG477" s="53"/>
      <c r="BH477" s="53"/>
      <c r="BI477" s="53"/>
      <c r="BJ477" s="53"/>
      <c r="BK477" s="53"/>
      <c r="BL477" s="53"/>
      <c r="BM477" s="53"/>
      <c r="BN477" s="53"/>
      <c r="BO477" s="53"/>
      <c r="BP477" s="53"/>
      <c r="BQ477" s="53"/>
      <c r="BR477" s="53"/>
      <c r="BS477" s="53"/>
      <c r="BT477" s="53"/>
      <c r="BU477" s="53"/>
      <c r="BV477" s="53"/>
      <c r="BW477" s="53"/>
      <c r="BX477" s="53"/>
      <c r="BY477" s="53"/>
      <c r="BZ477" s="53"/>
      <c r="CA477" s="53"/>
      <c r="CB477" s="53"/>
      <c r="CC477" s="53"/>
      <c r="CD477" s="53"/>
    </row>
    <row r="478" spans="1:82">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c r="AB478" s="53"/>
      <c r="AC478" s="53"/>
      <c r="AD478" s="53"/>
      <c r="AE478" s="53"/>
      <c r="AF478" s="53"/>
      <c r="AG478" s="53"/>
      <c r="AH478" s="53"/>
      <c r="AI478" s="53"/>
      <c r="AJ478" s="53"/>
      <c r="AK478" s="53"/>
      <c r="AL478" s="53"/>
      <c r="AM478" s="53"/>
      <c r="AN478" s="53"/>
      <c r="AO478" s="53"/>
      <c r="AP478" s="54"/>
      <c r="AQ478" s="53"/>
      <c r="AR478" s="53"/>
      <c r="AS478" s="53"/>
      <c r="AT478" s="53"/>
      <c r="AU478" s="53"/>
      <c r="AV478" s="53"/>
      <c r="AW478" s="54"/>
      <c r="AX478" s="53"/>
      <c r="AY478" s="53"/>
      <c r="AZ478" s="53"/>
      <c r="BA478" s="53"/>
      <c r="BB478" s="53"/>
      <c r="BC478" s="53"/>
      <c r="BD478" s="53"/>
      <c r="BE478" s="53"/>
      <c r="BF478" s="53"/>
      <c r="BG478" s="53"/>
      <c r="BH478" s="53"/>
      <c r="BI478" s="53"/>
      <c r="BJ478" s="53"/>
      <c r="BK478" s="53"/>
      <c r="BL478" s="53"/>
      <c r="BM478" s="53"/>
      <c r="BN478" s="53"/>
      <c r="BO478" s="53"/>
      <c r="BP478" s="53"/>
      <c r="BQ478" s="53"/>
      <c r="BR478" s="53"/>
      <c r="BS478" s="53"/>
      <c r="BT478" s="53"/>
      <c r="BU478" s="53"/>
      <c r="BV478" s="53"/>
      <c r="BW478" s="53"/>
      <c r="BX478" s="53"/>
      <c r="BY478" s="53"/>
      <c r="BZ478" s="53"/>
      <c r="CA478" s="53"/>
      <c r="CB478" s="53"/>
      <c r="CC478" s="53"/>
      <c r="CD478" s="53"/>
    </row>
    <row r="479" spans="1:82">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c r="AB479" s="53"/>
      <c r="AC479" s="53"/>
      <c r="AD479" s="53"/>
      <c r="AE479" s="53"/>
      <c r="AF479" s="53"/>
      <c r="AG479" s="53"/>
      <c r="AH479" s="53"/>
      <c r="AI479" s="53"/>
      <c r="AJ479" s="53"/>
      <c r="AK479" s="53"/>
      <c r="AL479" s="53"/>
      <c r="AM479" s="53"/>
      <c r="AN479" s="53"/>
      <c r="AO479" s="53"/>
      <c r="AP479" s="54"/>
      <c r="AQ479" s="53"/>
      <c r="AR479" s="53"/>
      <c r="AS479" s="53"/>
      <c r="AT479" s="53"/>
      <c r="AU479" s="53"/>
      <c r="AV479" s="53"/>
      <c r="AW479" s="54"/>
      <c r="AX479" s="53"/>
      <c r="AY479" s="53"/>
      <c r="AZ479" s="53"/>
      <c r="BA479" s="53"/>
      <c r="BB479" s="53"/>
      <c r="BC479" s="53"/>
      <c r="BD479" s="53"/>
      <c r="BE479" s="53"/>
      <c r="BF479" s="53"/>
      <c r="BG479" s="53"/>
      <c r="BH479" s="53"/>
      <c r="BI479" s="53"/>
      <c r="BJ479" s="53"/>
      <c r="BK479" s="53"/>
      <c r="BL479" s="53"/>
      <c r="BM479" s="53"/>
      <c r="BN479" s="53"/>
      <c r="BO479" s="53"/>
      <c r="BP479" s="53"/>
      <c r="BQ479" s="53"/>
      <c r="BR479" s="53"/>
      <c r="BS479" s="53"/>
      <c r="BT479" s="53"/>
      <c r="BU479" s="53"/>
      <c r="BV479" s="53"/>
      <c r="BW479" s="53"/>
      <c r="BX479" s="53"/>
      <c r="BY479" s="53"/>
      <c r="BZ479" s="53"/>
      <c r="CA479" s="53"/>
      <c r="CB479" s="53"/>
      <c r="CC479" s="53"/>
      <c r="CD479" s="53"/>
    </row>
    <row r="480" spans="1:82">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c r="AB480" s="53"/>
      <c r="AC480" s="53"/>
      <c r="AD480" s="53"/>
      <c r="AE480" s="53"/>
      <c r="AF480" s="53"/>
      <c r="AG480" s="53"/>
      <c r="AH480" s="53"/>
      <c r="AI480" s="53"/>
      <c r="AJ480" s="53"/>
      <c r="AK480" s="53"/>
      <c r="AL480" s="53"/>
      <c r="AM480" s="53"/>
      <c r="AN480" s="53"/>
      <c r="AO480" s="53"/>
      <c r="AP480" s="54"/>
      <c r="AQ480" s="53"/>
      <c r="AR480" s="53"/>
      <c r="AS480" s="53"/>
      <c r="AT480" s="53"/>
      <c r="AU480" s="53"/>
      <c r="AV480" s="53"/>
      <c r="AW480" s="54"/>
      <c r="AX480" s="53"/>
      <c r="AY480" s="53"/>
      <c r="AZ480" s="53"/>
      <c r="BA480" s="53"/>
      <c r="BB480" s="53"/>
      <c r="BC480" s="53"/>
      <c r="BD480" s="53"/>
      <c r="BE480" s="53"/>
      <c r="BF480" s="53"/>
      <c r="BG480" s="53"/>
      <c r="BH480" s="53"/>
      <c r="BI480" s="53"/>
      <c r="BJ480" s="53"/>
      <c r="BK480" s="53"/>
      <c r="BL480" s="53"/>
      <c r="BM480" s="53"/>
      <c r="BN480" s="53"/>
      <c r="BO480" s="53"/>
      <c r="BP480" s="53"/>
      <c r="BQ480" s="53"/>
      <c r="BR480" s="53"/>
      <c r="BS480" s="53"/>
      <c r="BT480" s="53"/>
      <c r="BU480" s="53"/>
      <c r="BV480" s="53"/>
      <c r="BW480" s="53"/>
      <c r="BX480" s="53"/>
      <c r="BY480" s="53"/>
      <c r="BZ480" s="53"/>
      <c r="CA480" s="53"/>
      <c r="CB480" s="53"/>
      <c r="CC480" s="53"/>
      <c r="CD480" s="53"/>
    </row>
    <row r="481" spans="1:82">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c r="AB481" s="53"/>
      <c r="AC481" s="53"/>
      <c r="AD481" s="53"/>
      <c r="AE481" s="53"/>
      <c r="AF481" s="53"/>
      <c r="AG481" s="53"/>
      <c r="AH481" s="53"/>
      <c r="AI481" s="53"/>
      <c r="AJ481" s="53"/>
      <c r="AK481" s="53"/>
      <c r="AL481" s="53"/>
      <c r="AM481" s="53"/>
      <c r="AN481" s="53"/>
      <c r="AO481" s="53"/>
      <c r="AP481" s="54"/>
      <c r="AQ481" s="53"/>
      <c r="AR481" s="53"/>
      <c r="AS481" s="53"/>
      <c r="AT481" s="53"/>
      <c r="AU481" s="53"/>
      <c r="AV481" s="53"/>
      <c r="AW481" s="54"/>
      <c r="AX481" s="53"/>
      <c r="AY481" s="53"/>
      <c r="AZ481" s="53"/>
      <c r="BA481" s="53"/>
      <c r="BB481" s="53"/>
      <c r="BC481" s="53"/>
      <c r="BD481" s="53"/>
      <c r="BE481" s="53"/>
      <c r="BF481" s="53"/>
      <c r="BG481" s="53"/>
      <c r="BH481" s="53"/>
      <c r="BI481" s="53"/>
      <c r="BJ481" s="53"/>
      <c r="BK481" s="53"/>
      <c r="BL481" s="53"/>
      <c r="BM481" s="53"/>
      <c r="BN481" s="53"/>
      <c r="BO481" s="53"/>
      <c r="BP481" s="53"/>
      <c r="BQ481" s="53"/>
      <c r="BR481" s="53"/>
      <c r="BS481" s="53"/>
      <c r="BT481" s="53"/>
      <c r="BU481" s="53"/>
      <c r="BV481" s="53"/>
      <c r="BW481" s="53"/>
      <c r="BX481" s="53"/>
      <c r="BY481" s="53"/>
      <c r="BZ481" s="53"/>
      <c r="CA481" s="53"/>
      <c r="CB481" s="53"/>
      <c r="CC481" s="53"/>
      <c r="CD481" s="53"/>
    </row>
    <row r="482" spans="1: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c r="AB482" s="53"/>
      <c r="AC482" s="53"/>
      <c r="AD482" s="53"/>
      <c r="AE482" s="53"/>
      <c r="AF482" s="53"/>
      <c r="AG482" s="53"/>
      <c r="AH482" s="53"/>
      <c r="AI482" s="53"/>
      <c r="AJ482" s="53"/>
      <c r="AK482" s="53"/>
      <c r="AL482" s="53"/>
      <c r="AM482" s="53"/>
      <c r="AN482" s="53"/>
      <c r="AO482" s="53"/>
      <c r="AP482" s="54"/>
      <c r="AQ482" s="53"/>
      <c r="AR482" s="53"/>
      <c r="AS482" s="53"/>
      <c r="AT482" s="53"/>
      <c r="AU482" s="53"/>
      <c r="AV482" s="53"/>
      <c r="AW482" s="54"/>
      <c r="AX482" s="53"/>
      <c r="AY482" s="53"/>
      <c r="AZ482" s="53"/>
      <c r="BA482" s="53"/>
      <c r="BB482" s="53"/>
      <c r="BC482" s="53"/>
      <c r="BD482" s="53"/>
      <c r="BE482" s="53"/>
      <c r="BF482" s="53"/>
      <c r="BG482" s="53"/>
      <c r="BH482" s="53"/>
      <c r="BI482" s="53"/>
      <c r="BJ482" s="53"/>
      <c r="BK482" s="53"/>
      <c r="BL482" s="53"/>
      <c r="BM482" s="53"/>
      <c r="BN482" s="53"/>
      <c r="BO482" s="53"/>
      <c r="BP482" s="53"/>
      <c r="BQ482" s="53"/>
      <c r="BR482" s="53"/>
      <c r="BS482" s="53"/>
      <c r="BT482" s="53"/>
      <c r="BU482" s="53"/>
      <c r="BV482" s="53"/>
      <c r="BW482" s="53"/>
      <c r="BX482" s="53"/>
      <c r="BY482" s="53"/>
      <c r="BZ482" s="53"/>
      <c r="CA482" s="53"/>
      <c r="CB482" s="53"/>
      <c r="CC482" s="53"/>
      <c r="CD482" s="53"/>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F7" sqref="F7"/>
    </sheetView>
  </sheetViews>
  <sheetFormatPr defaultColWidth="9" defaultRowHeight="13.5"/>
  <cols>
    <col min="1" max="1" width="30.7583333333333" style="49" customWidth="1"/>
    <col min="4" max="5" width="10.375" customWidth="1"/>
    <col min="7" max="7" width="10.375" customWidth="1"/>
    <col min="8" max="9" width="10.375"/>
  </cols>
  <sheetData>
    <row r="1" customFormat="1" spans="1:13">
      <c r="A1" s="49"/>
      <c r="B1" s="19" t="s">
        <v>6257</v>
      </c>
      <c r="C1" s="19" t="s">
        <v>6258</v>
      </c>
      <c r="D1" s="19" t="s">
        <v>6259</v>
      </c>
      <c r="E1" s="19" t="s">
        <v>6260</v>
      </c>
      <c r="F1" s="19" t="s">
        <v>6261</v>
      </c>
      <c r="G1" s="19" t="s">
        <v>6262</v>
      </c>
      <c r="H1" s="19" t="s">
        <v>6263</v>
      </c>
      <c r="I1" s="19" t="s">
        <v>6264</v>
      </c>
      <c r="J1" s="19" t="s">
        <v>6265</v>
      </c>
      <c r="K1" s="19" t="s">
        <v>6266</v>
      </c>
      <c r="L1" s="19" t="s">
        <v>6267</v>
      </c>
      <c r="M1" s="19" t="s">
        <v>6268</v>
      </c>
    </row>
    <row r="2" s="48" customFormat="1" spans="1:13">
      <c r="A2" s="50" t="s">
        <v>4459</v>
      </c>
      <c r="B2" s="48">
        <f>SUMIFS(引用修正!$C$2:$C$10675,引用修正!$G$2:$G$10675,$A2,引用修正!$F$2:$F$10675,B$1,引用修正!$H$2:$H$10675,"",引用修正!$I$2:$I$10675,"")</f>
        <v>0</v>
      </c>
      <c r="C2" s="48">
        <f>SUMIFS(引用修正!$C$2:$C$10675,引用修正!$G$2:$G$10675,$A2,引用修正!$F$2:$F$10675,C$1,引用修正!$H$2:$H$10675,"",引用修正!$I$2:$I$10675,"")</f>
        <v>0</v>
      </c>
      <c r="D2" s="48">
        <f>SUMIFS(引用修正!$C$2:$C$10675,引用修正!$G$2:$G$10675,$A2,引用修正!$F$2:$F$10675,D$1,引用修正!$H$2:$H$10675,"",引用修正!$I$2:$I$10675,"")</f>
        <v>328</v>
      </c>
      <c r="E2" s="48">
        <f>SUMIFS(引用修正!$C$2:$C$10675,引用修正!$G$2:$G$10675,$A2,引用修正!$F$2:$F$10675,E$1,引用修正!$H$2:$H$10675,"",引用修正!$I$2:$I$10675,"")</f>
        <v>0</v>
      </c>
      <c r="F2" s="48">
        <f>SUMIFS(引用修正!$C$2:$C$10675,引用修正!$G$2:$G$10675,$A2,引用修正!$F$2:$F$10675,F$1,引用修正!$H$2:$H$10675,"",引用修正!$I$2:$I$10675,"")</f>
        <v>0</v>
      </c>
      <c r="G2" s="48">
        <f>SUMIFS(引用修正!$C$2:$C$10675,引用修正!$G$2:$G$10675,$A2,引用修正!$F$2:$F$10675,G$1,引用修正!$H$2:$H$10675,"",引用修正!$I$2:$I$10675,"")</f>
        <v>0</v>
      </c>
      <c r="H2" s="48">
        <f>SUMIFS(引用修正!$C$2:$C$10675,引用修正!$G$2:$G$10675,$A2,引用修正!$F$2:$F$10675,H$1,引用修正!$H$2:$H$10675,"",引用修正!$I$2:$I$10675,"")</f>
        <v>0</v>
      </c>
      <c r="I2" s="48">
        <f>SUMIFS(引用修正!$C$2:$C$10675,引用修正!$G$2:$G$10675,$A2,引用修正!$F$2:$F$10675,I$1,引用修正!$H$2:$H$10675,"",引用修正!$I$2:$I$10675,"")</f>
        <v>0</v>
      </c>
      <c r="J2" s="48">
        <f>SUMIFS(引用修正!$C$2:$C$10675,引用修正!$G$2:$G$10675,$A2,引用修正!$F$2:$F$10675,J$1,引用修正!$H$2:$H$10675,"",引用修正!$I$2:$I$10675,"")</f>
        <v>0</v>
      </c>
      <c r="K2" s="48">
        <f>SUMIFS(引用修正!$C$2:$C$10675,引用修正!$G$2:$G$10675,$A2,引用修正!$F$2:$F$10675,K$1,引用修正!$H$2:$H$10675,"",引用修正!$I$2:$I$10675,"")</f>
        <v>0</v>
      </c>
      <c r="L2" s="48">
        <f>SUMIFS(引用修正!$C$2:$C$10675,引用修正!$G$2:$G$10675,$A2,引用修正!$F$2:$F$10675,L$1,引用修正!$H$2:$H$10675,"",引用修正!$I$2:$I$10675,"")</f>
        <v>0</v>
      </c>
      <c r="M2" s="48">
        <f>SUMIFS(引用修正!$C$2:$C$10675,引用修正!$G$2:$G$10675,$A2,引用修正!$F$2:$F$10675,M$1,引用修正!$H$2:$H$10675,"",引用修正!$I$2:$I$10675,"")</f>
        <v>0</v>
      </c>
    </row>
    <row r="3" s="48" customFormat="1" spans="1:13">
      <c r="A3" s="50" t="s">
        <v>6269</v>
      </c>
      <c r="B3" s="48">
        <f>SUMIFS(引用修正!$C$2:$C$10675,引用修正!$G$2:$G$10675,$A3,引用修正!$F$2:$F$10675,B$1,引用修正!$H$2:$H$10675,"",引用修正!$I$2:$I$10675,"")</f>
        <v>0</v>
      </c>
      <c r="C3" s="48">
        <f>SUMIFS(引用修正!$C$2:$C$10675,引用修正!$G$2:$G$10675,$A3,引用修正!$F$2:$F$10675,C$1,引用修正!$H$2:$H$10675,"",引用修正!$I$2:$I$10675,"")</f>
        <v>0</v>
      </c>
      <c r="D3" s="48">
        <f>SUMIFS(引用修正!$C$2:$C$10675,引用修正!$G$2:$G$10675,$A3,引用修正!$F$2:$F$10675,D$1,引用修正!$H$2:$H$10675,"",引用修正!$I$2:$I$10675,"")</f>
        <v>0</v>
      </c>
      <c r="E3" s="48">
        <f>SUMIFS(引用修正!$C$2:$C$10675,引用修正!$G$2:$G$10675,$A3,引用修正!$F$2:$F$10675,E$1,引用修正!$H$2:$H$10675,"",引用修正!$I$2:$I$10675,"")</f>
        <v>0</v>
      </c>
      <c r="F3" s="48">
        <f>SUMIFS(引用修正!$C$2:$C$10675,引用修正!$G$2:$G$10675,$A3,引用修正!$F$2:$F$10675,F$1,引用修正!$H$2:$H$10675,"",引用修正!$I$2:$I$10675,"")</f>
        <v>0</v>
      </c>
      <c r="G3" s="48">
        <f>SUMIFS(引用修正!$C$2:$C$10675,引用修正!$G$2:$G$10675,$A3,引用修正!$F$2:$F$10675,G$1,引用修正!$H$2:$H$10675,"",引用修正!$I$2:$I$10675,"")</f>
        <v>0</v>
      </c>
      <c r="H3" s="48">
        <f>SUMIFS(引用修正!$C$2:$C$10675,引用修正!$G$2:$G$10675,$A3,引用修正!$F$2:$F$10675,H$1,引用修正!$H$2:$H$10675,"",引用修正!$I$2:$I$10675,"")</f>
        <v>0</v>
      </c>
      <c r="I3" s="48">
        <f>SUMIFS(引用修正!$C$2:$C$10675,引用修正!$G$2:$G$10675,$A3,引用修正!$F$2:$F$10675,I$1,引用修正!$H$2:$H$10675,"",引用修正!$I$2:$I$10675,"")</f>
        <v>0</v>
      </c>
      <c r="J3" s="48">
        <f>SUMIFS(引用修正!$C$2:$C$10675,引用修正!$G$2:$G$10675,$A3,引用修正!$F$2:$F$10675,J$1,引用修正!$H$2:$H$10675,"",引用修正!$I$2:$I$10675,"")</f>
        <v>0</v>
      </c>
      <c r="K3" s="48">
        <f>SUMIFS(引用修正!$C$2:$C$10675,引用修正!$G$2:$G$10675,$A3,引用修正!$F$2:$F$10675,K$1,引用修正!$H$2:$H$10675,"",引用修正!$I$2:$I$10675,"")</f>
        <v>0</v>
      </c>
      <c r="L3" s="48">
        <f>SUMIFS(引用修正!$C$2:$C$10675,引用修正!$G$2:$G$10675,$A3,引用修正!$F$2:$F$10675,L$1,引用修正!$H$2:$H$10675,"",引用修正!$I$2:$I$10675,"")</f>
        <v>0</v>
      </c>
      <c r="M3" s="48">
        <f>SUMIFS(引用修正!$C$2:$C$10675,引用修正!$G$2:$G$10675,$A3,引用修正!$F$2:$F$10675,M$1,引用修正!$H$2:$H$10675,"",引用修正!$I$2:$I$10675,"")</f>
        <v>0</v>
      </c>
    </row>
    <row r="4" s="48" customFormat="1" spans="1:13">
      <c r="A4" s="50" t="s">
        <v>4261</v>
      </c>
      <c r="B4" s="48">
        <f>SUMIFS(引用修正!$C$2:$C$10675,引用修正!$G$2:$G$10675,$A4,引用修正!$F$2:$F$10675,B$1,引用修正!$H$2:$H$10675,"",引用修正!$I$2:$I$10675,"")</f>
        <v>0</v>
      </c>
      <c r="C4" s="48">
        <f>SUMIFS(引用修正!$C$2:$C$10675,引用修正!$G$2:$G$10675,$A4,引用修正!$F$2:$F$10675,C$1,引用修正!$H$2:$H$10675,"",引用修正!$I$2:$I$10675,"")</f>
        <v>0</v>
      </c>
      <c r="D4" s="48">
        <f>SUMIFS(引用修正!$C$2:$C$10675,引用修正!$G$2:$G$10675,$A4,引用修正!$F$2:$F$10675,D$1,引用修正!$H$2:$H$10675,"",引用修正!$I$2:$I$10675,"")</f>
        <v>0</v>
      </c>
      <c r="E4" s="48">
        <f>SUMIFS(引用修正!$C$2:$C$10675,引用修正!$G$2:$G$10675,$A4,引用修正!$F$2:$F$10675,E$1,引用修正!$H$2:$H$10675,"",引用修正!$I$2:$I$10675,"")</f>
        <v>0</v>
      </c>
      <c r="F4" s="48">
        <f>SUMIFS(引用修正!$C$2:$C$10675,引用修正!$G$2:$G$10675,$A4,引用修正!$F$2:$F$10675,F$1,引用修正!$H$2:$H$10675,"",引用修正!$I$2:$I$10675,"")</f>
        <v>0</v>
      </c>
      <c r="G4" s="48">
        <f>SUMIFS(引用修正!$C$2:$C$10675,引用修正!$G$2:$G$10675,$A4,引用修正!$F$2:$F$10675,G$1,引用修正!$H$2:$H$10675,"",引用修正!$I$2:$I$10675,"")</f>
        <v>151821.08</v>
      </c>
      <c r="H4" s="48">
        <f>SUMIFS(引用修正!$C$2:$C$10675,引用修正!$G$2:$G$10675,$A4,引用修正!$F$2:$F$10675,H$1,引用修正!$H$2:$H$10675,"",引用修正!$I$2:$I$10675,"")</f>
        <v>100171.12</v>
      </c>
      <c r="I4" s="48">
        <f>SUMIFS(引用修正!$C$2:$C$10675,引用修正!$G$2:$G$10675,$A4,引用修正!$F$2:$F$10675,I$1,引用修正!$H$2:$H$10675,"",引用修正!$I$2:$I$10675,"")</f>
        <v>133364.68</v>
      </c>
      <c r="J4" s="48">
        <f>SUMIFS(引用修正!$C$2:$C$10675,引用修正!$G$2:$G$10675,$A4,引用修正!$F$2:$F$10675,J$1,引用修正!$H$2:$H$10675,"",引用修正!$I$2:$I$10675,"")</f>
        <v>0</v>
      </c>
      <c r="K4" s="48">
        <f>SUMIFS(引用修正!$C$2:$C$10675,引用修正!$G$2:$G$10675,$A4,引用修正!$F$2:$F$10675,K$1,引用修正!$H$2:$H$10675,"",引用修正!$I$2:$I$10675,"")</f>
        <v>0</v>
      </c>
      <c r="L4" s="48">
        <f>SUMIFS(引用修正!$C$2:$C$10675,引用修正!$G$2:$G$10675,$A4,引用修正!$F$2:$F$10675,L$1,引用修正!$H$2:$H$10675,"",引用修正!$I$2:$I$10675,"")</f>
        <v>0</v>
      </c>
      <c r="M4" s="48">
        <f>SUMIFS(引用修正!$C$2:$C$10675,引用修正!$G$2:$G$10675,$A4,引用修正!$F$2:$F$10675,M$1,引用修正!$H$2:$H$10675,"",引用修正!$I$2:$I$10675,"")</f>
        <v>0</v>
      </c>
    </row>
    <row r="5" s="48" customFormat="1" spans="1:13">
      <c r="A5" s="50" t="s">
        <v>6270</v>
      </c>
      <c r="B5" s="48">
        <f>SUMIFS(引用修正!$C$2:$C$10675,引用修正!$G$2:$G$10675,$A5,引用修正!$F$2:$F$10675,B$1,引用修正!$H$2:$H$10675,"",引用修正!$I$2:$I$10675,"")</f>
        <v>0</v>
      </c>
      <c r="C5" s="48">
        <f>SUMIFS(引用修正!$C$2:$C$10675,引用修正!$G$2:$G$10675,$A5,引用修正!$F$2:$F$10675,C$1,引用修正!$H$2:$H$10675,"",引用修正!$I$2:$I$10675,"")</f>
        <v>0</v>
      </c>
      <c r="D5" s="48">
        <f>SUMIFS(引用修正!$C$2:$C$10675,引用修正!$G$2:$G$10675,$A5,引用修正!$F$2:$F$10675,D$1,引用修正!$H$2:$H$10675,"",引用修正!$I$2:$I$10675,"")</f>
        <v>0</v>
      </c>
      <c r="E5" s="48">
        <f>SUMIFS(引用修正!$C$2:$C$10675,引用修正!$G$2:$G$10675,$A5,引用修正!$F$2:$F$10675,E$1,引用修正!$H$2:$H$10675,"",引用修正!$I$2:$I$10675,"")</f>
        <v>0</v>
      </c>
      <c r="F5" s="48">
        <f>SUMIFS(引用修正!$C$2:$C$10675,引用修正!$G$2:$G$10675,$A5,引用修正!$F$2:$F$10675,F$1,引用修正!$H$2:$H$10675,"",引用修正!$I$2:$I$10675,"")</f>
        <v>0</v>
      </c>
      <c r="G5" s="48">
        <f>SUMIFS(引用修正!$C$2:$C$10675,引用修正!$G$2:$G$10675,$A5,引用修正!$F$2:$F$10675,G$1,引用修正!$H$2:$H$10675,"",引用修正!$I$2:$I$10675,"")</f>
        <v>0</v>
      </c>
      <c r="H5" s="48">
        <f>SUMIFS(引用修正!$C$2:$C$10675,引用修正!$G$2:$G$10675,$A5,引用修正!$F$2:$F$10675,H$1,引用修正!$H$2:$H$10675,"",引用修正!$I$2:$I$10675,"")</f>
        <v>0</v>
      </c>
      <c r="I5" s="48">
        <f>SUMIFS(引用修正!$C$2:$C$10675,引用修正!$G$2:$G$10675,$A5,引用修正!$F$2:$F$10675,I$1,引用修正!$H$2:$H$10675,"",引用修正!$I$2:$I$10675,"")</f>
        <v>0</v>
      </c>
      <c r="J5" s="48">
        <f>SUMIFS(引用修正!$C$2:$C$10675,引用修正!$G$2:$G$10675,$A5,引用修正!$F$2:$F$10675,J$1,引用修正!$H$2:$H$10675,"",引用修正!$I$2:$I$10675,"")</f>
        <v>0</v>
      </c>
      <c r="K5" s="48">
        <f>SUMIFS(引用修正!$C$2:$C$10675,引用修正!$G$2:$G$10675,$A5,引用修正!$F$2:$F$10675,K$1,引用修正!$H$2:$H$10675,"",引用修正!$I$2:$I$10675,"")</f>
        <v>0</v>
      </c>
      <c r="L5" s="48">
        <f>SUMIFS(引用修正!$C$2:$C$10675,引用修正!$G$2:$G$10675,$A5,引用修正!$F$2:$F$10675,L$1,引用修正!$H$2:$H$10675,"",引用修正!$I$2:$I$10675,"")</f>
        <v>0</v>
      </c>
      <c r="M5" s="48">
        <f>SUMIFS(引用修正!$C$2:$C$10675,引用修正!$G$2:$G$10675,$A5,引用修正!$F$2:$F$10675,M$1,引用修正!$H$2:$H$10675,"",引用修正!$I$2:$I$10675,"")</f>
        <v>0</v>
      </c>
    </row>
    <row r="6" s="48" customFormat="1" spans="1:13">
      <c r="A6" s="50" t="s">
        <v>6271</v>
      </c>
      <c r="B6" s="48">
        <f>SUMIFS(引用修正!$C$2:$C$10675,引用修正!$G$2:$G$10675,$A6,引用修正!$F$2:$F$10675,B$1,引用修正!$H$2:$H$10675,"",引用修正!$I$2:$I$10675,"")</f>
        <v>0</v>
      </c>
      <c r="C6" s="48">
        <f>SUMIFS(引用修正!$C$2:$C$10675,引用修正!$G$2:$G$10675,$A6,引用修正!$F$2:$F$10675,C$1,引用修正!$H$2:$H$10675,"",引用修正!$I$2:$I$10675,"")</f>
        <v>0</v>
      </c>
      <c r="D6" s="48">
        <f>SUMIFS(引用修正!$C$2:$C$10675,引用修正!$G$2:$G$10675,$A6,引用修正!$F$2:$F$10675,D$1,引用修正!$H$2:$H$10675,"",引用修正!$I$2:$I$10675,"")</f>
        <v>0</v>
      </c>
      <c r="E6" s="48">
        <f>SUMIFS(引用修正!$C$2:$C$10675,引用修正!$G$2:$G$10675,$A6,引用修正!$F$2:$F$10675,E$1,引用修正!$H$2:$H$10675,"",引用修正!$I$2:$I$10675,"")</f>
        <v>0</v>
      </c>
      <c r="F6" s="48">
        <f>SUMIFS(引用修正!$C$2:$C$10675,引用修正!$G$2:$G$10675,$A6,引用修正!$F$2:$F$10675,F$1,引用修正!$H$2:$H$10675,"",引用修正!$I$2:$I$10675,"")</f>
        <v>0</v>
      </c>
      <c r="G6" s="48">
        <f>SUMIFS(引用修正!$C$2:$C$10675,引用修正!$G$2:$G$10675,$A6,引用修正!$F$2:$F$10675,G$1,引用修正!$H$2:$H$10675,"",引用修正!$I$2:$I$10675,"")</f>
        <v>0</v>
      </c>
      <c r="H6" s="48">
        <f>SUMIFS(引用修正!$C$2:$C$10675,引用修正!$G$2:$G$10675,$A6,引用修正!$F$2:$F$10675,H$1,引用修正!$H$2:$H$10675,"",引用修正!$I$2:$I$10675,"")</f>
        <v>0</v>
      </c>
      <c r="I6" s="48">
        <f>SUMIFS(引用修正!$C$2:$C$10675,引用修正!$G$2:$G$10675,$A6,引用修正!$F$2:$F$10675,I$1,引用修正!$H$2:$H$10675,"",引用修正!$I$2:$I$10675,"")</f>
        <v>0</v>
      </c>
      <c r="J6" s="48">
        <f>SUMIFS(引用修正!$C$2:$C$10675,引用修正!$G$2:$G$10675,$A6,引用修正!$F$2:$F$10675,J$1,引用修正!$H$2:$H$10675,"",引用修正!$I$2:$I$10675,"")</f>
        <v>0</v>
      </c>
      <c r="K6" s="48">
        <f>SUMIFS(引用修正!$C$2:$C$10675,引用修正!$G$2:$G$10675,$A6,引用修正!$F$2:$F$10675,K$1,引用修正!$H$2:$H$10675,"",引用修正!$I$2:$I$10675,"")</f>
        <v>0</v>
      </c>
      <c r="L6" s="48">
        <f>SUMIFS(引用修正!$C$2:$C$10675,引用修正!$G$2:$G$10675,$A6,引用修正!$F$2:$F$10675,L$1,引用修正!$H$2:$H$10675,"",引用修正!$I$2:$I$10675,"")</f>
        <v>0</v>
      </c>
      <c r="M6" s="48">
        <f>SUMIFS(引用修正!$C$2:$C$10675,引用修正!$G$2:$G$10675,$A6,引用修正!$F$2:$F$10675,M$1,引用修正!$H$2:$H$10675,"",引用修正!$I$2:$I$10675,"")</f>
        <v>0</v>
      </c>
    </row>
    <row r="7" s="48" customFormat="1" spans="1:13">
      <c r="A7" s="50" t="s">
        <v>6272</v>
      </c>
      <c r="B7" s="48">
        <f>SUMIFS(引用修正!$C$2:$C$10675,引用修正!$G$2:$G$10675,$A7,引用修正!$F$2:$F$10675,B$1,引用修正!$H$2:$H$10675,"",引用修正!$I$2:$I$10675,"")</f>
        <v>0</v>
      </c>
      <c r="C7" s="48">
        <f>SUMIFS(引用修正!$C$2:$C$10675,引用修正!$G$2:$G$10675,$A7,引用修正!$F$2:$F$10675,C$1,引用修正!$H$2:$H$10675,"",引用修正!$I$2:$I$10675,"")</f>
        <v>0</v>
      </c>
      <c r="D7" s="48">
        <f>SUMIFS(引用修正!$C$2:$C$10675,引用修正!$G$2:$G$10675,$A7,引用修正!$F$2:$F$10675,D$1,引用修正!$H$2:$H$10675,"",引用修正!$I$2:$I$10675,"")</f>
        <v>0</v>
      </c>
      <c r="E7" s="48">
        <f>SUMIFS(引用修正!$C$2:$C$10675,引用修正!$G$2:$G$10675,$A7,引用修正!$F$2:$F$10675,E$1,引用修正!$H$2:$H$10675,"",引用修正!$I$2:$I$10675,"")</f>
        <v>0</v>
      </c>
      <c r="F7" s="48">
        <f>SUMIFS(引用修正!$C$2:$C$10675,引用修正!$G$2:$G$10675,$A7,引用修正!$F$2:$F$10675,F$1,引用修正!$H$2:$H$10675,"",引用修正!$I$2:$I$10675,"")</f>
        <v>0</v>
      </c>
      <c r="G7" s="48">
        <f>SUMIFS(引用修正!$C$2:$C$10675,引用修正!$G$2:$G$10675,$A7,引用修正!$F$2:$F$10675,G$1,引用修正!$H$2:$H$10675,"",引用修正!$I$2:$I$10675,"")</f>
        <v>0</v>
      </c>
      <c r="H7" s="48">
        <f>SUMIFS(引用修正!$C$2:$C$10675,引用修正!$G$2:$G$10675,$A7,引用修正!$F$2:$F$10675,H$1,引用修正!$H$2:$H$10675,"",引用修正!$I$2:$I$10675,"")</f>
        <v>0</v>
      </c>
      <c r="I7" s="48">
        <f>SUMIFS(引用修正!$C$2:$C$10675,引用修正!$G$2:$G$10675,$A7,引用修正!$F$2:$F$10675,I$1,引用修正!$H$2:$H$10675,"",引用修正!$I$2:$I$10675,"")</f>
        <v>0</v>
      </c>
      <c r="J7" s="48">
        <f>SUMIFS(引用修正!$C$2:$C$10675,引用修正!$G$2:$G$10675,$A7,引用修正!$F$2:$F$10675,J$1,引用修正!$H$2:$H$10675,"",引用修正!$I$2:$I$10675,"")</f>
        <v>0</v>
      </c>
      <c r="K7" s="48">
        <f>SUMIFS(引用修正!$C$2:$C$10675,引用修正!$G$2:$G$10675,$A7,引用修正!$F$2:$F$10675,K$1,引用修正!$H$2:$H$10675,"",引用修正!$I$2:$I$10675,"")</f>
        <v>0</v>
      </c>
      <c r="L7" s="48">
        <f>SUMIFS(引用修正!$C$2:$C$10675,引用修正!$G$2:$G$10675,$A7,引用修正!$F$2:$F$10675,L$1,引用修正!$H$2:$H$10675,"",引用修正!$I$2:$I$10675,"")</f>
        <v>0</v>
      </c>
      <c r="M7" s="48">
        <f>SUMIFS(引用修正!$C$2:$C$10675,引用修正!$G$2:$G$10675,$A7,引用修正!$F$2:$F$10675,M$1,引用修正!$H$2:$H$10675,"",引用修正!$I$2:$I$10675,"")</f>
        <v>0</v>
      </c>
    </row>
    <row r="8" s="48" customFormat="1" spans="1:13">
      <c r="A8" s="50" t="s">
        <v>5270</v>
      </c>
      <c r="B8" s="48">
        <f>SUMIFS(引用修正!$C$2:$C$10675,引用修正!$G$2:$G$10675,$A8,引用修正!$F$2:$F$10675,B$1,引用修正!$H$2:$H$10675,"",引用修正!$I$2:$I$10675,"")</f>
        <v>0</v>
      </c>
      <c r="C8" s="48">
        <f>SUMIFS(引用修正!$C$2:$C$10675,引用修正!$G$2:$G$10675,$A8,引用修正!$F$2:$F$10675,C$1,引用修正!$H$2:$H$10675,"",引用修正!$I$2:$I$10675,"")</f>
        <v>0</v>
      </c>
      <c r="D8" s="48">
        <f>SUMIFS(引用修正!$C$2:$C$10675,引用修正!$G$2:$G$10675,$A8,引用修正!$F$2:$F$10675,D$1,引用修正!$H$2:$H$10675,"",引用修正!$I$2:$I$10675,"")</f>
        <v>5350</v>
      </c>
      <c r="E8" s="48">
        <f>SUMIFS(引用修正!$C$2:$C$10675,引用修正!$G$2:$G$10675,$A8,引用修正!$F$2:$F$10675,E$1,引用修正!$H$2:$H$10675,"",引用修正!$I$2:$I$10675,"")</f>
        <v>0</v>
      </c>
      <c r="F8" s="48">
        <f>SUMIFS(引用修正!$C$2:$C$10675,引用修正!$G$2:$G$10675,$A8,引用修正!$F$2:$F$10675,F$1,引用修正!$H$2:$H$10675,"",引用修正!$I$2:$I$10675,"")</f>
        <v>0</v>
      </c>
      <c r="G8" s="48">
        <f>SUMIFS(引用修正!$C$2:$C$10675,引用修正!$G$2:$G$10675,$A8,引用修正!$F$2:$F$10675,G$1,引用修正!$H$2:$H$10675,"",引用修正!$I$2:$I$10675,"")</f>
        <v>0</v>
      </c>
      <c r="H8" s="48">
        <f>SUMIFS(引用修正!$C$2:$C$10675,引用修正!$G$2:$G$10675,$A8,引用修正!$F$2:$F$10675,H$1,引用修正!$H$2:$H$10675,"",引用修正!$I$2:$I$10675,"")</f>
        <v>0</v>
      </c>
      <c r="I8" s="48">
        <f>SUMIFS(引用修正!$C$2:$C$10675,引用修正!$G$2:$G$10675,$A8,引用修正!$F$2:$F$10675,I$1,引用修正!$H$2:$H$10675,"",引用修正!$I$2:$I$10675,"")</f>
        <v>0</v>
      </c>
      <c r="J8" s="48">
        <f>SUMIFS(引用修正!$C$2:$C$10675,引用修正!$G$2:$G$10675,$A8,引用修正!$F$2:$F$10675,J$1,引用修正!$H$2:$H$10675,"",引用修正!$I$2:$I$10675,"")</f>
        <v>0</v>
      </c>
      <c r="K8" s="48">
        <f>SUMIFS(引用修正!$C$2:$C$10675,引用修正!$G$2:$G$10675,$A8,引用修正!$F$2:$F$10675,K$1,引用修正!$H$2:$H$10675,"",引用修正!$I$2:$I$10675,"")</f>
        <v>0</v>
      </c>
      <c r="L8" s="48">
        <f>SUMIFS(引用修正!$C$2:$C$10675,引用修正!$G$2:$G$10675,$A8,引用修正!$F$2:$F$10675,L$1,引用修正!$H$2:$H$10675,"",引用修正!$I$2:$I$10675,"")</f>
        <v>0</v>
      </c>
      <c r="M8" s="48">
        <f>SUMIFS(引用修正!$C$2:$C$10675,引用修正!$G$2:$G$10675,$A8,引用修正!$F$2:$F$10675,M$1,引用修正!$H$2:$H$10675,"",引用修正!$I$2:$I$10675,"")</f>
        <v>0</v>
      </c>
    </row>
    <row r="9" s="48" customFormat="1" spans="1:13">
      <c r="A9" s="50" t="s">
        <v>6273</v>
      </c>
      <c r="B9" s="48">
        <f>SUMIFS(引用修正!$C$2:$C$10675,引用修正!$G$2:$G$10675,$A9,引用修正!$F$2:$F$10675,B$1,引用修正!$H$2:$H$10675,"",引用修正!$I$2:$I$10675,"")</f>
        <v>0</v>
      </c>
      <c r="C9" s="48">
        <f>SUMIFS(引用修正!$C$2:$C$10675,引用修正!$G$2:$G$10675,$A9,引用修正!$F$2:$F$10675,C$1,引用修正!$H$2:$H$10675,"",引用修正!$I$2:$I$10675,"")</f>
        <v>0</v>
      </c>
      <c r="D9" s="48">
        <f>SUMIFS(引用修正!$C$2:$C$10675,引用修正!$G$2:$G$10675,$A9,引用修正!$F$2:$F$10675,D$1,引用修正!$H$2:$H$10675,"",引用修正!$I$2:$I$10675,"")</f>
        <v>0</v>
      </c>
      <c r="E9" s="48">
        <f>SUMIFS(引用修正!$C$2:$C$10675,引用修正!$G$2:$G$10675,$A9,引用修正!$F$2:$F$10675,E$1,引用修正!$H$2:$H$10675,"",引用修正!$I$2:$I$10675,"")</f>
        <v>0</v>
      </c>
      <c r="F9" s="48">
        <f>SUMIFS(引用修正!$C$2:$C$10675,引用修正!$G$2:$G$10675,$A9,引用修正!$F$2:$F$10675,F$1,引用修正!$H$2:$H$10675,"",引用修正!$I$2:$I$10675,"")</f>
        <v>0</v>
      </c>
      <c r="G9" s="48">
        <f>SUMIFS(引用修正!$C$2:$C$10675,引用修正!$G$2:$G$10675,$A9,引用修正!$F$2:$F$10675,G$1,引用修正!$H$2:$H$10675,"",引用修正!$I$2:$I$10675,"")</f>
        <v>0</v>
      </c>
      <c r="H9" s="48">
        <f>SUMIFS(引用修正!$C$2:$C$10675,引用修正!$G$2:$G$10675,$A9,引用修正!$F$2:$F$10675,H$1,引用修正!$H$2:$H$10675,"",引用修正!$I$2:$I$10675,"")</f>
        <v>0</v>
      </c>
      <c r="I9" s="48">
        <f>SUMIFS(引用修正!$C$2:$C$10675,引用修正!$G$2:$G$10675,$A9,引用修正!$F$2:$F$10675,I$1,引用修正!$H$2:$H$10675,"",引用修正!$I$2:$I$10675,"")</f>
        <v>0</v>
      </c>
      <c r="J9" s="48">
        <f>SUMIFS(引用修正!$C$2:$C$10675,引用修正!$G$2:$G$10675,$A9,引用修正!$F$2:$F$10675,J$1,引用修正!$H$2:$H$10675,"",引用修正!$I$2:$I$10675,"")</f>
        <v>0</v>
      </c>
      <c r="K9" s="48">
        <f>SUMIFS(引用修正!$C$2:$C$10675,引用修正!$G$2:$G$10675,$A9,引用修正!$F$2:$F$10675,K$1,引用修正!$H$2:$H$10675,"",引用修正!$I$2:$I$10675,"")</f>
        <v>0</v>
      </c>
      <c r="L9" s="48">
        <f>SUMIFS(引用修正!$C$2:$C$10675,引用修正!$G$2:$G$10675,$A9,引用修正!$F$2:$F$10675,L$1,引用修正!$H$2:$H$10675,"",引用修正!$I$2:$I$10675,"")</f>
        <v>0</v>
      </c>
      <c r="M9" s="48">
        <f>SUMIFS(引用修正!$C$2:$C$10675,引用修正!$G$2:$G$10675,$A9,引用修正!$F$2:$F$10675,M$1,引用修正!$H$2:$H$10675,"",引用修正!$I$2:$I$10675,"")</f>
        <v>0</v>
      </c>
    </row>
    <row r="10" s="48" customFormat="1" spans="1:13">
      <c r="A10" s="51" t="s">
        <v>6274</v>
      </c>
      <c r="B10" s="48">
        <f>SUMIFS(引用修正!$C$2:$C$10675,引用修正!$G$2:$G$10675,$A10,引用修正!$F$2:$F$10675,B$1,引用修正!$H$2:$H$10675,"",引用修正!$I$2:$I$10675,"")</f>
        <v>0</v>
      </c>
      <c r="C10" s="48">
        <f>SUMIFS(引用修正!$C$2:$C$10675,引用修正!$G$2:$G$10675,$A10,引用修正!$F$2:$F$10675,C$1,引用修正!$H$2:$H$10675,"",引用修正!$I$2:$I$10675,"")</f>
        <v>0</v>
      </c>
      <c r="D10" s="48">
        <f>SUMIFS(引用修正!$C$2:$C$10675,引用修正!$G$2:$G$10675,$A10,引用修正!$F$2:$F$10675,D$1,引用修正!$H$2:$H$10675,"",引用修正!$I$2:$I$10675,"")</f>
        <v>0</v>
      </c>
      <c r="E10" s="48">
        <f>SUMIFS(引用修正!$C$2:$C$10675,引用修正!$G$2:$G$10675,$A10,引用修正!$F$2:$F$10675,E$1,引用修正!$H$2:$H$10675,"",引用修正!$I$2:$I$10675,"")</f>
        <v>0</v>
      </c>
      <c r="F10" s="48">
        <f>SUMIFS(引用修正!$C$2:$C$10675,引用修正!$G$2:$G$10675,$A10,引用修正!$F$2:$F$10675,F$1,引用修正!$H$2:$H$10675,"",引用修正!$I$2:$I$10675,"")</f>
        <v>0</v>
      </c>
      <c r="G10" s="48">
        <f>SUMIFS(引用修正!$C$2:$C$10675,引用修正!$G$2:$G$10675,$A10,引用修正!$F$2:$F$10675,G$1,引用修正!$H$2:$H$10675,"",引用修正!$I$2:$I$10675,"")</f>
        <v>0</v>
      </c>
      <c r="H10" s="48">
        <f>SUMIFS(引用修正!$C$2:$C$10675,引用修正!$G$2:$G$10675,$A10,引用修正!$F$2:$F$10675,H$1,引用修正!$H$2:$H$10675,"",引用修正!$I$2:$I$10675,"")</f>
        <v>0</v>
      </c>
      <c r="I10" s="48">
        <f>SUMIFS(引用修正!$C$2:$C$10675,引用修正!$G$2:$G$10675,$A10,引用修正!$F$2:$F$10675,I$1,引用修正!$H$2:$H$10675,"",引用修正!$I$2:$I$10675,"")</f>
        <v>0</v>
      </c>
      <c r="J10" s="48">
        <f>SUMIFS(引用修正!$C$2:$C$10675,引用修正!$G$2:$G$10675,$A10,引用修正!$F$2:$F$10675,J$1,引用修正!$H$2:$H$10675,"",引用修正!$I$2:$I$10675,"")</f>
        <v>0</v>
      </c>
      <c r="K10" s="48">
        <f>SUMIFS(引用修正!$C$2:$C$10675,引用修正!$G$2:$G$10675,$A10,引用修正!$F$2:$F$10675,K$1,引用修正!$H$2:$H$10675,"",引用修正!$I$2:$I$10675,"")</f>
        <v>0</v>
      </c>
      <c r="L10" s="48">
        <f>SUMIFS(引用修正!$C$2:$C$10675,引用修正!$G$2:$G$10675,$A10,引用修正!$F$2:$F$10675,L$1,引用修正!$H$2:$H$10675,"",引用修正!$I$2:$I$10675,"")</f>
        <v>0</v>
      </c>
      <c r="M10" s="48">
        <f>SUMIFS(引用修正!$C$2:$C$10675,引用修正!$G$2:$G$10675,$A10,引用修正!$F$2:$F$10675,M$1,引用修正!$H$2:$H$10675,"",引用修正!$I$2:$I$10675,"")</f>
        <v>0</v>
      </c>
    </row>
    <row r="11" s="48" customFormat="1" spans="1:13">
      <c r="A11" s="50" t="s">
        <v>5054</v>
      </c>
      <c r="B11" s="48">
        <f>SUMIFS(引用修正!$C$2:$C$10675,引用修正!$G$2:$G$10675,$A11,引用修正!$F$2:$F$10675,B$1,引用修正!$H$2:$H$10675,"",引用修正!$I$2:$I$10675,"")</f>
        <v>0</v>
      </c>
      <c r="C11" s="48">
        <f>SUMIFS(引用修正!$C$2:$C$10675,引用修正!$G$2:$G$10675,$A11,引用修正!$F$2:$F$10675,C$1,引用修正!$H$2:$H$10675,"",引用修正!$I$2:$I$10675,"")</f>
        <v>0</v>
      </c>
      <c r="D11" s="48">
        <f>SUMIFS(引用修正!$C$2:$C$10675,引用修正!$G$2:$G$10675,$A11,引用修正!$F$2:$F$10675,D$1,引用修正!$H$2:$H$10675,"",引用修正!$I$2:$I$10675,"")</f>
        <v>105960.47</v>
      </c>
      <c r="E11" s="48">
        <f>SUMIFS(引用修正!$C$2:$C$10675,引用修正!$G$2:$G$10675,$A11,引用修正!$F$2:$F$10675,E$1,引用修正!$H$2:$H$10675,"",引用修正!$I$2:$I$10675,"")</f>
        <v>147195.89</v>
      </c>
      <c r="F11" s="48">
        <f>SUMIFS(引用修正!$C$2:$C$10675,引用修正!$G$2:$G$10675,$A11,引用修正!$F$2:$F$10675,F$1,引用修正!$H$2:$H$10675,"",引用修正!$I$2:$I$10675,"")</f>
        <v>0</v>
      </c>
      <c r="G11" s="48">
        <f>SUMIFS(引用修正!$C$2:$C$10675,引用修正!$G$2:$G$10675,$A11,引用修正!$F$2:$F$10675,G$1,引用修正!$H$2:$H$10675,"",引用修正!$I$2:$I$10675,"")</f>
        <v>0</v>
      </c>
      <c r="H11" s="48">
        <f>SUMIFS(引用修正!$C$2:$C$10675,引用修正!$G$2:$G$10675,$A11,引用修正!$F$2:$F$10675,H$1,引用修正!$H$2:$H$10675,"",引用修正!$I$2:$I$10675,"")</f>
        <v>0</v>
      </c>
      <c r="I11" s="48">
        <f>SUMIFS(引用修正!$C$2:$C$10675,引用修正!$G$2:$G$10675,$A11,引用修正!$F$2:$F$10675,I$1,引用修正!$H$2:$H$10675,"",引用修正!$I$2:$I$10675,"")</f>
        <v>0</v>
      </c>
      <c r="J11" s="48">
        <f>SUMIFS(引用修正!$C$2:$C$10675,引用修正!$G$2:$G$10675,$A11,引用修正!$F$2:$F$10675,J$1,引用修正!$H$2:$H$10675,"",引用修正!$I$2:$I$10675,"")</f>
        <v>0</v>
      </c>
      <c r="K11" s="48">
        <f>SUMIFS(引用修正!$C$2:$C$10675,引用修正!$G$2:$G$10675,$A11,引用修正!$F$2:$F$10675,K$1,引用修正!$H$2:$H$10675,"",引用修正!$I$2:$I$10675,"")</f>
        <v>0</v>
      </c>
      <c r="L11" s="48">
        <f>SUMIFS(引用修正!$C$2:$C$10675,引用修正!$G$2:$G$10675,$A11,引用修正!$F$2:$F$10675,L$1,引用修正!$H$2:$H$10675,"",引用修正!$I$2:$I$10675,"")</f>
        <v>0</v>
      </c>
      <c r="M11" s="48">
        <f>SUMIFS(引用修正!$C$2:$C$10675,引用修正!$G$2:$G$10675,$A11,引用修正!$F$2:$F$10675,M$1,引用修正!$H$2:$H$10675,"",引用修正!$I$2:$I$10675,"")</f>
        <v>0</v>
      </c>
    </row>
    <row r="12" s="48" customFormat="1" spans="1:13">
      <c r="A12" s="50" t="s">
        <v>6275</v>
      </c>
      <c r="B12" s="48">
        <f>SUMIFS(引用修正!$C$2:$C$10675,引用修正!$G$2:$G$10675,$A12,引用修正!$F$2:$F$10675,B$1,引用修正!$H$2:$H$10675,"",引用修正!$I$2:$I$10675,"")</f>
        <v>0</v>
      </c>
      <c r="C12" s="48">
        <f>SUMIFS(引用修正!$C$2:$C$10675,引用修正!$G$2:$G$10675,$A12,引用修正!$F$2:$F$10675,C$1,引用修正!$H$2:$H$10675,"",引用修正!$I$2:$I$10675,"")</f>
        <v>0</v>
      </c>
      <c r="D12" s="48">
        <f>SUMIFS(引用修正!$C$2:$C$10675,引用修正!$G$2:$G$10675,$A12,引用修正!$F$2:$F$10675,D$1,引用修正!$H$2:$H$10675,"",引用修正!$I$2:$I$10675,"")</f>
        <v>0</v>
      </c>
      <c r="E12" s="48">
        <f>SUMIFS(引用修正!$C$2:$C$10675,引用修正!$G$2:$G$10675,$A12,引用修正!$F$2:$F$10675,E$1,引用修正!$H$2:$H$10675,"",引用修正!$I$2:$I$10675,"")</f>
        <v>0</v>
      </c>
      <c r="F12" s="48">
        <f>SUMIFS(引用修正!$C$2:$C$10675,引用修正!$G$2:$G$10675,$A12,引用修正!$F$2:$F$10675,F$1,引用修正!$H$2:$H$10675,"",引用修正!$I$2:$I$10675,"")</f>
        <v>0</v>
      </c>
      <c r="G12" s="48">
        <f>SUMIFS(引用修正!$C$2:$C$10675,引用修正!$G$2:$G$10675,$A12,引用修正!$F$2:$F$10675,G$1,引用修正!$H$2:$H$10675,"",引用修正!$I$2:$I$10675,"")</f>
        <v>0</v>
      </c>
      <c r="H12" s="48">
        <f>SUMIFS(引用修正!$C$2:$C$10675,引用修正!$G$2:$G$10675,$A12,引用修正!$F$2:$F$10675,H$1,引用修正!$H$2:$H$10675,"",引用修正!$I$2:$I$10675,"")</f>
        <v>0</v>
      </c>
      <c r="I12" s="48">
        <f>SUMIFS(引用修正!$C$2:$C$10675,引用修正!$G$2:$G$10675,$A12,引用修正!$F$2:$F$10675,I$1,引用修正!$H$2:$H$10675,"",引用修正!$I$2:$I$10675,"")</f>
        <v>0</v>
      </c>
      <c r="J12" s="48">
        <f>SUMIFS(引用修正!$C$2:$C$10675,引用修正!$G$2:$G$10675,$A12,引用修正!$F$2:$F$10675,J$1,引用修正!$H$2:$H$10675,"",引用修正!$I$2:$I$10675,"")</f>
        <v>0</v>
      </c>
      <c r="K12" s="48">
        <f>SUMIFS(引用修正!$C$2:$C$10675,引用修正!$G$2:$G$10675,$A12,引用修正!$F$2:$F$10675,K$1,引用修正!$H$2:$H$10675,"",引用修正!$I$2:$I$10675,"")</f>
        <v>0</v>
      </c>
      <c r="L12" s="48">
        <f>SUMIFS(引用修正!$C$2:$C$10675,引用修正!$G$2:$G$10675,$A12,引用修正!$F$2:$F$10675,L$1,引用修正!$H$2:$H$10675,"",引用修正!$I$2:$I$10675,"")</f>
        <v>0</v>
      </c>
      <c r="M12" s="48">
        <f>SUMIFS(引用修正!$C$2:$C$10675,引用修正!$G$2:$G$10675,$A12,引用修正!$F$2:$F$10675,M$1,引用修正!$H$2:$H$10675,"",引用修正!$I$2:$I$10675,"")</f>
        <v>0</v>
      </c>
    </row>
    <row r="13" s="48" customFormat="1" spans="1:13">
      <c r="A13" s="50" t="s">
        <v>6276</v>
      </c>
      <c r="B13" s="48">
        <f>SUMIFS(引用修正!$C$2:$C$10675,引用修正!$G$2:$G$10675,$A13,引用修正!$F$2:$F$10675,B$1,引用修正!$H$2:$H$10675,"",引用修正!$I$2:$I$10675,"")</f>
        <v>0</v>
      </c>
      <c r="C13" s="48">
        <f>SUMIFS(引用修正!$C$2:$C$10675,引用修正!$G$2:$G$10675,$A13,引用修正!$F$2:$F$10675,C$1,引用修正!$H$2:$H$10675,"",引用修正!$I$2:$I$10675,"")</f>
        <v>0</v>
      </c>
      <c r="D13" s="48">
        <f>SUMIFS(引用修正!$C$2:$C$10675,引用修正!$G$2:$G$10675,$A13,引用修正!$F$2:$F$10675,D$1,引用修正!$H$2:$H$10675,"",引用修正!$I$2:$I$10675,"")</f>
        <v>0</v>
      </c>
      <c r="E13" s="48">
        <f>SUMIFS(引用修正!$C$2:$C$10675,引用修正!$G$2:$G$10675,$A13,引用修正!$F$2:$F$10675,E$1,引用修正!$H$2:$H$10675,"",引用修正!$I$2:$I$10675,"")</f>
        <v>0</v>
      </c>
      <c r="F13" s="48">
        <f>SUMIFS(引用修正!$C$2:$C$10675,引用修正!$G$2:$G$10675,$A13,引用修正!$F$2:$F$10675,F$1,引用修正!$H$2:$H$10675,"",引用修正!$I$2:$I$10675,"")</f>
        <v>0</v>
      </c>
      <c r="G13" s="48">
        <f>SUMIFS(引用修正!$C$2:$C$10675,引用修正!$G$2:$G$10675,$A13,引用修正!$F$2:$F$10675,G$1,引用修正!$H$2:$H$10675,"",引用修正!$I$2:$I$10675,"")</f>
        <v>0</v>
      </c>
      <c r="H13" s="48">
        <f>SUMIFS(引用修正!$C$2:$C$10675,引用修正!$G$2:$G$10675,$A13,引用修正!$F$2:$F$10675,H$1,引用修正!$H$2:$H$10675,"",引用修正!$I$2:$I$10675,"")</f>
        <v>0</v>
      </c>
      <c r="I13" s="48">
        <f>SUMIFS(引用修正!$C$2:$C$10675,引用修正!$G$2:$G$10675,$A13,引用修正!$F$2:$F$10675,I$1,引用修正!$H$2:$H$10675,"",引用修正!$I$2:$I$10675,"")</f>
        <v>0</v>
      </c>
      <c r="J13" s="48">
        <f>SUMIFS(引用修正!$C$2:$C$10675,引用修正!$G$2:$G$10675,$A13,引用修正!$F$2:$F$10675,J$1,引用修正!$H$2:$H$10675,"",引用修正!$I$2:$I$10675,"")</f>
        <v>0</v>
      </c>
      <c r="K13" s="48">
        <f>SUMIFS(引用修正!$C$2:$C$10675,引用修正!$G$2:$G$10675,$A13,引用修正!$F$2:$F$10675,K$1,引用修正!$H$2:$H$10675,"",引用修正!$I$2:$I$10675,"")</f>
        <v>0</v>
      </c>
      <c r="L13" s="48">
        <f>SUMIFS(引用修正!$C$2:$C$10675,引用修正!$G$2:$G$10675,$A13,引用修正!$F$2:$F$10675,L$1,引用修正!$H$2:$H$10675,"",引用修正!$I$2:$I$10675,"")</f>
        <v>0</v>
      </c>
      <c r="M13" s="48">
        <f>SUMIFS(引用修正!$C$2:$C$10675,引用修正!$G$2:$G$10675,$A13,引用修正!$F$2:$F$10675,M$1,引用修正!$H$2:$H$10675,"",引用修正!$I$2:$I$10675,"")</f>
        <v>0</v>
      </c>
    </row>
    <row r="14" s="48" customFormat="1" spans="1:13">
      <c r="A14" s="50" t="s">
        <v>4559</v>
      </c>
      <c r="B14" s="48">
        <f>SUMIFS(引用修正!$C$2:$C$10675,引用修正!$G$2:$G$10675,$A14,引用修正!$F$2:$F$10675,B$1,引用修正!$H$2:$H$10675,"",引用修正!$I$2:$I$10675,"")</f>
        <v>0</v>
      </c>
      <c r="C14" s="48">
        <f>SUMIFS(引用修正!$C$2:$C$10675,引用修正!$G$2:$G$10675,$A14,引用修正!$F$2:$F$10675,C$1,引用修正!$H$2:$H$10675,"",引用修正!$I$2:$I$10675,"")</f>
        <v>0</v>
      </c>
      <c r="D14" s="48">
        <f>SUMIFS(引用修正!$C$2:$C$10675,引用修正!$G$2:$G$10675,$A14,引用修正!$F$2:$F$10675,D$1,引用修正!$H$2:$H$10675,"",引用修正!$I$2:$I$10675,"")</f>
        <v>0</v>
      </c>
      <c r="E14" s="48">
        <f>SUMIFS(引用修正!$C$2:$C$10675,引用修正!$G$2:$G$10675,$A14,引用修正!$F$2:$F$10675,E$1,引用修正!$H$2:$H$10675,"",引用修正!$I$2:$I$10675,"")</f>
        <v>0</v>
      </c>
      <c r="F14" s="48">
        <f>SUMIFS(引用修正!$C$2:$C$10675,引用修正!$G$2:$G$10675,$A14,引用修正!$F$2:$F$10675,F$1,引用修正!$H$2:$H$10675,"",引用修正!$I$2:$I$10675,"")</f>
        <v>0</v>
      </c>
      <c r="G14" s="48">
        <f>SUMIFS(引用修正!$C$2:$C$10675,引用修正!$G$2:$G$10675,$A14,引用修正!$F$2:$F$10675,G$1,引用修正!$H$2:$H$10675,"",引用修正!$I$2:$I$10675,"")</f>
        <v>0</v>
      </c>
      <c r="H14" s="48">
        <f>SUMIFS(引用修正!$C$2:$C$10675,引用修正!$G$2:$G$10675,$A14,引用修正!$F$2:$F$10675,H$1,引用修正!$H$2:$H$10675,"",引用修正!$I$2:$I$10675,"")</f>
        <v>0</v>
      </c>
      <c r="I14" s="48">
        <f>SUMIFS(引用修正!$C$2:$C$10675,引用修正!$G$2:$G$10675,$A14,引用修正!$F$2:$F$10675,I$1,引用修正!$H$2:$H$10675,"",引用修正!$I$2:$I$10675,"")</f>
        <v>0</v>
      </c>
      <c r="J14" s="48">
        <f>SUMIFS(引用修正!$C$2:$C$10675,引用修正!$G$2:$G$10675,$A14,引用修正!$F$2:$F$10675,J$1,引用修正!$H$2:$H$10675,"",引用修正!$I$2:$I$10675,"")</f>
        <v>0</v>
      </c>
      <c r="K14" s="48">
        <f>SUMIFS(引用修正!$C$2:$C$10675,引用修正!$G$2:$G$10675,$A14,引用修正!$F$2:$F$10675,K$1,引用修正!$H$2:$H$10675,"",引用修正!$I$2:$I$10675,"")</f>
        <v>0</v>
      </c>
      <c r="L14" s="48">
        <f>SUMIFS(引用修正!$C$2:$C$10675,引用修正!$G$2:$G$10675,$A14,引用修正!$F$2:$F$10675,L$1,引用修正!$H$2:$H$10675,"",引用修正!$I$2:$I$10675,"")</f>
        <v>0</v>
      </c>
      <c r="M14" s="48">
        <f>SUMIFS(引用修正!$C$2:$C$10675,引用修正!$G$2:$G$10675,$A14,引用修正!$F$2:$F$10675,M$1,引用修正!$H$2:$H$10675,"",引用修正!$I$2:$I$10675,"")</f>
        <v>0</v>
      </c>
    </row>
    <row r="15" s="48" customFormat="1" spans="1:13">
      <c r="A15" s="50" t="s">
        <v>5191</v>
      </c>
      <c r="B15" s="48">
        <f>SUMIFS(引用修正!$C$2:$C$10675,引用修正!$G$2:$G$10675,$A15,引用修正!$F$2:$F$10675,B$1,引用修正!$H$2:$H$10675,"",引用修正!$I$2:$I$10675,"")</f>
        <v>0</v>
      </c>
      <c r="C15" s="48">
        <f>SUMIFS(引用修正!$C$2:$C$10675,引用修正!$G$2:$G$10675,$A15,引用修正!$F$2:$F$10675,C$1,引用修正!$H$2:$H$10675,"",引用修正!$I$2:$I$10675,"")</f>
        <v>0</v>
      </c>
      <c r="D15" s="48">
        <f>SUMIFS(引用修正!$C$2:$C$10675,引用修正!$G$2:$G$10675,$A15,引用修正!$F$2:$F$10675,D$1,引用修正!$H$2:$H$10675,"",引用修正!$I$2:$I$10675,"")</f>
        <v>11723.23</v>
      </c>
      <c r="E15" s="48">
        <f>SUMIFS(引用修正!$C$2:$C$10675,引用修正!$G$2:$G$10675,$A15,引用修正!$F$2:$F$10675,E$1,引用修正!$H$2:$H$10675,"",引用修正!$I$2:$I$10675,"")</f>
        <v>0</v>
      </c>
      <c r="F15" s="48">
        <f>SUMIFS(引用修正!$C$2:$C$10675,引用修正!$G$2:$G$10675,$A15,引用修正!$F$2:$F$10675,F$1,引用修正!$H$2:$H$10675,"",引用修正!$I$2:$I$10675,"")</f>
        <v>0</v>
      </c>
      <c r="G15" s="48">
        <f>SUMIFS(引用修正!$C$2:$C$10675,引用修正!$G$2:$G$10675,$A15,引用修正!$F$2:$F$10675,G$1,引用修正!$H$2:$H$10675,"",引用修正!$I$2:$I$10675,"")</f>
        <v>0</v>
      </c>
      <c r="H15" s="48">
        <f>SUMIFS(引用修正!$C$2:$C$10675,引用修正!$G$2:$G$10675,$A15,引用修正!$F$2:$F$10675,H$1,引用修正!$H$2:$H$10675,"",引用修正!$I$2:$I$10675,"")</f>
        <v>0</v>
      </c>
      <c r="I15" s="48">
        <f>SUMIFS(引用修正!$C$2:$C$10675,引用修正!$G$2:$G$10675,$A15,引用修正!$F$2:$F$10675,I$1,引用修正!$H$2:$H$10675,"",引用修正!$I$2:$I$10675,"")</f>
        <v>0</v>
      </c>
      <c r="J15" s="48">
        <f>SUMIFS(引用修正!$C$2:$C$10675,引用修正!$G$2:$G$10675,$A15,引用修正!$F$2:$F$10675,J$1,引用修正!$H$2:$H$10675,"",引用修正!$I$2:$I$10675,"")</f>
        <v>0</v>
      </c>
      <c r="K15" s="48">
        <f>SUMIFS(引用修正!$C$2:$C$10675,引用修正!$G$2:$G$10675,$A15,引用修正!$F$2:$F$10675,K$1,引用修正!$H$2:$H$10675,"",引用修正!$I$2:$I$10675,"")</f>
        <v>0</v>
      </c>
      <c r="L15" s="48">
        <f>SUMIFS(引用修正!$C$2:$C$10675,引用修正!$G$2:$G$10675,$A15,引用修正!$F$2:$F$10675,L$1,引用修正!$H$2:$H$10675,"",引用修正!$I$2:$I$10675,"")</f>
        <v>0</v>
      </c>
      <c r="M15" s="48">
        <f>SUMIFS(引用修正!$C$2:$C$10675,引用修正!$G$2:$G$10675,$A15,引用修正!$F$2:$F$10675,M$1,引用修正!$H$2:$H$10675,"",引用修正!$I$2:$I$10675,"")</f>
        <v>0</v>
      </c>
    </row>
    <row r="16" s="48" customFormat="1" spans="1:13">
      <c r="A16" s="50" t="s">
        <v>4252</v>
      </c>
      <c r="B16" s="48">
        <f>SUMIFS(引用修正!$C$2:$C$10675,引用修正!$G$2:$G$10675,$A16,引用修正!$F$2:$F$10675,B$1,引用修正!$H$2:$H$10675,"",引用修正!$I$2:$I$10675,"")</f>
        <v>0</v>
      </c>
      <c r="C16" s="48">
        <f>SUMIFS(引用修正!$C$2:$C$10675,引用修正!$G$2:$G$10675,$A16,引用修正!$F$2:$F$10675,C$1,引用修正!$H$2:$H$10675,"",引用修正!$I$2:$I$10675,"")</f>
        <v>0</v>
      </c>
      <c r="D16" s="48">
        <f>SUMIFS(引用修正!$C$2:$C$10675,引用修正!$G$2:$G$10675,$A16,引用修正!$F$2:$F$10675,D$1,引用修正!$H$2:$H$10675,"",引用修正!$I$2:$I$10675,"")</f>
        <v>0</v>
      </c>
      <c r="E16" s="48">
        <f>SUMIFS(引用修正!$C$2:$C$10675,引用修正!$G$2:$G$10675,$A16,引用修正!$F$2:$F$10675,E$1,引用修正!$H$2:$H$10675,"",引用修正!$I$2:$I$10675,"")</f>
        <v>0</v>
      </c>
      <c r="F16" s="48">
        <f>SUMIFS(引用修正!$C$2:$C$10675,引用修正!$G$2:$G$10675,$A16,引用修正!$F$2:$F$10675,F$1,引用修正!$H$2:$H$10675,"",引用修正!$I$2:$I$10675,"")</f>
        <v>2400</v>
      </c>
      <c r="G16" s="48">
        <f>SUMIFS(引用修正!$C$2:$C$10675,引用修正!$G$2:$G$10675,$A16,引用修正!$F$2:$F$10675,G$1,引用修正!$H$2:$H$10675,"",引用修正!$I$2:$I$10675,"")</f>
        <v>0</v>
      </c>
      <c r="H16" s="48">
        <f>SUMIFS(引用修正!$C$2:$C$10675,引用修正!$G$2:$G$10675,$A16,引用修正!$F$2:$F$10675,H$1,引用修正!$H$2:$H$10675,"",引用修正!$I$2:$I$10675,"")</f>
        <v>0</v>
      </c>
      <c r="I16" s="48">
        <f>SUMIFS(引用修正!$C$2:$C$10675,引用修正!$G$2:$G$10675,$A16,引用修正!$F$2:$F$10675,I$1,引用修正!$H$2:$H$10675,"",引用修正!$I$2:$I$10675,"")</f>
        <v>0</v>
      </c>
      <c r="J16" s="48">
        <f>SUMIFS(引用修正!$C$2:$C$10675,引用修正!$G$2:$G$10675,$A16,引用修正!$F$2:$F$10675,J$1,引用修正!$H$2:$H$10675,"",引用修正!$I$2:$I$10675,"")</f>
        <v>0</v>
      </c>
      <c r="K16" s="48">
        <f>SUMIFS(引用修正!$C$2:$C$10675,引用修正!$G$2:$G$10675,$A16,引用修正!$F$2:$F$10675,K$1,引用修正!$H$2:$H$10675,"",引用修正!$I$2:$I$10675,"")</f>
        <v>0</v>
      </c>
      <c r="L16" s="48">
        <f>SUMIFS(引用修正!$C$2:$C$10675,引用修正!$G$2:$G$10675,$A16,引用修正!$F$2:$F$10675,L$1,引用修正!$H$2:$H$10675,"",引用修正!$I$2:$I$10675,"")</f>
        <v>0</v>
      </c>
      <c r="M16" s="48">
        <f>SUMIFS(引用修正!$C$2:$C$10675,引用修正!$G$2:$G$10675,$A16,引用修正!$F$2:$F$10675,M$1,引用修正!$H$2:$H$10675,"",引用修正!$I$2:$I$10675,"")</f>
        <v>0</v>
      </c>
    </row>
    <row r="17" s="48" customFormat="1" spans="1:13">
      <c r="A17" s="50" t="s">
        <v>6277</v>
      </c>
      <c r="B17" s="48">
        <f>SUMIFS(引用修正!$C$2:$C$10675,引用修正!$G$2:$G$10675,$A17,引用修正!$F$2:$F$10675,B$1,引用修正!$H$2:$H$10675,"",引用修正!$I$2:$I$10675,"")</f>
        <v>0</v>
      </c>
      <c r="C17" s="48">
        <f>SUMIFS(引用修正!$C$2:$C$10675,引用修正!$G$2:$G$10675,$A17,引用修正!$F$2:$F$10675,C$1,引用修正!$H$2:$H$10675,"",引用修正!$I$2:$I$10675,"")</f>
        <v>0</v>
      </c>
      <c r="D17" s="48">
        <f>SUMIFS(引用修正!$C$2:$C$10675,引用修正!$G$2:$G$10675,$A17,引用修正!$F$2:$F$10675,D$1,引用修正!$H$2:$H$10675,"",引用修正!$I$2:$I$10675,"")</f>
        <v>0</v>
      </c>
      <c r="E17" s="48">
        <f>SUMIFS(引用修正!$C$2:$C$10675,引用修正!$G$2:$G$10675,$A17,引用修正!$F$2:$F$10675,E$1,引用修正!$H$2:$H$10675,"",引用修正!$I$2:$I$10675,"")</f>
        <v>0</v>
      </c>
      <c r="F17" s="48">
        <f>SUMIFS(引用修正!$C$2:$C$10675,引用修正!$G$2:$G$10675,$A17,引用修正!$F$2:$F$10675,F$1,引用修正!$H$2:$H$10675,"",引用修正!$I$2:$I$10675,"")</f>
        <v>0</v>
      </c>
      <c r="G17" s="48">
        <f>SUMIFS(引用修正!$C$2:$C$10675,引用修正!$G$2:$G$10675,$A17,引用修正!$F$2:$F$10675,G$1,引用修正!$H$2:$H$10675,"",引用修正!$I$2:$I$10675,"")</f>
        <v>0</v>
      </c>
      <c r="H17" s="48">
        <f>SUMIFS(引用修正!$C$2:$C$10675,引用修正!$G$2:$G$10675,$A17,引用修正!$F$2:$F$10675,H$1,引用修正!$H$2:$H$10675,"",引用修正!$I$2:$I$10675,"")</f>
        <v>0</v>
      </c>
      <c r="I17" s="48">
        <f>SUMIFS(引用修正!$C$2:$C$10675,引用修正!$G$2:$G$10675,$A17,引用修正!$F$2:$F$10675,I$1,引用修正!$H$2:$H$10675,"",引用修正!$I$2:$I$10675,"")</f>
        <v>0</v>
      </c>
      <c r="J17" s="48">
        <f>SUMIFS(引用修正!$C$2:$C$10675,引用修正!$G$2:$G$10675,$A17,引用修正!$F$2:$F$10675,J$1,引用修正!$H$2:$H$10675,"",引用修正!$I$2:$I$10675,"")</f>
        <v>0</v>
      </c>
      <c r="K17" s="48">
        <f>SUMIFS(引用修正!$C$2:$C$10675,引用修正!$G$2:$G$10675,$A17,引用修正!$F$2:$F$10675,K$1,引用修正!$H$2:$H$10675,"",引用修正!$I$2:$I$10675,"")</f>
        <v>0</v>
      </c>
      <c r="L17" s="48">
        <f>SUMIFS(引用修正!$C$2:$C$10675,引用修正!$G$2:$G$10675,$A17,引用修正!$F$2:$F$10675,L$1,引用修正!$H$2:$H$10675,"",引用修正!$I$2:$I$10675,"")</f>
        <v>0</v>
      </c>
      <c r="M17" s="48">
        <f>SUMIFS(引用修正!$C$2:$C$10675,引用修正!$G$2:$G$10675,$A17,引用修正!$F$2:$F$10675,M$1,引用修正!$H$2:$H$10675,"",引用修正!$I$2:$I$10675,"")</f>
        <v>0</v>
      </c>
    </row>
    <row r="18" s="48" customFormat="1" spans="1:13">
      <c r="A18" s="50" t="s">
        <v>6278</v>
      </c>
      <c r="B18" s="48">
        <f>SUMIFS(引用修正!$C$2:$C$10675,引用修正!$G$2:$G$10675,$A18,引用修正!$F$2:$F$10675,B$1,引用修正!$H$2:$H$10675,"",引用修正!$I$2:$I$10675,"")</f>
        <v>0</v>
      </c>
      <c r="C18" s="48">
        <f>SUMIFS(引用修正!$C$2:$C$10675,引用修正!$G$2:$G$10675,$A18,引用修正!$F$2:$F$10675,C$1,引用修正!$H$2:$H$10675,"",引用修正!$I$2:$I$10675,"")</f>
        <v>0</v>
      </c>
      <c r="D18" s="48">
        <f>SUMIFS(引用修正!$C$2:$C$10675,引用修正!$G$2:$G$10675,$A18,引用修正!$F$2:$F$10675,D$1,引用修正!$H$2:$H$10675,"",引用修正!$I$2:$I$10675,"")</f>
        <v>0</v>
      </c>
      <c r="E18" s="48">
        <f>SUMIFS(引用修正!$C$2:$C$10675,引用修正!$G$2:$G$10675,$A18,引用修正!$F$2:$F$10675,E$1,引用修正!$H$2:$H$10675,"",引用修正!$I$2:$I$10675,"")</f>
        <v>0</v>
      </c>
      <c r="F18" s="48">
        <f>SUMIFS(引用修正!$C$2:$C$10675,引用修正!$G$2:$G$10675,$A18,引用修正!$F$2:$F$10675,F$1,引用修正!$H$2:$H$10675,"",引用修正!$I$2:$I$10675,"")</f>
        <v>0</v>
      </c>
      <c r="G18" s="48">
        <f>SUMIFS(引用修正!$C$2:$C$10675,引用修正!$G$2:$G$10675,$A18,引用修正!$F$2:$F$10675,G$1,引用修正!$H$2:$H$10675,"",引用修正!$I$2:$I$10675,"")</f>
        <v>0</v>
      </c>
      <c r="H18" s="48">
        <f>SUMIFS(引用修正!$C$2:$C$10675,引用修正!$G$2:$G$10675,$A18,引用修正!$F$2:$F$10675,H$1,引用修正!$H$2:$H$10675,"",引用修正!$I$2:$I$10675,"")</f>
        <v>0</v>
      </c>
      <c r="I18" s="48">
        <f>SUMIFS(引用修正!$C$2:$C$10675,引用修正!$G$2:$G$10675,$A18,引用修正!$F$2:$F$10675,I$1,引用修正!$H$2:$H$10675,"",引用修正!$I$2:$I$10675,"")</f>
        <v>0</v>
      </c>
      <c r="J18" s="48">
        <f>SUMIFS(引用修正!$C$2:$C$10675,引用修正!$G$2:$G$10675,$A18,引用修正!$F$2:$F$10675,J$1,引用修正!$H$2:$H$10675,"",引用修正!$I$2:$I$10675,"")</f>
        <v>0</v>
      </c>
      <c r="K18" s="48">
        <f>SUMIFS(引用修正!$C$2:$C$10675,引用修正!$G$2:$G$10675,$A18,引用修正!$F$2:$F$10675,K$1,引用修正!$H$2:$H$10675,"",引用修正!$I$2:$I$10675,"")</f>
        <v>0</v>
      </c>
      <c r="L18" s="48">
        <f>SUMIFS(引用修正!$C$2:$C$10675,引用修正!$G$2:$G$10675,$A18,引用修正!$F$2:$F$10675,L$1,引用修正!$H$2:$H$10675,"",引用修正!$I$2:$I$10675,"")</f>
        <v>0</v>
      </c>
      <c r="M18" s="48">
        <f>SUMIFS(引用修正!$C$2:$C$10675,引用修正!$G$2:$G$10675,$A18,引用修正!$F$2:$F$10675,M$1,引用修正!$H$2:$H$10675,"",引用修正!$I$2:$I$10675,"")</f>
        <v>0</v>
      </c>
    </row>
    <row r="19" s="48" customFormat="1" spans="1:13">
      <c r="A19" s="50" t="s">
        <v>6279</v>
      </c>
      <c r="B19" s="48">
        <f>SUMIFS(引用修正!$C$2:$C$10675,引用修正!$G$2:$G$10675,$A19,引用修正!$F$2:$F$10675,B$1,引用修正!$H$2:$H$10675,"",引用修正!$I$2:$I$10675,"")</f>
        <v>0</v>
      </c>
      <c r="C19" s="48">
        <f>SUMIFS(引用修正!$C$2:$C$10675,引用修正!$G$2:$G$10675,$A19,引用修正!$F$2:$F$10675,C$1,引用修正!$H$2:$H$10675,"",引用修正!$I$2:$I$10675,"")</f>
        <v>0</v>
      </c>
      <c r="D19" s="48">
        <f>SUMIFS(引用修正!$C$2:$C$10675,引用修正!$G$2:$G$10675,$A19,引用修正!$F$2:$F$10675,D$1,引用修正!$H$2:$H$10675,"",引用修正!$I$2:$I$10675,"")</f>
        <v>0</v>
      </c>
      <c r="E19" s="48">
        <f>SUMIFS(引用修正!$C$2:$C$10675,引用修正!$G$2:$G$10675,$A19,引用修正!$F$2:$F$10675,E$1,引用修正!$H$2:$H$10675,"",引用修正!$I$2:$I$10675,"")</f>
        <v>0</v>
      </c>
      <c r="F19" s="48">
        <f>SUMIFS(引用修正!$C$2:$C$10675,引用修正!$G$2:$G$10675,$A19,引用修正!$F$2:$F$10675,F$1,引用修正!$H$2:$H$10675,"",引用修正!$I$2:$I$10675,"")</f>
        <v>0</v>
      </c>
      <c r="G19" s="48">
        <f>SUMIFS(引用修正!$C$2:$C$10675,引用修正!$G$2:$G$10675,$A19,引用修正!$F$2:$F$10675,G$1,引用修正!$H$2:$H$10675,"",引用修正!$I$2:$I$10675,"")</f>
        <v>0</v>
      </c>
      <c r="H19" s="48">
        <f>SUMIFS(引用修正!$C$2:$C$10675,引用修正!$G$2:$G$10675,$A19,引用修正!$F$2:$F$10675,H$1,引用修正!$H$2:$H$10675,"",引用修正!$I$2:$I$10675,"")</f>
        <v>0</v>
      </c>
      <c r="I19" s="48">
        <f>SUMIFS(引用修正!$C$2:$C$10675,引用修正!$G$2:$G$10675,$A19,引用修正!$F$2:$F$10675,I$1,引用修正!$H$2:$H$10675,"",引用修正!$I$2:$I$10675,"")</f>
        <v>0</v>
      </c>
      <c r="J19" s="48">
        <f>SUMIFS(引用修正!$C$2:$C$10675,引用修正!$G$2:$G$10675,$A19,引用修正!$F$2:$F$10675,J$1,引用修正!$H$2:$H$10675,"",引用修正!$I$2:$I$10675,"")</f>
        <v>0</v>
      </c>
      <c r="K19" s="48">
        <f>SUMIFS(引用修正!$C$2:$C$10675,引用修正!$G$2:$G$10675,$A19,引用修正!$F$2:$F$10675,K$1,引用修正!$H$2:$H$10675,"",引用修正!$I$2:$I$10675,"")</f>
        <v>0</v>
      </c>
      <c r="L19" s="48">
        <f>SUMIFS(引用修正!$C$2:$C$10675,引用修正!$G$2:$G$10675,$A19,引用修正!$F$2:$F$10675,L$1,引用修正!$H$2:$H$10675,"",引用修正!$I$2:$I$10675,"")</f>
        <v>0</v>
      </c>
      <c r="M19" s="48">
        <f>SUMIFS(引用修正!$C$2:$C$10675,引用修正!$G$2:$G$10675,$A19,引用修正!$F$2:$F$10675,M$1,引用修正!$H$2:$H$10675,"",引用修正!$I$2:$I$10675,"")</f>
        <v>0</v>
      </c>
    </row>
    <row r="20" s="48" customFormat="1" spans="1:13">
      <c r="A20" s="50" t="s">
        <v>6280</v>
      </c>
      <c r="B20" s="48">
        <f>SUMIFS(引用修正!$C$2:$C$10675,引用修正!$G$2:$G$10675,$A20,引用修正!$F$2:$F$10675,B$1,引用修正!$H$2:$H$10675,"",引用修正!$I$2:$I$10675,"")</f>
        <v>0</v>
      </c>
      <c r="C20" s="48">
        <f>SUMIFS(引用修正!$C$2:$C$10675,引用修正!$G$2:$G$10675,$A20,引用修正!$F$2:$F$10675,C$1,引用修正!$H$2:$H$10675,"",引用修正!$I$2:$I$10675,"")</f>
        <v>0</v>
      </c>
      <c r="D20" s="48">
        <f>SUMIFS(引用修正!$C$2:$C$10675,引用修正!$G$2:$G$10675,$A20,引用修正!$F$2:$F$10675,D$1,引用修正!$H$2:$H$10675,"",引用修正!$I$2:$I$10675,"")</f>
        <v>0</v>
      </c>
      <c r="E20" s="48">
        <f>SUMIFS(引用修正!$C$2:$C$10675,引用修正!$G$2:$G$10675,$A20,引用修正!$F$2:$F$10675,E$1,引用修正!$H$2:$H$10675,"",引用修正!$I$2:$I$10675,"")</f>
        <v>0</v>
      </c>
      <c r="F20" s="48">
        <f>SUMIFS(引用修正!$C$2:$C$10675,引用修正!$G$2:$G$10675,$A20,引用修正!$F$2:$F$10675,F$1,引用修正!$H$2:$H$10675,"",引用修正!$I$2:$I$10675,"")</f>
        <v>0</v>
      </c>
      <c r="G20" s="48">
        <f>SUMIFS(引用修正!$C$2:$C$10675,引用修正!$G$2:$G$10675,$A20,引用修正!$F$2:$F$10675,G$1,引用修正!$H$2:$H$10675,"",引用修正!$I$2:$I$10675,"")</f>
        <v>0</v>
      </c>
      <c r="H20" s="48">
        <f>SUMIFS(引用修正!$C$2:$C$10675,引用修正!$G$2:$G$10675,$A20,引用修正!$F$2:$F$10675,H$1,引用修正!$H$2:$H$10675,"",引用修正!$I$2:$I$10675,"")</f>
        <v>0</v>
      </c>
      <c r="I20" s="48">
        <f>SUMIFS(引用修正!$C$2:$C$10675,引用修正!$G$2:$G$10675,$A20,引用修正!$F$2:$F$10675,I$1,引用修正!$H$2:$H$10675,"",引用修正!$I$2:$I$10675,"")</f>
        <v>0</v>
      </c>
      <c r="J20" s="48">
        <f>SUMIFS(引用修正!$C$2:$C$10675,引用修正!$G$2:$G$10675,$A20,引用修正!$F$2:$F$10675,J$1,引用修正!$H$2:$H$10675,"",引用修正!$I$2:$I$10675,"")</f>
        <v>0</v>
      </c>
      <c r="K20" s="48">
        <f>SUMIFS(引用修正!$C$2:$C$10675,引用修正!$G$2:$G$10675,$A20,引用修正!$F$2:$F$10675,K$1,引用修正!$H$2:$H$10675,"",引用修正!$I$2:$I$10675,"")</f>
        <v>0</v>
      </c>
      <c r="L20" s="48">
        <f>SUMIFS(引用修正!$C$2:$C$10675,引用修正!$G$2:$G$10675,$A20,引用修正!$F$2:$F$10675,L$1,引用修正!$H$2:$H$10675,"",引用修正!$I$2:$I$10675,"")</f>
        <v>0</v>
      </c>
      <c r="M20" s="48">
        <f>SUMIFS(引用修正!$C$2:$C$10675,引用修正!$G$2:$G$10675,$A20,引用修正!$F$2:$F$10675,M$1,引用修正!$H$2:$H$10675,"",引用修正!$I$2:$I$10675,"")</f>
        <v>0</v>
      </c>
    </row>
    <row r="21" s="48" customFormat="1" spans="1:13">
      <c r="A21" s="50" t="s">
        <v>6281</v>
      </c>
      <c r="B21" s="48">
        <f>SUMIFS(引用修正!$C$2:$C$10675,引用修正!$G$2:$G$10675,$A21,引用修正!$F$2:$F$10675,B$1,引用修正!$H$2:$H$10675,"",引用修正!$I$2:$I$10675,"")</f>
        <v>0</v>
      </c>
      <c r="C21" s="48">
        <f>SUMIFS(引用修正!$C$2:$C$10675,引用修正!$G$2:$G$10675,$A21,引用修正!$F$2:$F$10675,C$1,引用修正!$H$2:$H$10675,"",引用修正!$I$2:$I$10675,"")</f>
        <v>0</v>
      </c>
      <c r="D21" s="48">
        <f>SUMIFS(引用修正!$C$2:$C$10675,引用修正!$G$2:$G$10675,$A21,引用修正!$F$2:$F$10675,D$1,引用修正!$H$2:$H$10675,"",引用修正!$I$2:$I$10675,"")</f>
        <v>0</v>
      </c>
      <c r="E21" s="48">
        <f>SUMIFS(引用修正!$C$2:$C$10675,引用修正!$G$2:$G$10675,$A21,引用修正!$F$2:$F$10675,E$1,引用修正!$H$2:$H$10675,"",引用修正!$I$2:$I$10675,"")</f>
        <v>0</v>
      </c>
      <c r="F21" s="48">
        <f>SUMIFS(引用修正!$C$2:$C$10675,引用修正!$G$2:$G$10675,$A21,引用修正!$F$2:$F$10675,F$1,引用修正!$H$2:$H$10675,"",引用修正!$I$2:$I$10675,"")</f>
        <v>0</v>
      </c>
      <c r="G21" s="48">
        <f>SUMIFS(引用修正!$C$2:$C$10675,引用修正!$G$2:$G$10675,$A21,引用修正!$F$2:$F$10675,G$1,引用修正!$H$2:$H$10675,"",引用修正!$I$2:$I$10675,"")</f>
        <v>0</v>
      </c>
      <c r="H21" s="48">
        <f>SUMIFS(引用修正!$C$2:$C$10675,引用修正!$G$2:$G$10675,$A21,引用修正!$F$2:$F$10675,H$1,引用修正!$H$2:$H$10675,"",引用修正!$I$2:$I$10675,"")</f>
        <v>0</v>
      </c>
      <c r="I21" s="48">
        <f>SUMIFS(引用修正!$C$2:$C$10675,引用修正!$G$2:$G$10675,$A21,引用修正!$F$2:$F$10675,I$1,引用修正!$H$2:$H$10675,"",引用修正!$I$2:$I$10675,"")</f>
        <v>0</v>
      </c>
      <c r="J21" s="48">
        <f>SUMIFS(引用修正!$C$2:$C$10675,引用修正!$G$2:$G$10675,$A21,引用修正!$F$2:$F$10675,J$1,引用修正!$H$2:$H$10675,"",引用修正!$I$2:$I$10675,"")</f>
        <v>0</v>
      </c>
      <c r="K21" s="48">
        <f>SUMIFS(引用修正!$C$2:$C$10675,引用修正!$G$2:$G$10675,$A21,引用修正!$F$2:$F$10675,K$1,引用修正!$H$2:$H$10675,"",引用修正!$I$2:$I$10675,"")</f>
        <v>0</v>
      </c>
      <c r="L21" s="48">
        <f>SUMIFS(引用修正!$C$2:$C$10675,引用修正!$G$2:$G$10675,$A21,引用修正!$F$2:$F$10675,L$1,引用修正!$H$2:$H$10675,"",引用修正!$I$2:$I$10675,"")</f>
        <v>0</v>
      </c>
      <c r="M21" s="48">
        <f>SUMIFS(引用修正!$C$2:$C$10675,引用修正!$G$2:$G$10675,$A21,引用修正!$F$2:$F$10675,M$1,引用修正!$H$2:$H$10675,"",引用修正!$I$2:$I$10675,"")</f>
        <v>0</v>
      </c>
    </row>
    <row r="22" s="48" customFormat="1" spans="1:13">
      <c r="A22" s="50" t="s">
        <v>6282</v>
      </c>
      <c r="B22" s="48">
        <f>SUMIFS(引用修正!$C$2:$C$10675,引用修正!$G$2:$G$10675,$A22,引用修正!$F$2:$F$10675,B$1,引用修正!$H$2:$H$10675,"",引用修正!$I$2:$I$10675,"")</f>
        <v>0</v>
      </c>
      <c r="C22" s="48">
        <f>SUMIFS(引用修正!$C$2:$C$10675,引用修正!$G$2:$G$10675,$A22,引用修正!$F$2:$F$10675,C$1,引用修正!$H$2:$H$10675,"",引用修正!$I$2:$I$10675,"")</f>
        <v>0</v>
      </c>
      <c r="D22" s="48">
        <f>SUMIFS(引用修正!$C$2:$C$10675,引用修正!$G$2:$G$10675,$A22,引用修正!$F$2:$F$10675,D$1,引用修正!$H$2:$H$10675,"",引用修正!$I$2:$I$10675,"")</f>
        <v>0</v>
      </c>
      <c r="E22" s="48">
        <f>SUMIFS(引用修正!$C$2:$C$10675,引用修正!$G$2:$G$10675,$A22,引用修正!$F$2:$F$10675,E$1,引用修正!$H$2:$H$10675,"",引用修正!$I$2:$I$10675,"")</f>
        <v>0</v>
      </c>
      <c r="F22" s="48">
        <f>SUMIFS(引用修正!$C$2:$C$10675,引用修正!$G$2:$G$10675,$A22,引用修正!$F$2:$F$10675,F$1,引用修正!$H$2:$H$10675,"",引用修正!$I$2:$I$10675,"")</f>
        <v>0</v>
      </c>
      <c r="G22" s="48">
        <f>SUMIFS(引用修正!$C$2:$C$10675,引用修正!$G$2:$G$10675,$A22,引用修正!$F$2:$F$10675,G$1,引用修正!$H$2:$H$10675,"",引用修正!$I$2:$I$10675,"")</f>
        <v>0</v>
      </c>
      <c r="H22" s="48">
        <f>SUMIFS(引用修正!$C$2:$C$10675,引用修正!$G$2:$G$10675,$A22,引用修正!$F$2:$F$10675,H$1,引用修正!$H$2:$H$10675,"",引用修正!$I$2:$I$10675,"")</f>
        <v>0</v>
      </c>
      <c r="I22" s="48">
        <f>SUMIFS(引用修正!$C$2:$C$10675,引用修正!$G$2:$G$10675,$A22,引用修正!$F$2:$F$10675,I$1,引用修正!$H$2:$H$10675,"",引用修正!$I$2:$I$10675,"")</f>
        <v>0</v>
      </c>
      <c r="J22" s="48">
        <f>SUMIFS(引用修正!$C$2:$C$10675,引用修正!$G$2:$G$10675,$A22,引用修正!$F$2:$F$10675,J$1,引用修正!$H$2:$H$10675,"",引用修正!$I$2:$I$10675,"")</f>
        <v>0</v>
      </c>
      <c r="K22" s="48">
        <f>SUMIFS(引用修正!$C$2:$C$10675,引用修正!$G$2:$G$10675,$A22,引用修正!$F$2:$F$10675,K$1,引用修正!$H$2:$H$10675,"",引用修正!$I$2:$I$10675,"")</f>
        <v>0</v>
      </c>
      <c r="L22" s="48">
        <f>SUMIFS(引用修正!$C$2:$C$10675,引用修正!$G$2:$G$10675,$A22,引用修正!$F$2:$F$10675,L$1,引用修正!$H$2:$H$10675,"",引用修正!$I$2:$I$10675,"")</f>
        <v>0</v>
      </c>
      <c r="M22" s="48">
        <f>SUMIFS(引用修正!$C$2:$C$10675,引用修正!$G$2:$G$10675,$A22,引用修正!$F$2:$F$10675,M$1,引用修正!$H$2:$H$10675,"",引用修正!$I$2:$I$10675,"")</f>
        <v>0</v>
      </c>
    </row>
    <row r="23" s="48" customFormat="1" spans="1:13">
      <c r="A23" s="50" t="s">
        <v>6283</v>
      </c>
      <c r="B23" s="48">
        <f>SUMIFS(引用修正!$C$2:$C$10675,引用修正!$G$2:$G$10675,$A23,引用修正!$F$2:$F$10675,B$1,引用修正!$H$2:$H$10675,"",引用修正!$I$2:$I$10675,"")</f>
        <v>0</v>
      </c>
      <c r="C23" s="48">
        <f>SUMIFS(引用修正!$C$2:$C$10675,引用修正!$G$2:$G$10675,$A23,引用修正!$F$2:$F$10675,C$1,引用修正!$H$2:$H$10675,"",引用修正!$I$2:$I$10675,"")</f>
        <v>0</v>
      </c>
      <c r="D23" s="48">
        <f>SUMIFS(引用修正!$C$2:$C$10675,引用修正!$G$2:$G$10675,$A23,引用修正!$F$2:$F$10675,D$1,引用修正!$H$2:$H$10675,"",引用修正!$I$2:$I$10675,"")</f>
        <v>0</v>
      </c>
      <c r="E23" s="48">
        <f>SUMIFS(引用修正!$C$2:$C$10675,引用修正!$G$2:$G$10675,$A23,引用修正!$F$2:$F$10675,E$1,引用修正!$H$2:$H$10675,"",引用修正!$I$2:$I$10675,"")</f>
        <v>0</v>
      </c>
      <c r="F23" s="48">
        <f>SUMIFS(引用修正!$C$2:$C$10675,引用修正!$G$2:$G$10675,$A23,引用修正!$F$2:$F$10675,F$1,引用修正!$H$2:$H$10675,"",引用修正!$I$2:$I$10675,"")</f>
        <v>0</v>
      </c>
      <c r="G23" s="48">
        <f>SUMIFS(引用修正!$C$2:$C$10675,引用修正!$G$2:$G$10675,$A23,引用修正!$F$2:$F$10675,G$1,引用修正!$H$2:$H$10675,"",引用修正!$I$2:$I$10675,"")</f>
        <v>0</v>
      </c>
      <c r="H23" s="48">
        <f>SUMIFS(引用修正!$C$2:$C$10675,引用修正!$G$2:$G$10675,$A23,引用修正!$F$2:$F$10675,H$1,引用修正!$H$2:$H$10675,"",引用修正!$I$2:$I$10675,"")</f>
        <v>0</v>
      </c>
      <c r="I23" s="48">
        <f>SUMIFS(引用修正!$C$2:$C$10675,引用修正!$G$2:$G$10675,$A23,引用修正!$F$2:$F$10675,I$1,引用修正!$H$2:$H$10675,"",引用修正!$I$2:$I$10675,"")</f>
        <v>0</v>
      </c>
      <c r="J23" s="48">
        <f>SUMIFS(引用修正!$C$2:$C$10675,引用修正!$G$2:$G$10675,$A23,引用修正!$F$2:$F$10675,J$1,引用修正!$H$2:$H$10675,"",引用修正!$I$2:$I$10675,"")</f>
        <v>0</v>
      </c>
      <c r="K23" s="48">
        <f>SUMIFS(引用修正!$C$2:$C$10675,引用修正!$G$2:$G$10675,$A23,引用修正!$F$2:$F$10675,K$1,引用修正!$H$2:$H$10675,"",引用修正!$I$2:$I$10675,"")</f>
        <v>0</v>
      </c>
      <c r="L23" s="48">
        <f>SUMIFS(引用修正!$C$2:$C$10675,引用修正!$G$2:$G$10675,$A23,引用修正!$F$2:$F$10675,L$1,引用修正!$H$2:$H$10675,"",引用修正!$I$2:$I$10675,"")</f>
        <v>0</v>
      </c>
      <c r="M23" s="48">
        <f>SUMIFS(引用修正!$C$2:$C$10675,引用修正!$G$2:$G$10675,$A23,引用修正!$F$2:$F$10675,M$1,引用修正!$H$2:$H$10675,"",引用修正!$I$2:$I$10675,"")</f>
        <v>0</v>
      </c>
    </row>
    <row r="24" s="48" customFormat="1" spans="1:13">
      <c r="A24" s="50" t="s">
        <v>6284</v>
      </c>
      <c r="B24" s="48">
        <f>SUMIFS(引用修正!$C$2:$C$10675,引用修正!$G$2:$G$10675,$A24,引用修正!$F$2:$F$10675,B$1,引用修正!$H$2:$H$10675,"",引用修正!$I$2:$I$10675,"")</f>
        <v>0</v>
      </c>
      <c r="C24" s="48">
        <f>SUMIFS(引用修正!$C$2:$C$10675,引用修正!$G$2:$G$10675,$A24,引用修正!$F$2:$F$10675,C$1,引用修正!$H$2:$H$10675,"",引用修正!$I$2:$I$10675,"")</f>
        <v>0</v>
      </c>
      <c r="D24" s="48">
        <f>SUMIFS(引用修正!$C$2:$C$10675,引用修正!$G$2:$G$10675,$A24,引用修正!$F$2:$F$10675,D$1,引用修正!$H$2:$H$10675,"",引用修正!$I$2:$I$10675,"")</f>
        <v>0</v>
      </c>
      <c r="E24" s="48">
        <f>SUMIFS(引用修正!$C$2:$C$10675,引用修正!$G$2:$G$10675,$A24,引用修正!$F$2:$F$10675,E$1,引用修正!$H$2:$H$10675,"",引用修正!$I$2:$I$10675,"")</f>
        <v>0</v>
      </c>
      <c r="F24" s="48">
        <f>SUMIFS(引用修正!$C$2:$C$10675,引用修正!$G$2:$G$10675,$A24,引用修正!$F$2:$F$10675,F$1,引用修正!$H$2:$H$10675,"",引用修正!$I$2:$I$10675,"")</f>
        <v>0</v>
      </c>
      <c r="G24" s="48">
        <f>SUMIFS(引用修正!$C$2:$C$10675,引用修正!$G$2:$G$10675,$A24,引用修正!$F$2:$F$10675,G$1,引用修正!$H$2:$H$10675,"",引用修正!$I$2:$I$10675,"")</f>
        <v>0</v>
      </c>
      <c r="H24" s="48">
        <f>SUMIFS(引用修正!$C$2:$C$10675,引用修正!$G$2:$G$10675,$A24,引用修正!$F$2:$F$10675,H$1,引用修正!$H$2:$H$10675,"",引用修正!$I$2:$I$10675,"")</f>
        <v>0</v>
      </c>
      <c r="I24" s="48">
        <f>SUMIFS(引用修正!$C$2:$C$10675,引用修正!$G$2:$G$10675,$A24,引用修正!$F$2:$F$10675,I$1,引用修正!$H$2:$H$10675,"",引用修正!$I$2:$I$10675,"")</f>
        <v>0</v>
      </c>
      <c r="J24" s="48">
        <f>SUMIFS(引用修正!$C$2:$C$10675,引用修正!$G$2:$G$10675,$A24,引用修正!$F$2:$F$10675,J$1,引用修正!$H$2:$H$10675,"",引用修正!$I$2:$I$10675,"")</f>
        <v>0</v>
      </c>
      <c r="K24" s="48">
        <f>SUMIFS(引用修正!$C$2:$C$10675,引用修正!$G$2:$G$10675,$A24,引用修正!$F$2:$F$10675,K$1,引用修正!$H$2:$H$10675,"",引用修正!$I$2:$I$10675,"")</f>
        <v>0</v>
      </c>
      <c r="L24" s="48">
        <f>SUMIFS(引用修正!$C$2:$C$10675,引用修正!$G$2:$G$10675,$A24,引用修正!$F$2:$F$10675,L$1,引用修正!$H$2:$H$10675,"",引用修正!$I$2:$I$10675,"")</f>
        <v>0</v>
      </c>
      <c r="M24" s="48">
        <f>SUMIFS(引用修正!$C$2:$C$10675,引用修正!$G$2:$G$10675,$A24,引用修正!$F$2:$F$10675,M$1,引用修正!$H$2:$H$10675,"",引用修正!$I$2:$I$10675,"")</f>
        <v>0</v>
      </c>
    </row>
    <row r="25" s="48" customFormat="1" spans="1:13">
      <c r="A25" s="50" t="s">
        <v>6285</v>
      </c>
      <c r="B25" s="48">
        <f>SUMIFS(引用修正!$C$2:$C$10675,引用修正!$G$2:$G$10675,$A25,引用修正!$F$2:$F$10675,B$1,引用修正!$H$2:$H$10675,"",引用修正!$I$2:$I$10675,"")</f>
        <v>0</v>
      </c>
      <c r="C25" s="48">
        <f>SUMIFS(引用修正!$C$2:$C$10675,引用修正!$G$2:$G$10675,$A25,引用修正!$F$2:$F$10675,C$1,引用修正!$H$2:$H$10675,"",引用修正!$I$2:$I$10675,"")</f>
        <v>0</v>
      </c>
      <c r="D25" s="48">
        <f>SUMIFS(引用修正!$C$2:$C$10675,引用修正!$G$2:$G$10675,$A25,引用修正!$F$2:$F$10675,D$1,引用修正!$H$2:$H$10675,"",引用修正!$I$2:$I$10675,"")</f>
        <v>0</v>
      </c>
      <c r="E25" s="48">
        <f>SUMIFS(引用修正!$C$2:$C$10675,引用修正!$G$2:$G$10675,$A25,引用修正!$F$2:$F$10675,E$1,引用修正!$H$2:$H$10675,"",引用修正!$I$2:$I$10675,"")</f>
        <v>0</v>
      </c>
      <c r="F25" s="48">
        <f>SUMIFS(引用修正!$C$2:$C$10675,引用修正!$G$2:$G$10675,$A25,引用修正!$F$2:$F$10675,F$1,引用修正!$H$2:$H$10675,"",引用修正!$I$2:$I$10675,"")</f>
        <v>0</v>
      </c>
      <c r="G25" s="48">
        <f>SUMIFS(引用修正!$C$2:$C$10675,引用修正!$G$2:$G$10675,$A25,引用修正!$F$2:$F$10675,G$1,引用修正!$H$2:$H$10675,"",引用修正!$I$2:$I$10675,"")</f>
        <v>0</v>
      </c>
      <c r="H25" s="48">
        <f>SUMIFS(引用修正!$C$2:$C$10675,引用修正!$G$2:$G$10675,$A25,引用修正!$F$2:$F$10675,H$1,引用修正!$H$2:$H$10675,"",引用修正!$I$2:$I$10675,"")</f>
        <v>0</v>
      </c>
      <c r="I25" s="48">
        <f>SUMIFS(引用修正!$C$2:$C$10675,引用修正!$G$2:$G$10675,$A25,引用修正!$F$2:$F$10675,I$1,引用修正!$H$2:$H$10675,"",引用修正!$I$2:$I$10675,"")</f>
        <v>0</v>
      </c>
      <c r="J25" s="48">
        <f>SUMIFS(引用修正!$C$2:$C$10675,引用修正!$G$2:$G$10675,$A25,引用修正!$F$2:$F$10675,J$1,引用修正!$H$2:$H$10675,"",引用修正!$I$2:$I$10675,"")</f>
        <v>0</v>
      </c>
      <c r="K25" s="48">
        <f>SUMIFS(引用修正!$C$2:$C$10675,引用修正!$G$2:$G$10675,$A25,引用修正!$F$2:$F$10675,K$1,引用修正!$H$2:$H$10675,"",引用修正!$I$2:$I$10675,"")</f>
        <v>0</v>
      </c>
      <c r="L25" s="48">
        <f>SUMIFS(引用修正!$C$2:$C$10675,引用修正!$G$2:$G$10675,$A25,引用修正!$F$2:$F$10675,L$1,引用修正!$H$2:$H$10675,"",引用修正!$I$2:$I$10675,"")</f>
        <v>0</v>
      </c>
      <c r="M25" s="48">
        <f>SUMIFS(引用修正!$C$2:$C$10675,引用修正!$G$2:$G$10675,$A25,引用修正!$F$2:$F$10675,M$1,引用修正!$H$2:$H$10675,"",引用修正!$I$2:$I$10675,"")</f>
        <v>0</v>
      </c>
    </row>
    <row r="26" s="48" customFormat="1" spans="1:1">
      <c r="A26" s="50"/>
    </row>
    <row r="27" s="48" customFormat="1" spans="1:1">
      <c r="A27" s="50"/>
    </row>
    <row r="28" s="48" customFormat="1" spans="1:1">
      <c r="A28" s="50"/>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I36" sqref="H20:I36"/>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4" t="s">
        <v>6286</v>
      </c>
      <c r="B1" s="44" t="s">
        <v>6287</v>
      </c>
      <c r="C1" s="45" t="s">
        <v>6288</v>
      </c>
      <c r="D1" s="45" t="s">
        <v>6289</v>
      </c>
      <c r="E1" s="45" t="s">
        <v>6290</v>
      </c>
      <c r="F1" s="45" t="s">
        <v>6291</v>
      </c>
      <c r="G1" s="44" t="s">
        <v>6292</v>
      </c>
      <c r="H1" s="44" t="s">
        <v>6293</v>
      </c>
      <c r="I1" s="1"/>
      <c r="J1" s="1"/>
      <c r="K1" s="1"/>
      <c r="L1" s="1"/>
      <c r="M1" s="1"/>
    </row>
    <row r="2" spans="1:8">
      <c r="A2" s="38" t="str">
        <f>'2 过程管理表单'!$BE$1</f>
        <v>2025年</v>
      </c>
      <c r="B2" s="44" t="s">
        <v>766</v>
      </c>
      <c r="C2" s="45">
        <f>'2 过程管理表单'!Z4</f>
        <v>912236.040094357</v>
      </c>
      <c r="D2" s="45">
        <f>C2</f>
        <v>912236.040094357</v>
      </c>
      <c r="E2" s="46">
        <f>'2 过程管理表单'!X4</f>
        <v>549763.18083773</v>
      </c>
      <c r="F2" s="46">
        <f>E2</f>
        <v>549763.18083773</v>
      </c>
      <c r="G2" s="47">
        <f>表1[[#This Row],[发生费用]]/表1[[#This Row],[预算费用]]</f>
        <v>1.65932545483364</v>
      </c>
      <c r="H2" s="47">
        <f>表1[[#This Row],[累计发生费用]]/表1[[#This Row],[累计预算费用]]</f>
        <v>1.65932545483364</v>
      </c>
    </row>
    <row r="3" spans="1:8">
      <c r="A3" s="38" t="str">
        <f>'2 过程管理表单'!$BE$1</f>
        <v>2025年</v>
      </c>
      <c r="B3" s="44" t="s">
        <v>767</v>
      </c>
      <c r="C3" s="45">
        <f>'2 过程管理表单'!AC4</f>
        <v>873930.839359237</v>
      </c>
      <c r="D3" s="45">
        <f>D2+C3</f>
        <v>1786166.87945359</v>
      </c>
      <c r="E3" s="46">
        <f>'2 过程管理表单'!AA4</f>
        <v>549763.18083773</v>
      </c>
      <c r="F3" s="46">
        <f>F2+E3</f>
        <v>1099526.36167546</v>
      </c>
      <c r="G3" s="47">
        <f>表1[[#This Row],[发生费用]]/表1[[#This Row],[预算费用]]</f>
        <v>1.58964963427987</v>
      </c>
      <c r="H3" s="47">
        <f>表1[[#This Row],[累计发生费用]]/表1[[#This Row],[累计预算费用]]</f>
        <v>1.62448754455676</v>
      </c>
    </row>
    <row r="4" spans="1:8">
      <c r="A4" s="38" t="str">
        <f>'2 过程管理表单'!$BE$1</f>
        <v>2025年</v>
      </c>
      <c r="B4" s="44" t="s">
        <v>768</v>
      </c>
      <c r="C4" s="45">
        <f>'2 过程管理表单'!AF4</f>
        <v>1004416.35852647</v>
      </c>
      <c r="D4" s="45">
        <f t="shared" ref="D4:D13" si="0">D3+C4</f>
        <v>2790583.23798006</v>
      </c>
      <c r="E4" s="46">
        <f>'2 过程管理表单'!AD4</f>
        <v>549763.18083773</v>
      </c>
      <c r="F4" s="46">
        <f t="shared" ref="F4:F13" si="1">F3+E4</f>
        <v>1649289.54251319</v>
      </c>
      <c r="G4" s="47">
        <f>表1[[#This Row],[发生费用]]/表1[[#This Row],[预算费用]]</f>
        <v>1.82699823039428</v>
      </c>
      <c r="H4" s="47">
        <f>表1[[#This Row],[累计发生费用]]/表1[[#This Row],[累计预算费用]]</f>
        <v>1.6919911065026</v>
      </c>
    </row>
    <row r="5" spans="1:8">
      <c r="A5" s="38" t="str">
        <f>'2 过程管理表单'!$BE$1</f>
        <v>2025年</v>
      </c>
      <c r="B5" s="44" t="s">
        <v>769</v>
      </c>
      <c r="C5" s="45">
        <f>'2 过程管理表单'!AI4</f>
        <v>1013169.43050948</v>
      </c>
      <c r="D5" s="45">
        <f t="shared" si="0"/>
        <v>3803752.66848954</v>
      </c>
      <c r="E5" s="46">
        <f>'2 过程管理表单'!AG4</f>
        <v>549763.18083773</v>
      </c>
      <c r="F5" s="46">
        <f t="shared" si="1"/>
        <v>2199052.72335092</v>
      </c>
      <c r="G5" s="47">
        <f>表1[[#This Row],[发生费用]]/表1[[#This Row],[预算费用]]</f>
        <v>1.84291976222491</v>
      </c>
      <c r="H5" s="47">
        <f>表1[[#This Row],[累计发生费用]]/表1[[#This Row],[累计预算费用]]</f>
        <v>1.72972327043318</v>
      </c>
    </row>
    <row r="6" spans="1:8">
      <c r="A6" s="38" t="str">
        <f>'2 过程管理表单'!$BE$1</f>
        <v>2025年</v>
      </c>
      <c r="B6" s="44" t="s">
        <v>770</v>
      </c>
      <c r="C6" s="45">
        <f>'2 过程管理表单'!AL4</f>
        <v>883454.658526465</v>
      </c>
      <c r="D6" s="45">
        <f t="shared" si="0"/>
        <v>4687207.32701601</v>
      </c>
      <c r="E6" s="46">
        <f>'2 过程管理表单'!AJ4</f>
        <v>549763.18083773</v>
      </c>
      <c r="F6" s="46">
        <f t="shared" si="1"/>
        <v>2748815.90418865</v>
      </c>
      <c r="G6" s="47">
        <f>表1[[#This Row],[发生费用]]/表1[[#This Row],[预算费用]]</f>
        <v>1.60697312828454</v>
      </c>
      <c r="H6" s="47">
        <f>表1[[#This Row],[累计发生费用]]/表1[[#This Row],[累计预算费用]]</f>
        <v>1.70517324200345</v>
      </c>
    </row>
    <row r="7" spans="1:8">
      <c r="A7" s="38" t="str">
        <f>'2 过程管理表单'!$BE$1</f>
        <v>2025年</v>
      </c>
      <c r="B7" s="44" t="s">
        <v>771</v>
      </c>
      <c r="C7" s="45">
        <f>'2 过程管理表单'!AO4</f>
        <v>996797.015158587</v>
      </c>
      <c r="D7" s="45">
        <f t="shared" si="0"/>
        <v>5684004.34217459</v>
      </c>
      <c r="E7" s="46">
        <f>'2 过程管理表单'!AM4</f>
        <v>549763.18083773</v>
      </c>
      <c r="F7" s="46">
        <f t="shared" si="1"/>
        <v>3298579.08502638</v>
      </c>
      <c r="G7" s="47">
        <f>表1[[#This Row],[发生费用]]/表1[[#This Row],[预算费用]]</f>
        <v>1.8131389112666</v>
      </c>
      <c r="H7" s="47">
        <f>表1[[#This Row],[累计发生费用]]/表1[[#This Row],[累计预算费用]]</f>
        <v>1.72316752021398</v>
      </c>
    </row>
    <row r="8" spans="1:8">
      <c r="A8" s="38" t="str">
        <f>'2 过程管理表单'!$BE$1</f>
        <v>2025年</v>
      </c>
      <c r="B8" s="44" t="s">
        <v>772</v>
      </c>
      <c r="C8" s="45">
        <f>'2 过程管理表单'!AR4</f>
        <v>972986.522983943</v>
      </c>
      <c r="D8" s="45">
        <f t="shared" si="0"/>
        <v>6656990.86515854</v>
      </c>
      <c r="E8" s="46">
        <f>'2 过程管理表单'!AP4</f>
        <v>549763.18083773</v>
      </c>
      <c r="F8" s="46">
        <f t="shared" si="1"/>
        <v>3848342.26586411</v>
      </c>
      <c r="G8" s="47">
        <f>表1[[#This Row],[发生费用]]/表1[[#This Row],[预算费用]]</f>
        <v>1.76982845868526</v>
      </c>
      <c r="H8" s="47">
        <f>表1[[#This Row],[累计发生费用]]/表1[[#This Row],[累计预算费用]]</f>
        <v>1.72983336856702</v>
      </c>
    </row>
    <row r="9" spans="1:8">
      <c r="A9" s="38" t="str">
        <f>'2 过程管理表单'!$BE$1</f>
        <v>2025年</v>
      </c>
      <c r="B9" s="44" t="s">
        <v>773</v>
      </c>
      <c r="C9" s="45">
        <f>'2 过程管理表单'!AU4</f>
        <v>1021846.2724538</v>
      </c>
      <c r="D9" s="45">
        <f t="shared" si="0"/>
        <v>7678837.13761234</v>
      </c>
      <c r="E9" s="46">
        <f>'2 过程管理表单'!AS4</f>
        <v>549763.18083773</v>
      </c>
      <c r="F9" s="46">
        <f t="shared" si="1"/>
        <v>4398105.44670184</v>
      </c>
      <c r="G9" s="47">
        <f>表1[[#This Row],[发生费用]]/表1[[#This Row],[预算费用]]</f>
        <v>1.85870263428102</v>
      </c>
      <c r="H9" s="47">
        <f>表1[[#This Row],[累计发生费用]]/表1[[#This Row],[累计预算费用]]</f>
        <v>1.74594202678127</v>
      </c>
    </row>
    <row r="10" spans="1:8">
      <c r="A10" s="38" t="str">
        <f>'2 过程管理表单'!$BE$1</f>
        <v>2025年</v>
      </c>
      <c r="B10" s="44" t="s">
        <v>774</v>
      </c>
      <c r="C10" s="45">
        <f>'2 过程管理表单'!AX4</f>
        <v>806170.005092321</v>
      </c>
      <c r="D10" s="45">
        <f t="shared" si="0"/>
        <v>8485007.14270466</v>
      </c>
      <c r="E10" s="46">
        <f>'2 过程管理表单'!AV4</f>
        <v>549763.18083773</v>
      </c>
      <c r="F10" s="46">
        <f t="shared" si="1"/>
        <v>4947868.62753957</v>
      </c>
      <c r="G10" s="47">
        <f>表1[[#This Row],[发生费用]]/表1[[#This Row],[预算费用]]</f>
        <v>1.46639504643414</v>
      </c>
      <c r="H10" s="47">
        <f>表1[[#This Row],[累计发生费用]]/表1[[#This Row],[累计预算费用]]</f>
        <v>1.71488125118714</v>
      </c>
    </row>
    <row r="11" spans="1:8">
      <c r="A11" s="38" t="str">
        <f>'2 过程管理表单'!$BE$1</f>
        <v>2025年</v>
      </c>
      <c r="B11" s="44" t="s">
        <v>775</v>
      </c>
      <c r="C11" s="45">
        <f>'2 过程管理表单'!BA4</f>
        <v>763960.174436711</v>
      </c>
      <c r="D11" s="45">
        <f t="shared" si="0"/>
        <v>9248967.31714137</v>
      </c>
      <c r="E11" s="46">
        <f>'2 过程管理表单'!AY4</f>
        <v>549763.18083773</v>
      </c>
      <c r="F11" s="46">
        <f t="shared" si="1"/>
        <v>5497631.8083773</v>
      </c>
      <c r="G11" s="47">
        <f>表1[[#This Row],[发生费用]]/表1[[#This Row],[预算费用]]</f>
        <v>1.38961684060505</v>
      </c>
      <c r="H11" s="47">
        <f>表1[[#This Row],[累计发生费用]]/表1[[#This Row],[累计预算费用]]</f>
        <v>1.68235481012893</v>
      </c>
    </row>
    <row r="12" spans="1:8">
      <c r="A12" s="38" t="str">
        <f>'2 过程管理表单'!$BE$1</f>
        <v>2025年</v>
      </c>
      <c r="B12" s="44" t="s">
        <v>776</v>
      </c>
      <c r="C12" s="45">
        <f>'2 过程管理表单'!BD4</f>
        <v>739316.297841979</v>
      </c>
      <c r="D12" s="45">
        <f t="shared" si="0"/>
        <v>9988283.61498335</v>
      </c>
      <c r="E12" s="46">
        <f>'2 过程管理表单'!BB4</f>
        <v>549763.18083773</v>
      </c>
      <c r="F12" s="46">
        <f t="shared" si="1"/>
        <v>6047394.98921503</v>
      </c>
      <c r="G12" s="47">
        <f>表1[[#This Row],[发生费用]]/表1[[#This Row],[预算费用]]</f>
        <v>1.34479049090812</v>
      </c>
      <c r="H12" s="47">
        <f>表1[[#This Row],[累计发生费用]]/表1[[#This Row],[累计预算费用]]</f>
        <v>1.65166714474522</v>
      </c>
    </row>
    <row r="13" spans="1:8">
      <c r="A13" s="38" t="str">
        <f>'2 过程管理表单'!$BE$1</f>
        <v>2025年</v>
      </c>
      <c r="B13" s="44" t="s">
        <v>777</v>
      </c>
      <c r="C13" s="45">
        <f>'2 过程管理表单'!BG4</f>
        <v>763960.174436711</v>
      </c>
      <c r="D13" s="45">
        <f t="shared" si="0"/>
        <v>10752243.7894201</v>
      </c>
      <c r="E13" s="46">
        <f>'2 过程管理表单'!BE4</f>
        <v>549763.18083773</v>
      </c>
      <c r="F13" s="46">
        <f t="shared" si="1"/>
        <v>6597158.17005276</v>
      </c>
      <c r="G13" s="47">
        <f>表1[[#This Row],[发生费用]]/表1[[#This Row],[预算费用]]</f>
        <v>1.38961684060505</v>
      </c>
      <c r="H13" s="47">
        <f>表1[[#This Row],[累计发生费用]]/表1[[#This Row],[累计预算费用]]</f>
        <v>1.62982961940021</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F4" sqref="F4"/>
    </sheetView>
  </sheetViews>
  <sheetFormatPr defaultColWidth="9" defaultRowHeight="13.5"/>
  <cols>
    <col min="1" max="1" width="14.375" customWidth="1"/>
    <col min="2" max="2" width="23.5" customWidth="1"/>
    <col min="3" max="14" width="12.625"/>
  </cols>
  <sheetData>
    <row r="1" spans="1:14">
      <c r="A1" s="4" t="s">
        <v>6294</v>
      </c>
      <c r="B1" s="20" t="s">
        <v>6295</v>
      </c>
      <c r="C1" s="1" t="s">
        <v>766</v>
      </c>
      <c r="D1" s="1" t="s">
        <v>767</v>
      </c>
      <c r="E1" s="1" t="s">
        <v>768</v>
      </c>
      <c r="F1" s="1" t="s">
        <v>769</v>
      </c>
      <c r="G1" s="1" t="s">
        <v>770</v>
      </c>
      <c r="H1" s="1" t="s">
        <v>771</v>
      </c>
      <c r="I1" s="1" t="s">
        <v>772</v>
      </c>
      <c r="J1" s="1" t="s">
        <v>773</v>
      </c>
      <c r="K1" s="1" t="s">
        <v>774</v>
      </c>
      <c r="L1" s="1" t="s">
        <v>775</v>
      </c>
      <c r="M1" s="1" t="s">
        <v>776</v>
      </c>
      <c r="N1" s="1" t="s">
        <v>777</v>
      </c>
    </row>
    <row r="2" spans="1:14">
      <c r="A2" s="14" t="s">
        <v>214</v>
      </c>
      <c r="B2" s="20" t="s">
        <v>6296</v>
      </c>
      <c r="C2">
        <f>'2 过程管理表单'!Z5</f>
        <v>302844.670942322</v>
      </c>
      <c r="D2">
        <f>'2 过程管理表单'!AC5</f>
        <v>313867.204662082</v>
      </c>
      <c r="E2">
        <f>'2 过程管理表单'!AF5</f>
        <v>272707.435826043</v>
      </c>
      <c r="F2">
        <f>'2 过程管理表单'!AI5</f>
        <v>252565.360476816</v>
      </c>
      <c r="G2">
        <f>'2 过程管理表单'!AL5</f>
        <v>263384.205826043</v>
      </c>
      <c r="H2">
        <f>'2 过程管理表单'!AO5</f>
        <v>252725.983513017</v>
      </c>
      <c r="I2">
        <f>'2 过程管理表单'!AR5</f>
        <v>260201.070283521</v>
      </c>
      <c r="J2">
        <f>'2 过程管理表单'!AU5</f>
        <v>258968.699753378</v>
      </c>
      <c r="K2">
        <f>'2 过程管理表单'!AX5</f>
        <v>217967.473446751</v>
      </c>
      <c r="L2">
        <f>'2 过程管理表单'!BA5</f>
        <v>156150.891736289</v>
      </c>
      <c r="M2">
        <f>'2 过程管理表单'!BD5</f>
        <v>151113.766196409</v>
      </c>
      <c r="N2">
        <f>'2 过程管理表单'!BG4</f>
        <v>763960.174436711</v>
      </c>
    </row>
    <row r="3" spans="1:14">
      <c r="A3" s="14" t="s">
        <v>214</v>
      </c>
      <c r="B3" s="20" t="s">
        <v>6297</v>
      </c>
      <c r="C3">
        <f t="shared" ref="C3:C7" si="0">C2</f>
        <v>302844.670942322</v>
      </c>
      <c r="D3">
        <f t="shared" ref="D3:N3" si="1">C3+D2</f>
        <v>616711.875604404</v>
      </c>
      <c r="E3">
        <f t="shared" si="1"/>
        <v>889419.311430447</v>
      </c>
      <c r="F3">
        <f t="shared" si="1"/>
        <v>1141984.67190726</v>
      </c>
      <c r="G3">
        <f t="shared" si="1"/>
        <v>1405368.87773331</v>
      </c>
      <c r="H3">
        <f t="shared" si="1"/>
        <v>1658094.86124632</v>
      </c>
      <c r="I3">
        <f t="shared" si="1"/>
        <v>1918295.93152984</v>
      </c>
      <c r="J3">
        <f t="shared" si="1"/>
        <v>2177264.63128322</v>
      </c>
      <c r="K3">
        <f t="shared" si="1"/>
        <v>2395232.10472997</v>
      </c>
      <c r="L3">
        <f t="shared" si="1"/>
        <v>2551382.99646626</v>
      </c>
      <c r="M3">
        <f t="shared" si="1"/>
        <v>2702496.76266267</v>
      </c>
      <c r="N3">
        <f t="shared" si="1"/>
        <v>3466456.93709938</v>
      </c>
    </row>
    <row r="4" spans="1:14">
      <c r="A4" s="14" t="s">
        <v>214</v>
      </c>
      <c r="B4" s="20" t="s">
        <v>6298</v>
      </c>
      <c r="C4">
        <f>'2 过程管理表单'!X5-'2 过程管理表单'!X8-'2 过程管理表单'!X27-'2 过程管理表单'!X46-'2 过程管理表单'!X74-'2 过程管理表单'!X99-'2 过程管理表单'!X118-'2 过程管理表单'!X143-'2 过程管理表单'!X162</f>
        <v>254979.907227489</v>
      </c>
      <c r="D4">
        <f>'2 过程管理表单'!AA5-'2 过程管理表单'!AA8-'2 过程管理表单'!AA27-'2 过程管理表单'!AA46-'2 过程管理表单'!AA74-'2 过程管理表单'!AA99-'2 过程管理表单'!AA118-'2 过程管理表单'!AA143-'2 过程管理表单'!AA162</f>
        <v>254979.907227489</v>
      </c>
      <c r="E4">
        <f>'2 过程管理表单'!AD5-'2 过程管理表单'!AD8-'2 过程管理表单'!AD27-'2 过程管理表单'!AD46-'2 过程管理表单'!AD74-'2 过程管理表单'!AD99-'2 过程管理表单'!AD118-'2 过程管理表单'!AD143-'2 过程管理表单'!AD162</f>
        <v>254979.907227489</v>
      </c>
      <c r="F4">
        <f>'2 过程管理表单'!AG5-'2 过程管理表单'!AG8-'2 过程管理表单'!AG27-'2 过程管理表单'!AG46-'2 过程管理表单'!AG74-'2 过程管理表单'!AG99-'2 过程管理表单'!AG118-'2 过程管理表单'!AG143-'2 过程管理表单'!AG162</f>
        <v>254979.907227489</v>
      </c>
      <c r="G4">
        <f>'2 过程管理表单'!AJ5-'2 过程管理表单'!AJ8-'2 过程管理表单'!AJ27-'2 过程管理表单'!AJ46-'2 过程管理表单'!AJ74-'2 过程管理表单'!AJ99-'2 过程管理表单'!AJ118-'2 过程管理表单'!AJ143-'2 过程管理表单'!AJ162</f>
        <v>254979.907227489</v>
      </c>
      <c r="H4">
        <f>'2 过程管理表单'!AM5-'2 过程管理表单'!AM8-'2 过程管理表单'!AM27-'2 过程管理表单'!AM46-'2 过程管理表单'!AM74-'2 过程管理表单'!AM99-'2 过程管理表单'!AM118-'2 过程管理表单'!AM143-'2 过程管理表单'!AM162</f>
        <v>254979.907227489</v>
      </c>
      <c r="I4">
        <f>'2 过程管理表单'!AP5-'2 过程管理表单'!AP8-'2 过程管理表单'!AP27-'2 过程管理表单'!AP46-'2 过程管理表单'!AP74-'2 过程管理表单'!AP99-'2 过程管理表单'!AP118-'2 过程管理表单'!AP143-'2 过程管理表单'!AP162</f>
        <v>254979.907227489</v>
      </c>
      <c r="J4">
        <f>'2 过程管理表单'!AS5-'2 过程管理表单'!AS8-'2 过程管理表单'!AS27-'2 过程管理表单'!AS46-'2 过程管理表单'!AS74-'2 过程管理表单'!AS99-'2 过程管理表单'!AS118-'2 过程管理表单'!AS143-'2 过程管理表单'!AS162</f>
        <v>254979.907227489</v>
      </c>
      <c r="K4">
        <f>'2 过程管理表单'!AV5-'2 过程管理表单'!AV8-'2 过程管理表单'!AV27-'2 过程管理表单'!AV46-'2 过程管理表单'!AV74-'2 过程管理表单'!AV99-'2 过程管理表单'!AV118-'2 过程管理表单'!AV143-'2 过程管理表单'!AV162</f>
        <v>254979.907227489</v>
      </c>
      <c r="L4">
        <f>'2 过程管理表单'!AY5-'2 过程管理表单'!AY8-'2 过程管理表单'!AY27-'2 过程管理表单'!AY46-'2 过程管理表单'!AY74-'2 过程管理表单'!AY99-'2 过程管理表单'!AY118-'2 过程管理表单'!AY143-'2 过程管理表单'!AY162</f>
        <v>254979.907227489</v>
      </c>
      <c r="M4">
        <f>'2 过程管理表单'!BB5-'2 过程管理表单'!BB8-'2 过程管理表单'!BB27-'2 过程管理表单'!BB46-'2 过程管理表单'!BB74-'2 过程管理表单'!BB99-'2 过程管理表单'!BB118-'2 过程管理表单'!BB143-'2 过程管理表单'!BB162</f>
        <v>254979.907227489</v>
      </c>
      <c r="N4">
        <f>'2 过程管理表单'!BE5-'2 过程管理表单'!BE8-'2 过程管理表单'!BE27-'2 过程管理表单'!BE46-'2 过程管理表单'!BE74-'2 过程管理表单'!BE99-'2 过程管理表单'!BE118-'2 过程管理表单'!BE143-'2 过程管理表单'!BE162</f>
        <v>254979.907227489</v>
      </c>
    </row>
    <row r="5" spans="1:14">
      <c r="A5" s="14" t="s">
        <v>214</v>
      </c>
      <c r="B5" s="20" t="s">
        <v>6299</v>
      </c>
      <c r="C5">
        <f t="shared" si="0"/>
        <v>254979.907227489</v>
      </c>
      <c r="D5">
        <f t="shared" ref="D5:N5" si="2">C5+D4</f>
        <v>509959.814454979</v>
      </c>
      <c r="E5">
        <f t="shared" si="2"/>
        <v>764939.721682468</v>
      </c>
      <c r="F5">
        <f t="shared" si="2"/>
        <v>1019919.62890996</v>
      </c>
      <c r="G5">
        <f t="shared" si="2"/>
        <v>1274899.53613745</v>
      </c>
      <c r="H5">
        <f t="shared" si="2"/>
        <v>1529879.44336494</v>
      </c>
      <c r="I5">
        <f t="shared" si="2"/>
        <v>1784859.35059243</v>
      </c>
      <c r="J5">
        <f t="shared" si="2"/>
        <v>2039839.25781991</v>
      </c>
      <c r="K5">
        <f t="shared" si="2"/>
        <v>2294819.1650474</v>
      </c>
      <c r="L5">
        <f t="shared" si="2"/>
        <v>2549799.07227489</v>
      </c>
      <c r="M5">
        <f t="shared" si="2"/>
        <v>2804778.97950238</v>
      </c>
      <c r="N5">
        <f t="shared" si="2"/>
        <v>3059758.88672987</v>
      </c>
    </row>
    <row r="6" hidden="1" spans="1:14">
      <c r="A6" s="14" t="s">
        <v>9</v>
      </c>
      <c r="B6" s="37" t="s">
        <v>6300</v>
      </c>
      <c r="C6">
        <f>'2 过程管理表单'!Z511</f>
        <v>0</v>
      </c>
      <c r="D6">
        <f>'2 过程管理表单'!AC511</f>
        <v>0</v>
      </c>
      <c r="E6">
        <f>'2 过程管理表单'!AF511</f>
        <v>0</v>
      </c>
      <c r="F6">
        <f>'2 过程管理表单'!AI511</f>
        <v>13340</v>
      </c>
      <c r="G6">
        <f>'2 过程管理表单'!AL511</f>
        <v>0</v>
      </c>
      <c r="H6">
        <f>'2 过程管理表单'!AO511</f>
        <v>3299.52</v>
      </c>
      <c r="I6">
        <f>'2 过程管理表单'!AR511</f>
        <v>4805.05</v>
      </c>
      <c r="J6">
        <f>'2 过程管理表单'!AU511</f>
        <v>6100.92</v>
      </c>
      <c r="K6">
        <f>'2 过程管理表单'!AX511</f>
        <v>0</v>
      </c>
      <c r="L6">
        <f>'2 过程管理表单'!BA511</f>
        <v>0</v>
      </c>
      <c r="M6">
        <f>'2 过程管理表单'!BD511</f>
        <v>0</v>
      </c>
      <c r="N6">
        <f>'2 过程管理表单'!BG511</f>
        <v>0</v>
      </c>
    </row>
    <row r="7" hidden="1" spans="1:14">
      <c r="A7" s="14" t="s">
        <v>9</v>
      </c>
      <c r="B7" s="37" t="s">
        <v>6301</v>
      </c>
      <c r="C7">
        <f t="shared" si="0"/>
        <v>0</v>
      </c>
      <c r="D7">
        <f t="shared" ref="D7:N7" si="3">C7+D6</f>
        <v>0</v>
      </c>
      <c r="E7">
        <f t="shared" si="3"/>
        <v>0</v>
      </c>
      <c r="F7">
        <f t="shared" si="3"/>
        <v>13340</v>
      </c>
      <c r="G7">
        <f t="shared" si="3"/>
        <v>13340</v>
      </c>
      <c r="H7">
        <f t="shared" si="3"/>
        <v>16639.52</v>
      </c>
      <c r="I7">
        <f t="shared" si="3"/>
        <v>21444.57</v>
      </c>
      <c r="J7">
        <f t="shared" si="3"/>
        <v>27545.49</v>
      </c>
      <c r="K7">
        <f t="shared" si="3"/>
        <v>27545.49</v>
      </c>
      <c r="L7">
        <f t="shared" si="3"/>
        <v>27545.49</v>
      </c>
      <c r="M7">
        <f t="shared" si="3"/>
        <v>27545.49</v>
      </c>
      <c r="N7">
        <f t="shared" si="3"/>
        <v>27545.49</v>
      </c>
    </row>
    <row r="8" hidden="1" spans="1:14">
      <c r="A8" s="14" t="s">
        <v>9</v>
      </c>
      <c r="B8" s="20" t="s">
        <v>6302</v>
      </c>
      <c r="C8">
        <f>'2 过程管理表单'!X511</f>
        <v>11935.3745756109</v>
      </c>
      <c r="D8">
        <f>'2 过程管理表单'!AA511</f>
        <v>11935.3745756109</v>
      </c>
      <c r="E8">
        <f>'2 过程管理表单'!AD511</f>
        <v>11935.3745756109</v>
      </c>
      <c r="F8">
        <f>'2 过程管理表单'!AG511</f>
        <v>11935.3745756109</v>
      </c>
      <c r="G8">
        <f>'2 过程管理表单'!AJ511</f>
        <v>11935.3745756109</v>
      </c>
      <c r="H8">
        <f>'2 过程管理表单'!AM511</f>
        <v>11935.3745756109</v>
      </c>
      <c r="I8">
        <f>'2 过程管理表单'!AP511</f>
        <v>11935.3745756109</v>
      </c>
      <c r="J8">
        <f>'2 过程管理表单'!AS511</f>
        <v>11935.3745756109</v>
      </c>
      <c r="K8">
        <f>'2 过程管理表单'!AV511</f>
        <v>11935.3745756109</v>
      </c>
      <c r="L8">
        <f>'2 过程管理表单'!AY511</f>
        <v>11935.3745756109</v>
      </c>
      <c r="M8">
        <f>'2 过程管理表单'!BB511</f>
        <v>11935.3745756109</v>
      </c>
      <c r="N8">
        <f>'2 过程管理表单'!BE511</f>
        <v>11935.3745756109</v>
      </c>
    </row>
    <row r="9" hidden="1" spans="1:14">
      <c r="A9" s="14" t="s">
        <v>9</v>
      </c>
      <c r="B9" s="20" t="s">
        <v>6303</v>
      </c>
      <c r="C9">
        <f t="shared" ref="C9:C13" si="4">C8</f>
        <v>11935.3745756109</v>
      </c>
      <c r="D9">
        <f t="shared" ref="D9:N9" si="5">C9+D8</f>
        <v>23870.7491512217</v>
      </c>
      <c r="E9">
        <f t="shared" si="5"/>
        <v>35806.1237268325</v>
      </c>
      <c r="F9">
        <f t="shared" si="5"/>
        <v>47741.4983024434</v>
      </c>
      <c r="G9">
        <f t="shared" si="5"/>
        <v>59676.8728780543</v>
      </c>
      <c r="H9">
        <f t="shared" si="5"/>
        <v>71612.2474536651</v>
      </c>
      <c r="I9">
        <f t="shared" si="5"/>
        <v>83547.622029276</v>
      </c>
      <c r="J9">
        <f t="shared" si="5"/>
        <v>95482.9966048868</v>
      </c>
      <c r="K9">
        <f t="shared" si="5"/>
        <v>107418.371180498</v>
      </c>
      <c r="L9">
        <f t="shared" si="5"/>
        <v>119353.745756109</v>
      </c>
      <c r="M9">
        <f t="shared" si="5"/>
        <v>131289.120331719</v>
      </c>
      <c r="N9">
        <f t="shared" si="5"/>
        <v>143224.49490733</v>
      </c>
    </row>
    <row r="10" hidden="1" spans="1:14">
      <c r="A10" s="14" t="s">
        <v>64</v>
      </c>
      <c r="B10" s="20" t="s">
        <v>6304</v>
      </c>
      <c r="C10">
        <f>'2 过程管理表单'!Z539</f>
        <v>609391.369152035</v>
      </c>
      <c r="D10">
        <f>'2 过程管理表单'!AC539</f>
        <v>560063.634697155</v>
      </c>
      <c r="E10">
        <f>'2 过程管理表单'!AF539</f>
        <v>620070.452700422</v>
      </c>
      <c r="F10">
        <f>'2 过程管理表单'!AI539</f>
        <v>600068.180032666</v>
      </c>
      <c r="G10">
        <f>'2 过程管理表单'!AL539</f>
        <v>620070.452700422</v>
      </c>
      <c r="H10">
        <f>'2 过程管理表单'!AO539</f>
        <v>588202.53164557</v>
      </c>
      <c r="I10">
        <f>'2 过程管理表单'!AR539</f>
        <v>607809.282700422</v>
      </c>
      <c r="J10">
        <f>'2 过程管理表单'!AU539</f>
        <v>619721.972700422</v>
      </c>
      <c r="K10">
        <f>'2 过程管理表单'!AX539</f>
        <v>588202.53164557</v>
      </c>
      <c r="L10">
        <f>'2 过程管理表单'!BA539</f>
        <v>607809.282700422</v>
      </c>
      <c r="M10">
        <f>'2 过程管理表单'!BD539</f>
        <v>588202.53164557</v>
      </c>
      <c r="N10">
        <f>'2 过程管理表单'!BG539</f>
        <v>607809.282700422</v>
      </c>
    </row>
    <row r="11" hidden="1" spans="1:14">
      <c r="A11" s="14" t="s">
        <v>64</v>
      </c>
      <c r="B11" s="20" t="s">
        <v>6305</v>
      </c>
      <c r="C11">
        <f t="shared" si="4"/>
        <v>609391.369152035</v>
      </c>
      <c r="D11">
        <f t="shared" ref="D11:N11" si="6">C11+D10</f>
        <v>1169455.00384919</v>
      </c>
      <c r="E11">
        <f t="shared" si="6"/>
        <v>1789525.45654961</v>
      </c>
      <c r="F11">
        <f t="shared" si="6"/>
        <v>2389593.63658228</v>
      </c>
      <c r="G11">
        <f t="shared" si="6"/>
        <v>3009664.0892827</v>
      </c>
      <c r="H11">
        <f t="shared" si="6"/>
        <v>3597866.62092827</v>
      </c>
      <c r="I11">
        <f t="shared" si="6"/>
        <v>4205675.90362869</v>
      </c>
      <c r="J11">
        <f t="shared" si="6"/>
        <v>4825397.87632911</v>
      </c>
      <c r="K11">
        <f t="shared" si="6"/>
        <v>5413600.40797468</v>
      </c>
      <c r="L11">
        <f t="shared" si="6"/>
        <v>6021409.69067511</v>
      </c>
      <c r="M11">
        <f t="shared" si="6"/>
        <v>6609612.22232068</v>
      </c>
      <c r="N11">
        <f t="shared" si="6"/>
        <v>7217421.5050211</v>
      </c>
    </row>
    <row r="12" hidden="1" spans="1:14">
      <c r="A12" s="14" t="s">
        <v>64</v>
      </c>
      <c r="B12" s="20" t="s">
        <v>6306</v>
      </c>
      <c r="C12">
        <f>'2 过程管理表单'!X539</f>
        <v>20318.3580631373</v>
      </c>
      <c r="D12">
        <f>'2 过程管理表单'!AA539</f>
        <v>20318.3580631373</v>
      </c>
      <c r="E12">
        <f>'2 过程管理表单'!AD539</f>
        <v>20318.3580631373</v>
      </c>
      <c r="F12">
        <f>'2 过程管理表单'!AG539</f>
        <v>20318.3580631373</v>
      </c>
      <c r="G12">
        <f>'2 过程管理表单'!AJ539</f>
        <v>20318.3580631373</v>
      </c>
      <c r="H12">
        <f>'2 过程管理表单'!AM539</f>
        <v>20318.3580631373</v>
      </c>
      <c r="I12">
        <f>'2 过程管理表单'!AP539</f>
        <v>20318.3580631373</v>
      </c>
      <c r="J12">
        <f>'2 过程管理表单'!AS539</f>
        <v>20318.3580631373</v>
      </c>
      <c r="K12">
        <f>'2 过程管理表单'!AV539</f>
        <v>20318.3580631373</v>
      </c>
      <c r="L12">
        <f>'2 过程管理表单'!AY539</f>
        <v>20318.3580631373</v>
      </c>
      <c r="M12">
        <f>'2 过程管理表单'!BB539</f>
        <v>20318.3580631373</v>
      </c>
      <c r="N12">
        <f>'2 过程管理表单'!BE539</f>
        <v>20318.3580631373</v>
      </c>
    </row>
    <row r="13" hidden="1" spans="1:14">
      <c r="A13" s="14" t="s">
        <v>64</v>
      </c>
      <c r="B13" s="20" t="s">
        <v>6307</v>
      </c>
      <c r="C13">
        <f t="shared" si="4"/>
        <v>20318.3580631373</v>
      </c>
      <c r="D13">
        <f t="shared" ref="D13:N13" si="7">C13+D12</f>
        <v>40636.7161262746</v>
      </c>
      <c r="E13">
        <f t="shared" si="7"/>
        <v>60955.0741894119</v>
      </c>
      <c r="F13">
        <f t="shared" si="7"/>
        <v>81273.4322525492</v>
      </c>
      <c r="G13">
        <f t="shared" si="7"/>
        <v>101591.790315686</v>
      </c>
      <c r="H13">
        <f t="shared" si="7"/>
        <v>121910.148378824</v>
      </c>
      <c r="I13">
        <f t="shared" si="7"/>
        <v>142228.506441961</v>
      </c>
      <c r="J13">
        <f t="shared" si="7"/>
        <v>162546.864505098</v>
      </c>
      <c r="K13">
        <f t="shared" si="7"/>
        <v>182865.222568236</v>
      </c>
      <c r="L13">
        <f t="shared" si="7"/>
        <v>203183.580631373</v>
      </c>
      <c r="M13">
        <f t="shared" si="7"/>
        <v>223501.93869451</v>
      </c>
      <c r="N13">
        <f t="shared" si="7"/>
        <v>243820.296757648</v>
      </c>
    </row>
    <row r="14" hidden="1" spans="1:14">
      <c r="A14" s="14" t="s">
        <v>215</v>
      </c>
      <c r="B14" s="20" t="s">
        <v>6308</v>
      </c>
      <c r="C14">
        <f>'2 过程管理表单'!Z601</f>
        <v>0</v>
      </c>
      <c r="D14">
        <f>'2 过程管理表单'!AC601</f>
        <v>0</v>
      </c>
      <c r="E14">
        <f>'2 过程管理表单'!AF601</f>
        <v>105960.47</v>
      </c>
      <c r="F14">
        <f>'2 过程管理表单'!AI601</f>
        <v>147195.89</v>
      </c>
      <c r="G14">
        <f>'2 过程管理表单'!AL601</f>
        <v>0</v>
      </c>
      <c r="H14">
        <f>'2 过程管理表单'!AO601</f>
        <v>0</v>
      </c>
      <c r="I14">
        <f>'2 过程管理表单'!AR601</f>
        <v>0</v>
      </c>
      <c r="J14">
        <f>'2 过程管理表单'!AU601</f>
        <v>0</v>
      </c>
      <c r="K14">
        <f>'2 过程管理表单'!AX601</f>
        <v>0</v>
      </c>
      <c r="L14">
        <f>'2 过程管理表单'!BA601</f>
        <v>0</v>
      </c>
      <c r="M14">
        <f>'2 过程管理表单'!BD601</f>
        <v>0</v>
      </c>
      <c r="N14">
        <f>'2 过程管理表单'!BG601</f>
        <v>0</v>
      </c>
    </row>
    <row r="15" hidden="1" spans="1:14">
      <c r="A15" s="14" t="s">
        <v>215</v>
      </c>
      <c r="B15" s="20" t="s">
        <v>6309</v>
      </c>
      <c r="C15">
        <f t="shared" ref="C15:C19" si="8">C14</f>
        <v>0</v>
      </c>
      <c r="D15">
        <f t="shared" ref="D15:N15" si="9">C15+D14</f>
        <v>0</v>
      </c>
      <c r="E15">
        <f t="shared" si="9"/>
        <v>105960.47</v>
      </c>
      <c r="F15">
        <f t="shared" si="9"/>
        <v>253156.36</v>
      </c>
      <c r="G15">
        <f t="shared" si="9"/>
        <v>253156.36</v>
      </c>
      <c r="H15">
        <f t="shared" si="9"/>
        <v>253156.36</v>
      </c>
      <c r="I15">
        <f t="shared" si="9"/>
        <v>253156.36</v>
      </c>
      <c r="J15">
        <f t="shared" si="9"/>
        <v>253156.36</v>
      </c>
      <c r="K15">
        <f t="shared" si="9"/>
        <v>253156.36</v>
      </c>
      <c r="L15">
        <f t="shared" si="9"/>
        <v>253156.36</v>
      </c>
      <c r="M15">
        <f t="shared" si="9"/>
        <v>253156.36</v>
      </c>
      <c r="N15">
        <f t="shared" si="9"/>
        <v>253156.36</v>
      </c>
    </row>
    <row r="16" hidden="1" spans="1:14">
      <c r="A16" s="14" t="s">
        <v>215</v>
      </c>
      <c r="B16" s="20" t="s">
        <v>6310</v>
      </c>
      <c r="C16">
        <f>'2 过程管理表单'!X601</f>
        <v>45177.3949652032</v>
      </c>
      <c r="D16">
        <f>'2 过程管理表单'!AA601</f>
        <v>45177.3949652032</v>
      </c>
      <c r="E16">
        <f>'2 过程管理表单'!AD601</f>
        <v>45177.3949652032</v>
      </c>
      <c r="F16">
        <f>'2 过程管理表单'!AG601</f>
        <v>45177.3949652032</v>
      </c>
      <c r="G16">
        <f>'2 过程管理表单'!AJ601</f>
        <v>45177.3949652032</v>
      </c>
      <c r="H16">
        <f>'2 过程管理表单'!AM601</f>
        <v>45177.3949652032</v>
      </c>
      <c r="I16">
        <f>'2 过程管理表单'!AP601</f>
        <v>45177.3949652032</v>
      </c>
      <c r="J16">
        <f>'2 过程管理表单'!AS601</f>
        <v>45177.3949652032</v>
      </c>
      <c r="K16">
        <f>'2 过程管理表单'!AV601</f>
        <v>45177.3949652032</v>
      </c>
      <c r="L16">
        <f>'2 过程管理表单'!AY601</f>
        <v>45177.3949652032</v>
      </c>
      <c r="M16">
        <f>'2 过程管理表单'!BB601</f>
        <v>45177.3949652032</v>
      </c>
      <c r="N16" s="1">
        <f>'2 过程管理表单'!BE601</f>
        <v>45177.3949652032</v>
      </c>
    </row>
    <row r="17" hidden="1" spans="1:14">
      <c r="A17" s="14" t="s">
        <v>215</v>
      </c>
      <c r="B17" s="20" t="s">
        <v>6311</v>
      </c>
      <c r="C17">
        <f t="shared" si="8"/>
        <v>45177.3949652032</v>
      </c>
      <c r="D17">
        <f>表3_37[[#This Row],[1月]]+D16</f>
        <v>90354.7899304064</v>
      </c>
      <c r="E17">
        <f>表3_37[[#This Row],[2月]]+E16</f>
        <v>135532.18489561</v>
      </c>
      <c r="F17">
        <f>表3_37[[#This Row],[3月]]+F16</f>
        <v>180709.579860813</v>
      </c>
      <c r="G17">
        <f>表3_37[[#This Row],[4月]]+G16</f>
        <v>225886.974826016</v>
      </c>
      <c r="H17">
        <f>表3_37[[#This Row],[5月]]+H16</f>
        <v>271064.369791219</v>
      </c>
      <c r="I17">
        <f>表3_37[[#This Row],[6月]]+I16</f>
        <v>316241.764756423</v>
      </c>
      <c r="J17">
        <f>表3_37[[#This Row],[7月]]+J16</f>
        <v>361419.159721626</v>
      </c>
      <c r="K17">
        <f>表3_37[[#This Row],[8月]]+K16</f>
        <v>406596.554686829</v>
      </c>
      <c r="L17">
        <f>表3_37[[#This Row],[9月]]+L16</f>
        <v>451773.949652032</v>
      </c>
      <c r="M17">
        <f>表3_37[[#This Row],[10月]]+M16</f>
        <v>496951.344617236</v>
      </c>
      <c r="N17">
        <f>表3_37[[#This Row],[11月]]+N16</f>
        <v>542128.739582439</v>
      </c>
    </row>
    <row r="18" hidden="1" spans="1:14">
      <c r="A18" s="38" t="s">
        <v>216</v>
      </c>
      <c r="B18" s="20" t="s">
        <v>6312</v>
      </c>
      <c r="C18">
        <f>'2 过程管理表单'!Z607</f>
        <v>0</v>
      </c>
      <c r="D18">
        <f>'2 过程管理表单'!AC607</f>
        <v>0</v>
      </c>
      <c r="E18">
        <f>'2 过程管理表单'!AF607</f>
        <v>5678</v>
      </c>
      <c r="F18">
        <f>'2 过程管理表单'!AI607</f>
        <v>0</v>
      </c>
      <c r="G18">
        <f>'2 过程管理表单'!AL607</f>
        <v>0</v>
      </c>
      <c r="H18">
        <f>'2 过程管理表单'!AO607</f>
        <v>152568.98</v>
      </c>
      <c r="I18">
        <f>'2 过程管理表单'!AR607</f>
        <v>100171.12</v>
      </c>
      <c r="J18">
        <f>'2 过程管理表单'!AU607</f>
        <v>133364.68</v>
      </c>
      <c r="K18">
        <f>'2 过程管理表单'!AX607</f>
        <v>0</v>
      </c>
      <c r="L18">
        <f>'2 过程管理表单'!BA607</f>
        <v>0</v>
      </c>
      <c r="M18">
        <f>'2 过程管理表单'!BD607</f>
        <v>0</v>
      </c>
      <c r="N18">
        <f>'2 过程管理表单'!BG607</f>
        <v>0</v>
      </c>
    </row>
    <row r="19" hidden="1" spans="1:14">
      <c r="A19" s="14" t="s">
        <v>216</v>
      </c>
      <c r="B19" s="20" t="s">
        <v>6313</v>
      </c>
      <c r="C19">
        <f t="shared" si="8"/>
        <v>0</v>
      </c>
      <c r="D19">
        <f>表3_37[[#This Row],[1月]]+D18</f>
        <v>0</v>
      </c>
      <c r="E19">
        <f>表3_37[[#This Row],[2月]]+E18</f>
        <v>5678</v>
      </c>
      <c r="F19">
        <f>表3_37[[#This Row],[3月]]+F18</f>
        <v>5678</v>
      </c>
      <c r="G19">
        <f>表3_37[[#This Row],[4月]]+G18</f>
        <v>5678</v>
      </c>
      <c r="H19">
        <f>表3_37[[#This Row],[5月]]+H18</f>
        <v>158246.98</v>
      </c>
      <c r="I19">
        <f>表3_37[[#This Row],[6月]]+I18</f>
        <v>258418.1</v>
      </c>
      <c r="J19">
        <f>表3_37[[#This Row],[7月]]+J18</f>
        <v>391782.78</v>
      </c>
      <c r="K19">
        <f>表3_37[[#This Row],[8月]]+K18</f>
        <v>391782.78</v>
      </c>
      <c r="L19">
        <f>表3_37[[#This Row],[9月]]+L18</f>
        <v>391782.78</v>
      </c>
      <c r="M19">
        <f>表3_37[[#This Row],[10月]]+M18</f>
        <v>391782.78</v>
      </c>
      <c r="N19">
        <f>表3_37[[#This Row],[11月]]+N18</f>
        <v>391782.78</v>
      </c>
    </row>
    <row r="20" hidden="1" spans="1:14">
      <c r="A20" s="14" t="s">
        <v>216</v>
      </c>
      <c r="B20" s="20" t="s">
        <v>6314</v>
      </c>
      <c r="C20">
        <f>'2 过程管理表单'!X607</f>
        <v>2600</v>
      </c>
      <c r="D20">
        <f>'2 过程管理表单'!AA607</f>
        <v>2600</v>
      </c>
      <c r="E20">
        <f>'2 过程管理表单'!AD607</f>
        <v>2600</v>
      </c>
      <c r="F20">
        <f>'2 过程管理表单'!AG607</f>
        <v>2600</v>
      </c>
      <c r="G20">
        <f>'2 过程管理表单'!AJ607</f>
        <v>2600</v>
      </c>
      <c r="H20">
        <f>'2 过程管理表单'!AM607</f>
        <v>2600</v>
      </c>
      <c r="I20">
        <f>'2 过程管理表单'!AP607</f>
        <v>2600</v>
      </c>
      <c r="J20">
        <f>'2 过程管理表单'!AS607</f>
        <v>2600</v>
      </c>
      <c r="K20">
        <f>'2 过程管理表单'!AV607</f>
        <v>2600</v>
      </c>
      <c r="L20">
        <f>'2 过程管理表单'!AY607</f>
        <v>2600</v>
      </c>
      <c r="M20">
        <f>'2 过程管理表单'!BB607</f>
        <v>2600</v>
      </c>
      <c r="N20">
        <f>'2 过程管理表单'!BE607</f>
        <v>2600</v>
      </c>
    </row>
    <row r="21" hidden="1" spans="1:14">
      <c r="A21" s="14" t="s">
        <v>216</v>
      </c>
      <c r="B21" s="20" t="s">
        <v>6315</v>
      </c>
      <c r="C21">
        <f t="shared" ref="C21:C25" si="10">C20</f>
        <v>2600</v>
      </c>
      <c r="D21">
        <f>表3_37[[#This Row],[1月]]+D20</f>
        <v>5200</v>
      </c>
      <c r="E21">
        <f>表3_37[[#This Row],[2月]]+E20</f>
        <v>7800</v>
      </c>
      <c r="F21">
        <f>表3_37[[#This Row],[3月]]+F20</f>
        <v>10400</v>
      </c>
      <c r="G21">
        <f>表3_37[[#This Row],[4月]]+G20</f>
        <v>13000</v>
      </c>
      <c r="H21">
        <f>表3_37[[#This Row],[5月]]+H20</f>
        <v>15600</v>
      </c>
      <c r="I21">
        <f>表3_37[[#This Row],[6月]]+I20</f>
        <v>18200</v>
      </c>
      <c r="J21">
        <f>表3_37[[#This Row],[7月]]+J20</f>
        <v>20800</v>
      </c>
      <c r="K21">
        <f>表3_37[[#This Row],[8月]]+K20</f>
        <v>23400</v>
      </c>
      <c r="L21">
        <f>表3_37[[#This Row],[9月]]+L20</f>
        <v>26000</v>
      </c>
      <c r="M21">
        <f>表3_37[[#This Row],[10月]]+M20</f>
        <v>28600</v>
      </c>
      <c r="N21">
        <f>表3_37[[#This Row],[11月]]+N20</f>
        <v>31200</v>
      </c>
    </row>
    <row r="22" hidden="1" spans="1:14">
      <c r="A22" s="14" t="s">
        <v>217</v>
      </c>
      <c r="B22" s="20" t="s">
        <v>6316</v>
      </c>
      <c r="C22">
        <f>'2 过程管理表单'!Z620</f>
        <v>0</v>
      </c>
      <c r="D22">
        <f>'2 过程管理表单'!AC620</f>
        <v>0</v>
      </c>
      <c r="E22">
        <f>'2 过程管理表单'!AF620</f>
        <v>0</v>
      </c>
      <c r="F22">
        <f>'2 过程管理表单'!AI620</f>
        <v>0</v>
      </c>
      <c r="G22">
        <f>'2 过程管理表单'!AL620</f>
        <v>0</v>
      </c>
      <c r="H22">
        <f>'2 过程管理表单'!AO620</f>
        <v>0</v>
      </c>
      <c r="I22">
        <f>'2 过程管理表单'!AR620</f>
        <v>0</v>
      </c>
      <c r="J22">
        <f>'2 过程管理表单'!AU620</f>
        <v>3690</v>
      </c>
      <c r="K22">
        <f>'2 过程管理表单'!AX620</f>
        <v>0</v>
      </c>
      <c r="L22">
        <f>'2 过程管理表单'!BA620</f>
        <v>0</v>
      </c>
      <c r="M22">
        <f>'2 过程管理表单'!BD620</f>
        <v>0</v>
      </c>
      <c r="N22">
        <f>'2 过程管理表单'!BG620</f>
        <v>0</v>
      </c>
    </row>
    <row r="23" hidden="1" spans="1:14">
      <c r="A23" s="14" t="s">
        <v>217</v>
      </c>
      <c r="B23" s="20" t="s">
        <v>6317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3690</v>
      </c>
      <c r="K23">
        <f>表3_37[[#This Row],[8月]]+K22</f>
        <v>3690</v>
      </c>
      <c r="L23">
        <f>表3_37[[#This Row],[9月]]+L22</f>
        <v>3690</v>
      </c>
      <c r="M23">
        <f>表3_37[[#This Row],[10月]]+M22</f>
        <v>3690</v>
      </c>
      <c r="N23">
        <f>表3_37[[#This Row],[11月]]+N22</f>
        <v>3690</v>
      </c>
    </row>
    <row r="24" hidden="1" spans="1:14">
      <c r="A24" s="14" t="s">
        <v>217</v>
      </c>
      <c r="B24" s="20" t="s">
        <v>6318</v>
      </c>
      <c r="C24">
        <f>'2 过程管理表单'!X620</f>
        <v>20950.3160062893</v>
      </c>
      <c r="D24">
        <f>'2 过程管理表单'!AA620</f>
        <v>20950.3160062893</v>
      </c>
      <c r="E24">
        <f>'2 过程管理表单'!AD620</f>
        <v>20950.3160062893</v>
      </c>
      <c r="F24">
        <f>'2 过程管理表单'!AG620</f>
        <v>20950.3160062893</v>
      </c>
      <c r="G24">
        <f>'2 过程管理表单'!AJ620</f>
        <v>20950.3160062893</v>
      </c>
      <c r="H24">
        <f>'2 过程管理表单'!AM620</f>
        <v>20950.3160062893</v>
      </c>
      <c r="I24">
        <f>'2 过程管理表单'!AP620</f>
        <v>20950.3160062893</v>
      </c>
      <c r="J24">
        <f>'2 过程管理表单'!AS620</f>
        <v>20950.3160062893</v>
      </c>
      <c r="K24">
        <f>'2 过程管理表单'!AV620</f>
        <v>20950.3160062893</v>
      </c>
      <c r="L24">
        <f>'2 过程管理表单'!AY620</f>
        <v>20950.3160062893</v>
      </c>
      <c r="M24">
        <f>'2 过程管理表单'!BB620</f>
        <v>20950.3160062893</v>
      </c>
      <c r="N24">
        <f>'2 过程管理表单'!BE620</f>
        <v>20950.3160062893</v>
      </c>
    </row>
    <row r="25" hidden="1" spans="1:14">
      <c r="A25" s="14" t="s">
        <v>217</v>
      </c>
      <c r="B25" s="20" t="s">
        <v>6319</v>
      </c>
      <c r="C25">
        <f t="shared" si="10"/>
        <v>20950.3160062893</v>
      </c>
      <c r="D25">
        <f>表3_37[[#This Row],[1月]]+D24</f>
        <v>41900.6320125787</v>
      </c>
      <c r="E25">
        <f>表3_37[[#This Row],[2月]]+E24</f>
        <v>62850.948018868</v>
      </c>
      <c r="F25">
        <f>表3_37[[#This Row],[3月]]+F24</f>
        <v>83801.2640251573</v>
      </c>
      <c r="G25">
        <f>表3_37[[#This Row],[4月]]+G24</f>
        <v>104751.580031447</v>
      </c>
      <c r="H25">
        <f>表3_37[[#This Row],[5月]]+H24</f>
        <v>125701.896037736</v>
      </c>
      <c r="I25">
        <f>表3_37[[#This Row],[6月]]+I24</f>
        <v>146652.212044025</v>
      </c>
      <c r="J25">
        <f>表3_37[[#This Row],[7月]]+J24</f>
        <v>167602.528050315</v>
      </c>
      <c r="K25">
        <f>表3_37[[#This Row],[8月]]+K24</f>
        <v>188552.844056604</v>
      </c>
      <c r="L25">
        <f>表3_37[[#This Row],[9月]]+L24</f>
        <v>209503.160062893</v>
      </c>
      <c r="M25">
        <f>表3_37[[#This Row],[10月]]+M24</f>
        <v>230453.476069183</v>
      </c>
      <c r="N25">
        <f>表3_37[[#This Row],[11月]]+N24</f>
        <v>251403.792075472</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6294</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过程管理表单'!Y6:Y510,"&lt;"&amp;0)</f>
        <v>12</v>
      </c>
      <c r="C2" s="14">
        <f>COUNTIF('2 过程管理表单'!AB6:AB510,"&lt;"&amp;0)</f>
        <v>9</v>
      </c>
      <c r="D2" s="14">
        <f>COUNTIF('2 过程管理表单'!AE6:AE510,"&lt;"&amp;0)</f>
        <v>11</v>
      </c>
      <c r="E2" s="14">
        <f>COUNTIF('2 过程管理表单'!AH6:AH510,"&lt;"&amp;0)</f>
        <v>10</v>
      </c>
      <c r="F2" s="14">
        <f>COUNTIF('2 过程管理表单'!AK6:AK510,"&lt;"&amp;0)</f>
        <v>12</v>
      </c>
      <c r="G2" s="14">
        <f>COUNTIF('2 过程管理表单'!AN6:AN510,"&lt;"&amp;0)</f>
        <v>10</v>
      </c>
      <c r="H2" s="14">
        <f>COUNTIF('2 过程管理表单'!AQ6:AQ510,"&lt;"&amp;0)</f>
        <v>9</v>
      </c>
      <c r="I2" s="14">
        <f>COUNTIF('2 过程管理表单'!AT6:AT510,"&lt;"&amp;0)</f>
        <v>7</v>
      </c>
      <c r="J2" s="14">
        <f>COUNTIF('2 过程管理表单'!AW6:AW510,"&lt;"&amp;0)</f>
        <v>9</v>
      </c>
      <c r="K2" s="14">
        <f>COUNTIF('2 过程管理表单'!AW6:AW510,"&lt;"&amp;0)</f>
        <v>9</v>
      </c>
      <c r="L2" s="14">
        <f>COUNTIF('2 过程管理表单'!BC6:BC510,"&lt;"&amp;0)</f>
        <v>4</v>
      </c>
      <c r="M2" s="14">
        <f>COUNTIF('2 过程管理表单'!BF6:BF510,"&lt;"&amp;0)</f>
        <v>4</v>
      </c>
    </row>
    <row r="3" spans="1:13">
      <c r="A3" s="14" t="s">
        <v>9</v>
      </c>
      <c r="B3" s="14">
        <f>COUNTIF('2 过程管理表单'!Y512:Y538,"&lt;0")</f>
        <v>0</v>
      </c>
      <c r="C3" s="14">
        <f>COUNTIF('2 过程管理表单'!AB511:AB538,"&lt;"&amp;0)</f>
        <v>0</v>
      </c>
      <c r="D3" s="14">
        <f>COUNTIF('2 过程管理表单'!AE511:AE538,"&lt;"&amp;0)</f>
        <v>0</v>
      </c>
      <c r="E3" s="14">
        <f>COUNTIF('2 过程管理表单'!AH511:AH538,"&lt;"&amp;0)</f>
        <v>3</v>
      </c>
      <c r="F3" s="14">
        <f>COUNTIF('2 过程管理表单'!AK511:AK538,"&lt;"&amp;0)</f>
        <v>0</v>
      </c>
      <c r="G3" s="14">
        <f>COUNTIF('2 过程管理表单'!AN511:AN538,"&lt;"&amp;0)</f>
        <v>6</v>
      </c>
      <c r="H3" s="14">
        <f>COUNTIF('2 过程管理表单'!AQ511:AQ538,"&lt;"&amp;0)</f>
        <v>7</v>
      </c>
      <c r="I3" s="14">
        <f>COUNTIF('2 过程管理表单'!AT511:AT538,"&lt;"&amp;0)</f>
        <v>5</v>
      </c>
      <c r="J3" s="14">
        <f>COUNTIF('2 过程管理表单'!AW511:AW538,"&lt;"&amp;0)</f>
        <v>0</v>
      </c>
      <c r="K3" s="14">
        <f>COUNTIF('2 过程管理表单'!AZ511:AZ538,"&lt;"&amp;0)</f>
        <v>0</v>
      </c>
      <c r="L3" s="14">
        <f>COUNTIF('2 过程管理表单'!BC511:BC538,"&lt;"&amp;0)</f>
        <v>0</v>
      </c>
      <c r="M3" s="14">
        <f>COUNTIF('2 过程管理表单'!BF511:BF538,"&lt;"&amp;0)</f>
        <v>0</v>
      </c>
    </row>
    <row r="4" spans="1:13">
      <c r="A4" s="14" t="s">
        <v>64</v>
      </c>
      <c r="B4" s="14">
        <f>COUNTIF('2 过程管理表单'!Y540:Y600,"&lt;"&amp;0)</f>
        <v>1</v>
      </c>
      <c r="C4" s="14">
        <f>COUNTIF('2 过程管理表单'!AB540:AB600,"&lt;"&amp;0)</f>
        <v>2</v>
      </c>
      <c r="D4" s="14">
        <f>COUNTIF('2 过程管理表单'!AE540:AE600,"&lt;"&amp;0)</f>
        <v>2</v>
      </c>
      <c r="E4" s="14">
        <f>COUNTIF('2 过程管理表单'!AH540:AH600,"&lt;"&amp;0)</f>
        <v>2</v>
      </c>
      <c r="F4" s="14">
        <f>COUNTIF('2 过程管理表单'!AK540:AK600,"&lt;"&amp;0)</f>
        <v>2</v>
      </c>
      <c r="G4" s="14">
        <f>COUNTIF('2 过程管理表单'!AN540:AN600,"&lt;"&amp;0)</f>
        <v>1</v>
      </c>
      <c r="H4" s="14">
        <f>COUNTIF('2 过程管理表单'!AQ540:AQ600,"&lt;"&amp;0)</f>
        <v>1</v>
      </c>
      <c r="I4" s="14">
        <f>COUNTIF('2 过程管理表单'!AT540:AT600,"&lt;"&amp;0)</f>
        <v>2</v>
      </c>
      <c r="J4" s="14">
        <f>COUNTIF('2 过程管理表单'!AW540:AW600,"&lt;"&amp;0)</f>
        <v>1</v>
      </c>
      <c r="K4" s="14">
        <f>COUNTIF('2 过程管理表单'!AZ540:AZ600,"&lt;"&amp;0)</f>
        <v>1</v>
      </c>
      <c r="L4" s="14">
        <f>COUNTIF('2 过程管理表单'!BC540:BC600,"&lt;"&amp;0)</f>
        <v>1</v>
      </c>
      <c r="M4" s="14">
        <f>COUNTIF('2 过程管理表单'!BF540:BF600,"&lt;"&amp;0)</f>
        <v>1</v>
      </c>
    </row>
    <row r="5" spans="1:13">
      <c r="A5" s="14" t="s">
        <v>215</v>
      </c>
      <c r="B5" s="14">
        <f>COUNTIF('2 过程管理表单'!Y602:Y606,"&lt;"&amp;0)</f>
        <v>0</v>
      </c>
      <c r="C5" s="14">
        <f>COUNTIF('2 过程管理表单'!AB602:AB606,"&lt;"&amp;0)</f>
        <v>0</v>
      </c>
      <c r="D5" s="14">
        <f>COUNTIF('2 过程管理表单'!AE602:AE606,"&lt;"&amp;0)</f>
        <v>1</v>
      </c>
      <c r="E5" s="14">
        <f>COUNTIF('2 过程管理表单'!AH602:AH606,"&lt;"&amp;0)</f>
        <v>1</v>
      </c>
      <c r="F5" s="14">
        <f>COUNTIF('2 过程管理表单'!AK602:AK606,"&lt;"&amp;0)</f>
        <v>0</v>
      </c>
      <c r="G5" s="14">
        <f>COUNTIF('2 过程管理表单'!AN602:AN606,"&lt;"&amp;0)</f>
        <v>0</v>
      </c>
      <c r="H5" s="14">
        <f>COUNTIF('2 过程管理表单'!AQ602:AQ606,"&lt;"&amp;0)</f>
        <v>0</v>
      </c>
      <c r="I5" s="14">
        <f>COUNTIF('2 过程管理表单'!AT602:AT606,"&lt;"&amp;0)</f>
        <v>0</v>
      </c>
      <c r="J5" s="14">
        <f>COUNTIF('2 过程管理表单'!AW602:AW606,"&lt;"&amp;0)</f>
        <v>0</v>
      </c>
      <c r="K5" s="14">
        <f>COUNTIF('2 过程管理表单'!AZ602:AZ606,"&lt;"&amp;0)</f>
        <v>0</v>
      </c>
      <c r="L5" s="14">
        <f>COUNTIF('2 过程管理表单'!BC602:BC606,"&lt;"&amp;0)</f>
        <v>0</v>
      </c>
      <c r="M5" s="14">
        <f>COUNTIF('2 过程管理表单'!BF602:BF606,"&lt;"&amp;0)</f>
        <v>0</v>
      </c>
    </row>
    <row r="6" spans="1:13">
      <c r="A6" s="14" t="s">
        <v>216</v>
      </c>
      <c r="B6" s="14">
        <f>COUNTIF('2 过程管理表单'!Y608:Y619,"&lt;"&amp;0)</f>
        <v>0</v>
      </c>
      <c r="C6" s="14">
        <f>COUNTIF('2 过程管理表单'!AB608:AB619,"&lt;"&amp;0)</f>
        <v>0</v>
      </c>
      <c r="D6" s="14">
        <f>COUNTIF('2 过程管理表单'!AE608:AE619,"&lt;"&amp;0)</f>
        <v>1</v>
      </c>
      <c r="E6" s="14">
        <f>COUNTIF('2 过程管理表单'!AH608:AH619,"&lt;"&amp;0)</f>
        <v>0</v>
      </c>
      <c r="F6" s="14">
        <f>COUNTIF('2 过程管理表单'!AK608:AK619,"&lt;"&amp;0)</f>
        <v>0</v>
      </c>
      <c r="G6" s="14">
        <f>COUNTIF('2 过程管理表单'!AN608:AN619,"&lt;"&amp;0)</f>
        <v>1</v>
      </c>
      <c r="H6" s="14">
        <f>COUNTIF('2 过程管理表单'!AQ608:AQ619,"&lt;"&amp;0)</f>
        <v>1</v>
      </c>
      <c r="I6" s="14">
        <f>COUNTIF('2 过程管理表单'!AT608:AT619,"&lt;"&amp;0)</f>
        <v>1</v>
      </c>
      <c r="J6" s="14">
        <f>COUNTIF('2 过程管理表单'!AW608:AW619,"&lt;"&amp;0)</f>
        <v>0</v>
      </c>
      <c r="K6" s="14">
        <f>COUNTIF('2 过程管理表单'!AZ608:AZ619,"&lt;"&amp;0)</f>
        <v>0</v>
      </c>
      <c r="L6" s="14">
        <f>COUNTIF('2 过程管理表单'!BC608:BC619,"&lt;"&amp;0)</f>
        <v>0</v>
      </c>
      <c r="M6" s="14">
        <f>COUNTIF('2 过程管理表单'!BF608:BF619,"&lt;"&amp;0)</f>
        <v>0</v>
      </c>
    </row>
    <row r="7" spans="1:13">
      <c r="A7" s="14" t="s">
        <v>217</v>
      </c>
      <c r="B7" s="14">
        <f>COUNTIF('2 过程管理表单'!Y621:Y625,"&lt;"&amp;0)</f>
        <v>0</v>
      </c>
      <c r="C7" s="14">
        <f>COUNTIF('2 过程管理表单'!AB621:AB625,"&lt;"&amp;0)</f>
        <v>0</v>
      </c>
      <c r="D7" s="14">
        <f>COUNTIF('2 过程管理表单'!AE621:AE625,"&lt;"&amp;0)</f>
        <v>0</v>
      </c>
      <c r="E7" s="14">
        <f>COUNTIF('2 过程管理表单'!AH621:AH625,"&lt;"&amp;0)</f>
        <v>0</v>
      </c>
      <c r="F7" s="14">
        <f>COUNTIF('2 过程管理表单'!AK621:AK625,"&lt;"&amp;0)</f>
        <v>0</v>
      </c>
      <c r="G7" s="14">
        <f>COUNTIF('2 过程管理表单'!AN621:AN625,"&lt;"&amp;0)</f>
        <v>0</v>
      </c>
      <c r="H7" s="14">
        <f>COUNTIF('2 过程管理表单'!AQ621:AQ625,"&lt;"&amp;0)</f>
        <v>0</v>
      </c>
      <c r="I7" s="14">
        <f>COUNTIF('2 过程管理表单'!AT621:AT625,"&lt;"&amp;0)</f>
        <v>1</v>
      </c>
      <c r="J7" s="14">
        <f>COUNTIF('2 过程管理表单'!AW621:AW625,"&lt;"&amp;0)</f>
        <v>0</v>
      </c>
      <c r="K7" s="14">
        <f>COUNTIF('2 过程管理表单'!AZ621:AZ625,"&lt;"&amp;0)</f>
        <v>0</v>
      </c>
      <c r="L7" s="14">
        <f>COUNTIF('2 过程管理表单'!BC621:BC625,"&lt;"&amp;0)</f>
        <v>0</v>
      </c>
      <c r="M7" s="14">
        <f>COUNTIF('2 过程管理表单'!BF621:BF625,"&lt;"&amp;0)</f>
        <v>0</v>
      </c>
    </row>
    <row r="8" spans="1:13">
      <c r="A8" s="14" t="s">
        <v>6320</v>
      </c>
      <c r="B8" s="14">
        <f>B2+B3+B4+B5+B6+B7</f>
        <v>13</v>
      </c>
      <c r="C8" s="14">
        <f t="shared" ref="C8:M8" si="0">SUM(C2:C7)</f>
        <v>11</v>
      </c>
      <c r="D8" s="14">
        <f t="shared" si="0"/>
        <v>15</v>
      </c>
      <c r="E8" s="14">
        <f t="shared" si="0"/>
        <v>16</v>
      </c>
      <c r="F8" s="14">
        <f t="shared" si="0"/>
        <v>14</v>
      </c>
      <c r="G8" s="14">
        <f t="shared" si="0"/>
        <v>18</v>
      </c>
      <c r="H8" s="14">
        <f t="shared" si="0"/>
        <v>18</v>
      </c>
      <c r="I8" s="14">
        <f t="shared" si="0"/>
        <v>16</v>
      </c>
      <c r="J8" s="14">
        <f t="shared" si="0"/>
        <v>10</v>
      </c>
      <c r="K8" s="14">
        <f t="shared" si="0"/>
        <v>10</v>
      </c>
      <c r="L8" s="14">
        <f t="shared" si="0"/>
        <v>5</v>
      </c>
      <c r="M8" s="14">
        <f t="shared" si="0"/>
        <v>5</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C22" workbookViewId="0">
      <selection activeCell="A1" sqref="A1:N39"/>
    </sheetView>
  </sheetViews>
  <sheetFormatPr defaultColWidth="9" defaultRowHeight="13.5"/>
  <cols>
    <col min="1" max="1" width="14.375" customWidth="1"/>
    <col min="2" max="2" width="23.5" customWidth="1"/>
    <col min="3" max="14" width="12.625"/>
  </cols>
  <sheetData>
    <row r="1" spans="1:14">
      <c r="A1" s="4" t="s">
        <v>6294</v>
      </c>
      <c r="B1" s="20" t="s">
        <v>6295</v>
      </c>
      <c r="C1" s="1" t="s">
        <v>766</v>
      </c>
      <c r="D1" s="1" t="s">
        <v>767</v>
      </c>
      <c r="E1" s="1" t="s">
        <v>768</v>
      </c>
      <c r="F1" s="1" t="s">
        <v>769</v>
      </c>
      <c r="G1" s="1" t="s">
        <v>770</v>
      </c>
      <c r="H1" s="1" t="s">
        <v>771</v>
      </c>
      <c r="I1" s="1" t="s">
        <v>772</v>
      </c>
      <c r="J1" s="1" t="s">
        <v>773</v>
      </c>
      <c r="K1" s="1" t="s">
        <v>774</v>
      </c>
      <c r="L1" s="1" t="s">
        <v>775</v>
      </c>
      <c r="M1" s="1" t="s">
        <v>776</v>
      </c>
      <c r="N1" s="1" t="s">
        <v>777</v>
      </c>
    </row>
    <row r="2" spans="1:14">
      <c r="A2" s="14" t="s">
        <v>214</v>
      </c>
      <c r="B2" s="20" t="s">
        <v>6296</v>
      </c>
      <c r="C2">
        <f>'2 过程管理表单'!Z5</f>
        <v>302844.670942322</v>
      </c>
      <c r="D2">
        <f>'2 过程管理表单'!AC5</f>
        <v>313867.204662082</v>
      </c>
      <c r="E2">
        <f>'2 过程管理表单'!AF5</f>
        <v>272707.435826043</v>
      </c>
      <c r="F2">
        <f>'2 过程管理表单'!AI5</f>
        <v>252565.360476816</v>
      </c>
      <c r="G2">
        <f>'2 过程管理表单'!AL5</f>
        <v>263384.205826043</v>
      </c>
      <c r="H2">
        <f>'2 过程管理表单'!AO5</f>
        <v>252725.983513017</v>
      </c>
      <c r="I2">
        <f>'2 过程管理表单'!AR5</f>
        <v>260201.070283521</v>
      </c>
      <c r="J2">
        <f>'2 过程管理表单'!AU5</f>
        <v>258968.699753378</v>
      </c>
      <c r="K2">
        <f>'2 过程管理表单'!AX5</f>
        <v>217967.473446751</v>
      </c>
      <c r="L2">
        <f>'2 过程管理表单'!BA5</f>
        <v>156150.891736289</v>
      </c>
      <c r="M2">
        <f>'2 过程管理表单'!BD5</f>
        <v>151113.766196409</v>
      </c>
      <c r="N2">
        <f>'2 过程管理表单'!BG5</f>
        <v>156150.891736289</v>
      </c>
    </row>
    <row r="3" spans="1:14">
      <c r="A3" s="14" t="s">
        <v>214</v>
      </c>
      <c r="B3" s="20" t="s">
        <v>6297</v>
      </c>
      <c r="C3">
        <f>C2</f>
        <v>302844.670942322</v>
      </c>
      <c r="D3">
        <f t="shared" ref="D3:N3" si="0">C3+D2</f>
        <v>616711.875604404</v>
      </c>
      <c r="E3">
        <f t="shared" si="0"/>
        <v>889419.311430447</v>
      </c>
      <c r="F3">
        <f t="shared" si="0"/>
        <v>1141984.67190726</v>
      </c>
      <c r="G3">
        <f t="shared" si="0"/>
        <v>1405368.87773331</v>
      </c>
      <c r="H3">
        <f t="shared" si="0"/>
        <v>1658094.86124632</v>
      </c>
      <c r="I3">
        <f t="shared" si="0"/>
        <v>1918295.93152984</v>
      </c>
      <c r="J3">
        <f t="shared" si="0"/>
        <v>2177264.63128322</v>
      </c>
      <c r="K3">
        <f t="shared" si="0"/>
        <v>2395232.10472997</v>
      </c>
      <c r="L3">
        <f t="shared" si="0"/>
        <v>2551382.99646626</v>
      </c>
      <c r="M3">
        <f t="shared" si="0"/>
        <v>2702496.76266267</v>
      </c>
      <c r="N3">
        <f t="shared" si="0"/>
        <v>2858647.65439896</v>
      </c>
    </row>
    <row r="4" spans="1:14">
      <c r="A4" s="14" t="s">
        <v>214</v>
      </c>
      <c r="B4" s="20" t="s">
        <v>6298</v>
      </c>
      <c r="C4">
        <f>'2 过程管理表单'!X5</f>
        <v>448781.737227489</v>
      </c>
      <c r="D4">
        <f>'2 过程管理表单'!AA5</f>
        <v>448781.737227489</v>
      </c>
      <c r="E4">
        <f>'2 过程管理表单'!AD5</f>
        <v>448781.737227489</v>
      </c>
      <c r="F4">
        <f>'2 过程管理表单'!AG5</f>
        <v>448781.737227489</v>
      </c>
      <c r="G4">
        <f>'2 过程管理表单'!AJ5</f>
        <v>448781.737227489</v>
      </c>
      <c r="H4">
        <f>'2 过程管理表单'!AM5</f>
        <v>448781.737227489</v>
      </c>
      <c r="I4">
        <f>'2 过程管理表单'!AP5</f>
        <v>448781.737227489</v>
      </c>
      <c r="J4">
        <f>'2 过程管理表单'!AS5</f>
        <v>448781.737227489</v>
      </c>
      <c r="K4">
        <f>'2 过程管理表单'!AV5</f>
        <v>448781.737227489</v>
      </c>
      <c r="L4">
        <f>'2 过程管理表单'!AY5</f>
        <v>448781.737227489</v>
      </c>
      <c r="M4">
        <f>'2 过程管理表单'!BB5</f>
        <v>448781.737227489</v>
      </c>
      <c r="N4">
        <f>'2 过程管理表单'!BE5</f>
        <v>448781.737227489</v>
      </c>
    </row>
    <row r="5" spans="1:14">
      <c r="A5" s="14" t="s">
        <v>214</v>
      </c>
      <c r="B5" s="20" t="s">
        <v>6299</v>
      </c>
      <c r="C5">
        <f>C4</f>
        <v>448781.737227489</v>
      </c>
      <c r="D5">
        <f t="shared" ref="D5:N5" si="1">C5+D4</f>
        <v>897563.474454979</v>
      </c>
      <c r="E5">
        <f t="shared" si="1"/>
        <v>1346345.21168247</v>
      </c>
      <c r="F5">
        <f t="shared" si="1"/>
        <v>1795126.94890996</v>
      </c>
      <c r="G5">
        <f t="shared" si="1"/>
        <v>2243908.68613745</v>
      </c>
      <c r="H5">
        <f t="shared" si="1"/>
        <v>2692690.42336494</v>
      </c>
      <c r="I5">
        <f t="shared" si="1"/>
        <v>3141472.16059243</v>
      </c>
      <c r="J5">
        <f t="shared" si="1"/>
        <v>3590253.89781991</v>
      </c>
      <c r="K5">
        <f t="shared" si="1"/>
        <v>4039035.6350474</v>
      </c>
      <c r="L5">
        <f t="shared" si="1"/>
        <v>4487817.37227489</v>
      </c>
      <c r="M5">
        <f t="shared" si="1"/>
        <v>4936599.10950238</v>
      </c>
      <c r="N5">
        <f t="shared" si="1"/>
        <v>5385380.84672987</v>
      </c>
    </row>
    <row r="6" spans="1:14">
      <c r="A6" s="14" t="s">
        <v>9</v>
      </c>
      <c r="B6" s="37" t="s">
        <v>6300</v>
      </c>
      <c r="C6">
        <f>'2 过程管理表单'!Z511</f>
        <v>0</v>
      </c>
      <c r="D6">
        <f>'2 过程管理表单'!AC511</f>
        <v>0</v>
      </c>
      <c r="E6">
        <f>'2 过程管理表单'!AF511</f>
        <v>0</v>
      </c>
      <c r="F6">
        <f>'2 过程管理表单'!AI511</f>
        <v>13340</v>
      </c>
      <c r="G6">
        <f>'2 过程管理表单'!AL511</f>
        <v>0</v>
      </c>
      <c r="H6">
        <f>'2 过程管理表单'!AO511</f>
        <v>3299.52</v>
      </c>
      <c r="I6">
        <f>'2 过程管理表单'!AR511</f>
        <v>4805.05</v>
      </c>
      <c r="J6">
        <f>'2 过程管理表单'!AU511</f>
        <v>6100.92</v>
      </c>
      <c r="K6">
        <f>'2 过程管理表单'!AX511</f>
        <v>0</v>
      </c>
      <c r="L6">
        <f>'2 过程管理表单'!BA511</f>
        <v>0</v>
      </c>
      <c r="M6">
        <f>'2 过程管理表单'!BD511</f>
        <v>0</v>
      </c>
      <c r="N6">
        <f>'2 过程管理表单'!BG511</f>
        <v>0</v>
      </c>
    </row>
    <row r="7" spans="1:14">
      <c r="A7" s="14" t="s">
        <v>9</v>
      </c>
      <c r="B7" s="37" t="s">
        <v>6301</v>
      </c>
      <c r="C7">
        <f>C6</f>
        <v>0</v>
      </c>
      <c r="D7">
        <f t="shared" ref="D7:N7" si="2">C7+D6</f>
        <v>0</v>
      </c>
      <c r="E7">
        <f t="shared" si="2"/>
        <v>0</v>
      </c>
      <c r="F7">
        <f t="shared" si="2"/>
        <v>13340</v>
      </c>
      <c r="G7">
        <f t="shared" si="2"/>
        <v>13340</v>
      </c>
      <c r="H7">
        <f t="shared" si="2"/>
        <v>16639.52</v>
      </c>
      <c r="I7">
        <f t="shared" si="2"/>
        <v>21444.57</v>
      </c>
      <c r="J7">
        <f t="shared" si="2"/>
        <v>27545.49</v>
      </c>
      <c r="K7">
        <f t="shared" si="2"/>
        <v>27545.49</v>
      </c>
      <c r="L7">
        <f t="shared" si="2"/>
        <v>27545.49</v>
      </c>
      <c r="M7">
        <f t="shared" si="2"/>
        <v>27545.49</v>
      </c>
      <c r="N7">
        <f t="shared" si="2"/>
        <v>27545.49</v>
      </c>
    </row>
    <row r="8" spans="1:14">
      <c r="A8" s="14" t="s">
        <v>9</v>
      </c>
      <c r="B8" s="20" t="s">
        <v>6302</v>
      </c>
      <c r="C8">
        <f>'2 过程管理表单'!X511</f>
        <v>11935.3745756109</v>
      </c>
      <c r="D8">
        <f>'2 过程管理表单'!AA511</f>
        <v>11935.3745756109</v>
      </c>
      <c r="E8">
        <f>'2 过程管理表单'!AD511</f>
        <v>11935.3745756109</v>
      </c>
      <c r="F8">
        <f>'2 过程管理表单'!AG511</f>
        <v>11935.3745756109</v>
      </c>
      <c r="G8">
        <f>'2 过程管理表单'!AJ511</f>
        <v>11935.3745756109</v>
      </c>
      <c r="H8">
        <f>'2 过程管理表单'!AM511</f>
        <v>11935.3745756109</v>
      </c>
      <c r="I8">
        <f>'2 过程管理表单'!AP511</f>
        <v>11935.3745756109</v>
      </c>
      <c r="J8">
        <f>'2 过程管理表单'!AS511</f>
        <v>11935.3745756109</v>
      </c>
      <c r="K8">
        <f>'2 过程管理表单'!AV511</f>
        <v>11935.3745756109</v>
      </c>
      <c r="L8">
        <f>'2 过程管理表单'!AY511</f>
        <v>11935.3745756109</v>
      </c>
      <c r="M8">
        <f>'2 过程管理表单'!BB511</f>
        <v>11935.3745756109</v>
      </c>
      <c r="N8">
        <f>'2 过程管理表单'!BE511</f>
        <v>11935.3745756109</v>
      </c>
    </row>
    <row r="9" spans="1:14">
      <c r="A9" s="14" t="s">
        <v>9</v>
      </c>
      <c r="B9" s="20" t="s">
        <v>6303</v>
      </c>
      <c r="C9">
        <f>C8</f>
        <v>11935.3745756109</v>
      </c>
      <c r="D9">
        <f t="shared" ref="D9:N9" si="3">C9+D8</f>
        <v>23870.7491512217</v>
      </c>
      <c r="E9">
        <f t="shared" si="3"/>
        <v>35806.1237268325</v>
      </c>
      <c r="F9">
        <f t="shared" si="3"/>
        <v>47741.4983024434</v>
      </c>
      <c r="G9">
        <f t="shared" si="3"/>
        <v>59676.8728780543</v>
      </c>
      <c r="H9">
        <f t="shared" si="3"/>
        <v>71612.2474536651</v>
      </c>
      <c r="I9">
        <f t="shared" si="3"/>
        <v>83547.622029276</v>
      </c>
      <c r="J9">
        <f t="shared" si="3"/>
        <v>95482.9966048868</v>
      </c>
      <c r="K9">
        <f t="shared" si="3"/>
        <v>107418.371180498</v>
      </c>
      <c r="L9">
        <f t="shared" si="3"/>
        <v>119353.745756109</v>
      </c>
      <c r="M9">
        <f t="shared" si="3"/>
        <v>131289.120331719</v>
      </c>
      <c r="N9">
        <f t="shared" si="3"/>
        <v>143224.49490733</v>
      </c>
    </row>
    <row r="10" spans="1:14">
      <c r="A10" s="14" t="s">
        <v>64</v>
      </c>
      <c r="B10" s="20" t="s">
        <v>6304</v>
      </c>
      <c r="C10">
        <f>'2 过程管理表单'!Z539</f>
        <v>609391.369152035</v>
      </c>
      <c r="D10">
        <f>'2 过程管理表单'!AC539</f>
        <v>560063.634697155</v>
      </c>
      <c r="E10">
        <f>'2 过程管理表单'!AF539</f>
        <v>620070.452700422</v>
      </c>
      <c r="F10">
        <f>'2 过程管理表单'!AI539</f>
        <v>600068.180032666</v>
      </c>
      <c r="G10">
        <f>'2 过程管理表单'!AL539</f>
        <v>620070.452700422</v>
      </c>
      <c r="H10">
        <f>'2 过程管理表单'!AO539</f>
        <v>588202.53164557</v>
      </c>
      <c r="I10">
        <f>'2 过程管理表单'!AR539</f>
        <v>607809.282700422</v>
      </c>
      <c r="J10">
        <f>'2 过程管理表单'!AU539</f>
        <v>619721.972700422</v>
      </c>
      <c r="K10">
        <f>'2 过程管理表单'!AX539</f>
        <v>588202.53164557</v>
      </c>
      <c r="L10">
        <f>'2 过程管理表单'!BA539</f>
        <v>607809.282700422</v>
      </c>
      <c r="M10">
        <f>'2 过程管理表单'!BD539</f>
        <v>588202.53164557</v>
      </c>
      <c r="N10">
        <f>'2 过程管理表单'!BG539</f>
        <v>607809.282700422</v>
      </c>
    </row>
    <row r="11" spans="1:14">
      <c r="A11" s="14" t="s">
        <v>64</v>
      </c>
      <c r="B11" s="20" t="s">
        <v>6305</v>
      </c>
      <c r="C11">
        <f>C10</f>
        <v>609391.369152035</v>
      </c>
      <c r="D11">
        <f t="shared" ref="D11:N11" si="4">C11+D10</f>
        <v>1169455.00384919</v>
      </c>
      <c r="E11">
        <f t="shared" si="4"/>
        <v>1789525.45654961</v>
      </c>
      <c r="F11">
        <f t="shared" si="4"/>
        <v>2389593.63658228</v>
      </c>
      <c r="G11">
        <f t="shared" si="4"/>
        <v>3009664.0892827</v>
      </c>
      <c r="H11">
        <f t="shared" si="4"/>
        <v>3597866.62092827</v>
      </c>
      <c r="I11">
        <f t="shared" si="4"/>
        <v>4205675.90362869</v>
      </c>
      <c r="J11">
        <f t="shared" si="4"/>
        <v>4825397.87632911</v>
      </c>
      <c r="K11">
        <f t="shared" si="4"/>
        <v>5413600.40797468</v>
      </c>
      <c r="L11">
        <f t="shared" si="4"/>
        <v>6021409.69067511</v>
      </c>
      <c r="M11">
        <f t="shared" si="4"/>
        <v>6609612.22232068</v>
      </c>
      <c r="N11">
        <f t="shared" si="4"/>
        <v>7217421.5050211</v>
      </c>
    </row>
    <row r="12" spans="1:14">
      <c r="A12" s="14" t="s">
        <v>64</v>
      </c>
      <c r="B12" s="20" t="s">
        <v>6306</v>
      </c>
      <c r="C12">
        <f>'2 过程管理表单'!X539</f>
        <v>20318.3580631373</v>
      </c>
      <c r="D12">
        <f>'2 过程管理表单'!AA539</f>
        <v>20318.3580631373</v>
      </c>
      <c r="E12">
        <f>'2 过程管理表单'!AD539</f>
        <v>20318.3580631373</v>
      </c>
      <c r="F12">
        <f>'2 过程管理表单'!AG539</f>
        <v>20318.3580631373</v>
      </c>
      <c r="G12">
        <f>'2 过程管理表单'!AJ539</f>
        <v>20318.3580631373</v>
      </c>
      <c r="H12">
        <f>'2 过程管理表单'!AM539</f>
        <v>20318.3580631373</v>
      </c>
      <c r="I12">
        <f>'2 过程管理表单'!AP539</f>
        <v>20318.3580631373</v>
      </c>
      <c r="J12">
        <f>'2 过程管理表单'!AS539</f>
        <v>20318.3580631373</v>
      </c>
      <c r="K12">
        <f>'2 过程管理表单'!AV539</f>
        <v>20318.3580631373</v>
      </c>
      <c r="L12">
        <f>'2 过程管理表单'!AY539</f>
        <v>20318.3580631373</v>
      </c>
      <c r="M12">
        <f>'2 过程管理表单'!BB539</f>
        <v>20318.3580631373</v>
      </c>
      <c r="N12">
        <f>'2 过程管理表单'!BE539</f>
        <v>20318.3580631373</v>
      </c>
    </row>
    <row r="13" spans="1:14">
      <c r="A13" s="14" t="s">
        <v>64</v>
      </c>
      <c r="B13" s="20" t="s">
        <v>6307</v>
      </c>
      <c r="C13">
        <f>C12</f>
        <v>20318.3580631373</v>
      </c>
      <c r="D13">
        <f t="shared" ref="D13:N13" si="5">C13+D12</f>
        <v>40636.7161262746</v>
      </c>
      <c r="E13">
        <f t="shared" si="5"/>
        <v>60955.0741894119</v>
      </c>
      <c r="F13">
        <f t="shared" si="5"/>
        <v>81273.4322525492</v>
      </c>
      <c r="G13">
        <f t="shared" si="5"/>
        <v>101591.790315686</v>
      </c>
      <c r="H13">
        <f t="shared" si="5"/>
        <v>121910.148378824</v>
      </c>
      <c r="I13">
        <f t="shared" si="5"/>
        <v>142228.506441961</v>
      </c>
      <c r="J13">
        <f t="shared" si="5"/>
        <v>162546.864505098</v>
      </c>
      <c r="K13">
        <f t="shared" si="5"/>
        <v>182865.222568236</v>
      </c>
      <c r="L13">
        <f t="shared" si="5"/>
        <v>203183.580631373</v>
      </c>
      <c r="M13">
        <f t="shared" si="5"/>
        <v>223501.93869451</v>
      </c>
      <c r="N13">
        <f t="shared" si="5"/>
        <v>243820.296757648</v>
      </c>
    </row>
    <row r="14" spans="1:14">
      <c r="A14" s="14" t="s">
        <v>215</v>
      </c>
      <c r="B14" s="20" t="s">
        <v>6308</v>
      </c>
      <c r="C14">
        <f>'2 过程管理表单'!Z601</f>
        <v>0</v>
      </c>
      <c r="D14">
        <f>'2 过程管理表单'!AC601</f>
        <v>0</v>
      </c>
      <c r="E14">
        <f>'2 过程管理表单'!AF601</f>
        <v>105960.47</v>
      </c>
      <c r="F14">
        <f>'2 过程管理表单'!AI601</f>
        <v>147195.89</v>
      </c>
      <c r="G14">
        <f>'2 过程管理表单'!AL601</f>
        <v>0</v>
      </c>
      <c r="H14">
        <f>'2 过程管理表单'!AO601</f>
        <v>0</v>
      </c>
      <c r="I14">
        <f>'2 过程管理表单'!AR601</f>
        <v>0</v>
      </c>
      <c r="J14">
        <f>'2 过程管理表单'!AU601</f>
        <v>0</v>
      </c>
      <c r="K14">
        <f>'2 过程管理表单'!AX601</f>
        <v>0</v>
      </c>
      <c r="L14">
        <f>'2 过程管理表单'!BA601</f>
        <v>0</v>
      </c>
      <c r="M14">
        <f>'2 过程管理表单'!BD601</f>
        <v>0</v>
      </c>
      <c r="N14">
        <f>'2 过程管理表单'!BG601</f>
        <v>0</v>
      </c>
    </row>
    <row r="15" spans="1:14">
      <c r="A15" s="14" t="s">
        <v>215</v>
      </c>
      <c r="B15" s="20" t="s">
        <v>6309</v>
      </c>
      <c r="C15">
        <f>C14</f>
        <v>0</v>
      </c>
      <c r="D15">
        <f t="shared" ref="D15:N15" si="6">C15+D14</f>
        <v>0</v>
      </c>
      <c r="E15">
        <f t="shared" si="6"/>
        <v>105960.47</v>
      </c>
      <c r="F15">
        <f t="shared" si="6"/>
        <v>253156.36</v>
      </c>
      <c r="G15">
        <f t="shared" si="6"/>
        <v>253156.36</v>
      </c>
      <c r="H15">
        <f t="shared" si="6"/>
        <v>253156.36</v>
      </c>
      <c r="I15">
        <f t="shared" si="6"/>
        <v>253156.36</v>
      </c>
      <c r="J15">
        <f t="shared" si="6"/>
        <v>253156.36</v>
      </c>
      <c r="K15">
        <f t="shared" si="6"/>
        <v>253156.36</v>
      </c>
      <c r="L15">
        <f t="shared" si="6"/>
        <v>253156.36</v>
      </c>
      <c r="M15">
        <f t="shared" si="6"/>
        <v>253156.36</v>
      </c>
      <c r="N15">
        <f t="shared" si="6"/>
        <v>253156.36</v>
      </c>
    </row>
    <row r="16" spans="1:14">
      <c r="A16" s="14" t="s">
        <v>215</v>
      </c>
      <c r="B16" s="20" t="s">
        <v>6310</v>
      </c>
      <c r="C16">
        <f>'2 过程管理表单'!X601</f>
        <v>45177.3949652032</v>
      </c>
      <c r="D16">
        <f>'2 过程管理表单'!AA601</f>
        <v>45177.3949652032</v>
      </c>
      <c r="E16">
        <f>'2 过程管理表单'!AD601</f>
        <v>45177.3949652032</v>
      </c>
      <c r="F16">
        <f>'2 过程管理表单'!AG601</f>
        <v>45177.3949652032</v>
      </c>
      <c r="G16">
        <f>'2 过程管理表单'!AJ601</f>
        <v>45177.3949652032</v>
      </c>
      <c r="H16">
        <f>'2 过程管理表单'!AM601</f>
        <v>45177.3949652032</v>
      </c>
      <c r="I16">
        <f>'2 过程管理表单'!AP601</f>
        <v>45177.3949652032</v>
      </c>
      <c r="J16">
        <f>'2 过程管理表单'!AS601</f>
        <v>45177.3949652032</v>
      </c>
      <c r="K16">
        <f>'2 过程管理表单'!AV601</f>
        <v>45177.3949652032</v>
      </c>
      <c r="L16">
        <f>'2 过程管理表单'!AY601</f>
        <v>45177.3949652032</v>
      </c>
      <c r="M16">
        <f>'2 过程管理表单'!BB601</f>
        <v>45177.3949652032</v>
      </c>
      <c r="N16" s="1">
        <f>'2 过程管理表单'!BE601</f>
        <v>45177.3949652032</v>
      </c>
    </row>
    <row r="17" spans="1:14">
      <c r="A17" s="14" t="s">
        <v>215</v>
      </c>
      <c r="B17" s="20" t="s">
        <v>6311</v>
      </c>
      <c r="C17">
        <f>C16</f>
        <v>45177.3949652032</v>
      </c>
      <c r="D17">
        <f>表3_3[[#This Row],[1月]]+D16</f>
        <v>90354.7899304064</v>
      </c>
      <c r="E17">
        <f>表3_3[[#This Row],[2月]]+E16</f>
        <v>135532.18489561</v>
      </c>
      <c r="F17">
        <f>表3_3[[#This Row],[3月]]+F16</f>
        <v>180709.579860813</v>
      </c>
      <c r="G17">
        <f>表3_3[[#This Row],[4月]]+G16</f>
        <v>225886.974826016</v>
      </c>
      <c r="H17">
        <f>表3_3[[#This Row],[5月]]+H16</f>
        <v>271064.369791219</v>
      </c>
      <c r="I17">
        <f>表3_3[[#This Row],[6月]]+I16</f>
        <v>316241.764756423</v>
      </c>
      <c r="J17">
        <f>表3_3[[#This Row],[7月]]+J16</f>
        <v>361419.159721626</v>
      </c>
      <c r="K17">
        <f>表3_3[[#This Row],[8月]]+K16</f>
        <v>406596.554686829</v>
      </c>
      <c r="L17">
        <f>表3_3[[#This Row],[9月]]+L16</f>
        <v>451773.949652032</v>
      </c>
      <c r="M17">
        <f>表3_3[[#This Row],[10月]]+M16</f>
        <v>496951.344617236</v>
      </c>
      <c r="N17">
        <f>表3_3[[#This Row],[11月]]+N16</f>
        <v>542128.739582439</v>
      </c>
    </row>
    <row r="18" spans="1:14">
      <c r="A18" s="38" t="s">
        <v>216</v>
      </c>
      <c r="B18" s="20" t="s">
        <v>6312</v>
      </c>
      <c r="C18">
        <f>'2 过程管理表单'!Z607</f>
        <v>0</v>
      </c>
      <c r="D18">
        <f>'2 过程管理表单'!AC607</f>
        <v>0</v>
      </c>
      <c r="E18">
        <f>'2 过程管理表单'!AF607</f>
        <v>5678</v>
      </c>
      <c r="F18">
        <f>'2 过程管理表单'!AI607</f>
        <v>0</v>
      </c>
      <c r="G18">
        <f>'2 过程管理表单'!AL607</f>
        <v>0</v>
      </c>
      <c r="H18">
        <f>'2 过程管理表单'!AO607</f>
        <v>152568.98</v>
      </c>
      <c r="I18">
        <f>'2 过程管理表单'!AR607</f>
        <v>100171.12</v>
      </c>
      <c r="J18">
        <f>'2 过程管理表单'!AU607</f>
        <v>133364.68</v>
      </c>
      <c r="K18">
        <f>'2 过程管理表单'!AX607</f>
        <v>0</v>
      </c>
      <c r="L18">
        <f>'2 过程管理表单'!BA607</f>
        <v>0</v>
      </c>
      <c r="M18">
        <f>'2 过程管理表单'!BD607</f>
        <v>0</v>
      </c>
      <c r="N18">
        <f>'2 过程管理表单'!BG607</f>
        <v>0</v>
      </c>
    </row>
    <row r="19" spans="1:14">
      <c r="A19" s="14" t="s">
        <v>216</v>
      </c>
      <c r="B19" s="20" t="s">
        <v>6313</v>
      </c>
      <c r="C19">
        <f>C18</f>
        <v>0</v>
      </c>
      <c r="D19">
        <f>表3_3[[#This Row],[1月]]+D18</f>
        <v>0</v>
      </c>
      <c r="E19">
        <f>表3_3[[#This Row],[2月]]+E18</f>
        <v>5678</v>
      </c>
      <c r="F19">
        <f>表3_3[[#This Row],[3月]]+F18</f>
        <v>5678</v>
      </c>
      <c r="G19">
        <f>表3_3[[#This Row],[4月]]+G18</f>
        <v>5678</v>
      </c>
      <c r="H19">
        <f>表3_3[[#This Row],[5月]]+H18</f>
        <v>158246.98</v>
      </c>
      <c r="I19">
        <f>表3_3[[#This Row],[6月]]+I18</f>
        <v>258418.1</v>
      </c>
      <c r="J19">
        <f>表3_3[[#This Row],[7月]]+J18</f>
        <v>391782.78</v>
      </c>
      <c r="K19">
        <f>表3_3[[#This Row],[8月]]+K18</f>
        <v>391782.78</v>
      </c>
      <c r="L19">
        <f>表3_3[[#This Row],[9月]]+L18</f>
        <v>391782.78</v>
      </c>
      <c r="M19">
        <f>表3_3[[#This Row],[10月]]+M18</f>
        <v>391782.78</v>
      </c>
      <c r="N19">
        <f>表3_3[[#This Row],[11月]]+N18</f>
        <v>391782.78</v>
      </c>
    </row>
    <row r="20" spans="1:14">
      <c r="A20" s="14" t="s">
        <v>216</v>
      </c>
      <c r="B20" s="20" t="s">
        <v>6314</v>
      </c>
      <c r="C20">
        <f>'2 过程管理表单'!X607</f>
        <v>2600</v>
      </c>
      <c r="D20">
        <f>'2 过程管理表单'!AA607</f>
        <v>2600</v>
      </c>
      <c r="E20">
        <f>'2 过程管理表单'!AD607</f>
        <v>2600</v>
      </c>
      <c r="F20">
        <f>'2 过程管理表单'!AG607</f>
        <v>2600</v>
      </c>
      <c r="G20">
        <f>'2 过程管理表单'!AJ607</f>
        <v>2600</v>
      </c>
      <c r="H20">
        <f>'2 过程管理表单'!AM607</f>
        <v>2600</v>
      </c>
      <c r="I20">
        <f>'2 过程管理表单'!AP607</f>
        <v>2600</v>
      </c>
      <c r="J20">
        <f>'2 过程管理表单'!AS607</f>
        <v>2600</v>
      </c>
      <c r="K20">
        <f>'2 过程管理表单'!AV607</f>
        <v>2600</v>
      </c>
      <c r="L20">
        <f>'2 过程管理表单'!AY607</f>
        <v>2600</v>
      </c>
      <c r="M20">
        <f>'2 过程管理表单'!BB607</f>
        <v>2600</v>
      </c>
      <c r="N20">
        <f>'2 过程管理表单'!BE607</f>
        <v>2600</v>
      </c>
    </row>
    <row r="21" spans="1:14">
      <c r="A21" s="14" t="s">
        <v>216</v>
      </c>
      <c r="B21" s="20" t="s">
        <v>6315</v>
      </c>
      <c r="C21">
        <f>C20</f>
        <v>2600</v>
      </c>
      <c r="D21">
        <f>表3_3[[#This Row],[1月]]+D20</f>
        <v>5200</v>
      </c>
      <c r="E21">
        <f>表3_3[[#This Row],[2月]]+E20</f>
        <v>7800</v>
      </c>
      <c r="F21">
        <f>表3_3[[#This Row],[3月]]+F20</f>
        <v>10400</v>
      </c>
      <c r="G21">
        <f>表3_3[[#This Row],[4月]]+G20</f>
        <v>13000</v>
      </c>
      <c r="H21">
        <f>表3_3[[#This Row],[5月]]+H20</f>
        <v>15600</v>
      </c>
      <c r="I21">
        <f>表3_3[[#This Row],[6月]]+I20</f>
        <v>18200</v>
      </c>
      <c r="J21">
        <f>表3_3[[#This Row],[7月]]+J20</f>
        <v>20800</v>
      </c>
      <c r="K21">
        <f>表3_3[[#This Row],[8月]]+K20</f>
        <v>23400</v>
      </c>
      <c r="L21">
        <f>表3_3[[#This Row],[9月]]+L20</f>
        <v>26000</v>
      </c>
      <c r="M21">
        <f>表3_3[[#This Row],[10月]]+M20</f>
        <v>28600</v>
      </c>
      <c r="N21">
        <f>表3_3[[#This Row],[11月]]+N20</f>
        <v>31200</v>
      </c>
    </row>
    <row r="22" spans="1:14">
      <c r="A22" s="14" t="s">
        <v>217</v>
      </c>
      <c r="B22" s="20" t="s">
        <v>6316</v>
      </c>
      <c r="C22">
        <f>'2 过程管理表单'!Z620</f>
        <v>0</v>
      </c>
      <c r="D22">
        <f>'2 过程管理表单'!AC620</f>
        <v>0</v>
      </c>
      <c r="E22">
        <f>'2 过程管理表单'!AF620</f>
        <v>0</v>
      </c>
      <c r="F22">
        <f>'2 过程管理表单'!AI620</f>
        <v>0</v>
      </c>
      <c r="G22">
        <f>'2 过程管理表单'!AL620</f>
        <v>0</v>
      </c>
      <c r="H22">
        <f>'2 过程管理表单'!AO620</f>
        <v>0</v>
      </c>
      <c r="I22">
        <f>'2 过程管理表单'!AR620</f>
        <v>0</v>
      </c>
      <c r="J22">
        <f>'2 过程管理表单'!AU620</f>
        <v>3690</v>
      </c>
      <c r="K22">
        <f>'2 过程管理表单'!AX620</f>
        <v>0</v>
      </c>
      <c r="L22">
        <f>'2 过程管理表单'!BA620</f>
        <v>0</v>
      </c>
      <c r="M22">
        <f>'2 过程管理表单'!BD620</f>
        <v>0</v>
      </c>
      <c r="N22">
        <f>'2 过程管理表单'!BG620</f>
        <v>0</v>
      </c>
    </row>
    <row r="23" spans="1:14">
      <c r="A23" s="14" t="s">
        <v>217</v>
      </c>
      <c r="B23" s="20" t="s">
        <v>6317</v>
      </c>
      <c r="C23">
        <f>C22</f>
        <v>0</v>
      </c>
      <c r="D23">
        <f>表3_3[[#This Row],[1月]]+D22</f>
        <v>0</v>
      </c>
      <c r="E23">
        <f>表3_3[[#This Row],[2月]]+E22</f>
        <v>0</v>
      </c>
      <c r="F23">
        <f>表3_3[[#This Row],[3月]]+F22</f>
        <v>0</v>
      </c>
      <c r="G23">
        <f>表3_3[[#This Row],[4月]]+G22</f>
        <v>0</v>
      </c>
      <c r="H23">
        <f>表3_3[[#This Row],[5月]]+H22</f>
        <v>0</v>
      </c>
      <c r="I23">
        <f>表3_3[[#This Row],[6月]]+I22</f>
        <v>0</v>
      </c>
      <c r="J23">
        <f>表3_3[[#This Row],[7月]]+J22</f>
        <v>3690</v>
      </c>
      <c r="K23">
        <f>表3_3[[#This Row],[8月]]+K22</f>
        <v>3690</v>
      </c>
      <c r="L23">
        <f>表3_3[[#This Row],[9月]]+L22</f>
        <v>3690</v>
      </c>
      <c r="M23">
        <f>表3_3[[#This Row],[10月]]+M22</f>
        <v>3690</v>
      </c>
      <c r="N23">
        <f>表3_3[[#This Row],[11月]]+N22</f>
        <v>3690</v>
      </c>
    </row>
    <row r="24" spans="1:14">
      <c r="A24" s="14" t="s">
        <v>217</v>
      </c>
      <c r="B24" s="20" t="s">
        <v>6318</v>
      </c>
      <c r="C24">
        <f>'2 过程管理表单'!X620</f>
        <v>20950.3160062893</v>
      </c>
      <c r="D24">
        <f>'2 过程管理表单'!AA620</f>
        <v>20950.3160062893</v>
      </c>
      <c r="E24">
        <f>'2 过程管理表单'!AD620</f>
        <v>20950.3160062893</v>
      </c>
      <c r="F24">
        <f>'2 过程管理表单'!AG620</f>
        <v>20950.3160062893</v>
      </c>
      <c r="G24">
        <f>'2 过程管理表单'!AJ620</f>
        <v>20950.3160062893</v>
      </c>
      <c r="H24">
        <f>'2 过程管理表单'!AM620</f>
        <v>20950.3160062893</v>
      </c>
      <c r="I24">
        <f>'2 过程管理表单'!AP620</f>
        <v>20950.3160062893</v>
      </c>
      <c r="J24">
        <f>'2 过程管理表单'!AS620</f>
        <v>20950.3160062893</v>
      </c>
      <c r="K24">
        <f>'2 过程管理表单'!AV620</f>
        <v>20950.3160062893</v>
      </c>
      <c r="L24">
        <f>'2 过程管理表单'!AY620</f>
        <v>20950.3160062893</v>
      </c>
      <c r="M24">
        <f>'2 过程管理表单'!BB620</f>
        <v>20950.3160062893</v>
      </c>
      <c r="N24">
        <f>'2 过程管理表单'!BE620</f>
        <v>20950.3160062893</v>
      </c>
    </row>
    <row r="25" spans="1:14">
      <c r="A25" s="14" t="s">
        <v>217</v>
      </c>
      <c r="B25" s="20" t="s">
        <v>6319</v>
      </c>
      <c r="C25">
        <f>C24</f>
        <v>20950.3160062893</v>
      </c>
      <c r="D25">
        <f>表3_3[[#This Row],[1月]]+D24</f>
        <v>41900.6320125787</v>
      </c>
      <c r="E25">
        <f>表3_3[[#This Row],[2月]]+E24</f>
        <v>62850.948018868</v>
      </c>
      <c r="F25">
        <f>表3_3[[#This Row],[3月]]+F24</f>
        <v>83801.2640251573</v>
      </c>
      <c r="G25">
        <f>表3_3[[#This Row],[4月]]+G24</f>
        <v>104751.580031447</v>
      </c>
      <c r="H25">
        <f>表3_3[[#This Row],[5月]]+H24</f>
        <v>125701.896037736</v>
      </c>
      <c r="I25">
        <f>表3_3[[#This Row],[6月]]+I24</f>
        <v>146652.212044025</v>
      </c>
      <c r="J25">
        <f>表3_3[[#This Row],[7月]]+J24</f>
        <v>167602.528050315</v>
      </c>
      <c r="K25">
        <f>表3_3[[#This Row],[8月]]+K24</f>
        <v>188552.844056604</v>
      </c>
      <c r="L25">
        <f>表3_3[[#This Row],[9月]]+L24</f>
        <v>209503.160062893</v>
      </c>
      <c r="M25">
        <f>表3_3[[#This Row],[10月]]+M24</f>
        <v>230453.476069183</v>
      </c>
      <c r="N25">
        <f>表3_3[[#This Row],[11月]]+N24</f>
        <v>251403.792075472</v>
      </c>
    </row>
    <row r="26" spans="1:14">
      <c r="A26" s="39" t="s">
        <v>6321</v>
      </c>
      <c r="B26" s="40" t="s">
        <v>6322</v>
      </c>
      <c r="C26">
        <f>'2 过程管理表单'!Z6</f>
        <v>204404.917502973</v>
      </c>
      <c r="D26">
        <f>'2 过程管理表单'!AC6</f>
        <v>184623.796454297</v>
      </c>
      <c r="E26">
        <f>'2 过程管理表单'!AF6</f>
        <v>204404.917502973</v>
      </c>
      <c r="F26">
        <f>'2 过程管理表单'!AI6</f>
        <v>197811.210486748</v>
      </c>
      <c r="G26">
        <f>'2 过程管理表单'!AL6</f>
        <v>204404.917502973</v>
      </c>
      <c r="H26">
        <f>'2 过程管理表单'!AO6</f>
        <v>197811.210486748</v>
      </c>
      <c r="I26">
        <f>'2 过程管理表单'!AR6</f>
        <v>204378.652113096</v>
      </c>
      <c r="J26">
        <f>'2 过程管理表单'!AU6</f>
        <v>203146.281582953</v>
      </c>
      <c r="K26">
        <f>'2 过程管理表单'!AX6</f>
        <v>163945.778443114</v>
      </c>
      <c r="L26">
        <f>'2 过程管理表单'!BA6</f>
        <v>127808.637724551</v>
      </c>
      <c r="M26">
        <f>'2 过程管理表单'!BD6</f>
        <v>123685.778443114</v>
      </c>
      <c r="N26">
        <f>'2 过程管理表单'!BG6</f>
        <v>127808.637724551</v>
      </c>
    </row>
    <row r="27" spans="1:14">
      <c r="A27" s="39" t="s">
        <v>6321</v>
      </c>
      <c r="B27" s="40" t="s">
        <v>6323</v>
      </c>
      <c r="C27">
        <f>C26</f>
        <v>204404.917502973</v>
      </c>
      <c r="D27">
        <f>表3_3[[#This Row],[1月]]+D26</f>
        <v>389028.71395727</v>
      </c>
      <c r="E27">
        <f>表3_3[[#This Row],[2月]]+E26</f>
        <v>593433.631460243</v>
      </c>
      <c r="F27">
        <f>表3_3[[#This Row],[3月]]+F26</f>
        <v>791244.84194699</v>
      </c>
      <c r="G27">
        <f>表3_3[[#This Row],[4月]]+G26</f>
        <v>995649.759449963</v>
      </c>
      <c r="H27">
        <f>表3_3[[#This Row],[5月]]+H26</f>
        <v>1193460.96993671</v>
      </c>
      <c r="I27">
        <f>表3_3[[#This Row],[6月]]+I26</f>
        <v>1397839.62204981</v>
      </c>
      <c r="J27">
        <f>表3_3[[#This Row],[7月]]+J26</f>
        <v>1600985.90363276</v>
      </c>
      <c r="K27">
        <f>表3_3[[#This Row],[8月]]+K26</f>
        <v>1764931.68207587</v>
      </c>
      <c r="L27">
        <f>表3_3[[#This Row],[9月]]+L26</f>
        <v>1892740.31980042</v>
      </c>
      <c r="M27">
        <f>表3_3[[#This Row],[10月]]+M26</f>
        <v>2016426.09824354</v>
      </c>
      <c r="N27">
        <f>表3_3[[#This Row],[11月]]+N26</f>
        <v>2144234.73596809</v>
      </c>
    </row>
    <row r="28" spans="1:14">
      <c r="A28" s="39" t="s">
        <v>6321</v>
      </c>
      <c r="B28" s="40" t="s">
        <v>6324</v>
      </c>
      <c r="C28">
        <f>'2 过程管理表单'!X6</f>
        <v>405871.200365155</v>
      </c>
      <c r="D28">
        <f>'2 过程管理表单'!AA6</f>
        <v>405871.200365155</v>
      </c>
      <c r="E28">
        <f>'2 过程管理表单'!AD6</f>
        <v>405871.200365155</v>
      </c>
      <c r="F28">
        <f>'2 过程管理表单'!AG6</f>
        <v>405871.200365155</v>
      </c>
      <c r="G28">
        <f>'2 过程管理表单'!AJ6</f>
        <v>405871.200365155</v>
      </c>
      <c r="H28">
        <f>'2 过程管理表单'!AM6</f>
        <v>405871.200365155</v>
      </c>
      <c r="I28">
        <f>'2 过程管理表单'!AP6</f>
        <v>405871.200365155</v>
      </c>
      <c r="J28">
        <f>'2 过程管理表单'!AS6</f>
        <v>405871.200365155</v>
      </c>
      <c r="K28">
        <f>'2 过程管理表单'!AV6</f>
        <v>405871.200365155</v>
      </c>
      <c r="L28">
        <f>'2 过程管理表单'!AY6</f>
        <v>405871.200365155</v>
      </c>
      <c r="M28">
        <f>'2 过程管理表单'!BB6</f>
        <v>405871.200365155</v>
      </c>
      <c r="N28">
        <f>'2 过程管理表单'!BE6</f>
        <v>405871.200365155</v>
      </c>
    </row>
    <row r="29" spans="1:14">
      <c r="A29" s="39" t="s">
        <v>6321</v>
      </c>
      <c r="B29" s="40" t="s">
        <v>6325</v>
      </c>
      <c r="C29">
        <f>C28</f>
        <v>405871.200365155</v>
      </c>
      <c r="D29">
        <f>表3_3[[#This Row],[1月]]+D28</f>
        <v>811742.400730311</v>
      </c>
      <c r="E29">
        <f>表3_3[[#This Row],[2月]]+E28</f>
        <v>1217613.60109547</v>
      </c>
      <c r="F29">
        <f>表3_3[[#This Row],[3月]]+F28</f>
        <v>1623484.80146062</v>
      </c>
      <c r="G29">
        <f>表3_3[[#This Row],[4月]]+G28</f>
        <v>2029356.00182578</v>
      </c>
      <c r="H29">
        <f>表3_3[[#This Row],[5月]]+H28</f>
        <v>2435227.20219093</v>
      </c>
      <c r="I29">
        <f>表3_3[[#This Row],[6月]]+I28</f>
        <v>2841098.40255609</v>
      </c>
      <c r="J29">
        <f>表3_3[[#This Row],[7月]]+J28</f>
        <v>3246969.60292124</v>
      </c>
      <c r="K29">
        <f>表3_3[[#This Row],[8月]]+K28</f>
        <v>3652840.8032864</v>
      </c>
      <c r="L29">
        <f>表3_3[[#This Row],[9月]]+L28</f>
        <v>4058712.00365155</v>
      </c>
      <c r="M29">
        <f>表3_3[[#This Row],[10月]]+M28</f>
        <v>4464583.20401671</v>
      </c>
      <c r="N29">
        <f>表3_3[[#This Row],[11月]]+N28</f>
        <v>4870454.40438186</v>
      </c>
    </row>
    <row r="30" spans="1:14">
      <c r="A30" s="39" t="s">
        <v>6326</v>
      </c>
      <c r="B30" s="40" t="s">
        <v>6322</v>
      </c>
      <c r="C30">
        <f>'2 过程管理表单'!Z431</f>
        <v>0</v>
      </c>
      <c r="D30">
        <f>'2 过程管理表单'!AC431</f>
        <v>0</v>
      </c>
      <c r="E30" s="1">
        <f>'2 过程管理表单'!AF431</f>
        <v>0</v>
      </c>
      <c r="F30">
        <f>'2 过程管理表单'!AI431</f>
        <v>0</v>
      </c>
      <c r="G30">
        <f>'2 过程管理表单'!AL431</f>
        <v>0</v>
      </c>
      <c r="H30">
        <f>'2 过程管理表单'!AO431</f>
        <v>0</v>
      </c>
      <c r="I30" s="1">
        <f>'2 过程管理表单'!AR431</f>
        <v>0</v>
      </c>
      <c r="J30">
        <f>'2 过程管理表单'!AU431</f>
        <v>0</v>
      </c>
      <c r="K30">
        <f>'2 过程管理表单'!AX431</f>
        <v>0</v>
      </c>
      <c r="L30">
        <f>'2 过程管理表单'!BA431</f>
        <v>0</v>
      </c>
      <c r="M30">
        <f>'2 过程管理表单'!BD431</f>
        <v>0</v>
      </c>
      <c r="N30">
        <f>'2 过程管理表单'!BG431</f>
        <v>0</v>
      </c>
    </row>
    <row r="31" spans="1:14">
      <c r="A31" s="39" t="s">
        <v>6326</v>
      </c>
      <c r="B31" s="40" t="s">
        <v>6323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6326</v>
      </c>
      <c r="B32" s="40" t="s">
        <v>6324</v>
      </c>
      <c r="C32">
        <f>'2 过程管理表单'!X431</f>
        <v>0</v>
      </c>
      <c r="D32">
        <f>'2 过程管理表单'!AA431</f>
        <v>0</v>
      </c>
      <c r="E32">
        <f>'2 过程管理表单'!AD431</f>
        <v>0</v>
      </c>
      <c r="F32">
        <f>'2 过程管理表单'!AG431</f>
        <v>0</v>
      </c>
      <c r="G32">
        <f>'2 过程管理表单'!AJ431</f>
        <v>0</v>
      </c>
      <c r="H32">
        <f>'2 过程管理表单'!AM431</f>
        <v>0</v>
      </c>
      <c r="I32">
        <f>'2 过程管理表单'!AP431</f>
        <v>0</v>
      </c>
      <c r="J32">
        <f>'2 过程管理表单'!AS431</f>
        <v>0</v>
      </c>
      <c r="K32">
        <f>'2 过程管理表单'!AV431</f>
        <v>0</v>
      </c>
      <c r="L32">
        <f>'2 过程管理表单'!AY431</f>
        <v>0</v>
      </c>
      <c r="M32">
        <f>'2 过程管理表单'!BB431</f>
        <v>0</v>
      </c>
      <c r="N32">
        <f>'2 过程管理表单'!BE431</f>
        <v>0</v>
      </c>
    </row>
    <row r="33" spans="1:14">
      <c r="A33" s="39" t="s">
        <v>6326</v>
      </c>
      <c r="B33" s="40" t="s">
        <v>6325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6327</v>
      </c>
      <c r="B34" s="40" t="s">
        <v>6322</v>
      </c>
      <c r="C34" s="41">
        <f>'2 过程管理表单'!Z180</f>
        <v>98439.7534393494</v>
      </c>
      <c r="D34" s="41">
        <f>'2 过程管理表单'!AC180</f>
        <v>129243.408207784</v>
      </c>
      <c r="E34" s="41">
        <f>'2 过程管理表单'!AF180</f>
        <v>68302.5183230703</v>
      </c>
      <c r="F34" s="41">
        <f>'2 过程管理表单'!AI180</f>
        <v>54754.149990068</v>
      </c>
      <c r="G34" s="41">
        <f>'2 过程管理表单'!AL180</f>
        <v>58979.2883230703</v>
      </c>
      <c r="H34" s="41">
        <f>'2 过程管理表单'!AO180</f>
        <v>54914.7730262695</v>
      </c>
      <c r="I34" s="41">
        <f>'2 过程管理表单'!AR180</f>
        <v>55822.4181704249</v>
      </c>
      <c r="J34" s="41">
        <f>'2 过程管理表单'!AU180</f>
        <v>55822.4181704249</v>
      </c>
      <c r="K34" s="41">
        <f>'2 过程管理表单'!AX180</f>
        <v>54021.695003637</v>
      </c>
      <c r="L34" s="41">
        <f>'2 过程管理表单'!BA180</f>
        <v>28342.2540117382</v>
      </c>
      <c r="M34" s="41">
        <f>'2 过程管理表单'!BD180</f>
        <v>27427.987753295</v>
      </c>
      <c r="N34" s="41">
        <f>'2 过程管理表单'!BG180</f>
        <v>28342.2540117382</v>
      </c>
    </row>
    <row r="35" spans="1:14">
      <c r="A35" s="39" t="s">
        <v>6327</v>
      </c>
      <c r="B35" s="40" t="s">
        <v>6323</v>
      </c>
      <c r="C35" s="41">
        <f>C34</f>
        <v>98439.7534393494</v>
      </c>
      <c r="D35" s="41">
        <f>C35+C34</f>
        <v>196879.506878699</v>
      </c>
      <c r="E35" s="41">
        <f>D35+E34</f>
        <v>265182.025201769</v>
      </c>
      <c r="F35" s="41">
        <f>E35+F34</f>
        <v>319936.175191837</v>
      </c>
      <c r="G35" s="41">
        <f>F35+G34</f>
        <v>378915.463514907</v>
      </c>
      <c r="H35" s="41">
        <f t="shared" ref="H35:N35" si="7">H34+G35</f>
        <v>433830.236541177</v>
      </c>
      <c r="I35" s="41">
        <f t="shared" si="7"/>
        <v>489652.654711602</v>
      </c>
      <c r="J35" s="41">
        <f t="shared" si="7"/>
        <v>545475.072882026</v>
      </c>
      <c r="K35" s="41">
        <f t="shared" si="7"/>
        <v>599496.767885663</v>
      </c>
      <c r="L35" s="41">
        <f t="shared" si="7"/>
        <v>627839.021897402</v>
      </c>
      <c r="M35" s="41">
        <f t="shared" si="7"/>
        <v>655267.009650697</v>
      </c>
      <c r="N35" s="41">
        <f t="shared" si="7"/>
        <v>683609.263662435</v>
      </c>
    </row>
    <row r="36" spans="1:14">
      <c r="A36" s="39" t="s">
        <v>6327</v>
      </c>
      <c r="B36" s="40" t="s">
        <v>6324</v>
      </c>
      <c r="C36" s="41">
        <f>'2 过程管理表单'!X180</f>
        <v>42910.536862334</v>
      </c>
      <c r="D36" s="41">
        <f>'2 过程管理表单'!AA180</f>
        <v>42910.536862334</v>
      </c>
      <c r="E36" s="41">
        <f>'2 过程管理表单'!AD180</f>
        <v>42910.536862334</v>
      </c>
      <c r="F36" s="41">
        <f>'2 过程管理表单'!AG180</f>
        <v>42910.536862334</v>
      </c>
      <c r="G36" s="41">
        <f>'2 过程管理表单'!AJ180</f>
        <v>42910.536862334</v>
      </c>
      <c r="H36" s="41">
        <f>'2 过程管理表单'!AM180</f>
        <v>42910.536862334</v>
      </c>
      <c r="I36" s="41">
        <f>'2 过程管理表单'!AP180</f>
        <v>42910.536862334</v>
      </c>
      <c r="J36" s="41">
        <f>'2 过程管理表单'!AS180</f>
        <v>42910.536862334</v>
      </c>
      <c r="K36" s="41">
        <f>'2 过程管理表单'!AV180</f>
        <v>42910.536862334</v>
      </c>
      <c r="L36" s="41">
        <f>'2 过程管理表单'!AY180</f>
        <v>42910.536862334</v>
      </c>
      <c r="M36" s="41">
        <f>'2 过程管理表单'!BB180</f>
        <v>42910.536862334</v>
      </c>
      <c r="N36" s="41">
        <f>'2 过程管理表单'!BE180</f>
        <v>42910.536862334</v>
      </c>
    </row>
    <row r="37" spans="1:14">
      <c r="A37" s="39" t="s">
        <v>6327</v>
      </c>
      <c r="B37" s="40" t="s">
        <v>6325</v>
      </c>
      <c r="C37" s="7">
        <f>C36</f>
        <v>42910.536862334</v>
      </c>
      <c r="D37" s="6">
        <f t="shared" ref="D37:N37" si="8">D36+C37</f>
        <v>85821.073724668</v>
      </c>
      <c r="E37" s="7">
        <f t="shared" si="8"/>
        <v>128731.610587002</v>
      </c>
      <c r="F37" s="7">
        <f t="shared" si="8"/>
        <v>171642.147449336</v>
      </c>
      <c r="G37" s="7">
        <f t="shared" si="8"/>
        <v>214552.68431167</v>
      </c>
      <c r="H37" s="7">
        <f t="shared" si="8"/>
        <v>257463.221174004</v>
      </c>
      <c r="I37" s="7">
        <f t="shared" si="8"/>
        <v>300373.758036338</v>
      </c>
      <c r="J37" s="7">
        <f t="shared" si="8"/>
        <v>343284.294898672</v>
      </c>
      <c r="K37" s="7">
        <f t="shared" si="8"/>
        <v>386194.831761006</v>
      </c>
      <c r="L37" s="7">
        <f t="shared" si="8"/>
        <v>429105.36862334</v>
      </c>
      <c r="M37" s="7">
        <f t="shared" si="8"/>
        <v>472015.905485674</v>
      </c>
      <c r="N37" s="6">
        <f t="shared" si="8"/>
        <v>514926.442348008</v>
      </c>
    </row>
    <row r="38" spans="1:14">
      <c r="A38" s="42" t="s">
        <v>6328</v>
      </c>
      <c r="B38" s="20" t="s">
        <v>6329</v>
      </c>
      <c r="C38">
        <f>C5+C9+C13+C17+C21+C25</f>
        <v>549763.18083773</v>
      </c>
      <c r="D38">
        <f t="shared" ref="D38:N38" si="9">D5+D9+D13+D17+D21+D25</f>
        <v>1099526.36167546</v>
      </c>
      <c r="E38">
        <f t="shared" si="9"/>
        <v>1649289.54251319</v>
      </c>
      <c r="F38">
        <f t="shared" si="9"/>
        <v>2199052.72335092</v>
      </c>
      <c r="G38">
        <f t="shared" si="9"/>
        <v>2748815.90418865</v>
      </c>
      <c r="H38">
        <f t="shared" si="9"/>
        <v>3298579.08502638</v>
      </c>
      <c r="I38">
        <f t="shared" si="9"/>
        <v>3848342.26586411</v>
      </c>
      <c r="J38">
        <f t="shared" si="9"/>
        <v>4398105.44670184</v>
      </c>
      <c r="K38">
        <f t="shared" si="9"/>
        <v>4947868.62753957</v>
      </c>
      <c r="L38">
        <f t="shared" si="9"/>
        <v>5497631.8083773</v>
      </c>
      <c r="M38">
        <f t="shared" si="9"/>
        <v>6047394.98921503</v>
      </c>
      <c r="N38">
        <f t="shared" si="9"/>
        <v>6597158.17005276</v>
      </c>
    </row>
    <row r="39" spans="1:14">
      <c r="A39" s="42" t="s">
        <v>6328</v>
      </c>
      <c r="B39" s="20" t="s">
        <v>6330</v>
      </c>
      <c r="C39">
        <f>C3+C7+C11+C15+C19+C23</f>
        <v>912236.040094357</v>
      </c>
      <c r="D39">
        <f t="shared" ref="D39:N39" si="10">D3+D7+D11+D15+D19+D23</f>
        <v>1786166.87945359</v>
      </c>
      <c r="E39">
        <f t="shared" si="10"/>
        <v>2790583.23798006</v>
      </c>
      <c r="F39">
        <f t="shared" si="10"/>
        <v>3803752.66848954</v>
      </c>
      <c r="G39">
        <f t="shared" si="10"/>
        <v>4687207.32701601</v>
      </c>
      <c r="H39">
        <f t="shared" si="10"/>
        <v>5684004.34217459</v>
      </c>
      <c r="I39">
        <f t="shared" si="10"/>
        <v>6656990.86515853</v>
      </c>
      <c r="J39">
        <f t="shared" si="10"/>
        <v>7678837.13761233</v>
      </c>
      <c r="K39">
        <f t="shared" si="10"/>
        <v>8485007.14270465</v>
      </c>
      <c r="L39">
        <f t="shared" si="10"/>
        <v>9248967.31714137</v>
      </c>
      <c r="M39">
        <f t="shared" si="10"/>
        <v>9988283.61498335</v>
      </c>
      <c r="N39">
        <f t="shared" si="10"/>
        <v>10752243.7894201</v>
      </c>
    </row>
    <row r="42" spans="1:14">
      <c r="A42" s="5" t="s">
        <v>214</v>
      </c>
      <c r="B42" t="s">
        <v>6331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5" t="s">
        <v>9</v>
      </c>
      <c r="B43" t="s">
        <v>6331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5" t="s">
        <v>64</v>
      </c>
      <c r="B44" t="s">
        <v>6331</v>
      </c>
      <c r="C44">
        <f>IF(C11&gt;C13,1,0)</f>
        <v>1</v>
      </c>
      <c r="D44">
        <f t="shared" ref="D44:N44" si="13">IF(D11&gt;D13,1,0)</f>
        <v>1</v>
      </c>
      <c r="E44">
        <f t="shared" si="13"/>
        <v>1</v>
      </c>
      <c r="F44">
        <f t="shared" si="13"/>
        <v>1</v>
      </c>
      <c r="G44">
        <f t="shared" si="13"/>
        <v>1</v>
      </c>
      <c r="H44">
        <f t="shared" si="13"/>
        <v>1</v>
      </c>
      <c r="I44">
        <f t="shared" si="13"/>
        <v>1</v>
      </c>
      <c r="J44">
        <f t="shared" si="13"/>
        <v>1</v>
      </c>
      <c r="K44">
        <f t="shared" si="13"/>
        <v>1</v>
      </c>
      <c r="L44">
        <f t="shared" si="13"/>
        <v>1</v>
      </c>
      <c r="M44">
        <f t="shared" si="13"/>
        <v>1</v>
      </c>
      <c r="N44">
        <f t="shared" si="13"/>
        <v>1</v>
      </c>
    </row>
    <row r="45" spans="1:14">
      <c r="A45" s="5" t="s">
        <v>215</v>
      </c>
      <c r="B45" t="s">
        <v>6331</v>
      </c>
      <c r="C45">
        <f>IF(C15&gt;C17,1,0)</f>
        <v>0</v>
      </c>
      <c r="D45">
        <f t="shared" ref="D45:N45" si="14">IF(D15&gt;D17,1,0)</f>
        <v>0</v>
      </c>
      <c r="E45">
        <f t="shared" si="14"/>
        <v>0</v>
      </c>
      <c r="F45">
        <f t="shared" si="14"/>
        <v>1</v>
      </c>
      <c r="G45">
        <f t="shared" si="14"/>
        <v>1</v>
      </c>
      <c r="H45">
        <f t="shared" si="14"/>
        <v>0</v>
      </c>
      <c r="I45">
        <f t="shared" si="14"/>
        <v>0</v>
      </c>
      <c r="J45">
        <f t="shared" si="14"/>
        <v>0</v>
      </c>
      <c r="K45">
        <f t="shared" si="14"/>
        <v>0</v>
      </c>
      <c r="L45">
        <f t="shared" si="14"/>
        <v>0</v>
      </c>
      <c r="M45">
        <f t="shared" si="14"/>
        <v>0</v>
      </c>
      <c r="N45">
        <f t="shared" si="14"/>
        <v>0</v>
      </c>
    </row>
    <row r="46" spans="1:14">
      <c r="A46" s="5" t="s">
        <v>216</v>
      </c>
      <c r="B46" t="s">
        <v>6331</v>
      </c>
      <c r="C46">
        <f>IF(C19&gt;C21,1,0)</f>
        <v>0</v>
      </c>
      <c r="D46">
        <f t="shared" ref="D46:N46" si="15">IF(D19&gt;D21,1,0)</f>
        <v>0</v>
      </c>
      <c r="E46">
        <f t="shared" si="15"/>
        <v>0</v>
      </c>
      <c r="F46">
        <f t="shared" si="15"/>
        <v>0</v>
      </c>
      <c r="G46">
        <f t="shared" si="15"/>
        <v>0</v>
      </c>
      <c r="H46">
        <f t="shared" si="15"/>
        <v>1</v>
      </c>
      <c r="I46">
        <f t="shared" si="15"/>
        <v>1</v>
      </c>
      <c r="J46">
        <f t="shared" si="15"/>
        <v>1</v>
      </c>
      <c r="K46">
        <f t="shared" si="15"/>
        <v>1</v>
      </c>
      <c r="L46">
        <f t="shared" si="15"/>
        <v>1</v>
      </c>
      <c r="M46">
        <f t="shared" si="15"/>
        <v>1</v>
      </c>
      <c r="N46">
        <f t="shared" si="15"/>
        <v>1</v>
      </c>
    </row>
    <row r="47" spans="1:14">
      <c r="A47" s="5" t="s">
        <v>217</v>
      </c>
      <c r="B47" t="s">
        <v>6331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6321</v>
      </c>
      <c r="B48" t="s">
        <v>6331</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3" t="s">
        <v>6326</v>
      </c>
      <c r="B49" t="s">
        <v>6331</v>
      </c>
      <c r="C49">
        <f t="shared" ref="C49:N49" si="18">IF(C31&gt;C33,1,0)</f>
        <v>0</v>
      </c>
      <c r="D49">
        <f t="shared" si="18"/>
        <v>0</v>
      </c>
      <c r="E49">
        <f t="shared" si="18"/>
        <v>0</v>
      </c>
      <c r="F49">
        <f t="shared" si="18"/>
        <v>0</v>
      </c>
      <c r="G49">
        <f t="shared" si="18"/>
        <v>0</v>
      </c>
      <c r="H49">
        <f t="shared" si="18"/>
        <v>0</v>
      </c>
      <c r="I49">
        <f t="shared" si="18"/>
        <v>0</v>
      </c>
      <c r="J49">
        <f t="shared" si="18"/>
        <v>0</v>
      </c>
      <c r="K49">
        <f t="shared" si="18"/>
        <v>0</v>
      </c>
      <c r="L49">
        <f t="shared" si="18"/>
        <v>0</v>
      </c>
      <c r="M49">
        <f t="shared" si="18"/>
        <v>0</v>
      </c>
      <c r="N49">
        <f t="shared" si="18"/>
        <v>0</v>
      </c>
    </row>
    <row r="50" spans="1:14">
      <c r="A50" s="43" t="s">
        <v>6327</v>
      </c>
      <c r="B50" t="s">
        <v>6331</v>
      </c>
      <c r="C50">
        <f t="shared" ref="C50:N50" si="19">IF(C35&gt;C37,1,0)</f>
        <v>1</v>
      </c>
      <c r="D50">
        <f t="shared" si="19"/>
        <v>1</v>
      </c>
      <c r="E50">
        <f t="shared" si="19"/>
        <v>1</v>
      </c>
      <c r="F50">
        <f t="shared" si="19"/>
        <v>1</v>
      </c>
      <c r="G50">
        <f t="shared" si="19"/>
        <v>1</v>
      </c>
      <c r="H50">
        <f t="shared" si="19"/>
        <v>1</v>
      </c>
      <c r="I50">
        <f t="shared" si="19"/>
        <v>1</v>
      </c>
      <c r="J50">
        <f t="shared" si="19"/>
        <v>1</v>
      </c>
      <c r="K50">
        <f t="shared" si="19"/>
        <v>1</v>
      </c>
      <c r="L50">
        <f t="shared" si="19"/>
        <v>1</v>
      </c>
      <c r="M50">
        <f t="shared" si="19"/>
        <v>1</v>
      </c>
      <c r="N50">
        <f t="shared" si="19"/>
        <v>1</v>
      </c>
    </row>
    <row r="51" spans="2:14">
      <c r="B51" t="s">
        <v>745</v>
      </c>
      <c r="C51">
        <f t="shared" ref="C51:N51" si="20">SUM(C42:C50)</f>
        <v>2</v>
      </c>
      <c r="D51">
        <f t="shared" si="20"/>
        <v>2</v>
      </c>
      <c r="E51">
        <f t="shared" si="20"/>
        <v>2</v>
      </c>
      <c r="F51">
        <f t="shared" si="20"/>
        <v>3</v>
      </c>
      <c r="G51">
        <f t="shared" si="20"/>
        <v>3</v>
      </c>
      <c r="H51">
        <f t="shared" si="20"/>
        <v>3</v>
      </c>
      <c r="I51">
        <f t="shared" si="20"/>
        <v>3</v>
      </c>
      <c r="J51">
        <f t="shared" si="20"/>
        <v>3</v>
      </c>
      <c r="K51">
        <f t="shared" si="20"/>
        <v>3</v>
      </c>
      <c r="L51">
        <f t="shared" si="20"/>
        <v>3</v>
      </c>
      <c r="M51">
        <f t="shared" si="20"/>
        <v>3</v>
      </c>
      <c r="N51">
        <f t="shared" si="20"/>
        <v>3</v>
      </c>
    </row>
    <row r="52" spans="2:14">
      <c r="B52" t="s">
        <v>6332</v>
      </c>
      <c r="C52">
        <f>C51</f>
        <v>2</v>
      </c>
      <c r="D52">
        <f t="shared" ref="D52:N52" si="21">C52+D51</f>
        <v>4</v>
      </c>
      <c r="E52">
        <f t="shared" si="21"/>
        <v>6</v>
      </c>
      <c r="F52">
        <f t="shared" si="21"/>
        <v>9</v>
      </c>
      <c r="G52">
        <f t="shared" si="21"/>
        <v>12</v>
      </c>
      <c r="H52">
        <f t="shared" si="21"/>
        <v>15</v>
      </c>
      <c r="I52">
        <f t="shared" si="21"/>
        <v>18</v>
      </c>
      <c r="J52">
        <f t="shared" si="21"/>
        <v>21</v>
      </c>
      <c r="K52">
        <f t="shared" si="21"/>
        <v>24</v>
      </c>
      <c r="L52">
        <f t="shared" si="21"/>
        <v>27</v>
      </c>
      <c r="M52">
        <f t="shared" si="21"/>
        <v>30</v>
      </c>
      <c r="N52">
        <f t="shared" si="21"/>
        <v>33</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N52"/>
  <sheetViews>
    <sheetView topLeftCell="A4" workbookViewId="0">
      <selection activeCell="C26" sqref="C26:N26"/>
    </sheetView>
  </sheetViews>
  <sheetFormatPr defaultColWidth="9" defaultRowHeight="13.5"/>
  <cols>
    <col min="1" max="1" width="14.375" customWidth="1"/>
    <col min="2" max="2" width="23.5" customWidth="1"/>
    <col min="3" max="14" width="12.875"/>
  </cols>
  <sheetData>
    <row r="1" spans="1:14">
      <c r="A1" s="4" t="s">
        <v>6294</v>
      </c>
      <c r="B1" s="20" t="s">
        <v>6295</v>
      </c>
      <c r="C1" s="1" t="s">
        <v>766</v>
      </c>
      <c r="D1" s="1" t="s">
        <v>767</v>
      </c>
      <c r="E1" s="1" t="s">
        <v>768</v>
      </c>
      <c r="F1" s="1" t="s">
        <v>769</v>
      </c>
      <c r="G1" s="1" t="s">
        <v>770</v>
      </c>
      <c r="H1" s="1" t="s">
        <v>771</v>
      </c>
      <c r="I1" s="1" t="s">
        <v>772</v>
      </c>
      <c r="J1" s="1" t="s">
        <v>773</v>
      </c>
      <c r="K1" s="1" t="s">
        <v>774</v>
      </c>
      <c r="L1" s="1" t="s">
        <v>775</v>
      </c>
      <c r="M1" s="1" t="s">
        <v>776</v>
      </c>
      <c r="N1" s="1" t="s">
        <v>777</v>
      </c>
    </row>
    <row r="2" spans="1:14">
      <c r="A2" s="14" t="s">
        <v>214</v>
      </c>
      <c r="B2" s="20" t="s">
        <v>6296</v>
      </c>
      <c r="C2" s="36">
        <f>'2 过程管理表单'!Z5-SUMIFS('2 过程管理表单'!Z:Z,'2 过程管理表单'!D:D,"自有人员")</f>
        <v>302742.892556549</v>
      </c>
      <c r="D2" s="36">
        <f>'2 过程管理表单'!AC5-SUMIFS('2 过程管理表单'!AC:AC,'2 过程管理表单'!D:D,"自有人员")</f>
        <v>313775.275797512</v>
      </c>
      <c r="E2" s="36">
        <f>'2 过程管理表单'!AF5-SUMIFS('2 过程管理表单'!AF:AF,'2 过程管理表单'!D:D,"自有人员")</f>
        <v>272605.65744027</v>
      </c>
      <c r="F2" s="36">
        <f>'2 过程管理表单'!AI5-SUMIFS('2 过程管理表单'!AI:AI,'2 过程管理表单'!D:D,"自有人员")</f>
        <v>252466.865264777</v>
      </c>
      <c r="G2" s="36">
        <f>'2 过程管理表单'!AL5-SUMIFS('2 过程管理表单'!AL:AL,'2 过程管理表单'!D:D,"自有人员")</f>
        <v>263282.42744027</v>
      </c>
      <c r="H2" s="36">
        <f>'2 过程管理表单'!AO5-SUMIFS('2 过程管理表单'!AO:AO,'2 过程管理表单'!D:D,"自有人员")</f>
        <v>252627.488300979</v>
      </c>
      <c r="I2" s="36">
        <f>'2 过程管理表单'!AR5-SUMIFS('2 过程管理表单'!AR:AR,'2 过程管理表单'!D:D,"自有人员")</f>
        <v>260125.557287625</v>
      </c>
      <c r="J2" s="36">
        <f>'2 过程管理表单'!AU5-SUMIFS('2 过程管理表单'!AU:AU,'2 过程管理表单'!D:D,"自有人员")</f>
        <v>258968.699753378</v>
      </c>
      <c r="K2" s="36">
        <f>'2 过程管理表单'!AX5-SUMIFS('2 过程管理表单'!AX:AX,'2 过程管理表单'!D:D,"自有人员")</f>
        <v>217967.473446751</v>
      </c>
      <c r="L2" s="36">
        <f>'2 过程管理表单'!BA5-SUMIFS('2 过程管理表单'!BA:BA,'2 过程管理表单'!D:D,"自有人员")</f>
        <v>156150.891736289</v>
      </c>
      <c r="M2" s="36">
        <f>'2 过程管理表单'!BD5-SUMIFS('2 过程管理表单'!BD:BD,'2 过程管理表单'!D:D,"自有人员")</f>
        <v>151113.766196409</v>
      </c>
      <c r="N2" s="36">
        <f>'2 过程管理表单'!BG5-SUMIFS('2 过程管理表单'!BG:BG,'2 过程管理表单'!D:D,"自有人员")</f>
        <v>156150.891736289</v>
      </c>
    </row>
    <row r="3" spans="1:14">
      <c r="A3" s="14" t="s">
        <v>214</v>
      </c>
      <c r="B3" s="20" t="s">
        <v>6297</v>
      </c>
      <c r="C3">
        <f t="shared" ref="C3:C7" si="0">C2</f>
        <v>302742.892556549</v>
      </c>
      <c r="D3">
        <f t="shared" ref="D3:N3" si="1">C3+D2</f>
        <v>616518.168354062</v>
      </c>
      <c r="E3">
        <f t="shared" si="1"/>
        <v>889123.825794332</v>
      </c>
      <c r="F3">
        <f t="shared" si="1"/>
        <v>1141590.69105911</v>
      </c>
      <c r="G3">
        <f t="shared" si="1"/>
        <v>1404873.11849938</v>
      </c>
      <c r="H3">
        <f t="shared" si="1"/>
        <v>1657500.60680036</v>
      </c>
      <c r="I3">
        <f t="shared" si="1"/>
        <v>1917626.16408798</v>
      </c>
      <c r="J3">
        <f t="shared" si="1"/>
        <v>2176594.86384136</v>
      </c>
      <c r="K3">
        <f t="shared" si="1"/>
        <v>2394562.33728811</v>
      </c>
      <c r="L3">
        <f t="shared" si="1"/>
        <v>2550713.2290244</v>
      </c>
      <c r="M3">
        <f t="shared" si="1"/>
        <v>2701826.99522081</v>
      </c>
      <c r="N3">
        <f t="shared" si="1"/>
        <v>2857977.8869571</v>
      </c>
    </row>
    <row r="4" spans="1:14">
      <c r="A4" s="14" t="s">
        <v>214</v>
      </c>
      <c r="B4" s="20" t="s">
        <v>6298</v>
      </c>
      <c r="C4" s="36">
        <f>'2 过程管理表单'!X5-SUMIFS('2 过程管理表单'!X:X,'2 过程管理表单'!D:D,"自有人员")</f>
        <v>254979.907227489</v>
      </c>
      <c r="D4" s="36">
        <f>'2 过程管理表单'!AA5-SUMIFS('2 过程管理表单'!AA:AA,'2 过程管理表单'!D:D,"自有人员")</f>
        <v>254979.907227489</v>
      </c>
      <c r="E4" s="36">
        <f>'2 过程管理表单'!AD5-SUMIFS('2 过程管理表单'!AD:AD,'2 过程管理表单'!D:D,"自有人员")</f>
        <v>254979.907227489</v>
      </c>
      <c r="F4" s="36">
        <f>'2 过程管理表单'!AG5-SUMIFS('2 过程管理表单'!AG:AG,'2 过程管理表单'!D:D,"自有人员")</f>
        <v>254979.907227489</v>
      </c>
      <c r="G4" s="36">
        <f>'2 过程管理表单'!AJ5-SUMIFS('2 过程管理表单'!AJ:AJ,'2 过程管理表单'!D:D,"自有人员")</f>
        <v>254979.907227489</v>
      </c>
      <c r="H4" s="36">
        <f>'2 过程管理表单'!AM5-SUMIFS('2 过程管理表单'!AM:AM,'2 过程管理表单'!D:D,"自有人员")</f>
        <v>254979.907227489</v>
      </c>
      <c r="I4" s="36">
        <f>'2 过程管理表单'!AP5-SUMIFS('2 过程管理表单'!AP:AP,'2 过程管理表单'!D:D,"自有人员")</f>
        <v>254979.907227489</v>
      </c>
      <c r="J4" s="36">
        <f>'2 过程管理表单'!AS5-SUMIFS('2 过程管理表单'!AS:AS,'2 过程管理表单'!D:D,"自有人员")</f>
        <v>254979.907227489</v>
      </c>
      <c r="K4" s="36">
        <f>'2 过程管理表单'!AV5-SUMIFS('2 过程管理表单'!AV:AV,'2 过程管理表单'!D:D,"自有人员")</f>
        <v>254979.907227489</v>
      </c>
      <c r="L4" s="36">
        <f>'2 过程管理表单'!AY5-SUMIFS('2 过程管理表单'!AY:AY,'2 过程管理表单'!D:D,"自有人员")</f>
        <v>254979.907227489</v>
      </c>
      <c r="M4" s="36">
        <f>'2 过程管理表单'!BB5-SUMIFS('2 过程管理表单'!BB:BB,'2 过程管理表单'!D:D,"自有人员")</f>
        <v>254979.907227489</v>
      </c>
      <c r="N4" s="36">
        <f>'2 过程管理表单'!BE5-SUMIFS('2 过程管理表单'!BE:BE,'2 过程管理表单'!D:D,"自有人员")</f>
        <v>254979.907227489</v>
      </c>
    </row>
    <row r="5" spans="1:14">
      <c r="A5" s="14" t="s">
        <v>214</v>
      </c>
      <c r="B5" s="20" t="s">
        <v>6299</v>
      </c>
      <c r="C5">
        <f t="shared" si="0"/>
        <v>254979.907227489</v>
      </c>
      <c r="D5">
        <f t="shared" ref="D5:N5" si="2">C5+D4</f>
        <v>509959.814454978</v>
      </c>
      <c r="E5">
        <f t="shared" si="2"/>
        <v>764939.721682467</v>
      </c>
      <c r="F5">
        <f t="shared" si="2"/>
        <v>1019919.62890996</v>
      </c>
      <c r="G5">
        <f t="shared" si="2"/>
        <v>1274899.53613744</v>
      </c>
      <c r="H5">
        <f t="shared" si="2"/>
        <v>1529879.44336493</v>
      </c>
      <c r="I5">
        <f t="shared" si="2"/>
        <v>1784859.35059242</v>
      </c>
      <c r="J5">
        <f t="shared" si="2"/>
        <v>2039839.25781991</v>
      </c>
      <c r="K5">
        <f t="shared" si="2"/>
        <v>2294819.1650474</v>
      </c>
      <c r="L5">
        <f t="shared" si="2"/>
        <v>2549799.07227489</v>
      </c>
      <c r="M5">
        <f t="shared" si="2"/>
        <v>2804778.97950238</v>
      </c>
      <c r="N5">
        <f t="shared" si="2"/>
        <v>3059758.88672987</v>
      </c>
    </row>
    <row r="6" spans="1:14">
      <c r="A6" s="14" t="s">
        <v>9</v>
      </c>
      <c r="B6" s="37" t="s">
        <v>6300</v>
      </c>
      <c r="C6">
        <f>'2 过程管理表单'!Z511</f>
        <v>0</v>
      </c>
      <c r="D6">
        <f>'2 过程管理表单'!AC511</f>
        <v>0</v>
      </c>
      <c r="E6">
        <f>'2 过程管理表单'!AF511</f>
        <v>0</v>
      </c>
      <c r="F6">
        <f>'2 过程管理表单'!AI511</f>
        <v>13340</v>
      </c>
      <c r="G6">
        <f>'2 过程管理表单'!AL511</f>
        <v>0</v>
      </c>
      <c r="H6">
        <f>'2 过程管理表单'!AO511</f>
        <v>3299.52</v>
      </c>
      <c r="I6">
        <f>'2 过程管理表单'!AR511</f>
        <v>4805.05</v>
      </c>
      <c r="J6">
        <f>'2 过程管理表单'!AU511</f>
        <v>6100.92</v>
      </c>
      <c r="K6">
        <f>'2 过程管理表单'!AX511</f>
        <v>0</v>
      </c>
      <c r="L6">
        <f>'2 过程管理表单'!BA511</f>
        <v>0</v>
      </c>
      <c r="M6">
        <f>'2 过程管理表单'!BD511</f>
        <v>0</v>
      </c>
      <c r="N6">
        <f>'2 过程管理表单'!BG511</f>
        <v>0</v>
      </c>
    </row>
    <row r="7" spans="1:14">
      <c r="A7" s="14" t="s">
        <v>9</v>
      </c>
      <c r="B7" s="37" t="s">
        <v>6301</v>
      </c>
      <c r="C7">
        <f t="shared" si="0"/>
        <v>0</v>
      </c>
      <c r="D7">
        <f t="shared" ref="D7:N7" si="3">C7+D6</f>
        <v>0</v>
      </c>
      <c r="E7">
        <f t="shared" si="3"/>
        <v>0</v>
      </c>
      <c r="F7">
        <f t="shared" si="3"/>
        <v>13340</v>
      </c>
      <c r="G7">
        <f t="shared" si="3"/>
        <v>13340</v>
      </c>
      <c r="H7">
        <f t="shared" si="3"/>
        <v>16639.52</v>
      </c>
      <c r="I7">
        <f t="shared" si="3"/>
        <v>21444.57</v>
      </c>
      <c r="J7">
        <f t="shared" si="3"/>
        <v>27545.49</v>
      </c>
      <c r="K7">
        <f t="shared" si="3"/>
        <v>27545.49</v>
      </c>
      <c r="L7">
        <f t="shared" si="3"/>
        <v>27545.49</v>
      </c>
      <c r="M7">
        <f t="shared" si="3"/>
        <v>27545.49</v>
      </c>
      <c r="N7">
        <f t="shared" si="3"/>
        <v>27545.49</v>
      </c>
    </row>
    <row r="8" spans="1:14">
      <c r="A8" s="14" t="s">
        <v>9</v>
      </c>
      <c r="B8" s="20" t="s">
        <v>6302</v>
      </c>
      <c r="C8">
        <f>'2 过程管理表单'!X511</f>
        <v>11935.3745756109</v>
      </c>
      <c r="D8">
        <f>'2 过程管理表单'!AA511</f>
        <v>11935.3745756109</v>
      </c>
      <c r="E8">
        <f>'2 过程管理表单'!AD511</f>
        <v>11935.3745756109</v>
      </c>
      <c r="F8">
        <f>'2 过程管理表单'!AG511</f>
        <v>11935.3745756109</v>
      </c>
      <c r="G8">
        <f>'2 过程管理表单'!AJ511</f>
        <v>11935.3745756109</v>
      </c>
      <c r="H8">
        <f>'2 过程管理表单'!AM511</f>
        <v>11935.3745756109</v>
      </c>
      <c r="I8">
        <f>'2 过程管理表单'!AP511</f>
        <v>11935.3745756109</v>
      </c>
      <c r="J8">
        <f>'2 过程管理表单'!AS511</f>
        <v>11935.3745756109</v>
      </c>
      <c r="K8">
        <f>'2 过程管理表单'!AV511</f>
        <v>11935.3745756109</v>
      </c>
      <c r="L8">
        <f>'2 过程管理表单'!AY511</f>
        <v>11935.3745756109</v>
      </c>
      <c r="M8">
        <f>'2 过程管理表单'!BB511</f>
        <v>11935.3745756109</v>
      </c>
      <c r="N8">
        <f>'2 过程管理表单'!BE511</f>
        <v>11935.3745756109</v>
      </c>
    </row>
    <row r="9" spans="1:14">
      <c r="A9" s="14" t="s">
        <v>9</v>
      </c>
      <c r="B9" s="20" t="s">
        <v>6303</v>
      </c>
      <c r="C9">
        <f t="shared" ref="C9:C13" si="4">C8</f>
        <v>11935.3745756109</v>
      </c>
      <c r="D9">
        <f t="shared" ref="D9:N9" si="5">C9+D8</f>
        <v>23870.7491512218</v>
      </c>
      <c r="E9">
        <f t="shared" si="5"/>
        <v>35806.1237268327</v>
      </c>
      <c r="F9">
        <f t="shared" si="5"/>
        <v>47741.4983024436</v>
      </c>
      <c r="G9">
        <f t="shared" si="5"/>
        <v>59676.8728780545</v>
      </c>
      <c r="H9">
        <f t="shared" si="5"/>
        <v>71612.2474536654</v>
      </c>
      <c r="I9">
        <f t="shared" si="5"/>
        <v>83547.6220292763</v>
      </c>
      <c r="J9">
        <f t="shared" si="5"/>
        <v>95482.9966048872</v>
      </c>
      <c r="K9">
        <f t="shared" si="5"/>
        <v>107418.371180498</v>
      </c>
      <c r="L9">
        <f t="shared" si="5"/>
        <v>119353.745756109</v>
      </c>
      <c r="M9">
        <f t="shared" si="5"/>
        <v>131289.12033172</v>
      </c>
      <c r="N9">
        <f t="shared" si="5"/>
        <v>143224.494907331</v>
      </c>
    </row>
    <row r="10" spans="1:14">
      <c r="A10" s="14" t="s">
        <v>64</v>
      </c>
      <c r="B10" s="20" t="s">
        <v>6304</v>
      </c>
      <c r="C10">
        <f>'2 过程管理表单'!Z539</f>
        <v>609391.369152035</v>
      </c>
      <c r="D10">
        <f>'2 过程管理表单'!AC539</f>
        <v>560063.634697155</v>
      </c>
      <c r="E10">
        <f>'2 过程管理表单'!AF539</f>
        <v>620070.452700422</v>
      </c>
      <c r="F10">
        <f>'2 过程管理表单'!AI539</f>
        <v>600068.180032666</v>
      </c>
      <c r="G10">
        <f>'2 过程管理表单'!AL539</f>
        <v>620070.452700422</v>
      </c>
      <c r="H10">
        <f>'2 过程管理表单'!AO539</f>
        <v>588202.53164557</v>
      </c>
      <c r="I10">
        <f>'2 过程管理表单'!AR539</f>
        <v>607809.282700422</v>
      </c>
      <c r="J10">
        <f>'2 过程管理表单'!AU539</f>
        <v>619721.972700422</v>
      </c>
      <c r="K10">
        <f>'2 过程管理表单'!AX539</f>
        <v>588202.53164557</v>
      </c>
      <c r="L10">
        <f>'2 过程管理表单'!BA539</f>
        <v>607809.282700422</v>
      </c>
      <c r="M10">
        <f>'2 过程管理表单'!BD539</f>
        <v>588202.53164557</v>
      </c>
      <c r="N10">
        <f>'2 过程管理表单'!BG539</f>
        <v>607809.282700422</v>
      </c>
    </row>
    <row r="11" spans="1:14">
      <c r="A11" s="14" t="s">
        <v>64</v>
      </c>
      <c r="B11" s="20" t="s">
        <v>6305</v>
      </c>
      <c r="C11">
        <f t="shared" si="4"/>
        <v>609391.369152035</v>
      </c>
      <c r="D11">
        <f t="shared" ref="D11:N11" si="6">C11+D10</f>
        <v>1169455.00384919</v>
      </c>
      <c r="E11">
        <f t="shared" si="6"/>
        <v>1789525.45654961</v>
      </c>
      <c r="F11">
        <f t="shared" si="6"/>
        <v>2389593.63658228</v>
      </c>
      <c r="G11">
        <f t="shared" si="6"/>
        <v>3009664.0892827</v>
      </c>
      <c r="H11">
        <f t="shared" si="6"/>
        <v>3597866.62092827</v>
      </c>
      <c r="I11">
        <f t="shared" si="6"/>
        <v>4205675.90362869</v>
      </c>
      <c r="J11">
        <f t="shared" si="6"/>
        <v>4825397.87632911</v>
      </c>
      <c r="K11">
        <f t="shared" si="6"/>
        <v>5413600.40797468</v>
      </c>
      <c r="L11">
        <f t="shared" si="6"/>
        <v>6021409.69067511</v>
      </c>
      <c r="M11">
        <f t="shared" si="6"/>
        <v>6609612.22232068</v>
      </c>
      <c r="N11">
        <f t="shared" si="6"/>
        <v>7217421.5050211</v>
      </c>
    </row>
    <row r="12" spans="1:14">
      <c r="A12" s="14" t="s">
        <v>64</v>
      </c>
      <c r="B12" s="20" t="s">
        <v>6306</v>
      </c>
      <c r="C12">
        <f>'2 过程管理表单'!X539</f>
        <v>20318.3580631373</v>
      </c>
      <c r="D12">
        <f>'2 过程管理表单'!AA539</f>
        <v>20318.3580631373</v>
      </c>
      <c r="E12">
        <f>'2 过程管理表单'!AD539</f>
        <v>20318.3580631373</v>
      </c>
      <c r="F12">
        <f>'2 过程管理表单'!AG539</f>
        <v>20318.3580631373</v>
      </c>
      <c r="G12">
        <f>'2 过程管理表单'!AJ539</f>
        <v>20318.3580631373</v>
      </c>
      <c r="H12">
        <f>'2 过程管理表单'!AM539</f>
        <v>20318.3580631373</v>
      </c>
      <c r="I12">
        <f>'2 过程管理表单'!AP539</f>
        <v>20318.3580631373</v>
      </c>
      <c r="J12">
        <f>'2 过程管理表单'!AS539</f>
        <v>20318.3580631373</v>
      </c>
      <c r="K12">
        <f>'2 过程管理表单'!AV539</f>
        <v>20318.3580631373</v>
      </c>
      <c r="L12">
        <f>'2 过程管理表单'!AY539</f>
        <v>20318.3580631373</v>
      </c>
      <c r="M12">
        <f>'2 过程管理表单'!BB539</f>
        <v>20318.3580631373</v>
      </c>
      <c r="N12">
        <f>'2 过程管理表单'!BE539</f>
        <v>20318.3580631373</v>
      </c>
    </row>
    <row r="13" spans="1:14">
      <c r="A13" s="14" t="s">
        <v>64</v>
      </c>
      <c r="B13" s="20" t="s">
        <v>6307</v>
      </c>
      <c r="C13">
        <f t="shared" si="4"/>
        <v>20318.3580631373</v>
      </c>
      <c r="D13">
        <f t="shared" ref="D13:N13" si="7">C13+D12</f>
        <v>40636.7161262746</v>
      </c>
      <c r="E13">
        <f t="shared" si="7"/>
        <v>60955.0741894119</v>
      </c>
      <c r="F13">
        <f t="shared" si="7"/>
        <v>81273.4322525492</v>
      </c>
      <c r="G13">
        <f t="shared" si="7"/>
        <v>101591.790315687</v>
      </c>
      <c r="H13">
        <f t="shared" si="7"/>
        <v>121910.148378824</v>
      </c>
      <c r="I13">
        <f t="shared" si="7"/>
        <v>142228.506441961</v>
      </c>
      <c r="J13">
        <f t="shared" si="7"/>
        <v>162546.864505098</v>
      </c>
      <c r="K13">
        <f t="shared" si="7"/>
        <v>182865.222568236</v>
      </c>
      <c r="L13">
        <f t="shared" si="7"/>
        <v>203183.580631373</v>
      </c>
      <c r="M13">
        <f t="shared" si="7"/>
        <v>223501.93869451</v>
      </c>
      <c r="N13">
        <f t="shared" si="7"/>
        <v>243820.296757648</v>
      </c>
    </row>
    <row r="14" spans="1:14">
      <c r="A14" s="14" t="s">
        <v>215</v>
      </c>
      <c r="B14" s="20" t="s">
        <v>6308</v>
      </c>
      <c r="C14">
        <f>'2 过程管理表单'!Z601</f>
        <v>0</v>
      </c>
      <c r="D14">
        <f>'2 过程管理表单'!AC601</f>
        <v>0</v>
      </c>
      <c r="E14">
        <f>'2 过程管理表单'!AF601</f>
        <v>105960.47</v>
      </c>
      <c r="F14">
        <f>'2 过程管理表单'!AI601</f>
        <v>147195.89</v>
      </c>
      <c r="G14">
        <f>'2 过程管理表单'!AL601</f>
        <v>0</v>
      </c>
      <c r="H14">
        <f>'2 过程管理表单'!AO601</f>
        <v>0</v>
      </c>
      <c r="I14">
        <f>'2 过程管理表单'!AR601</f>
        <v>0</v>
      </c>
      <c r="J14">
        <f>'2 过程管理表单'!AU601</f>
        <v>0</v>
      </c>
      <c r="K14">
        <f>'2 过程管理表单'!AX601</f>
        <v>0</v>
      </c>
      <c r="L14">
        <f>'2 过程管理表单'!BA601</f>
        <v>0</v>
      </c>
      <c r="M14">
        <f>'2 过程管理表单'!BD601</f>
        <v>0</v>
      </c>
      <c r="N14">
        <f>'2 过程管理表单'!BG601</f>
        <v>0</v>
      </c>
    </row>
    <row r="15" spans="1:14">
      <c r="A15" s="14" t="s">
        <v>215</v>
      </c>
      <c r="B15" s="20" t="s">
        <v>6309</v>
      </c>
      <c r="C15">
        <f t="shared" ref="C15:C19" si="8">C14</f>
        <v>0</v>
      </c>
      <c r="D15">
        <f t="shared" ref="D15:N15" si="9">C15+D14</f>
        <v>0</v>
      </c>
      <c r="E15">
        <f t="shared" si="9"/>
        <v>105960.47</v>
      </c>
      <c r="F15">
        <f t="shared" si="9"/>
        <v>253156.36</v>
      </c>
      <c r="G15">
        <f t="shared" si="9"/>
        <v>253156.36</v>
      </c>
      <c r="H15">
        <f t="shared" si="9"/>
        <v>253156.36</v>
      </c>
      <c r="I15">
        <f t="shared" si="9"/>
        <v>253156.36</v>
      </c>
      <c r="J15">
        <f t="shared" si="9"/>
        <v>253156.36</v>
      </c>
      <c r="K15">
        <f t="shared" si="9"/>
        <v>253156.36</v>
      </c>
      <c r="L15">
        <f t="shared" si="9"/>
        <v>253156.36</v>
      </c>
      <c r="M15">
        <f t="shared" si="9"/>
        <v>253156.36</v>
      </c>
      <c r="N15">
        <f t="shared" si="9"/>
        <v>253156.36</v>
      </c>
    </row>
    <row r="16" spans="1:14">
      <c r="A16" s="14" t="s">
        <v>215</v>
      </c>
      <c r="B16" s="20" t="s">
        <v>6310</v>
      </c>
      <c r="C16">
        <f>'2 过程管理表单'!X601</f>
        <v>45177.3949652032</v>
      </c>
      <c r="D16">
        <f>'2 过程管理表单'!AA601</f>
        <v>45177.3949652032</v>
      </c>
      <c r="E16">
        <f>'2 过程管理表单'!AD601</f>
        <v>45177.3949652032</v>
      </c>
      <c r="F16">
        <f>'2 过程管理表单'!AG601</f>
        <v>45177.3949652032</v>
      </c>
      <c r="G16">
        <f>'2 过程管理表单'!AJ601</f>
        <v>45177.3949652032</v>
      </c>
      <c r="H16">
        <f>'2 过程管理表单'!AM601</f>
        <v>45177.3949652032</v>
      </c>
      <c r="I16">
        <f>'2 过程管理表单'!AP601</f>
        <v>45177.3949652032</v>
      </c>
      <c r="J16">
        <f>'2 过程管理表单'!AS601</f>
        <v>45177.3949652032</v>
      </c>
      <c r="K16">
        <f>'2 过程管理表单'!AV601</f>
        <v>45177.3949652032</v>
      </c>
      <c r="L16">
        <f>'2 过程管理表单'!AY601</f>
        <v>45177.3949652032</v>
      </c>
      <c r="M16">
        <f>'2 过程管理表单'!BB601</f>
        <v>45177.3949652032</v>
      </c>
      <c r="N16" s="1">
        <f>'2 过程管理表单'!BE601</f>
        <v>45177.3949652032</v>
      </c>
    </row>
    <row r="17" spans="1:14">
      <c r="A17" s="14" t="s">
        <v>215</v>
      </c>
      <c r="B17" s="20" t="s">
        <v>6311</v>
      </c>
      <c r="C17">
        <f t="shared" si="8"/>
        <v>45177.3949652032</v>
      </c>
      <c r="D17">
        <f>表3_36[[#This Row],[1月]]+D16</f>
        <v>90354.7899304064</v>
      </c>
      <c r="E17">
        <f>表3_36[[#This Row],[2月]]+E16</f>
        <v>135532.18489561</v>
      </c>
      <c r="F17">
        <f>表3_36[[#This Row],[3月]]+F16</f>
        <v>180709.579860813</v>
      </c>
      <c r="G17">
        <f>表3_36[[#This Row],[4月]]+G16</f>
        <v>225886.974826016</v>
      </c>
      <c r="H17">
        <f>表3_36[[#This Row],[5月]]+H16</f>
        <v>271064.369791219</v>
      </c>
      <c r="I17">
        <f>表3_36[[#This Row],[6月]]+I16</f>
        <v>316241.764756422</v>
      </c>
      <c r="J17">
        <f>表3_36[[#This Row],[7月]]+J16</f>
        <v>361419.159721626</v>
      </c>
      <c r="K17">
        <f>表3_36[[#This Row],[8月]]+K16</f>
        <v>406596.554686829</v>
      </c>
      <c r="L17">
        <f>表3_36[[#This Row],[9月]]+L16</f>
        <v>451773.949652032</v>
      </c>
      <c r="M17">
        <f>表3_36[[#This Row],[10月]]+M16</f>
        <v>496951.344617235</v>
      </c>
      <c r="N17">
        <f>表3_36[[#This Row],[11月]]+N16</f>
        <v>542128.739582438</v>
      </c>
    </row>
    <row r="18" spans="1:14">
      <c r="A18" s="38" t="s">
        <v>216</v>
      </c>
      <c r="B18" s="20" t="s">
        <v>6312</v>
      </c>
      <c r="C18">
        <f>'2 过程管理表单'!Z607</f>
        <v>0</v>
      </c>
      <c r="D18">
        <f>'2 过程管理表单'!AC607</f>
        <v>0</v>
      </c>
      <c r="E18">
        <f>'2 过程管理表单'!AF607</f>
        <v>5678</v>
      </c>
      <c r="F18">
        <f>'2 过程管理表单'!AI607</f>
        <v>0</v>
      </c>
      <c r="G18">
        <f>'2 过程管理表单'!AL607</f>
        <v>0</v>
      </c>
      <c r="H18">
        <f>'2 过程管理表单'!AO607</f>
        <v>152568.98</v>
      </c>
      <c r="I18">
        <f>'2 过程管理表单'!AR607</f>
        <v>100171.12</v>
      </c>
      <c r="J18">
        <f>'2 过程管理表单'!AU607</f>
        <v>133364.68</v>
      </c>
      <c r="K18">
        <f>'2 过程管理表单'!AX607</f>
        <v>0</v>
      </c>
      <c r="L18">
        <f>'2 过程管理表单'!BA607</f>
        <v>0</v>
      </c>
      <c r="M18">
        <f>'2 过程管理表单'!BD607</f>
        <v>0</v>
      </c>
      <c r="N18">
        <f>'2 过程管理表单'!BG607</f>
        <v>0</v>
      </c>
    </row>
    <row r="19" spans="1:14">
      <c r="A19" s="14" t="s">
        <v>216</v>
      </c>
      <c r="B19" s="20" t="s">
        <v>6313</v>
      </c>
      <c r="C19">
        <f t="shared" si="8"/>
        <v>0</v>
      </c>
      <c r="D19">
        <f>表3_36[[#This Row],[1月]]+D18</f>
        <v>0</v>
      </c>
      <c r="E19">
        <f>表3_36[[#This Row],[2月]]+E18</f>
        <v>5678</v>
      </c>
      <c r="F19">
        <f>表3_36[[#This Row],[3月]]+F18</f>
        <v>5678</v>
      </c>
      <c r="G19">
        <f>表3_36[[#This Row],[4月]]+G18</f>
        <v>5678</v>
      </c>
      <c r="H19">
        <f>表3_36[[#This Row],[5月]]+H18</f>
        <v>158246.98</v>
      </c>
      <c r="I19">
        <f>表3_36[[#This Row],[6月]]+I18</f>
        <v>258418.1</v>
      </c>
      <c r="J19">
        <f>表3_36[[#This Row],[7月]]+J18</f>
        <v>391782.78</v>
      </c>
      <c r="K19">
        <f>表3_36[[#This Row],[8月]]+K18</f>
        <v>391782.78</v>
      </c>
      <c r="L19">
        <f>表3_36[[#This Row],[9月]]+L18</f>
        <v>391782.78</v>
      </c>
      <c r="M19">
        <f>表3_36[[#This Row],[10月]]+M18</f>
        <v>391782.78</v>
      </c>
      <c r="N19">
        <f>表3_36[[#This Row],[11月]]+N18</f>
        <v>391782.78</v>
      </c>
    </row>
    <row r="20" spans="1:14">
      <c r="A20" s="14" t="s">
        <v>216</v>
      </c>
      <c r="B20" s="20" t="s">
        <v>6314</v>
      </c>
      <c r="C20">
        <f>'2 过程管理表单'!X607</f>
        <v>2600</v>
      </c>
      <c r="D20">
        <f>'2 过程管理表单'!AA607</f>
        <v>2600</v>
      </c>
      <c r="E20">
        <f>'2 过程管理表单'!AD607</f>
        <v>2600</v>
      </c>
      <c r="F20">
        <f>'2 过程管理表单'!AG607</f>
        <v>2600</v>
      </c>
      <c r="G20">
        <f>'2 过程管理表单'!AJ607</f>
        <v>2600</v>
      </c>
      <c r="H20">
        <f>'2 过程管理表单'!AM607</f>
        <v>2600</v>
      </c>
      <c r="I20">
        <f>'2 过程管理表单'!AP607</f>
        <v>2600</v>
      </c>
      <c r="J20">
        <f>'2 过程管理表单'!AS607</f>
        <v>2600</v>
      </c>
      <c r="K20">
        <f>'2 过程管理表单'!AV607</f>
        <v>2600</v>
      </c>
      <c r="L20">
        <f>'2 过程管理表单'!AY607</f>
        <v>2600</v>
      </c>
      <c r="M20">
        <f>'2 过程管理表单'!BB607</f>
        <v>2600</v>
      </c>
      <c r="N20">
        <f>'2 过程管理表单'!BE607</f>
        <v>2600</v>
      </c>
    </row>
    <row r="21" spans="1:14">
      <c r="A21" s="14" t="s">
        <v>216</v>
      </c>
      <c r="B21" s="20" t="s">
        <v>6315</v>
      </c>
      <c r="C21">
        <f t="shared" ref="C21:C25" si="10">C20</f>
        <v>2600</v>
      </c>
      <c r="D21">
        <f>表3_36[[#This Row],[1月]]+D20</f>
        <v>5200</v>
      </c>
      <c r="E21">
        <f>表3_36[[#This Row],[2月]]+E20</f>
        <v>7800</v>
      </c>
      <c r="F21">
        <f>表3_36[[#This Row],[3月]]+F20</f>
        <v>10400</v>
      </c>
      <c r="G21">
        <f>表3_36[[#This Row],[4月]]+G20</f>
        <v>13000</v>
      </c>
      <c r="H21">
        <f>表3_36[[#This Row],[5月]]+H20</f>
        <v>15600</v>
      </c>
      <c r="I21">
        <f>表3_36[[#This Row],[6月]]+I20</f>
        <v>18200</v>
      </c>
      <c r="J21">
        <f>表3_36[[#This Row],[7月]]+J20</f>
        <v>20800</v>
      </c>
      <c r="K21">
        <f>表3_36[[#This Row],[8月]]+K20</f>
        <v>23400</v>
      </c>
      <c r="L21">
        <f>表3_36[[#This Row],[9月]]+L20</f>
        <v>26000</v>
      </c>
      <c r="M21">
        <f>表3_36[[#This Row],[10月]]+M20</f>
        <v>28600</v>
      </c>
      <c r="N21">
        <f>表3_36[[#This Row],[11月]]+N20</f>
        <v>31200</v>
      </c>
    </row>
    <row r="22" spans="1:14">
      <c r="A22" s="14" t="s">
        <v>217</v>
      </c>
      <c r="B22" s="20" t="s">
        <v>6316</v>
      </c>
      <c r="C22">
        <f>'2 过程管理表单'!Z620</f>
        <v>0</v>
      </c>
      <c r="D22">
        <f>'2 过程管理表单'!AC620</f>
        <v>0</v>
      </c>
      <c r="E22">
        <f>'2 过程管理表单'!AF620</f>
        <v>0</v>
      </c>
      <c r="F22">
        <f>'2 过程管理表单'!AI620</f>
        <v>0</v>
      </c>
      <c r="G22">
        <f>'2 过程管理表单'!AL620</f>
        <v>0</v>
      </c>
      <c r="H22">
        <f>'2 过程管理表单'!AO620</f>
        <v>0</v>
      </c>
      <c r="I22">
        <f>'2 过程管理表单'!AR620</f>
        <v>0</v>
      </c>
      <c r="J22">
        <f>'2 过程管理表单'!AU620</f>
        <v>3690</v>
      </c>
      <c r="K22">
        <f>'2 过程管理表单'!AX620</f>
        <v>0</v>
      </c>
      <c r="L22">
        <f>'2 过程管理表单'!BA620</f>
        <v>0</v>
      </c>
      <c r="M22">
        <f>'2 过程管理表单'!BD620</f>
        <v>0</v>
      </c>
      <c r="N22">
        <f>'2 过程管理表单'!BG620</f>
        <v>0</v>
      </c>
    </row>
    <row r="23" spans="1:14">
      <c r="A23" s="14" t="s">
        <v>217</v>
      </c>
      <c r="B23" s="20" t="s">
        <v>6317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3690</v>
      </c>
      <c r="K23">
        <f>表3_36[[#This Row],[8月]]+K22</f>
        <v>3690</v>
      </c>
      <c r="L23">
        <f>表3_36[[#This Row],[9月]]+L22</f>
        <v>3690</v>
      </c>
      <c r="M23">
        <f>表3_36[[#This Row],[10月]]+M22</f>
        <v>3690</v>
      </c>
      <c r="N23">
        <f>表3_36[[#This Row],[11月]]+N22</f>
        <v>3690</v>
      </c>
    </row>
    <row r="24" spans="1:14">
      <c r="A24" s="14" t="s">
        <v>217</v>
      </c>
      <c r="B24" s="20" t="s">
        <v>6318</v>
      </c>
      <c r="C24">
        <f>'2 过程管理表单'!X620</f>
        <v>20950.3160062893</v>
      </c>
      <c r="D24">
        <f>'2 过程管理表单'!AA620</f>
        <v>20950.3160062893</v>
      </c>
      <c r="E24">
        <f>'2 过程管理表单'!AD620</f>
        <v>20950.3160062893</v>
      </c>
      <c r="F24">
        <f>'2 过程管理表单'!AG620</f>
        <v>20950.3160062893</v>
      </c>
      <c r="G24">
        <f>'2 过程管理表单'!AJ620</f>
        <v>20950.3160062893</v>
      </c>
      <c r="H24">
        <f>'2 过程管理表单'!AM620</f>
        <v>20950.3160062893</v>
      </c>
      <c r="I24">
        <f>'2 过程管理表单'!AP620</f>
        <v>20950.3160062893</v>
      </c>
      <c r="J24">
        <f>'2 过程管理表单'!AS620</f>
        <v>20950.3160062893</v>
      </c>
      <c r="K24">
        <f>'2 过程管理表单'!AV620</f>
        <v>20950.3160062893</v>
      </c>
      <c r="L24">
        <f>'2 过程管理表单'!AY620</f>
        <v>20950.3160062893</v>
      </c>
      <c r="M24">
        <f>'2 过程管理表单'!BB620</f>
        <v>20950.3160062893</v>
      </c>
      <c r="N24">
        <f>'2 过程管理表单'!BE620</f>
        <v>20950.3160062893</v>
      </c>
    </row>
    <row r="25" spans="1:14">
      <c r="A25" s="14" t="s">
        <v>217</v>
      </c>
      <c r="B25" s="20" t="s">
        <v>6319</v>
      </c>
      <c r="C25">
        <f t="shared" si="10"/>
        <v>20950.3160062893</v>
      </c>
      <c r="D25">
        <f>表3_36[[#This Row],[1月]]+D24</f>
        <v>41900.6320125786</v>
      </c>
      <c r="E25">
        <f>表3_36[[#This Row],[2月]]+E24</f>
        <v>62850.9480188679</v>
      </c>
      <c r="F25">
        <f>表3_36[[#This Row],[3月]]+F24</f>
        <v>83801.2640251572</v>
      </c>
      <c r="G25">
        <f>表3_36[[#This Row],[4月]]+G24</f>
        <v>104751.580031447</v>
      </c>
      <c r="H25">
        <f>表3_36[[#This Row],[5月]]+H24</f>
        <v>125701.896037736</v>
      </c>
      <c r="I25">
        <f>表3_36[[#This Row],[6月]]+I24</f>
        <v>146652.212044025</v>
      </c>
      <c r="J25">
        <f>表3_36[[#This Row],[7月]]+J24</f>
        <v>167602.528050314</v>
      </c>
      <c r="K25">
        <f>表3_36[[#This Row],[8月]]+K24</f>
        <v>188552.844056604</v>
      </c>
      <c r="L25">
        <f>表3_36[[#This Row],[9月]]+L24</f>
        <v>209503.160062893</v>
      </c>
      <c r="M25">
        <f>表3_36[[#This Row],[10月]]+M24</f>
        <v>230453.476069182</v>
      </c>
      <c r="N25">
        <f>表3_36[[#This Row],[11月]]+N24</f>
        <v>251403.792075472</v>
      </c>
    </row>
    <row r="26" spans="1:14">
      <c r="A26" s="39" t="s">
        <v>6321</v>
      </c>
      <c r="B26" s="40" t="s">
        <v>6322</v>
      </c>
      <c r="C26" s="36">
        <f>'2 过程管理表单'!Z6-SUMIFS('2 过程管理表单'!Z:Z,'2 过程管理表单'!D:D,"自有人员")</f>
        <v>204303.1391172</v>
      </c>
      <c r="D26" s="36">
        <f>'2 过程管理表单'!AC6-SUMIFS('2 过程管理表单'!AC:AC,'2 过程管理表单'!D:D,"自有人员")</f>
        <v>184531.867589728</v>
      </c>
      <c r="E26" s="36">
        <f>'2 过程管理表单'!AF6-SUMIFS('2 过程管理表单'!AF:AF,'2 过程管理表单'!D:D,"自有人员")</f>
        <v>204303.1391172</v>
      </c>
      <c r="F26" s="36">
        <f>'2 过程管理表单'!AI6-SUMIFS('2 过程管理表单'!AI:AI,'2 过程管理表单'!D:D,"自有人员")</f>
        <v>197712.715274709</v>
      </c>
      <c r="G26" s="36">
        <f>'2 过程管理表单'!AL6-SUMIFS('2 过程管理表单'!AL:AL,'2 过程管理表单'!D:D,"自有人员")</f>
        <v>204303.1391172</v>
      </c>
      <c r="H26" s="36">
        <f>'2 过程管理表单'!AO6-SUMIFS('2 过程管理表单'!AO:AO,'2 过程管理表单'!D:D,"自有人员")</f>
        <v>197712.715274709</v>
      </c>
      <c r="I26" s="36">
        <f>'2 过程管理表单'!AR6-SUMIFS('2 过程管理表单'!AR:AR,'2 过程管理表单'!D:D,"自有人员")</f>
        <v>204303.1391172</v>
      </c>
      <c r="J26" s="36">
        <f>'2 过程管理表单'!AU6-SUMIFS('2 过程管理表单'!AU:AU,'2 过程管理表单'!D:D,"自有人员")</f>
        <v>203146.281582953</v>
      </c>
      <c r="K26" s="36">
        <f>'2 过程管理表单'!AX6-SUMIFS('2 过程管理表单'!AX:AX,'2 过程管理表单'!D:D,"自有人员")</f>
        <v>163945.778443114</v>
      </c>
      <c r="L26" s="36">
        <f>'2 过程管理表单'!BA6-SUMIFS('2 过程管理表单'!BA:BA,'2 过程管理表单'!D:D,"自有人员")</f>
        <v>127808.637724551</v>
      </c>
      <c r="M26" s="36">
        <f>'2 过程管理表单'!BD6-SUMIFS('2 过程管理表单'!BD:BD,'2 过程管理表单'!D:D,"自有人员")</f>
        <v>123685.778443114</v>
      </c>
      <c r="N26" s="36">
        <f>'2 过程管理表单'!BG6-SUMIFS('2 过程管理表单'!BG:BG,'2 过程管理表单'!D:D,"自有人员")</f>
        <v>127808.637724551</v>
      </c>
    </row>
    <row r="27" spans="1:14">
      <c r="A27" s="39" t="s">
        <v>6321</v>
      </c>
      <c r="B27" s="40" t="s">
        <v>6323</v>
      </c>
      <c r="C27">
        <f t="shared" ref="C27:C31" si="11">C26</f>
        <v>204303.1391172</v>
      </c>
      <c r="D27">
        <f>表3_36[[#This Row],[1月]]+D26</f>
        <v>388835.006706928</v>
      </c>
      <c r="E27">
        <f>表3_36[[#This Row],[2月]]+E26</f>
        <v>593138.145824128</v>
      </c>
      <c r="F27">
        <f>表3_36[[#This Row],[3月]]+F26</f>
        <v>790850.861098837</v>
      </c>
      <c r="G27">
        <f>表3_36[[#This Row],[4月]]+G26</f>
        <v>995154.000216037</v>
      </c>
      <c r="H27">
        <f>表3_36[[#This Row],[5月]]+H26</f>
        <v>1192866.71549075</v>
      </c>
      <c r="I27">
        <f>表3_36[[#This Row],[6月]]+I26</f>
        <v>1397169.85460795</v>
      </c>
      <c r="J27">
        <f>表3_36[[#This Row],[7月]]+J26</f>
        <v>1600316.1361909</v>
      </c>
      <c r="K27">
        <f>表3_36[[#This Row],[8月]]+K26</f>
        <v>1764261.91463401</v>
      </c>
      <c r="L27">
        <f>表3_36[[#This Row],[9月]]+L26</f>
        <v>1892070.55235856</v>
      </c>
      <c r="M27">
        <f>表3_36[[#This Row],[10月]]+M26</f>
        <v>2015756.33080168</v>
      </c>
      <c r="N27">
        <f>表3_36[[#This Row],[11月]]+N26</f>
        <v>2143564.96852623</v>
      </c>
    </row>
    <row r="28" spans="1:14">
      <c r="A28" s="39" t="s">
        <v>6321</v>
      </c>
      <c r="B28" s="40" t="s">
        <v>6324</v>
      </c>
      <c r="C28" s="36">
        <f>'2 过程管理表单'!X6-SUMIFS('2 过程管理表单'!X:X,'2 过程管理表单'!D:D,"自有人员")</f>
        <v>212069.370365155</v>
      </c>
      <c r="D28" s="36">
        <f>'2 过程管理表单'!AA6-SUMIFS('2 过程管理表单'!AA:AA,'2 过程管理表单'!D:D,"自有人员")</f>
        <v>212069.370365155</v>
      </c>
      <c r="E28" s="36">
        <f>'2 过程管理表单'!AD6-SUMIFS('2 过程管理表单'!AD:AD,'2 过程管理表单'!D:D,"自有人员")</f>
        <v>212069.370365155</v>
      </c>
      <c r="F28" s="36">
        <f>'2 过程管理表单'!AG6-SUMIFS('2 过程管理表单'!AG:AG,'2 过程管理表单'!D:D,"自有人员")</f>
        <v>212069.370365155</v>
      </c>
      <c r="G28" s="36">
        <f>'2 过程管理表单'!AJ6-SUMIFS('2 过程管理表单'!AJ:AJ,'2 过程管理表单'!D:D,"自有人员")</f>
        <v>212069.370365155</v>
      </c>
      <c r="H28" s="36">
        <f>'2 过程管理表单'!AM6-SUMIFS('2 过程管理表单'!AM:AM,'2 过程管理表单'!D:D,"自有人员")</f>
        <v>212069.370365155</v>
      </c>
      <c r="I28" s="36">
        <f>'2 过程管理表单'!AP6-SUMIFS('2 过程管理表单'!AP:AP,'2 过程管理表单'!D:D,"自有人员")</f>
        <v>212069.370365155</v>
      </c>
      <c r="J28" s="36">
        <f>'2 过程管理表单'!AS6-SUMIFS('2 过程管理表单'!AS:AS,'2 过程管理表单'!D:D,"自有人员")</f>
        <v>212069.370365155</v>
      </c>
      <c r="K28" s="36">
        <f>'2 过程管理表单'!AV6-SUMIFS('2 过程管理表单'!AV:AV,'2 过程管理表单'!D:D,"自有人员")</f>
        <v>212069.370365155</v>
      </c>
      <c r="L28" s="36">
        <f>'2 过程管理表单'!AY6-SUMIFS('2 过程管理表单'!AY:AY,'2 过程管理表单'!D:D,"自有人员")</f>
        <v>212069.370365155</v>
      </c>
      <c r="M28" s="36">
        <f>'2 过程管理表单'!BB6-SUMIFS('2 过程管理表单'!BB:BB,'2 过程管理表单'!D:D,"自有人员")</f>
        <v>212069.370365155</v>
      </c>
      <c r="N28" s="36">
        <f>'2 过程管理表单'!BE6-SUMIFS('2 过程管理表单'!BE:BE,'2 过程管理表单'!D:D,"自有人员")</f>
        <v>212069.370365155</v>
      </c>
    </row>
    <row r="29" spans="1:14">
      <c r="A29" s="39" t="s">
        <v>6321</v>
      </c>
      <c r="B29" s="40" t="s">
        <v>6325</v>
      </c>
      <c r="C29">
        <f t="shared" si="11"/>
        <v>212069.370365155</v>
      </c>
      <c r="D29">
        <f>表3_36[[#This Row],[1月]]+D28</f>
        <v>424138.74073031</v>
      </c>
      <c r="E29">
        <f>表3_36[[#This Row],[2月]]+E28</f>
        <v>636208.111095465</v>
      </c>
      <c r="F29">
        <f>表3_36[[#This Row],[3月]]+F28</f>
        <v>848277.48146062</v>
      </c>
      <c r="G29">
        <f>表3_36[[#This Row],[4月]]+G28</f>
        <v>1060346.85182577</v>
      </c>
      <c r="H29">
        <f>表3_36[[#This Row],[5月]]+H28</f>
        <v>1272416.22219093</v>
      </c>
      <c r="I29">
        <f>表3_36[[#This Row],[6月]]+I28</f>
        <v>1484485.59255608</v>
      </c>
      <c r="J29">
        <f>表3_36[[#This Row],[7月]]+J28</f>
        <v>1696554.96292124</v>
      </c>
      <c r="K29">
        <f>表3_36[[#This Row],[8月]]+K28</f>
        <v>1908624.33328639</v>
      </c>
      <c r="L29">
        <f>表3_36[[#This Row],[9月]]+L28</f>
        <v>2120693.70365155</v>
      </c>
      <c r="M29">
        <f>表3_36[[#This Row],[10月]]+M28</f>
        <v>2332763.0740167</v>
      </c>
      <c r="N29">
        <f>表3_36[[#This Row],[11月]]+N28</f>
        <v>2544832.44438186</v>
      </c>
    </row>
    <row r="30" spans="1:14">
      <c r="A30" s="39" t="s">
        <v>6326</v>
      </c>
      <c r="B30" s="40" t="s">
        <v>6322</v>
      </c>
      <c r="C30">
        <f>'2 过程管理表单'!Z431</f>
        <v>0</v>
      </c>
      <c r="D30">
        <f>'2 过程管理表单'!AC431</f>
        <v>0</v>
      </c>
      <c r="E30" s="1">
        <f>'2 过程管理表单'!AF431</f>
        <v>0</v>
      </c>
      <c r="F30">
        <f>'2 过程管理表单'!AI431</f>
        <v>0</v>
      </c>
      <c r="G30">
        <f>'2 过程管理表单'!AL431</f>
        <v>0</v>
      </c>
      <c r="H30">
        <f>'2 过程管理表单'!AO431</f>
        <v>0</v>
      </c>
      <c r="I30" s="1">
        <f>'2 过程管理表单'!AR431</f>
        <v>0</v>
      </c>
      <c r="J30">
        <f>'2 过程管理表单'!AU431</f>
        <v>0</v>
      </c>
      <c r="K30">
        <f>'2 过程管理表单'!AX431</f>
        <v>0</v>
      </c>
      <c r="L30">
        <f>'2 过程管理表单'!BA431</f>
        <v>0</v>
      </c>
      <c r="M30">
        <f>'2 过程管理表单'!BD431</f>
        <v>0</v>
      </c>
      <c r="N30">
        <f>'2 过程管理表单'!BG431</f>
        <v>0</v>
      </c>
    </row>
    <row r="31" spans="1:14">
      <c r="A31" s="39" t="s">
        <v>6326</v>
      </c>
      <c r="B31" s="40" t="s">
        <v>6323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6326</v>
      </c>
      <c r="B32" s="40" t="s">
        <v>6324</v>
      </c>
      <c r="C32">
        <f>'2 过程管理表单'!X431</f>
        <v>0</v>
      </c>
      <c r="D32">
        <f>'2 过程管理表单'!AA431</f>
        <v>0</v>
      </c>
      <c r="E32">
        <f>'2 过程管理表单'!AD431</f>
        <v>0</v>
      </c>
      <c r="F32">
        <f>'2 过程管理表单'!AG431</f>
        <v>0</v>
      </c>
      <c r="G32">
        <f>'2 过程管理表单'!AJ431</f>
        <v>0</v>
      </c>
      <c r="H32">
        <f>'2 过程管理表单'!AM431</f>
        <v>0</v>
      </c>
      <c r="I32">
        <f>'2 过程管理表单'!AP431</f>
        <v>0</v>
      </c>
      <c r="J32">
        <f>'2 过程管理表单'!AS431</f>
        <v>0</v>
      </c>
      <c r="K32">
        <f>'2 过程管理表单'!AV431</f>
        <v>0</v>
      </c>
      <c r="L32">
        <f>'2 过程管理表单'!AY431</f>
        <v>0</v>
      </c>
      <c r="M32">
        <f>'2 过程管理表单'!BB431</f>
        <v>0</v>
      </c>
      <c r="N32">
        <f>'2 过程管理表单'!BE431</f>
        <v>0</v>
      </c>
    </row>
    <row r="33" spans="1:14">
      <c r="A33" s="39" t="s">
        <v>6326</v>
      </c>
      <c r="B33" s="40" t="s">
        <v>6325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6327</v>
      </c>
      <c r="B34" s="40" t="s">
        <v>6322</v>
      </c>
      <c r="C34" s="41">
        <f>'2 过程管理表单'!Z180</f>
        <v>98439.7534393494</v>
      </c>
      <c r="D34" s="41">
        <f>'2 过程管理表单'!AC180</f>
        <v>129243.408207784</v>
      </c>
      <c r="E34" s="41">
        <f>'2 过程管理表单'!AF180</f>
        <v>68302.5183230703</v>
      </c>
      <c r="F34" s="41">
        <f>'2 过程管理表单'!AI180</f>
        <v>54754.149990068</v>
      </c>
      <c r="G34" s="41">
        <f>'2 过程管理表单'!AL180</f>
        <v>58979.2883230703</v>
      </c>
      <c r="H34" s="41">
        <f>'2 过程管理表单'!AO180</f>
        <v>54914.7730262695</v>
      </c>
      <c r="I34" s="41">
        <f>'2 过程管理表单'!AR180</f>
        <v>55822.4181704249</v>
      </c>
      <c r="J34" s="41">
        <f>'2 过程管理表单'!AU180</f>
        <v>55822.4181704249</v>
      </c>
      <c r="K34" s="41">
        <f>'2 过程管理表单'!AX180</f>
        <v>54021.695003637</v>
      </c>
      <c r="L34" s="41">
        <f>'2 过程管理表单'!BA180</f>
        <v>28342.2540117382</v>
      </c>
      <c r="M34" s="41">
        <f>'2 过程管理表单'!BD180</f>
        <v>27427.987753295</v>
      </c>
      <c r="N34" s="41">
        <f>'2 过程管理表单'!BG180</f>
        <v>28342.2540117382</v>
      </c>
    </row>
    <row r="35" spans="1:14">
      <c r="A35" s="39" t="s">
        <v>6327</v>
      </c>
      <c r="B35" s="40" t="s">
        <v>6323</v>
      </c>
      <c r="C35" s="41">
        <f t="shared" si="12"/>
        <v>98439.7534393494</v>
      </c>
      <c r="D35" s="41">
        <f>C35+C34</f>
        <v>196879.506878699</v>
      </c>
      <c r="E35" s="41">
        <f t="shared" ref="E35:G35" si="13">D35+E34</f>
        <v>265182.025201769</v>
      </c>
      <c r="F35" s="41">
        <f t="shared" si="13"/>
        <v>319936.175191837</v>
      </c>
      <c r="G35" s="41">
        <f t="shared" si="13"/>
        <v>378915.463514907</v>
      </c>
      <c r="H35" s="41">
        <f t="shared" ref="H35:N35" si="14">H34+G35</f>
        <v>433830.236541177</v>
      </c>
      <c r="I35" s="41">
        <f t="shared" si="14"/>
        <v>489652.654711602</v>
      </c>
      <c r="J35" s="41">
        <f t="shared" si="14"/>
        <v>545475.072882026</v>
      </c>
      <c r="K35" s="41">
        <f t="shared" si="14"/>
        <v>599496.767885663</v>
      </c>
      <c r="L35" s="41">
        <f t="shared" si="14"/>
        <v>627839.021897402</v>
      </c>
      <c r="M35" s="41">
        <f t="shared" si="14"/>
        <v>655267.009650697</v>
      </c>
      <c r="N35" s="41">
        <f t="shared" si="14"/>
        <v>683609.263662435</v>
      </c>
    </row>
    <row r="36" spans="1:14">
      <c r="A36" s="39" t="s">
        <v>6327</v>
      </c>
      <c r="B36" s="40" t="s">
        <v>6324</v>
      </c>
      <c r="C36" s="41">
        <f>'2 过程管理表单'!X180</f>
        <v>42910.536862334</v>
      </c>
      <c r="D36" s="41">
        <f>'2 过程管理表单'!AA180</f>
        <v>42910.536862334</v>
      </c>
      <c r="E36" s="41">
        <f>'2 过程管理表单'!AD180</f>
        <v>42910.536862334</v>
      </c>
      <c r="F36" s="41">
        <f>'2 过程管理表单'!AG180</f>
        <v>42910.536862334</v>
      </c>
      <c r="G36" s="41">
        <f>'2 过程管理表单'!AJ180</f>
        <v>42910.536862334</v>
      </c>
      <c r="H36" s="41">
        <f>'2 过程管理表单'!AM180</f>
        <v>42910.536862334</v>
      </c>
      <c r="I36" s="41">
        <f>'2 过程管理表单'!AP180</f>
        <v>42910.536862334</v>
      </c>
      <c r="J36" s="41">
        <f>'2 过程管理表单'!AS180</f>
        <v>42910.536862334</v>
      </c>
      <c r="K36" s="41">
        <f>'2 过程管理表单'!AV180</f>
        <v>42910.536862334</v>
      </c>
      <c r="L36" s="41">
        <f>'2 过程管理表单'!AY180</f>
        <v>42910.536862334</v>
      </c>
      <c r="M36" s="41">
        <f>'2 过程管理表单'!BB180</f>
        <v>42910.536862334</v>
      </c>
      <c r="N36" s="41">
        <f>'2 过程管理表单'!BE180</f>
        <v>42910.536862334</v>
      </c>
    </row>
    <row r="37" spans="1:14">
      <c r="A37" s="39" t="s">
        <v>6327</v>
      </c>
      <c r="B37" s="40" t="s">
        <v>6325</v>
      </c>
      <c r="C37" s="7">
        <f t="shared" si="12"/>
        <v>42910.536862334</v>
      </c>
      <c r="D37" s="6">
        <f t="shared" ref="D37:N37" si="15">D36+C37</f>
        <v>85821.073724668</v>
      </c>
      <c r="E37" s="7">
        <f t="shared" si="15"/>
        <v>128731.610587002</v>
      </c>
      <c r="F37" s="7">
        <f t="shared" si="15"/>
        <v>171642.147449336</v>
      </c>
      <c r="G37" s="7">
        <f t="shared" si="15"/>
        <v>214552.68431167</v>
      </c>
      <c r="H37" s="7">
        <f t="shared" si="15"/>
        <v>257463.221174004</v>
      </c>
      <c r="I37" s="7">
        <f t="shared" si="15"/>
        <v>300373.758036338</v>
      </c>
      <c r="J37" s="7">
        <f t="shared" si="15"/>
        <v>343284.294898672</v>
      </c>
      <c r="K37" s="7">
        <f t="shared" si="15"/>
        <v>386194.831761006</v>
      </c>
      <c r="L37" s="7">
        <f t="shared" si="15"/>
        <v>429105.36862334</v>
      </c>
      <c r="M37" s="7">
        <f t="shared" si="15"/>
        <v>472015.905485674</v>
      </c>
      <c r="N37" s="6">
        <f t="shared" si="15"/>
        <v>514926.442348008</v>
      </c>
    </row>
    <row r="38" spans="1:14">
      <c r="A38" s="42" t="s">
        <v>6328</v>
      </c>
      <c r="B38" s="20" t="s">
        <v>6329</v>
      </c>
      <c r="C38">
        <f t="shared" ref="C38:N38" si="16">C5+C9+C13+C17+C21+C25</f>
        <v>355961.35083773</v>
      </c>
      <c r="D38">
        <f t="shared" si="16"/>
        <v>711922.701675459</v>
      </c>
      <c r="E38">
        <f t="shared" si="16"/>
        <v>1067884.05251319</v>
      </c>
      <c r="F38">
        <f t="shared" si="16"/>
        <v>1423845.40335092</v>
      </c>
      <c r="G38">
        <f t="shared" si="16"/>
        <v>1779806.75418865</v>
      </c>
      <c r="H38">
        <f t="shared" si="16"/>
        <v>2135768.10502638</v>
      </c>
      <c r="I38">
        <f t="shared" si="16"/>
        <v>2491729.45586411</v>
      </c>
      <c r="J38">
        <f t="shared" si="16"/>
        <v>2847690.80670184</v>
      </c>
      <c r="K38">
        <f t="shared" si="16"/>
        <v>3203652.15753957</v>
      </c>
      <c r="L38">
        <f t="shared" si="16"/>
        <v>3559613.5083773</v>
      </c>
      <c r="M38">
        <f t="shared" si="16"/>
        <v>3915574.85921503</v>
      </c>
      <c r="N38">
        <f t="shared" si="16"/>
        <v>4271536.21005276</v>
      </c>
    </row>
    <row r="39" spans="1:14">
      <c r="A39" s="42" t="s">
        <v>6328</v>
      </c>
      <c r="B39" s="20" t="s">
        <v>6330</v>
      </c>
      <c r="C39">
        <f t="shared" ref="C39:N39" si="17">C3+C7+C11+C15+C19+C23</f>
        <v>912134.261708584</v>
      </c>
      <c r="D39">
        <f t="shared" si="17"/>
        <v>1785973.17220325</v>
      </c>
      <c r="E39">
        <f t="shared" si="17"/>
        <v>2790287.75234394</v>
      </c>
      <c r="F39">
        <f t="shared" si="17"/>
        <v>3803358.68764139</v>
      </c>
      <c r="G39">
        <f t="shared" si="17"/>
        <v>4686711.56778208</v>
      </c>
      <c r="H39">
        <f t="shared" si="17"/>
        <v>5683410.08772863</v>
      </c>
      <c r="I39">
        <f t="shared" si="17"/>
        <v>6656321.09771667</v>
      </c>
      <c r="J39">
        <f t="shared" si="17"/>
        <v>7678167.37017047</v>
      </c>
      <c r="K39">
        <f t="shared" si="17"/>
        <v>8484337.37526279</v>
      </c>
      <c r="L39">
        <f t="shared" si="17"/>
        <v>9248297.54969951</v>
      </c>
      <c r="M39">
        <f t="shared" si="17"/>
        <v>9987613.84754149</v>
      </c>
      <c r="N39">
        <f t="shared" si="17"/>
        <v>10751574.0219782</v>
      </c>
    </row>
    <row r="42" spans="1:14">
      <c r="A42" s="5" t="s">
        <v>214</v>
      </c>
      <c r="B42" t="s">
        <v>6331</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0</v>
      </c>
      <c r="N42">
        <f t="shared" si="18"/>
        <v>0</v>
      </c>
    </row>
    <row r="43" spans="1:14">
      <c r="A43" s="5" t="s">
        <v>9</v>
      </c>
      <c r="B43" t="s">
        <v>6331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5" t="s">
        <v>64</v>
      </c>
      <c r="B44" t="s">
        <v>6331</v>
      </c>
      <c r="C44">
        <f t="shared" ref="C44:N44" si="20">IF(C11&gt;C13,1,0)</f>
        <v>1</v>
      </c>
      <c r="D44">
        <f t="shared" si="20"/>
        <v>1</v>
      </c>
      <c r="E44">
        <f t="shared" si="20"/>
        <v>1</v>
      </c>
      <c r="F44">
        <f t="shared" si="20"/>
        <v>1</v>
      </c>
      <c r="G44">
        <f t="shared" si="20"/>
        <v>1</v>
      </c>
      <c r="H44">
        <f t="shared" si="20"/>
        <v>1</v>
      </c>
      <c r="I44">
        <f t="shared" si="20"/>
        <v>1</v>
      </c>
      <c r="J44">
        <f t="shared" si="20"/>
        <v>1</v>
      </c>
      <c r="K44">
        <f t="shared" si="20"/>
        <v>1</v>
      </c>
      <c r="L44">
        <f t="shared" si="20"/>
        <v>1</v>
      </c>
      <c r="M44">
        <f t="shared" si="20"/>
        <v>1</v>
      </c>
      <c r="N44">
        <f t="shared" si="20"/>
        <v>1</v>
      </c>
    </row>
    <row r="45" spans="1:14">
      <c r="A45" s="5" t="s">
        <v>215</v>
      </c>
      <c r="B45" t="s">
        <v>6331</v>
      </c>
      <c r="C45">
        <f t="shared" ref="C45:N45" si="21">IF(C15&gt;C17,1,0)</f>
        <v>0</v>
      </c>
      <c r="D45">
        <f t="shared" si="21"/>
        <v>0</v>
      </c>
      <c r="E45">
        <f t="shared" si="21"/>
        <v>0</v>
      </c>
      <c r="F45">
        <f t="shared" si="21"/>
        <v>1</v>
      </c>
      <c r="G45">
        <f t="shared" si="21"/>
        <v>1</v>
      </c>
      <c r="H45">
        <f t="shared" si="21"/>
        <v>0</v>
      </c>
      <c r="I45">
        <f t="shared" si="21"/>
        <v>0</v>
      </c>
      <c r="J45">
        <f t="shared" si="21"/>
        <v>0</v>
      </c>
      <c r="K45">
        <f t="shared" si="21"/>
        <v>0</v>
      </c>
      <c r="L45">
        <f t="shared" si="21"/>
        <v>0</v>
      </c>
      <c r="M45">
        <f t="shared" si="21"/>
        <v>0</v>
      </c>
      <c r="N45">
        <f t="shared" si="21"/>
        <v>0</v>
      </c>
    </row>
    <row r="46" spans="1:14">
      <c r="A46" s="5" t="s">
        <v>216</v>
      </c>
      <c r="B46" t="s">
        <v>6331</v>
      </c>
      <c r="C46">
        <f t="shared" ref="C46:N46" si="22">IF(C19&gt;C21,1,0)</f>
        <v>0</v>
      </c>
      <c r="D46">
        <f t="shared" si="22"/>
        <v>0</v>
      </c>
      <c r="E46">
        <f t="shared" si="22"/>
        <v>0</v>
      </c>
      <c r="F46">
        <f t="shared" si="22"/>
        <v>0</v>
      </c>
      <c r="G46">
        <f t="shared" si="22"/>
        <v>0</v>
      </c>
      <c r="H46">
        <f t="shared" si="22"/>
        <v>1</v>
      </c>
      <c r="I46">
        <f t="shared" si="22"/>
        <v>1</v>
      </c>
      <c r="J46">
        <f t="shared" si="22"/>
        <v>1</v>
      </c>
      <c r="K46">
        <f t="shared" si="22"/>
        <v>1</v>
      </c>
      <c r="L46">
        <f t="shared" si="22"/>
        <v>1</v>
      </c>
      <c r="M46">
        <f t="shared" si="22"/>
        <v>1</v>
      </c>
      <c r="N46">
        <f t="shared" si="22"/>
        <v>1</v>
      </c>
    </row>
    <row r="47" spans="1:14">
      <c r="A47" s="5" t="s">
        <v>217</v>
      </c>
      <c r="B47" t="s">
        <v>6331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6321</v>
      </c>
      <c r="B48" t="s">
        <v>6331</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43" t="s">
        <v>6326</v>
      </c>
      <c r="B49" t="s">
        <v>6331</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43" t="s">
        <v>6327</v>
      </c>
      <c r="B50" t="s">
        <v>6331</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spans="2:14">
      <c r="B51" t="s">
        <v>745</v>
      </c>
      <c r="C51">
        <f t="shared" ref="C51:N51" si="27">SUM(C42:C50)</f>
        <v>3</v>
      </c>
      <c r="D51">
        <f t="shared" si="27"/>
        <v>3</v>
      </c>
      <c r="E51">
        <f t="shared" si="27"/>
        <v>3</v>
      </c>
      <c r="F51">
        <f t="shared" si="27"/>
        <v>4</v>
      </c>
      <c r="G51">
        <f t="shared" si="27"/>
        <v>4</v>
      </c>
      <c r="H51">
        <f t="shared" si="27"/>
        <v>4</v>
      </c>
      <c r="I51">
        <f t="shared" si="27"/>
        <v>4</v>
      </c>
      <c r="J51">
        <f t="shared" si="27"/>
        <v>4</v>
      </c>
      <c r="K51">
        <f t="shared" si="27"/>
        <v>4</v>
      </c>
      <c r="L51">
        <f t="shared" si="27"/>
        <v>4</v>
      </c>
      <c r="M51">
        <f t="shared" si="27"/>
        <v>3</v>
      </c>
      <c r="N51">
        <f t="shared" si="27"/>
        <v>3</v>
      </c>
    </row>
    <row r="52" spans="2:14">
      <c r="B52" t="s">
        <v>6332</v>
      </c>
      <c r="C52">
        <f>C51</f>
        <v>3</v>
      </c>
      <c r="D52">
        <f t="shared" ref="D52:N52" si="28">C52+D51</f>
        <v>6</v>
      </c>
      <c r="E52">
        <f t="shared" si="28"/>
        <v>9</v>
      </c>
      <c r="F52">
        <f t="shared" si="28"/>
        <v>13</v>
      </c>
      <c r="G52">
        <f t="shared" si="28"/>
        <v>17</v>
      </c>
      <c r="H52">
        <f t="shared" si="28"/>
        <v>21</v>
      </c>
      <c r="I52">
        <f t="shared" si="28"/>
        <v>25</v>
      </c>
      <c r="J52">
        <f t="shared" si="28"/>
        <v>29</v>
      </c>
      <c r="K52">
        <f t="shared" si="28"/>
        <v>33</v>
      </c>
      <c r="L52">
        <f t="shared" si="28"/>
        <v>37</v>
      </c>
      <c r="M52">
        <f t="shared" si="28"/>
        <v>40</v>
      </c>
      <c r="N52">
        <f t="shared" si="28"/>
        <v>43</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N121"/>
  <sheetViews>
    <sheetView topLeftCell="A10" workbookViewId="0">
      <selection activeCell="H10" sqref="H10"/>
    </sheetView>
  </sheetViews>
  <sheetFormatPr defaultColWidth="9" defaultRowHeight="13.5"/>
  <cols>
    <col min="1" max="1" width="25.375" customWidth="1"/>
    <col min="2" max="2" width="19.375" customWidth="1"/>
    <col min="3" max="14" width="12.625"/>
  </cols>
  <sheetData>
    <row r="1" spans="1:14">
      <c r="A1" t="s">
        <v>6333</v>
      </c>
      <c r="C1" t="s">
        <v>766</v>
      </c>
      <c r="D1" t="s">
        <v>767</v>
      </c>
      <c r="E1" t="s">
        <v>768</v>
      </c>
      <c r="F1" t="s">
        <v>769</v>
      </c>
      <c r="G1" t="s">
        <v>770</v>
      </c>
      <c r="H1" t="s">
        <v>771</v>
      </c>
      <c r="I1" t="s">
        <v>772</v>
      </c>
      <c r="J1" t="s">
        <v>773</v>
      </c>
      <c r="K1" t="s">
        <v>774</v>
      </c>
      <c r="L1" t="s">
        <v>775</v>
      </c>
      <c r="M1" t="s">
        <v>776</v>
      </c>
      <c r="N1" t="s">
        <v>777</v>
      </c>
    </row>
    <row r="2" spans="1:14">
      <c r="A2" t="s">
        <v>6334</v>
      </c>
      <c r="B2" t="s">
        <v>6322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6334</v>
      </c>
      <c r="B3" t="s">
        <v>6323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6334</v>
      </c>
      <c r="B4" t="s">
        <v>6324</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6334</v>
      </c>
      <c r="B5" t="s">
        <v>6325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6335</v>
      </c>
      <c r="B6" t="s">
        <v>6322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6335</v>
      </c>
      <c r="B7" t="s">
        <v>6323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6335</v>
      </c>
      <c r="B8" t="s">
        <v>6324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6335</v>
      </c>
      <c r="B9" t="s">
        <v>6325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6336</v>
      </c>
      <c r="B10" t="s">
        <v>6322</v>
      </c>
      <c r="C10" cm="1">
        <f t="array" ref="C10">INDEX('2 过程管理表单'!$20:$20,26+(COLUMN(A1)-1)*3)</f>
        <v>168440.555555556</v>
      </c>
      <c r="D10" cm="1">
        <f t="array" ref="D10">INDEX('2 过程管理表单'!$20:$20,26+(COLUMN(B1)-1)*3)</f>
        <v>152139.856630824</v>
      </c>
      <c r="E10" cm="1">
        <f t="array" ref="E10">INDEX('2 过程管理表单'!$20:$20,26+(COLUMN(C1)-1)*3)</f>
        <v>168440.555555556</v>
      </c>
      <c r="F10" cm="1">
        <f t="array" ref="F10">INDEX('2 过程管理表单'!$20:$20,26+(COLUMN(D1)-1)*3)</f>
        <v>163006.989247312</v>
      </c>
      <c r="G10" cm="1">
        <f t="array" ref="G10">INDEX('2 过程管理表单'!$20:$20,26+(COLUMN(E1)-1)*3)</f>
        <v>168440.555555556</v>
      </c>
      <c r="H10" cm="1">
        <f t="array" ref="H10">INDEX('2 过程管理表单'!$20:$20,26+(COLUMN(F1)-1)*3)</f>
        <v>163006.989247312</v>
      </c>
      <c r="I10" cm="1">
        <f t="array" ref="I10">INDEX('2 过程管理表单'!$20:$20,26+(COLUMN(G1)-1)*3)</f>
        <v>168440.555555556</v>
      </c>
      <c r="J10" cm="1">
        <f t="array" ref="J10">INDEX('2 过程管理表单'!$20:$20,26+(COLUMN(H1)-1)*3)</f>
        <v>168440.555555556</v>
      </c>
      <c r="K10" cm="1">
        <f t="array" ref="K10">INDEX('2 过程管理表单'!$20:$20,26+(COLUMN(I1)-1)*3)</f>
        <v>123685.778443114</v>
      </c>
      <c r="L10" cm="1">
        <f t="array" ref="L10">INDEX('2 过程管理表单'!$20:$20,26+(COLUMN(J1)-1)*3)</f>
        <v>127808.637724551</v>
      </c>
      <c r="M10" cm="1">
        <f t="array" ref="M10">INDEX('2 过程管理表单'!$20:$20,26+(COLUMN(K1)-1)*3)</f>
        <v>123685.778443114</v>
      </c>
      <c r="N10" cm="1">
        <f t="array" ref="N10">INDEX('2 过程管理表单'!$20:$20,26+(COLUMN(L1)-1)*3)</f>
        <v>127808.637724551</v>
      </c>
    </row>
    <row r="11" spans="1:14">
      <c r="A11" t="s">
        <v>6336</v>
      </c>
      <c r="B11" t="s">
        <v>6323</v>
      </c>
      <c r="C11">
        <f>C10</f>
        <v>168440.555555556</v>
      </c>
      <c r="D11">
        <f>C11+D10</f>
        <v>320580.41218638</v>
      </c>
      <c r="E11">
        <f t="shared" ref="E11:N11" si="4">D11+E10</f>
        <v>489020.967741936</v>
      </c>
      <c r="F11">
        <f t="shared" si="4"/>
        <v>652027.956989247</v>
      </c>
      <c r="G11">
        <f t="shared" si="4"/>
        <v>820468.512544803</v>
      </c>
      <c r="H11">
        <f t="shared" si="4"/>
        <v>983475.501792115</v>
      </c>
      <c r="I11">
        <f t="shared" si="4"/>
        <v>1151916.05734767</v>
      </c>
      <c r="J11">
        <f t="shared" si="4"/>
        <v>1320356.61290323</v>
      </c>
      <c r="K11">
        <f t="shared" si="4"/>
        <v>1444042.39134634</v>
      </c>
      <c r="L11">
        <f t="shared" si="4"/>
        <v>1571851.02907089</v>
      </c>
      <c r="M11">
        <f t="shared" si="4"/>
        <v>1695536.807514</v>
      </c>
      <c r="N11">
        <f t="shared" si="4"/>
        <v>1823345.44523856</v>
      </c>
    </row>
    <row r="12" spans="1:14">
      <c r="A12" t="s">
        <v>6336</v>
      </c>
      <c r="B12" t="s">
        <v>6324</v>
      </c>
      <c r="C12" cm="1">
        <f t="array" ref="C12">INDEX('2 过程管理表单'!$20:$20,24+(COLUMN(A1)-1)*3)</f>
        <v>173900.895522388</v>
      </c>
      <c r="D12" cm="1">
        <f t="array" ref="D12">INDEX('2 过程管理表单'!$20:$20,24+(COLUMN(B1)-1)*3)</f>
        <v>173900.895522388</v>
      </c>
      <c r="E12" cm="1">
        <f t="array" ref="E12">INDEX('2 过程管理表单'!$20:$20,24+(COLUMN(C1)-1)*3)</f>
        <v>173900.895522388</v>
      </c>
      <c r="F12" cm="1">
        <f t="array" ref="F12">INDEX('2 过程管理表单'!$20:$20,24+(COLUMN(D1)-1)*3)</f>
        <v>173900.895522388</v>
      </c>
      <c r="G12" cm="1">
        <f t="array" ref="G12">INDEX('2 过程管理表单'!$20:$20,24+(COLUMN(E1)-1)*3)</f>
        <v>173900.895522388</v>
      </c>
      <c r="H12" cm="1">
        <f t="array" ref="H12">INDEX('2 过程管理表单'!$20:$20,24+(COLUMN(F1)-1)*3)</f>
        <v>173900.895522388</v>
      </c>
      <c r="I12" cm="1">
        <f t="array" ref="I12">INDEX('2 过程管理表单'!$20:$20,24+(COLUMN(G1)-1)*3)</f>
        <v>173900.895522388</v>
      </c>
      <c r="J12" cm="1">
        <f t="array" ref="J12">INDEX('2 过程管理表单'!$20:$20,24+(COLUMN(H1)-1)*3)</f>
        <v>173900.895522388</v>
      </c>
      <c r="K12" cm="1">
        <f t="array" ref="K12">INDEX('2 过程管理表单'!$20:$20,24+(COLUMN(I1)-1)*3)</f>
        <v>173900.895522388</v>
      </c>
      <c r="L12" cm="1">
        <f t="array" ref="L12">INDEX('2 过程管理表单'!$20:$20,24+(COLUMN(J1)-1)*3)</f>
        <v>173900.895522388</v>
      </c>
      <c r="M12" cm="1">
        <f t="array" ref="M12">INDEX('2 过程管理表单'!$20:$20,24+(COLUMN(K1)-1)*3)</f>
        <v>173900.895522388</v>
      </c>
      <c r="N12" cm="1">
        <f t="array" ref="N12">INDEX('2 过程管理表单'!$20:$20,24+(COLUMN(L1)-1)*3)</f>
        <v>173900.895522388</v>
      </c>
    </row>
    <row r="13" spans="1:14">
      <c r="A13" t="s">
        <v>6336</v>
      </c>
      <c r="B13" t="s">
        <v>6325</v>
      </c>
      <c r="C13">
        <f>C12</f>
        <v>173900.895522388</v>
      </c>
      <c r="D13">
        <f>C13+D12</f>
        <v>347801.791044776</v>
      </c>
      <c r="E13">
        <f t="shared" ref="E13:N13" si="5">D13+E12</f>
        <v>521702.686567164</v>
      </c>
      <c r="F13">
        <f t="shared" si="5"/>
        <v>695603.582089552</v>
      </c>
      <c r="G13">
        <f t="shared" si="5"/>
        <v>869504.47761194</v>
      </c>
      <c r="H13">
        <f t="shared" si="5"/>
        <v>1043405.37313433</v>
      </c>
      <c r="I13">
        <f t="shared" si="5"/>
        <v>1217306.26865672</v>
      </c>
      <c r="J13">
        <f t="shared" si="5"/>
        <v>1391207.1641791</v>
      </c>
      <c r="K13">
        <f t="shared" si="5"/>
        <v>1565108.05970149</v>
      </c>
      <c r="L13">
        <f t="shared" si="5"/>
        <v>1739008.95522388</v>
      </c>
      <c r="M13">
        <f t="shared" si="5"/>
        <v>1912909.85074627</v>
      </c>
      <c r="N13">
        <f t="shared" si="5"/>
        <v>2086810.74626866</v>
      </c>
    </row>
    <row r="14" spans="1:14">
      <c r="A14" t="s">
        <v>6337</v>
      </c>
      <c r="B14" t="s">
        <v>6322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6337</v>
      </c>
      <c r="B15" t="s">
        <v>6323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6337</v>
      </c>
      <c r="B16" t="s">
        <v>6324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6337</v>
      </c>
      <c r="B17" t="s">
        <v>6325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6338</v>
      </c>
      <c r="B18" t="s">
        <v>6322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6338</v>
      </c>
      <c r="B19" t="s">
        <v>6323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6338</v>
      </c>
      <c r="B20" t="s">
        <v>6324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6338</v>
      </c>
      <c r="B21" t="s">
        <v>6325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6339</v>
      </c>
      <c r="B22" t="s">
        <v>6322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6339</v>
      </c>
      <c r="B23" t="s">
        <v>6323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6339</v>
      </c>
      <c r="B24" t="s">
        <v>6324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6339</v>
      </c>
      <c r="B25" t="s">
        <v>6325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6340</v>
      </c>
      <c r="B26" t="s">
        <v>6322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6340</v>
      </c>
      <c r="B27" t="s">
        <v>6323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6340</v>
      </c>
      <c r="B28" t="s">
        <v>6324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6340</v>
      </c>
      <c r="B29" t="s">
        <v>6325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6341</v>
      </c>
      <c r="B30" t="s">
        <v>6322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6341</v>
      </c>
      <c r="B31" t="s">
        <v>6323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6341</v>
      </c>
      <c r="B32" t="s">
        <v>6324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6341</v>
      </c>
      <c r="B33" t="s">
        <v>6325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6342</v>
      </c>
      <c r="B34" t="s">
        <v>6322</v>
      </c>
      <c r="C34" cm="1">
        <f t="array" ref="C34">INDEX('2 过程管理表单'!$58:$58,26+(COLUMN(A1)-1)*3)</f>
        <v>35862.5835616438</v>
      </c>
      <c r="D34" cm="1">
        <f t="array" ref="D34">INDEX('2 过程管理表单'!$58:$58,26+(COLUMN(B1)-1)*3)</f>
        <v>32392.0109589041</v>
      </c>
      <c r="E34" cm="1">
        <f t="array" ref="E34">INDEX('2 过程管理表单'!$58:$58,26+(COLUMN(C1)-1)*3)</f>
        <v>35862.5835616438</v>
      </c>
      <c r="F34" cm="1">
        <f t="array" ref="F34">INDEX('2 过程管理表单'!$58:$58,26+(COLUMN(D1)-1)*3)</f>
        <v>34705.7260273973</v>
      </c>
      <c r="G34" cm="1">
        <f t="array" ref="G34">INDEX('2 过程管理表单'!$58:$58,26+(COLUMN(E1)-1)*3)</f>
        <v>35862.5835616438</v>
      </c>
      <c r="H34" cm="1">
        <f t="array" ref="H34">INDEX('2 过程管理表单'!$58:$58,26+(COLUMN(F1)-1)*3)</f>
        <v>34705.7260273973</v>
      </c>
      <c r="I34" cm="1">
        <f t="array" ref="I34">INDEX('2 过程管理表单'!$58:$58,26+(COLUMN(G1)-1)*3)</f>
        <v>35862.5835616438</v>
      </c>
      <c r="J34" cm="1">
        <f t="array" ref="J34">INDEX('2 过程管理表单'!$58:$58,26+(COLUMN(H1)-1)*3)</f>
        <v>34705.7260273973</v>
      </c>
      <c r="K34" cm="1">
        <f t="array" ref="K34">INDEX('2 过程管理表单'!$58:$58,26+(COLUMN(I1)-1)*3)</f>
        <v>40260</v>
      </c>
      <c r="L34" cm="1">
        <f t="array" ref="L34">INDEX('2 过程管理表单'!$58:$58,26+(COLUMN(J1)-1)*3)</f>
        <v>0</v>
      </c>
      <c r="M34" cm="1">
        <f t="array" ref="M34">INDEX('2 过程管理表单'!$58:$58,26+(COLUMN(K1)-1)*3)</f>
        <v>0</v>
      </c>
      <c r="N34" cm="1">
        <f t="array" ref="N34">INDEX('2 过程管理表单'!$58:$58,26+(COLUMN(L1)-1)*3)</f>
        <v>0</v>
      </c>
    </row>
    <row r="35" spans="1:14">
      <c r="A35" t="s">
        <v>6342</v>
      </c>
      <c r="B35" t="s">
        <v>6323</v>
      </c>
      <c r="C35">
        <f>C34</f>
        <v>35862.5835616438</v>
      </c>
      <c r="D35">
        <f>C35+D34</f>
        <v>68254.594520548</v>
      </c>
      <c r="E35">
        <f t="shared" ref="E35:N35" si="16">D35+E34</f>
        <v>104117.178082192</v>
      </c>
      <c r="F35">
        <f t="shared" si="16"/>
        <v>138822.904109589</v>
      </c>
      <c r="G35">
        <f t="shared" si="16"/>
        <v>174685.487671233</v>
      </c>
      <c r="H35">
        <f t="shared" si="16"/>
        <v>209391.21369863</v>
      </c>
      <c r="I35">
        <f t="shared" si="16"/>
        <v>245253.797260274</v>
      </c>
      <c r="J35">
        <f t="shared" si="16"/>
        <v>279959.523287671</v>
      </c>
      <c r="K35">
        <f t="shared" si="16"/>
        <v>320219.523287671</v>
      </c>
      <c r="L35">
        <f t="shared" si="16"/>
        <v>320219.523287671</v>
      </c>
      <c r="M35">
        <f t="shared" si="16"/>
        <v>320219.523287671</v>
      </c>
      <c r="N35">
        <f t="shared" si="16"/>
        <v>320219.523287671</v>
      </c>
    </row>
    <row r="36" spans="1:14">
      <c r="A36" t="s">
        <v>6342</v>
      </c>
      <c r="B36" t="s">
        <v>6324</v>
      </c>
      <c r="C36" cm="1">
        <f t="array" ref="C36">INDEX('2 过程管理表单'!$58:$58,24+(COLUMN(A1)-1)*3)</f>
        <v>38168.4748427673</v>
      </c>
      <c r="D36" cm="1">
        <f t="array" ref="D36">INDEX('2 过程管理表单'!$58:$58,24+(COLUMN(B1)-1)*3)</f>
        <v>38168.4748427673</v>
      </c>
      <c r="E36" cm="1">
        <f t="array" ref="E36">INDEX('2 过程管理表单'!$58:$58,24+(COLUMN(C1)-1)*3)</f>
        <v>38168.4748427673</v>
      </c>
      <c r="F36" cm="1">
        <f t="array" ref="F36">INDEX('2 过程管理表单'!$58:$58,24+(COLUMN(D1)-1)*3)</f>
        <v>38168.4748427673</v>
      </c>
      <c r="G36" cm="1">
        <f t="array" ref="G36">INDEX('2 过程管理表单'!$58:$58,24+(COLUMN(E1)-1)*3)</f>
        <v>38168.4748427673</v>
      </c>
      <c r="H36" cm="1">
        <f t="array" ref="H36">INDEX('2 过程管理表单'!$58:$58,24+(COLUMN(F1)-1)*3)</f>
        <v>38168.4748427673</v>
      </c>
      <c r="I36" cm="1">
        <f t="array" ref="I36">INDEX('2 过程管理表单'!$58:$58,24+(COLUMN(G1)-1)*3)</f>
        <v>38168.4748427673</v>
      </c>
      <c r="J36" cm="1">
        <f t="array" ref="J36">INDEX('2 过程管理表单'!$58:$58,24+(COLUMN(H1)-1)*3)</f>
        <v>38168.4748427673</v>
      </c>
      <c r="K36" cm="1">
        <f t="array" ref="K36">INDEX('2 过程管理表单'!$58:$58,24+(COLUMN(I1)-1)*3)</f>
        <v>38168.4748427673</v>
      </c>
      <c r="L36" cm="1">
        <f t="array" ref="L36">INDEX('2 过程管理表单'!$58:$58,24+(COLUMN(J1)-1)*3)</f>
        <v>38168.4748427673</v>
      </c>
      <c r="M36" cm="1">
        <f t="array" ref="M36">INDEX('2 过程管理表单'!$58:$58,24+(COLUMN(K1)-1)*3)</f>
        <v>38168.4748427673</v>
      </c>
      <c r="N36" cm="1">
        <f t="array" ref="N36">INDEX('2 过程管理表单'!$58:$58,24+(COLUMN(L1)-1)*3)</f>
        <v>38168.4748427673</v>
      </c>
    </row>
    <row r="37" spans="1:14">
      <c r="A37" t="s">
        <v>6342</v>
      </c>
      <c r="B37" t="s">
        <v>6325</v>
      </c>
      <c r="C37">
        <f>C36</f>
        <v>38168.4748427673</v>
      </c>
      <c r="D37">
        <f>C37+D36</f>
        <v>76336.9496855346</v>
      </c>
      <c r="E37">
        <f t="shared" ref="E37:N37" si="17">D37+E36</f>
        <v>114505.424528302</v>
      </c>
      <c r="F37">
        <f t="shared" si="17"/>
        <v>152673.899371069</v>
      </c>
      <c r="G37">
        <f t="shared" si="17"/>
        <v>190842.374213836</v>
      </c>
      <c r="H37">
        <f t="shared" si="17"/>
        <v>229010.849056604</v>
      </c>
      <c r="I37">
        <f t="shared" si="17"/>
        <v>267179.323899371</v>
      </c>
      <c r="J37">
        <f t="shared" si="17"/>
        <v>305347.798742138</v>
      </c>
      <c r="K37">
        <f t="shared" si="17"/>
        <v>343516.273584906</v>
      </c>
      <c r="L37">
        <f t="shared" si="17"/>
        <v>381684.748427673</v>
      </c>
      <c r="M37">
        <f t="shared" si="17"/>
        <v>419853.22327044</v>
      </c>
      <c r="N37">
        <f t="shared" si="17"/>
        <v>458021.698113208</v>
      </c>
    </row>
    <row r="38" spans="1:14">
      <c r="A38" t="s">
        <v>6343</v>
      </c>
      <c r="B38" t="s">
        <v>6322</v>
      </c>
      <c r="C38" cm="1">
        <f t="array" ref="C38">INDEX('2 过程管理表单'!$67:$67,26+(COLUMN(A1)-1)*3)</f>
        <v>0</v>
      </c>
      <c r="D38" cm="1">
        <f t="array" ref="D38">INDEX('2 过程管理表单'!$67:$67,26+(COLUMN(B1)-1)*3)</f>
        <v>0</v>
      </c>
      <c r="E38" cm="1">
        <f t="array" ref="E38">INDEX('2 过程管理表单'!$67:$67,26+(COLUMN(C1)-1)*3)</f>
        <v>0</v>
      </c>
      <c r="F38" cm="1">
        <f t="array" ref="F38">INDEX('2 过程管理表单'!$67:$67,26+(COLUMN(D1)-1)*3)</f>
        <v>0</v>
      </c>
      <c r="G38" cm="1">
        <f t="array" ref="G38">INDEX('2 过程管理表单'!$67:$67,26+(COLUMN(E1)-1)*3)</f>
        <v>0</v>
      </c>
      <c r="H38" cm="1">
        <f t="array" ref="H38">INDEX('2 过程管理表单'!$67:$67,26+(COLUMN(F1)-1)*3)</f>
        <v>0</v>
      </c>
      <c r="I38" cm="1">
        <f t="array" ref="I38">INDEX('2 过程管理表单'!$67:$67,26+(COLUMN(G1)-1)*3)</f>
        <v>0</v>
      </c>
      <c r="J38" cm="1">
        <f t="array" ref="J38">INDEX('2 过程管理表单'!$67:$67,26+(COLUMN(H1)-1)*3)</f>
        <v>0</v>
      </c>
      <c r="K38" cm="1">
        <f t="array" ref="K38">INDEX('2 过程管理表单'!$67:$67,26+(COLUMN(I1)-1)*3)</f>
        <v>0</v>
      </c>
      <c r="L38" cm="1">
        <f t="array" ref="L38">INDEX('2 过程管理表单'!$67:$67,26+(COLUMN(J1)-1)*3)</f>
        <v>0</v>
      </c>
      <c r="M38" cm="1">
        <f t="array" ref="M38">INDEX('2 过程管理表单'!$67:$67,26+(COLUMN(K1)-1)*3)</f>
        <v>0</v>
      </c>
      <c r="N38" cm="1">
        <f t="array" ref="N38">INDEX('2 过程管理表单'!$67:$67,26+(COLUMN(L1)-1)*3)</f>
        <v>0</v>
      </c>
    </row>
    <row r="39" spans="1:14">
      <c r="A39" t="s">
        <v>6343</v>
      </c>
      <c r="B39" t="s">
        <v>6323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6343</v>
      </c>
      <c r="B40" t="s">
        <v>6324</v>
      </c>
      <c r="C40" cm="1">
        <f t="array" ref="C40">INDEX('2 过程管理表单'!$67:$67,24+(COLUMN(A1)-1)*3)</f>
        <v>0</v>
      </c>
      <c r="D40" cm="1">
        <f t="array" ref="D40">INDEX('2 过程管理表单'!$67:$67,24+(COLUMN(B1)-1)*3)</f>
        <v>0</v>
      </c>
      <c r="E40" cm="1">
        <f t="array" ref="E40">INDEX('2 过程管理表单'!$67:$67,24+(COLUMN(C1)-1)*3)</f>
        <v>0</v>
      </c>
      <c r="F40" cm="1">
        <f t="array" ref="F40">INDEX('2 过程管理表单'!$67:$67,24+(COLUMN(D1)-1)*3)</f>
        <v>0</v>
      </c>
      <c r="G40" cm="1">
        <f t="array" ref="G40">INDEX('2 过程管理表单'!$67:$67,24+(COLUMN(E1)-1)*3)</f>
        <v>0</v>
      </c>
      <c r="H40" cm="1">
        <f t="array" ref="H40">INDEX('2 过程管理表单'!$67:$67,24+(COLUMN(F1)-1)*3)</f>
        <v>0</v>
      </c>
      <c r="I40" cm="1">
        <f t="array" ref="I40">INDEX('2 过程管理表单'!$67:$67,24+(COLUMN(G1)-1)*3)</f>
        <v>0</v>
      </c>
      <c r="J40" cm="1">
        <f t="array" ref="J40">INDEX('2 过程管理表单'!$67:$67,24+(COLUMN(H1)-1)*3)</f>
        <v>0</v>
      </c>
      <c r="K40" cm="1">
        <f t="array" ref="K40">INDEX('2 过程管理表单'!$67:$67,24+(COLUMN(I1)-1)*3)</f>
        <v>0</v>
      </c>
      <c r="L40" cm="1">
        <f t="array" ref="L40">INDEX('2 过程管理表单'!$67:$67,24+(COLUMN(J1)-1)*3)</f>
        <v>0</v>
      </c>
      <c r="M40" cm="1">
        <f t="array" ref="M40">INDEX('2 过程管理表单'!$67:$67,24+(COLUMN(K1)-1)*3)</f>
        <v>0</v>
      </c>
      <c r="N40" cm="1">
        <f t="array" ref="N40">INDEX('2 过程管理表单'!$67:$67,24+(COLUMN(L1)-1)*3)</f>
        <v>0</v>
      </c>
    </row>
    <row r="41" spans="1:14">
      <c r="A41" t="s">
        <v>6343</v>
      </c>
      <c r="B41" t="s">
        <v>6325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6344</v>
      </c>
      <c r="B42" t="s">
        <v>6322</v>
      </c>
      <c r="C42" cm="1">
        <f t="array" ref="C42">INDEX('2 过程管理表单'!$74:$74,26+(COLUMN(A1)-1)*3)</f>
        <v>0</v>
      </c>
      <c r="D42" cm="1">
        <f t="array" ref="D42">INDEX('2 过程管理表单'!$74:$74,26+(COLUMN(B1)-1)*3)</f>
        <v>0</v>
      </c>
      <c r="E42" cm="1">
        <f t="array" ref="E42">INDEX('2 过程管理表单'!$74:$74,26+(COLUMN(C1)-1)*3)</f>
        <v>0</v>
      </c>
      <c r="F42" cm="1">
        <f t="array" ref="F42">INDEX('2 过程管理表单'!$74:$74,26+(COLUMN(D1)-1)*3)</f>
        <v>0</v>
      </c>
      <c r="G42" cm="1">
        <f t="array" ref="G42">INDEX('2 过程管理表单'!$74:$74,26+(COLUMN(E1)-1)*3)</f>
        <v>0</v>
      </c>
      <c r="H42" cm="1">
        <f t="array" ref="H42">INDEX('2 过程管理表单'!$74:$74,26+(COLUMN(F1)-1)*3)</f>
        <v>0</v>
      </c>
      <c r="I42" cm="1">
        <f t="array" ref="I42">INDEX('2 过程管理表单'!$74:$74,26+(COLUMN(G1)-1)*3)</f>
        <v>0</v>
      </c>
      <c r="J42" cm="1">
        <f t="array" ref="J42">INDEX('2 过程管理表单'!$74:$74,26+(COLUMN(H1)-1)*3)</f>
        <v>0</v>
      </c>
      <c r="K42" cm="1">
        <f t="array" ref="K42">INDEX('2 过程管理表单'!$74:$74,26+(COLUMN(I1)-1)*3)</f>
        <v>0</v>
      </c>
      <c r="L42" cm="1">
        <f t="array" ref="L42">INDEX('2 过程管理表单'!$74:$74,26+(COLUMN(J1)-1)*3)</f>
        <v>0</v>
      </c>
      <c r="M42" cm="1">
        <f t="array" ref="M42">INDEX('2 过程管理表单'!$74:$74,26+(COLUMN(K1)-1)*3)</f>
        <v>0</v>
      </c>
      <c r="N42" cm="1">
        <f t="array" ref="N42">INDEX('2 过程管理表单'!$74:$74,26+(COLUMN(L1)-1)*3)</f>
        <v>0</v>
      </c>
    </row>
    <row r="43" spans="1:14">
      <c r="A43" t="s">
        <v>6344</v>
      </c>
      <c r="B43" t="s">
        <v>6323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6344</v>
      </c>
      <c r="B44" t="s">
        <v>6324</v>
      </c>
      <c r="C44" cm="1">
        <f t="array" ref="C44">INDEX('2 过程管理表单'!$74:$74,24+(COLUMN(A1)-1)*3)</f>
        <v>0</v>
      </c>
      <c r="D44" cm="1">
        <f t="array" ref="D44">INDEX('2 过程管理表单'!$74:$74,24+(COLUMN(B1)-1)*3)</f>
        <v>0</v>
      </c>
      <c r="E44" cm="1">
        <f t="array" ref="E44">INDEX('2 过程管理表单'!$74:$74,24+(COLUMN(C1)-1)*3)</f>
        <v>0</v>
      </c>
      <c r="F44" cm="1">
        <f t="array" ref="F44">INDEX('2 过程管理表单'!$74:$74,24+(COLUMN(D1)-1)*3)</f>
        <v>0</v>
      </c>
      <c r="G44" cm="1">
        <f t="array" ref="G44">INDEX('2 过程管理表单'!$74:$74,24+(COLUMN(E1)-1)*3)</f>
        <v>0</v>
      </c>
      <c r="H44" cm="1">
        <f t="array" ref="H44">INDEX('2 过程管理表单'!$74:$74,24+(COLUMN(F1)-1)*3)</f>
        <v>0</v>
      </c>
      <c r="I44" cm="1">
        <f t="array" ref="I44">INDEX('2 过程管理表单'!$74:$74,24+(COLUMN(G1)-1)*3)</f>
        <v>0</v>
      </c>
      <c r="J44" cm="1">
        <f t="array" ref="J44">INDEX('2 过程管理表单'!$74:$74,24+(COLUMN(H1)-1)*3)</f>
        <v>0</v>
      </c>
      <c r="K44" cm="1">
        <f t="array" ref="K44">INDEX('2 过程管理表单'!$74:$74,24+(COLUMN(I1)-1)*3)</f>
        <v>0</v>
      </c>
      <c r="L44" cm="1">
        <f t="array" ref="L44">INDEX('2 过程管理表单'!$74:$74,24+(COLUMN(J1)-1)*3)</f>
        <v>0</v>
      </c>
      <c r="M44" cm="1">
        <f t="array" ref="M44">INDEX('2 过程管理表单'!$74:$74,24+(COLUMN(K1)-1)*3)</f>
        <v>0</v>
      </c>
      <c r="N44" cm="1">
        <f t="array" ref="N44">INDEX('2 过程管理表单'!$74:$74,24+(COLUMN(L1)-1)*3)</f>
        <v>0</v>
      </c>
    </row>
    <row r="45" spans="1:14">
      <c r="A45" t="s">
        <v>6344</v>
      </c>
      <c r="B45" t="s">
        <v>6325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6345</v>
      </c>
      <c r="B46" t="s">
        <v>6322</v>
      </c>
      <c r="C46" cm="1">
        <f t="array" ref="C46">INDEX('2 过程管理表单'!$80:$80,26+(COLUMN(A1)-1)*3)</f>
        <v>0</v>
      </c>
      <c r="D46" cm="1">
        <f t="array" ref="D46">INDEX('2 过程管理表单'!$80:$80,26+(COLUMN(B1)-1)*3)</f>
        <v>0</v>
      </c>
      <c r="E46" cm="1">
        <f t="array" ref="E46">INDEX('2 过程管理表单'!$80:$80,26+(COLUMN(C1)-1)*3)</f>
        <v>0</v>
      </c>
      <c r="F46" cm="1">
        <f t="array" ref="F46">INDEX('2 过程管理表单'!$80:$80,26+(COLUMN(D1)-1)*3)</f>
        <v>0</v>
      </c>
      <c r="G46" cm="1">
        <f t="array" ref="G46">INDEX('2 过程管理表单'!$80:$80,26+(COLUMN(E1)-1)*3)</f>
        <v>0</v>
      </c>
      <c r="H46" cm="1">
        <f t="array" ref="H46">INDEX('2 过程管理表单'!$80:$80,26+(COLUMN(F1)-1)*3)</f>
        <v>0</v>
      </c>
      <c r="I46" cm="1">
        <f t="array" ref="I46">INDEX('2 过程管理表单'!$80:$80,26+(COLUMN(G1)-1)*3)</f>
        <v>0</v>
      </c>
      <c r="J46" cm="1">
        <f t="array" ref="J46">INDEX('2 过程管理表单'!$80:$80,26+(COLUMN(H1)-1)*3)</f>
        <v>0</v>
      </c>
      <c r="K46" cm="1">
        <f t="array" ref="K46">INDEX('2 过程管理表单'!$80:$80,26+(COLUMN(I1)-1)*3)</f>
        <v>0</v>
      </c>
      <c r="L46" cm="1">
        <f t="array" ref="L46">INDEX('2 过程管理表单'!$80:$80,26+(COLUMN(J1)-1)*3)</f>
        <v>0</v>
      </c>
      <c r="M46" cm="1">
        <f t="array" ref="M46">INDEX('2 过程管理表单'!$80:$80,26+(COLUMN(K1)-1)*3)</f>
        <v>0</v>
      </c>
      <c r="N46" cm="1">
        <f t="array" ref="N46">INDEX('2 过程管理表单'!$80:$80,26+(COLUMN(L1)-1)*3)</f>
        <v>0</v>
      </c>
    </row>
    <row r="47" spans="1:14">
      <c r="A47" t="s">
        <v>6345</v>
      </c>
      <c r="B47" t="s">
        <v>6323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6345</v>
      </c>
      <c r="B48" t="s">
        <v>6324</v>
      </c>
      <c r="C48" cm="1">
        <f t="array" ref="C48">INDEX('2 过程管理表单'!$80:$80,24+(COLUMN(A1)-1)*3)</f>
        <v>0</v>
      </c>
      <c r="D48" cm="1">
        <f t="array" ref="D48">INDEX('2 过程管理表单'!$80:$80,24+(COLUMN(B1)-1)*3)</f>
        <v>0</v>
      </c>
      <c r="E48" cm="1">
        <f t="array" ref="E48">INDEX('2 过程管理表单'!$80:$80,24+(COLUMN(C1)-1)*3)</f>
        <v>0</v>
      </c>
      <c r="F48" cm="1">
        <f t="array" ref="F48">INDEX('2 过程管理表单'!$80:$80,24+(COLUMN(D1)-1)*3)</f>
        <v>0</v>
      </c>
      <c r="G48" cm="1">
        <f t="array" ref="G48">INDEX('2 过程管理表单'!$80:$80,24+(COLUMN(E1)-1)*3)</f>
        <v>0</v>
      </c>
      <c r="H48" cm="1">
        <f t="array" ref="H48">INDEX('2 过程管理表单'!$80:$80,24+(COLUMN(F1)-1)*3)</f>
        <v>0</v>
      </c>
      <c r="I48" cm="1">
        <f t="array" ref="I48">INDEX('2 过程管理表单'!$80:$80,24+(COLUMN(G1)-1)*3)</f>
        <v>0</v>
      </c>
      <c r="J48" cm="1">
        <f t="array" ref="J48">INDEX('2 过程管理表单'!$80:$80,24+(COLUMN(H1)-1)*3)</f>
        <v>0</v>
      </c>
      <c r="K48" cm="1">
        <f t="array" ref="K48">INDEX('2 过程管理表单'!$80:$80,24+(COLUMN(I1)-1)*3)</f>
        <v>0</v>
      </c>
      <c r="L48" cm="1">
        <f t="array" ref="L48">INDEX('2 过程管理表单'!$80:$80,24+(COLUMN(J1)-1)*3)</f>
        <v>0</v>
      </c>
      <c r="M48" cm="1">
        <f t="array" ref="M48">INDEX('2 过程管理表单'!$80:$80,24+(COLUMN(K1)-1)*3)</f>
        <v>0</v>
      </c>
      <c r="N48" cm="1">
        <f t="array" ref="N48">INDEX('2 过程管理表单'!$80:$80,24+(COLUMN(L1)-1)*3)</f>
        <v>0</v>
      </c>
    </row>
    <row r="49" spans="1:14">
      <c r="A49" t="s">
        <v>6345</v>
      </c>
      <c r="B49" t="s">
        <v>6325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6346</v>
      </c>
      <c r="B50" t="s">
        <v>6322</v>
      </c>
      <c r="C50" cm="1">
        <f t="array" ref="C50">INDEX('2 过程管理表单'!$86:$86,26+(COLUMN(A1)-1)*3)</f>
        <v>0</v>
      </c>
      <c r="D50" cm="1">
        <f t="array" ref="D50">INDEX('2 过程管理表单'!$86:$86,26+(COLUMN(B1)-1)*3)</f>
        <v>0</v>
      </c>
      <c r="E50" cm="1">
        <f t="array" ref="E50">INDEX('2 过程管理表单'!$86:$86,26+(COLUMN(C1)-1)*3)</f>
        <v>0</v>
      </c>
      <c r="F50" cm="1">
        <f t="array" ref="F50">INDEX('2 过程管理表单'!$86:$86,26+(COLUMN(D1)-1)*3)</f>
        <v>0</v>
      </c>
      <c r="G50" cm="1">
        <f t="array" ref="G50">INDEX('2 过程管理表单'!$86:$86,26+(COLUMN(E1)-1)*3)</f>
        <v>0</v>
      </c>
      <c r="H50" cm="1">
        <f t="array" ref="H50">INDEX('2 过程管理表单'!$86:$86,26+(COLUMN(F1)-1)*3)</f>
        <v>0</v>
      </c>
      <c r="I50" cm="1">
        <f t="array" ref="I50">INDEX('2 过程管理表单'!$86:$86,26+(COLUMN(G1)-1)*3)</f>
        <v>0</v>
      </c>
      <c r="J50" cm="1">
        <f t="array" ref="J50">INDEX('2 过程管理表单'!$86:$86,26+(COLUMN(H1)-1)*3)</f>
        <v>0</v>
      </c>
      <c r="K50" cm="1">
        <f t="array" ref="K50">INDEX('2 过程管理表单'!$86:$86,26+(COLUMN(I1)-1)*3)</f>
        <v>0</v>
      </c>
      <c r="L50" cm="1">
        <f t="array" ref="L50">INDEX('2 过程管理表单'!$86:$86,26+(COLUMN(J1)-1)*3)</f>
        <v>0</v>
      </c>
      <c r="M50" cm="1">
        <f t="array" ref="M50">INDEX('2 过程管理表单'!$86:$86,26+(COLUMN(K1)-1)*3)</f>
        <v>0</v>
      </c>
      <c r="N50" cm="1">
        <f t="array" ref="N50">INDEX('2 过程管理表单'!$86:$86,26+(COLUMN(L1)-1)*3)</f>
        <v>0</v>
      </c>
    </row>
    <row r="51" spans="1:14">
      <c r="A51" t="s">
        <v>6346</v>
      </c>
      <c r="B51" t="s">
        <v>6323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6346</v>
      </c>
      <c r="B52" t="s">
        <v>6324</v>
      </c>
      <c r="C52" cm="1">
        <f t="array" ref="C52">INDEX('2 过程管理表单'!$86:$86,24+(COLUMN(A1)-1)*3)</f>
        <v>0</v>
      </c>
      <c r="D52" cm="1">
        <f t="array" ref="D52">INDEX('2 过程管理表单'!$86:$86,24+(COLUMN(B1)-1)*3)</f>
        <v>0</v>
      </c>
      <c r="E52" cm="1">
        <f t="array" ref="E52">INDEX('2 过程管理表单'!$86:$86,24+(COLUMN(C1)-1)*3)</f>
        <v>0</v>
      </c>
      <c r="F52" cm="1">
        <f t="array" ref="F52">INDEX('2 过程管理表单'!$86:$86,24+(COLUMN(D1)-1)*3)</f>
        <v>0</v>
      </c>
      <c r="G52" cm="1">
        <f t="array" ref="G52">INDEX('2 过程管理表单'!$86:$86,24+(COLUMN(E1)-1)*3)</f>
        <v>0</v>
      </c>
      <c r="H52" cm="1">
        <f t="array" ref="H52">INDEX('2 过程管理表单'!$86:$86,24+(COLUMN(F1)-1)*3)</f>
        <v>0</v>
      </c>
      <c r="I52" cm="1">
        <f t="array" ref="I52">INDEX('2 过程管理表单'!$86:$86,24+(COLUMN(G1)-1)*3)</f>
        <v>0</v>
      </c>
      <c r="J52" cm="1">
        <f t="array" ref="J52">INDEX('2 过程管理表单'!$86:$86,24+(COLUMN(H1)-1)*3)</f>
        <v>0</v>
      </c>
      <c r="K52" cm="1">
        <f t="array" ref="K52">INDEX('2 过程管理表单'!$86:$86,24+(COLUMN(I1)-1)*3)</f>
        <v>0</v>
      </c>
      <c r="L52" cm="1">
        <f t="array" ref="L52">INDEX('2 过程管理表单'!$86:$86,24+(COLUMN(J1)-1)*3)</f>
        <v>0</v>
      </c>
      <c r="M52" cm="1">
        <f t="array" ref="M52">INDEX('2 过程管理表单'!$86:$86,24+(COLUMN(K1)-1)*3)</f>
        <v>0</v>
      </c>
      <c r="N52" cm="1">
        <f t="array" ref="N52">INDEX('2 过程管理表单'!$86:$86,24+(COLUMN(L1)-1)*3)</f>
        <v>0</v>
      </c>
    </row>
    <row r="53" spans="1:14">
      <c r="A53" t="s">
        <v>6346</v>
      </c>
      <c r="B53" t="s">
        <v>6325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6347</v>
      </c>
      <c r="B54" t="s">
        <v>6322</v>
      </c>
      <c r="C54" cm="1">
        <f t="array" ref="C54">INDEX('2 过程管理表单'!$92:$92,26+(COLUMN(A1)-1)*3)</f>
        <v>0</v>
      </c>
      <c r="D54" cm="1">
        <f t="array" ref="D54">INDEX('2 过程管理表单'!$92:$92,26+(COLUMN(B1)-1)*3)</f>
        <v>0</v>
      </c>
      <c r="E54" cm="1">
        <f t="array" ref="E54">INDEX('2 过程管理表单'!$92:$92,26+(COLUMN(C1)-1)*3)</f>
        <v>0</v>
      </c>
      <c r="F54" cm="1">
        <f t="array" ref="F54">INDEX('2 过程管理表单'!$92:$92,26+(COLUMN(D1)-1)*3)</f>
        <v>0</v>
      </c>
      <c r="G54" cm="1">
        <f t="array" ref="G54">INDEX('2 过程管理表单'!$92:$92,26+(COLUMN(E1)-1)*3)</f>
        <v>0</v>
      </c>
      <c r="H54" cm="1">
        <f t="array" ref="H54">INDEX('2 过程管理表单'!$92:$92,26+(COLUMN(F1)-1)*3)</f>
        <v>0</v>
      </c>
      <c r="I54" cm="1">
        <f t="array" ref="I54">INDEX('2 过程管理表单'!$92:$92,26+(COLUMN(G1)-1)*3)</f>
        <v>0</v>
      </c>
      <c r="J54" cm="1">
        <f t="array" ref="J54">INDEX('2 过程管理表单'!$92:$92,26+(COLUMN(H1)-1)*3)</f>
        <v>0</v>
      </c>
      <c r="K54" cm="1">
        <f t="array" ref="K54">INDEX('2 过程管理表单'!$92:$92,26+(COLUMN(I1)-1)*3)</f>
        <v>0</v>
      </c>
      <c r="L54" cm="1">
        <f t="array" ref="L54">INDEX('2 过程管理表单'!$92:$92,26+(COLUMN(J1)-1)*3)</f>
        <v>0</v>
      </c>
      <c r="M54" cm="1">
        <f t="array" ref="M54">INDEX('2 过程管理表单'!$92:$92,26+(COLUMN(K1)-1)*3)</f>
        <v>0</v>
      </c>
      <c r="N54" cm="1">
        <f t="array" ref="N54">INDEX('2 过程管理表单'!$92:$92,26+(COLUMN(L1)-1)*3)</f>
        <v>0</v>
      </c>
    </row>
    <row r="55" spans="1:14">
      <c r="A55" t="s">
        <v>6347</v>
      </c>
      <c r="B55" t="s">
        <v>6323</v>
      </c>
      <c r="C55">
        <f>C54</f>
        <v>0</v>
      </c>
      <c r="D55">
        <f>C55+D54</f>
        <v>0</v>
      </c>
      <c r="E55">
        <f t="shared" ref="E55:N55" si="26">D55+E54</f>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6347</v>
      </c>
      <c r="B56" t="s">
        <v>6324</v>
      </c>
      <c r="C56" cm="1">
        <f t="array" ref="C56">INDEX('2 过程管理表单'!$92:$92,24+(COLUMN(A1)-1)*3)</f>
        <v>0</v>
      </c>
      <c r="D56" cm="1">
        <f t="array" ref="D56">INDEX('2 过程管理表单'!$92:$92,24+(COLUMN(B1)-1)*3)</f>
        <v>0</v>
      </c>
      <c r="E56" cm="1">
        <f t="array" ref="E56">INDEX('2 过程管理表单'!$92:$92,24+(COLUMN(C1)-1)*3)</f>
        <v>0</v>
      </c>
      <c r="F56" cm="1">
        <f t="array" ref="F56">INDEX('2 过程管理表单'!$92:$92,24+(COLUMN(D1)-1)*3)</f>
        <v>0</v>
      </c>
      <c r="G56" cm="1">
        <f t="array" ref="G56">INDEX('2 过程管理表单'!$92:$92,24+(COLUMN(E1)-1)*3)</f>
        <v>0</v>
      </c>
      <c r="H56" cm="1">
        <f t="array" ref="H56">INDEX('2 过程管理表单'!$92:$92,24+(COLUMN(F1)-1)*3)</f>
        <v>0</v>
      </c>
      <c r="I56" cm="1">
        <f t="array" ref="I56">INDEX('2 过程管理表单'!$92:$92,24+(COLUMN(G1)-1)*3)</f>
        <v>0</v>
      </c>
      <c r="J56" cm="1">
        <f t="array" ref="J56">INDEX('2 过程管理表单'!$92:$92,24+(COLUMN(H1)-1)*3)</f>
        <v>0</v>
      </c>
      <c r="K56" cm="1">
        <f t="array" ref="K56">INDEX('2 过程管理表单'!$92:$92,24+(COLUMN(I1)-1)*3)</f>
        <v>0</v>
      </c>
      <c r="L56" cm="1">
        <f t="array" ref="L56">INDEX('2 过程管理表单'!$92:$92,24+(COLUMN(J1)-1)*3)</f>
        <v>0</v>
      </c>
      <c r="M56" cm="1">
        <f t="array" ref="M56">INDEX('2 过程管理表单'!$92:$92,24+(COLUMN(K1)-1)*3)</f>
        <v>0</v>
      </c>
      <c r="N56" cm="1">
        <f t="array" ref="N56">INDEX('2 过程管理表单'!$92:$92,24+(COLUMN(L1)-1)*3)</f>
        <v>0</v>
      </c>
    </row>
    <row r="57" spans="1:14">
      <c r="A57" t="s">
        <v>6347</v>
      </c>
      <c r="B57" t="s">
        <v>6325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6348</v>
      </c>
      <c r="B58" t="s">
        <v>6322</v>
      </c>
      <c r="C58" cm="1">
        <f t="array" ref="C58">INDEX('2 过程管理表单'!$99:$99,26+(COLUMN(A1)-1)*3)</f>
        <v>0</v>
      </c>
      <c r="D58" cm="1">
        <f t="array" ref="D58">INDEX('2 过程管理表单'!$99:$99,26+(COLUMN(B1)-1)*3)</f>
        <v>0</v>
      </c>
      <c r="E58" cm="1">
        <f t="array" ref="E58">INDEX('2 过程管理表单'!$99:$99,26+(COLUMN(C1)-1)*3)</f>
        <v>0</v>
      </c>
      <c r="F58" cm="1">
        <f t="array" ref="F58">INDEX('2 过程管理表单'!$99:$99,26+(COLUMN(D1)-1)*3)</f>
        <v>0</v>
      </c>
      <c r="G58" cm="1">
        <f t="array" ref="G58">INDEX('2 过程管理表单'!$99:$99,26+(COLUMN(E1)-1)*3)</f>
        <v>0</v>
      </c>
      <c r="H58" cm="1">
        <f t="array" ref="H58">INDEX('2 过程管理表单'!$99:$99,26+(COLUMN(F1)-1)*3)</f>
        <v>0</v>
      </c>
      <c r="I58" cm="1">
        <f t="array" ref="I58">INDEX('2 过程管理表单'!$99:$99,26+(COLUMN(G1)-1)*3)</f>
        <v>0</v>
      </c>
      <c r="J58" cm="1">
        <f t="array" ref="J58">INDEX('2 过程管理表单'!$99:$99,26+(COLUMN(H1)-1)*3)</f>
        <v>0</v>
      </c>
      <c r="K58" cm="1">
        <f t="array" ref="K58">INDEX('2 过程管理表单'!$99:$99,26+(COLUMN(I1)-1)*3)</f>
        <v>0</v>
      </c>
      <c r="L58" cm="1">
        <f t="array" ref="L58">INDEX('2 过程管理表单'!$99:$99,26+(COLUMN(J1)-1)*3)</f>
        <v>0</v>
      </c>
      <c r="M58" cm="1">
        <f t="array" ref="M58">INDEX('2 过程管理表单'!$99:$99,26+(COLUMN(K1)-1)*3)</f>
        <v>0</v>
      </c>
      <c r="N58" cm="1">
        <f t="array" ref="N58">INDEX('2 过程管理表单'!$99:$99,26+(COLUMN(L1)-1)*3)</f>
        <v>0</v>
      </c>
    </row>
    <row r="59" spans="1:14">
      <c r="A59" t="s">
        <v>6348</v>
      </c>
      <c r="B59" t="s">
        <v>6323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6348</v>
      </c>
      <c r="B60" t="s">
        <v>6324</v>
      </c>
      <c r="C60" cm="1">
        <f t="array" ref="C60">INDEX('2 过程管理表单'!$99:$99,24+(COLUMN(A1)-1)*3)</f>
        <v>193801.83</v>
      </c>
      <c r="D60" cm="1">
        <f t="array" ref="D60">INDEX('2 过程管理表单'!$99:$99,24+(COLUMN(B1)-1)*3)</f>
        <v>193801.83</v>
      </c>
      <c r="E60" cm="1">
        <f t="array" ref="E60">INDEX('2 过程管理表单'!$99:$99,24+(COLUMN(C1)-1)*3)</f>
        <v>193801.83</v>
      </c>
      <c r="F60" cm="1">
        <f t="array" ref="F60">INDEX('2 过程管理表单'!$99:$99,24+(COLUMN(D1)-1)*3)</f>
        <v>193801.83</v>
      </c>
      <c r="G60" cm="1">
        <f t="array" ref="G60">INDEX('2 过程管理表单'!$99:$99,24+(COLUMN(E1)-1)*3)</f>
        <v>193801.83</v>
      </c>
      <c r="H60" cm="1">
        <f t="array" ref="H60">INDEX('2 过程管理表单'!$99:$99,24+(COLUMN(F1)-1)*3)</f>
        <v>193801.83</v>
      </c>
      <c r="I60" cm="1">
        <f t="array" ref="I60">INDEX('2 过程管理表单'!$99:$99,24+(COLUMN(G1)-1)*3)</f>
        <v>193801.83</v>
      </c>
      <c r="J60" cm="1">
        <f t="array" ref="J60">INDEX('2 过程管理表单'!$99:$99,24+(COLUMN(H1)-1)*3)</f>
        <v>193801.83</v>
      </c>
      <c r="K60" cm="1">
        <f t="array" ref="K60">INDEX('2 过程管理表单'!$99:$99,24+(COLUMN(I1)-1)*3)</f>
        <v>193801.83</v>
      </c>
      <c r="L60" cm="1">
        <f t="array" ref="L60">INDEX('2 过程管理表单'!$99:$99,24+(COLUMN(J1)-1)*3)</f>
        <v>193801.83</v>
      </c>
      <c r="M60" cm="1">
        <f t="array" ref="M60">INDEX('2 过程管理表单'!$99:$99,24+(COLUMN(K1)-1)*3)</f>
        <v>193801.83</v>
      </c>
      <c r="N60" cm="1">
        <f t="array" ref="N60">INDEX('2 过程管理表单'!$99:$99,24+(COLUMN(L1)-1)*3)</f>
        <v>193801.83</v>
      </c>
    </row>
    <row r="61" spans="1:14">
      <c r="A61" t="s">
        <v>6348</v>
      </c>
      <c r="B61" t="s">
        <v>6325</v>
      </c>
      <c r="C61">
        <f>C60</f>
        <v>193801.83</v>
      </c>
      <c r="D61">
        <f>C61+D60</f>
        <v>387603.66</v>
      </c>
      <c r="E61">
        <f t="shared" ref="E61:N61" si="29">D61+E60</f>
        <v>581405.49</v>
      </c>
      <c r="F61">
        <f t="shared" si="29"/>
        <v>775207.32</v>
      </c>
      <c r="G61">
        <f t="shared" si="29"/>
        <v>969009.15</v>
      </c>
      <c r="H61">
        <f t="shared" si="29"/>
        <v>1162810.98</v>
      </c>
      <c r="I61">
        <f t="shared" si="29"/>
        <v>1356612.81</v>
      </c>
      <c r="J61">
        <f t="shared" si="29"/>
        <v>1550414.64</v>
      </c>
      <c r="K61">
        <f t="shared" si="29"/>
        <v>1744216.47</v>
      </c>
      <c r="L61">
        <f t="shared" si="29"/>
        <v>1938018.3</v>
      </c>
      <c r="M61">
        <f t="shared" si="29"/>
        <v>2131820.13</v>
      </c>
      <c r="N61">
        <f t="shared" si="29"/>
        <v>2325621.96</v>
      </c>
    </row>
    <row r="62" spans="1:14">
      <c r="A62" t="s">
        <v>6349</v>
      </c>
      <c r="B62" t="s">
        <v>6322</v>
      </c>
      <c r="C62" cm="1">
        <f t="array" ref="C62">INDEX('2 过程管理表单'!$105:$105,26+(COLUMN(A1)-1)*3)</f>
        <v>0</v>
      </c>
      <c r="D62" cm="1">
        <f t="array" ref="D62">INDEX('2 过程管理表单'!$105:$105,26+(COLUMN(B1)-1)*3)</f>
        <v>0</v>
      </c>
      <c r="E62" cm="1">
        <f t="array" ref="E62">INDEX('2 过程管理表单'!$105:$105,26+(COLUMN(C1)-1)*3)</f>
        <v>0</v>
      </c>
      <c r="F62" cm="1">
        <f t="array" ref="F62">INDEX('2 过程管理表单'!$105:$105,26+(COLUMN(D1)-1)*3)</f>
        <v>0</v>
      </c>
      <c r="G62" cm="1">
        <f t="array" ref="G62">INDEX('2 过程管理表单'!$105:$105,26+(COLUMN(E1)-1)*3)</f>
        <v>0</v>
      </c>
      <c r="H62" cm="1">
        <f t="array" ref="H62">INDEX('2 过程管理表单'!$105:$105,26+(COLUMN(F1)-1)*3)</f>
        <v>0</v>
      </c>
      <c r="I62" cm="1">
        <f t="array" ref="I62">INDEX('2 过程管理表单'!$105:$105,26+(COLUMN(G1)-1)*3)</f>
        <v>0</v>
      </c>
      <c r="J62" cm="1">
        <f t="array" ref="J62">INDEX('2 过程管理表单'!$105:$105,26+(COLUMN(H1)-1)*3)</f>
        <v>0</v>
      </c>
      <c r="K62" cm="1">
        <f t="array" ref="K62">INDEX('2 过程管理表单'!$105:$105,26+(COLUMN(I1)-1)*3)</f>
        <v>0</v>
      </c>
      <c r="L62" cm="1">
        <f t="array" ref="L62">INDEX('2 过程管理表单'!$105:$105,26+(COLUMN(J1)-1)*3)</f>
        <v>0</v>
      </c>
      <c r="M62" cm="1">
        <f t="array" ref="M62">INDEX('2 过程管理表单'!$105:$105,26+(COLUMN(K1)-1)*3)</f>
        <v>0</v>
      </c>
      <c r="N62" cm="1">
        <f t="array" ref="N62">INDEX('2 过程管理表单'!$105:$105,26+(COLUMN(L1)-1)*3)</f>
        <v>0</v>
      </c>
    </row>
    <row r="63" spans="1:14">
      <c r="A63" t="s">
        <v>6349</v>
      </c>
      <c r="B63" t="s">
        <v>6323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6349</v>
      </c>
      <c r="B64" t="s">
        <v>6324</v>
      </c>
      <c r="C64" cm="1">
        <f t="array" ref="C64">INDEX('2 过程管理表单'!$105:$105,24+(COLUMN(A1)-1)*3)</f>
        <v>0</v>
      </c>
      <c r="D64" cm="1">
        <f t="array" ref="D64">INDEX('2 过程管理表单'!$105:$105,24+(COLUMN(B1)-1)*3)</f>
        <v>0</v>
      </c>
      <c r="E64" cm="1">
        <f t="array" ref="E64">INDEX('2 过程管理表单'!$105:$105,24+(COLUMN(C1)-1)*3)</f>
        <v>0</v>
      </c>
      <c r="F64" cm="1">
        <f t="array" ref="F64">INDEX('2 过程管理表单'!$105:$105,24+(COLUMN(D1)-1)*3)</f>
        <v>0</v>
      </c>
      <c r="G64" cm="1">
        <f t="array" ref="G64">INDEX('2 过程管理表单'!$105:$105,24+(COLUMN(E1)-1)*3)</f>
        <v>0</v>
      </c>
      <c r="H64" cm="1">
        <f t="array" ref="H64">INDEX('2 过程管理表单'!$105:$105,24+(COLUMN(F1)-1)*3)</f>
        <v>0</v>
      </c>
      <c r="I64" cm="1">
        <f t="array" ref="I64">INDEX('2 过程管理表单'!$105:$105,24+(COLUMN(G1)-1)*3)</f>
        <v>0</v>
      </c>
      <c r="J64" cm="1">
        <f t="array" ref="J64">INDEX('2 过程管理表单'!$105:$105,24+(COLUMN(H1)-1)*3)</f>
        <v>0</v>
      </c>
      <c r="K64" cm="1">
        <f t="array" ref="K64">INDEX('2 过程管理表单'!$105:$105,24+(COLUMN(I1)-1)*3)</f>
        <v>0</v>
      </c>
      <c r="L64" cm="1">
        <f t="array" ref="L64">INDEX('2 过程管理表单'!$105:$105,24+(COLUMN(J1)-1)*3)</f>
        <v>0</v>
      </c>
      <c r="M64" cm="1">
        <f t="array" ref="M64">INDEX('2 过程管理表单'!$105:$105,24+(COLUMN(K1)-1)*3)</f>
        <v>0</v>
      </c>
      <c r="N64" cm="1">
        <f t="array" ref="N64">INDEX('2 过程管理表单'!$105:$105,24+(COLUMN(L1)-1)*3)</f>
        <v>0</v>
      </c>
    </row>
    <row r="65" spans="1:14">
      <c r="A65" t="s">
        <v>6349</v>
      </c>
      <c r="B65" t="s">
        <v>6325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6350</v>
      </c>
      <c r="B66" t="s">
        <v>6322</v>
      </c>
      <c r="C66" cm="1">
        <f t="array" ref="C66">INDEX('2 过程管理表单'!$111:$111,26+(COLUMN(A1)-1)*3)</f>
        <v>0</v>
      </c>
      <c r="D66" cm="1">
        <f t="array" ref="D66">INDEX('2 过程管理表单'!$111:$111,26+(COLUMN(B1)-1)*3)</f>
        <v>0</v>
      </c>
      <c r="E66" cm="1">
        <f t="array" ref="E66">INDEX('2 过程管理表单'!$111:$111,26+(COLUMN(C1)-1)*3)</f>
        <v>0</v>
      </c>
      <c r="F66" cm="1">
        <f t="array" ref="F66">INDEX('2 过程管理表单'!$111:$111,26+(COLUMN(D1)-1)*3)</f>
        <v>0</v>
      </c>
      <c r="G66" cm="1">
        <f t="array" ref="G66">INDEX('2 过程管理表单'!$111:$111,26+(COLUMN(E1)-1)*3)</f>
        <v>0</v>
      </c>
      <c r="H66" cm="1">
        <f t="array" ref="H66">INDEX('2 过程管理表单'!$111:$111,26+(COLUMN(F1)-1)*3)</f>
        <v>0</v>
      </c>
      <c r="I66" cm="1">
        <f t="array" ref="I66">INDEX('2 过程管理表单'!$111:$111,26+(COLUMN(G1)-1)*3)</f>
        <v>0</v>
      </c>
      <c r="J66" cm="1">
        <f t="array" ref="J66">INDEX('2 过程管理表单'!$111:$111,26+(COLUMN(H1)-1)*3)</f>
        <v>0</v>
      </c>
      <c r="K66" cm="1">
        <f t="array" ref="K66">INDEX('2 过程管理表单'!$111:$111,26+(COLUMN(I1)-1)*3)</f>
        <v>0</v>
      </c>
      <c r="L66" cm="1">
        <f t="array" ref="L66">INDEX('2 过程管理表单'!$111:$111,26+(COLUMN(J1)-1)*3)</f>
        <v>0</v>
      </c>
      <c r="M66" cm="1">
        <f t="array" ref="M66">INDEX('2 过程管理表单'!$111:$111,26+(COLUMN(K1)-1)*3)</f>
        <v>0</v>
      </c>
      <c r="N66" cm="1">
        <f t="array" ref="N66">INDEX('2 过程管理表单'!$111:$111,26+(COLUMN(L1)-1)*3)</f>
        <v>0</v>
      </c>
    </row>
    <row r="67" spans="1:14">
      <c r="A67" t="s">
        <v>6350</v>
      </c>
      <c r="B67" t="s">
        <v>6323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6350</v>
      </c>
      <c r="B68" t="s">
        <v>6324</v>
      </c>
      <c r="C68" cm="1">
        <f t="array" ref="C68">INDEX('2 过程管理表单'!$111:$111,24+(COLUMN(A1)-1)*3)</f>
        <v>0</v>
      </c>
      <c r="D68" cm="1">
        <f t="array" ref="D68">INDEX('2 过程管理表单'!$111:$111,24+(COLUMN(B1)-1)*3)</f>
        <v>0</v>
      </c>
      <c r="E68" cm="1">
        <f t="array" ref="E68">INDEX('2 过程管理表单'!$111:$111,24+(COLUMN(C1)-1)*3)</f>
        <v>0</v>
      </c>
      <c r="F68" cm="1">
        <f t="array" ref="F68">INDEX('2 过程管理表单'!$111:$111,24+(COLUMN(D1)-1)*3)</f>
        <v>0</v>
      </c>
      <c r="G68" cm="1">
        <f t="array" ref="G68">INDEX('2 过程管理表单'!$111:$111,24+(COLUMN(E1)-1)*3)</f>
        <v>0</v>
      </c>
      <c r="H68" cm="1">
        <f t="array" ref="H68">INDEX('2 过程管理表单'!$111:$111,24+(COLUMN(F1)-1)*3)</f>
        <v>0</v>
      </c>
      <c r="I68" cm="1">
        <f t="array" ref="I68">INDEX('2 过程管理表单'!$111:$111,24+(COLUMN(G1)-1)*3)</f>
        <v>0</v>
      </c>
      <c r="J68" cm="1">
        <f t="array" ref="J68">INDEX('2 过程管理表单'!$111:$111,24+(COLUMN(H1)-1)*3)</f>
        <v>0</v>
      </c>
      <c r="K68" cm="1">
        <f t="array" ref="K68">INDEX('2 过程管理表单'!$111:$111,24+(COLUMN(I1)-1)*3)</f>
        <v>0</v>
      </c>
      <c r="L68" cm="1">
        <f t="array" ref="L68">INDEX('2 过程管理表单'!$111:$111,24+(COLUMN(J1)-1)*3)</f>
        <v>0</v>
      </c>
      <c r="M68" cm="1">
        <f t="array" ref="M68">INDEX('2 过程管理表单'!$111:$111,24+(COLUMN(K1)-1)*3)</f>
        <v>0</v>
      </c>
      <c r="N68" cm="1">
        <f t="array" ref="N68">INDEX('2 过程管理表单'!$111:$111,24+(COLUMN(L1)-1)*3)</f>
        <v>0</v>
      </c>
    </row>
    <row r="69" spans="1:14">
      <c r="A69" t="s">
        <v>6350</v>
      </c>
      <c r="B69" t="s">
        <v>6325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6351</v>
      </c>
      <c r="B70" t="s">
        <v>6322</v>
      </c>
      <c r="C70" cm="1">
        <f t="array" ref="C70">INDEX('2 过程管理表单'!$118:$118,26+(COLUMN(A1)-1)*3)</f>
        <v>0</v>
      </c>
      <c r="D70" cm="1">
        <f t="array" ref="D70">INDEX('2 过程管理表单'!$118:$118,26+(COLUMN(B1)-1)*3)</f>
        <v>0</v>
      </c>
      <c r="E70" cm="1">
        <f t="array" ref="E70">INDEX('2 过程管理表单'!$118:$118,26+(COLUMN(C1)-1)*3)</f>
        <v>0</v>
      </c>
      <c r="F70" cm="1">
        <f t="array" ref="F70">INDEX('2 过程管理表单'!$118:$118,26+(COLUMN(D1)-1)*3)</f>
        <v>0</v>
      </c>
      <c r="G70" cm="1">
        <f t="array" ref="G70">INDEX('2 过程管理表单'!$118:$118,26+(COLUMN(E1)-1)*3)</f>
        <v>0</v>
      </c>
      <c r="H70" cm="1">
        <f t="array" ref="H70">INDEX('2 过程管理表单'!$118:$118,26+(COLUMN(F1)-1)*3)</f>
        <v>0</v>
      </c>
      <c r="I70" cm="1">
        <f t="array" ref="I70">INDEX('2 过程管理表单'!$118:$118,26+(COLUMN(G1)-1)*3)</f>
        <v>0</v>
      </c>
      <c r="J70" cm="1">
        <f t="array" ref="J70">INDEX('2 过程管理表单'!$118:$118,26+(COLUMN(H1)-1)*3)</f>
        <v>0</v>
      </c>
      <c r="K70" cm="1">
        <f t="array" ref="K70">INDEX('2 过程管理表单'!$118:$118,26+(COLUMN(I1)-1)*3)</f>
        <v>0</v>
      </c>
      <c r="L70" cm="1">
        <f t="array" ref="L70">INDEX('2 过程管理表单'!$118:$118,26+(COLUMN(J1)-1)*3)</f>
        <v>0</v>
      </c>
      <c r="M70" cm="1">
        <f t="array" ref="M70">INDEX('2 过程管理表单'!$118:$118,26+(COLUMN(K1)-1)*3)</f>
        <v>0</v>
      </c>
      <c r="N70" cm="1">
        <f t="array" ref="N70">INDEX('2 过程管理表单'!$118:$118,26+(COLUMN(L1)-1)*3)</f>
        <v>0</v>
      </c>
    </row>
    <row r="71" spans="1:14">
      <c r="A71" t="s">
        <v>6351</v>
      </c>
      <c r="B71" t="s">
        <v>6323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6351</v>
      </c>
      <c r="B72" t="s">
        <v>6324</v>
      </c>
      <c r="C72" cm="1">
        <f t="array" ref="C72">INDEX('2 过程管理表单'!$118:$118,24+(COLUMN(A1)-1)*3)</f>
        <v>0</v>
      </c>
      <c r="D72" cm="1">
        <f t="array" ref="D72">INDEX('2 过程管理表单'!$118:$118,24+(COLUMN(B1)-1)*3)</f>
        <v>0</v>
      </c>
      <c r="E72" cm="1">
        <f t="array" ref="E72">INDEX('2 过程管理表单'!$118:$118,24+(COLUMN(C1)-1)*3)</f>
        <v>0</v>
      </c>
      <c r="F72" cm="1">
        <f t="array" ref="F72">INDEX('2 过程管理表单'!$118:$118,24+(COLUMN(D1)-1)*3)</f>
        <v>0</v>
      </c>
      <c r="G72" cm="1">
        <f t="array" ref="G72">INDEX('2 过程管理表单'!$118:$118,24+(COLUMN(E1)-1)*3)</f>
        <v>0</v>
      </c>
      <c r="H72" cm="1">
        <f t="array" ref="H72">INDEX('2 过程管理表单'!$118:$118,24+(COLUMN(F1)-1)*3)</f>
        <v>0</v>
      </c>
      <c r="I72" cm="1">
        <f t="array" ref="I72">INDEX('2 过程管理表单'!$118:$118,24+(COLUMN(G1)-1)*3)</f>
        <v>0</v>
      </c>
      <c r="J72" cm="1">
        <f t="array" ref="J72">INDEX('2 过程管理表单'!$118:$118,24+(COLUMN(H1)-1)*3)</f>
        <v>0</v>
      </c>
      <c r="K72" cm="1">
        <f t="array" ref="K72">INDEX('2 过程管理表单'!$118:$118,24+(COLUMN(I1)-1)*3)</f>
        <v>0</v>
      </c>
      <c r="L72" cm="1">
        <f t="array" ref="L72">INDEX('2 过程管理表单'!$118:$118,24+(COLUMN(J1)-1)*3)</f>
        <v>0</v>
      </c>
      <c r="M72" cm="1">
        <f t="array" ref="M72">INDEX('2 过程管理表单'!$118:$118,24+(COLUMN(K1)-1)*3)</f>
        <v>0</v>
      </c>
      <c r="N72" cm="1">
        <f t="array" ref="N72">INDEX('2 过程管理表单'!$118:$118,24+(COLUMN(L1)-1)*3)</f>
        <v>0</v>
      </c>
    </row>
    <row r="73" spans="1:14">
      <c r="A73" t="s">
        <v>6351</v>
      </c>
      <c r="B73" t="s">
        <v>6325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6352</v>
      </c>
      <c r="B74" t="s">
        <v>6322</v>
      </c>
      <c r="C74" cm="1">
        <f t="array" ref="C74">INDEX('2 过程管理表单'!$124:$124,26+(COLUMN(A1)-1)*3)</f>
        <v>0</v>
      </c>
      <c r="D74" cm="1">
        <f t="array" ref="D74">INDEX('2 过程管理表单'!$124:$124,26+(COLUMN(B1)-1)*3)</f>
        <v>0</v>
      </c>
      <c r="E74" cm="1">
        <f t="array" ref="E74">INDEX('2 过程管理表单'!$124:$124,26+(COLUMN(C1)-1)*3)</f>
        <v>0</v>
      </c>
      <c r="F74" cm="1">
        <f t="array" ref="F74">INDEX('2 过程管理表单'!$124:$124,26+(COLUMN(D1)-1)*3)</f>
        <v>0</v>
      </c>
      <c r="G74" cm="1">
        <f t="array" ref="G74">INDEX('2 过程管理表单'!$124:$124,26+(COLUMN(E1)-1)*3)</f>
        <v>0</v>
      </c>
      <c r="H74" cm="1">
        <f t="array" ref="H74">INDEX('2 过程管理表单'!$124:$124,26+(COLUMN(F1)-1)*3)</f>
        <v>0</v>
      </c>
      <c r="I74" cm="1">
        <f t="array" ref="I74">INDEX('2 过程管理表单'!$124:$124,26+(COLUMN(G1)-1)*3)</f>
        <v>0</v>
      </c>
      <c r="J74" cm="1">
        <f t="array" ref="J74">INDEX('2 过程管理表单'!$124:$124,26+(COLUMN(H1)-1)*3)</f>
        <v>0</v>
      </c>
      <c r="K74" cm="1">
        <f t="array" ref="K74">INDEX('2 过程管理表单'!$124:$124,26+(COLUMN(I1)-1)*3)</f>
        <v>0</v>
      </c>
      <c r="L74" cm="1">
        <f t="array" ref="L74">INDEX('2 过程管理表单'!$124:$124,26+(COLUMN(J1)-1)*3)</f>
        <v>0</v>
      </c>
      <c r="M74" cm="1">
        <f t="array" ref="M74">INDEX('2 过程管理表单'!$124:$124,26+(COLUMN(K1)-1)*3)</f>
        <v>0</v>
      </c>
      <c r="N74" cm="1">
        <f t="array" ref="N74">INDEX('2 过程管理表单'!$124:$124,26+(COLUMN(L1)-1)*3)</f>
        <v>0</v>
      </c>
    </row>
    <row r="75" spans="1:14">
      <c r="A75" t="s">
        <v>6352</v>
      </c>
      <c r="B75" t="s">
        <v>6323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6352</v>
      </c>
      <c r="B76" t="s">
        <v>6324</v>
      </c>
      <c r="C76" cm="1">
        <f t="array" ref="C76">INDEX('2 过程管理表单'!$124:$124,24+(COLUMN(A1)-1)*3)</f>
        <v>0</v>
      </c>
      <c r="D76" cm="1">
        <f t="array" ref="D76">INDEX('2 过程管理表单'!$124:$124,24+(COLUMN(B1)-1)*3)</f>
        <v>0</v>
      </c>
      <c r="E76" cm="1">
        <f t="array" ref="E76">INDEX('2 过程管理表单'!$124:$124,24+(COLUMN(C1)-1)*3)</f>
        <v>0</v>
      </c>
      <c r="F76" cm="1">
        <f t="array" ref="F76">INDEX('2 过程管理表单'!$124:$124,24+(COLUMN(D1)-1)*3)</f>
        <v>0</v>
      </c>
      <c r="G76" cm="1">
        <f t="array" ref="G76">INDEX('2 过程管理表单'!$124:$124,24+(COLUMN(E1)-1)*3)</f>
        <v>0</v>
      </c>
      <c r="H76" cm="1">
        <f t="array" ref="H76">INDEX('2 过程管理表单'!$124:$124,24+(COLUMN(F1)-1)*3)</f>
        <v>0</v>
      </c>
      <c r="I76" cm="1">
        <f t="array" ref="I76">INDEX('2 过程管理表单'!$124:$124,24+(COLUMN(G1)-1)*3)</f>
        <v>0</v>
      </c>
      <c r="J76" cm="1">
        <f t="array" ref="J76">INDEX('2 过程管理表单'!$124:$124,24+(COLUMN(H1)-1)*3)</f>
        <v>0</v>
      </c>
      <c r="K76" cm="1">
        <f t="array" ref="K76">INDEX('2 过程管理表单'!$124:$124,24+(COLUMN(I1)-1)*3)</f>
        <v>0</v>
      </c>
      <c r="L76" cm="1">
        <f t="array" ref="L76">INDEX('2 过程管理表单'!$124:$124,24+(COLUMN(J1)-1)*3)</f>
        <v>0</v>
      </c>
      <c r="M76" cm="1">
        <f t="array" ref="M76">INDEX('2 过程管理表单'!$124:$124,24+(COLUMN(K1)-1)*3)</f>
        <v>0</v>
      </c>
      <c r="N76" cm="1">
        <f t="array" ref="N76">INDEX('2 过程管理表单'!$124:$124,24+(COLUMN(L1)-1)*3)</f>
        <v>0</v>
      </c>
    </row>
    <row r="77" spans="1:14">
      <c r="A77" t="s">
        <v>6352</v>
      </c>
      <c r="B77" t="s">
        <v>6325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6353</v>
      </c>
      <c r="B78" t="s">
        <v>6322</v>
      </c>
      <c r="C78" cm="1">
        <f t="array" ref="C78">INDEX('2 过程管理表单'!$130:$130,26+(COLUMN(A1)-1)*3)</f>
        <v>0</v>
      </c>
      <c r="D78" cm="1">
        <f t="array" ref="D78">INDEX('2 过程管理表单'!$130:$130,26+(COLUMN(B1)-1)*3)</f>
        <v>0</v>
      </c>
      <c r="E78" cm="1">
        <f t="array" ref="E78">INDEX('2 过程管理表单'!$130:$130,26+(COLUMN(C1)-1)*3)</f>
        <v>0</v>
      </c>
      <c r="F78" cm="1">
        <f t="array" ref="F78">INDEX('2 过程管理表单'!$130:$130,26+(COLUMN(D1)-1)*3)</f>
        <v>0</v>
      </c>
      <c r="G78" cm="1">
        <f t="array" ref="G78">INDEX('2 过程管理表单'!$130:$130,26+(COLUMN(E1)-1)*3)</f>
        <v>0</v>
      </c>
      <c r="H78" cm="1">
        <f t="array" ref="H78">INDEX('2 过程管理表单'!$130:$130,26+(COLUMN(F1)-1)*3)</f>
        <v>0</v>
      </c>
      <c r="I78" cm="1">
        <f t="array" ref="I78">INDEX('2 过程管理表单'!$130:$130,26+(COLUMN(G1)-1)*3)</f>
        <v>0</v>
      </c>
      <c r="J78" cm="1">
        <f t="array" ref="J78">INDEX('2 过程管理表单'!$130:$130,26+(COLUMN(H1)-1)*3)</f>
        <v>0</v>
      </c>
      <c r="K78" cm="1">
        <f t="array" ref="K78">INDEX('2 过程管理表单'!$130:$130,26+(COLUMN(I1)-1)*3)</f>
        <v>0</v>
      </c>
      <c r="L78" cm="1">
        <f t="array" ref="L78">INDEX('2 过程管理表单'!$130:$130,26+(COLUMN(J1)-1)*3)</f>
        <v>0</v>
      </c>
      <c r="M78" cm="1">
        <f t="array" ref="M78">INDEX('2 过程管理表单'!$130:$130,26+(COLUMN(K1)-1)*3)</f>
        <v>0</v>
      </c>
      <c r="N78" cm="1">
        <f t="array" ref="N78">INDEX('2 过程管理表单'!$130:$130,26+(COLUMN(L1)-1)*3)</f>
        <v>0</v>
      </c>
    </row>
    <row r="79" spans="1:14">
      <c r="A79" t="s">
        <v>6353</v>
      </c>
      <c r="B79" t="s">
        <v>6323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6353</v>
      </c>
      <c r="B80" t="s">
        <v>6324</v>
      </c>
      <c r="C80" cm="1">
        <f t="array" ref="C80">INDEX('2 过程管理表单'!$130:$130,24+(COLUMN(A1)-1)*3)</f>
        <v>0</v>
      </c>
      <c r="D80" cm="1">
        <f t="array" ref="D80">INDEX('2 过程管理表单'!$130:$130,24+(COLUMN(B1)-1)*3)</f>
        <v>0</v>
      </c>
      <c r="E80" cm="1">
        <f t="array" ref="E80">INDEX('2 过程管理表单'!$130:$130,24+(COLUMN(C1)-1)*3)</f>
        <v>0</v>
      </c>
      <c r="F80" cm="1">
        <f t="array" ref="F80">INDEX('2 过程管理表单'!$130:$130,24+(COLUMN(D1)-1)*3)</f>
        <v>0</v>
      </c>
      <c r="G80" cm="1">
        <f t="array" ref="G80">INDEX('2 过程管理表单'!$130:$130,24+(COLUMN(E1)-1)*3)</f>
        <v>0</v>
      </c>
      <c r="H80" cm="1">
        <f t="array" ref="H80">INDEX('2 过程管理表单'!$130:$130,24+(COLUMN(F1)-1)*3)</f>
        <v>0</v>
      </c>
      <c r="I80" cm="1">
        <f t="array" ref="I80">INDEX('2 过程管理表单'!$130:$130,24+(COLUMN(G1)-1)*3)</f>
        <v>0</v>
      </c>
      <c r="J80" cm="1">
        <f t="array" ref="J80">INDEX('2 过程管理表单'!$130:$130,24+(COLUMN(H1)-1)*3)</f>
        <v>0</v>
      </c>
      <c r="K80" cm="1">
        <f t="array" ref="K80">INDEX('2 过程管理表单'!$130:$130,24+(COLUMN(I1)-1)*3)</f>
        <v>0</v>
      </c>
      <c r="L80" cm="1">
        <f t="array" ref="L80">INDEX('2 过程管理表单'!$130:$130,24+(COLUMN(J1)-1)*3)</f>
        <v>0</v>
      </c>
      <c r="M80" cm="1">
        <f t="array" ref="M80">INDEX('2 过程管理表单'!$130:$130,24+(COLUMN(K1)-1)*3)</f>
        <v>0</v>
      </c>
      <c r="N80" cm="1">
        <f t="array" ref="N80">INDEX('2 过程管理表单'!$130:$130,24+(COLUMN(L1)-1)*3)</f>
        <v>0</v>
      </c>
    </row>
    <row r="81" spans="1:14">
      <c r="A81" t="s">
        <v>6353</v>
      </c>
      <c r="B81" t="s">
        <v>6325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6354</v>
      </c>
      <c r="B82" t="s">
        <v>6322</v>
      </c>
      <c r="C82" cm="1">
        <f t="array" ref="C82">INDEX('2 过程管理表单'!$136:$136,26+(COLUMN(A1)-1)*3)</f>
        <v>0</v>
      </c>
      <c r="D82" cm="1">
        <f t="array" ref="D82">INDEX('2 过程管理表单'!$136:$136,26+(COLUMN(B1)-1)*3)</f>
        <v>0</v>
      </c>
      <c r="E82" cm="1">
        <f t="array" ref="E82">INDEX('2 过程管理表单'!$136:$136,26+(COLUMN(C1)-1)*3)</f>
        <v>0</v>
      </c>
      <c r="F82" cm="1">
        <f t="array" ref="F82">INDEX('2 过程管理表单'!$136:$136,26+(COLUMN(D1)-1)*3)</f>
        <v>0</v>
      </c>
      <c r="G82" cm="1">
        <f t="array" ref="G82">INDEX('2 过程管理表单'!$136:$136,26+(COLUMN(E1)-1)*3)</f>
        <v>0</v>
      </c>
      <c r="H82" cm="1">
        <f t="array" ref="H82">INDEX('2 过程管理表单'!$136:$136,26+(COLUMN(F1)-1)*3)</f>
        <v>0</v>
      </c>
      <c r="I82" cm="1">
        <f t="array" ref="I82">INDEX('2 过程管理表单'!$136:$136,26+(COLUMN(G1)-1)*3)</f>
        <v>0</v>
      </c>
      <c r="J82" cm="1">
        <f t="array" ref="J82">INDEX('2 过程管理表单'!$136:$136,26+(COLUMN(H1)-1)*3)</f>
        <v>0</v>
      </c>
      <c r="K82" cm="1">
        <f t="array" ref="K82">INDEX('2 过程管理表单'!$136:$136,26+(COLUMN(I1)-1)*3)</f>
        <v>0</v>
      </c>
      <c r="L82" cm="1">
        <f t="array" ref="L82">INDEX('2 过程管理表单'!$136:$136,26+(COLUMN(J1)-1)*3)</f>
        <v>0</v>
      </c>
      <c r="M82" cm="1">
        <f t="array" ref="M82">INDEX('2 过程管理表单'!$136:$136,26+(COLUMN(K1)-1)*3)</f>
        <v>0</v>
      </c>
      <c r="N82" cm="1">
        <f t="array" ref="N82">INDEX('2 过程管理表单'!$136:$136,26+(COLUMN(L1)-1)*3)</f>
        <v>0</v>
      </c>
    </row>
    <row r="83" spans="1:14">
      <c r="A83" t="s">
        <v>6354</v>
      </c>
      <c r="B83" t="s">
        <v>6323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6354</v>
      </c>
      <c r="B84" t="s">
        <v>6324</v>
      </c>
      <c r="C84" cm="1">
        <f t="array" ref="C84">INDEX('2 过程管理表单'!$136:$136,24+(COLUMN(A1)-1)*3)</f>
        <v>0</v>
      </c>
      <c r="D84" cm="1">
        <f t="array" ref="D84">INDEX('2 过程管理表单'!$136:$136,24+(COLUMN(B1)-1)*3)</f>
        <v>0</v>
      </c>
      <c r="E84" cm="1">
        <f t="array" ref="E84">INDEX('2 过程管理表单'!$136:$136,24+(COLUMN(C1)-1)*3)</f>
        <v>0</v>
      </c>
      <c r="F84" cm="1">
        <f t="array" ref="F84">INDEX('2 过程管理表单'!$136:$136,24+(COLUMN(D1)-1)*3)</f>
        <v>0</v>
      </c>
      <c r="G84" cm="1">
        <f t="array" ref="G84">INDEX('2 过程管理表单'!$136:$136,24+(COLUMN(E1)-1)*3)</f>
        <v>0</v>
      </c>
      <c r="H84" cm="1">
        <f t="array" ref="H84">INDEX('2 过程管理表单'!$136:$136,24+(COLUMN(F1)-1)*3)</f>
        <v>0</v>
      </c>
      <c r="I84" cm="1">
        <f t="array" ref="I84">INDEX('2 过程管理表单'!$136:$136,24+(COLUMN(G1)-1)*3)</f>
        <v>0</v>
      </c>
      <c r="J84" cm="1">
        <f t="array" ref="J84">INDEX('2 过程管理表单'!$136:$136,24+(COLUMN(H1)-1)*3)</f>
        <v>0</v>
      </c>
      <c r="K84" cm="1">
        <f t="array" ref="K84">INDEX('2 过程管理表单'!$136:$136,24+(COLUMN(I1)-1)*3)</f>
        <v>0</v>
      </c>
      <c r="L84" cm="1">
        <f t="array" ref="L84">INDEX('2 过程管理表单'!$136:$136,24+(COLUMN(J1)-1)*3)</f>
        <v>0</v>
      </c>
      <c r="M84" cm="1">
        <f t="array" ref="M84">INDEX('2 过程管理表单'!$136:$136,24+(COLUMN(K1)-1)*3)</f>
        <v>0</v>
      </c>
      <c r="N84" cm="1">
        <f t="array" ref="N84">INDEX('2 过程管理表单'!$136:$136,24+(COLUMN(L1)-1)*3)</f>
        <v>0</v>
      </c>
    </row>
    <row r="85" spans="1:14">
      <c r="A85" t="s">
        <v>6354</v>
      </c>
      <c r="B85" t="s">
        <v>6325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6355</v>
      </c>
      <c r="B86" t="s">
        <v>6322</v>
      </c>
      <c r="C86" cm="1">
        <f t="array" ref="C86">INDEX('2 过程管理表单'!$143:$143,26+(COLUMN(A1)-1)*3)</f>
        <v>0</v>
      </c>
      <c r="D86" cm="1">
        <f t="array" ref="D86">INDEX('2 过程管理表单'!$143:$143,26+(COLUMN(B1)-1)*3)</f>
        <v>0</v>
      </c>
      <c r="E86" cm="1">
        <f t="array" ref="E86">INDEX('2 过程管理表单'!$143:$143,26+(COLUMN(C1)-1)*3)</f>
        <v>0</v>
      </c>
      <c r="F86" cm="1">
        <f t="array" ref="F86">INDEX('2 过程管理表单'!$143:$143,26+(COLUMN(D1)-1)*3)</f>
        <v>0</v>
      </c>
      <c r="G86" cm="1">
        <f t="array" ref="G86">INDEX('2 过程管理表单'!$143:$143,26+(COLUMN(E1)-1)*3)</f>
        <v>0</v>
      </c>
      <c r="H86" cm="1">
        <f t="array" ref="H86">INDEX('2 过程管理表单'!$143:$143,26+(COLUMN(F1)-1)*3)</f>
        <v>0</v>
      </c>
      <c r="I86" cm="1">
        <f t="array" ref="I86">INDEX('2 过程管理表单'!$143:$143,26+(COLUMN(G1)-1)*3)</f>
        <v>0</v>
      </c>
      <c r="J86" cm="1">
        <f t="array" ref="J86">INDEX('2 过程管理表单'!$143:$143,26+(COLUMN(H1)-1)*3)</f>
        <v>0</v>
      </c>
      <c r="K86" cm="1">
        <f t="array" ref="K86">INDEX('2 过程管理表单'!$143:$143,26+(COLUMN(I1)-1)*3)</f>
        <v>0</v>
      </c>
      <c r="L86" cm="1">
        <f t="array" ref="L86">INDEX('2 过程管理表单'!$143:$143,26+(COLUMN(J1)-1)*3)</f>
        <v>0</v>
      </c>
      <c r="M86" cm="1">
        <f t="array" ref="M86">INDEX('2 过程管理表单'!$143:$143,26+(COLUMN(K1)-1)*3)</f>
        <v>0</v>
      </c>
      <c r="N86" cm="1">
        <f t="array" ref="N86">INDEX('2 过程管理表单'!$143:$143,26+(COLUMN(L1)-1)*3)</f>
        <v>0</v>
      </c>
    </row>
    <row r="87" spans="1:14">
      <c r="A87" t="s">
        <v>6355</v>
      </c>
      <c r="B87" t="s">
        <v>6323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6355</v>
      </c>
      <c r="B88" t="s">
        <v>6324</v>
      </c>
      <c r="C88" cm="1">
        <f t="array" ref="C88">INDEX('2 过程管理表单'!$143:$143,24+(COLUMN(A1)-1)*3)</f>
        <v>0</v>
      </c>
      <c r="D88" cm="1">
        <f t="array" ref="D88">INDEX('2 过程管理表单'!$143:$143,24+(COLUMN(B1)-1)*3)</f>
        <v>0</v>
      </c>
      <c r="E88" cm="1">
        <f t="array" ref="E88">INDEX('2 过程管理表单'!$143:$143,24+(COLUMN(C1)-1)*3)</f>
        <v>0</v>
      </c>
      <c r="F88" cm="1">
        <f t="array" ref="F88">INDEX('2 过程管理表单'!$143:$143,24+(COLUMN(D1)-1)*3)</f>
        <v>0</v>
      </c>
      <c r="G88" cm="1">
        <f t="array" ref="G88">INDEX('2 过程管理表单'!$143:$143,24+(COLUMN(E1)-1)*3)</f>
        <v>0</v>
      </c>
      <c r="H88" cm="1">
        <f t="array" ref="H88">INDEX('2 过程管理表单'!$143:$143,24+(COLUMN(F1)-1)*3)</f>
        <v>0</v>
      </c>
      <c r="I88" cm="1">
        <f t="array" ref="I88">INDEX('2 过程管理表单'!$143:$143,24+(COLUMN(G1)-1)*3)</f>
        <v>0</v>
      </c>
      <c r="J88" cm="1">
        <f t="array" ref="J88">INDEX('2 过程管理表单'!$143:$143,24+(COLUMN(H1)-1)*3)</f>
        <v>0</v>
      </c>
      <c r="K88" cm="1">
        <f t="array" ref="K88">INDEX('2 过程管理表单'!$143:$143,24+(COLUMN(I1)-1)*3)</f>
        <v>0</v>
      </c>
      <c r="L88" cm="1">
        <f t="array" ref="L88">INDEX('2 过程管理表单'!$143:$143,24+(COLUMN(J1)-1)*3)</f>
        <v>0</v>
      </c>
      <c r="M88" cm="1">
        <f t="array" ref="M88">INDEX('2 过程管理表单'!$143:$143,24+(COLUMN(K1)-1)*3)</f>
        <v>0</v>
      </c>
      <c r="N88" cm="1">
        <f t="array" ref="N88">INDEX('2 过程管理表单'!$143:$143,24+(COLUMN(L1)-1)*3)</f>
        <v>0</v>
      </c>
    </row>
    <row r="89" spans="1:14">
      <c r="A89" t="s">
        <v>6355</v>
      </c>
      <c r="B89" t="s">
        <v>6325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6356</v>
      </c>
      <c r="B90" t="s">
        <v>6322</v>
      </c>
      <c r="C90" cm="1">
        <f t="array" ref="C90">INDEX('2 过程管理表单'!$149:$149,26+(COLUMN(A1)-1)*3)</f>
        <v>0</v>
      </c>
      <c r="D90" cm="1">
        <f t="array" ref="D90">INDEX('2 过程管理表单'!$149:$149,26+(COLUMN(B1)-1)*3)</f>
        <v>0</v>
      </c>
      <c r="E90" cm="1">
        <f t="array" ref="E90">INDEX('2 过程管理表单'!$149:$149,26+(COLUMN(C1)-1)*3)</f>
        <v>0</v>
      </c>
      <c r="F90" cm="1">
        <f t="array" ref="F90">INDEX('2 过程管理表单'!$149:$149,26+(COLUMN(D1)-1)*3)</f>
        <v>0</v>
      </c>
      <c r="G90" cm="1">
        <f t="array" ref="G90">INDEX('2 过程管理表单'!$149:$149,26+(COLUMN(E1)-1)*3)</f>
        <v>0</v>
      </c>
      <c r="H90" cm="1">
        <f t="array" ref="H90">INDEX('2 过程管理表单'!$149:$149,26+(COLUMN(F1)-1)*3)</f>
        <v>0</v>
      </c>
      <c r="I90" cm="1">
        <f t="array" ref="I90">INDEX('2 过程管理表单'!$149:$149,26+(COLUMN(G1)-1)*3)</f>
        <v>0</v>
      </c>
      <c r="J90" cm="1">
        <f t="array" ref="J90">INDEX('2 过程管理表单'!$149:$149,26+(COLUMN(H1)-1)*3)</f>
        <v>0</v>
      </c>
      <c r="K90" cm="1">
        <f t="array" ref="K90">INDEX('2 过程管理表单'!$149:$149,26+(COLUMN(I1)-1)*3)</f>
        <v>0</v>
      </c>
      <c r="L90" cm="1">
        <f t="array" ref="L90">INDEX('2 过程管理表单'!$149:$149,26+(COLUMN(J1)-1)*3)</f>
        <v>0</v>
      </c>
      <c r="M90" cm="1">
        <f t="array" ref="M90">INDEX('2 过程管理表单'!$149:$149,26+(COLUMN(K1)-1)*3)</f>
        <v>0</v>
      </c>
      <c r="N90" cm="1">
        <f t="array" ref="N90">INDEX('2 过程管理表单'!$149:$149,26+(COLUMN(L1)-1)*3)</f>
        <v>0</v>
      </c>
    </row>
    <row r="91" spans="1:14">
      <c r="A91" t="s">
        <v>6356</v>
      </c>
      <c r="B91" t="s">
        <v>6323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6356</v>
      </c>
      <c r="B92" t="s">
        <v>6324</v>
      </c>
      <c r="C92" cm="1">
        <f t="array" ref="C92">INDEX('2 过程管理表单'!$149:$149,24+(COLUMN(A1)-1)*3)</f>
        <v>0</v>
      </c>
      <c r="D92" cm="1">
        <f t="array" ref="D92">INDEX('2 过程管理表单'!$149:$149,24+(COLUMN(B1)-1)*3)</f>
        <v>0</v>
      </c>
      <c r="E92" cm="1">
        <f t="array" ref="E92">INDEX('2 过程管理表单'!$149:$149,24+(COLUMN(C1)-1)*3)</f>
        <v>0</v>
      </c>
      <c r="F92" cm="1">
        <f t="array" ref="F92">INDEX('2 过程管理表单'!$149:$149,24+(COLUMN(D1)-1)*3)</f>
        <v>0</v>
      </c>
      <c r="G92" cm="1">
        <f t="array" ref="G92">INDEX('2 过程管理表单'!$149:$149,24+(COLUMN(E1)-1)*3)</f>
        <v>0</v>
      </c>
      <c r="H92" cm="1">
        <f t="array" ref="H92">INDEX('2 过程管理表单'!$149:$149,24+(COLUMN(F1)-1)*3)</f>
        <v>0</v>
      </c>
      <c r="I92" cm="1">
        <f t="array" ref="I92">INDEX('2 过程管理表单'!$149:$149,24+(COLUMN(G1)-1)*3)</f>
        <v>0</v>
      </c>
      <c r="J92" cm="1">
        <f t="array" ref="J92">INDEX('2 过程管理表单'!$149:$149,24+(COLUMN(H1)-1)*3)</f>
        <v>0</v>
      </c>
      <c r="K92" cm="1">
        <f t="array" ref="K92">INDEX('2 过程管理表单'!$149:$149,24+(COLUMN(I1)-1)*3)</f>
        <v>0</v>
      </c>
      <c r="L92" cm="1">
        <f t="array" ref="L92">INDEX('2 过程管理表单'!$149:$149,24+(COLUMN(J1)-1)*3)</f>
        <v>0</v>
      </c>
      <c r="M92" cm="1">
        <f t="array" ref="M92">INDEX('2 过程管理表单'!$149:$149,24+(COLUMN(K1)-1)*3)</f>
        <v>0</v>
      </c>
      <c r="N92" cm="1">
        <f t="array" ref="N92">INDEX('2 过程管理表单'!$149:$149,24+(COLUMN(L1)-1)*3)</f>
        <v>0</v>
      </c>
    </row>
    <row r="93" spans="1:14">
      <c r="A93" t="s">
        <v>6356</v>
      </c>
      <c r="B93" t="s">
        <v>6325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6357</v>
      </c>
      <c r="B94" t="s">
        <v>6322</v>
      </c>
      <c r="C94" cm="1">
        <f t="array" ref="C94">INDEX('2 过程管理表单'!$155:$155,26+(COLUMN(A1)-1)*3)</f>
        <v>0</v>
      </c>
      <c r="D94" cm="1">
        <f t="array" ref="D94">INDEX('2 过程管理表单'!$155:$155,26+(COLUMN(B1)-1)*3)</f>
        <v>0</v>
      </c>
      <c r="E94" cm="1">
        <f t="array" ref="E94">INDEX('2 过程管理表单'!$155:$155,26+(COLUMN(C1)-1)*3)</f>
        <v>0</v>
      </c>
      <c r="F94" cm="1">
        <f t="array" ref="F94">INDEX('2 过程管理表单'!$155:$155,26+(COLUMN(D1)-1)*3)</f>
        <v>0</v>
      </c>
      <c r="G94" cm="1">
        <f t="array" ref="G94">INDEX('2 过程管理表单'!$155:$155,26+(COLUMN(E1)-1)*3)</f>
        <v>0</v>
      </c>
      <c r="H94" cm="1">
        <f t="array" ref="H94">INDEX('2 过程管理表单'!$155:$155,26+(COLUMN(F1)-1)*3)</f>
        <v>0</v>
      </c>
      <c r="I94" cm="1">
        <f t="array" ref="I94">INDEX('2 过程管理表单'!$155:$155,26+(COLUMN(G1)-1)*3)</f>
        <v>0</v>
      </c>
      <c r="J94" cm="1">
        <f t="array" ref="J94">INDEX('2 过程管理表单'!$155:$155,26+(COLUMN(H1)-1)*3)</f>
        <v>0</v>
      </c>
      <c r="K94" cm="1">
        <f t="array" ref="K94">INDEX('2 过程管理表单'!$155:$155,26+(COLUMN(I1)-1)*3)</f>
        <v>0</v>
      </c>
      <c r="L94" cm="1">
        <f t="array" ref="L94">INDEX('2 过程管理表单'!$155:$155,26+(COLUMN(J1)-1)*3)</f>
        <v>0</v>
      </c>
      <c r="M94" cm="1">
        <f t="array" ref="M94">INDEX('2 过程管理表单'!$155:$155,26+(COLUMN(K1)-1)*3)</f>
        <v>0</v>
      </c>
      <c r="N94" cm="1">
        <f t="array" ref="N94">INDEX('2 过程管理表单'!$155:$155,26+(COLUMN(L1)-1)*3)</f>
        <v>0</v>
      </c>
    </row>
    <row r="95" spans="1:14">
      <c r="A95" t="s">
        <v>6357</v>
      </c>
      <c r="B95" t="s">
        <v>6323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6357</v>
      </c>
      <c r="B96" t="s">
        <v>6324</v>
      </c>
      <c r="C96" cm="1">
        <f t="array" ref="C96">INDEX('2 过程管理表单'!$155:$155,24+(COLUMN(A1)-1)*3)</f>
        <v>0</v>
      </c>
      <c r="D96" cm="1">
        <f t="array" ref="D96">INDEX('2 过程管理表单'!$155:$155,24+(COLUMN(B1)-1)*3)</f>
        <v>0</v>
      </c>
      <c r="E96" cm="1">
        <f t="array" ref="E96">INDEX('2 过程管理表单'!$155:$155,24+(COLUMN(C1)-1)*3)</f>
        <v>0</v>
      </c>
      <c r="F96" cm="1">
        <f t="array" ref="F96">INDEX('2 过程管理表单'!$155:$155,24+(COLUMN(D1)-1)*3)</f>
        <v>0</v>
      </c>
      <c r="G96" cm="1">
        <f t="array" ref="G96">INDEX('2 过程管理表单'!$155:$155,24+(COLUMN(E1)-1)*3)</f>
        <v>0</v>
      </c>
      <c r="H96" cm="1">
        <f t="array" ref="H96">INDEX('2 过程管理表单'!$155:$155,24+(COLUMN(F1)-1)*3)</f>
        <v>0</v>
      </c>
      <c r="I96" cm="1">
        <f t="array" ref="I96">INDEX('2 过程管理表单'!$155:$155,24+(COLUMN(G1)-1)*3)</f>
        <v>0</v>
      </c>
      <c r="J96" cm="1">
        <f t="array" ref="J96">INDEX('2 过程管理表单'!$155:$155,24+(COLUMN(H1)-1)*3)</f>
        <v>0</v>
      </c>
      <c r="K96" cm="1">
        <f t="array" ref="K96">INDEX('2 过程管理表单'!$155:$155,24+(COLUMN(I1)-1)*3)</f>
        <v>0</v>
      </c>
      <c r="L96" cm="1">
        <f t="array" ref="L96">INDEX('2 过程管理表单'!$155:$155,24+(COLUMN(J1)-1)*3)</f>
        <v>0</v>
      </c>
      <c r="M96" cm="1">
        <f t="array" ref="M96">INDEX('2 过程管理表单'!$155:$155,24+(COLUMN(K1)-1)*3)</f>
        <v>0</v>
      </c>
      <c r="N96" cm="1">
        <f t="array" ref="N96">INDEX('2 过程管理表单'!$155:$155,24+(COLUMN(L1)-1)*3)</f>
        <v>0</v>
      </c>
    </row>
    <row r="97" spans="1:14">
      <c r="A97" t="s">
        <v>6357</v>
      </c>
      <c r="B97" t="s">
        <v>6325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6358</v>
      </c>
      <c r="B98" t="s">
        <v>6322</v>
      </c>
      <c r="C98" cm="1">
        <f t="array" ref="C98">INDEX('2 过程管理表单'!$162:$162,26+(COLUMN(A1)-1)*3)</f>
        <v>101.778385772914</v>
      </c>
      <c r="D98" cm="1">
        <f t="array" ref="D98">INDEX('2 过程管理表单'!$162:$162,26+(COLUMN(B1)-1)*3)</f>
        <v>91.9288645690834</v>
      </c>
      <c r="E98" cm="1">
        <f t="array" ref="E98">INDEX('2 过程管理表单'!$162:$162,26+(COLUMN(C1)-1)*3)</f>
        <v>101.778385772914</v>
      </c>
      <c r="F98" cm="1">
        <f t="array" ref="F98">INDEX('2 过程管理表单'!$162:$162,26+(COLUMN(D1)-1)*3)</f>
        <v>98.4952120383037</v>
      </c>
      <c r="G98" cm="1">
        <f t="array" ref="G98">INDEX('2 过程管理表单'!$162:$162,26+(COLUMN(E1)-1)*3)</f>
        <v>101.778385772914</v>
      </c>
      <c r="H98" cm="1">
        <f t="array" ref="H98">INDEX('2 过程管理表单'!$162:$162,26+(COLUMN(F1)-1)*3)</f>
        <v>98.4952120383037</v>
      </c>
      <c r="I98" cm="1">
        <f t="array" ref="I98">INDEX('2 过程管理表单'!$162:$162,26+(COLUMN(G1)-1)*3)</f>
        <v>75.5129958960328</v>
      </c>
      <c r="J98" cm="1">
        <f t="array" ref="J98">INDEX('2 过程管理表单'!$162:$162,26+(COLUMN(H1)-1)*3)</f>
        <v>0</v>
      </c>
      <c r="K98" cm="1">
        <f t="array" ref="K98">INDEX('2 过程管理表单'!$162:$162,26+(COLUMN(I1)-1)*3)</f>
        <v>0</v>
      </c>
      <c r="L98" cm="1">
        <f t="array" ref="L98">INDEX('2 过程管理表单'!$162:$162,26+(COLUMN(J1)-1)*3)</f>
        <v>0</v>
      </c>
      <c r="M98" cm="1">
        <f t="array" ref="M98">INDEX('2 过程管理表单'!$162:$162,26+(COLUMN(K1)-1)*3)</f>
        <v>0</v>
      </c>
      <c r="N98" cm="1">
        <f t="array" ref="N98">INDEX('2 过程管理表单'!$162:$162,26+(COLUMN(L1)-1)*3)</f>
        <v>0</v>
      </c>
    </row>
    <row r="99" spans="1:14">
      <c r="A99" t="s">
        <v>6358</v>
      </c>
      <c r="B99" t="s">
        <v>6323</v>
      </c>
      <c r="C99">
        <f>C98</f>
        <v>101.778385772914</v>
      </c>
      <c r="D99">
        <f>C99+D98</f>
        <v>193.707250341997</v>
      </c>
      <c r="E99">
        <f t="shared" ref="E99:N99" si="48">D99+E98</f>
        <v>295.485636114911</v>
      </c>
      <c r="F99">
        <f t="shared" si="48"/>
        <v>393.980848153215</v>
      </c>
      <c r="G99">
        <f t="shared" si="48"/>
        <v>495.759233926129</v>
      </c>
      <c r="H99">
        <f t="shared" si="48"/>
        <v>594.254445964432</v>
      </c>
      <c r="I99">
        <f t="shared" si="48"/>
        <v>669.767441860465</v>
      </c>
      <c r="J99">
        <f t="shared" si="48"/>
        <v>669.767441860465</v>
      </c>
      <c r="K99">
        <f t="shared" si="48"/>
        <v>669.767441860465</v>
      </c>
      <c r="L99">
        <f t="shared" si="48"/>
        <v>669.767441860465</v>
      </c>
      <c r="M99">
        <f t="shared" si="48"/>
        <v>669.767441860465</v>
      </c>
      <c r="N99">
        <f t="shared" si="48"/>
        <v>669.767441860465</v>
      </c>
    </row>
    <row r="100" spans="1:14">
      <c r="A100" t="s">
        <v>6358</v>
      </c>
      <c r="B100" t="s">
        <v>6324</v>
      </c>
      <c r="C100" cm="1">
        <f t="array" ref="C100">INDEX('2 过程管理表单'!$162:$162,24+(COLUMN(A1)-1)*3)</f>
        <v>0</v>
      </c>
      <c r="D100" cm="1">
        <f t="array" ref="D100">INDEX('2 过程管理表单'!$162:$162,24+(COLUMN(B1)-1)*3)</f>
        <v>0</v>
      </c>
      <c r="E100" cm="1">
        <f t="array" ref="E100">INDEX('2 过程管理表单'!$162:$162,24+(COLUMN(C1)-1)*3)</f>
        <v>0</v>
      </c>
      <c r="F100" cm="1">
        <f t="array" ref="F100">INDEX('2 过程管理表单'!$162:$162,24+(COLUMN(D1)-1)*3)</f>
        <v>0</v>
      </c>
      <c r="G100" cm="1">
        <f t="array" ref="G100">INDEX('2 过程管理表单'!$162:$162,24+(COLUMN(E1)-1)*3)</f>
        <v>0</v>
      </c>
      <c r="H100" cm="1">
        <f t="array" ref="H100">INDEX('2 过程管理表单'!$162:$162,24+(COLUMN(F1)-1)*3)</f>
        <v>0</v>
      </c>
      <c r="I100" cm="1">
        <f t="array" ref="I100">INDEX('2 过程管理表单'!$162:$162,24+(COLUMN(G1)-1)*3)</f>
        <v>0</v>
      </c>
      <c r="J100" cm="1">
        <f t="array" ref="J100">INDEX('2 过程管理表单'!$162:$162,24+(COLUMN(H1)-1)*3)</f>
        <v>0</v>
      </c>
      <c r="K100" cm="1">
        <f t="array" ref="K100">INDEX('2 过程管理表单'!$162:$162,24+(COLUMN(I1)-1)*3)</f>
        <v>0</v>
      </c>
      <c r="L100" cm="1">
        <f t="array" ref="L100">INDEX('2 过程管理表单'!$162:$162,24+(COLUMN(J1)-1)*3)</f>
        <v>0</v>
      </c>
      <c r="M100" cm="1">
        <f t="array" ref="M100">INDEX('2 过程管理表单'!$162:$162,24+(COLUMN(K1)-1)*3)</f>
        <v>0</v>
      </c>
      <c r="N100" cm="1">
        <f t="array" ref="N100">INDEX('2 过程管理表单'!$162:$162,24+(COLUMN(L1)-1)*3)</f>
        <v>0</v>
      </c>
    </row>
    <row r="101" spans="1:14">
      <c r="A101" t="s">
        <v>6358</v>
      </c>
      <c r="B101" t="s">
        <v>6325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6359</v>
      </c>
      <c r="B102" t="s">
        <v>6322</v>
      </c>
      <c r="C102" cm="1">
        <f t="array" ref="C102">INDEX('2 过程管理表单'!$168:$168,26+(COLUMN(A1)-1)*3)</f>
        <v>0</v>
      </c>
      <c r="D102" cm="1">
        <f t="array" ref="D102">INDEX('2 过程管理表单'!$168:$168,26+(COLUMN(B1)-1)*3)</f>
        <v>0</v>
      </c>
      <c r="E102" cm="1">
        <f t="array" ref="E102">INDEX('2 过程管理表单'!$168:$168,26+(COLUMN(C1)-1)*3)</f>
        <v>0</v>
      </c>
      <c r="F102" cm="1">
        <f t="array" ref="F102">INDEX('2 过程管理表单'!$168:$168,26+(COLUMN(D1)-1)*3)</f>
        <v>0</v>
      </c>
      <c r="G102" cm="1">
        <f t="array" ref="G102">INDEX('2 过程管理表单'!$168:$168,26+(COLUMN(E1)-1)*3)</f>
        <v>0</v>
      </c>
      <c r="H102" cm="1">
        <f t="array" ref="H102">INDEX('2 过程管理表单'!$168:$168,26+(COLUMN(F1)-1)*3)</f>
        <v>0</v>
      </c>
      <c r="I102" cm="1">
        <f t="array" ref="I102">INDEX('2 过程管理表单'!$168:$168,26+(COLUMN(G1)-1)*3)</f>
        <v>0</v>
      </c>
      <c r="J102" cm="1">
        <f t="array" ref="J102">INDEX('2 过程管理表单'!$168:$168,26+(COLUMN(H1)-1)*3)</f>
        <v>0</v>
      </c>
      <c r="K102" cm="1">
        <f t="array" ref="K102">INDEX('2 过程管理表单'!$168:$168,26+(COLUMN(I1)-1)*3)</f>
        <v>0</v>
      </c>
      <c r="L102" cm="1">
        <f t="array" ref="L102">INDEX('2 过程管理表单'!$168:$168,26+(COLUMN(J1)-1)*3)</f>
        <v>0</v>
      </c>
      <c r="M102" cm="1">
        <f t="array" ref="M102">INDEX('2 过程管理表单'!$168:$168,26+(COLUMN(K1)-1)*3)</f>
        <v>0</v>
      </c>
      <c r="N102" cm="1">
        <f t="array" ref="N102">INDEX('2 过程管理表单'!$168:$168,26+(COLUMN(L1)-1)*3)</f>
        <v>0</v>
      </c>
    </row>
    <row r="103" spans="1:14">
      <c r="A103" t="s">
        <v>6359</v>
      </c>
      <c r="B103" t="s">
        <v>6323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6359</v>
      </c>
      <c r="B104" t="s">
        <v>6324</v>
      </c>
      <c r="C104" cm="1">
        <f t="array" ref="C104">INDEX('2 过程管理表单'!$168:$168,24+(COLUMN(A1)-1)*3)</f>
        <v>0</v>
      </c>
      <c r="D104" cm="1">
        <f t="array" ref="D104">INDEX('2 过程管理表单'!$168:$168,24+(COLUMN(B1)-1)*3)</f>
        <v>0</v>
      </c>
      <c r="E104" cm="1">
        <f t="array" ref="E104">INDEX('2 过程管理表单'!$168:$168,24+(COLUMN(C1)-1)*3)</f>
        <v>0</v>
      </c>
      <c r="F104" cm="1">
        <f t="array" ref="F104">INDEX('2 过程管理表单'!$168:$168,24+(COLUMN(D1)-1)*3)</f>
        <v>0</v>
      </c>
      <c r="G104" cm="1">
        <f t="array" ref="G104">INDEX('2 过程管理表单'!$168:$168,24+(COLUMN(E1)-1)*3)</f>
        <v>0</v>
      </c>
      <c r="H104" cm="1">
        <f t="array" ref="H104">INDEX('2 过程管理表单'!$168:$168,24+(COLUMN(F1)-1)*3)</f>
        <v>0</v>
      </c>
      <c r="I104" cm="1">
        <f t="array" ref="I104">INDEX('2 过程管理表单'!$168:$168,24+(COLUMN(G1)-1)*3)</f>
        <v>0</v>
      </c>
      <c r="J104" cm="1">
        <f t="array" ref="J104">INDEX('2 过程管理表单'!$168:$168,24+(COLUMN(H1)-1)*3)</f>
        <v>0</v>
      </c>
      <c r="K104" cm="1">
        <f t="array" ref="K104">INDEX('2 过程管理表单'!$168:$168,24+(COLUMN(I1)-1)*3)</f>
        <v>0</v>
      </c>
      <c r="L104" cm="1">
        <f t="array" ref="L104">INDEX('2 过程管理表单'!$168:$168,24+(COLUMN(J1)-1)*3)</f>
        <v>0</v>
      </c>
      <c r="M104" cm="1">
        <f t="array" ref="M104">INDEX('2 过程管理表单'!$168:$168,24+(COLUMN(K1)-1)*3)</f>
        <v>0</v>
      </c>
      <c r="N104" cm="1">
        <f t="array" ref="N104">INDEX('2 过程管理表单'!$168:$168,24+(COLUMN(L1)-1)*3)</f>
        <v>0</v>
      </c>
    </row>
    <row r="105" spans="1:14">
      <c r="A105" t="s">
        <v>6359</v>
      </c>
      <c r="B105" t="s">
        <v>6325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6360</v>
      </c>
      <c r="B106" t="s">
        <v>6322</v>
      </c>
      <c r="C106" cm="1">
        <f t="array" ref="C106">INDEX('2 过程管理表单'!$174:$174,26+(COLUMN(A1)-1)*3)</f>
        <v>0</v>
      </c>
      <c r="D106" cm="1">
        <f t="array" ref="D106">INDEX('2 过程管理表单'!$174:$174,26+(COLUMN(B1)-1)*3)</f>
        <v>0</v>
      </c>
      <c r="E106" cm="1">
        <f t="array" ref="E106">INDEX('2 过程管理表单'!$174:$174,26+(COLUMN(C1)-1)*3)</f>
        <v>0</v>
      </c>
      <c r="F106" cm="1">
        <f t="array" ref="F106">INDEX('2 过程管理表单'!$174:$174,26+(COLUMN(D1)-1)*3)</f>
        <v>0</v>
      </c>
      <c r="G106" cm="1">
        <f t="array" ref="G106">INDEX('2 过程管理表单'!$174:$174,26+(COLUMN(E1)-1)*3)</f>
        <v>0</v>
      </c>
      <c r="H106" cm="1">
        <f t="array" ref="H106">INDEX('2 过程管理表单'!$174:$174,26+(COLUMN(F1)-1)*3)</f>
        <v>0</v>
      </c>
      <c r="I106" cm="1">
        <f t="array" ref="I106">INDEX('2 过程管理表单'!$174:$174,26+(COLUMN(G1)-1)*3)</f>
        <v>0</v>
      </c>
      <c r="J106" cm="1">
        <f t="array" ref="J106">INDEX('2 过程管理表单'!$174:$174,26+(COLUMN(H1)-1)*3)</f>
        <v>0</v>
      </c>
      <c r="K106" cm="1">
        <f t="array" ref="K106">INDEX('2 过程管理表单'!$174:$174,26+(COLUMN(I1)-1)*3)</f>
        <v>0</v>
      </c>
      <c r="L106" cm="1">
        <f t="array" ref="L106">INDEX('2 过程管理表单'!$174:$174,26+(COLUMN(J1)-1)*3)</f>
        <v>0</v>
      </c>
      <c r="M106" cm="1">
        <f t="array" ref="M106">INDEX('2 过程管理表单'!$174:$174,26+(COLUMN(K1)-1)*3)</f>
        <v>0</v>
      </c>
      <c r="N106" cm="1">
        <f t="array" ref="N106">INDEX('2 过程管理表单'!$174:$174,26+(COLUMN(L1)-1)*3)</f>
        <v>0</v>
      </c>
    </row>
    <row r="107" spans="1:14">
      <c r="A107" t="s">
        <v>6360</v>
      </c>
      <c r="B107" t="s">
        <v>6323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6360</v>
      </c>
      <c r="B108" t="s">
        <v>6324</v>
      </c>
      <c r="C108" cm="1">
        <f t="array" ref="C108">INDEX('2 过程管理表单'!$174:$174,24+(COLUMN(A1)-1)*3)</f>
        <v>0</v>
      </c>
      <c r="D108" cm="1">
        <f t="array" ref="D108">INDEX('2 过程管理表单'!$174:$174,24+(COLUMN(B1)-1)*3)</f>
        <v>0</v>
      </c>
      <c r="E108" cm="1">
        <f t="array" ref="E108">INDEX('2 过程管理表单'!$174:$174,24+(COLUMN(C1)-1)*3)</f>
        <v>0</v>
      </c>
      <c r="F108" cm="1">
        <f t="array" ref="F108">INDEX('2 过程管理表单'!$174:$174,24+(COLUMN(D1)-1)*3)</f>
        <v>0</v>
      </c>
      <c r="G108" cm="1">
        <f t="array" ref="G108">INDEX('2 过程管理表单'!$174:$174,24+(COLUMN(E1)-1)*3)</f>
        <v>0</v>
      </c>
      <c r="H108" cm="1">
        <f t="array" ref="H108">INDEX('2 过程管理表单'!$174:$174,24+(COLUMN(F1)-1)*3)</f>
        <v>0</v>
      </c>
      <c r="I108" cm="1">
        <f t="array" ref="I108">INDEX('2 过程管理表单'!$174:$174,24+(COLUMN(G1)-1)*3)</f>
        <v>0</v>
      </c>
      <c r="J108" cm="1">
        <f t="array" ref="J108">INDEX('2 过程管理表单'!$174:$174,24+(COLUMN(H1)-1)*3)</f>
        <v>0</v>
      </c>
      <c r="K108" cm="1">
        <f t="array" ref="K108">INDEX('2 过程管理表单'!$174:$174,24+(COLUMN(I1)-1)*3)</f>
        <v>0</v>
      </c>
      <c r="L108" cm="1">
        <f t="array" ref="L108">INDEX('2 过程管理表单'!$174:$174,24+(COLUMN(J1)-1)*3)</f>
        <v>0</v>
      </c>
      <c r="M108" cm="1">
        <f t="array" ref="M108">INDEX('2 过程管理表单'!$174:$174,24+(COLUMN(K1)-1)*3)</f>
        <v>0</v>
      </c>
      <c r="N108" cm="1">
        <f t="array" ref="N108">INDEX('2 过程管理表单'!$174:$174,24+(COLUMN(L1)-1)*3)</f>
        <v>0</v>
      </c>
    </row>
    <row r="109" spans="1:14">
      <c r="A109" t="s">
        <v>6360</v>
      </c>
      <c r="B109" t="s">
        <v>6325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6361</v>
      </c>
      <c r="B110" t="s">
        <v>6322</v>
      </c>
      <c r="C110">
        <f>C2+C14+C26+C42+C58+C70+C86+C98</f>
        <v>101.778385772914</v>
      </c>
      <c r="D110">
        <f t="shared" ref="D110:N110" si="54">D2+D14+D26+D42+D58+D70+D86+D98</f>
        <v>91.9288645690834</v>
      </c>
      <c r="E110">
        <f t="shared" si="54"/>
        <v>101.778385772914</v>
      </c>
      <c r="F110">
        <f t="shared" si="54"/>
        <v>98.4952120383037</v>
      </c>
      <c r="G110">
        <f t="shared" si="54"/>
        <v>101.778385772914</v>
      </c>
      <c r="H110">
        <f t="shared" si="54"/>
        <v>98.4952120383037</v>
      </c>
      <c r="I110">
        <f t="shared" si="54"/>
        <v>75.5129958960328</v>
      </c>
      <c r="J110">
        <f t="shared" si="54"/>
        <v>0</v>
      </c>
      <c r="K110">
        <f t="shared" si="54"/>
        <v>0</v>
      </c>
      <c r="L110">
        <f t="shared" si="54"/>
        <v>0</v>
      </c>
      <c r="M110">
        <f t="shared" si="54"/>
        <v>0</v>
      </c>
      <c r="N110">
        <f t="shared" si="54"/>
        <v>0</v>
      </c>
    </row>
    <row r="111" spans="1:14">
      <c r="A111" t="s">
        <v>6361</v>
      </c>
      <c r="B111" t="s">
        <v>6323</v>
      </c>
      <c r="C111">
        <f>C110</f>
        <v>101.778385772914</v>
      </c>
      <c r="D111">
        <f>C111+D110</f>
        <v>193.707250341997</v>
      </c>
      <c r="E111">
        <f t="shared" ref="E111:N111" si="55">D111+E110</f>
        <v>295.485636114911</v>
      </c>
      <c r="F111">
        <f t="shared" si="55"/>
        <v>393.980848153215</v>
      </c>
      <c r="G111">
        <f t="shared" si="55"/>
        <v>495.759233926129</v>
      </c>
      <c r="H111">
        <f t="shared" si="55"/>
        <v>594.254445964432</v>
      </c>
      <c r="I111">
        <f t="shared" si="55"/>
        <v>669.767441860465</v>
      </c>
      <c r="J111">
        <f t="shared" si="55"/>
        <v>669.767441860465</v>
      </c>
      <c r="K111">
        <f t="shared" si="55"/>
        <v>669.767441860465</v>
      </c>
      <c r="L111">
        <f t="shared" si="55"/>
        <v>669.767441860465</v>
      </c>
      <c r="M111">
        <f t="shared" si="55"/>
        <v>669.767441860465</v>
      </c>
      <c r="N111">
        <f t="shared" si="55"/>
        <v>669.767441860465</v>
      </c>
    </row>
    <row r="112" spans="1:14">
      <c r="A112" t="s">
        <v>6361</v>
      </c>
      <c r="B112" t="s">
        <v>6324</v>
      </c>
      <c r="C112">
        <f>C4+C16+C28+C44+C60+C72+C88+C100</f>
        <v>193801.83</v>
      </c>
      <c r="D112">
        <f t="shared" ref="D112:N112" si="56">D4+D16+D28+D44+D60+D72+D88+D100</f>
        <v>193801.83</v>
      </c>
      <c r="E112">
        <f t="shared" si="56"/>
        <v>193801.83</v>
      </c>
      <c r="F112">
        <f t="shared" si="56"/>
        <v>193801.83</v>
      </c>
      <c r="G112">
        <f t="shared" si="56"/>
        <v>193801.83</v>
      </c>
      <c r="H112">
        <f t="shared" si="56"/>
        <v>193801.83</v>
      </c>
      <c r="I112">
        <f t="shared" si="56"/>
        <v>193801.83</v>
      </c>
      <c r="J112">
        <f t="shared" si="56"/>
        <v>193801.83</v>
      </c>
      <c r="K112">
        <f t="shared" si="56"/>
        <v>193801.83</v>
      </c>
      <c r="L112">
        <f t="shared" si="56"/>
        <v>193801.83</v>
      </c>
      <c r="M112">
        <f t="shared" si="56"/>
        <v>193801.83</v>
      </c>
      <c r="N112">
        <f t="shared" si="56"/>
        <v>193801.83</v>
      </c>
    </row>
    <row r="113" spans="1:14">
      <c r="A113" t="s">
        <v>6361</v>
      </c>
      <c r="B113" t="s">
        <v>6325</v>
      </c>
      <c r="C113">
        <f>C112</f>
        <v>193801.83</v>
      </c>
      <c r="D113">
        <f>C113+D112</f>
        <v>387603.66</v>
      </c>
      <c r="E113">
        <f t="shared" ref="E113:N113" si="57">D113+E112</f>
        <v>581405.49</v>
      </c>
      <c r="F113">
        <f t="shared" si="57"/>
        <v>775207.32</v>
      </c>
      <c r="G113">
        <f t="shared" si="57"/>
        <v>969009.15</v>
      </c>
      <c r="H113">
        <f t="shared" si="57"/>
        <v>1162810.98</v>
      </c>
      <c r="I113">
        <f t="shared" si="57"/>
        <v>1356612.81</v>
      </c>
      <c r="J113">
        <f t="shared" si="57"/>
        <v>1550414.64</v>
      </c>
      <c r="K113">
        <f t="shared" si="57"/>
        <v>1744216.47</v>
      </c>
      <c r="L113">
        <f t="shared" si="57"/>
        <v>1938018.3</v>
      </c>
      <c r="M113">
        <f t="shared" si="57"/>
        <v>2131820.13</v>
      </c>
      <c r="N113">
        <f t="shared" si="57"/>
        <v>2325621.96</v>
      </c>
    </row>
    <row r="114" spans="1:14">
      <c r="A114" t="s">
        <v>6362</v>
      </c>
      <c r="B114" t="s">
        <v>6322</v>
      </c>
      <c r="C114">
        <f>C6+C18+C30+C46+C62+C74+C90+C102</f>
        <v>0</v>
      </c>
      <c r="D114">
        <f t="shared" ref="D114:N114" si="58">D6+D18+D30+D46+D62+D74+D90+D102</f>
        <v>0</v>
      </c>
      <c r="E114">
        <f t="shared" si="58"/>
        <v>0</v>
      </c>
      <c r="F114">
        <f t="shared" si="58"/>
        <v>0</v>
      </c>
      <c r="G114">
        <f t="shared" si="58"/>
        <v>0</v>
      </c>
      <c r="H114">
        <f t="shared" si="58"/>
        <v>0</v>
      </c>
      <c r="I114">
        <f t="shared" si="58"/>
        <v>0</v>
      </c>
      <c r="J114">
        <f t="shared" si="58"/>
        <v>0</v>
      </c>
      <c r="K114">
        <f t="shared" si="58"/>
        <v>0</v>
      </c>
      <c r="L114">
        <f t="shared" si="58"/>
        <v>0</v>
      </c>
      <c r="M114">
        <f t="shared" si="58"/>
        <v>0</v>
      </c>
      <c r="N114">
        <f t="shared" si="58"/>
        <v>0</v>
      </c>
    </row>
    <row r="115" spans="1:14">
      <c r="A115" t="s">
        <v>6362</v>
      </c>
      <c r="B115" t="s">
        <v>6323</v>
      </c>
      <c r="C115">
        <f>C114</f>
        <v>0</v>
      </c>
      <c r="D115">
        <f>C115+D114</f>
        <v>0</v>
      </c>
      <c r="E115">
        <f t="shared" ref="E115:N115" si="59">D115+E114</f>
        <v>0</v>
      </c>
      <c r="F115">
        <f t="shared" si="59"/>
        <v>0</v>
      </c>
      <c r="G115">
        <f t="shared" si="59"/>
        <v>0</v>
      </c>
      <c r="H115">
        <f t="shared" si="59"/>
        <v>0</v>
      </c>
      <c r="I115">
        <f t="shared" si="59"/>
        <v>0</v>
      </c>
      <c r="J115">
        <f t="shared" si="59"/>
        <v>0</v>
      </c>
      <c r="K115">
        <f t="shared" si="59"/>
        <v>0</v>
      </c>
      <c r="L115">
        <f t="shared" si="59"/>
        <v>0</v>
      </c>
      <c r="M115">
        <f t="shared" si="59"/>
        <v>0</v>
      </c>
      <c r="N115">
        <f t="shared" si="59"/>
        <v>0</v>
      </c>
    </row>
    <row r="116" spans="1:14">
      <c r="A116" t="s">
        <v>6362</v>
      </c>
      <c r="B116" t="s">
        <v>6324</v>
      </c>
      <c r="C116">
        <f>C8+C20+C32+C48+C64+C76+C92+C104</f>
        <v>0</v>
      </c>
      <c r="D116">
        <f t="shared" ref="D116:N116" si="60">D8+D20+D32+D48+D64+D76+D92+D104</f>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6362</v>
      </c>
      <c r="B117" t="s">
        <v>6325</v>
      </c>
      <c r="C117">
        <f>C116</f>
        <v>0</v>
      </c>
      <c r="D117">
        <f>C117+D116</f>
        <v>0</v>
      </c>
      <c r="E117">
        <f t="shared" ref="E117:N117" si="61">D117+E116</f>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6363</v>
      </c>
      <c r="B118" t="s">
        <v>6322</v>
      </c>
      <c r="C118">
        <f>C10+C22+C34+C38+C50+C54+C66+C78+C82+C94+C106</f>
        <v>204303.139117199</v>
      </c>
      <c r="D118">
        <f t="shared" ref="D118:N118" si="62">D10+D22+D34+D38+D50+D54+D66+D78+D82+D94+D106</f>
        <v>184531.867589728</v>
      </c>
      <c r="E118">
        <f t="shared" si="62"/>
        <v>204303.139117199</v>
      </c>
      <c r="F118">
        <f t="shared" si="62"/>
        <v>197712.715274709</v>
      </c>
      <c r="G118">
        <f t="shared" si="62"/>
        <v>204303.139117199</v>
      </c>
      <c r="H118">
        <f t="shared" si="62"/>
        <v>197712.715274709</v>
      </c>
      <c r="I118">
        <f t="shared" si="62"/>
        <v>204303.139117199</v>
      </c>
      <c r="J118">
        <f t="shared" si="62"/>
        <v>203146.281582953</v>
      </c>
      <c r="K118">
        <f t="shared" si="62"/>
        <v>163945.778443114</v>
      </c>
      <c r="L118">
        <f t="shared" si="62"/>
        <v>127808.637724551</v>
      </c>
      <c r="M118">
        <f t="shared" si="62"/>
        <v>123685.778443114</v>
      </c>
      <c r="N118">
        <f t="shared" si="62"/>
        <v>127808.637724551</v>
      </c>
    </row>
    <row r="119" spans="1:14">
      <c r="A119" t="s">
        <v>6363</v>
      </c>
      <c r="B119" t="s">
        <v>6323</v>
      </c>
      <c r="C119">
        <f>C118</f>
        <v>204303.139117199</v>
      </c>
      <c r="D119">
        <f>C119+D118</f>
        <v>388835.006706928</v>
      </c>
      <c r="E119">
        <f t="shared" ref="E119:N119" si="63">D119+E118</f>
        <v>593138.145824127</v>
      </c>
      <c r="F119">
        <f t="shared" si="63"/>
        <v>790850.861098836</v>
      </c>
      <c r="G119">
        <f t="shared" si="63"/>
        <v>995154.000216036</v>
      </c>
      <c r="H119">
        <f t="shared" si="63"/>
        <v>1192866.71549074</v>
      </c>
      <c r="I119">
        <f t="shared" si="63"/>
        <v>1397169.85460794</v>
      </c>
      <c r="J119">
        <f t="shared" si="63"/>
        <v>1600316.1361909</v>
      </c>
      <c r="K119">
        <f t="shared" si="63"/>
        <v>1764261.91463401</v>
      </c>
      <c r="L119">
        <f t="shared" si="63"/>
        <v>1892070.55235856</v>
      </c>
      <c r="M119">
        <f t="shared" si="63"/>
        <v>2015756.33080168</v>
      </c>
      <c r="N119">
        <f t="shared" si="63"/>
        <v>2143564.96852623</v>
      </c>
    </row>
    <row r="120" spans="1:14">
      <c r="A120" t="s">
        <v>6363</v>
      </c>
      <c r="B120" t="s">
        <v>6324</v>
      </c>
      <c r="C120">
        <f>C12+C24+C36+C40+C52+C56+C80+C84+C68+C96+C108</f>
        <v>212069.370365155</v>
      </c>
      <c r="D120">
        <f t="shared" ref="D120:N120" si="64">D12+D24+D36+D40+D52+D56+D80+D84+D68+D96+D108</f>
        <v>212069.370365155</v>
      </c>
      <c r="E120">
        <f t="shared" si="64"/>
        <v>212069.370365155</v>
      </c>
      <c r="F120">
        <f t="shared" si="64"/>
        <v>212069.370365155</v>
      </c>
      <c r="G120">
        <f t="shared" si="64"/>
        <v>212069.370365155</v>
      </c>
      <c r="H120">
        <f t="shared" si="64"/>
        <v>212069.370365155</v>
      </c>
      <c r="I120">
        <f t="shared" si="64"/>
        <v>212069.370365155</v>
      </c>
      <c r="J120">
        <f t="shared" si="64"/>
        <v>212069.370365155</v>
      </c>
      <c r="K120">
        <f t="shared" si="64"/>
        <v>212069.370365155</v>
      </c>
      <c r="L120">
        <f t="shared" si="64"/>
        <v>212069.370365155</v>
      </c>
      <c r="M120">
        <f t="shared" si="64"/>
        <v>212069.370365155</v>
      </c>
      <c r="N120">
        <f t="shared" si="64"/>
        <v>212069.370365155</v>
      </c>
    </row>
    <row r="121" spans="1:14">
      <c r="A121" t="s">
        <v>6363</v>
      </c>
      <c r="B121" t="s">
        <v>6325</v>
      </c>
      <c r="C121">
        <f>C120</f>
        <v>212069.370365155</v>
      </c>
      <c r="D121">
        <f>C121+D120</f>
        <v>424138.740730311</v>
      </c>
      <c r="E121">
        <f t="shared" ref="E121:N121" si="65">D121+E120</f>
        <v>636208.111095466</v>
      </c>
      <c r="F121">
        <f t="shared" si="65"/>
        <v>848277.481460621</v>
      </c>
      <c r="G121">
        <f t="shared" si="65"/>
        <v>1060346.85182578</v>
      </c>
      <c r="H121">
        <f t="shared" si="65"/>
        <v>1272416.22219093</v>
      </c>
      <c r="I121">
        <f t="shared" si="65"/>
        <v>1484485.59255609</v>
      </c>
      <c r="J121">
        <f t="shared" si="65"/>
        <v>1696554.96292124</v>
      </c>
      <c r="K121">
        <f t="shared" si="65"/>
        <v>1908624.3332864</v>
      </c>
      <c r="L121">
        <f t="shared" si="65"/>
        <v>2120693.70365155</v>
      </c>
      <c r="M121">
        <f t="shared" si="65"/>
        <v>2332763.07401671</v>
      </c>
      <c r="N121">
        <f t="shared" si="65"/>
        <v>2544832.44438186</v>
      </c>
    </row>
  </sheetData>
  <autoFilter xmlns:etc="http://www.wps.cn/officeDocument/2017/etCustomData" ref="B1:B121" etc:filterBottomFollowUsedRange="0">
    <extLst/>
  </autoFilter>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802" workbookViewId="0">
      <selection activeCell="Q811" sqref="Q811"/>
    </sheetView>
  </sheetViews>
  <sheetFormatPr defaultColWidth="9" defaultRowHeight="13.5"/>
  <cols>
    <col min="1" max="1" width="53.875" customWidth="1"/>
    <col min="2" max="2" width="6.125" customWidth="1"/>
    <col min="4" max="4" width="9.375"/>
    <col min="5" max="5" width="11.5"/>
    <col min="6" max="6" width="14.875"/>
    <col min="7" max="7" width="10.375"/>
    <col min="8" max="9" width="9.375"/>
  </cols>
  <sheetData>
    <row r="1" spans="1:15">
      <c r="A1" s="17" t="s">
        <v>6364</v>
      </c>
      <c r="B1" s="18"/>
      <c r="C1" s="18" t="s">
        <v>6365</v>
      </c>
      <c r="D1" s="19" t="s">
        <v>6257</v>
      </c>
      <c r="E1" s="19" t="s">
        <v>6258</v>
      </c>
      <c r="F1" s="19" t="s">
        <v>6259</v>
      </c>
      <c r="G1" s="19" t="s">
        <v>6260</v>
      </c>
      <c r="H1" s="19" t="s">
        <v>6261</v>
      </c>
      <c r="I1" s="19" t="s">
        <v>6262</v>
      </c>
      <c r="J1" s="19" t="s">
        <v>6263</v>
      </c>
      <c r="K1" s="19" t="s">
        <v>6264</v>
      </c>
      <c r="L1" s="19" t="s">
        <v>6265</v>
      </c>
      <c r="M1" s="19" t="s">
        <v>6266</v>
      </c>
      <c r="N1" s="19" t="s">
        <v>6267</v>
      </c>
      <c r="O1" s="19" t="s">
        <v>6268</v>
      </c>
    </row>
    <row r="2" ht="16.5" spans="1:15">
      <c r="A2" s="20" t="s">
        <v>3070</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527.5</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3092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31.3</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3059</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103.5</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6366</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6367</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6368</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6369</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6370</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3044</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45.6</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6371</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6372</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3066</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40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6373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6374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6375</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6376</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6377</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6378</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6379</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6380</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6381</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2944</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3690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6382</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6383</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6384</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6385</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6386</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6387</v>
      </c>
      <c r="B29" s="24"/>
      <c r="C29" s="24" t="s">
        <v>6388</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6389</v>
      </c>
      <c r="B30" s="24"/>
      <c r="C30" s="24" t="s">
        <v>6388</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6390</v>
      </c>
      <c r="B31" s="24"/>
      <c r="C31" s="24" t="s">
        <v>6388</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6391</v>
      </c>
      <c r="B32" s="24"/>
      <c r="C32" s="24" t="s">
        <v>6388</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3100</v>
      </c>
      <c r="B33" s="24"/>
      <c r="C33" s="24" t="s">
        <v>6388</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1515965</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6392</v>
      </c>
      <c r="B34" s="24"/>
      <c r="C34" s="24" t="s">
        <v>6388</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6393</v>
      </c>
      <c r="B35" s="24"/>
      <c r="C35" s="24" t="s">
        <v>6388</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6394</v>
      </c>
      <c r="B36" s="24"/>
      <c r="C36" s="24" t="s">
        <v>6388</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6395</v>
      </c>
      <c r="B37" s="24"/>
      <c r="C37" s="24" t="s">
        <v>6388</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6396</v>
      </c>
      <c r="B38" s="24"/>
      <c r="C38" s="24" t="s">
        <v>6388</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6397</v>
      </c>
      <c r="B39" s="24"/>
      <c r="C39" s="24" t="s">
        <v>6388</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6398</v>
      </c>
      <c r="B40" s="24"/>
      <c r="C40" s="24" t="s">
        <v>6388</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6399</v>
      </c>
      <c r="B41" s="24"/>
      <c r="C41" s="24" t="s">
        <v>6388</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6400</v>
      </c>
      <c r="B42" s="24"/>
      <c r="C42" s="24" t="s">
        <v>6388</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6401</v>
      </c>
      <c r="B43" s="24"/>
      <c r="C43" s="24" t="s">
        <v>6388</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6402</v>
      </c>
      <c r="B44" s="24"/>
      <c r="C44" s="24" t="s">
        <v>6388</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6403</v>
      </c>
      <c r="B45" s="24"/>
      <c r="C45" s="24" t="s">
        <v>6388</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2955</v>
      </c>
      <c r="B46" s="24"/>
      <c r="C46" s="24" t="s">
        <v>6388</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10146.5</v>
      </c>
      <c r="G46" s="23" cm="1">
        <f t="array" ref="G46">SUM(IF((LEFT('2-1 采购订单物料明细表报表导出'!$K:$K,7)=G$1)*('2-1 采购订单物料明细表报表导出'!$D:$D=$A46),'2-1 采购订单物料明细表报表导出'!$H:$H,0))</f>
        <v>16958</v>
      </c>
      <c r="H46" s="23" cm="1">
        <f t="array" ref="H46">SUM(IF((LEFT('2-1 采购订单物料明细表报表导出'!$K:$K,7)=H$1)*('2-1 采购订单物料明细表报表导出'!$D:$D=$A46),'2-1 采购订单物料明细表报表导出'!$H:$H,0))</f>
        <v>6256.38</v>
      </c>
      <c r="I46" s="23" cm="1">
        <f t="array" ref="I46">SUM(IF((LEFT('2-1 采购订单物料明细表报表导出'!$K:$K,7)=I$1)*('2-1 采购订单物料明细表报表导出'!$D:$D=$A46),'2-1 采购订单物料明细表报表导出'!$H:$H,0))</f>
        <v>11912.69</v>
      </c>
      <c r="J46" s="23" cm="1">
        <f t="array" ref="J46">SUM(IF((LEFT('2-1 采购订单物料明细表报表导出'!$K:$K,7)=J$1)*('2-1 采购订单物料明细表报表导出'!$D:$D=$A46),'2-1 采购订单物料明细表报表导出'!$H:$H,0))</f>
        <v>20581.75</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3187</v>
      </c>
      <c r="B47" s="24"/>
      <c r="C47" s="24" t="s">
        <v>6388</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7777</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3016</v>
      </c>
      <c r="B48" s="24"/>
      <c r="C48" s="24" t="s">
        <v>6388</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143100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6404</v>
      </c>
      <c r="B49" s="24"/>
      <c r="C49" s="24" t="s">
        <v>6388</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3023</v>
      </c>
      <c r="B50" s="24"/>
      <c r="C50" s="24" t="s">
        <v>6388</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49923.46</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6405</v>
      </c>
      <c r="B51" s="24"/>
      <c r="C51" s="24" t="s">
        <v>6388</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6406</v>
      </c>
      <c r="B52" s="24"/>
      <c r="C52" s="24" t="s">
        <v>6388</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6407</v>
      </c>
      <c r="B53" s="24"/>
      <c r="C53" s="24" t="s">
        <v>6388</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6408</v>
      </c>
      <c r="B54" s="24"/>
      <c r="C54" s="24" t="s">
        <v>6388</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6409</v>
      </c>
      <c r="B55" s="24"/>
      <c r="C55" s="24" t="s">
        <v>6388</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6410</v>
      </c>
      <c r="B56" s="24"/>
      <c r="C56" s="24" t="s">
        <v>6388</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6411</v>
      </c>
      <c r="B57" s="24"/>
      <c r="C57" s="24" t="s">
        <v>6388</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6412</v>
      </c>
      <c r="B58" s="24"/>
      <c r="C58" s="24" t="s">
        <v>6388</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6413</v>
      </c>
      <c r="B59" s="24"/>
      <c r="C59" s="24" t="s">
        <v>6388</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6414</v>
      </c>
      <c r="B60" s="24"/>
      <c r="C60" s="24" t="s">
        <v>6388</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6415</v>
      </c>
      <c r="B61" s="24"/>
      <c r="C61" s="24" t="s">
        <v>6388</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6416</v>
      </c>
      <c r="B62" s="24"/>
      <c r="C62" s="24" t="s">
        <v>6388</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6417</v>
      </c>
      <c r="B63" s="24"/>
      <c r="C63" s="24" t="s">
        <v>6388</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6418</v>
      </c>
      <c r="B64" s="24"/>
      <c r="C64" s="24" t="s">
        <v>6388</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6419</v>
      </c>
      <c r="B65" s="24"/>
      <c r="C65" s="24" t="s">
        <v>6388</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3122</v>
      </c>
      <c r="B66" s="24"/>
      <c r="C66" s="24" t="s">
        <v>6388</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59400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6420</v>
      </c>
      <c r="B67" s="24"/>
      <c r="C67" s="24" t="s">
        <v>6388</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6421</v>
      </c>
      <c r="B68" s="24"/>
      <c r="C68" s="24" t="s">
        <v>6388</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3180</v>
      </c>
      <c r="B69" s="24"/>
      <c r="C69" s="24" t="s">
        <v>6388</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14800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3204</v>
      </c>
      <c r="B70" s="24"/>
      <c r="C70" s="24" t="s">
        <v>6388</v>
      </c>
      <c r="D70" s="23" cm="1">
        <f t="array" ref="D70">SUM(IF((LEFT('2-1 采购订单物料明细表报表导出'!$K:$K,7)=D$1)*('2-1 采购订单物料明细表报表导出'!$D:$D=$A70),'2-1 采购订单物料明细表报表导出'!$H:$H,0))</f>
        <v>120000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6422</v>
      </c>
      <c r="B71" s="24"/>
      <c r="C71" s="24" t="s">
        <v>6388</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6423</v>
      </c>
      <c r="B72" s="24"/>
      <c r="C72" s="24" t="s">
        <v>6388</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6424</v>
      </c>
      <c r="B73" s="24"/>
      <c r="C73" s="24" t="s">
        <v>6388</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6425</v>
      </c>
      <c r="B74" s="24"/>
      <c r="C74" s="24" t="s">
        <v>6388</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6426</v>
      </c>
      <c r="B75" s="24"/>
      <c r="C75" s="24" t="s">
        <v>6388</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6427</v>
      </c>
      <c r="B76" s="24"/>
      <c r="C76" s="24" t="s">
        <v>6388</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6428</v>
      </c>
      <c r="B77" s="24"/>
      <c r="C77" s="24" t="s">
        <v>6388</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6429</v>
      </c>
      <c r="B78" s="24"/>
      <c r="C78" s="24" t="s">
        <v>6388</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6430</v>
      </c>
      <c r="B79" s="24"/>
      <c r="C79" s="24" t="s">
        <v>6388</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6431</v>
      </c>
      <c r="B80" s="24"/>
      <c r="C80" s="24" t="s">
        <v>6388</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6432</v>
      </c>
      <c r="B81" s="24"/>
      <c r="C81" s="24" t="s">
        <v>6388</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6433</v>
      </c>
      <c r="B82" s="24"/>
      <c r="C82" s="24" t="s">
        <v>6388</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6434</v>
      </c>
      <c r="B83" s="24"/>
      <c r="C83" s="24" t="s">
        <v>6388</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6435</v>
      </c>
      <c r="B84" s="24"/>
      <c r="C84" s="24" t="s">
        <v>6388</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6436</v>
      </c>
      <c r="B85" s="24"/>
      <c r="C85" s="24" t="s">
        <v>6388</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6437</v>
      </c>
      <c r="B86" s="24"/>
      <c r="C86" s="24" t="s">
        <v>6388</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6438</v>
      </c>
      <c r="B87" s="24"/>
      <c r="C87" s="24" t="s">
        <v>6388</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6439</v>
      </c>
      <c r="B88" s="24"/>
      <c r="C88" s="24" t="s">
        <v>6388</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6440</v>
      </c>
      <c r="B89" s="24"/>
      <c r="C89" s="24" t="s">
        <v>6388</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6441</v>
      </c>
      <c r="B90" s="24"/>
      <c r="C90" s="24" t="s">
        <v>6388</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6442</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2915</v>
      </c>
      <c r="B92" s="26" t="s">
        <v>2135</v>
      </c>
      <c r="C92" s="27" t="s">
        <v>2136</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450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6443</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6444</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6445</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6446</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2933</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1300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6447</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6448</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6449</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6450</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6451</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6452</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6453</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2985</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1008</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6454</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6455</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6456</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6457</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6458</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6459</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6460</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6461</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2921</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1127.49</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6462</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6463</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6464</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6465</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6466</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6467</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6468</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6469</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6470</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6471</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6472</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6473</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6474</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6475</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6476</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6477</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2939</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530.1</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599.43</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6478</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6479</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6480</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6481</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6482</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6483</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6484</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6485</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6486</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6487</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6488</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6489</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6490</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6491</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6492</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6493</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6494</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6495</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6496</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6497</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6498</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6499</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6500</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6501</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6502</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6503</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6504</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6505</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6506</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6507</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6508</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6509</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6510</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6511</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6512</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6513</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6514</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6515</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6516</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6517</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6518</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6519</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6520</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6521</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6522</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6523</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6524</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6525</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6526</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6527</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6528</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6529</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6530</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6531</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6532</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6533</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6534</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6535</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6536</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6537</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6538</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6539</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6540</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6541</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6542</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6543</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6544</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6545</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6546</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6547</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6548</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6549</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6550</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6551</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6552</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6553</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2901</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168</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6554</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6555</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6556</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6557</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6558</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6559</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6560</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6561</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6562</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6563</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6564</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6565</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6566</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6567</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6568</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6569</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6570</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6571</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6572</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6573</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6574</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6575</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6576</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6577</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6578</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6579</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6580</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6581</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6582</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6583</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6584</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6585</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6586</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6587</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6588</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6589</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6590</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6591</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6592</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6593</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6594</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6595</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6596</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6597</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6598</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6599</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6600</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6601</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6602</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6603</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3138</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756</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6604</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6605</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6606</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3150</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2160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6607</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6608</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6609</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6610</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6611</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6612</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6613</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6614</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6615</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6616</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6617</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3145</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1690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6618</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6619</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3155</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380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6620</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6621</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6622</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3174</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480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6623</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3160</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5000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6624</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6625</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6626</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6627</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6628</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6629</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6630</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6631</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6632</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6633</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6634</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6635</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6636</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6637</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6638</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6639</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6640</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6641</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6642</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6643</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6644</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6645</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6646</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6647</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6648</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6649</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6650</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6651</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6652</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6653</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6654</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6655</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6656</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6657</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6658</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6659</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6660</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6661</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6662</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6663</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6664</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6665</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6666</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6667</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6668</v>
      </c>
      <c r="B329" s="26" t="s">
        <v>2095</v>
      </c>
      <c r="C329" s="27" t="s">
        <v>2096</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6669</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6670</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6671</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6672</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6673</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6674</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6675</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6676</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6677</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6678</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6679</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6680</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6681</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6682</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6683</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6684</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6685</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6686</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6687</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6688</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6689</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6690</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6691</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6692</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6693</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6694</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6695</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6696</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6697</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6698</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6699</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6700</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6701</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6702</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6703</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6704</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6705</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6706</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6707</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6708</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6709</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6710</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6711</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6712</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6713</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6714</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6715</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6716</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6717</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6718</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6719</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6720</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6721</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6722</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6723</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6724</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6725</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6726</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3074</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1607.66</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6727</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6728</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6729</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6730</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6731</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6732</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6733</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6734</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6735</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6736</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6737</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6738</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6739</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6740</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6741</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6742</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6743</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6744</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6745</v>
      </c>
      <c r="B407" s="26" t="s">
        <v>2135</v>
      </c>
      <c r="C407" s="27" t="s">
        <v>2136</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6746</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6747</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6748</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6749</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6750</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6751</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6752</v>
      </c>
      <c r="B414" s="26" t="s">
        <v>2135</v>
      </c>
      <c r="C414" s="27" t="s">
        <v>2136</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2926</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1200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6753</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3055</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351.5</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6754</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6755</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6756</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6757</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6758</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6759</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6760</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6761</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6762</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6763</v>
      </c>
      <c r="B427" s="26" t="s">
        <v>2135</v>
      </c>
      <c r="C427" s="27" t="s">
        <v>2136</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6764</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6765</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6766</v>
      </c>
      <c r="B430" s="26" t="s">
        <v>2135</v>
      </c>
      <c r="C430" s="27" t="s">
        <v>2136</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6767</v>
      </c>
      <c r="B431" s="26" t="s">
        <v>2135</v>
      </c>
      <c r="C431" s="27" t="s">
        <v>2136</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6768</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6769</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6770</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6771</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6772</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6773</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6774</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6775</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6776</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6777</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6778</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6779</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6780</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6781</v>
      </c>
      <c r="B445" s="26" t="s">
        <v>2135</v>
      </c>
      <c r="C445" s="27" t="s">
        <v>2136</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6782</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6783</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6784</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6785</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6786</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6787</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6788</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6789</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6790</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6791</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6792</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6793</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6794</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6795</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6796</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6797</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6798</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6799</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6800</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6801</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6802</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6803</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6804</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6805</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6806</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6807</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6808</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6809</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6810</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6811</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6812</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6813</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6814</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6815</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6816</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6817</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6818</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6819</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6820</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6821</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6822</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6823</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6824</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6825</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6826</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6827</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6828</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6829</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6830</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6831</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6832</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6833</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6834</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6835</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6836</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3165</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2874</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6837</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6838</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6839</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6840</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6841</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6842</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6843</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6844</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6845</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6846</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6847</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6848</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6849</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6850</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6851</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6852</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6853</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6854</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6855</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6856</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6857</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6858</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6859</v>
      </c>
      <c r="B524" s="21" t="s">
        <v>2325</v>
      </c>
      <c r="C524" s="22" t="s">
        <v>2326</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6860</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6861</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6862</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6863</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6864</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6865</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6866</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6867</v>
      </c>
      <c r="B532" s="26" t="s">
        <v>1726</v>
      </c>
      <c r="C532" s="27" t="s">
        <v>6868</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6869</v>
      </c>
      <c r="B533" s="26" t="s">
        <v>1726</v>
      </c>
      <c r="C533" s="27" t="s">
        <v>6868</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6870</v>
      </c>
      <c r="B534" s="26" t="s">
        <v>1726</v>
      </c>
      <c r="C534" s="27" t="s">
        <v>6868</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3111</v>
      </c>
      <c r="B535" s="26" t="s">
        <v>1726</v>
      </c>
      <c r="C535" s="27" t="s">
        <v>6868</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11998</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500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3037</v>
      </c>
      <c r="B536" s="26" t="s">
        <v>1726</v>
      </c>
      <c r="C536" s="27" t="s">
        <v>6868</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216</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6871</v>
      </c>
      <c r="B537" s="26" t="s">
        <v>1726</v>
      </c>
      <c r="C537" s="27" t="s">
        <v>6868</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6872</v>
      </c>
      <c r="B538" s="26" t="s">
        <v>1726</v>
      </c>
      <c r="C538" s="27" t="s">
        <v>6868</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6873</v>
      </c>
      <c r="B539" s="26" t="s">
        <v>1726</v>
      </c>
      <c r="C539" s="27" t="s">
        <v>6868</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6874</v>
      </c>
      <c r="B540" s="26" t="s">
        <v>1726</v>
      </c>
      <c r="C540" s="27" t="s">
        <v>6868</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6875</v>
      </c>
      <c r="B541" s="26" t="s">
        <v>1726</v>
      </c>
      <c r="C541" s="27" t="s">
        <v>6868</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6876</v>
      </c>
      <c r="B542" s="26" t="s">
        <v>1726</v>
      </c>
      <c r="C542" s="27" t="s">
        <v>6868</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6877</v>
      </c>
      <c r="B543" s="26" t="s">
        <v>1726</v>
      </c>
      <c r="C543" s="27" t="s">
        <v>6868</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6878</v>
      </c>
      <c r="B544" s="26" t="s">
        <v>1726</v>
      </c>
      <c r="C544" s="27" t="s">
        <v>6868</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6879</v>
      </c>
      <c r="B545" s="26" t="s">
        <v>1726</v>
      </c>
      <c r="C545" s="27" t="s">
        <v>6868</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6880</v>
      </c>
      <c r="B546" s="26" t="s">
        <v>1726</v>
      </c>
      <c r="C546" s="27" t="s">
        <v>6868</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6881</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6882</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6883</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6884</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6885</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6886</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6887</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6888</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6889</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6890</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6891</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6892</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6893</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6894</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6895</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6896</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6897</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6898</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6899</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6900</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6901</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6902</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6903</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6904</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6905</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6906</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6907</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6908</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6909</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6910</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6911</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6912</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6913</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6914</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6915</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6916</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6917</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6918</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6919</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6920</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6921</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6922</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6923</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6924</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6925</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6926</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6927</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6928</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6929</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6930</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6931</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6932</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6933</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6934</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6935</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6936</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6937</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6938</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6939</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6940</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6941</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6942</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6943</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6944</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6945</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6946</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6947</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6948</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6949</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6950</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6951</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6952</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6953</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6954</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6955</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6956</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6957</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6958</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6959</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6960</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6961</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6962</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6963</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6964</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6965</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6966</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6967</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6968</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6969</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6970</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6971</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6972</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6973</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6974</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6975</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6976</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6977</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6978</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6979</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6980</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6981</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6982</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6983</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6984</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6985</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6986</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6987</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6988</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6989</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6990</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6991</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6992</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6993</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6994</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6995</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6996</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6997</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6998</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3030</v>
      </c>
      <c r="B665" s="26" t="s">
        <v>1799</v>
      </c>
      <c r="C665" s="27" t="s">
        <v>1800</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560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6999</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7000</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7001</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7002</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7003</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7004</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7005</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7006</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7007</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7008</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7009</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7010</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7011</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7012</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7013</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7014</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7015</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7016</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7017</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7018</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7019</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7020</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7021</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7022</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7023</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7024</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7025</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7026</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7027</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7028</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7029</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7030</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7031</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7032</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7033</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7034</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7035</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7036</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7037</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7038</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7039</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7040</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7041</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7042</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7043</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7044</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7045</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7046</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7047</v>
      </c>
      <c r="B714" s="30" t="s">
        <v>1799</v>
      </c>
      <c r="C714" s="31" t="s">
        <v>1800</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7048</v>
      </c>
      <c r="B715" s="30" t="s">
        <v>1799</v>
      </c>
      <c r="C715" s="31" t="s">
        <v>1800</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7049</v>
      </c>
      <c r="B716" s="30" t="s">
        <v>1799</v>
      </c>
      <c r="C716" s="31" t="s">
        <v>1800</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7050</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7051</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7052</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7053</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7054</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7055</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7056</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7057</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7058</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7059</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7060</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7061</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7062</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7063</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7064</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7065</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7066</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7067</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7068</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7069</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7070</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7071</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7072</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7073</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7074</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7075</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7076</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7077</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7078</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7079</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7080</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7081</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7082</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7083</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7084</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7085</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7086</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7087</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7088</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7089</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7090</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7091</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7092</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7093</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7094</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7095</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7096</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7097</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7098</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7099</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7100</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7101</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7102</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7103</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7104</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7105</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7106</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7107</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7108</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7109</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7110</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7111</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7112</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7113</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7114</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7115</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7116</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7117</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7118</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7119</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7120</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7121</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7122</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7123</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2973</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343.2</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7124</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7125</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7126</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7127</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2980</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1597.85</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3001</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126</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7128</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7129</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7130</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7131</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7132</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7133</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2990</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184</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7134</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7135</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7136</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7137</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7138</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7139</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7140</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7141</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7142</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7143</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7144</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7145</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7146</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3006</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1240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7147</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7148</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7149</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7150</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7151</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7152</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7153</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7154</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7155</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7156</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7157</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7158</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7159</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7160</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7161</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7162</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7163</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7164</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7165</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7166</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7167</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2950</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672</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7168</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7169</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2909</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584</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7170</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7171</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7172</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7173</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7174</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7175</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7176</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7177</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7178</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7179</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3011</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306</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7180</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7181</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7182</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7183</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7184</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7185</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7186</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7187</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3081</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108.06</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3049</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142.2</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7188</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7189</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7190</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7191</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7192</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7193</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7194</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7195</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7196</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7197</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7198</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7199</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7200</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7201</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7202</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7203</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7204</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7205</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7206</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7207</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7208</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7209</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7210</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7211</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7212</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7213</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7214</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7215</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7216</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7217</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7218</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7219</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7220</v>
      </c>
      <c r="B897" s="30" t="s">
        <v>1726</v>
      </c>
      <c r="C897" s="31" t="s">
        <v>6868</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7221</v>
      </c>
      <c r="B898" s="30" t="s">
        <v>1726</v>
      </c>
      <c r="C898" s="31" t="s">
        <v>6868</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7222</v>
      </c>
      <c r="B899" s="30" t="s">
        <v>1726</v>
      </c>
      <c r="C899" s="31" t="s">
        <v>6868</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7223</v>
      </c>
      <c r="B900" s="30" t="s">
        <v>1726</v>
      </c>
      <c r="C900" s="31" t="s">
        <v>6868</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7224</v>
      </c>
      <c r="B901" s="30" t="s">
        <v>1726</v>
      </c>
      <c r="C901" s="31" t="s">
        <v>6868</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7225</v>
      </c>
      <c r="B902" s="30" t="s">
        <v>1726</v>
      </c>
      <c r="C902" s="31" t="s">
        <v>6868</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7226</v>
      </c>
      <c r="B903" s="30" t="s">
        <v>1726</v>
      </c>
      <c r="C903" s="31" t="s">
        <v>6868</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7227</v>
      </c>
      <c r="B904" s="30" t="s">
        <v>1726</v>
      </c>
      <c r="C904" s="31" t="s">
        <v>6868</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7228</v>
      </c>
      <c r="B905" s="30" t="s">
        <v>1726</v>
      </c>
      <c r="C905" s="31" t="s">
        <v>6868</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7229</v>
      </c>
      <c r="B906" s="30" t="s">
        <v>1726</v>
      </c>
      <c r="C906" s="31" t="s">
        <v>6868</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7230</v>
      </c>
      <c r="B907" s="30" t="s">
        <v>1726</v>
      </c>
      <c r="C907" s="31" t="s">
        <v>6868</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7231</v>
      </c>
      <c r="B908" s="30" t="s">
        <v>1726</v>
      </c>
      <c r="C908" s="31" t="s">
        <v>6868</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7232</v>
      </c>
      <c r="B909" s="30" t="s">
        <v>1726</v>
      </c>
      <c r="C909" s="31" t="s">
        <v>6868</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7233</v>
      </c>
      <c r="B910" s="30" t="s">
        <v>1726</v>
      </c>
      <c r="C910" s="31" t="s">
        <v>6868</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7234</v>
      </c>
      <c r="B911" s="30" t="s">
        <v>1726</v>
      </c>
      <c r="C911" s="31" t="s">
        <v>6868</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7235</v>
      </c>
      <c r="B912" s="30" t="s">
        <v>1726</v>
      </c>
      <c r="C912" s="31" t="s">
        <v>6868</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7236</v>
      </c>
      <c r="B913" s="30" t="s">
        <v>1726</v>
      </c>
      <c r="C913" s="31" t="s">
        <v>6868</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7237</v>
      </c>
      <c r="B914" s="30" t="s">
        <v>1726</v>
      </c>
      <c r="C914" s="31" t="s">
        <v>6868</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7238</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7239</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7240</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7241</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7242</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7243</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7244</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7245</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7246</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7247</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7248</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7249</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7250</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7251</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7252</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7253</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7254</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7255</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7256</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7257</v>
      </c>
      <c r="B934" s="18"/>
      <c r="C934" s="35" t="s">
        <v>6388</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7258</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7259</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7260</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7261</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7262</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7263</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7264</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7265</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7266</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7267</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7268</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7269</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7270</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7271</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7272</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7273</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7274</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7275</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A2" sqref="A2:M17"/>
    </sheetView>
  </sheetViews>
  <sheetFormatPr defaultColWidth="9" defaultRowHeight="13.5"/>
  <cols>
    <col min="1" max="1" width="11.125" customWidth="1"/>
    <col min="2" max="10" width="12.7583333333333" customWidth="1"/>
    <col min="11" max="13" width="13.875" customWidth="1"/>
  </cols>
  <sheetData>
    <row r="1" spans="1:13">
      <c r="A1" s="12" t="s">
        <v>6294</v>
      </c>
      <c r="B1" s="13" t="s">
        <v>766</v>
      </c>
      <c r="C1" s="13" t="s">
        <v>767</v>
      </c>
      <c r="D1" s="13" t="s">
        <v>768</v>
      </c>
      <c r="E1" s="13" t="s">
        <v>769</v>
      </c>
      <c r="F1" s="13" t="s">
        <v>770</v>
      </c>
      <c r="G1" s="13" t="s">
        <v>771</v>
      </c>
      <c r="H1" s="13" t="s">
        <v>772</v>
      </c>
      <c r="I1" s="13" t="s">
        <v>773</v>
      </c>
      <c r="J1" s="13" t="s">
        <v>774</v>
      </c>
      <c r="K1" s="13" t="s">
        <v>775</v>
      </c>
      <c r="L1" s="13" t="s">
        <v>776</v>
      </c>
      <c r="M1" s="13" t="s">
        <v>777</v>
      </c>
    </row>
    <row r="2" spans="1:13">
      <c r="A2" s="14" t="s">
        <v>214</v>
      </c>
      <c r="B2" s="14">
        <f>COUNTIF('2 过程管理表单'!Y6:Y510,"&lt;"&amp;0)</f>
        <v>12</v>
      </c>
      <c r="C2" s="14">
        <f>COUNTIF('2 过程管理表单'!AB6:AB510,"&lt;"&amp;0)</f>
        <v>9</v>
      </c>
      <c r="D2" s="14">
        <f>COUNTIF('2 过程管理表单'!AE6:AE510,"&lt;"&amp;0)</f>
        <v>11</v>
      </c>
      <c r="E2" s="14">
        <f>COUNTIF('2 过程管理表单'!AH6:AH510,"&lt;"&amp;0)</f>
        <v>10</v>
      </c>
      <c r="F2" s="14">
        <f>COUNTIF('2 过程管理表单'!AK6:AK510,"&lt;"&amp;0)</f>
        <v>12</v>
      </c>
      <c r="G2" s="14">
        <f>COUNTIF('2 过程管理表单'!AN6:AN510,"&lt;"&amp;0)</f>
        <v>10</v>
      </c>
      <c r="H2" s="14">
        <f>COUNTIF('2 过程管理表单'!AQ6:AQ510,"&lt;"&amp;0)</f>
        <v>9</v>
      </c>
      <c r="I2" s="14">
        <f>COUNTIF('2 过程管理表单'!AT6:AT510,"&lt;"&amp;0)</f>
        <v>7</v>
      </c>
      <c r="J2" s="14">
        <f>COUNTIF('2 过程管理表单'!AW6:AW510,"&lt;"&amp;0)</f>
        <v>9</v>
      </c>
      <c r="K2" s="14">
        <f>COUNTIF('2 过程管理表单'!AW6:AW510,"&lt;"&amp;0)</f>
        <v>9</v>
      </c>
      <c r="L2" s="14">
        <f>COUNTIF('2 过程管理表单'!BC6:BC510,"&lt;"&amp;0)</f>
        <v>4</v>
      </c>
      <c r="M2" s="14">
        <f>COUNTIF('2 过程管理表单'!BF6:BF510,"&lt;"&amp;0)</f>
        <v>4</v>
      </c>
    </row>
    <row r="3" spans="1:13">
      <c r="A3" s="14" t="s">
        <v>9</v>
      </c>
      <c r="B3" s="14">
        <f>COUNTIF('2 过程管理表单'!Y512:Y538,"&lt;0")</f>
        <v>0</v>
      </c>
      <c r="C3" s="14">
        <f>COUNTIF('2 过程管理表单'!AB511:AB538,"&lt;"&amp;0)</f>
        <v>0</v>
      </c>
      <c r="D3" s="14">
        <f>COUNTIF('2 过程管理表单'!AE511:AE538,"&lt;"&amp;0)</f>
        <v>0</v>
      </c>
      <c r="E3" s="14">
        <f>COUNTIF('2 过程管理表单'!AH511:AH538,"&lt;"&amp;0)</f>
        <v>3</v>
      </c>
      <c r="F3" s="14">
        <f>COUNTIF('2 过程管理表单'!AK511:AK538,"&lt;"&amp;0)</f>
        <v>0</v>
      </c>
      <c r="G3" s="14">
        <f>COUNTIF('2 过程管理表单'!AN511:AN538,"&lt;"&amp;0)</f>
        <v>6</v>
      </c>
      <c r="H3" s="14">
        <f>COUNTIF('2 过程管理表单'!AQ511:AQ538,"&lt;"&amp;0)</f>
        <v>7</v>
      </c>
      <c r="I3" s="14">
        <f>COUNTIF('2 过程管理表单'!AT511:AT538,"&lt;"&amp;0)</f>
        <v>5</v>
      </c>
      <c r="J3" s="14">
        <f>COUNTIF('2 过程管理表单'!AW511:AW538,"&lt;"&amp;0)</f>
        <v>0</v>
      </c>
      <c r="K3" s="14">
        <f>COUNTIF('2 过程管理表单'!AZ511:AZ538,"&lt;"&amp;0)</f>
        <v>0</v>
      </c>
      <c r="L3" s="14">
        <f>COUNTIF('2 过程管理表单'!BC511:BC538,"&lt;"&amp;0)</f>
        <v>0</v>
      </c>
      <c r="M3" s="14">
        <f>COUNTIF('2 过程管理表单'!BF511:BF538,"&lt;"&amp;0)</f>
        <v>0</v>
      </c>
    </row>
    <row r="4" spans="1:13">
      <c r="A4" s="14" t="s">
        <v>64</v>
      </c>
      <c r="B4" s="14">
        <f>COUNTIF('2 过程管理表单'!Y540:Y600,"&lt;"&amp;0)</f>
        <v>1</v>
      </c>
      <c r="C4" s="14">
        <f>COUNTIF('2 过程管理表单'!AB540:AB600,"&lt;"&amp;0)</f>
        <v>2</v>
      </c>
      <c r="D4" s="14">
        <f>COUNTIF('2 过程管理表单'!AE540:AE600,"&lt;"&amp;0)</f>
        <v>2</v>
      </c>
      <c r="E4" s="14">
        <f>COUNTIF('2 过程管理表单'!AH540:AH600,"&lt;"&amp;0)</f>
        <v>2</v>
      </c>
      <c r="F4" s="14">
        <f>COUNTIF('2 过程管理表单'!AK540:AK600,"&lt;"&amp;0)</f>
        <v>2</v>
      </c>
      <c r="G4" s="14">
        <f>COUNTIF('2 过程管理表单'!AN540:AN600,"&lt;"&amp;0)</f>
        <v>1</v>
      </c>
      <c r="H4" s="14">
        <f>COUNTIF('2 过程管理表单'!AQ540:AQ600,"&lt;"&amp;0)</f>
        <v>1</v>
      </c>
      <c r="I4" s="14">
        <f>COUNTIF('2 过程管理表单'!AT540:AT600,"&lt;"&amp;0)</f>
        <v>2</v>
      </c>
      <c r="J4" s="14">
        <f>COUNTIF('2 过程管理表单'!AW540:AW600,"&lt;"&amp;0)</f>
        <v>1</v>
      </c>
      <c r="K4" s="14">
        <f>COUNTIF('2 过程管理表单'!AZ540:AZ600,"&lt;"&amp;0)</f>
        <v>1</v>
      </c>
      <c r="L4" s="14">
        <f>COUNTIF('2 过程管理表单'!BC540:BC600,"&lt;"&amp;0)</f>
        <v>1</v>
      </c>
      <c r="M4" s="14">
        <f>COUNTIF('2 过程管理表单'!BF540:BF600,"&lt;"&amp;0)</f>
        <v>1</v>
      </c>
    </row>
    <row r="5" spans="1:13">
      <c r="A5" s="14" t="s">
        <v>215</v>
      </c>
      <c r="B5" s="14">
        <f>COUNTIF('2 过程管理表单'!Y602:Y606,"&lt;"&amp;0)</f>
        <v>0</v>
      </c>
      <c r="C5" s="14">
        <f>COUNTIF('2 过程管理表单'!AB602:AB606,"&lt;"&amp;0)</f>
        <v>0</v>
      </c>
      <c r="D5" s="14">
        <f>COUNTIF('2 过程管理表单'!AE602:AE606,"&lt;"&amp;0)</f>
        <v>1</v>
      </c>
      <c r="E5" s="14">
        <f>COUNTIF('2 过程管理表单'!AH602:AH606,"&lt;"&amp;0)</f>
        <v>1</v>
      </c>
      <c r="F5" s="14">
        <f>COUNTIF('2 过程管理表单'!AK602:AK606,"&lt;"&amp;0)</f>
        <v>0</v>
      </c>
      <c r="G5" s="14">
        <f>COUNTIF('2 过程管理表单'!AN602:AN606,"&lt;"&amp;0)</f>
        <v>0</v>
      </c>
      <c r="H5" s="14">
        <f>COUNTIF('2 过程管理表单'!AQ602:AQ606,"&lt;"&amp;0)</f>
        <v>0</v>
      </c>
      <c r="I5" s="14">
        <f>COUNTIF('2 过程管理表单'!AT602:AT606,"&lt;"&amp;0)</f>
        <v>0</v>
      </c>
      <c r="J5" s="14">
        <f>COUNTIF('2 过程管理表单'!AW602:AW606,"&lt;"&amp;0)</f>
        <v>0</v>
      </c>
      <c r="K5" s="14">
        <f>COUNTIF('2 过程管理表单'!AZ602:AZ606,"&lt;"&amp;0)</f>
        <v>0</v>
      </c>
      <c r="L5" s="14">
        <f>COUNTIF('2 过程管理表单'!BC602:BC606,"&lt;"&amp;0)</f>
        <v>0</v>
      </c>
      <c r="M5" s="14">
        <f>COUNTIF('2 过程管理表单'!BF602:BF606,"&lt;"&amp;0)</f>
        <v>0</v>
      </c>
    </row>
    <row r="6" spans="1:13">
      <c r="A6" s="14" t="s">
        <v>216</v>
      </c>
      <c r="B6" s="14">
        <f>COUNTIF('2 过程管理表单'!Y608:Y619,"&lt;"&amp;0)</f>
        <v>0</v>
      </c>
      <c r="C6" s="14">
        <f>COUNTIF('2 过程管理表单'!AB608:AB619,"&lt;"&amp;0)</f>
        <v>0</v>
      </c>
      <c r="D6" s="14">
        <f>COUNTIF('2 过程管理表单'!AE608:AE619,"&lt;"&amp;0)</f>
        <v>1</v>
      </c>
      <c r="E6" s="14">
        <f>COUNTIF('2 过程管理表单'!AH608:AH619,"&lt;"&amp;0)</f>
        <v>0</v>
      </c>
      <c r="F6" s="14">
        <f>COUNTIF('2 过程管理表单'!AK608:AK619,"&lt;"&amp;0)</f>
        <v>0</v>
      </c>
      <c r="G6" s="14">
        <f>COUNTIF('2 过程管理表单'!AN608:AN619,"&lt;"&amp;0)</f>
        <v>1</v>
      </c>
      <c r="H6" s="14">
        <f>COUNTIF('2 过程管理表单'!AQ608:AQ619,"&lt;"&amp;0)</f>
        <v>1</v>
      </c>
      <c r="I6" s="14">
        <f>COUNTIF('2 过程管理表单'!AT608:AT619,"&lt;"&amp;0)</f>
        <v>1</v>
      </c>
      <c r="J6" s="14">
        <f>COUNTIF('2 过程管理表单'!AW608:AW619,"&lt;"&amp;0)</f>
        <v>0</v>
      </c>
      <c r="K6" s="14">
        <f>COUNTIF('2 过程管理表单'!AZ608:AZ619,"&lt;"&amp;0)</f>
        <v>0</v>
      </c>
      <c r="L6" s="14">
        <f>COUNTIF('2 过程管理表单'!BC608:BC619,"&lt;"&amp;0)</f>
        <v>0</v>
      </c>
      <c r="M6" s="14">
        <f>COUNTIF('2 过程管理表单'!BF608:BF619,"&lt;"&amp;0)</f>
        <v>0</v>
      </c>
    </row>
    <row r="7" spans="1:13">
      <c r="A7" s="14" t="s">
        <v>217</v>
      </c>
      <c r="B7" s="14">
        <f>COUNTIF('2 过程管理表单'!Y621:Y625,"&lt;"&amp;0)</f>
        <v>0</v>
      </c>
      <c r="C7" s="14">
        <f>COUNTIF('2 过程管理表单'!AB621:AB625,"&lt;"&amp;0)</f>
        <v>0</v>
      </c>
      <c r="D7" s="14">
        <f>COUNTIF('2 过程管理表单'!AE621:AE625,"&lt;"&amp;0)</f>
        <v>0</v>
      </c>
      <c r="E7" s="14">
        <f>COUNTIF('2 过程管理表单'!AH621:AH625,"&lt;"&amp;0)</f>
        <v>0</v>
      </c>
      <c r="F7" s="14">
        <f>COUNTIF('2 过程管理表单'!AK621:AK625,"&lt;"&amp;0)</f>
        <v>0</v>
      </c>
      <c r="G7" s="14">
        <f>COUNTIF('2 过程管理表单'!AN621:AN625,"&lt;"&amp;0)</f>
        <v>0</v>
      </c>
      <c r="H7" s="14">
        <f>COUNTIF('2 过程管理表单'!AQ621:AQ625,"&lt;"&amp;0)</f>
        <v>0</v>
      </c>
      <c r="I7" s="14">
        <f>COUNTIF('2 过程管理表单'!AT621:AT625,"&lt;"&amp;0)</f>
        <v>1</v>
      </c>
      <c r="J7" s="14">
        <f>COUNTIF('2 过程管理表单'!AW621:AW625,"&lt;"&amp;0)</f>
        <v>0</v>
      </c>
      <c r="K7" s="14">
        <f>COUNTIF('2 过程管理表单'!AZ621:AZ625,"&lt;"&amp;0)</f>
        <v>0</v>
      </c>
      <c r="L7" s="14">
        <f>COUNTIF('2 过程管理表单'!BC621:BC625,"&lt;"&amp;0)</f>
        <v>0</v>
      </c>
      <c r="M7" s="14">
        <f>COUNTIF('2 过程管理表单'!BF621:BF625,"&lt;"&amp;0)</f>
        <v>0</v>
      </c>
    </row>
    <row r="8" spans="1:13">
      <c r="A8" s="14" t="s">
        <v>6320</v>
      </c>
      <c r="B8" s="14">
        <f>B2+B3+B4+B5+B6+B7</f>
        <v>13</v>
      </c>
      <c r="C8" s="14">
        <f t="shared" ref="C8:M8" si="0">SUM(C2:C7)</f>
        <v>11</v>
      </c>
      <c r="D8" s="14">
        <f t="shared" si="0"/>
        <v>15</v>
      </c>
      <c r="E8" s="14">
        <f t="shared" si="0"/>
        <v>16</v>
      </c>
      <c r="F8" s="14">
        <f t="shared" si="0"/>
        <v>14</v>
      </c>
      <c r="G8" s="14">
        <f t="shared" si="0"/>
        <v>18</v>
      </c>
      <c r="H8" s="14">
        <f t="shared" si="0"/>
        <v>18</v>
      </c>
      <c r="I8" s="14">
        <f t="shared" si="0"/>
        <v>16</v>
      </c>
      <c r="J8" s="14">
        <f t="shared" si="0"/>
        <v>10</v>
      </c>
      <c r="K8" s="14">
        <f t="shared" si="0"/>
        <v>10</v>
      </c>
      <c r="L8" s="14">
        <f t="shared" si="0"/>
        <v>5</v>
      </c>
      <c r="M8" s="14">
        <f t="shared" si="0"/>
        <v>5</v>
      </c>
    </row>
    <row r="9" spans="1:13">
      <c r="A9" s="15" t="s">
        <v>7276</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过程管理表单'!AE511,"&lt;"&amp;0)</f>
        <v>0</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过程管理表单'!Y511,"&lt;"&amp;0)</f>
        <v>0</v>
      </c>
      <c r="C11" s="16">
        <f>COUNTIF('2 过程管理表单'!AB511,"&lt;"&amp;0)</f>
        <v>0</v>
      </c>
      <c r="D11" s="16">
        <f>COUNTIF('2 过程管理表单'!AE6,"&lt;"&amp;0)</f>
        <v>0</v>
      </c>
      <c r="E11" s="16">
        <f>COUNTIF('2 过程管理表单'!AH511,"&lt;"&amp;0)</f>
        <v>1</v>
      </c>
      <c r="F11" s="16">
        <f>COUNTIF('2 过程管理表单'!AK511,"&lt;"&amp;0)</f>
        <v>0</v>
      </c>
      <c r="G11" s="16">
        <f>COUNTIF('2 过程管理表单'!AN511,"&lt;"&amp;0)</f>
        <v>0</v>
      </c>
      <c r="H11" s="16">
        <f>COUNTIF('2 过程管理表单'!AQ511,"&lt;"&amp;0)</f>
        <v>0</v>
      </c>
      <c r="I11" s="16">
        <f>COUNTIF('2 过程管理表单'!AT511,"&lt;"&amp;0)</f>
        <v>0</v>
      </c>
      <c r="J11" s="16">
        <f>COUNTIF('2 过程管理表单'!AW511,"&lt;"&amp;0)</f>
        <v>0</v>
      </c>
      <c r="K11" s="16">
        <f>COUNTIF('2 过程管理表单'!AZ511,"&lt;"&amp;0)</f>
        <v>0</v>
      </c>
      <c r="L11" s="16">
        <f>COUNTIF('2 过程管理表单'!BC511,"&lt;"&amp;0)</f>
        <v>0</v>
      </c>
      <c r="M11" s="16">
        <f>COUNTIF('2 过程管理表单'!BF511,"&lt;"&amp;0)</f>
        <v>0</v>
      </c>
    </row>
    <row r="12" spans="1:13">
      <c r="A12" s="16" t="s">
        <v>64</v>
      </c>
      <c r="B12" s="16">
        <f>COUNTIF('2 过程管理表单'!Y539,"&lt;"&amp;0)</f>
        <v>1</v>
      </c>
      <c r="C12" s="16">
        <f>COUNTIF('2 过程管理表单'!AB539,"&lt;"&amp;0)</f>
        <v>1</v>
      </c>
      <c r="D12" s="16">
        <f>COUNTIF('2 过程管理表单'!AE539,"&lt;"&amp;0)</f>
        <v>1</v>
      </c>
      <c r="E12" s="16">
        <f>COUNTIF('2 过程管理表单'!AH539,"&lt;"&amp;0)</f>
        <v>1</v>
      </c>
      <c r="F12" s="16">
        <f>COUNTIF('2 过程管理表单'!AK539,"&lt;"&amp;0)</f>
        <v>1</v>
      </c>
      <c r="G12" s="16">
        <f>COUNTIF('2 过程管理表单'!AN539,"&lt;"&amp;0)</f>
        <v>1</v>
      </c>
      <c r="H12" s="16">
        <f>COUNTIF('2 过程管理表单'!AQ539,"&lt;"&amp;0)</f>
        <v>1</v>
      </c>
      <c r="I12" s="16">
        <f>COUNTIF('2 过程管理表单'!AT539,"&lt;"&amp;0)</f>
        <v>1</v>
      </c>
      <c r="J12" s="16">
        <f>COUNTIF('2 过程管理表单'!AW539,"&lt;"&amp;0)</f>
        <v>1</v>
      </c>
      <c r="K12" s="16">
        <f>COUNTIF('2 过程管理表单'!AZ539,"&lt;"&amp;0)</f>
        <v>1</v>
      </c>
      <c r="L12" s="16">
        <f>COUNTIF('2 过程管理表单'!BC539,"&lt;"&amp;0)</f>
        <v>1</v>
      </c>
      <c r="M12" s="16">
        <f>COUNTIF('2 过程管理表单'!BF539,"&lt;"&amp;0)</f>
        <v>1</v>
      </c>
    </row>
    <row r="13" spans="1:13">
      <c r="A13" s="16" t="s">
        <v>215</v>
      </c>
      <c r="B13" s="16">
        <f>COUNTIF('2 过程管理表单'!Y601,"&lt;"&amp;0)</f>
        <v>0</v>
      </c>
      <c r="C13" s="16">
        <f>COUNTIF('2 过程管理表单'!AB601,"&lt;"&amp;0)</f>
        <v>0</v>
      </c>
      <c r="D13" s="16">
        <f>COUNTIF('2 过程管理表单'!AE601,"&lt;"&amp;0)</f>
        <v>1</v>
      </c>
      <c r="E13" s="16">
        <f>COUNTIF('2 过程管理表单'!AH601,"&lt;"&amp;0)</f>
        <v>1</v>
      </c>
      <c r="F13" s="16">
        <f>COUNTIF('2 过程管理表单'!AK601,"&lt;"&amp;0)</f>
        <v>0</v>
      </c>
      <c r="G13" s="16">
        <f>COUNTIF('2 过程管理表单'!AN601,"&lt;"&amp;0)</f>
        <v>0</v>
      </c>
      <c r="H13" s="16">
        <f>COUNTIF('2 过程管理表单'!AQ601,"&lt;"&amp;0)</f>
        <v>0</v>
      </c>
      <c r="I13" s="16">
        <f>COUNTIF('2 过程管理表单'!AT601,"&lt;"&amp;0)</f>
        <v>0</v>
      </c>
      <c r="J13" s="16">
        <f>COUNTIF('2 过程管理表单'!AW601,"&lt;"&amp;0)</f>
        <v>0</v>
      </c>
      <c r="K13" s="16">
        <f>COUNTIF('2 过程管理表单'!AZ601,"&lt;"&amp;0)</f>
        <v>0</v>
      </c>
      <c r="L13" s="16">
        <f>COUNTIF('2 过程管理表单'!BC601,"&lt;"&amp;0)</f>
        <v>0</v>
      </c>
      <c r="M13" s="16">
        <f>COUNTIF('2 过程管理表单'!BF601,"&lt;"&amp;0)</f>
        <v>0</v>
      </c>
    </row>
    <row r="14" spans="1:13">
      <c r="A14" s="16" t="s">
        <v>216</v>
      </c>
      <c r="B14" s="16">
        <f>COUNTIF('2 过程管理表单'!Y607,"&lt;"&amp;0)</f>
        <v>0</v>
      </c>
      <c r="C14" s="16">
        <f>COUNTIF('2 过程管理表单'!AB607,"&lt;"&amp;0)</f>
        <v>0</v>
      </c>
      <c r="D14" s="16">
        <f>COUNTIF('2 过程管理表单'!AE607,"&lt;"&amp;0)</f>
        <v>1</v>
      </c>
      <c r="E14" s="16">
        <f>COUNTIF('2 过程管理表单'!AH607,"&lt;"&amp;0)</f>
        <v>0</v>
      </c>
      <c r="F14" s="16">
        <f>COUNTIF('2 过程管理表单'!AK607,"&lt;"&amp;0)</f>
        <v>0</v>
      </c>
      <c r="G14" s="16">
        <f>COUNTIF('2 过程管理表单'!AN607,"&lt;"&amp;0)</f>
        <v>1</v>
      </c>
      <c r="H14" s="16">
        <f>COUNTIF('2 过程管理表单'!AQ607,"&lt;"&amp;0)</f>
        <v>1</v>
      </c>
      <c r="I14" s="16">
        <f>COUNTIF('2 过程管理表单'!AT607,"&lt;"&amp;0)</f>
        <v>1</v>
      </c>
      <c r="J14" s="16">
        <f>COUNTIF('2 过程管理表单'!AW607,"&lt;"&amp;0)</f>
        <v>0</v>
      </c>
      <c r="K14" s="16">
        <f>COUNTIF('2 过程管理表单'!AZ607,"&lt;"&amp;0)</f>
        <v>0</v>
      </c>
      <c r="L14" s="16">
        <f>COUNTIF('2 过程管理表单'!BC607,"&lt;"&amp;0)</f>
        <v>0</v>
      </c>
      <c r="M14" s="16">
        <f>COUNTIF('2 过程管理表单'!BF607,"&lt;"&amp;0)</f>
        <v>0</v>
      </c>
    </row>
    <row r="15" spans="1:13">
      <c r="A15" s="16" t="s">
        <v>217</v>
      </c>
      <c r="B15" s="16">
        <f>COUNTIF('2 过程管理表单'!Y620,"&lt;"&amp;0)</f>
        <v>0</v>
      </c>
      <c r="C15" s="16">
        <f>COUNTIF('2 过程管理表单'!AB620,"&lt;"&amp;0)</f>
        <v>0</v>
      </c>
      <c r="D15" s="16">
        <f>COUNTIF('2 过程管理表单'!AE620,"&lt;"&amp;0)</f>
        <v>0</v>
      </c>
      <c r="E15" s="16">
        <f>COUNTIF('2 过程管理表单'!AH620,"&lt;"&amp;0)</f>
        <v>0</v>
      </c>
      <c r="F15" s="16">
        <f>COUNTIF('2 过程管理表单'!AK620,"&lt;"&amp;0)</f>
        <v>0</v>
      </c>
      <c r="G15" s="16">
        <f>COUNTIF('2 过程管理表单'!AN620,"&lt;"&amp;0)</f>
        <v>0</v>
      </c>
      <c r="H15" s="16">
        <f>COUNTIF('2 过程管理表单'!AQ620,"&lt;"&amp;0)</f>
        <v>0</v>
      </c>
      <c r="I15" s="16">
        <f>COUNTIF('2 过程管理表单'!AT620,"&lt;"&amp;0)</f>
        <v>0</v>
      </c>
      <c r="J15" s="16">
        <f>COUNTIF('2 过程管理表单'!AW620,"&lt;"&amp;0)</f>
        <v>0</v>
      </c>
      <c r="K15" s="16">
        <f>COUNTIF('2 过程管理表单'!AZ620,"&lt;"&amp;0)</f>
        <v>0</v>
      </c>
      <c r="L15" s="16">
        <f>COUNTIF('2 过程管理表单'!BC620,"&lt;"&amp;0)</f>
        <v>0</v>
      </c>
      <c r="M15" s="16">
        <f>COUNTIF('2 过程管理表单'!BF620,"&lt;"&amp;0)</f>
        <v>0</v>
      </c>
    </row>
    <row r="16" spans="1:13">
      <c r="A16" s="16" t="s">
        <v>7277</v>
      </c>
      <c r="B16" s="16">
        <f t="shared" ref="B16:M16" si="1">SUM(B10:B15)</f>
        <v>1</v>
      </c>
      <c r="C16" s="16">
        <f t="shared" si="1"/>
        <v>1</v>
      </c>
      <c r="D16" s="16">
        <f t="shared" si="1"/>
        <v>3</v>
      </c>
      <c r="E16" s="16">
        <f t="shared" si="1"/>
        <v>3</v>
      </c>
      <c r="F16" s="16">
        <f t="shared" si="1"/>
        <v>1</v>
      </c>
      <c r="G16" s="16">
        <f t="shared" si="1"/>
        <v>2</v>
      </c>
      <c r="H16" s="16">
        <f t="shared" si="1"/>
        <v>2</v>
      </c>
      <c r="I16" s="16">
        <f t="shared" si="1"/>
        <v>2</v>
      </c>
      <c r="J16" s="16">
        <f t="shared" si="1"/>
        <v>1</v>
      </c>
      <c r="K16" s="16">
        <f t="shared" si="1"/>
        <v>1</v>
      </c>
      <c r="L16" s="16">
        <f t="shared" si="1"/>
        <v>1</v>
      </c>
      <c r="M16" s="16">
        <f t="shared" si="1"/>
        <v>1</v>
      </c>
    </row>
    <row r="17" spans="1:13">
      <c r="A17" s="16" t="s">
        <v>7278</v>
      </c>
      <c r="B17" s="16">
        <f>B8</f>
        <v>13</v>
      </c>
      <c r="C17" s="16">
        <f t="shared" ref="C17:M17" si="2">B17+C8</f>
        <v>24</v>
      </c>
      <c r="D17" s="16">
        <f t="shared" si="2"/>
        <v>39</v>
      </c>
      <c r="E17" s="16">
        <f t="shared" si="2"/>
        <v>55</v>
      </c>
      <c r="F17" s="16">
        <f t="shared" si="2"/>
        <v>69</v>
      </c>
      <c r="G17" s="16">
        <f t="shared" si="2"/>
        <v>87</v>
      </c>
      <c r="H17" s="16">
        <f t="shared" si="2"/>
        <v>105</v>
      </c>
      <c r="I17" s="16">
        <f t="shared" si="2"/>
        <v>121</v>
      </c>
      <c r="J17" s="16">
        <f t="shared" si="2"/>
        <v>131</v>
      </c>
      <c r="K17" s="16">
        <f t="shared" si="2"/>
        <v>141</v>
      </c>
      <c r="L17" s="16">
        <f t="shared" si="2"/>
        <v>146</v>
      </c>
      <c r="M17" s="16">
        <f t="shared" si="2"/>
        <v>151</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6322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6323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6324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6325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6322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6323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6324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6325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6322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6323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6324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6325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6322</v>
      </c>
      <c r="C14" cm="1">
        <f t="array" ref="C14">INDEX('2 过程管理表单'!$80:$80,26+(COLUMN(A13)-1)*3)</f>
        <v>0</v>
      </c>
      <c r="D14" cm="1">
        <f t="array" ref="D14">INDEX('2 过程管理表单'!$80:$80,26+(COLUMN(B13)-1)*3)</f>
        <v>0</v>
      </c>
      <c r="E14" cm="1">
        <f t="array" ref="E14">INDEX('2 过程管理表单'!$80:$80,26+(COLUMN(C13)-1)*3)</f>
        <v>0</v>
      </c>
      <c r="F14" cm="1">
        <f t="array" ref="F14">INDEX('2 过程管理表单'!$80:$80,26+(COLUMN(D13)-1)*3)</f>
        <v>0</v>
      </c>
      <c r="G14" cm="1">
        <f t="array" ref="G14">INDEX('2 过程管理表单'!$80:$80,26+(COLUMN(E13)-1)*3)</f>
        <v>0</v>
      </c>
      <c r="H14" cm="1">
        <f t="array" ref="H14">INDEX('2 过程管理表单'!$80:$80,26+(COLUMN(F13)-1)*3)</f>
        <v>0</v>
      </c>
      <c r="I14" cm="1">
        <f t="array" ref="I14">INDEX('2 过程管理表单'!$80:$80,26+(COLUMN(G13)-1)*3)</f>
        <v>0</v>
      </c>
      <c r="J14" cm="1">
        <f t="array" ref="J14">INDEX('2 过程管理表单'!$80:$80,26+(COLUMN(H13)-1)*3)</f>
        <v>0</v>
      </c>
      <c r="K14" cm="1">
        <f t="array" ref="K14">INDEX('2 过程管理表单'!$80:$80,26+(COLUMN(I13)-1)*3)</f>
        <v>0</v>
      </c>
      <c r="L14" cm="1">
        <f t="array" ref="L14">INDEX('2 过程管理表单'!$80:$80,26+(COLUMN(J13)-1)*3)</f>
        <v>0</v>
      </c>
      <c r="M14" cm="1">
        <f t="array" ref="M14">INDEX('2 过程管理表单'!$80:$80,26+(COLUMN(K13)-1)*3)</f>
        <v>0</v>
      </c>
      <c r="N14" cm="1">
        <f t="array" ref="N14">INDEX('2 过程管理表单'!$80:$80,26+(COLUMN(L13)-1)*3)</f>
        <v>0</v>
      </c>
    </row>
    <row r="15" spans="1:14">
      <c r="A15" t="s">
        <v>71</v>
      </c>
      <c r="B15" t="s">
        <v>6323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6324</v>
      </c>
      <c r="C16" cm="1">
        <f t="array" ref="C16">INDEX('2 过程管理表单'!$80:$80,24+(COLUMN(A13)-1)*3)</f>
        <v>0</v>
      </c>
      <c r="D16" cm="1">
        <f t="array" ref="D16">INDEX('2 过程管理表单'!$80:$80,24+(COLUMN(B13)-1)*3)</f>
        <v>0</v>
      </c>
      <c r="E16" cm="1">
        <f t="array" ref="E16">INDEX('2 过程管理表单'!$80:$80,24+(COLUMN(C13)-1)*3)</f>
        <v>0</v>
      </c>
      <c r="F16" cm="1">
        <f t="array" ref="F16">INDEX('2 过程管理表单'!$80:$80,24+(COLUMN(D13)-1)*3)</f>
        <v>0</v>
      </c>
      <c r="G16" cm="1">
        <f t="array" ref="G16">INDEX('2 过程管理表单'!$80:$80,24+(COLUMN(E13)-1)*3)</f>
        <v>0</v>
      </c>
      <c r="H16" cm="1">
        <f t="array" ref="H16">INDEX('2 过程管理表单'!$80:$80,24+(COLUMN(F13)-1)*3)</f>
        <v>0</v>
      </c>
      <c r="I16" cm="1">
        <f t="array" ref="I16">INDEX('2 过程管理表单'!$80:$80,24+(COLUMN(G13)-1)*3)</f>
        <v>0</v>
      </c>
      <c r="J16" cm="1">
        <f t="array" ref="J16">INDEX('2 过程管理表单'!$80:$80,24+(COLUMN(H13)-1)*3)</f>
        <v>0</v>
      </c>
      <c r="K16" cm="1">
        <f t="array" ref="K16">INDEX('2 过程管理表单'!$80:$80,24+(COLUMN(I13)-1)*3)</f>
        <v>0</v>
      </c>
      <c r="L16" cm="1">
        <f t="array" ref="L16">INDEX('2 过程管理表单'!$80:$80,24+(COLUMN(J13)-1)*3)</f>
        <v>0</v>
      </c>
      <c r="M16" cm="1">
        <f t="array" ref="M16">INDEX('2 过程管理表单'!$80:$80,24+(COLUMN(K13)-1)*3)</f>
        <v>0</v>
      </c>
      <c r="N16" cm="1">
        <f t="array" ref="N16">INDEX('2 过程管理表单'!$80:$80,24+(COLUMN(L13)-1)*3)</f>
        <v>0</v>
      </c>
    </row>
    <row r="17" spans="1:14">
      <c r="A17" t="s">
        <v>71</v>
      </c>
      <c r="B17" t="s">
        <v>6325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6322</v>
      </c>
      <c r="C18" cm="1">
        <f t="array" ref="C18">INDEX('2 过程管理表单'!$105:$105,26+(COLUMN(A17)-1)*3)</f>
        <v>0</v>
      </c>
      <c r="D18" cm="1">
        <f t="array" ref="D18">INDEX('2 过程管理表单'!$105:$105,26+(COLUMN(B17)-1)*3)</f>
        <v>0</v>
      </c>
      <c r="E18" cm="1">
        <f t="array" ref="E18">INDEX('2 过程管理表单'!$105:$105,26+(COLUMN(C17)-1)*3)</f>
        <v>0</v>
      </c>
      <c r="F18" cm="1">
        <f t="array" ref="F18">INDEX('2 过程管理表单'!$105:$105,26+(COLUMN(D17)-1)*3)</f>
        <v>0</v>
      </c>
      <c r="G18" cm="1">
        <f t="array" ref="G18">INDEX('2 过程管理表单'!$105:$105,26+(COLUMN(E17)-1)*3)</f>
        <v>0</v>
      </c>
      <c r="H18" cm="1">
        <f t="array" ref="H18">INDEX('2 过程管理表单'!$105:$105,26+(COLUMN(F17)-1)*3)</f>
        <v>0</v>
      </c>
      <c r="I18" cm="1">
        <f t="array" ref="I18">INDEX('2 过程管理表单'!$105:$105,26+(COLUMN(G17)-1)*3)</f>
        <v>0</v>
      </c>
      <c r="J18" cm="1">
        <f t="array" ref="J18">INDEX('2 过程管理表单'!$105:$105,26+(COLUMN(H17)-1)*3)</f>
        <v>0</v>
      </c>
      <c r="K18" cm="1">
        <f t="array" ref="K18">INDEX('2 过程管理表单'!$105:$105,26+(COLUMN(I17)-1)*3)</f>
        <v>0</v>
      </c>
      <c r="L18" cm="1">
        <f t="array" ref="L18">INDEX('2 过程管理表单'!$105:$105,26+(COLUMN(J17)-1)*3)</f>
        <v>0</v>
      </c>
      <c r="M18" cm="1">
        <f t="array" ref="M18">INDEX('2 过程管理表单'!$105:$105,26+(COLUMN(K17)-1)*3)</f>
        <v>0</v>
      </c>
      <c r="N18" cm="1">
        <f t="array" ref="N18">INDEX('2 过程管理表单'!$105:$105,26+(COLUMN(L17)-1)*3)</f>
        <v>0</v>
      </c>
    </row>
    <row r="19" spans="1:14">
      <c r="A19" t="s">
        <v>72</v>
      </c>
      <c r="B19" t="s">
        <v>6323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6324</v>
      </c>
      <c r="C20" cm="1">
        <f t="array" ref="C20">INDEX('2 过程管理表单'!$105:$105,24+(COLUMN(A17)-1)*3)</f>
        <v>0</v>
      </c>
      <c r="D20" cm="1">
        <f t="array" ref="D20">INDEX('2 过程管理表单'!$105:$105,24+(COLUMN(B17)-1)*3)</f>
        <v>0</v>
      </c>
      <c r="E20" cm="1">
        <f t="array" ref="E20">INDEX('2 过程管理表单'!$105:$105,24+(COLUMN(C17)-1)*3)</f>
        <v>0</v>
      </c>
      <c r="F20" cm="1">
        <f t="array" ref="F20">INDEX('2 过程管理表单'!$105:$105,24+(COLUMN(D17)-1)*3)</f>
        <v>0</v>
      </c>
      <c r="G20" cm="1">
        <f t="array" ref="G20">INDEX('2 过程管理表单'!$105:$105,24+(COLUMN(E17)-1)*3)</f>
        <v>0</v>
      </c>
      <c r="H20" cm="1">
        <f t="array" ref="H20">INDEX('2 过程管理表单'!$105:$105,24+(COLUMN(F17)-1)*3)</f>
        <v>0</v>
      </c>
      <c r="I20" cm="1">
        <f t="array" ref="I20">INDEX('2 过程管理表单'!$105:$105,24+(COLUMN(G17)-1)*3)</f>
        <v>0</v>
      </c>
      <c r="J20" cm="1">
        <f t="array" ref="J20">INDEX('2 过程管理表单'!$105:$105,24+(COLUMN(H17)-1)*3)</f>
        <v>0</v>
      </c>
      <c r="K20" cm="1">
        <f t="array" ref="K20">INDEX('2 过程管理表单'!$105:$105,24+(COLUMN(I17)-1)*3)</f>
        <v>0</v>
      </c>
      <c r="L20" cm="1">
        <f t="array" ref="L20">INDEX('2 过程管理表单'!$105:$105,24+(COLUMN(J17)-1)*3)</f>
        <v>0</v>
      </c>
      <c r="M20" cm="1">
        <f t="array" ref="M20">INDEX('2 过程管理表单'!$105:$105,24+(COLUMN(K17)-1)*3)</f>
        <v>0</v>
      </c>
      <c r="N20" cm="1">
        <f t="array" ref="N20">INDEX('2 过程管理表单'!$105:$105,24+(COLUMN(L17)-1)*3)</f>
        <v>0</v>
      </c>
    </row>
    <row r="21" spans="1:14">
      <c r="A21" t="s">
        <v>72</v>
      </c>
      <c r="B21" t="s">
        <v>6325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6322</v>
      </c>
      <c r="C22" cm="1">
        <f t="array" ref="C22">INDEX('2 过程管理表单'!$124:$124,26+(COLUMN(A21)-1)*3)</f>
        <v>0</v>
      </c>
      <c r="D22" cm="1">
        <f t="array" ref="D22">INDEX('2 过程管理表单'!$124:$124,26+(COLUMN(B21)-1)*3)</f>
        <v>0</v>
      </c>
      <c r="E22" cm="1">
        <f t="array" ref="E22">INDEX('2 过程管理表单'!$124:$124,26+(COLUMN(C21)-1)*3)</f>
        <v>0</v>
      </c>
      <c r="F22" cm="1">
        <f t="array" ref="F22">INDEX('2 过程管理表单'!$124:$124,26+(COLUMN(D21)-1)*3)</f>
        <v>0</v>
      </c>
      <c r="G22" cm="1">
        <f t="array" ref="G22">INDEX('2 过程管理表单'!$124:$124,26+(COLUMN(E21)-1)*3)</f>
        <v>0</v>
      </c>
      <c r="H22" cm="1">
        <f t="array" ref="H22">INDEX('2 过程管理表单'!$124:$124,26+(COLUMN(F21)-1)*3)</f>
        <v>0</v>
      </c>
      <c r="I22" cm="1">
        <f t="array" ref="I22">INDEX('2 过程管理表单'!$124:$124,26+(COLUMN(G21)-1)*3)</f>
        <v>0</v>
      </c>
      <c r="J22" cm="1">
        <f t="array" ref="J22">INDEX('2 过程管理表单'!$124:$124,26+(COLUMN(H21)-1)*3)</f>
        <v>0</v>
      </c>
      <c r="K22" cm="1">
        <f t="array" ref="K22">INDEX('2 过程管理表单'!$124:$124,26+(COLUMN(I21)-1)*3)</f>
        <v>0</v>
      </c>
      <c r="L22" cm="1">
        <f t="array" ref="L22">INDEX('2 过程管理表单'!$124:$124,26+(COLUMN(J21)-1)*3)</f>
        <v>0</v>
      </c>
      <c r="M22" cm="1">
        <f t="array" ref="M22">INDEX('2 过程管理表单'!$124:$124,26+(COLUMN(K21)-1)*3)</f>
        <v>0</v>
      </c>
      <c r="N22" cm="1">
        <f t="array" ref="N22">INDEX('2 过程管理表单'!$124:$124,26+(COLUMN(L21)-1)*3)</f>
        <v>0</v>
      </c>
    </row>
    <row r="23" spans="1:14">
      <c r="A23" t="s">
        <v>73</v>
      </c>
      <c r="B23" t="s">
        <v>6323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6324</v>
      </c>
      <c r="C24" cm="1">
        <f t="array" ref="C24">INDEX('2 过程管理表单'!$124:$124,24+(COLUMN(A21)-1)*3)</f>
        <v>0</v>
      </c>
      <c r="D24" cm="1">
        <f t="array" ref="D24">INDEX('2 过程管理表单'!$124:$124,24+(COLUMN(B21)-1)*3)</f>
        <v>0</v>
      </c>
      <c r="E24" cm="1">
        <f t="array" ref="E24">INDEX('2 过程管理表单'!$124:$124,24+(COLUMN(C21)-1)*3)</f>
        <v>0</v>
      </c>
      <c r="F24" cm="1">
        <f t="array" ref="F24">INDEX('2 过程管理表单'!$124:$124,24+(COLUMN(D21)-1)*3)</f>
        <v>0</v>
      </c>
      <c r="G24" cm="1">
        <f t="array" ref="G24">INDEX('2 过程管理表单'!$124:$124,24+(COLUMN(E21)-1)*3)</f>
        <v>0</v>
      </c>
      <c r="H24" cm="1">
        <f t="array" ref="H24">INDEX('2 过程管理表单'!$124:$124,24+(COLUMN(F21)-1)*3)</f>
        <v>0</v>
      </c>
      <c r="I24" cm="1">
        <f t="array" ref="I24">INDEX('2 过程管理表单'!$124:$124,24+(COLUMN(G21)-1)*3)</f>
        <v>0</v>
      </c>
      <c r="J24" cm="1">
        <f t="array" ref="J24">INDEX('2 过程管理表单'!$124:$124,24+(COLUMN(H21)-1)*3)</f>
        <v>0</v>
      </c>
      <c r="K24" cm="1">
        <f t="array" ref="K24">INDEX('2 过程管理表单'!$124:$124,24+(COLUMN(I21)-1)*3)</f>
        <v>0</v>
      </c>
      <c r="L24" cm="1">
        <f t="array" ref="L24">INDEX('2 过程管理表单'!$124:$124,24+(COLUMN(J21)-1)*3)</f>
        <v>0</v>
      </c>
      <c r="M24" cm="1">
        <f t="array" ref="M24">INDEX('2 过程管理表单'!$124:$124,24+(COLUMN(K21)-1)*3)</f>
        <v>0</v>
      </c>
      <c r="N24" cm="1">
        <f t="array" ref="N24">INDEX('2 过程管理表单'!$124:$124,24+(COLUMN(L21)-1)*3)</f>
        <v>0</v>
      </c>
    </row>
    <row r="25" spans="1:14">
      <c r="A25" t="s">
        <v>73</v>
      </c>
      <c r="B25" t="s">
        <v>6325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6322</v>
      </c>
      <c r="C26" cm="1">
        <f t="array" ref="C26">INDEX('2 过程管理表单'!$149:$149,26+(COLUMN(A25)-1)*3)</f>
        <v>0</v>
      </c>
      <c r="D26" cm="1">
        <f t="array" ref="D26">INDEX('2 过程管理表单'!$149:$149,26+(COLUMN(B25)-1)*3)</f>
        <v>0</v>
      </c>
      <c r="E26" cm="1">
        <f t="array" ref="E26">INDEX('2 过程管理表单'!$149:$149,26+(COLUMN(C25)-1)*3)</f>
        <v>0</v>
      </c>
      <c r="F26" cm="1">
        <f t="array" ref="F26">INDEX('2 过程管理表单'!$149:$149,26+(COLUMN(D25)-1)*3)</f>
        <v>0</v>
      </c>
      <c r="G26" cm="1">
        <f t="array" ref="G26">INDEX('2 过程管理表单'!$149:$149,26+(COLUMN(E25)-1)*3)</f>
        <v>0</v>
      </c>
      <c r="H26" cm="1">
        <f t="array" ref="H26">INDEX('2 过程管理表单'!$149:$149,26+(COLUMN(F25)-1)*3)</f>
        <v>0</v>
      </c>
      <c r="I26" cm="1">
        <f t="array" ref="I26">INDEX('2 过程管理表单'!$149:$149,26+(COLUMN(G25)-1)*3)</f>
        <v>0</v>
      </c>
      <c r="J26" cm="1">
        <f t="array" ref="J26">INDEX('2 过程管理表单'!$149:$149,26+(COLUMN(H25)-1)*3)</f>
        <v>0</v>
      </c>
      <c r="K26" cm="1">
        <f t="array" ref="K26">INDEX('2 过程管理表单'!$149:$149,26+(COLUMN(I25)-1)*3)</f>
        <v>0</v>
      </c>
      <c r="L26" cm="1">
        <f t="array" ref="L26">INDEX('2 过程管理表单'!$149:$149,26+(COLUMN(J25)-1)*3)</f>
        <v>0</v>
      </c>
      <c r="M26" cm="1">
        <f t="array" ref="M26">INDEX('2 过程管理表单'!$149:$149,26+(COLUMN(K25)-1)*3)</f>
        <v>0</v>
      </c>
      <c r="N26" cm="1">
        <f t="array" ref="N26">INDEX('2 过程管理表单'!$149:$149,26+(COLUMN(L25)-1)*3)</f>
        <v>0</v>
      </c>
    </row>
    <row r="27" spans="1:14">
      <c r="A27" t="s">
        <v>74</v>
      </c>
      <c r="B27" t="s">
        <v>6323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6324</v>
      </c>
      <c r="C28" cm="1">
        <f t="array" ref="C28">INDEX('2 过程管理表单'!$149:$149,24+(COLUMN(A25)-1)*3)</f>
        <v>0</v>
      </c>
      <c r="D28" cm="1">
        <f t="array" ref="D28">INDEX('2 过程管理表单'!$149:$149,24+(COLUMN(B25)-1)*3)</f>
        <v>0</v>
      </c>
      <c r="E28" cm="1">
        <f t="array" ref="E28">INDEX('2 过程管理表单'!$149:$149,24+(COLUMN(C25)-1)*3)</f>
        <v>0</v>
      </c>
      <c r="F28" cm="1">
        <f t="array" ref="F28">INDEX('2 过程管理表单'!$149:$149,24+(COLUMN(D25)-1)*3)</f>
        <v>0</v>
      </c>
      <c r="G28" cm="1">
        <f t="array" ref="G28">INDEX('2 过程管理表单'!$149:$149,24+(COLUMN(E25)-1)*3)</f>
        <v>0</v>
      </c>
      <c r="H28" cm="1">
        <f t="array" ref="H28">INDEX('2 过程管理表单'!$149:$149,24+(COLUMN(F25)-1)*3)</f>
        <v>0</v>
      </c>
      <c r="I28" cm="1">
        <f t="array" ref="I28">INDEX('2 过程管理表单'!$149:$149,24+(COLUMN(G25)-1)*3)</f>
        <v>0</v>
      </c>
      <c r="J28" cm="1">
        <f t="array" ref="J28">INDEX('2 过程管理表单'!$149:$149,24+(COLUMN(H25)-1)*3)</f>
        <v>0</v>
      </c>
      <c r="K28" cm="1">
        <f t="array" ref="K28">INDEX('2 过程管理表单'!$149:$149,24+(COLUMN(I25)-1)*3)</f>
        <v>0</v>
      </c>
      <c r="L28" cm="1">
        <f t="array" ref="L28">INDEX('2 过程管理表单'!$149:$149,24+(COLUMN(J25)-1)*3)</f>
        <v>0</v>
      </c>
      <c r="M28" cm="1">
        <f t="array" ref="M28">INDEX('2 过程管理表单'!$149:$149,24+(COLUMN(K25)-1)*3)</f>
        <v>0</v>
      </c>
      <c r="N28" cm="1">
        <f t="array" ref="N28">INDEX('2 过程管理表单'!$149:$149,24+(COLUMN(L25)-1)*3)</f>
        <v>0</v>
      </c>
    </row>
    <row r="29" spans="1:14">
      <c r="A29" t="s">
        <v>74</v>
      </c>
      <c r="B29" t="s">
        <v>6325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6322</v>
      </c>
      <c r="C30" cm="1">
        <f t="array" ref="C30">INDEX('2 过程管理表单'!$168:$168,26+(COLUMN(A29)-1)*3)</f>
        <v>0</v>
      </c>
      <c r="D30" cm="1">
        <f t="array" ref="D30">INDEX('2 过程管理表单'!$168:$168,26+(COLUMN(B29)-1)*3)</f>
        <v>0</v>
      </c>
      <c r="E30" cm="1">
        <f t="array" ref="E30">INDEX('2 过程管理表单'!$168:$168,26+(COLUMN(C29)-1)*3)</f>
        <v>0</v>
      </c>
      <c r="F30" cm="1">
        <f t="array" ref="F30">INDEX('2 过程管理表单'!$168:$168,26+(COLUMN(D29)-1)*3)</f>
        <v>0</v>
      </c>
      <c r="G30" cm="1">
        <f t="array" ref="G30">INDEX('2 过程管理表单'!$168:$168,26+(COLUMN(E29)-1)*3)</f>
        <v>0</v>
      </c>
      <c r="H30" cm="1">
        <f t="array" ref="H30">INDEX('2 过程管理表单'!$168:$168,26+(COLUMN(F29)-1)*3)</f>
        <v>0</v>
      </c>
      <c r="I30" cm="1">
        <f t="array" ref="I30">INDEX('2 过程管理表单'!$168:$168,26+(COLUMN(G29)-1)*3)</f>
        <v>0</v>
      </c>
      <c r="J30" cm="1">
        <f t="array" ref="J30">INDEX('2 过程管理表单'!$168:$168,26+(COLUMN(H29)-1)*3)</f>
        <v>0</v>
      </c>
      <c r="K30" cm="1">
        <f t="array" ref="K30">INDEX('2 过程管理表单'!$168:$168,26+(COLUMN(I29)-1)*3)</f>
        <v>0</v>
      </c>
      <c r="L30" cm="1">
        <f t="array" ref="L30">INDEX('2 过程管理表单'!$168:$168,26+(COLUMN(J29)-1)*3)</f>
        <v>0</v>
      </c>
      <c r="M30" cm="1">
        <f t="array" ref="M30">INDEX('2 过程管理表单'!$168:$168,26+(COLUMN(K29)-1)*3)</f>
        <v>0</v>
      </c>
      <c r="N30" cm="1">
        <f t="array" ref="N30">INDEX('2 过程管理表单'!$168:$168,26+(COLUMN(L29)-1)*3)</f>
        <v>0</v>
      </c>
    </row>
    <row r="31" spans="1:14">
      <c r="A31" t="s">
        <v>75</v>
      </c>
      <c r="B31" t="s">
        <v>6323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6324</v>
      </c>
      <c r="C32" cm="1">
        <f t="array" ref="C32">INDEX('2 过程管理表单'!$168:$168,24+(COLUMN(A29)-1)*3)</f>
        <v>0</v>
      </c>
      <c r="D32" cm="1">
        <f t="array" ref="D32">INDEX('2 过程管理表单'!$168:$168,24+(COLUMN(B29)-1)*3)</f>
        <v>0</v>
      </c>
      <c r="E32" cm="1">
        <f t="array" ref="E32">INDEX('2 过程管理表单'!$168:$168,24+(COLUMN(C29)-1)*3)</f>
        <v>0</v>
      </c>
      <c r="F32" cm="1">
        <f t="array" ref="F32">INDEX('2 过程管理表单'!$168:$168,24+(COLUMN(D29)-1)*3)</f>
        <v>0</v>
      </c>
      <c r="G32" cm="1">
        <f t="array" ref="G32">INDEX('2 过程管理表单'!$168:$168,24+(COLUMN(E29)-1)*3)</f>
        <v>0</v>
      </c>
      <c r="H32" cm="1">
        <f t="array" ref="H32">INDEX('2 过程管理表单'!$168:$168,24+(COLUMN(F29)-1)*3)</f>
        <v>0</v>
      </c>
      <c r="I32" cm="1">
        <f t="array" ref="I32">INDEX('2 过程管理表单'!$168:$168,24+(COLUMN(G29)-1)*3)</f>
        <v>0</v>
      </c>
      <c r="J32" cm="1">
        <f t="array" ref="J32">INDEX('2 过程管理表单'!$168:$168,24+(COLUMN(H29)-1)*3)</f>
        <v>0</v>
      </c>
      <c r="K32" cm="1">
        <f t="array" ref="K32">INDEX('2 过程管理表单'!$168:$168,24+(COLUMN(I29)-1)*3)</f>
        <v>0</v>
      </c>
      <c r="L32" cm="1">
        <f t="array" ref="L32">INDEX('2 过程管理表单'!$168:$168,24+(COLUMN(J29)-1)*3)</f>
        <v>0</v>
      </c>
      <c r="M32" cm="1">
        <f t="array" ref="M32">INDEX('2 过程管理表单'!$168:$168,24+(COLUMN(K29)-1)*3)</f>
        <v>0</v>
      </c>
      <c r="N32" cm="1">
        <f t="array" ref="N32">INDEX('2 过程管理表单'!$168:$168,24+(COLUMN(L29)-1)*3)</f>
        <v>0</v>
      </c>
    </row>
    <row r="33" spans="1:14">
      <c r="A33" t="s">
        <v>75</v>
      </c>
      <c r="B33" t="s">
        <v>6325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7279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7280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7281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7282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6322</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6323</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6324</v>
      </c>
      <c r="C4" s="10">
        <f>INDEX('2 过程管理表单'!$8:$8,24+(COLUMN(A1)-1)*3)</f>
        <v>0</v>
      </c>
      <c r="D4" s="10" cm="1">
        <f t="array" ref="D4">INDEX('2 过程管理表单'!$8:$8,24+(COLUMN(B1)-1)*3)</f>
        <v>0</v>
      </c>
      <c r="E4" s="10" cm="1">
        <f t="array" ref="E4">INDEX('2 过程管理表单'!$8:$8,24+(COLUMN(C1)-1)*3)</f>
        <v>0</v>
      </c>
      <c r="F4" s="10" cm="1">
        <f t="array" ref="F4">INDEX('2 过程管理表单'!$8:$8,24+(COLUMN(D1)-1)*3)</f>
        <v>0</v>
      </c>
      <c r="G4" s="10" cm="1">
        <f t="array" ref="G4">INDEX('2 过程管理表单'!$8:$8,24+(COLUMN(E1)-1)*3)</f>
        <v>0</v>
      </c>
      <c r="H4" s="10" cm="1">
        <f t="array" ref="H4">INDEX('2 过程管理表单'!$8:$8,24+(COLUMN(F1)-1)*3)</f>
        <v>0</v>
      </c>
      <c r="I4" s="10" cm="1">
        <f t="array" ref="I4">INDEX('2 过程管理表单'!$8:$8,24+(COLUMN(G1)-1)*3)</f>
        <v>0</v>
      </c>
      <c r="J4" s="10" cm="1">
        <f t="array" ref="J4">INDEX('2 过程管理表单'!$8:$8,24+(COLUMN(H1)-1)*3)</f>
        <v>0</v>
      </c>
      <c r="K4" s="10" cm="1">
        <f t="array" ref="K4">INDEX('2 过程管理表单'!$8:$8,24+(COLUMN(I1)-1)*3)</f>
        <v>0</v>
      </c>
      <c r="L4" s="10" cm="1">
        <f t="array" ref="L4">INDEX('2 过程管理表单'!$8:$8,24+(COLUMN(J1)-1)*3)</f>
        <v>0</v>
      </c>
      <c r="M4" s="10" cm="1">
        <f t="array" ref="M4">INDEX('2 过程管理表单'!$8:$8,24+(COLUMN(K1)-1)*3)</f>
        <v>0</v>
      </c>
      <c r="N4" s="10" cm="1">
        <f t="array" ref="N4">INDEX('2 过程管理表单'!$8:$8,24+(COLUMN(L1)-1)*3)</f>
        <v>0</v>
      </c>
    </row>
    <row r="5" spans="1:14">
      <c r="A5" t="s">
        <v>108</v>
      </c>
      <c r="B5" t="s">
        <v>6325</v>
      </c>
      <c r="C5" s="10">
        <f>C4</f>
        <v>0</v>
      </c>
      <c r="D5" s="10">
        <f>C5+D4</f>
        <v>0</v>
      </c>
      <c r="E5" s="10">
        <f t="shared" ref="E5:N5" si="1">D5+E4</f>
        <v>0</v>
      </c>
      <c r="F5" s="10">
        <f t="shared" si="1"/>
        <v>0</v>
      </c>
      <c r="G5" s="10">
        <f t="shared" si="1"/>
        <v>0</v>
      </c>
      <c r="H5" s="10">
        <f t="shared" si="1"/>
        <v>0</v>
      </c>
      <c r="I5" s="10">
        <f t="shared" si="1"/>
        <v>0</v>
      </c>
      <c r="J5" s="10">
        <f t="shared" si="1"/>
        <v>0</v>
      </c>
      <c r="K5" s="10">
        <f t="shared" si="1"/>
        <v>0</v>
      </c>
      <c r="L5" s="10">
        <f t="shared" si="1"/>
        <v>0</v>
      </c>
      <c r="M5" s="10">
        <f t="shared" si="1"/>
        <v>0</v>
      </c>
      <c r="N5" s="10">
        <f t="shared" si="1"/>
        <v>0</v>
      </c>
    </row>
    <row r="6" spans="1:14">
      <c r="A6" t="s">
        <v>112</v>
      </c>
      <c r="B6" t="s">
        <v>6322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6323</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6324</v>
      </c>
      <c r="C8" s="10" cm="1">
        <f t="array" ref="C8">INDEX('2 过程管理表单'!$27:$27,24+(COLUMN(A1)-1)*3)</f>
        <v>0</v>
      </c>
      <c r="D8" s="10" cm="1">
        <f t="array" ref="D8">INDEX('2 过程管理表单'!$27:$27,24+(COLUMN(B1)-1)*3)</f>
        <v>0</v>
      </c>
      <c r="E8" s="10" cm="1">
        <f t="array" ref="E8">INDEX('2 过程管理表单'!$27:$27,24+(COLUMN(C1)-1)*3)</f>
        <v>0</v>
      </c>
      <c r="F8" s="10" cm="1">
        <f t="array" ref="F8">INDEX('2 过程管理表单'!$27:$27,24+(COLUMN(D1)-1)*3)</f>
        <v>0</v>
      </c>
      <c r="G8" s="10" cm="1">
        <f t="array" ref="G8">INDEX('2 过程管理表单'!$27:$27,24+(COLUMN(E1)-1)*3)</f>
        <v>0</v>
      </c>
      <c r="H8" s="10" cm="1">
        <f t="array" ref="H8">INDEX('2 过程管理表单'!$27:$27,24+(COLUMN(F1)-1)*3)</f>
        <v>0</v>
      </c>
      <c r="I8" s="10" cm="1">
        <f t="array" ref="I8">INDEX('2 过程管理表单'!$27:$27,24+(COLUMN(G1)-1)*3)</f>
        <v>0</v>
      </c>
      <c r="J8" s="10" cm="1">
        <f t="array" ref="J8">INDEX('2 过程管理表单'!$27:$27,24+(COLUMN(H1)-1)*3)</f>
        <v>0</v>
      </c>
      <c r="K8" s="10" cm="1">
        <f t="array" ref="K8">INDEX('2 过程管理表单'!$27:$27,24+(COLUMN(I1)-1)*3)</f>
        <v>0</v>
      </c>
      <c r="L8" s="10" cm="1">
        <f t="array" ref="L8">INDEX('2 过程管理表单'!$27:$27,24+(COLUMN(J1)-1)*3)</f>
        <v>0</v>
      </c>
      <c r="M8" s="10" cm="1">
        <f t="array" ref="M8">INDEX('2 过程管理表单'!$27:$27,24+(COLUMN(K1)-1)*3)</f>
        <v>0</v>
      </c>
      <c r="N8" s="10" cm="1">
        <f t="array" ref="N8">INDEX('2 过程管理表单'!$27:$27,24+(COLUMN(L1)-1)*3)</f>
        <v>0</v>
      </c>
    </row>
    <row r="9" spans="1:14">
      <c r="A9" t="s">
        <v>112</v>
      </c>
      <c r="B9" t="s">
        <v>6325</v>
      </c>
      <c r="C9" s="10">
        <f>C8</f>
        <v>0</v>
      </c>
      <c r="D9" s="10">
        <f>C9+D8</f>
        <v>0</v>
      </c>
      <c r="E9" s="10">
        <f t="shared" ref="E9:N9" si="3">D9+E8</f>
        <v>0</v>
      </c>
      <c r="F9" s="10">
        <f t="shared" si="3"/>
        <v>0</v>
      </c>
      <c r="G9" s="10">
        <f t="shared" si="3"/>
        <v>0</v>
      </c>
      <c r="H9" s="10">
        <f t="shared" si="3"/>
        <v>0</v>
      </c>
      <c r="I9" s="10">
        <f t="shared" si="3"/>
        <v>0</v>
      </c>
      <c r="J9" s="10">
        <f t="shared" si="3"/>
        <v>0</v>
      </c>
      <c r="K9" s="10">
        <f t="shared" si="3"/>
        <v>0</v>
      </c>
      <c r="L9" s="10">
        <f t="shared" si="3"/>
        <v>0</v>
      </c>
      <c r="M9" s="10">
        <f t="shared" si="3"/>
        <v>0</v>
      </c>
      <c r="N9" s="10">
        <f t="shared" si="3"/>
        <v>0</v>
      </c>
    </row>
    <row r="10" spans="1:14">
      <c r="A10" t="s">
        <v>115</v>
      </c>
      <c r="B10" t="s">
        <v>6322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6323</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6324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6325</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6322</v>
      </c>
      <c r="C14" s="10" cm="1">
        <f t="array" ref="C14">INDEX('2 过程管理表单'!$74:$74,26+(COLUMN(A9)-1)*3)</f>
        <v>0</v>
      </c>
      <c r="D14" s="10" cm="1">
        <f t="array" ref="D14">INDEX('2 过程管理表单'!$74:$74,26+(COLUMN(B9)-1)*3)</f>
        <v>0</v>
      </c>
      <c r="E14" s="10" cm="1">
        <f t="array" ref="E14">INDEX('2 过程管理表单'!$74:$74,26+(COLUMN(C9)-1)*3)</f>
        <v>0</v>
      </c>
      <c r="F14" s="10" cm="1">
        <f t="array" ref="F14">INDEX('2 过程管理表单'!$74:$74,26+(COLUMN(D9)-1)*3)</f>
        <v>0</v>
      </c>
      <c r="G14" s="10" cm="1">
        <f t="array" ref="G14">INDEX('2 过程管理表单'!$74:$74,26+(COLUMN(E9)-1)*3)</f>
        <v>0</v>
      </c>
      <c r="H14" s="10" cm="1">
        <f t="array" ref="H14">INDEX('2 过程管理表单'!$74:$74,26+(COLUMN(F9)-1)*3)</f>
        <v>0</v>
      </c>
      <c r="I14" s="10" cm="1">
        <f t="array" ref="I14">INDEX('2 过程管理表单'!$74:$74,26+(COLUMN(G9)-1)*3)</f>
        <v>0</v>
      </c>
      <c r="J14" s="10" cm="1">
        <f t="array" ref="J14">INDEX('2 过程管理表单'!$74:$74,26+(COLUMN(H9)-1)*3)</f>
        <v>0</v>
      </c>
      <c r="K14" s="10" cm="1">
        <f t="array" ref="K14">INDEX('2 过程管理表单'!$74:$74,26+(COLUMN(I9)-1)*3)</f>
        <v>0</v>
      </c>
      <c r="L14" s="10" cm="1">
        <f t="array" ref="L14">INDEX('2 过程管理表单'!$74:$74,26+(COLUMN(J9)-1)*3)</f>
        <v>0</v>
      </c>
      <c r="M14" s="10" cm="1">
        <f t="array" ref="M14">INDEX('2 过程管理表单'!$74:$74,26+(COLUMN(K9)-1)*3)</f>
        <v>0</v>
      </c>
      <c r="N14" s="10" cm="1">
        <f t="array" ref="N14">INDEX('2 过程管理表单'!$74:$74,26+(COLUMN(L9)-1)*3)</f>
        <v>0</v>
      </c>
    </row>
    <row r="15" spans="1:14">
      <c r="A15" t="s">
        <v>118</v>
      </c>
      <c r="B15" t="s">
        <v>6323</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6324</v>
      </c>
      <c r="C16" s="10" cm="1">
        <f t="array" ref="C16">INDEX('2 过程管理表单'!$74:$74,24+(COLUMN(A9)-1)*3)</f>
        <v>0</v>
      </c>
      <c r="D16" s="10" cm="1">
        <f t="array" ref="D16">INDEX('2 过程管理表单'!$74:$74,24+(COLUMN(B9)-1)*3)</f>
        <v>0</v>
      </c>
      <c r="E16" s="10" cm="1">
        <f t="array" ref="E16">INDEX('2 过程管理表单'!$74:$74,24+(COLUMN(C9)-1)*3)</f>
        <v>0</v>
      </c>
      <c r="F16" s="10" cm="1">
        <f t="array" ref="F16">INDEX('2 过程管理表单'!$74:$74,24+(COLUMN(D9)-1)*3)</f>
        <v>0</v>
      </c>
      <c r="G16" s="10" cm="1">
        <f t="array" ref="G16">INDEX('2 过程管理表单'!$74:$74,24+(COLUMN(E9)-1)*3)</f>
        <v>0</v>
      </c>
      <c r="H16" s="10" cm="1">
        <f t="array" ref="H16">INDEX('2 过程管理表单'!$74:$74,24+(COLUMN(F9)-1)*3)</f>
        <v>0</v>
      </c>
      <c r="I16" s="10" cm="1">
        <f t="array" ref="I16">INDEX('2 过程管理表单'!$74:$74,24+(COLUMN(G9)-1)*3)</f>
        <v>0</v>
      </c>
      <c r="J16" s="10" cm="1">
        <f t="array" ref="J16">INDEX('2 过程管理表单'!$74:$74,24+(COLUMN(H9)-1)*3)</f>
        <v>0</v>
      </c>
      <c r="K16" s="10" cm="1">
        <f t="array" ref="K16">INDEX('2 过程管理表单'!$74:$74,24+(COLUMN(I9)-1)*3)</f>
        <v>0</v>
      </c>
      <c r="L16" s="10" cm="1">
        <f t="array" ref="L16">INDEX('2 过程管理表单'!$74:$74,24+(COLUMN(J9)-1)*3)</f>
        <v>0</v>
      </c>
      <c r="M16" s="10" cm="1">
        <f t="array" ref="M16">INDEX('2 过程管理表单'!$74:$74,24+(COLUMN(K9)-1)*3)</f>
        <v>0</v>
      </c>
      <c r="N16" s="10" cm="1">
        <f t="array" ref="N16">INDEX('2 过程管理表单'!$74:$74,24+(COLUMN(L9)-1)*3)</f>
        <v>0</v>
      </c>
    </row>
    <row r="17" spans="1:14">
      <c r="A17" t="s">
        <v>118</v>
      </c>
      <c r="B17" t="s">
        <v>6325</v>
      </c>
      <c r="C17" s="10">
        <f>C16</f>
        <v>0</v>
      </c>
      <c r="D17" s="10">
        <f>C17+D16</f>
        <v>0</v>
      </c>
      <c r="E17" s="10">
        <f t="shared" ref="E17:N17" si="7">D17+E16</f>
        <v>0</v>
      </c>
      <c r="F17" s="10">
        <f t="shared" si="7"/>
        <v>0</v>
      </c>
      <c r="G17" s="10">
        <f t="shared" si="7"/>
        <v>0</v>
      </c>
      <c r="H17" s="10">
        <f t="shared" si="7"/>
        <v>0</v>
      </c>
      <c r="I17" s="10">
        <f t="shared" si="7"/>
        <v>0</v>
      </c>
      <c r="J17" s="10">
        <f t="shared" si="7"/>
        <v>0</v>
      </c>
      <c r="K17" s="10">
        <f t="shared" si="7"/>
        <v>0</v>
      </c>
      <c r="L17" s="10">
        <f t="shared" si="7"/>
        <v>0</v>
      </c>
      <c r="M17" s="10">
        <f t="shared" si="7"/>
        <v>0</v>
      </c>
      <c r="N17" s="10">
        <f t="shared" si="7"/>
        <v>0</v>
      </c>
    </row>
    <row r="18" spans="1:14">
      <c r="A18" t="s">
        <v>121</v>
      </c>
      <c r="B18" t="s">
        <v>6322</v>
      </c>
      <c r="C18" s="10" cm="1">
        <f t="array" ref="C18">INDEX('2 过程管理表单'!$99:$99,26+(COLUMN(A9)-1)*3)</f>
        <v>0</v>
      </c>
      <c r="D18" s="10" cm="1">
        <f t="array" ref="D18">INDEX('2 过程管理表单'!$99:$99,26+(COLUMN(B9)-1)*3)</f>
        <v>0</v>
      </c>
      <c r="E18" s="10" cm="1">
        <f t="array" ref="E18">INDEX('2 过程管理表单'!$99:$99,26+(COLUMN(C9)-1)*3)</f>
        <v>0</v>
      </c>
      <c r="F18" s="10" cm="1">
        <f t="array" ref="F18">INDEX('2 过程管理表单'!$99:$99,26+(COLUMN(D9)-1)*3)</f>
        <v>0</v>
      </c>
      <c r="G18" s="10" cm="1">
        <f t="array" ref="G18">INDEX('2 过程管理表单'!$99:$99,26+(COLUMN(E9)-1)*3)</f>
        <v>0</v>
      </c>
      <c r="H18" s="10" cm="1">
        <f t="array" ref="H18">INDEX('2 过程管理表单'!$99:$99,26+(COLUMN(F9)-1)*3)</f>
        <v>0</v>
      </c>
      <c r="I18" s="10" cm="1">
        <f t="array" ref="I18">INDEX('2 过程管理表单'!$99:$99,26+(COLUMN(G9)-1)*3)</f>
        <v>0</v>
      </c>
      <c r="J18" s="10" cm="1">
        <f t="array" ref="J18">INDEX('2 过程管理表单'!$99:$99,26+(COLUMN(H9)-1)*3)</f>
        <v>0</v>
      </c>
      <c r="K18" s="10" cm="1">
        <f t="array" ref="K18">INDEX('2 过程管理表单'!$99:$99,26+(COLUMN(I9)-1)*3)</f>
        <v>0</v>
      </c>
      <c r="L18" s="10" cm="1">
        <f t="array" ref="L18">INDEX('2 过程管理表单'!$99:$99,26+(COLUMN(J9)-1)*3)</f>
        <v>0</v>
      </c>
      <c r="M18" s="10" cm="1">
        <f t="array" ref="M18">INDEX('2 过程管理表单'!$99:$99,26+(COLUMN(K9)-1)*3)</f>
        <v>0</v>
      </c>
      <c r="N18" s="10" cm="1">
        <f t="array" ref="N18">INDEX('2 过程管理表单'!$99:$99,26+(COLUMN(L9)-1)*3)</f>
        <v>0</v>
      </c>
    </row>
    <row r="19" spans="1:14">
      <c r="A19" t="s">
        <v>121</v>
      </c>
      <c r="B19" t="s">
        <v>6323</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6324</v>
      </c>
      <c r="C20" s="10" cm="1">
        <f t="array" ref="C20">INDEX('2 过程管理表单'!$99:$99,24+(COLUMN(A13)-1)*3)</f>
        <v>193801.83</v>
      </c>
      <c r="D20" s="10" cm="1">
        <f t="array" ref="D20">INDEX('2 过程管理表单'!$99:$99,24+(COLUMN(B13)-1)*3)</f>
        <v>193801.83</v>
      </c>
      <c r="E20" s="10" cm="1">
        <f t="array" ref="E20">INDEX('2 过程管理表单'!$99:$99,24+(COLUMN(C13)-1)*3)</f>
        <v>193801.83</v>
      </c>
      <c r="F20" s="10" cm="1">
        <f t="array" ref="F20">INDEX('2 过程管理表单'!$99:$99,24+(COLUMN(D13)-1)*3)</f>
        <v>193801.83</v>
      </c>
      <c r="G20" s="10" cm="1">
        <f t="array" ref="G20">INDEX('2 过程管理表单'!$99:$99,24+(COLUMN(E13)-1)*3)</f>
        <v>193801.83</v>
      </c>
      <c r="H20" s="10" cm="1">
        <f t="array" ref="H20">INDEX('2 过程管理表单'!$99:$99,24+(COLUMN(F13)-1)*3)</f>
        <v>193801.83</v>
      </c>
      <c r="I20" s="10" cm="1">
        <f t="array" ref="I20">INDEX('2 过程管理表单'!$99:$99,24+(COLUMN(G13)-1)*3)</f>
        <v>193801.83</v>
      </c>
      <c r="J20" s="10" cm="1">
        <f t="array" ref="J20">INDEX('2 过程管理表单'!$99:$99,24+(COLUMN(H13)-1)*3)</f>
        <v>193801.83</v>
      </c>
      <c r="K20" s="10" cm="1">
        <f t="array" ref="K20">INDEX('2 过程管理表单'!$99:$99,24+(COLUMN(I13)-1)*3)</f>
        <v>193801.83</v>
      </c>
      <c r="L20" s="10" cm="1">
        <f t="array" ref="L20">INDEX('2 过程管理表单'!$99:$99,24+(COLUMN(J13)-1)*3)</f>
        <v>193801.83</v>
      </c>
      <c r="M20" s="10" cm="1">
        <f t="array" ref="M20">INDEX('2 过程管理表单'!$99:$99,24+(COLUMN(K13)-1)*3)</f>
        <v>193801.83</v>
      </c>
      <c r="N20" s="10" cm="1">
        <f t="array" ref="N20">INDEX('2 过程管理表单'!$99:$99,24+(COLUMN(L13)-1)*3)</f>
        <v>193801.83</v>
      </c>
    </row>
    <row r="21" spans="1:14">
      <c r="A21" t="s">
        <v>121</v>
      </c>
      <c r="B21" t="s">
        <v>6325</v>
      </c>
      <c r="C21" s="10">
        <f>C20</f>
        <v>193801.83</v>
      </c>
      <c r="D21" s="10">
        <f>C21+D20</f>
        <v>387603.66</v>
      </c>
      <c r="E21" s="10">
        <f t="shared" ref="E21:N21" si="9">D21+E20</f>
        <v>581405.49</v>
      </c>
      <c r="F21" s="10">
        <f t="shared" si="9"/>
        <v>775207.32</v>
      </c>
      <c r="G21" s="10">
        <f t="shared" si="9"/>
        <v>969009.15</v>
      </c>
      <c r="H21" s="10">
        <f t="shared" si="9"/>
        <v>1162810.98</v>
      </c>
      <c r="I21" s="10">
        <f t="shared" si="9"/>
        <v>1356612.81</v>
      </c>
      <c r="J21" s="10">
        <f t="shared" si="9"/>
        <v>1550414.64</v>
      </c>
      <c r="K21" s="10">
        <f t="shared" si="9"/>
        <v>1744216.47</v>
      </c>
      <c r="L21" s="10">
        <f t="shared" si="9"/>
        <v>1938018.3</v>
      </c>
      <c r="M21" s="10">
        <f t="shared" si="9"/>
        <v>2131820.13</v>
      </c>
      <c r="N21" s="10">
        <f t="shared" si="9"/>
        <v>2325621.96</v>
      </c>
    </row>
    <row r="22" spans="1:14">
      <c r="A22" t="s">
        <v>124</v>
      </c>
      <c r="B22" t="s">
        <v>6322</v>
      </c>
      <c r="C22" s="10" cm="1">
        <f t="array" ref="C22">INDEX('2 过程管理表单'!$118:$118,26+(COLUMN(A13)-1)*3)</f>
        <v>0</v>
      </c>
      <c r="D22" s="10" cm="1">
        <f t="array" ref="D22">INDEX('2 过程管理表单'!$118:$118,26+(COLUMN(B13)-1)*3)</f>
        <v>0</v>
      </c>
      <c r="E22" s="10" cm="1">
        <f t="array" ref="E22">INDEX('2 过程管理表单'!$118:$118,26+(COLUMN(C13)-1)*3)</f>
        <v>0</v>
      </c>
      <c r="F22" s="10" cm="1">
        <f t="array" ref="F22">INDEX('2 过程管理表单'!$118:$118,26+(COLUMN(D13)-1)*3)</f>
        <v>0</v>
      </c>
      <c r="G22" s="10" cm="1">
        <f t="array" ref="G22">INDEX('2 过程管理表单'!$118:$118,26+(COLUMN(E13)-1)*3)</f>
        <v>0</v>
      </c>
      <c r="H22" s="10" cm="1">
        <f t="array" ref="H22">INDEX('2 过程管理表单'!$118:$118,26+(COLUMN(F13)-1)*3)</f>
        <v>0</v>
      </c>
      <c r="I22" s="10" cm="1">
        <f t="array" ref="I22">INDEX('2 过程管理表单'!$118:$118,26+(COLUMN(G13)-1)*3)</f>
        <v>0</v>
      </c>
      <c r="J22" s="10" cm="1">
        <f t="array" ref="J22">INDEX('2 过程管理表单'!$118:$118,26+(COLUMN(H13)-1)*3)</f>
        <v>0</v>
      </c>
      <c r="K22" s="10" cm="1">
        <f t="array" ref="K22">INDEX('2 过程管理表单'!$118:$118,26+(COLUMN(I13)-1)*3)</f>
        <v>0</v>
      </c>
      <c r="L22" s="10" cm="1">
        <f t="array" ref="L22">INDEX('2 过程管理表单'!$118:$118,26+(COLUMN(J13)-1)*3)</f>
        <v>0</v>
      </c>
      <c r="M22" s="10" cm="1">
        <f t="array" ref="M22">INDEX('2 过程管理表单'!$118:$118,26+(COLUMN(K13)-1)*3)</f>
        <v>0</v>
      </c>
      <c r="N22" s="10" cm="1">
        <f t="array" ref="N22">INDEX('2 过程管理表单'!$118:$118,26+(COLUMN(L13)-1)*3)</f>
        <v>0</v>
      </c>
    </row>
    <row r="23" spans="1:14">
      <c r="A23" t="s">
        <v>124</v>
      </c>
      <c r="B23" t="s">
        <v>6323</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6324</v>
      </c>
      <c r="C24" s="10" cm="1">
        <f t="array" ref="C24">INDEX('2 过程管理表单'!$118:$118,24+(COLUMN(A17)-1)*3)</f>
        <v>0</v>
      </c>
      <c r="D24" s="10" cm="1">
        <f t="array" ref="D24">INDEX('2 过程管理表单'!$118:$118,24+(COLUMN(B17)-1)*3)</f>
        <v>0</v>
      </c>
      <c r="E24" s="10" cm="1">
        <f t="array" ref="E24">INDEX('2 过程管理表单'!$118:$118,24+(COLUMN(C17)-1)*3)</f>
        <v>0</v>
      </c>
      <c r="F24" s="10" cm="1">
        <f t="array" ref="F24">INDEX('2 过程管理表单'!$118:$118,24+(COLUMN(D17)-1)*3)</f>
        <v>0</v>
      </c>
      <c r="G24" s="10" cm="1">
        <f t="array" ref="G24">INDEX('2 过程管理表单'!$118:$118,24+(COLUMN(E17)-1)*3)</f>
        <v>0</v>
      </c>
      <c r="H24" s="10" cm="1">
        <f t="array" ref="H24">INDEX('2 过程管理表单'!$118:$118,24+(COLUMN(F17)-1)*3)</f>
        <v>0</v>
      </c>
      <c r="I24" s="10" cm="1">
        <f t="array" ref="I24">INDEX('2 过程管理表单'!$118:$118,24+(COLUMN(G17)-1)*3)</f>
        <v>0</v>
      </c>
      <c r="J24" s="10" cm="1">
        <f t="array" ref="J24">INDEX('2 过程管理表单'!$118:$118,24+(COLUMN(H17)-1)*3)</f>
        <v>0</v>
      </c>
      <c r="K24" s="10" cm="1">
        <f t="array" ref="K24">INDEX('2 过程管理表单'!$118:$118,24+(COLUMN(I17)-1)*3)</f>
        <v>0</v>
      </c>
      <c r="L24" s="10" cm="1">
        <f t="array" ref="L24">INDEX('2 过程管理表单'!$118:$118,24+(COLUMN(J17)-1)*3)</f>
        <v>0</v>
      </c>
      <c r="M24" s="10" cm="1">
        <f t="array" ref="M24">INDEX('2 过程管理表单'!$118:$118,24+(COLUMN(K17)-1)*3)</f>
        <v>0</v>
      </c>
      <c r="N24" s="10" cm="1">
        <f t="array" ref="N24">INDEX('2 过程管理表单'!$118:$118,24+(COLUMN(L17)-1)*3)</f>
        <v>0</v>
      </c>
    </row>
    <row r="25" spans="1:14">
      <c r="A25" t="s">
        <v>124</v>
      </c>
      <c r="B25" t="s">
        <v>6325</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6322</v>
      </c>
      <c r="C26" s="10" cm="1">
        <f t="array" ref="C26">INDEX('2 过程管理表单'!$143:$143,26+(COLUMN(A17)-1)*3)</f>
        <v>0</v>
      </c>
      <c r="D26" s="10" cm="1">
        <f t="array" ref="D26">INDEX('2 过程管理表单'!$143:$143,26+(COLUMN(B17)-1)*3)</f>
        <v>0</v>
      </c>
      <c r="E26" s="10" cm="1">
        <f t="array" ref="E26">INDEX('2 过程管理表单'!$143:$143,26+(COLUMN(C17)-1)*3)</f>
        <v>0</v>
      </c>
      <c r="F26" s="10" cm="1">
        <f t="array" ref="F26">INDEX('2 过程管理表单'!$143:$143,26+(COLUMN(D17)-1)*3)</f>
        <v>0</v>
      </c>
      <c r="G26" s="10" cm="1">
        <f t="array" ref="G26">INDEX('2 过程管理表单'!$143:$143,26+(COLUMN(E17)-1)*3)</f>
        <v>0</v>
      </c>
      <c r="H26" s="10" cm="1">
        <f t="array" ref="H26">INDEX('2 过程管理表单'!$143:$143,26+(COLUMN(F17)-1)*3)</f>
        <v>0</v>
      </c>
      <c r="I26" s="10" cm="1">
        <f t="array" ref="I26">INDEX('2 过程管理表单'!$143:$143,26+(COLUMN(G17)-1)*3)</f>
        <v>0</v>
      </c>
      <c r="J26" s="10" cm="1">
        <f t="array" ref="J26">INDEX('2 过程管理表单'!$143:$143,26+(COLUMN(H17)-1)*3)</f>
        <v>0</v>
      </c>
      <c r="K26" s="10" cm="1">
        <f t="array" ref="K26">INDEX('2 过程管理表单'!$143:$143,26+(COLUMN(I17)-1)*3)</f>
        <v>0</v>
      </c>
      <c r="L26" s="10" cm="1">
        <f t="array" ref="L26">INDEX('2 过程管理表单'!$143:$143,26+(COLUMN(J17)-1)*3)</f>
        <v>0</v>
      </c>
      <c r="M26" s="10" cm="1">
        <f t="array" ref="M26">INDEX('2 过程管理表单'!$143:$143,26+(COLUMN(K17)-1)*3)</f>
        <v>0</v>
      </c>
      <c r="N26" s="10" cm="1">
        <f t="array" ref="N26">INDEX('2 过程管理表单'!$143:$143,26+(COLUMN(L17)-1)*3)</f>
        <v>0</v>
      </c>
    </row>
    <row r="27" spans="1:14">
      <c r="A27" t="s">
        <v>127</v>
      </c>
      <c r="B27" t="s">
        <v>6323</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6324</v>
      </c>
      <c r="C28" s="10" cm="1">
        <f t="array" ref="C28">INDEX('2 过程管理表单'!$143:$143,24+(COLUMN(A21)-1)*3)</f>
        <v>0</v>
      </c>
      <c r="D28" s="10" cm="1">
        <f t="array" ref="D28">INDEX('2 过程管理表单'!$143:$143,24+(COLUMN(B21)-1)*3)</f>
        <v>0</v>
      </c>
      <c r="E28" s="10" cm="1">
        <f t="array" ref="E28">INDEX('2 过程管理表单'!$143:$143,24+(COLUMN(C21)-1)*3)</f>
        <v>0</v>
      </c>
      <c r="F28" s="10" cm="1">
        <f t="array" ref="F28">INDEX('2 过程管理表单'!$143:$143,24+(COLUMN(D21)-1)*3)</f>
        <v>0</v>
      </c>
      <c r="G28" s="10" cm="1">
        <f t="array" ref="G28">INDEX('2 过程管理表单'!$143:$143,24+(COLUMN(E21)-1)*3)</f>
        <v>0</v>
      </c>
      <c r="H28" s="10" cm="1">
        <f t="array" ref="H28">INDEX('2 过程管理表单'!$143:$143,24+(COLUMN(F21)-1)*3)</f>
        <v>0</v>
      </c>
      <c r="I28" s="10" cm="1">
        <f t="array" ref="I28">INDEX('2 过程管理表单'!$143:$143,24+(COLUMN(G21)-1)*3)</f>
        <v>0</v>
      </c>
      <c r="J28" s="10" cm="1">
        <f t="array" ref="J28">INDEX('2 过程管理表单'!$143:$143,24+(COLUMN(H21)-1)*3)</f>
        <v>0</v>
      </c>
      <c r="K28" s="10" cm="1">
        <f t="array" ref="K28">INDEX('2 过程管理表单'!$143:$143,24+(COLUMN(I21)-1)*3)</f>
        <v>0</v>
      </c>
      <c r="L28" s="10" cm="1">
        <f t="array" ref="L28">INDEX('2 过程管理表单'!$143:$143,24+(COLUMN(J21)-1)*3)</f>
        <v>0</v>
      </c>
      <c r="M28" s="10" cm="1">
        <f t="array" ref="M28">INDEX('2 过程管理表单'!$143:$143,24+(COLUMN(K21)-1)*3)</f>
        <v>0</v>
      </c>
      <c r="N28" s="10" cm="1">
        <f t="array" ref="N28">INDEX('2 过程管理表单'!$143:$143,24+(COLUMN(L21)-1)*3)</f>
        <v>0</v>
      </c>
    </row>
    <row r="29" spans="1:14">
      <c r="A29" t="s">
        <v>127</v>
      </c>
      <c r="B29" t="s">
        <v>6325</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6322</v>
      </c>
      <c r="C30" s="10" cm="1">
        <f t="array" ref="C30">INDEX('2 过程管理表单'!$162:$162,26+(COLUMN(A21)-1)*3)</f>
        <v>101.778385772914</v>
      </c>
      <c r="D30" s="10" cm="1">
        <f t="array" ref="D30">INDEX('2 过程管理表单'!$162:$162,26+(COLUMN(B21)-1)*3)</f>
        <v>91.9288645690834</v>
      </c>
      <c r="E30" s="10" cm="1">
        <f t="array" ref="E30">INDEX('2 过程管理表单'!$162:$162,26+(COLUMN(C21)-1)*3)</f>
        <v>101.778385772914</v>
      </c>
      <c r="F30" s="10" cm="1">
        <f t="array" ref="F30">INDEX('2 过程管理表单'!$162:$162,26+(COLUMN(D21)-1)*3)</f>
        <v>98.4952120383037</v>
      </c>
      <c r="G30" s="10" cm="1">
        <f t="array" ref="G30">INDEX('2 过程管理表单'!$162:$162,26+(COLUMN(E21)-1)*3)</f>
        <v>101.778385772914</v>
      </c>
      <c r="H30" s="10" cm="1">
        <f t="array" ref="H30">INDEX('2 过程管理表单'!$162:$162,26+(COLUMN(F21)-1)*3)</f>
        <v>98.4952120383037</v>
      </c>
      <c r="I30" s="10" cm="1">
        <f t="array" ref="I30">INDEX('2 过程管理表单'!$162:$162,26+(COLUMN(G21)-1)*3)</f>
        <v>75.5129958960328</v>
      </c>
      <c r="J30" s="10" cm="1">
        <f t="array" ref="J30">INDEX('2 过程管理表单'!$162:$162,26+(COLUMN(H21)-1)*3)</f>
        <v>0</v>
      </c>
      <c r="K30" s="10" cm="1">
        <f t="array" ref="K30">INDEX('2 过程管理表单'!$162:$162,26+(COLUMN(I21)-1)*3)</f>
        <v>0</v>
      </c>
      <c r="L30" s="10" cm="1">
        <f t="array" ref="L30">INDEX('2 过程管理表单'!$162:$162,26+(COLUMN(J21)-1)*3)</f>
        <v>0</v>
      </c>
      <c r="M30" s="10" cm="1">
        <f t="array" ref="M30">INDEX('2 过程管理表单'!$162:$162,26+(COLUMN(K21)-1)*3)</f>
        <v>0</v>
      </c>
      <c r="N30" s="10" cm="1">
        <f t="array" ref="N30">INDEX('2 过程管理表单'!$162:$162,26+(COLUMN(L21)-1)*3)</f>
        <v>0</v>
      </c>
    </row>
    <row r="31" spans="1:14">
      <c r="A31" t="s">
        <v>130</v>
      </c>
      <c r="B31" t="s">
        <v>6323</v>
      </c>
      <c r="C31" s="10">
        <f>C30</f>
        <v>101.778385772914</v>
      </c>
      <c r="D31" s="10">
        <f>C31+D30</f>
        <v>193.707250341997</v>
      </c>
      <c r="E31" s="10">
        <f t="shared" ref="E31:N31" si="14">D31+E30</f>
        <v>295.485636114911</v>
      </c>
      <c r="F31" s="10">
        <f t="shared" si="14"/>
        <v>393.980848153215</v>
      </c>
      <c r="G31" s="10">
        <f t="shared" si="14"/>
        <v>495.759233926129</v>
      </c>
      <c r="H31" s="10">
        <f t="shared" si="14"/>
        <v>594.254445964432</v>
      </c>
      <c r="I31" s="10">
        <f t="shared" si="14"/>
        <v>669.767441860465</v>
      </c>
      <c r="J31" s="10">
        <f t="shared" si="14"/>
        <v>669.767441860465</v>
      </c>
      <c r="K31" s="10">
        <f t="shared" si="14"/>
        <v>669.767441860465</v>
      </c>
      <c r="L31" s="10">
        <f t="shared" si="14"/>
        <v>669.767441860465</v>
      </c>
      <c r="M31" s="10">
        <f t="shared" si="14"/>
        <v>669.767441860465</v>
      </c>
      <c r="N31" s="10">
        <f t="shared" si="14"/>
        <v>669.767441860465</v>
      </c>
    </row>
    <row r="32" spans="1:14">
      <c r="A32" t="s">
        <v>130</v>
      </c>
      <c r="B32" t="s">
        <v>6324</v>
      </c>
      <c r="C32" s="10" cm="1">
        <f t="array" ref="C32">INDEX('2 过程管理表单'!$162:$162,24+(COLUMN(A25)-1)*3)</f>
        <v>0</v>
      </c>
      <c r="D32" s="10" cm="1">
        <f t="array" ref="D32">INDEX('2 过程管理表单'!$162:$162,24+(COLUMN(B25)-1)*3)</f>
        <v>0</v>
      </c>
      <c r="E32" s="10" cm="1">
        <f t="array" ref="E32">INDEX('2 过程管理表单'!$162:$162,24+(COLUMN(C25)-1)*3)</f>
        <v>0</v>
      </c>
      <c r="F32" s="10" cm="1">
        <f t="array" ref="F32">INDEX('2 过程管理表单'!$162:$162,24+(COLUMN(D25)-1)*3)</f>
        <v>0</v>
      </c>
      <c r="G32" s="10" cm="1">
        <f t="array" ref="G32">INDEX('2 过程管理表单'!$162:$162,24+(COLUMN(E25)-1)*3)</f>
        <v>0</v>
      </c>
      <c r="H32" s="10" cm="1">
        <f t="array" ref="H32">INDEX('2 过程管理表单'!$162:$162,24+(COLUMN(F25)-1)*3)</f>
        <v>0</v>
      </c>
      <c r="I32" s="10" cm="1">
        <f t="array" ref="I32">INDEX('2 过程管理表单'!$162:$162,24+(COLUMN(G25)-1)*3)</f>
        <v>0</v>
      </c>
      <c r="J32" s="10" cm="1">
        <f t="array" ref="J32">INDEX('2 过程管理表单'!$162:$162,24+(COLUMN(H25)-1)*3)</f>
        <v>0</v>
      </c>
      <c r="K32" s="10" cm="1">
        <f t="array" ref="K32">INDEX('2 过程管理表单'!$162:$162,24+(COLUMN(I25)-1)*3)</f>
        <v>0</v>
      </c>
      <c r="L32" s="10" cm="1">
        <f t="array" ref="L32">INDEX('2 过程管理表单'!$162:$162,24+(COLUMN(J25)-1)*3)</f>
        <v>0</v>
      </c>
      <c r="M32" s="10" cm="1">
        <f t="array" ref="M32">INDEX('2 过程管理表单'!$162:$162,24+(COLUMN(K25)-1)*3)</f>
        <v>0</v>
      </c>
      <c r="N32" s="10" cm="1">
        <f t="array" ref="N32">INDEX('2 过程管理表单'!$162:$162,24+(COLUMN(L25)-1)*3)</f>
        <v>0</v>
      </c>
    </row>
    <row r="33" spans="1:14">
      <c r="A33" t="s">
        <v>130</v>
      </c>
      <c r="B33" t="s">
        <v>6325</v>
      </c>
      <c r="C33" s="10">
        <f>C32</f>
        <v>0</v>
      </c>
      <c r="D33" s="10">
        <f>C33+D32</f>
        <v>0</v>
      </c>
      <c r="E33" s="10">
        <f t="shared" ref="E33:N33" si="15">D33+E32</f>
        <v>0</v>
      </c>
      <c r="F33" s="10">
        <f t="shared" si="15"/>
        <v>0</v>
      </c>
      <c r="G33" s="10">
        <f t="shared" si="15"/>
        <v>0</v>
      </c>
      <c r="H33" s="10">
        <f t="shared" si="15"/>
        <v>0</v>
      </c>
      <c r="I33" s="10">
        <f t="shared" si="15"/>
        <v>0</v>
      </c>
      <c r="J33" s="10">
        <f t="shared" si="15"/>
        <v>0</v>
      </c>
      <c r="K33" s="10">
        <f t="shared" si="15"/>
        <v>0</v>
      </c>
      <c r="L33" s="10">
        <f t="shared" si="15"/>
        <v>0</v>
      </c>
      <c r="M33" s="10">
        <f t="shared" si="15"/>
        <v>0</v>
      </c>
      <c r="N33" s="10">
        <f t="shared" si="15"/>
        <v>0</v>
      </c>
    </row>
    <row r="34" spans="2:14">
      <c r="B34" t="s">
        <v>7279</v>
      </c>
      <c r="C34" s="11">
        <f t="shared" ref="C34:N34" si="16">C6+C10+C14+C18+C22+C26+C30+C2</f>
        <v>101.778385772914</v>
      </c>
      <c r="D34" s="11">
        <f t="shared" si="16"/>
        <v>91.9288645690834</v>
      </c>
      <c r="E34" s="11">
        <f t="shared" si="16"/>
        <v>101.778385772914</v>
      </c>
      <c r="F34" s="11">
        <f t="shared" si="16"/>
        <v>98.4952120383037</v>
      </c>
      <c r="G34" s="11">
        <f t="shared" si="16"/>
        <v>101.778385772914</v>
      </c>
      <c r="H34" s="11">
        <f t="shared" si="16"/>
        <v>98.4952120383037</v>
      </c>
      <c r="I34" s="11">
        <f t="shared" si="16"/>
        <v>75.5129958960328</v>
      </c>
      <c r="J34" s="11">
        <f t="shared" si="16"/>
        <v>0</v>
      </c>
      <c r="K34" s="11">
        <f t="shared" si="16"/>
        <v>0</v>
      </c>
      <c r="L34" s="11">
        <f t="shared" si="16"/>
        <v>0</v>
      </c>
      <c r="M34" s="11">
        <f t="shared" si="16"/>
        <v>0</v>
      </c>
      <c r="N34" s="11">
        <f t="shared" si="16"/>
        <v>0</v>
      </c>
    </row>
    <row r="35" spans="2:14">
      <c r="B35" t="s">
        <v>7280</v>
      </c>
      <c r="C35" s="10">
        <f>C34</f>
        <v>101.778385772914</v>
      </c>
      <c r="D35" s="10">
        <f>C35+D34</f>
        <v>193.707250341997</v>
      </c>
      <c r="E35" s="10">
        <f t="shared" ref="E35:N35" si="17">D35+E34</f>
        <v>295.485636114911</v>
      </c>
      <c r="F35" s="10">
        <f t="shared" si="17"/>
        <v>393.980848153215</v>
      </c>
      <c r="G35" s="10">
        <f t="shared" si="17"/>
        <v>495.759233926129</v>
      </c>
      <c r="H35" s="10">
        <f t="shared" si="17"/>
        <v>594.254445964432</v>
      </c>
      <c r="I35" s="10">
        <f t="shared" si="17"/>
        <v>669.767441860465</v>
      </c>
      <c r="J35" s="10">
        <f t="shared" si="17"/>
        <v>669.767441860465</v>
      </c>
      <c r="K35" s="10">
        <f t="shared" si="17"/>
        <v>669.767441860465</v>
      </c>
      <c r="L35" s="10">
        <f t="shared" si="17"/>
        <v>669.767441860465</v>
      </c>
      <c r="M35" s="10">
        <f t="shared" si="17"/>
        <v>669.767441860465</v>
      </c>
      <c r="N35" s="10">
        <f t="shared" si="17"/>
        <v>669.767441860465</v>
      </c>
    </row>
    <row r="36" spans="2:14">
      <c r="B36" t="s">
        <v>7281</v>
      </c>
      <c r="C36" s="11">
        <f t="shared" ref="C36:N36" si="18">C4+C8+C12+C16+C20+C24+C28+C32</f>
        <v>193801.83</v>
      </c>
      <c r="D36" s="11">
        <f t="shared" si="18"/>
        <v>193801.83</v>
      </c>
      <c r="E36" s="11">
        <f t="shared" si="18"/>
        <v>193801.83</v>
      </c>
      <c r="F36" s="11">
        <f t="shared" si="18"/>
        <v>193801.83</v>
      </c>
      <c r="G36" s="11">
        <f t="shared" si="18"/>
        <v>193801.83</v>
      </c>
      <c r="H36" s="11">
        <f t="shared" si="18"/>
        <v>193801.83</v>
      </c>
      <c r="I36" s="11">
        <f t="shared" si="18"/>
        <v>193801.83</v>
      </c>
      <c r="J36" s="11">
        <f t="shared" si="18"/>
        <v>193801.83</v>
      </c>
      <c r="K36" s="11">
        <f t="shared" si="18"/>
        <v>193801.83</v>
      </c>
      <c r="L36" s="11">
        <f t="shared" si="18"/>
        <v>193801.83</v>
      </c>
      <c r="M36" s="11">
        <f t="shared" si="18"/>
        <v>193801.83</v>
      </c>
      <c r="N36" s="11">
        <f t="shared" si="18"/>
        <v>193801.83</v>
      </c>
    </row>
    <row r="37" spans="2:14">
      <c r="B37" t="s">
        <v>7282</v>
      </c>
      <c r="C37" s="10">
        <f>C36</f>
        <v>193801.83</v>
      </c>
      <c r="D37" s="10">
        <f>C37+D36</f>
        <v>387603.66</v>
      </c>
      <c r="E37" s="10">
        <f t="shared" ref="E37:N37" si="19">D37+E36</f>
        <v>581405.49</v>
      </c>
      <c r="F37" s="10">
        <f t="shared" si="19"/>
        <v>775207.32</v>
      </c>
      <c r="G37" s="10">
        <f t="shared" si="19"/>
        <v>969009.15</v>
      </c>
      <c r="H37" s="10">
        <f t="shared" si="19"/>
        <v>1162810.98</v>
      </c>
      <c r="I37" s="10">
        <f t="shared" si="19"/>
        <v>1356612.81</v>
      </c>
      <c r="J37" s="10">
        <f t="shared" si="19"/>
        <v>1550414.64</v>
      </c>
      <c r="K37" s="10">
        <f t="shared" si="19"/>
        <v>1744216.47</v>
      </c>
      <c r="L37" s="10">
        <f t="shared" si="19"/>
        <v>1938018.3</v>
      </c>
      <c r="M37" s="10">
        <f t="shared" si="19"/>
        <v>2131820.13</v>
      </c>
      <c r="N37" s="10">
        <f t="shared" si="19"/>
        <v>2325621.96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workbookViewId="0">
      <selection activeCell="C2" sqref="C2"/>
    </sheetView>
  </sheetViews>
  <sheetFormatPr defaultColWidth="9" defaultRowHeight="13.5"/>
  <cols>
    <col min="1" max="1" width="10.375" customWidth="1"/>
    <col min="2" max="2" width="15" customWidth="1"/>
    <col min="3" max="14" width="12.625"/>
  </cols>
  <sheetData>
    <row r="1" spans="1:14">
      <c r="A1" t="s">
        <v>7283</v>
      </c>
      <c r="C1" t="s">
        <v>766</v>
      </c>
      <c r="D1" t="s">
        <v>767</v>
      </c>
      <c r="E1" t="s">
        <v>768</v>
      </c>
      <c r="F1" t="s">
        <v>769</v>
      </c>
      <c r="G1" t="s">
        <v>770</v>
      </c>
      <c r="H1" t="s">
        <v>771</v>
      </c>
      <c r="I1" t="s">
        <v>772</v>
      </c>
      <c r="J1" t="s">
        <v>773</v>
      </c>
      <c r="K1" t="s">
        <v>774</v>
      </c>
      <c r="L1" t="s">
        <v>775</v>
      </c>
      <c r="M1" t="s">
        <v>776</v>
      </c>
      <c r="N1" t="s">
        <v>777</v>
      </c>
    </row>
    <row r="2" spans="1:14">
      <c r="A2" t="s">
        <v>18</v>
      </c>
      <c r="B2" t="s">
        <v>6322</v>
      </c>
      <c r="C2" cm="1">
        <f t="array" ref="C2">INDEX('2 过程管理表单'!$20:$20,26+(COLUMN(A1)-1)*3)</f>
        <v>168440.555555556</v>
      </c>
      <c r="D2" cm="1">
        <f t="array" ref="D2">INDEX('2 过程管理表单'!$20:$20,26+(COLUMN(B1)-1)*3)</f>
        <v>152139.856630824</v>
      </c>
      <c r="E2" cm="1">
        <f t="array" ref="E2">INDEX('2 过程管理表单'!$20:$20,26+(COLUMN(C1)-1)*3)</f>
        <v>168440.555555556</v>
      </c>
      <c r="F2" cm="1">
        <f t="array" ref="F2">INDEX('2 过程管理表单'!$20:$20,26+(COLUMN(D1)-1)*3)</f>
        <v>163006.989247312</v>
      </c>
      <c r="G2" cm="1">
        <f t="array" ref="G2">INDEX('2 过程管理表单'!$20:$20,26+(COLUMN(E1)-1)*3)</f>
        <v>168440.555555556</v>
      </c>
      <c r="H2" cm="1">
        <f t="array" ref="H2">INDEX('2 过程管理表单'!$20:$20,26+(COLUMN(F1)-1)*3)</f>
        <v>163006.989247312</v>
      </c>
      <c r="I2" cm="1">
        <f t="array" ref="I2">INDEX('2 过程管理表单'!$20:$20,26+(COLUMN(G1)-1)*3)</f>
        <v>168440.555555556</v>
      </c>
      <c r="J2" cm="1">
        <f t="array" ref="J2">INDEX('2 过程管理表单'!$20:$20,26+(COLUMN(H1)-1)*3)</f>
        <v>168440.555555556</v>
      </c>
      <c r="K2" cm="1">
        <f t="array" ref="K2">INDEX('2 过程管理表单'!$20:$20,26+(COLUMN(I1)-1)*3)</f>
        <v>123685.778443114</v>
      </c>
      <c r="L2" cm="1">
        <f t="array" ref="L2">INDEX('2 过程管理表单'!$20:$20,26+(COLUMN(J1)-1)*3)</f>
        <v>127808.637724551</v>
      </c>
      <c r="M2" cm="1">
        <f t="array" ref="M2">INDEX('2 过程管理表单'!$20:$20,26+(COLUMN(K1)-1)*3)</f>
        <v>123685.778443114</v>
      </c>
      <c r="N2" cm="1">
        <f t="array" ref="N2">INDEX('2 过程管理表单'!$20:$20,26+(COLUMN(L1)-1)*3)</f>
        <v>127808.637724551</v>
      </c>
    </row>
    <row r="3" spans="1:14">
      <c r="A3" t="s">
        <v>18</v>
      </c>
      <c r="B3" t="s">
        <v>6323</v>
      </c>
      <c r="C3">
        <f>C2</f>
        <v>168440.555555556</v>
      </c>
      <c r="D3">
        <f>C3+D2</f>
        <v>320580.41218638</v>
      </c>
      <c r="E3">
        <f t="shared" ref="E3:N3" si="0">D3+E2</f>
        <v>489020.967741936</v>
      </c>
      <c r="F3">
        <f t="shared" si="0"/>
        <v>652027.956989247</v>
      </c>
      <c r="G3">
        <f t="shared" si="0"/>
        <v>820468.512544803</v>
      </c>
      <c r="H3">
        <f t="shared" si="0"/>
        <v>983475.501792115</v>
      </c>
      <c r="I3">
        <f t="shared" si="0"/>
        <v>1151916.05734767</v>
      </c>
      <c r="J3">
        <f t="shared" si="0"/>
        <v>1320356.61290323</v>
      </c>
      <c r="K3">
        <f t="shared" si="0"/>
        <v>1444042.39134634</v>
      </c>
      <c r="L3">
        <f t="shared" si="0"/>
        <v>1571851.02907089</v>
      </c>
      <c r="M3">
        <f t="shared" si="0"/>
        <v>1695536.807514</v>
      </c>
      <c r="N3">
        <f t="shared" si="0"/>
        <v>1823345.44523856</v>
      </c>
    </row>
    <row r="4" spans="1:14">
      <c r="A4" t="s">
        <v>18</v>
      </c>
      <c r="B4" t="s">
        <v>6324</v>
      </c>
      <c r="C4" cm="1">
        <f t="array" ref="C4">INDEX('2 过程管理表单'!$20:$20,24+(COLUMN(A1)-1)*3)</f>
        <v>173900.895522388</v>
      </c>
      <c r="D4" cm="1">
        <f t="array" ref="D4">INDEX('2 过程管理表单'!$20:$20,24+(COLUMN(B1)-1)*3)</f>
        <v>173900.895522388</v>
      </c>
      <c r="E4" cm="1">
        <f t="array" ref="E4">INDEX('2 过程管理表单'!$20:$20,24+(COLUMN(C1)-1)*3)</f>
        <v>173900.895522388</v>
      </c>
      <c r="F4" cm="1">
        <f t="array" ref="F4">INDEX('2 过程管理表单'!$20:$20,24+(COLUMN(D1)-1)*3)</f>
        <v>173900.895522388</v>
      </c>
      <c r="G4" cm="1">
        <f t="array" ref="G4">INDEX('2 过程管理表单'!$20:$20,24+(COLUMN(E1)-1)*3)</f>
        <v>173900.895522388</v>
      </c>
      <c r="H4" cm="1">
        <f t="array" ref="H4">INDEX('2 过程管理表单'!$20:$20,24+(COLUMN(F1)-1)*3)</f>
        <v>173900.895522388</v>
      </c>
      <c r="I4" cm="1">
        <f t="array" ref="I4">INDEX('2 过程管理表单'!$20:$20,24+(COLUMN(G1)-1)*3)</f>
        <v>173900.895522388</v>
      </c>
      <c r="J4" cm="1">
        <f t="array" ref="J4">INDEX('2 过程管理表单'!$20:$20,24+(COLUMN(H1)-1)*3)</f>
        <v>173900.895522388</v>
      </c>
      <c r="K4" cm="1">
        <f t="array" ref="K4">INDEX('2 过程管理表单'!$20:$20,24+(COLUMN(I1)-1)*3)</f>
        <v>173900.895522388</v>
      </c>
      <c r="L4" cm="1">
        <f t="array" ref="L4">INDEX('2 过程管理表单'!$20:$20,24+(COLUMN(J1)-1)*3)</f>
        <v>173900.895522388</v>
      </c>
      <c r="M4" cm="1">
        <f t="array" ref="M4">INDEX('2 过程管理表单'!$20:$20,24+(COLUMN(K1)-1)*3)</f>
        <v>173900.895522388</v>
      </c>
      <c r="N4" cm="1">
        <f t="array" ref="N4">INDEX('2 过程管理表单'!$20:$20,24+(COLUMN(L1)-1)*3)</f>
        <v>173900.895522388</v>
      </c>
    </row>
    <row r="5" spans="1:14">
      <c r="A5" t="s">
        <v>18</v>
      </c>
      <c r="B5" t="s">
        <v>6325</v>
      </c>
      <c r="C5">
        <f>C4</f>
        <v>173900.895522388</v>
      </c>
      <c r="D5">
        <f>C5+D4</f>
        <v>347801.791044776</v>
      </c>
      <c r="E5">
        <f t="shared" ref="E5:N5" si="1">D5+E4</f>
        <v>521702.686567164</v>
      </c>
      <c r="F5">
        <f t="shared" si="1"/>
        <v>695603.582089552</v>
      </c>
      <c r="G5">
        <f t="shared" si="1"/>
        <v>869504.47761194</v>
      </c>
      <c r="H5">
        <f t="shared" si="1"/>
        <v>1043405.37313433</v>
      </c>
      <c r="I5">
        <f t="shared" si="1"/>
        <v>1217306.26865672</v>
      </c>
      <c r="J5">
        <f t="shared" si="1"/>
        <v>1391207.1641791</v>
      </c>
      <c r="K5">
        <f t="shared" si="1"/>
        <v>1565108.05970149</v>
      </c>
      <c r="L5">
        <f t="shared" si="1"/>
        <v>1739008.95522388</v>
      </c>
      <c r="M5">
        <f t="shared" si="1"/>
        <v>1912909.85074627</v>
      </c>
      <c r="N5">
        <f t="shared" si="1"/>
        <v>2086810.74626866</v>
      </c>
    </row>
    <row r="6" spans="1:14">
      <c r="A6" t="s">
        <v>871</v>
      </c>
      <c r="B6" t="s">
        <v>6322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6323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6324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6325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6322</v>
      </c>
      <c r="C10" cm="1">
        <f t="array" ref="C10">INDEX('2 过程管理表单'!$58:$58,26+(COLUMN(A1)-1)*3)</f>
        <v>35862.5835616438</v>
      </c>
      <c r="D10" cm="1">
        <f t="array" ref="D10">INDEX('2 过程管理表单'!$58:$58,26+(COLUMN(B1)-1)*3)</f>
        <v>32392.0109589041</v>
      </c>
      <c r="E10" cm="1">
        <f t="array" ref="E10">INDEX('2 过程管理表单'!$58:$58,26+(COLUMN(C1)-1)*3)</f>
        <v>35862.5835616438</v>
      </c>
      <c r="F10" cm="1">
        <f t="array" ref="F10">INDEX('2 过程管理表单'!$58:$58,26+(COLUMN(D1)-1)*3)</f>
        <v>34705.7260273973</v>
      </c>
      <c r="G10" cm="1">
        <f t="array" ref="G10">INDEX('2 过程管理表单'!$58:$58,26+(COLUMN(E1)-1)*3)</f>
        <v>35862.5835616438</v>
      </c>
      <c r="H10" cm="1">
        <f t="array" ref="H10">INDEX('2 过程管理表单'!$58:$58,26+(COLUMN(F1)-1)*3)</f>
        <v>34705.7260273973</v>
      </c>
      <c r="I10" cm="1">
        <f t="array" ref="I10">INDEX('2 过程管理表单'!$58:$58,26+(COLUMN(G1)-1)*3)</f>
        <v>35862.5835616438</v>
      </c>
      <c r="J10" cm="1">
        <f t="array" ref="J10">INDEX('2 过程管理表单'!$58:$58,26+(COLUMN(H1)-1)*3)</f>
        <v>34705.7260273973</v>
      </c>
      <c r="K10" cm="1">
        <f t="array" ref="K10">INDEX('2 过程管理表单'!$58:$58,26+(COLUMN(I1)-1)*3)</f>
        <v>40260</v>
      </c>
      <c r="L10" cm="1">
        <f t="array" ref="L10">INDEX('2 过程管理表单'!$58:$58,26+(COLUMN(J1)-1)*3)</f>
        <v>0</v>
      </c>
      <c r="M10" cm="1">
        <f t="array" ref="M10">INDEX('2 过程管理表单'!$58:$58,26+(COLUMN(K1)-1)*3)</f>
        <v>0</v>
      </c>
      <c r="N10" cm="1">
        <f t="array" ref="N10">INDEX('2 过程管理表单'!$58:$58,26+(COLUMN(L1)-1)*3)</f>
        <v>0</v>
      </c>
    </row>
    <row r="11" spans="1:14">
      <c r="A11" t="s">
        <v>14</v>
      </c>
      <c r="B11" t="s">
        <v>6323</v>
      </c>
      <c r="C11">
        <f>C10</f>
        <v>35862.5835616438</v>
      </c>
      <c r="D11">
        <f>C11+D10</f>
        <v>68254.594520548</v>
      </c>
      <c r="E11">
        <f t="shared" ref="E11:N11" si="4">D11+E10</f>
        <v>104117.178082192</v>
      </c>
      <c r="F11">
        <f t="shared" si="4"/>
        <v>138822.904109589</v>
      </c>
      <c r="G11">
        <f t="shared" si="4"/>
        <v>174685.487671233</v>
      </c>
      <c r="H11">
        <f t="shared" si="4"/>
        <v>209391.21369863</v>
      </c>
      <c r="I11">
        <f t="shared" si="4"/>
        <v>245253.797260274</v>
      </c>
      <c r="J11">
        <f t="shared" si="4"/>
        <v>279959.523287671</v>
      </c>
      <c r="K11">
        <f t="shared" si="4"/>
        <v>320219.523287671</v>
      </c>
      <c r="L11">
        <f t="shared" si="4"/>
        <v>320219.523287671</v>
      </c>
      <c r="M11">
        <f t="shared" si="4"/>
        <v>320219.523287671</v>
      </c>
      <c r="N11">
        <f t="shared" si="4"/>
        <v>320219.523287671</v>
      </c>
    </row>
    <row r="12" spans="1:14">
      <c r="A12" t="s">
        <v>14</v>
      </c>
      <c r="B12" t="s">
        <v>6324</v>
      </c>
      <c r="C12" cm="1">
        <f t="array" ref="C12">INDEX('2 过程管理表单'!$58:$58,24+(COLUMN(A9)-1)*3)</f>
        <v>38168.4748427673</v>
      </c>
      <c r="D12" cm="1">
        <f t="array" ref="D12">INDEX('2 过程管理表单'!$58:$58,24+(COLUMN(B9)-1)*3)</f>
        <v>38168.4748427673</v>
      </c>
      <c r="E12" cm="1">
        <f t="array" ref="E12">INDEX('2 过程管理表单'!$58:$58,24+(COLUMN(C9)-1)*3)</f>
        <v>38168.4748427673</v>
      </c>
      <c r="F12" cm="1">
        <f t="array" ref="F12">INDEX('2 过程管理表单'!$58:$58,24+(COLUMN(D9)-1)*3)</f>
        <v>38168.4748427673</v>
      </c>
      <c r="G12" cm="1">
        <f t="array" ref="G12">INDEX('2 过程管理表单'!$58:$58,24+(COLUMN(E9)-1)*3)</f>
        <v>38168.4748427673</v>
      </c>
      <c r="H12" cm="1">
        <f t="array" ref="H12">INDEX('2 过程管理表单'!$58:$58,24+(COLUMN(F9)-1)*3)</f>
        <v>38168.4748427673</v>
      </c>
      <c r="I12" cm="1">
        <f t="array" ref="I12">INDEX('2 过程管理表单'!$58:$58,24+(COLUMN(G9)-1)*3)</f>
        <v>38168.4748427673</v>
      </c>
      <c r="J12" cm="1">
        <f t="array" ref="J12">INDEX('2 过程管理表单'!$58:$58,24+(COLUMN(H9)-1)*3)</f>
        <v>38168.4748427673</v>
      </c>
      <c r="K12" cm="1">
        <f t="array" ref="K12">INDEX('2 过程管理表单'!$58:$58,24+(COLUMN(I9)-1)*3)</f>
        <v>38168.4748427673</v>
      </c>
      <c r="L12" cm="1">
        <f t="array" ref="L12">INDEX('2 过程管理表单'!$58:$58,24+(COLUMN(J9)-1)*3)</f>
        <v>38168.4748427673</v>
      </c>
      <c r="M12" cm="1">
        <f t="array" ref="M12">INDEX('2 过程管理表单'!$58:$58,24+(COLUMN(K9)-1)*3)</f>
        <v>38168.4748427673</v>
      </c>
      <c r="N12" cm="1">
        <f t="array" ref="N12">INDEX('2 过程管理表单'!$58:$58,24+(COLUMN(L9)-1)*3)</f>
        <v>38168.4748427673</v>
      </c>
    </row>
    <row r="13" spans="1:14">
      <c r="A13" t="s">
        <v>14</v>
      </c>
      <c r="B13" t="s">
        <v>6325</v>
      </c>
      <c r="C13">
        <f>C12</f>
        <v>38168.4748427673</v>
      </c>
      <c r="D13">
        <f>C13+D12</f>
        <v>76336.9496855346</v>
      </c>
      <c r="E13">
        <f t="shared" ref="E13:N13" si="5">D13+E12</f>
        <v>114505.424528302</v>
      </c>
      <c r="F13">
        <f t="shared" si="5"/>
        <v>152673.899371069</v>
      </c>
      <c r="G13">
        <f t="shared" si="5"/>
        <v>190842.374213836</v>
      </c>
      <c r="H13">
        <f t="shared" si="5"/>
        <v>229010.849056604</v>
      </c>
      <c r="I13">
        <f t="shared" si="5"/>
        <v>267179.323899371</v>
      </c>
      <c r="J13">
        <f t="shared" si="5"/>
        <v>305347.798742138</v>
      </c>
      <c r="K13">
        <f t="shared" si="5"/>
        <v>343516.273584906</v>
      </c>
      <c r="L13">
        <f t="shared" si="5"/>
        <v>381684.748427673</v>
      </c>
      <c r="M13">
        <f t="shared" si="5"/>
        <v>419853.22327044</v>
      </c>
      <c r="N13">
        <f t="shared" si="5"/>
        <v>458021.698113208</v>
      </c>
    </row>
    <row r="14" spans="1:14">
      <c r="A14" t="s">
        <v>938</v>
      </c>
      <c r="B14" t="s">
        <v>6322</v>
      </c>
      <c r="C14" cm="1">
        <f t="array" ref="C14">INDEX('2 过程管理表单'!$67:$67,26+(COLUMN(A1)-1)*3)</f>
        <v>0</v>
      </c>
      <c r="D14" cm="1">
        <f t="array" ref="D14">INDEX('2 过程管理表单'!$67:$67,26+(COLUMN(B1)-1)*3)</f>
        <v>0</v>
      </c>
      <c r="E14" cm="1">
        <f t="array" ref="E14">INDEX('2 过程管理表单'!$67:$67,26+(COLUMN(C1)-1)*3)</f>
        <v>0</v>
      </c>
      <c r="F14" cm="1">
        <f t="array" ref="F14">INDEX('2 过程管理表单'!$67:$67,26+(COLUMN(D1)-1)*3)</f>
        <v>0</v>
      </c>
      <c r="G14" cm="1">
        <f t="array" ref="G14">INDEX('2 过程管理表单'!$67:$67,26+(COLUMN(E1)-1)*3)</f>
        <v>0</v>
      </c>
      <c r="H14" cm="1">
        <f t="array" ref="H14">INDEX('2 过程管理表单'!$67:$67,26+(COLUMN(F1)-1)*3)</f>
        <v>0</v>
      </c>
      <c r="I14" cm="1">
        <f t="array" ref="I14">INDEX('2 过程管理表单'!$67:$67,26+(COLUMN(G1)-1)*3)</f>
        <v>0</v>
      </c>
      <c r="J14" cm="1">
        <f t="array" ref="J14">INDEX('2 过程管理表单'!$67:$67,26+(COLUMN(H1)-1)*3)</f>
        <v>0</v>
      </c>
      <c r="K14" cm="1">
        <f t="array" ref="K14">INDEX('2 过程管理表单'!$67:$67,26+(COLUMN(I1)-1)*3)</f>
        <v>0</v>
      </c>
      <c r="L14" cm="1">
        <f t="array" ref="L14">INDEX('2 过程管理表单'!$67:$67,26+(COLUMN(J1)-1)*3)</f>
        <v>0</v>
      </c>
      <c r="M14" cm="1">
        <f t="array" ref="M14">INDEX('2 过程管理表单'!$67:$67,26+(COLUMN(K1)-1)*3)</f>
        <v>0</v>
      </c>
      <c r="N14" cm="1">
        <f t="array" ref="N14">INDEX('2 过程管理表单'!$67:$67,26+(COLUMN(L1)-1)*3)</f>
        <v>0</v>
      </c>
    </row>
    <row r="15" spans="1:14">
      <c r="A15" t="s">
        <v>938</v>
      </c>
      <c r="B15" t="s">
        <v>6323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6324</v>
      </c>
      <c r="C16" cm="1">
        <f t="array" ref="C16">INDEX('2 过程管理表单'!$67:$67,24+(COLUMN(A13)-1)*3)</f>
        <v>0</v>
      </c>
      <c r="D16" cm="1">
        <f t="array" ref="D16">INDEX('2 过程管理表单'!$67:$67,24+(COLUMN(B13)-1)*3)</f>
        <v>0</v>
      </c>
      <c r="E16" cm="1">
        <f t="array" ref="E16">INDEX('2 过程管理表单'!$67:$67,24+(COLUMN(C13)-1)*3)</f>
        <v>0</v>
      </c>
      <c r="F16" cm="1">
        <f t="array" ref="F16">INDEX('2 过程管理表单'!$67:$67,24+(COLUMN(D13)-1)*3)</f>
        <v>0</v>
      </c>
      <c r="G16" cm="1">
        <f t="array" ref="G16">INDEX('2 过程管理表单'!$67:$67,24+(COLUMN(E13)-1)*3)</f>
        <v>0</v>
      </c>
      <c r="H16" cm="1">
        <f t="array" ref="H16">INDEX('2 过程管理表单'!$67:$67,24+(COLUMN(F13)-1)*3)</f>
        <v>0</v>
      </c>
      <c r="I16" cm="1">
        <f t="array" ref="I16">INDEX('2 过程管理表单'!$67:$67,24+(COLUMN(G13)-1)*3)</f>
        <v>0</v>
      </c>
      <c r="J16" cm="1">
        <f t="array" ref="J16">INDEX('2 过程管理表单'!$67:$67,24+(COLUMN(H13)-1)*3)</f>
        <v>0</v>
      </c>
      <c r="K16" cm="1">
        <f t="array" ref="K16">INDEX('2 过程管理表单'!$67:$67,24+(COLUMN(I13)-1)*3)</f>
        <v>0</v>
      </c>
      <c r="L16" cm="1">
        <f t="array" ref="L16">INDEX('2 过程管理表单'!$67:$67,24+(COLUMN(J13)-1)*3)</f>
        <v>0</v>
      </c>
      <c r="M16" cm="1">
        <f t="array" ref="M16">INDEX('2 过程管理表单'!$67:$67,24+(COLUMN(K13)-1)*3)</f>
        <v>0</v>
      </c>
      <c r="N16" cm="1">
        <f t="array" ref="N16">INDEX('2 过程管理表单'!$67:$67,24+(COLUMN(L13)-1)*3)</f>
        <v>0</v>
      </c>
    </row>
    <row r="17" spans="1:14">
      <c r="A17" t="s">
        <v>938</v>
      </c>
      <c r="B17" t="s">
        <v>6325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6322</v>
      </c>
      <c r="C18" cm="1">
        <f t="array" ref="C18">INDEX('2 过程管理表单'!$86:$86,26+(COLUMN(A5)-1)*3)</f>
        <v>0</v>
      </c>
      <c r="D18" cm="1">
        <f t="array" ref="D18">INDEX('2 过程管理表单'!$86:$86,26+(COLUMN(B5)-1)*3)</f>
        <v>0</v>
      </c>
      <c r="E18" cm="1">
        <f t="array" ref="E18">INDEX('2 过程管理表单'!$86:$86,26+(COLUMN(C5)-1)*3)</f>
        <v>0</v>
      </c>
      <c r="F18" cm="1">
        <f t="array" ref="F18">INDEX('2 过程管理表单'!$86:$86,26+(COLUMN(D5)-1)*3)</f>
        <v>0</v>
      </c>
      <c r="G18" cm="1">
        <f t="array" ref="G18">INDEX('2 过程管理表单'!$86:$86,26+(COLUMN(E5)-1)*3)</f>
        <v>0</v>
      </c>
      <c r="H18" cm="1">
        <f t="array" ref="H18">INDEX('2 过程管理表单'!$86:$86,26+(COLUMN(F5)-1)*3)</f>
        <v>0</v>
      </c>
      <c r="I18" cm="1">
        <f t="array" ref="I18">INDEX('2 过程管理表单'!$86:$86,26+(COLUMN(G5)-1)*3)</f>
        <v>0</v>
      </c>
      <c r="J18" cm="1">
        <f t="array" ref="J18">INDEX('2 过程管理表单'!$86:$86,26+(COLUMN(H5)-1)*3)</f>
        <v>0</v>
      </c>
      <c r="K18" cm="1">
        <f t="array" ref="K18">INDEX('2 过程管理表单'!$86:$86,26+(COLUMN(I5)-1)*3)</f>
        <v>0</v>
      </c>
      <c r="L18" cm="1">
        <f t="array" ref="L18">INDEX('2 过程管理表单'!$86:$86,26+(COLUMN(J5)-1)*3)</f>
        <v>0</v>
      </c>
      <c r="M18" cm="1">
        <f t="array" ref="M18">INDEX('2 过程管理表单'!$86:$86,26+(COLUMN(K5)-1)*3)</f>
        <v>0</v>
      </c>
      <c r="N18" cm="1">
        <f t="array" ref="N18">INDEX('2 过程管理表单'!$86:$86,26+(COLUMN(L5)-1)*3)</f>
        <v>0</v>
      </c>
    </row>
    <row r="19" spans="1:14">
      <c r="A19" t="s">
        <v>1019</v>
      </c>
      <c r="B19" t="s">
        <v>6323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6324</v>
      </c>
      <c r="C20" cm="1">
        <f t="array" ref="C20">INDEX('2 过程管理表单'!$86:$86,24+(COLUMN(A17)-1)*3)</f>
        <v>0</v>
      </c>
      <c r="D20" cm="1">
        <f t="array" ref="D20">INDEX('2 过程管理表单'!$86:$86,24+(COLUMN(B17)-1)*3)</f>
        <v>0</v>
      </c>
      <c r="E20" cm="1">
        <f t="array" ref="E20">INDEX('2 过程管理表单'!$86:$86,24+(COLUMN(C17)-1)*3)</f>
        <v>0</v>
      </c>
      <c r="F20" cm="1">
        <f t="array" ref="F20">INDEX('2 过程管理表单'!$86:$86,24+(COLUMN(D17)-1)*3)</f>
        <v>0</v>
      </c>
      <c r="G20" cm="1">
        <f t="array" ref="G20">INDEX('2 过程管理表单'!$86:$86,24+(COLUMN(E17)-1)*3)</f>
        <v>0</v>
      </c>
      <c r="H20" cm="1">
        <f t="array" ref="H20">INDEX('2 过程管理表单'!$86:$86,24+(COLUMN(F17)-1)*3)</f>
        <v>0</v>
      </c>
      <c r="I20" cm="1">
        <f t="array" ref="I20">INDEX('2 过程管理表单'!$86:$86,24+(COLUMN(G17)-1)*3)</f>
        <v>0</v>
      </c>
      <c r="J20" cm="1">
        <f t="array" ref="J20">INDEX('2 过程管理表单'!$86:$86,24+(COLUMN(H17)-1)*3)</f>
        <v>0</v>
      </c>
      <c r="K20" cm="1">
        <f t="array" ref="K20">INDEX('2 过程管理表单'!$86:$86,24+(COLUMN(I17)-1)*3)</f>
        <v>0</v>
      </c>
      <c r="L20" cm="1">
        <f t="array" ref="L20">INDEX('2 过程管理表单'!$86:$86,24+(COLUMN(J17)-1)*3)</f>
        <v>0</v>
      </c>
      <c r="M20" cm="1">
        <f t="array" ref="M20">INDEX('2 过程管理表单'!$86:$86,24+(COLUMN(K17)-1)*3)</f>
        <v>0</v>
      </c>
      <c r="N20" cm="1">
        <f t="array" ref="N20">INDEX('2 过程管理表单'!$86:$86,24+(COLUMN(L17)-1)*3)</f>
        <v>0</v>
      </c>
    </row>
    <row r="21" spans="1:14">
      <c r="A21" t="s">
        <v>1019</v>
      </c>
      <c r="B21" t="s">
        <v>6325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6322</v>
      </c>
      <c r="C22" cm="1">
        <f t="array" ref="C22">INDEX('2 过程管理表单'!$92:$92,26+(COLUMN(A9)-1)*3)</f>
        <v>0</v>
      </c>
      <c r="D22" cm="1">
        <f t="array" ref="D22">INDEX('2 过程管理表单'!$92:$92,26+(COLUMN(B9)-1)*3)</f>
        <v>0</v>
      </c>
      <c r="E22" cm="1">
        <f t="array" ref="E22">INDEX('2 过程管理表单'!$92:$92,26+(COLUMN(C9)-1)*3)</f>
        <v>0</v>
      </c>
      <c r="F22" cm="1">
        <f t="array" ref="F22">INDEX('2 过程管理表单'!$92:$92,26+(COLUMN(D9)-1)*3)</f>
        <v>0</v>
      </c>
      <c r="G22" cm="1">
        <f t="array" ref="G22">INDEX('2 过程管理表单'!$92:$92,26+(COLUMN(E9)-1)*3)</f>
        <v>0</v>
      </c>
      <c r="H22" cm="1">
        <f t="array" ref="H22">INDEX('2 过程管理表单'!$92:$92,26+(COLUMN(F9)-1)*3)</f>
        <v>0</v>
      </c>
      <c r="I22" cm="1">
        <f t="array" ref="I22">INDEX('2 过程管理表单'!$92:$92,26+(COLUMN(G9)-1)*3)</f>
        <v>0</v>
      </c>
      <c r="J22" cm="1">
        <f t="array" ref="J22">INDEX('2 过程管理表单'!$92:$92,26+(COLUMN(H9)-1)*3)</f>
        <v>0</v>
      </c>
      <c r="K22" cm="1">
        <f t="array" ref="K22">INDEX('2 过程管理表单'!$92:$92,26+(COLUMN(I9)-1)*3)</f>
        <v>0</v>
      </c>
      <c r="L22" cm="1">
        <f t="array" ref="L22">INDEX('2 过程管理表单'!$92:$92,26+(COLUMN(J9)-1)*3)</f>
        <v>0</v>
      </c>
      <c r="M22" cm="1">
        <f t="array" ref="M22">INDEX('2 过程管理表单'!$92:$92,26+(COLUMN(K9)-1)*3)</f>
        <v>0</v>
      </c>
      <c r="N22" cm="1">
        <f t="array" ref="N22">INDEX('2 过程管理表单'!$92:$92,26+(COLUMN(L9)-1)*3)</f>
        <v>0</v>
      </c>
    </row>
    <row r="23" spans="1:14">
      <c r="A23" t="s">
        <v>1031</v>
      </c>
      <c r="B23" t="s">
        <v>6323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6324</v>
      </c>
      <c r="C24" cm="1">
        <f t="array" ref="C24">INDEX('2 过程管理表单'!$92:$92,24+(COLUMN(A21)-1)*3)</f>
        <v>0</v>
      </c>
      <c r="D24" cm="1">
        <f t="array" ref="D24">INDEX('2 过程管理表单'!$92:$92,24+(COLUMN(B21)-1)*3)</f>
        <v>0</v>
      </c>
      <c r="E24" cm="1">
        <f t="array" ref="E24">INDEX('2 过程管理表单'!$92:$92,24+(COLUMN(C21)-1)*3)</f>
        <v>0</v>
      </c>
      <c r="F24" cm="1">
        <f t="array" ref="F24">INDEX('2 过程管理表单'!$92:$92,24+(COLUMN(D21)-1)*3)</f>
        <v>0</v>
      </c>
      <c r="G24" cm="1">
        <f t="array" ref="G24">INDEX('2 过程管理表单'!$92:$92,24+(COLUMN(E21)-1)*3)</f>
        <v>0</v>
      </c>
      <c r="H24" cm="1">
        <f t="array" ref="H24">INDEX('2 过程管理表单'!$92:$92,24+(COLUMN(F21)-1)*3)</f>
        <v>0</v>
      </c>
      <c r="I24" cm="1">
        <f t="array" ref="I24">INDEX('2 过程管理表单'!$92:$92,24+(COLUMN(G21)-1)*3)</f>
        <v>0</v>
      </c>
      <c r="J24" cm="1">
        <f t="array" ref="J24">INDEX('2 过程管理表单'!$92:$92,24+(COLUMN(H21)-1)*3)</f>
        <v>0</v>
      </c>
      <c r="K24" cm="1">
        <f t="array" ref="K24">INDEX('2 过程管理表单'!$92:$92,24+(COLUMN(I21)-1)*3)</f>
        <v>0</v>
      </c>
      <c r="L24" cm="1">
        <f t="array" ref="L24">INDEX('2 过程管理表单'!$92:$92,24+(COLUMN(J21)-1)*3)</f>
        <v>0</v>
      </c>
      <c r="M24" cm="1">
        <f t="array" ref="M24">INDEX('2 过程管理表单'!$92:$92,24+(COLUMN(K21)-1)*3)</f>
        <v>0</v>
      </c>
      <c r="N24" cm="1">
        <f t="array" ref="N24">INDEX('2 过程管理表单'!$92:$92,24+(COLUMN(L21)-1)*3)</f>
        <v>0</v>
      </c>
    </row>
    <row r="25" spans="1:14">
      <c r="A25" t="s">
        <v>1031</v>
      </c>
      <c r="B25" t="s">
        <v>6325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6322</v>
      </c>
      <c r="C26" cm="1">
        <f t="array" ref="C26">INDEX('2 过程管理表单'!$111:$111,26+(COLUMN(A13)-1)*3)</f>
        <v>0</v>
      </c>
      <c r="D26" cm="1">
        <f t="array" ref="D26">INDEX('2 过程管理表单'!$111:$111,26+(COLUMN(B13)-1)*3)</f>
        <v>0</v>
      </c>
      <c r="E26" cm="1">
        <f t="array" ref="E26">INDEX('2 过程管理表单'!$111:$111,26+(COLUMN(C13)-1)*3)</f>
        <v>0</v>
      </c>
      <c r="F26" cm="1">
        <f t="array" ref="F26">INDEX('2 过程管理表单'!$111:$111,26+(COLUMN(D13)-1)*3)</f>
        <v>0</v>
      </c>
      <c r="G26" cm="1">
        <f t="array" ref="G26">INDEX('2 过程管理表单'!$111:$111,26+(COLUMN(E13)-1)*3)</f>
        <v>0</v>
      </c>
      <c r="H26" cm="1">
        <f t="array" ref="H26">INDEX('2 过程管理表单'!$111:$111,26+(COLUMN(F13)-1)*3)</f>
        <v>0</v>
      </c>
      <c r="I26" cm="1">
        <f t="array" ref="I26">INDEX('2 过程管理表单'!$111:$111,26+(COLUMN(G13)-1)*3)</f>
        <v>0</v>
      </c>
      <c r="J26" cm="1">
        <f t="array" ref="J26">INDEX('2 过程管理表单'!$111:$111,26+(COLUMN(H13)-1)*3)</f>
        <v>0</v>
      </c>
      <c r="K26" cm="1">
        <f t="array" ref="K26">INDEX('2 过程管理表单'!$111:$111,26+(COLUMN(I13)-1)*3)</f>
        <v>0</v>
      </c>
      <c r="L26" cm="1">
        <f t="array" ref="L26">INDEX('2 过程管理表单'!$111:$111,26+(COLUMN(J13)-1)*3)</f>
        <v>0</v>
      </c>
      <c r="M26" cm="1">
        <f t="array" ref="M26">INDEX('2 过程管理表单'!$111:$111,26+(COLUMN(K13)-1)*3)</f>
        <v>0</v>
      </c>
      <c r="N26" cm="1">
        <f t="array" ref="N26">INDEX('2 过程管理表单'!$111:$111,26+(COLUMN(L13)-1)*3)</f>
        <v>0</v>
      </c>
    </row>
    <row r="27" spans="1:14">
      <c r="A27" t="s">
        <v>1056</v>
      </c>
      <c r="B27" t="s">
        <v>6323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6324</v>
      </c>
      <c r="C28" cm="1">
        <f t="array" ref="C28">INDEX('2 过程管理表单'!$111:$111,24+(COLUMN(A25)-1)*3)</f>
        <v>0</v>
      </c>
      <c r="D28" cm="1">
        <f t="array" ref="D28">INDEX('2 过程管理表单'!$111:$111,24+(COLUMN(B25)-1)*3)</f>
        <v>0</v>
      </c>
      <c r="E28" cm="1">
        <f t="array" ref="E28">INDEX('2 过程管理表单'!$111:$111,24+(COLUMN(C25)-1)*3)</f>
        <v>0</v>
      </c>
      <c r="F28" cm="1">
        <f t="array" ref="F28">INDEX('2 过程管理表单'!$111:$111,24+(COLUMN(D25)-1)*3)</f>
        <v>0</v>
      </c>
      <c r="G28" cm="1">
        <f t="array" ref="G28">INDEX('2 过程管理表单'!$111:$111,24+(COLUMN(E25)-1)*3)</f>
        <v>0</v>
      </c>
      <c r="H28" cm="1">
        <f t="array" ref="H28">INDEX('2 过程管理表单'!$111:$111,24+(COLUMN(F25)-1)*3)</f>
        <v>0</v>
      </c>
      <c r="I28" cm="1">
        <f t="array" ref="I28">INDEX('2 过程管理表单'!$111:$111,24+(COLUMN(G25)-1)*3)</f>
        <v>0</v>
      </c>
      <c r="J28" cm="1">
        <f t="array" ref="J28">INDEX('2 过程管理表单'!$111:$111,24+(COLUMN(H25)-1)*3)</f>
        <v>0</v>
      </c>
      <c r="K28" cm="1">
        <f t="array" ref="K28">INDEX('2 过程管理表单'!$111:$111,24+(COLUMN(I25)-1)*3)</f>
        <v>0</v>
      </c>
      <c r="L28" cm="1">
        <f t="array" ref="L28">INDEX('2 过程管理表单'!$111:$111,24+(COLUMN(J25)-1)*3)</f>
        <v>0</v>
      </c>
      <c r="M28" cm="1">
        <f t="array" ref="M28">INDEX('2 过程管理表单'!$111:$111,24+(COLUMN(K25)-1)*3)</f>
        <v>0</v>
      </c>
      <c r="N28" cm="1">
        <f t="array" ref="N28">INDEX('2 过程管理表单'!$111:$111,24+(COLUMN(L25)-1)*3)</f>
        <v>0</v>
      </c>
    </row>
    <row r="29" spans="1:14">
      <c r="A29" t="s">
        <v>1056</v>
      </c>
      <c r="B29" t="s">
        <v>6325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6322</v>
      </c>
      <c r="C30" cm="1">
        <f t="array" ref="C30">INDEX('2 过程管理表单'!$130:$130,26+(COLUMN(A17)-1)*3)</f>
        <v>0</v>
      </c>
      <c r="D30" cm="1">
        <f t="array" ref="D30">INDEX('2 过程管理表单'!$130:$130,26+(COLUMN(B17)-1)*3)</f>
        <v>0</v>
      </c>
      <c r="E30" cm="1">
        <f t="array" ref="E30">INDEX('2 过程管理表单'!$130:$130,26+(COLUMN(C17)-1)*3)</f>
        <v>0</v>
      </c>
      <c r="F30" cm="1">
        <f t="array" ref="F30">INDEX('2 过程管理表单'!$130:$130,26+(COLUMN(D17)-1)*3)</f>
        <v>0</v>
      </c>
      <c r="G30" cm="1">
        <f t="array" ref="G30">INDEX('2 过程管理表单'!$130:$130,26+(COLUMN(E17)-1)*3)</f>
        <v>0</v>
      </c>
      <c r="H30" cm="1">
        <f t="array" ref="H30">INDEX('2 过程管理表单'!$130:$130,26+(COLUMN(F17)-1)*3)</f>
        <v>0</v>
      </c>
      <c r="I30" cm="1">
        <f t="array" ref="I30">INDEX('2 过程管理表单'!$130:$130,26+(COLUMN(G17)-1)*3)</f>
        <v>0</v>
      </c>
      <c r="J30" cm="1">
        <f t="array" ref="J30">INDEX('2 过程管理表单'!$130:$130,26+(COLUMN(H17)-1)*3)</f>
        <v>0</v>
      </c>
      <c r="K30" cm="1">
        <f t="array" ref="K30">INDEX('2 过程管理表单'!$130:$130,26+(COLUMN(I17)-1)*3)</f>
        <v>0</v>
      </c>
      <c r="L30" cm="1">
        <f t="array" ref="L30">INDEX('2 过程管理表单'!$130:$130,26+(COLUMN(J17)-1)*3)</f>
        <v>0</v>
      </c>
      <c r="M30" cm="1">
        <f t="array" ref="M30">INDEX('2 过程管理表单'!$130:$130,26+(COLUMN(K17)-1)*3)</f>
        <v>0</v>
      </c>
      <c r="N30" cm="1">
        <f t="array" ref="N30">INDEX('2 过程管理表单'!$130:$130,26+(COLUMN(L17)-1)*3)</f>
        <v>0</v>
      </c>
    </row>
    <row r="31" spans="1:14">
      <c r="A31" t="s">
        <v>22</v>
      </c>
      <c r="B31" t="s">
        <v>6323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6324</v>
      </c>
      <c r="C32" cm="1">
        <f t="array" ref="C32">INDEX('2 过程管理表单'!$130:$130,24+(COLUMN(A29)-1)*3)</f>
        <v>0</v>
      </c>
      <c r="D32" cm="1">
        <f t="array" ref="D32">INDEX('2 过程管理表单'!$130:$130,24+(COLUMN(B29)-1)*3)</f>
        <v>0</v>
      </c>
      <c r="E32" cm="1">
        <f t="array" ref="E32">INDEX('2 过程管理表单'!$130:$130,24+(COLUMN(C29)-1)*3)</f>
        <v>0</v>
      </c>
      <c r="F32" cm="1">
        <f t="array" ref="F32">INDEX('2 过程管理表单'!$130:$130,24+(COLUMN(D29)-1)*3)</f>
        <v>0</v>
      </c>
      <c r="G32" cm="1">
        <f t="array" ref="G32">INDEX('2 过程管理表单'!$130:$130,24+(COLUMN(E29)-1)*3)</f>
        <v>0</v>
      </c>
      <c r="H32" cm="1">
        <f t="array" ref="H32">INDEX('2 过程管理表单'!$130:$130,24+(COLUMN(F29)-1)*3)</f>
        <v>0</v>
      </c>
      <c r="I32" cm="1">
        <f t="array" ref="I32">INDEX('2 过程管理表单'!$130:$130,24+(COLUMN(G29)-1)*3)</f>
        <v>0</v>
      </c>
      <c r="J32" cm="1">
        <f t="array" ref="J32">INDEX('2 过程管理表单'!$130:$130,24+(COLUMN(H29)-1)*3)</f>
        <v>0</v>
      </c>
      <c r="K32" cm="1">
        <f t="array" ref="K32">INDEX('2 过程管理表单'!$130:$130,24+(COLUMN(I29)-1)*3)</f>
        <v>0</v>
      </c>
      <c r="L32" cm="1">
        <f t="array" ref="L32">INDEX('2 过程管理表单'!$130:$130,24+(COLUMN(J29)-1)*3)</f>
        <v>0</v>
      </c>
      <c r="M32" cm="1">
        <f t="array" ref="M32">INDEX('2 过程管理表单'!$130:$130,24+(COLUMN(K29)-1)*3)</f>
        <v>0</v>
      </c>
      <c r="N32" cm="1">
        <f t="array" ref="N32">INDEX('2 过程管理表单'!$130:$130,24+(COLUMN(L29)-1)*3)</f>
        <v>0</v>
      </c>
    </row>
    <row r="33" spans="1:14">
      <c r="A33" t="s">
        <v>22</v>
      </c>
      <c r="B33" t="s">
        <v>6325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6322</v>
      </c>
      <c r="C34" cm="1">
        <f t="array" ref="C34">INDEX('2 过程管理表单'!$136:$136,26+(COLUMN(A21)-1)*3)</f>
        <v>0</v>
      </c>
      <c r="D34" cm="1">
        <f t="array" ref="D34">INDEX('2 过程管理表单'!$136:$136,26+(COLUMN(B21)-1)*3)</f>
        <v>0</v>
      </c>
      <c r="E34" cm="1">
        <f t="array" ref="E34">INDEX('2 过程管理表单'!$136:$136,26+(COLUMN(C21)-1)*3)</f>
        <v>0</v>
      </c>
      <c r="F34" cm="1">
        <f t="array" ref="F34">INDEX('2 过程管理表单'!$136:$136,26+(COLUMN(D21)-1)*3)</f>
        <v>0</v>
      </c>
      <c r="G34" cm="1">
        <f t="array" ref="G34">INDEX('2 过程管理表单'!$136:$136,26+(COLUMN(E21)-1)*3)</f>
        <v>0</v>
      </c>
      <c r="H34" cm="1">
        <f t="array" ref="H34">INDEX('2 过程管理表单'!$136:$136,26+(COLUMN(F21)-1)*3)</f>
        <v>0</v>
      </c>
      <c r="I34" cm="1">
        <f t="array" ref="I34">INDEX('2 过程管理表单'!$136:$136,26+(COLUMN(G21)-1)*3)</f>
        <v>0</v>
      </c>
      <c r="J34" cm="1">
        <f t="array" ref="J34">INDEX('2 过程管理表单'!$136:$136,26+(COLUMN(H21)-1)*3)</f>
        <v>0</v>
      </c>
      <c r="K34" cm="1">
        <f t="array" ref="K34">INDEX('2 过程管理表单'!$136:$136,26+(COLUMN(I21)-1)*3)</f>
        <v>0</v>
      </c>
      <c r="L34" cm="1">
        <f t="array" ref="L34">INDEX('2 过程管理表单'!$136:$136,26+(COLUMN(J21)-1)*3)</f>
        <v>0</v>
      </c>
      <c r="M34" cm="1">
        <f t="array" ref="M34">INDEX('2 过程管理表单'!$136:$136,26+(COLUMN(K21)-1)*3)</f>
        <v>0</v>
      </c>
      <c r="N34" cm="1">
        <f t="array" ref="N34">INDEX('2 过程管理表单'!$136:$136,26+(COLUMN(L21)-1)*3)</f>
        <v>0</v>
      </c>
    </row>
    <row r="35" spans="1:14">
      <c r="A35" t="s">
        <v>24</v>
      </c>
      <c r="B35" t="s">
        <v>6323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6324</v>
      </c>
      <c r="C36" cm="1">
        <f t="array" ref="C36">INDEX('2 过程管理表单'!$136:$136,24+(COLUMN(A33)-1)*3)</f>
        <v>0</v>
      </c>
      <c r="D36" cm="1">
        <f t="array" ref="D36">INDEX('2 过程管理表单'!$136:$136,24+(COLUMN(B33)-1)*3)</f>
        <v>0</v>
      </c>
      <c r="E36" cm="1">
        <f t="array" ref="E36">INDEX('2 过程管理表单'!$136:$136,24+(COLUMN(C33)-1)*3)</f>
        <v>0</v>
      </c>
      <c r="F36" cm="1">
        <f t="array" ref="F36">INDEX('2 过程管理表单'!$136:$136,24+(COLUMN(D33)-1)*3)</f>
        <v>0</v>
      </c>
      <c r="G36" cm="1">
        <f t="array" ref="G36">INDEX('2 过程管理表单'!$136:$136,24+(COLUMN(E33)-1)*3)</f>
        <v>0</v>
      </c>
      <c r="H36" cm="1">
        <f t="array" ref="H36">INDEX('2 过程管理表单'!$136:$136,24+(COLUMN(F33)-1)*3)</f>
        <v>0</v>
      </c>
      <c r="I36" cm="1">
        <f t="array" ref="I36">INDEX('2 过程管理表单'!$136:$136,24+(COLUMN(G33)-1)*3)</f>
        <v>0</v>
      </c>
      <c r="J36" cm="1">
        <f t="array" ref="J36">INDEX('2 过程管理表单'!$136:$136,24+(COLUMN(H33)-1)*3)</f>
        <v>0</v>
      </c>
      <c r="K36" cm="1">
        <f t="array" ref="K36">INDEX('2 过程管理表单'!$136:$136,24+(COLUMN(I33)-1)*3)</f>
        <v>0</v>
      </c>
      <c r="L36" cm="1">
        <f t="array" ref="L36">INDEX('2 过程管理表单'!$136:$136,24+(COLUMN(J33)-1)*3)</f>
        <v>0</v>
      </c>
      <c r="M36" cm="1">
        <f t="array" ref="M36">INDEX('2 过程管理表单'!$136:$136,24+(COLUMN(K33)-1)*3)</f>
        <v>0</v>
      </c>
      <c r="N36" cm="1">
        <f t="array" ref="N36">INDEX('2 过程管理表单'!$136:$136,24+(COLUMN(L33)-1)*3)</f>
        <v>0</v>
      </c>
    </row>
    <row r="37" spans="1:14">
      <c r="A37" t="s">
        <v>24</v>
      </c>
      <c r="B37" t="s">
        <v>6325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6322</v>
      </c>
      <c r="C38" cm="1">
        <f t="array" ref="C38">INDEX('2 过程管理表单'!$155:$155,26+(COLUMN(A25)-1)*3)</f>
        <v>0</v>
      </c>
      <c r="D38" cm="1">
        <f t="array" ref="D38">INDEX('2 过程管理表单'!$155:$155,26+(COLUMN(B25)-1)*3)</f>
        <v>0</v>
      </c>
      <c r="E38" cm="1">
        <f t="array" ref="E38">INDEX('2 过程管理表单'!$155:$155,26+(COLUMN(C25)-1)*3)</f>
        <v>0</v>
      </c>
      <c r="F38" cm="1">
        <f t="array" ref="F38">INDEX('2 过程管理表单'!$155:$155,26+(COLUMN(D25)-1)*3)</f>
        <v>0</v>
      </c>
      <c r="G38" cm="1">
        <f t="array" ref="G38">INDEX('2 过程管理表单'!$155:$155,26+(COLUMN(E25)-1)*3)</f>
        <v>0</v>
      </c>
      <c r="H38" cm="1">
        <f t="array" ref="H38">INDEX('2 过程管理表单'!$155:$155,26+(COLUMN(F25)-1)*3)</f>
        <v>0</v>
      </c>
      <c r="I38" cm="1">
        <f t="array" ref="I38">INDEX('2 过程管理表单'!$155:$155,26+(COLUMN(G25)-1)*3)</f>
        <v>0</v>
      </c>
      <c r="J38" cm="1">
        <f t="array" ref="J38">INDEX('2 过程管理表单'!$155:$155,26+(COLUMN(H25)-1)*3)</f>
        <v>0</v>
      </c>
      <c r="K38" cm="1">
        <f t="array" ref="K38">INDEX('2 过程管理表单'!$155:$155,26+(COLUMN(I25)-1)*3)</f>
        <v>0</v>
      </c>
      <c r="L38" cm="1">
        <f t="array" ref="L38">INDEX('2 过程管理表单'!$155:$155,26+(COLUMN(J25)-1)*3)</f>
        <v>0</v>
      </c>
      <c r="M38" cm="1">
        <f t="array" ref="M38">INDEX('2 过程管理表单'!$155:$155,26+(COLUMN(K25)-1)*3)</f>
        <v>0</v>
      </c>
      <c r="N38" cm="1">
        <f t="array" ref="N38">INDEX('2 过程管理表单'!$155:$155,26+(COLUMN(L25)-1)*3)</f>
        <v>0</v>
      </c>
    </row>
    <row r="39" spans="1:14">
      <c r="A39" t="s">
        <v>1113</v>
      </c>
      <c r="B39" t="s">
        <v>6323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6324</v>
      </c>
      <c r="C40" cm="1">
        <f t="array" ref="C40">INDEX('2 过程管理表单'!$155:$155,24+(COLUMN(A37)-1)*3)</f>
        <v>0</v>
      </c>
      <c r="D40" cm="1">
        <f t="array" ref="D40">INDEX('2 过程管理表单'!$155:$155,24+(COLUMN(B37)-1)*3)</f>
        <v>0</v>
      </c>
      <c r="E40" cm="1">
        <f t="array" ref="E40">INDEX('2 过程管理表单'!$155:$155,24+(COLUMN(C37)-1)*3)</f>
        <v>0</v>
      </c>
      <c r="F40" cm="1">
        <f t="array" ref="F40">INDEX('2 过程管理表单'!$155:$155,24+(COLUMN(D37)-1)*3)</f>
        <v>0</v>
      </c>
      <c r="G40" cm="1">
        <f t="array" ref="G40">INDEX('2 过程管理表单'!$155:$155,24+(COLUMN(E37)-1)*3)</f>
        <v>0</v>
      </c>
      <c r="H40" cm="1">
        <f t="array" ref="H40">INDEX('2 过程管理表单'!$155:$155,24+(COLUMN(F37)-1)*3)</f>
        <v>0</v>
      </c>
      <c r="I40" cm="1">
        <f t="array" ref="I40">INDEX('2 过程管理表单'!$155:$155,24+(COLUMN(G37)-1)*3)</f>
        <v>0</v>
      </c>
      <c r="J40" cm="1">
        <f t="array" ref="J40">INDEX('2 过程管理表单'!$155:$155,24+(COLUMN(H37)-1)*3)</f>
        <v>0</v>
      </c>
      <c r="K40" cm="1">
        <f t="array" ref="K40">INDEX('2 过程管理表单'!$155:$155,24+(COLUMN(I37)-1)*3)</f>
        <v>0</v>
      </c>
      <c r="L40" cm="1">
        <f t="array" ref="L40">INDEX('2 过程管理表单'!$155:$155,24+(COLUMN(J37)-1)*3)</f>
        <v>0</v>
      </c>
      <c r="M40" cm="1">
        <f t="array" ref="M40">INDEX('2 过程管理表单'!$155:$155,24+(COLUMN(K37)-1)*3)</f>
        <v>0</v>
      </c>
      <c r="N40" cm="1">
        <f t="array" ref="N40">INDEX('2 过程管理表单'!$155:$155,24+(COLUMN(L37)-1)*3)</f>
        <v>0</v>
      </c>
    </row>
    <row r="41" spans="1:14">
      <c r="A41" t="s">
        <v>1113</v>
      </c>
      <c r="B41" t="s">
        <v>6325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6322</v>
      </c>
      <c r="C42" cm="1">
        <f t="array" ref="C42">INDEX('2 过程管理表单'!$174:$174,26+(COLUMN(A29)-1)*3)</f>
        <v>0</v>
      </c>
      <c r="D42" cm="1">
        <f t="array" ref="D42">INDEX('2 过程管理表单'!$174:$174,26+(COLUMN(B29)-1)*3)</f>
        <v>0</v>
      </c>
      <c r="E42" cm="1">
        <f t="array" ref="E42">INDEX('2 过程管理表单'!$174:$174,26+(COLUMN(C29)-1)*3)</f>
        <v>0</v>
      </c>
      <c r="F42" cm="1">
        <f t="array" ref="F42">INDEX('2 过程管理表单'!$174:$174,26+(COLUMN(D29)-1)*3)</f>
        <v>0</v>
      </c>
      <c r="G42" cm="1">
        <f t="array" ref="G42">INDEX('2 过程管理表单'!$174:$174,26+(COLUMN(E29)-1)*3)</f>
        <v>0</v>
      </c>
      <c r="H42" cm="1">
        <f t="array" ref="H42">INDEX('2 过程管理表单'!$174:$174,26+(COLUMN(F29)-1)*3)</f>
        <v>0</v>
      </c>
      <c r="I42" cm="1">
        <f t="array" ref="I42">INDEX('2 过程管理表单'!$174:$174,26+(COLUMN(G29)-1)*3)</f>
        <v>0</v>
      </c>
      <c r="J42" cm="1">
        <f t="array" ref="J42">INDEX('2 过程管理表单'!$174:$174,26+(COLUMN(H29)-1)*3)</f>
        <v>0</v>
      </c>
      <c r="K42" cm="1">
        <f t="array" ref="K42">INDEX('2 过程管理表单'!$174:$174,26+(COLUMN(I29)-1)*3)</f>
        <v>0</v>
      </c>
      <c r="L42" cm="1">
        <f t="array" ref="L42">INDEX('2 过程管理表单'!$174:$174,26+(COLUMN(J29)-1)*3)</f>
        <v>0</v>
      </c>
      <c r="M42" cm="1">
        <f t="array" ref="M42">INDEX('2 过程管理表单'!$174:$174,26+(COLUMN(K29)-1)*3)</f>
        <v>0</v>
      </c>
      <c r="N42" cm="1">
        <f t="array" ref="N42">INDEX('2 过程管理表单'!$174:$174,26+(COLUMN(L29)-1)*3)</f>
        <v>0</v>
      </c>
    </row>
    <row r="43" spans="1:14">
      <c r="A43" t="s">
        <v>1139</v>
      </c>
      <c r="B43" t="s">
        <v>6323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6324</v>
      </c>
      <c r="C44" cm="1">
        <f t="array" ref="C44">INDEX('2 过程管理表单'!$174:$174,24+(COLUMN(A41)-1)*3)</f>
        <v>0</v>
      </c>
      <c r="D44" cm="1">
        <f t="array" ref="D44">INDEX('2 过程管理表单'!$174:$174,24+(COLUMN(B41)-1)*3)</f>
        <v>0</v>
      </c>
      <c r="E44" cm="1">
        <f t="array" ref="E44">INDEX('2 过程管理表单'!$174:$174,24+(COLUMN(C41)-1)*3)</f>
        <v>0</v>
      </c>
      <c r="F44" cm="1">
        <f t="array" ref="F44">INDEX('2 过程管理表单'!$174:$174,24+(COLUMN(D41)-1)*3)</f>
        <v>0</v>
      </c>
      <c r="G44" cm="1">
        <f t="array" ref="G44">INDEX('2 过程管理表单'!$174:$174,24+(COLUMN(E41)-1)*3)</f>
        <v>0</v>
      </c>
      <c r="H44" cm="1">
        <f t="array" ref="H44">INDEX('2 过程管理表单'!$174:$174,24+(COLUMN(F41)-1)*3)</f>
        <v>0</v>
      </c>
      <c r="I44" cm="1">
        <f t="array" ref="I44">INDEX('2 过程管理表单'!$174:$174,24+(COLUMN(G41)-1)*3)</f>
        <v>0</v>
      </c>
      <c r="J44" cm="1">
        <f t="array" ref="J44">INDEX('2 过程管理表单'!$174:$174,24+(COLUMN(H41)-1)*3)</f>
        <v>0</v>
      </c>
      <c r="K44" cm="1">
        <f t="array" ref="K44">INDEX('2 过程管理表单'!$174:$174,24+(COLUMN(I41)-1)*3)</f>
        <v>0</v>
      </c>
      <c r="L44" cm="1">
        <f t="array" ref="L44">INDEX('2 过程管理表单'!$174:$174,24+(COLUMN(J41)-1)*3)</f>
        <v>0</v>
      </c>
      <c r="M44" cm="1">
        <f t="array" ref="M44">INDEX('2 过程管理表单'!$174:$174,24+(COLUMN(K41)-1)*3)</f>
        <v>0</v>
      </c>
      <c r="N44" cm="1">
        <f t="array" ref="N44">INDEX('2 过程管理表单'!$174:$174,24+(COLUMN(L41)-1)*3)</f>
        <v>0</v>
      </c>
    </row>
    <row r="45" spans="1:14">
      <c r="A45" t="s">
        <v>1139</v>
      </c>
      <c r="B45" t="s">
        <v>6325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7279</v>
      </c>
      <c r="C46">
        <f>C2+C6+C10+C14+C18+C22+C26+C30+C34+C38+C42</f>
        <v>204303.139117199</v>
      </c>
      <c r="D46">
        <f t="shared" ref="D46:N46" si="22">D2+D6+D10+D14+D18+D22+D26+D30+D34+D38+D42</f>
        <v>184531.867589728</v>
      </c>
      <c r="E46">
        <f t="shared" si="22"/>
        <v>204303.139117199</v>
      </c>
      <c r="F46">
        <f t="shared" si="22"/>
        <v>197712.715274709</v>
      </c>
      <c r="G46">
        <f t="shared" si="22"/>
        <v>204303.139117199</v>
      </c>
      <c r="H46">
        <f t="shared" si="22"/>
        <v>197712.715274709</v>
      </c>
      <c r="I46">
        <f t="shared" si="22"/>
        <v>204303.139117199</v>
      </c>
      <c r="J46">
        <f t="shared" si="22"/>
        <v>203146.281582953</v>
      </c>
      <c r="K46">
        <f t="shared" si="22"/>
        <v>163945.778443114</v>
      </c>
      <c r="L46">
        <f t="shared" si="22"/>
        <v>127808.637724551</v>
      </c>
      <c r="M46">
        <f t="shared" si="22"/>
        <v>123685.778443114</v>
      </c>
      <c r="N46">
        <f t="shared" si="22"/>
        <v>127808.637724551</v>
      </c>
    </row>
    <row r="47" spans="2:14">
      <c r="B47" t="s">
        <v>7280</v>
      </c>
      <c r="C47">
        <f>C46</f>
        <v>204303.139117199</v>
      </c>
      <c r="D47">
        <f>C47+D46</f>
        <v>388835.006706928</v>
      </c>
      <c r="E47">
        <f t="shared" ref="E47:N47" si="23">D47+E46</f>
        <v>593138.145824127</v>
      </c>
      <c r="F47">
        <f t="shared" si="23"/>
        <v>790850.861098836</v>
      </c>
      <c r="G47">
        <f t="shared" si="23"/>
        <v>995154.000216036</v>
      </c>
      <c r="H47">
        <f t="shared" si="23"/>
        <v>1192866.71549074</v>
      </c>
      <c r="I47">
        <f t="shared" si="23"/>
        <v>1397169.85460794</v>
      </c>
      <c r="J47">
        <f t="shared" si="23"/>
        <v>1600316.1361909</v>
      </c>
      <c r="K47">
        <f t="shared" si="23"/>
        <v>1764261.91463401</v>
      </c>
      <c r="L47">
        <f t="shared" si="23"/>
        <v>1892070.55235856</v>
      </c>
      <c r="M47">
        <f t="shared" si="23"/>
        <v>2015756.33080168</v>
      </c>
      <c r="N47">
        <f t="shared" si="23"/>
        <v>2143564.96852623</v>
      </c>
    </row>
    <row r="48" spans="2:14">
      <c r="B48" t="s">
        <v>7281</v>
      </c>
      <c r="C48">
        <f>C4+C8+C12+C16+C20+C24+C28+C32+C36+C40+C44</f>
        <v>212069.370365155</v>
      </c>
      <c r="D48">
        <f t="shared" ref="D48:N48" si="24">D4+D8+D12+D16+D20+D24+D28+D32+D36+D40+D44</f>
        <v>212069.370365155</v>
      </c>
      <c r="E48">
        <f t="shared" si="24"/>
        <v>212069.370365155</v>
      </c>
      <c r="F48">
        <f t="shared" si="24"/>
        <v>212069.370365155</v>
      </c>
      <c r="G48">
        <f t="shared" si="24"/>
        <v>212069.370365155</v>
      </c>
      <c r="H48">
        <f t="shared" si="24"/>
        <v>212069.370365155</v>
      </c>
      <c r="I48">
        <f t="shared" si="24"/>
        <v>212069.370365155</v>
      </c>
      <c r="J48">
        <f t="shared" si="24"/>
        <v>212069.370365155</v>
      </c>
      <c r="K48">
        <f t="shared" si="24"/>
        <v>212069.370365155</v>
      </c>
      <c r="L48">
        <f t="shared" si="24"/>
        <v>212069.370365155</v>
      </c>
      <c r="M48">
        <f t="shared" si="24"/>
        <v>212069.370365155</v>
      </c>
      <c r="N48">
        <f t="shared" si="24"/>
        <v>212069.370365155</v>
      </c>
    </row>
    <row r="49" spans="2:14">
      <c r="B49" t="s">
        <v>7282</v>
      </c>
      <c r="C49">
        <f>C48</f>
        <v>212069.370365155</v>
      </c>
      <c r="D49">
        <f>C49+D48</f>
        <v>424138.740730311</v>
      </c>
      <c r="E49">
        <f t="shared" ref="E49:N49" si="25">D49+E48</f>
        <v>636208.111095466</v>
      </c>
      <c r="F49">
        <f t="shared" si="25"/>
        <v>848277.481460621</v>
      </c>
      <c r="G49">
        <f t="shared" si="25"/>
        <v>1060346.85182578</v>
      </c>
      <c r="H49">
        <f t="shared" si="25"/>
        <v>1272416.22219093</v>
      </c>
      <c r="I49">
        <f t="shared" si="25"/>
        <v>1484485.59255609</v>
      </c>
      <c r="J49">
        <f t="shared" si="25"/>
        <v>1696554.96292124</v>
      </c>
      <c r="K49">
        <f t="shared" si="25"/>
        <v>1908624.3332864</v>
      </c>
      <c r="L49">
        <f t="shared" si="25"/>
        <v>2120693.70365155</v>
      </c>
      <c r="M49">
        <f t="shared" si="25"/>
        <v>2332763.07401671</v>
      </c>
      <c r="N49">
        <f t="shared" si="25"/>
        <v>2544832.44438186</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P8" sqref="P8"/>
    </sheetView>
  </sheetViews>
  <sheetFormatPr defaultColWidth="9" defaultRowHeight="13.5"/>
  <cols>
    <col min="4" max="14" width="10.375"/>
  </cols>
  <sheetData>
    <row r="1" spans="1:14">
      <c r="A1" t="s">
        <v>7284</v>
      </c>
      <c r="C1" t="s">
        <v>766</v>
      </c>
      <c r="D1" t="s">
        <v>767</v>
      </c>
      <c r="E1" t="s">
        <v>768</v>
      </c>
      <c r="F1" t="s">
        <v>769</v>
      </c>
      <c r="G1" t="s">
        <v>770</v>
      </c>
      <c r="H1" t="s">
        <v>771</v>
      </c>
      <c r="I1" t="s">
        <v>772</v>
      </c>
      <c r="J1" t="s">
        <v>773</v>
      </c>
      <c r="K1" t="s">
        <v>774</v>
      </c>
      <c r="L1" t="s">
        <v>775</v>
      </c>
      <c r="M1" t="s">
        <v>776</v>
      </c>
      <c r="N1" t="s">
        <v>777</v>
      </c>
    </row>
    <row r="2" spans="1:14">
      <c r="A2" t="s">
        <v>138</v>
      </c>
      <c r="B2" t="s">
        <v>6322</v>
      </c>
      <c r="C2">
        <f>SUM(物资过程计算表!D2:D15)</f>
        <v>0</v>
      </c>
      <c r="D2">
        <f>SUM(物资过程计算表!E2:E15)</f>
        <v>0</v>
      </c>
      <c r="E2">
        <f>SUM(物资过程计算表!F2:F15)</f>
        <v>0</v>
      </c>
      <c r="F2">
        <f>SUM(物资过程计算表!G2:G15)</f>
        <v>0</v>
      </c>
      <c r="G2">
        <f>SUM(物资过程计算表!H2:H15)</f>
        <v>0</v>
      </c>
      <c r="H2">
        <f>SUM(物资过程计算表!I2:I15)</f>
        <v>747.9</v>
      </c>
      <c r="I2">
        <f>SUM(物资过程计算表!J2:J15)</f>
        <v>0</v>
      </c>
      <c r="J2">
        <f>SUM(物资过程计算表!K2:K15)</f>
        <v>0</v>
      </c>
      <c r="K2">
        <f>SUM(物资过程计算表!L2:L15)</f>
        <v>0</v>
      </c>
      <c r="L2">
        <f>SUM(物资过程计算表!M2:M15)</f>
        <v>0</v>
      </c>
      <c r="M2">
        <f>SUM(物资过程计算表!N2:N15)</f>
        <v>0</v>
      </c>
      <c r="N2">
        <f>SUM(物资过程计算表!O2:O15)</f>
        <v>0</v>
      </c>
    </row>
    <row r="3" spans="1:14">
      <c r="A3" t="s">
        <v>138</v>
      </c>
      <c r="B3" t="s">
        <v>6323</v>
      </c>
      <c r="C3">
        <f t="shared" ref="C3:C7" si="0">C2</f>
        <v>0</v>
      </c>
      <c r="D3">
        <f t="shared" ref="D3:N3" si="1">C3+D2</f>
        <v>0</v>
      </c>
      <c r="E3">
        <f t="shared" si="1"/>
        <v>0</v>
      </c>
      <c r="F3">
        <f t="shared" si="1"/>
        <v>0</v>
      </c>
      <c r="G3">
        <f t="shared" si="1"/>
        <v>0</v>
      </c>
      <c r="H3">
        <f t="shared" si="1"/>
        <v>747.9</v>
      </c>
      <c r="I3">
        <f t="shared" si="1"/>
        <v>747.9</v>
      </c>
      <c r="J3">
        <f t="shared" si="1"/>
        <v>747.9</v>
      </c>
      <c r="K3">
        <f t="shared" si="1"/>
        <v>747.9</v>
      </c>
      <c r="L3">
        <f t="shared" si="1"/>
        <v>747.9</v>
      </c>
      <c r="M3">
        <f t="shared" si="1"/>
        <v>747.9</v>
      </c>
      <c r="N3">
        <f t="shared" si="1"/>
        <v>747.9</v>
      </c>
    </row>
    <row r="4" spans="1:14">
      <c r="A4" t="s">
        <v>2326</v>
      </c>
      <c r="B4" t="s">
        <v>6322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3690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spans="1:14">
      <c r="A5" t="s">
        <v>2326</v>
      </c>
      <c r="B5" t="s">
        <v>6323</v>
      </c>
      <c r="C5">
        <f t="shared" si="0"/>
        <v>0</v>
      </c>
      <c r="D5">
        <f t="shared" ref="D5:N5" si="2">C5+D4</f>
        <v>0</v>
      </c>
      <c r="E5">
        <f t="shared" si="2"/>
        <v>0</v>
      </c>
      <c r="F5">
        <f t="shared" si="2"/>
        <v>0</v>
      </c>
      <c r="G5">
        <f t="shared" si="2"/>
        <v>0</v>
      </c>
      <c r="H5">
        <f t="shared" si="2"/>
        <v>0</v>
      </c>
      <c r="I5">
        <f t="shared" si="2"/>
        <v>0</v>
      </c>
      <c r="J5">
        <f t="shared" si="2"/>
        <v>3690</v>
      </c>
      <c r="K5">
        <f t="shared" si="2"/>
        <v>3690</v>
      </c>
      <c r="L5">
        <f t="shared" si="2"/>
        <v>3690</v>
      </c>
      <c r="M5">
        <f t="shared" si="2"/>
        <v>3690</v>
      </c>
      <c r="N5">
        <f t="shared" si="2"/>
        <v>3690</v>
      </c>
    </row>
    <row r="6" spans="1:14">
      <c r="A6" t="s">
        <v>6388</v>
      </c>
      <c r="B6" t="s">
        <v>6322</v>
      </c>
      <c r="C6">
        <f>SUM(物资过程计算表!D29:D90,物资过程计算表!D934)</f>
        <v>120000</v>
      </c>
      <c r="D6">
        <f>SUM(物资过程计算表!E29:E90,物资过程计算表!E934)</f>
        <v>0</v>
      </c>
      <c r="E6">
        <f>SUM(物资过程计算表!F29:F90,物资过程计算表!F934)</f>
        <v>17923.5</v>
      </c>
      <c r="F6">
        <f>SUM(物资过程计算表!G29:G90,物资过程计算表!G934)</f>
        <v>91158</v>
      </c>
      <c r="G6">
        <f>SUM(物资过程计算表!H29:H90,物资过程计算表!H934)</f>
        <v>6256.38</v>
      </c>
      <c r="H6">
        <f>SUM(物资过程计算表!I29:I90,物资过程计算表!I934)</f>
        <v>1577801.15</v>
      </c>
      <c r="I6">
        <f>SUM(物资过程计算表!J29:J90,物资过程计算表!J934)</f>
        <v>163681.75</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spans="1:14">
      <c r="A7" t="s">
        <v>6388</v>
      </c>
      <c r="B7" t="s">
        <v>6323</v>
      </c>
      <c r="C7">
        <f t="shared" si="0"/>
        <v>120000</v>
      </c>
      <c r="D7">
        <f t="shared" ref="D7:N7" si="3">C7+D6</f>
        <v>120000</v>
      </c>
      <c r="E7">
        <f t="shared" si="3"/>
        <v>137923.5</v>
      </c>
      <c r="F7">
        <f t="shared" si="3"/>
        <v>229081.5</v>
      </c>
      <c r="G7">
        <f t="shared" si="3"/>
        <v>235337.88</v>
      </c>
      <c r="H7">
        <f t="shared" si="3"/>
        <v>1813139.03</v>
      </c>
      <c r="I7">
        <f t="shared" si="3"/>
        <v>1976820.78</v>
      </c>
      <c r="J7">
        <f t="shared" si="3"/>
        <v>1976820.78</v>
      </c>
      <c r="K7">
        <f t="shared" si="3"/>
        <v>1976820.78</v>
      </c>
      <c r="L7">
        <f t="shared" si="3"/>
        <v>1976820.78</v>
      </c>
      <c r="M7">
        <f t="shared" si="3"/>
        <v>1976820.78</v>
      </c>
      <c r="N7">
        <f t="shared" si="3"/>
        <v>1976820.78</v>
      </c>
    </row>
    <row r="8" spans="1:14">
      <c r="A8" t="s">
        <v>2071</v>
      </c>
      <c r="B8" t="s">
        <v>6322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13340</v>
      </c>
      <c r="G8">
        <f>SUM(物资过程计算表!H91:H520,物资过程计算表!H935:H952)</f>
        <v>0</v>
      </c>
      <c r="H8">
        <f>SUM(物资过程计算表!I91:I520,物资过程计算表!I935:I952)</f>
        <v>2489.26</v>
      </c>
      <c r="I8">
        <f>SUM(物资过程计算表!J91:J520,物资过程计算表!J935:J952)</f>
        <v>1008</v>
      </c>
      <c r="J8">
        <f>SUM(物资过程计算表!K91:K520,物资过程计算表!K935:K952)</f>
        <v>4844.92</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spans="1:14">
      <c r="A9" t="s">
        <v>2071</v>
      </c>
      <c r="B9" t="s">
        <v>6323</v>
      </c>
      <c r="C9">
        <f t="shared" ref="C9:C13" si="4">C8</f>
        <v>0</v>
      </c>
      <c r="D9">
        <f t="shared" ref="D9:N9" si="5">C9+D8</f>
        <v>0</v>
      </c>
      <c r="E9">
        <f t="shared" si="5"/>
        <v>0</v>
      </c>
      <c r="F9">
        <f t="shared" si="5"/>
        <v>13340</v>
      </c>
      <c r="G9">
        <f t="shared" si="5"/>
        <v>13340</v>
      </c>
      <c r="H9">
        <f t="shared" si="5"/>
        <v>15829.26</v>
      </c>
      <c r="I9">
        <f t="shared" si="5"/>
        <v>16837.26</v>
      </c>
      <c r="J9">
        <f t="shared" si="5"/>
        <v>21682.18</v>
      </c>
      <c r="K9">
        <f t="shared" si="5"/>
        <v>21682.18</v>
      </c>
      <c r="L9">
        <f t="shared" si="5"/>
        <v>21682.18</v>
      </c>
      <c r="M9">
        <f t="shared" si="5"/>
        <v>21682.18</v>
      </c>
      <c r="N9">
        <f t="shared" si="5"/>
        <v>21682.18</v>
      </c>
    </row>
    <row r="10" spans="1:14">
      <c r="A10" t="s">
        <v>6868</v>
      </c>
      <c r="B10" t="s">
        <v>6322</v>
      </c>
      <c r="C10">
        <f>SUM(物资过程计算表!D532:D546,物资过程计算表!D852:D932)</f>
        <v>0</v>
      </c>
      <c r="D10">
        <f>SUM(物资过程计算表!E532:E546,物资过程计算表!E852:E932)</f>
        <v>0</v>
      </c>
      <c r="E10">
        <f>SUM(物资过程计算表!F532:F546,物资过程计算表!F852:F932)</f>
        <v>11998</v>
      </c>
      <c r="F10">
        <f>SUM(物资过程计算表!G532:G546,物资过程计算表!G852:G932)</f>
        <v>0</v>
      </c>
      <c r="G10">
        <f>SUM(物资过程计算表!H532:H546,物资过程计算表!H852:H932)</f>
        <v>500</v>
      </c>
      <c r="H10">
        <f>SUM(物资过程计算表!I532:I546,物资过程计算表!I852:I932)</f>
        <v>466.26</v>
      </c>
      <c r="I10">
        <f>SUM(物资过程计算表!J532:J546,物资过程计算表!J852:J932)</f>
        <v>306</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spans="1:14">
      <c r="A11" t="s">
        <v>6868</v>
      </c>
      <c r="B11" t="s">
        <v>6323</v>
      </c>
      <c r="C11">
        <f t="shared" si="4"/>
        <v>0</v>
      </c>
      <c r="D11">
        <f t="shared" ref="D11:N11" si="6">C11+D10</f>
        <v>0</v>
      </c>
      <c r="E11">
        <f t="shared" si="6"/>
        <v>11998</v>
      </c>
      <c r="F11">
        <f t="shared" si="6"/>
        <v>11998</v>
      </c>
      <c r="G11">
        <f t="shared" si="6"/>
        <v>12498</v>
      </c>
      <c r="H11">
        <f t="shared" si="6"/>
        <v>12964.26</v>
      </c>
      <c r="I11">
        <f t="shared" si="6"/>
        <v>13270.26</v>
      </c>
      <c r="J11">
        <f t="shared" si="6"/>
        <v>13270.26</v>
      </c>
      <c r="K11">
        <f t="shared" si="6"/>
        <v>13270.26</v>
      </c>
      <c r="L11">
        <f t="shared" si="6"/>
        <v>13270.26</v>
      </c>
      <c r="M11">
        <f t="shared" si="6"/>
        <v>13270.26</v>
      </c>
      <c r="N11">
        <f t="shared" si="6"/>
        <v>13270.26</v>
      </c>
    </row>
    <row r="12" spans="1:14">
      <c r="A12" t="s">
        <v>7285</v>
      </c>
      <c r="B12" t="s">
        <v>6322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spans="1:14">
      <c r="A13" t="s">
        <v>7285</v>
      </c>
      <c r="B13" t="s">
        <v>6323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4498</v>
      </c>
      <c r="B14" t="s">
        <v>6322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560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spans="1:14">
      <c r="A15" t="s">
        <v>4498</v>
      </c>
      <c r="B15" t="s">
        <v>6323</v>
      </c>
      <c r="C15">
        <f t="shared" ref="C15:C19" si="8">C14</f>
        <v>0</v>
      </c>
      <c r="D15">
        <f t="shared" ref="D15:N15" si="9">C15+D14</f>
        <v>0</v>
      </c>
      <c r="E15">
        <f t="shared" si="9"/>
        <v>0</v>
      </c>
      <c r="F15">
        <f t="shared" si="9"/>
        <v>0</v>
      </c>
      <c r="G15">
        <f t="shared" si="9"/>
        <v>0</v>
      </c>
      <c r="H15">
        <f t="shared" si="9"/>
        <v>560</v>
      </c>
      <c r="I15">
        <f t="shared" si="9"/>
        <v>560</v>
      </c>
      <c r="J15">
        <f t="shared" si="9"/>
        <v>560</v>
      </c>
      <c r="K15">
        <f t="shared" si="9"/>
        <v>560</v>
      </c>
      <c r="L15">
        <f t="shared" si="9"/>
        <v>560</v>
      </c>
      <c r="M15">
        <f t="shared" si="9"/>
        <v>560</v>
      </c>
      <c r="N15">
        <f t="shared" si="9"/>
        <v>560</v>
      </c>
    </row>
    <row r="16" spans="1:14">
      <c r="A16" t="s">
        <v>7286</v>
      </c>
      <c r="B16" t="s">
        <v>6322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2251.05</v>
      </c>
      <c r="J16">
        <f>SUM(物资过程计算表!K750:K807)</f>
        <v>0</v>
      </c>
      <c r="K16">
        <f>SUM(物资过程计算表!L750:L807)</f>
        <v>0</v>
      </c>
      <c r="L16">
        <f>SUM(物资过程计算表!M750:M807)</f>
        <v>0</v>
      </c>
      <c r="M16">
        <f>SUM(物资过程计算表!N750:N807)</f>
        <v>0</v>
      </c>
      <c r="N16">
        <f>SUM(物资过程计算表!O750:O807)</f>
        <v>0</v>
      </c>
    </row>
    <row r="17" spans="1:14">
      <c r="A17" t="s">
        <v>7286</v>
      </c>
      <c r="B17" t="s">
        <v>6323</v>
      </c>
      <c r="C17">
        <f t="shared" si="8"/>
        <v>0</v>
      </c>
      <c r="D17">
        <f t="shared" ref="D17:N17" si="10">C17+D16</f>
        <v>0</v>
      </c>
      <c r="E17">
        <f t="shared" si="10"/>
        <v>0</v>
      </c>
      <c r="F17">
        <f t="shared" si="10"/>
        <v>0</v>
      </c>
      <c r="G17">
        <f t="shared" si="10"/>
        <v>0</v>
      </c>
      <c r="H17">
        <f t="shared" si="10"/>
        <v>0</v>
      </c>
      <c r="I17">
        <f t="shared" si="10"/>
        <v>2251.05</v>
      </c>
      <c r="J17">
        <f t="shared" si="10"/>
        <v>2251.05</v>
      </c>
      <c r="K17">
        <f t="shared" si="10"/>
        <v>2251.05</v>
      </c>
      <c r="L17">
        <f t="shared" si="10"/>
        <v>2251.05</v>
      </c>
      <c r="M17">
        <f t="shared" si="10"/>
        <v>2251.05</v>
      </c>
      <c r="N17">
        <f t="shared" si="10"/>
        <v>2251.05</v>
      </c>
    </row>
    <row r="18" spans="1:14">
      <c r="A18" t="s">
        <v>7287</v>
      </c>
      <c r="B18" t="s">
        <v>6322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1240</v>
      </c>
      <c r="J18">
        <f>SUM(物资过程计算表!K808:K851)</f>
        <v>1256</v>
      </c>
      <c r="K18">
        <f>SUM(物资过程计算表!L808:L851)</f>
        <v>0</v>
      </c>
      <c r="L18">
        <f>SUM(物资过程计算表!M808:M851)</f>
        <v>0</v>
      </c>
      <c r="M18">
        <f>SUM(物资过程计算表!N808:N851)</f>
        <v>0</v>
      </c>
      <c r="N18">
        <f>SUM(物资过程计算表!O808:O851)</f>
        <v>0</v>
      </c>
    </row>
    <row r="19" spans="1:14">
      <c r="A19" t="s">
        <v>7287</v>
      </c>
      <c r="B19" t="s">
        <v>6323</v>
      </c>
      <c r="C19">
        <f t="shared" si="8"/>
        <v>0</v>
      </c>
      <c r="D19">
        <f t="shared" ref="D19:N19" si="11">C19+D18</f>
        <v>0</v>
      </c>
      <c r="E19">
        <f t="shared" si="11"/>
        <v>0</v>
      </c>
      <c r="F19">
        <f t="shared" si="11"/>
        <v>0</v>
      </c>
      <c r="G19">
        <f t="shared" si="11"/>
        <v>0</v>
      </c>
      <c r="H19">
        <f t="shared" si="11"/>
        <v>0</v>
      </c>
      <c r="I19">
        <f t="shared" si="11"/>
        <v>1240</v>
      </c>
      <c r="J19">
        <f t="shared" si="11"/>
        <v>2496</v>
      </c>
      <c r="K19">
        <f t="shared" si="11"/>
        <v>2496</v>
      </c>
      <c r="L19">
        <f t="shared" si="11"/>
        <v>2496</v>
      </c>
      <c r="M19">
        <f t="shared" si="11"/>
        <v>2496</v>
      </c>
      <c r="N19">
        <f t="shared" si="11"/>
        <v>2496</v>
      </c>
    </row>
    <row r="21" spans="1:14">
      <c r="A21" t="s">
        <v>7288</v>
      </c>
      <c r="B21" t="s">
        <v>6322</v>
      </c>
      <c r="C21">
        <f t="shared" ref="C21:N21" si="12">SUM(C2,C4,C6,C8,C10,C12,C14,C16,C18)</f>
        <v>120000</v>
      </c>
      <c r="D21">
        <f t="shared" si="12"/>
        <v>0</v>
      </c>
      <c r="E21">
        <f t="shared" si="12"/>
        <v>29921.5</v>
      </c>
      <c r="F21">
        <f t="shared" si="12"/>
        <v>104498</v>
      </c>
      <c r="G21">
        <f t="shared" si="12"/>
        <v>6756.38</v>
      </c>
      <c r="H21">
        <f t="shared" si="12"/>
        <v>1582064.57</v>
      </c>
      <c r="I21">
        <f t="shared" si="12"/>
        <v>168486.8</v>
      </c>
      <c r="J21">
        <f t="shared" si="12"/>
        <v>9790.92</v>
      </c>
      <c r="K21">
        <f t="shared" si="12"/>
        <v>0</v>
      </c>
      <c r="L21">
        <f t="shared" si="12"/>
        <v>0</v>
      </c>
      <c r="M21">
        <f t="shared" si="12"/>
        <v>0</v>
      </c>
      <c r="N21">
        <f t="shared" si="12"/>
        <v>0</v>
      </c>
    </row>
    <row r="22" spans="2:14">
      <c r="B22" t="s">
        <v>6323</v>
      </c>
      <c r="C22">
        <f t="shared" ref="C22:N22" si="13">SUM(C3,C5,C7,C9,C11,C13,C15,C17,C19)</f>
        <v>120000</v>
      </c>
      <c r="D22">
        <f t="shared" si="13"/>
        <v>120000</v>
      </c>
      <c r="E22">
        <f t="shared" si="13"/>
        <v>149921.5</v>
      </c>
      <c r="F22">
        <f t="shared" si="13"/>
        <v>254419.5</v>
      </c>
      <c r="G22">
        <f t="shared" si="13"/>
        <v>261175.88</v>
      </c>
      <c r="H22">
        <f t="shared" si="13"/>
        <v>1843240.45</v>
      </c>
      <c r="I22">
        <f t="shared" si="13"/>
        <v>2011727.25</v>
      </c>
      <c r="J22">
        <f t="shared" si="13"/>
        <v>2021518.17</v>
      </c>
      <c r="K22">
        <f t="shared" si="13"/>
        <v>2021518.17</v>
      </c>
      <c r="L22">
        <f t="shared" si="13"/>
        <v>2021518.17</v>
      </c>
      <c r="M22">
        <f t="shared" si="13"/>
        <v>2021518.17</v>
      </c>
      <c r="N22">
        <f t="shared" si="13"/>
        <v>2021518.17</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J13" sqref="J13"/>
    </sheetView>
  </sheetViews>
  <sheetFormatPr defaultColWidth="9" defaultRowHeight="13.5"/>
  <cols>
    <col min="3" max="14" width="12.625"/>
  </cols>
  <sheetData>
    <row r="1" spans="1:14">
      <c r="A1" s="2" t="s">
        <v>6294</v>
      </c>
      <c r="B1" s="3" t="s">
        <v>6295</v>
      </c>
      <c r="C1" s="4" t="s">
        <v>766</v>
      </c>
      <c r="D1" s="4" t="s">
        <v>767</v>
      </c>
      <c r="E1" s="4" t="s">
        <v>768</v>
      </c>
      <c r="F1" s="4" t="s">
        <v>769</v>
      </c>
      <c r="G1" s="4" t="s">
        <v>770</v>
      </c>
      <c r="H1" s="4" t="s">
        <v>771</v>
      </c>
      <c r="I1" s="4" t="s">
        <v>772</v>
      </c>
      <c r="J1" s="4" t="s">
        <v>773</v>
      </c>
      <c r="K1" s="4" t="s">
        <v>774</v>
      </c>
      <c r="L1" s="4" t="s">
        <v>775</v>
      </c>
      <c r="M1" s="4" t="s">
        <v>776</v>
      </c>
      <c r="N1" s="8" t="s">
        <v>777</v>
      </c>
    </row>
    <row r="2" spans="1:14">
      <c r="A2" s="5" t="s">
        <v>2162</v>
      </c>
      <c r="B2" s="6" t="s">
        <v>6304</v>
      </c>
      <c r="C2" s="6" cm="1">
        <f t="array" ref="C2">INDEX('2 过程管理表单'!$540:$540,26+(COLUMN(A1)-1)*3)</f>
        <v>0</v>
      </c>
      <c r="D2" s="6" cm="1">
        <f t="array" ref="D2">INDEX('2 过程管理表单'!$540:$540,26+(COLUMN(B1)-1)*3)</f>
        <v>0</v>
      </c>
      <c r="E2" s="6" cm="1">
        <f t="array" ref="E2">INDEX('2 过程管理表单'!$540:$540,26+(COLUMN(C1)-1)*3)</f>
        <v>0</v>
      </c>
      <c r="F2" s="6" cm="1">
        <f t="array" ref="F2">INDEX('2 过程管理表单'!$540:$540,26+(COLUMN(D1)-1)*3)</f>
        <v>0</v>
      </c>
      <c r="G2" s="6" cm="1">
        <f t="array" ref="G2">INDEX('2 过程管理表单'!$540:$540,26+(COLUMN(E1)-1)*3)</f>
        <v>0</v>
      </c>
      <c r="H2" s="6" cm="1">
        <f t="array" ref="H2">INDEX('2 过程管理表单'!$540:$540,26+(COLUMN(F1)-1)*3)</f>
        <v>0</v>
      </c>
      <c r="I2" s="6" cm="1">
        <f t="array" ref="I2">INDEX('2 过程管理表单'!$540:$540,26+(COLUMN(G1)-1)*3)</f>
        <v>0</v>
      </c>
      <c r="J2" s="6" cm="1">
        <f t="array" ref="J2">INDEX('2 过程管理表单'!$540:$540,26+(COLUMN(H1)-1)*3)</f>
        <v>0</v>
      </c>
      <c r="K2" s="6" cm="1">
        <f t="array" ref="K2">INDEX('2 过程管理表单'!$540:$540,26+(COLUMN(I1)-1)*3)</f>
        <v>0</v>
      </c>
      <c r="L2" s="6" cm="1">
        <f t="array" ref="L2">INDEX('2 过程管理表单'!$540:$540,26+(COLUMN(J1)-1)*3)</f>
        <v>0</v>
      </c>
      <c r="M2" s="6" cm="1">
        <f t="array" ref="M2">INDEX('2 过程管理表单'!$540:$540,26+(COLUMN(K1)-1)*3)</f>
        <v>0</v>
      </c>
      <c r="N2" s="6" cm="1">
        <f t="array" ref="N2">INDEX('2 过程管理表单'!$540:$540,26+(COLUMN(L1)-1)*3)</f>
        <v>0</v>
      </c>
    </row>
    <row r="3" spans="1:14">
      <c r="A3" s="5" t="s">
        <v>2162</v>
      </c>
      <c r="B3" s="6" t="s">
        <v>6305</v>
      </c>
      <c r="C3" s="6">
        <f t="shared" ref="C3:C7" si="0">C2</f>
        <v>0</v>
      </c>
      <c r="D3" s="6">
        <f t="shared" ref="D3:N3" si="1">C3+D2</f>
        <v>0</v>
      </c>
      <c r="E3" s="6">
        <f t="shared" si="1"/>
        <v>0</v>
      </c>
      <c r="F3" s="6">
        <f t="shared" si="1"/>
        <v>0</v>
      </c>
      <c r="G3" s="6">
        <f t="shared" si="1"/>
        <v>0</v>
      </c>
      <c r="H3" s="6">
        <f t="shared" si="1"/>
        <v>0</v>
      </c>
      <c r="I3" s="6">
        <f t="shared" si="1"/>
        <v>0</v>
      </c>
      <c r="J3" s="6">
        <f t="shared" si="1"/>
        <v>0</v>
      </c>
      <c r="K3" s="6">
        <f t="shared" si="1"/>
        <v>0</v>
      </c>
      <c r="L3" s="6">
        <f t="shared" si="1"/>
        <v>0</v>
      </c>
      <c r="M3" s="6">
        <f t="shared" si="1"/>
        <v>0</v>
      </c>
      <c r="N3" s="6">
        <f t="shared" si="1"/>
        <v>0</v>
      </c>
    </row>
    <row r="4" spans="1:14">
      <c r="A4" s="5" t="s">
        <v>2162</v>
      </c>
      <c r="B4" s="6" t="s">
        <v>6306</v>
      </c>
      <c r="C4" s="6" cm="1">
        <f t="array" ref="C4">INDEX('2 过程管理表单'!$540:$540,24+(COLUMN(A1)-1)*3)</f>
        <v>13242.8863650241</v>
      </c>
      <c r="D4" s="6" cm="1">
        <f t="array" ref="D4">INDEX('2 过程管理表单'!$540:$540,24+(COLUMN(B1)-1)*3)</f>
        <v>13242.8863650241</v>
      </c>
      <c r="E4" s="6" cm="1">
        <f t="array" ref="E4">INDEX('2 过程管理表单'!$540:$540,24+(COLUMN(C1)-1)*3)</f>
        <v>13242.8863650241</v>
      </c>
      <c r="F4" s="6" cm="1">
        <f t="array" ref="F4">INDEX('2 过程管理表单'!$540:$540,24+(COLUMN(D1)-1)*3)</f>
        <v>13242.8863650241</v>
      </c>
      <c r="G4" s="6" cm="1">
        <f t="array" ref="G4">INDEX('2 过程管理表单'!$540:$540,24+(COLUMN(E1)-1)*3)</f>
        <v>13242.8863650241</v>
      </c>
      <c r="H4" s="6" cm="1">
        <f t="array" ref="H4">INDEX('2 过程管理表单'!$540:$540,24+(COLUMN(F1)-1)*3)</f>
        <v>13242.8863650241</v>
      </c>
      <c r="I4" s="6" cm="1">
        <f t="array" ref="I4">INDEX('2 过程管理表单'!$540:$540,24+(COLUMN(G1)-1)*3)</f>
        <v>13242.8863650241</v>
      </c>
      <c r="J4" s="6" cm="1">
        <f t="array" ref="J4">INDEX('2 过程管理表单'!$540:$540,24+(COLUMN(H1)-1)*3)</f>
        <v>13242.8863650241</v>
      </c>
      <c r="K4" s="6" cm="1">
        <f t="array" ref="K4">INDEX('2 过程管理表单'!$540:$540,24+(COLUMN(I1)-1)*3)</f>
        <v>13242.8863650241</v>
      </c>
      <c r="L4" s="6" cm="1">
        <f t="array" ref="L4">INDEX('2 过程管理表单'!$540:$540,24+(COLUMN(J1)-1)*3)</f>
        <v>13242.8863650241</v>
      </c>
      <c r="M4" s="6" cm="1">
        <f t="array" ref="M4">INDEX('2 过程管理表单'!$540:$540,24+(COLUMN(K1)-1)*3)</f>
        <v>13242.8863650241</v>
      </c>
      <c r="N4" s="6" cm="1">
        <f t="array" ref="N4">INDEX('2 过程管理表单'!$540:$540,24+(COLUMN(L1)-1)*3)</f>
        <v>13242.8863650241</v>
      </c>
    </row>
    <row r="5" spans="1:14">
      <c r="A5" s="5" t="s">
        <v>2162</v>
      </c>
      <c r="B5" s="6" t="s">
        <v>6307</v>
      </c>
      <c r="C5" s="6">
        <f t="shared" si="0"/>
        <v>13242.8863650241</v>
      </c>
      <c r="D5" s="6">
        <f t="shared" ref="D5:N5" si="2">C5+D4</f>
        <v>26485.7727300482</v>
      </c>
      <c r="E5" s="6">
        <f t="shared" si="2"/>
        <v>39728.6590950723</v>
      </c>
      <c r="F5" s="6">
        <f t="shared" si="2"/>
        <v>52971.5454600964</v>
      </c>
      <c r="G5" s="6">
        <f t="shared" si="2"/>
        <v>66214.4318251205</v>
      </c>
      <c r="H5" s="6">
        <f t="shared" si="2"/>
        <v>79457.3181901446</v>
      </c>
      <c r="I5" s="6">
        <f t="shared" si="2"/>
        <v>92700.2045551687</v>
      </c>
      <c r="J5" s="6">
        <f t="shared" si="2"/>
        <v>105943.090920193</v>
      </c>
      <c r="K5" s="6">
        <f t="shared" si="2"/>
        <v>119185.977285217</v>
      </c>
      <c r="L5" s="6">
        <f t="shared" si="2"/>
        <v>132428.863650241</v>
      </c>
      <c r="M5" s="6">
        <f t="shared" si="2"/>
        <v>145671.750015265</v>
      </c>
      <c r="N5" s="6">
        <f t="shared" si="2"/>
        <v>158914.636380289</v>
      </c>
    </row>
    <row r="6" spans="1:14">
      <c r="A6" s="5" t="s">
        <v>2198</v>
      </c>
      <c r="B6" s="6" t="s">
        <v>6304</v>
      </c>
      <c r="C6" s="6" cm="1">
        <f t="array" ref="C6">INDEX('2 过程管理表单'!$546:$546,26+(COLUMN(A1)-1)*3)</f>
        <v>607809.282700422</v>
      </c>
      <c r="D6" s="6" cm="1">
        <f t="array" ref="D6">INDEX('2 过程管理表单'!$546:$546,26+(COLUMN(B1)-1)*3)</f>
        <v>548989.029535865</v>
      </c>
      <c r="E6" s="6" cm="1">
        <f t="array" ref="E6">INDEX('2 过程管理表单'!$546:$546,26+(COLUMN(C1)-1)*3)</f>
        <v>607809.282700422</v>
      </c>
      <c r="F6" s="6" cm="1">
        <f t="array" ref="F6">INDEX('2 过程管理表单'!$546:$546,26+(COLUMN(D1)-1)*3)</f>
        <v>588202.53164557</v>
      </c>
      <c r="G6" s="6" cm="1">
        <f t="array" ref="G6">INDEX('2 过程管理表单'!$546:$546,26+(COLUMN(E1)-1)*3)</f>
        <v>607809.282700422</v>
      </c>
      <c r="H6" s="6" cm="1">
        <f t="array" ref="H6">INDEX('2 过程管理表单'!$546:$546,26+(COLUMN(F1)-1)*3)</f>
        <v>588202.53164557</v>
      </c>
      <c r="I6" s="6" cm="1">
        <f t="array" ref="I6">INDEX('2 过程管理表单'!$546:$546,26+(COLUMN(G1)-1)*3)</f>
        <v>607809.282700422</v>
      </c>
      <c r="J6" s="6" cm="1">
        <f t="array" ref="J6">INDEX('2 过程管理表单'!$546:$546,26+(COLUMN(H1)-1)*3)</f>
        <v>607809.282700422</v>
      </c>
      <c r="K6" s="6" cm="1">
        <f t="array" ref="K6">INDEX('2 过程管理表单'!$546:$546,26+(COLUMN(I1)-1)*3)</f>
        <v>588202.53164557</v>
      </c>
      <c r="L6" s="6" cm="1">
        <f t="array" ref="L6">INDEX('2 过程管理表单'!$546:$546,26+(COLUMN(J1)-1)*3)</f>
        <v>607809.282700422</v>
      </c>
      <c r="M6" s="6" cm="1">
        <f t="array" ref="M6">INDEX('2 过程管理表单'!$546:$546,26+(COLUMN(K1)-1)*3)</f>
        <v>588202.53164557</v>
      </c>
      <c r="N6" s="6" cm="1">
        <f t="array" ref="N6">INDEX('2 过程管理表单'!$546:$546,26+(COLUMN(L1)-1)*3)</f>
        <v>607809.282700422</v>
      </c>
    </row>
    <row r="7" spans="1:14">
      <c r="A7" s="5" t="s">
        <v>2198</v>
      </c>
      <c r="B7" s="6" t="s">
        <v>6305</v>
      </c>
      <c r="C7" s="6">
        <f t="shared" si="0"/>
        <v>607809.282700422</v>
      </c>
      <c r="D7" s="6">
        <f t="shared" ref="D7:N7" si="3">C7+D6</f>
        <v>1156798.31223629</v>
      </c>
      <c r="E7" s="6">
        <f t="shared" si="3"/>
        <v>1764607.59493671</v>
      </c>
      <c r="F7" s="6">
        <f t="shared" si="3"/>
        <v>2352810.12658228</v>
      </c>
      <c r="G7" s="6">
        <f t="shared" si="3"/>
        <v>2960619.4092827</v>
      </c>
      <c r="H7" s="6">
        <f t="shared" si="3"/>
        <v>3548821.94092827</v>
      </c>
      <c r="I7" s="6">
        <f t="shared" si="3"/>
        <v>4156631.22362869</v>
      </c>
      <c r="J7" s="6">
        <f t="shared" si="3"/>
        <v>4764440.50632911</v>
      </c>
      <c r="K7" s="6">
        <f t="shared" si="3"/>
        <v>5352643.03797468</v>
      </c>
      <c r="L7" s="6">
        <f t="shared" si="3"/>
        <v>5960452.32067511</v>
      </c>
      <c r="M7" s="6">
        <f t="shared" si="3"/>
        <v>6548654.85232068</v>
      </c>
      <c r="N7" s="6">
        <f t="shared" si="3"/>
        <v>7156464.1350211</v>
      </c>
    </row>
    <row r="8" spans="1:14">
      <c r="A8" s="5" t="s">
        <v>2198</v>
      </c>
      <c r="B8" s="6" t="s">
        <v>6306</v>
      </c>
      <c r="C8" s="6" cm="1">
        <f t="array" ref="C8">INDEX('2 过程管理表单'!$546:$546,24+(COLUMN(A5)-1)*3)</f>
        <v>0</v>
      </c>
      <c r="D8" s="6" cm="1">
        <f t="array" ref="D8">INDEX('2 过程管理表单'!$546:$546,24+(COLUMN(B5)-1)*3)</f>
        <v>0</v>
      </c>
      <c r="E8" s="6" cm="1">
        <f t="array" ref="E8">INDEX('2 过程管理表单'!$546:$546,24+(COLUMN(C5)-1)*3)</f>
        <v>0</v>
      </c>
      <c r="F8" s="6" cm="1">
        <f t="array" ref="F8">INDEX('2 过程管理表单'!$546:$546,24+(COLUMN(D5)-1)*3)</f>
        <v>0</v>
      </c>
      <c r="G8" s="6" cm="1">
        <f t="array" ref="G8">INDEX('2 过程管理表单'!$546:$546,24+(COLUMN(E5)-1)*3)</f>
        <v>0</v>
      </c>
      <c r="H8" s="6" cm="1">
        <f t="array" ref="H8">INDEX('2 过程管理表单'!$546:$546,24+(COLUMN(F5)-1)*3)</f>
        <v>0</v>
      </c>
      <c r="I8" s="6" cm="1">
        <f t="array" ref="I8">INDEX('2 过程管理表单'!$546:$546,24+(COLUMN(G5)-1)*3)</f>
        <v>0</v>
      </c>
      <c r="J8" s="6" cm="1">
        <f t="array" ref="J8">INDEX('2 过程管理表单'!$546:$546,24+(COLUMN(H5)-1)*3)</f>
        <v>0</v>
      </c>
      <c r="K8" s="6" cm="1">
        <f t="array" ref="K8">INDEX('2 过程管理表单'!$546:$546,24+(COLUMN(I5)-1)*3)</f>
        <v>0</v>
      </c>
      <c r="L8" s="6" cm="1">
        <f t="array" ref="L8">INDEX('2 过程管理表单'!$546:$546,24+(COLUMN(J5)-1)*3)</f>
        <v>0</v>
      </c>
      <c r="M8" s="6" cm="1">
        <f t="array" ref="M8">INDEX('2 过程管理表单'!$546:$546,24+(COLUMN(K5)-1)*3)</f>
        <v>0</v>
      </c>
      <c r="N8" s="6" cm="1">
        <f t="array" ref="N8">INDEX('2 过程管理表单'!$546:$546,24+(COLUMN(L5)-1)*3)</f>
        <v>0</v>
      </c>
    </row>
    <row r="9" spans="1:14">
      <c r="A9" s="5" t="s">
        <v>2198</v>
      </c>
      <c r="B9" s="6" t="s">
        <v>6307</v>
      </c>
      <c r="C9" s="6">
        <f t="shared" ref="C9:C13" si="4">C8</f>
        <v>0</v>
      </c>
      <c r="D9" s="6">
        <f t="shared" ref="D9:N9" si="5">C9+D8</f>
        <v>0</v>
      </c>
      <c r="E9" s="6">
        <f t="shared" si="5"/>
        <v>0</v>
      </c>
      <c r="F9" s="6">
        <f t="shared" si="5"/>
        <v>0</v>
      </c>
      <c r="G9" s="6">
        <f t="shared" si="5"/>
        <v>0</v>
      </c>
      <c r="H9" s="6">
        <f t="shared" si="5"/>
        <v>0</v>
      </c>
      <c r="I9" s="6">
        <f t="shared" si="5"/>
        <v>0</v>
      </c>
      <c r="J9" s="6">
        <f t="shared" si="5"/>
        <v>0</v>
      </c>
      <c r="K9" s="6">
        <f t="shared" si="5"/>
        <v>0</v>
      </c>
      <c r="L9" s="6">
        <f t="shared" si="5"/>
        <v>0</v>
      </c>
      <c r="M9" s="6">
        <f t="shared" si="5"/>
        <v>0</v>
      </c>
      <c r="N9" s="6">
        <f t="shared" si="5"/>
        <v>0</v>
      </c>
    </row>
    <row r="10" spans="1:14">
      <c r="A10" s="5" t="s">
        <v>2206</v>
      </c>
      <c r="B10" s="6" t="s">
        <v>6304</v>
      </c>
      <c r="C10" s="6" cm="1">
        <f t="array" ref="C10">INDEX('2 过程管理表单'!$552:$552,26+(COLUMN(A1)-1)*3)</f>
        <v>0</v>
      </c>
      <c r="D10" s="6" cm="1">
        <f t="array" ref="D10">INDEX('2 过程管理表单'!$552:$552,26+(COLUMN(B1)-1)*3)</f>
        <v>0</v>
      </c>
      <c r="E10" s="6" cm="1">
        <f t="array" ref="E10">INDEX('2 过程管理表单'!$552:$552,26+(COLUMN(C1)-1)*3)</f>
        <v>0</v>
      </c>
      <c r="F10" s="6" cm="1">
        <f t="array" ref="F10">INDEX('2 过程管理表单'!$552:$552,26+(COLUMN(D1)-1)*3)</f>
        <v>0</v>
      </c>
      <c r="G10" s="6" cm="1">
        <f t="array" ref="G10">INDEX('2 过程管理表单'!$552:$552,26+(COLUMN(E1)-1)*3)</f>
        <v>0</v>
      </c>
      <c r="H10" s="6" cm="1">
        <f t="array" ref="H10">INDEX('2 过程管理表单'!$552:$552,26+(COLUMN(F1)-1)*3)</f>
        <v>0</v>
      </c>
      <c r="I10" s="6" cm="1">
        <f t="array" ref="I10">INDEX('2 过程管理表单'!$552:$552,26+(COLUMN(G1)-1)*3)</f>
        <v>0</v>
      </c>
      <c r="J10" s="6" cm="1">
        <f t="array" ref="J10">INDEX('2 过程管理表单'!$552:$552,26+(COLUMN(H1)-1)*3)</f>
        <v>0</v>
      </c>
      <c r="K10" s="6" cm="1">
        <f t="array" ref="K10">INDEX('2 过程管理表单'!$552:$552,26+(COLUMN(I1)-1)*3)</f>
        <v>0</v>
      </c>
      <c r="L10" s="6" cm="1">
        <f t="array" ref="L10">INDEX('2 过程管理表单'!$552:$552,26+(COLUMN(J1)-1)*3)</f>
        <v>0</v>
      </c>
      <c r="M10" s="6" cm="1">
        <f t="array" ref="M10">INDEX('2 过程管理表单'!$552:$552,26+(COLUMN(K1)-1)*3)</f>
        <v>0</v>
      </c>
      <c r="N10" s="6" cm="1">
        <f t="array" ref="N10">INDEX('2 过程管理表单'!$552:$552,26+(COLUMN(L1)-1)*3)</f>
        <v>0</v>
      </c>
    </row>
    <row r="11" spans="1:14">
      <c r="A11" s="5" t="s">
        <v>2206</v>
      </c>
      <c r="B11" s="6" t="s">
        <v>6305</v>
      </c>
      <c r="C11" s="6">
        <f t="shared" si="4"/>
        <v>0</v>
      </c>
      <c r="D11" s="6">
        <f t="shared" ref="D11:N11" si="6">C11+D10</f>
        <v>0</v>
      </c>
      <c r="E11" s="6">
        <f t="shared" si="6"/>
        <v>0</v>
      </c>
      <c r="F11" s="6">
        <f t="shared" si="6"/>
        <v>0</v>
      </c>
      <c r="G11" s="6">
        <f t="shared" si="6"/>
        <v>0</v>
      </c>
      <c r="H11" s="6">
        <f t="shared" si="6"/>
        <v>0</v>
      </c>
      <c r="I11" s="6">
        <f t="shared" si="6"/>
        <v>0</v>
      </c>
      <c r="J11" s="6">
        <f t="shared" si="6"/>
        <v>0</v>
      </c>
      <c r="K11" s="6">
        <f t="shared" si="6"/>
        <v>0</v>
      </c>
      <c r="L11" s="6">
        <f t="shared" si="6"/>
        <v>0</v>
      </c>
      <c r="M11" s="6">
        <f t="shared" si="6"/>
        <v>0</v>
      </c>
      <c r="N11" s="6">
        <f t="shared" si="6"/>
        <v>0</v>
      </c>
    </row>
    <row r="12" spans="1:14">
      <c r="A12" s="5" t="s">
        <v>2206</v>
      </c>
      <c r="B12" s="6" t="s">
        <v>6306</v>
      </c>
      <c r="C12" s="6" cm="1">
        <f t="array" ref="C12">INDEX('2 过程管理表单'!$552:$552,24+(COLUMN(A1)-1)*3)</f>
        <v>0</v>
      </c>
      <c r="D12" s="6" cm="1">
        <f t="array" ref="D12">INDEX('2 过程管理表单'!$552:$552,24+(COLUMN(B1)-1)*3)</f>
        <v>0</v>
      </c>
      <c r="E12" s="6" cm="1">
        <f t="array" ref="E12">INDEX('2 过程管理表单'!$552:$552,24+(COLUMN(C1)-1)*3)</f>
        <v>0</v>
      </c>
      <c r="F12" s="6" cm="1">
        <f t="array" ref="F12">INDEX('2 过程管理表单'!$552:$552,24+(COLUMN(D1)-1)*3)</f>
        <v>0</v>
      </c>
      <c r="G12" s="6" cm="1">
        <f t="array" ref="G12">INDEX('2 过程管理表单'!$552:$552,24+(COLUMN(E1)-1)*3)</f>
        <v>0</v>
      </c>
      <c r="H12" s="6" cm="1">
        <f t="array" ref="H12">INDEX('2 过程管理表单'!$552:$552,24+(COLUMN(F1)-1)*3)</f>
        <v>0</v>
      </c>
      <c r="I12" s="6" cm="1">
        <f t="array" ref="I12">INDEX('2 过程管理表单'!$552:$552,24+(COLUMN(G1)-1)*3)</f>
        <v>0</v>
      </c>
      <c r="J12" s="6" cm="1">
        <f t="array" ref="J12">INDEX('2 过程管理表单'!$552:$552,24+(COLUMN(H1)-1)*3)</f>
        <v>0</v>
      </c>
      <c r="K12" s="6" cm="1">
        <f t="array" ref="K12">INDEX('2 过程管理表单'!$552:$552,24+(COLUMN(I1)-1)*3)</f>
        <v>0</v>
      </c>
      <c r="L12" s="6" cm="1">
        <f t="array" ref="L12">INDEX('2 过程管理表单'!$552:$552,24+(COLUMN(J1)-1)*3)</f>
        <v>0</v>
      </c>
      <c r="M12" s="6" cm="1">
        <f t="array" ref="M12">INDEX('2 过程管理表单'!$552:$552,24+(COLUMN(K1)-1)*3)</f>
        <v>0</v>
      </c>
      <c r="N12" s="6" cm="1">
        <f t="array" ref="N12">INDEX('2 过程管理表单'!$552:$552,24+(COLUMN(L1)-1)*3)</f>
        <v>0</v>
      </c>
    </row>
    <row r="13" spans="1:14">
      <c r="A13" s="5" t="s">
        <v>2206</v>
      </c>
      <c r="B13" s="6" t="s">
        <v>6307</v>
      </c>
      <c r="C13" s="6">
        <f t="shared" si="4"/>
        <v>0</v>
      </c>
      <c r="D13" s="6">
        <f t="shared" ref="D13:N13" si="7">C13+D12</f>
        <v>0</v>
      </c>
      <c r="E13" s="6">
        <f t="shared" si="7"/>
        <v>0</v>
      </c>
      <c r="F13" s="6">
        <f t="shared" si="7"/>
        <v>0</v>
      </c>
      <c r="G13" s="6">
        <f t="shared" si="7"/>
        <v>0</v>
      </c>
      <c r="H13" s="6">
        <f t="shared" si="7"/>
        <v>0</v>
      </c>
      <c r="I13" s="6">
        <f t="shared" si="7"/>
        <v>0</v>
      </c>
      <c r="J13" s="6">
        <f t="shared" si="7"/>
        <v>0</v>
      </c>
      <c r="K13" s="6">
        <f t="shared" si="7"/>
        <v>0</v>
      </c>
      <c r="L13" s="6">
        <f t="shared" si="7"/>
        <v>0</v>
      </c>
      <c r="M13" s="6">
        <f t="shared" si="7"/>
        <v>0</v>
      </c>
      <c r="N13" s="6">
        <f t="shared" si="7"/>
        <v>0</v>
      </c>
    </row>
    <row r="14" spans="1:14">
      <c r="A14" s="5" t="s">
        <v>2224</v>
      </c>
      <c r="B14" s="6" t="s">
        <v>6304</v>
      </c>
      <c r="C14" s="6" cm="1">
        <f t="array" ref="C14">INDEX('2 过程管理表单'!$558:$558,26+(COLUMN(A1)-1)*3)</f>
        <v>0</v>
      </c>
      <c r="D14" s="6" cm="1">
        <f t="array" ref="D14">INDEX('2 过程管理表单'!$558:$558,26+(COLUMN(B1)-1)*3)</f>
        <v>0</v>
      </c>
      <c r="E14" s="6" cm="1">
        <f t="array" ref="E14">INDEX('2 过程管理表单'!$558:$558,26+(COLUMN(C1)-1)*3)</f>
        <v>0</v>
      </c>
      <c r="F14" s="6" cm="1">
        <f t="array" ref="F14">INDEX('2 过程管理表单'!$558:$558,26+(COLUMN(D1)-1)*3)</f>
        <v>0</v>
      </c>
      <c r="G14" s="6" cm="1">
        <f t="array" ref="G14">INDEX('2 过程管理表单'!$558:$558,26+(COLUMN(E1)-1)*3)</f>
        <v>0</v>
      </c>
      <c r="H14" s="6" cm="1">
        <f t="array" ref="H14">INDEX('2 过程管理表单'!$558:$558,26+(COLUMN(F1)-1)*3)</f>
        <v>0</v>
      </c>
      <c r="I14" s="6" cm="1">
        <f t="array" ref="I14">INDEX('2 过程管理表单'!$558:$558,26+(COLUMN(G1)-1)*3)</f>
        <v>0</v>
      </c>
      <c r="J14" s="6" cm="1">
        <f t="array" ref="J14">INDEX('2 过程管理表单'!$558:$558,26+(COLUMN(H1)-1)*3)</f>
        <v>0</v>
      </c>
      <c r="K14" s="6" cm="1">
        <f t="array" ref="K14">INDEX('2 过程管理表单'!$558:$558,26+(COLUMN(I1)-1)*3)</f>
        <v>0</v>
      </c>
      <c r="L14" s="6" cm="1">
        <f t="array" ref="L14">INDEX('2 过程管理表单'!$558:$558,26+(COLUMN(J1)-1)*3)</f>
        <v>0</v>
      </c>
      <c r="M14" s="6" cm="1">
        <f t="array" ref="M14">INDEX('2 过程管理表单'!$558:$558,26+(COLUMN(K1)-1)*3)</f>
        <v>0</v>
      </c>
      <c r="N14" s="6" cm="1">
        <f t="array" ref="N14">INDEX('2 过程管理表单'!$558:$558,26+(COLUMN(L1)-1)*3)</f>
        <v>0</v>
      </c>
    </row>
    <row r="15" spans="1:14">
      <c r="A15" s="5" t="s">
        <v>2224</v>
      </c>
      <c r="B15" s="6" t="s">
        <v>6305</v>
      </c>
      <c r="C15" s="6">
        <f t="shared" ref="C15:C19" si="8">C14</f>
        <v>0</v>
      </c>
      <c r="D15" s="6">
        <f t="shared" ref="D15:N15" si="9">C15+D14</f>
        <v>0</v>
      </c>
      <c r="E15" s="6">
        <f t="shared" si="9"/>
        <v>0</v>
      </c>
      <c r="F15" s="6">
        <f t="shared" si="9"/>
        <v>0</v>
      </c>
      <c r="G15" s="6">
        <f t="shared" si="9"/>
        <v>0</v>
      </c>
      <c r="H15" s="6">
        <f t="shared" si="9"/>
        <v>0</v>
      </c>
      <c r="I15" s="6">
        <f t="shared" si="9"/>
        <v>0</v>
      </c>
      <c r="J15" s="6">
        <f t="shared" si="9"/>
        <v>0</v>
      </c>
      <c r="K15" s="6">
        <f t="shared" si="9"/>
        <v>0</v>
      </c>
      <c r="L15" s="6">
        <f t="shared" si="9"/>
        <v>0</v>
      </c>
      <c r="M15" s="6">
        <f t="shared" si="9"/>
        <v>0</v>
      </c>
      <c r="N15" s="6">
        <f t="shared" si="9"/>
        <v>0</v>
      </c>
    </row>
    <row r="16" spans="1:14">
      <c r="A16" s="5" t="s">
        <v>2224</v>
      </c>
      <c r="B16" s="6" t="s">
        <v>6306</v>
      </c>
      <c r="C16" s="6" cm="1">
        <f t="array" ref="C16">INDEX('2 过程管理表单'!$558:$558,24+(COLUMN(A13)-1)*3)</f>
        <v>0</v>
      </c>
      <c r="D16" s="6" cm="1">
        <f t="array" ref="D16">INDEX('2 过程管理表单'!$558:$558,24+(COLUMN(B13)-1)*3)</f>
        <v>0</v>
      </c>
      <c r="E16" s="6" cm="1">
        <f t="array" ref="E16">INDEX('2 过程管理表单'!$558:$558,24+(COLUMN(C13)-1)*3)</f>
        <v>0</v>
      </c>
      <c r="F16" s="6" cm="1">
        <f t="array" ref="F16">INDEX('2 过程管理表单'!$558:$558,24+(COLUMN(D13)-1)*3)</f>
        <v>0</v>
      </c>
      <c r="G16" s="6" cm="1">
        <f t="array" ref="G16">INDEX('2 过程管理表单'!$558:$558,24+(COLUMN(E13)-1)*3)</f>
        <v>0</v>
      </c>
      <c r="H16" s="6" cm="1">
        <f t="array" ref="H16">INDEX('2 过程管理表单'!$558:$558,24+(COLUMN(F13)-1)*3)</f>
        <v>0</v>
      </c>
      <c r="I16" s="6" cm="1">
        <f t="array" ref="I16">INDEX('2 过程管理表单'!$558:$558,24+(COLUMN(G13)-1)*3)</f>
        <v>0</v>
      </c>
      <c r="J16" s="6" cm="1">
        <f t="array" ref="J16">INDEX('2 过程管理表单'!$558:$558,24+(COLUMN(H13)-1)*3)</f>
        <v>0</v>
      </c>
      <c r="K16" s="6" cm="1">
        <f t="array" ref="K16">INDEX('2 过程管理表单'!$558:$558,24+(COLUMN(I13)-1)*3)</f>
        <v>0</v>
      </c>
      <c r="L16" s="6" cm="1">
        <f t="array" ref="L16">INDEX('2 过程管理表单'!$558:$558,24+(COLUMN(J13)-1)*3)</f>
        <v>0</v>
      </c>
      <c r="M16" s="6" cm="1">
        <f t="array" ref="M16">INDEX('2 过程管理表单'!$558:$558,24+(COLUMN(K13)-1)*3)</f>
        <v>0</v>
      </c>
      <c r="N16" s="6" cm="1">
        <f t="array" ref="N16">INDEX('2 过程管理表单'!$558:$558,24+(COLUMN(L13)-1)*3)</f>
        <v>0</v>
      </c>
    </row>
    <row r="17" spans="1:14">
      <c r="A17" s="5" t="s">
        <v>2224</v>
      </c>
      <c r="B17" s="6" t="s">
        <v>6307</v>
      </c>
      <c r="C17" s="6">
        <f t="shared" si="8"/>
        <v>0</v>
      </c>
      <c r="D17" s="6">
        <f t="shared" ref="D17:N17" si="10">C17+D16</f>
        <v>0</v>
      </c>
      <c r="E17" s="6">
        <f t="shared" si="10"/>
        <v>0</v>
      </c>
      <c r="F17" s="6">
        <f t="shared" si="10"/>
        <v>0</v>
      </c>
      <c r="G17" s="6">
        <f t="shared" si="10"/>
        <v>0</v>
      </c>
      <c r="H17" s="6">
        <f t="shared" si="10"/>
        <v>0</v>
      </c>
      <c r="I17" s="6">
        <f t="shared" si="10"/>
        <v>0</v>
      </c>
      <c r="J17" s="6">
        <f t="shared" si="10"/>
        <v>0</v>
      </c>
      <c r="K17" s="6">
        <f t="shared" si="10"/>
        <v>0</v>
      </c>
      <c r="L17" s="6">
        <f t="shared" si="10"/>
        <v>0</v>
      </c>
      <c r="M17" s="6">
        <f t="shared" si="10"/>
        <v>0</v>
      </c>
      <c r="N17" s="6">
        <f t="shared" si="10"/>
        <v>0</v>
      </c>
    </row>
    <row r="18" spans="1:14">
      <c r="A18" s="5" t="s">
        <v>2244</v>
      </c>
      <c r="B18" s="6" t="s">
        <v>6304</v>
      </c>
      <c r="C18" s="6" cm="1">
        <f t="array" ref="C18">INDEX('2 过程管理表单'!$564:$564,26+(COLUMN(A1)-1)*3)</f>
        <v>0</v>
      </c>
      <c r="D18" s="6" cm="1">
        <f t="array" ref="D18">INDEX('2 过程管理表单'!$564:$564,26+(COLUMN(B1)-1)*3)</f>
        <v>0</v>
      </c>
      <c r="E18" s="6" cm="1">
        <f t="array" ref="E18">INDEX('2 过程管理表单'!$564:$564,26+(COLUMN(C1)-1)*3)</f>
        <v>0</v>
      </c>
      <c r="F18" s="6" cm="1">
        <f t="array" ref="F18">INDEX('2 过程管理表单'!$564:$564,26+(COLUMN(D1)-1)*3)</f>
        <v>0</v>
      </c>
      <c r="G18" s="6" cm="1">
        <f t="array" ref="G18">INDEX('2 过程管理表单'!$564:$564,26+(COLUMN(E1)-1)*3)</f>
        <v>0</v>
      </c>
      <c r="H18" s="6" cm="1">
        <f t="array" ref="H18">INDEX('2 过程管理表单'!$564:$564,26+(COLUMN(F1)-1)*3)</f>
        <v>0</v>
      </c>
      <c r="I18" s="6" cm="1">
        <f t="array" ref="I18">INDEX('2 过程管理表单'!$564:$564,26+(COLUMN(G1)-1)*3)</f>
        <v>0</v>
      </c>
      <c r="J18" s="6" cm="1">
        <f t="array" ref="J18">INDEX('2 过程管理表单'!$564:$564,26+(COLUMN(H1)-1)*3)</f>
        <v>0</v>
      </c>
      <c r="K18" s="6" cm="1">
        <f t="array" ref="K18">INDEX('2 过程管理表单'!$564:$564,26+(COLUMN(I1)-1)*3)</f>
        <v>0</v>
      </c>
      <c r="L18" s="6" cm="1">
        <f t="array" ref="L18">INDEX('2 过程管理表单'!$564:$564,26+(COLUMN(J1)-1)*3)</f>
        <v>0</v>
      </c>
      <c r="M18" s="6" cm="1">
        <f t="array" ref="M18">INDEX('2 过程管理表单'!$564:$564,26+(COLUMN(K1)-1)*3)</f>
        <v>0</v>
      </c>
      <c r="N18" s="6" cm="1">
        <f t="array" ref="N18">INDEX('2 过程管理表单'!$564:$564,26+(COLUMN(L1)-1)*3)</f>
        <v>0</v>
      </c>
    </row>
    <row r="19" spans="1:14">
      <c r="A19" s="5" t="s">
        <v>2244</v>
      </c>
      <c r="B19" s="6" t="s">
        <v>6305</v>
      </c>
      <c r="C19" s="6">
        <f t="shared" si="8"/>
        <v>0</v>
      </c>
      <c r="D19" s="6">
        <f t="shared" ref="D19:N19" si="11">C19+D18</f>
        <v>0</v>
      </c>
      <c r="E19" s="6">
        <f t="shared" si="11"/>
        <v>0</v>
      </c>
      <c r="F19" s="6">
        <f t="shared" si="11"/>
        <v>0</v>
      </c>
      <c r="G19" s="6">
        <f t="shared" si="11"/>
        <v>0</v>
      </c>
      <c r="H19" s="6">
        <f t="shared" si="11"/>
        <v>0</v>
      </c>
      <c r="I19" s="6">
        <f t="shared" si="11"/>
        <v>0</v>
      </c>
      <c r="J19" s="6">
        <f t="shared" si="11"/>
        <v>0</v>
      </c>
      <c r="K19" s="6">
        <f t="shared" si="11"/>
        <v>0</v>
      </c>
      <c r="L19" s="6">
        <f t="shared" si="11"/>
        <v>0</v>
      </c>
      <c r="M19" s="6">
        <f t="shared" si="11"/>
        <v>0</v>
      </c>
      <c r="N19" s="6">
        <f t="shared" si="11"/>
        <v>0</v>
      </c>
    </row>
    <row r="20" spans="1:14">
      <c r="A20" s="5" t="s">
        <v>2244</v>
      </c>
      <c r="B20" s="6" t="s">
        <v>6306</v>
      </c>
      <c r="C20" s="6" cm="1">
        <f t="array" ref="C20">INDEX('2 过程管理表单'!$564:$564,24+(COLUMN(A17)-1)*3)</f>
        <v>0</v>
      </c>
      <c r="D20" s="6" cm="1">
        <f t="array" ref="D20">INDEX('2 过程管理表单'!$564:$564,24+(COLUMN(B17)-1)*3)</f>
        <v>0</v>
      </c>
      <c r="E20" s="6" cm="1">
        <f t="array" ref="E20">INDEX('2 过程管理表单'!$564:$564,24+(COLUMN(C17)-1)*3)</f>
        <v>0</v>
      </c>
      <c r="F20" s="6" cm="1">
        <f t="array" ref="F20">INDEX('2 过程管理表单'!$564:$564,24+(COLUMN(D17)-1)*3)</f>
        <v>0</v>
      </c>
      <c r="G20" s="6" cm="1">
        <f t="array" ref="G20">INDEX('2 过程管理表单'!$564:$564,24+(COLUMN(E17)-1)*3)</f>
        <v>0</v>
      </c>
      <c r="H20" s="6" cm="1">
        <f t="array" ref="H20">INDEX('2 过程管理表单'!$564:$564,24+(COLUMN(F17)-1)*3)</f>
        <v>0</v>
      </c>
      <c r="I20" s="6" cm="1">
        <f t="array" ref="I20">INDEX('2 过程管理表单'!$564:$564,24+(COLUMN(G17)-1)*3)</f>
        <v>0</v>
      </c>
      <c r="J20" s="6" cm="1">
        <f t="array" ref="J20">INDEX('2 过程管理表单'!$564:$564,24+(COLUMN(H17)-1)*3)</f>
        <v>0</v>
      </c>
      <c r="K20" s="6" cm="1">
        <f t="array" ref="K20">INDEX('2 过程管理表单'!$564:$564,24+(COLUMN(I17)-1)*3)</f>
        <v>0</v>
      </c>
      <c r="L20" s="6" cm="1">
        <f t="array" ref="L20">INDEX('2 过程管理表单'!$564:$564,24+(COLUMN(J17)-1)*3)</f>
        <v>0</v>
      </c>
      <c r="M20" s="6" cm="1">
        <f t="array" ref="M20">INDEX('2 过程管理表单'!$564:$564,24+(COLUMN(K17)-1)*3)</f>
        <v>0</v>
      </c>
      <c r="N20" s="6" cm="1">
        <f t="array" ref="N20">INDEX('2 过程管理表单'!$564:$564,24+(COLUMN(L17)-1)*3)</f>
        <v>0</v>
      </c>
    </row>
    <row r="21" spans="1:14">
      <c r="A21" s="5" t="s">
        <v>2244</v>
      </c>
      <c r="B21" s="6" t="s">
        <v>6307</v>
      </c>
      <c r="C21" s="6">
        <f t="shared" ref="C21:C25" si="12">C20</f>
        <v>0</v>
      </c>
      <c r="D21" s="6">
        <f t="shared" ref="D21:N21" si="13">C21+D20</f>
        <v>0</v>
      </c>
      <c r="E21" s="6">
        <f t="shared" si="13"/>
        <v>0</v>
      </c>
      <c r="F21" s="6">
        <f t="shared" si="13"/>
        <v>0</v>
      </c>
      <c r="G21" s="6">
        <f t="shared" si="13"/>
        <v>0</v>
      </c>
      <c r="H21" s="6">
        <f t="shared" si="13"/>
        <v>0</v>
      </c>
      <c r="I21" s="6">
        <f t="shared" si="13"/>
        <v>0</v>
      </c>
      <c r="J21" s="6">
        <f t="shared" si="13"/>
        <v>0</v>
      </c>
      <c r="K21" s="6">
        <f t="shared" si="13"/>
        <v>0</v>
      </c>
      <c r="L21" s="6">
        <f t="shared" si="13"/>
        <v>0</v>
      </c>
      <c r="M21" s="6">
        <f t="shared" si="13"/>
        <v>0</v>
      </c>
      <c r="N21" s="6">
        <f t="shared" si="13"/>
        <v>0</v>
      </c>
    </row>
    <row r="22" spans="1:14">
      <c r="A22" s="5" t="s">
        <v>2250</v>
      </c>
      <c r="B22" s="6" t="s">
        <v>6304</v>
      </c>
      <c r="C22" s="6" cm="1">
        <f t="array" ref="C22">INDEX('2 过程管理表单'!$570:$570,26+(COLUMN(A1)-1)*3)</f>
        <v>0</v>
      </c>
      <c r="D22" s="6" cm="1">
        <f t="array" ref="D22">INDEX('2 过程管理表单'!$570:$570,26+(COLUMN(B1)-1)*3)</f>
        <v>0</v>
      </c>
      <c r="E22" s="6" cm="1">
        <f t="array" ref="E22">INDEX('2 过程管理表单'!$570:$570,26+(COLUMN(C1)-1)*3)</f>
        <v>0</v>
      </c>
      <c r="F22" s="6" cm="1">
        <f t="array" ref="F22">INDEX('2 过程管理表单'!$570:$570,26+(COLUMN(D1)-1)*3)</f>
        <v>0</v>
      </c>
      <c r="G22" s="6" cm="1">
        <f t="array" ref="G22">INDEX('2 过程管理表单'!$570:$570,26+(COLUMN(E1)-1)*3)</f>
        <v>0</v>
      </c>
      <c r="H22" s="6" cm="1">
        <f t="array" ref="H22">INDEX('2 过程管理表单'!$570:$570,26+(COLUMN(F1)-1)*3)</f>
        <v>0</v>
      </c>
      <c r="I22" s="6" cm="1">
        <f t="array" ref="I22">INDEX('2 过程管理表单'!$570:$570,26+(COLUMN(G1)-1)*3)</f>
        <v>0</v>
      </c>
      <c r="J22" s="6" cm="1">
        <f t="array" ref="J22">INDEX('2 过程管理表单'!$570:$570,26+(COLUMN(H1)-1)*3)</f>
        <v>0</v>
      </c>
      <c r="K22" s="6" cm="1">
        <f t="array" ref="K22">INDEX('2 过程管理表单'!$570:$570,26+(COLUMN(I1)-1)*3)</f>
        <v>0</v>
      </c>
      <c r="L22" s="6" cm="1">
        <f t="array" ref="L22">INDEX('2 过程管理表单'!$570:$570,26+(COLUMN(J1)-1)*3)</f>
        <v>0</v>
      </c>
      <c r="M22" s="6" cm="1">
        <f t="array" ref="M22">INDEX('2 过程管理表单'!$570:$570,26+(COLUMN(K1)-1)*3)</f>
        <v>0</v>
      </c>
      <c r="N22" s="6" cm="1">
        <f t="array" ref="N22">INDEX('2 过程管理表单'!$570:$570,26+(COLUMN(L1)-1)*3)</f>
        <v>0</v>
      </c>
    </row>
    <row r="23" spans="1:14">
      <c r="A23" s="5" t="s">
        <v>2250</v>
      </c>
      <c r="B23" s="6" t="s">
        <v>6305</v>
      </c>
      <c r="C23" s="6">
        <f t="shared" si="12"/>
        <v>0</v>
      </c>
      <c r="D23" s="6">
        <f t="shared" ref="D23:N23" si="14">C23+D22</f>
        <v>0</v>
      </c>
      <c r="E23" s="6">
        <f t="shared" si="14"/>
        <v>0</v>
      </c>
      <c r="F23" s="6">
        <f t="shared" si="14"/>
        <v>0</v>
      </c>
      <c r="G23" s="6">
        <f t="shared" si="14"/>
        <v>0</v>
      </c>
      <c r="H23" s="6">
        <f t="shared" si="14"/>
        <v>0</v>
      </c>
      <c r="I23" s="6">
        <f t="shared" si="14"/>
        <v>0</v>
      </c>
      <c r="J23" s="6">
        <f t="shared" si="14"/>
        <v>0</v>
      </c>
      <c r="K23" s="6">
        <f t="shared" si="14"/>
        <v>0</v>
      </c>
      <c r="L23" s="6">
        <f t="shared" si="14"/>
        <v>0</v>
      </c>
      <c r="M23" s="6">
        <f t="shared" si="14"/>
        <v>0</v>
      </c>
      <c r="N23" s="6">
        <f t="shared" si="14"/>
        <v>0</v>
      </c>
    </row>
    <row r="24" spans="1:14">
      <c r="A24" s="5" t="s">
        <v>2250</v>
      </c>
      <c r="B24" s="6" t="s">
        <v>6306</v>
      </c>
      <c r="C24" s="6" cm="1">
        <f t="array" ref="C24">INDEX('2 过程管理表单'!$570:$570,24+(COLUMN(A1)-1)*3)</f>
        <v>0</v>
      </c>
      <c r="D24" s="6" cm="1">
        <f t="array" ref="D24">INDEX('2 过程管理表单'!$570:$570,24+(COLUMN(B1)-1)*3)</f>
        <v>0</v>
      </c>
      <c r="E24" s="6" cm="1">
        <f t="array" ref="E24">INDEX('2 过程管理表单'!$570:$570,24+(COLUMN(C1)-1)*3)</f>
        <v>0</v>
      </c>
      <c r="F24" s="6" cm="1">
        <f t="array" ref="F24">INDEX('2 过程管理表单'!$570:$570,24+(COLUMN(D1)-1)*3)</f>
        <v>0</v>
      </c>
      <c r="G24" s="6" cm="1">
        <f t="array" ref="G24">INDEX('2 过程管理表单'!$570:$570,24+(COLUMN(E1)-1)*3)</f>
        <v>0</v>
      </c>
      <c r="H24" s="6" cm="1">
        <f t="array" ref="H24">INDEX('2 过程管理表单'!$570:$570,24+(COLUMN(F1)-1)*3)</f>
        <v>0</v>
      </c>
      <c r="I24" s="6" cm="1">
        <f t="array" ref="I24">INDEX('2 过程管理表单'!$570:$570,24+(COLUMN(G1)-1)*3)</f>
        <v>0</v>
      </c>
      <c r="J24" s="6" cm="1">
        <f t="array" ref="J24">INDEX('2 过程管理表单'!$570:$570,24+(COLUMN(H1)-1)*3)</f>
        <v>0</v>
      </c>
      <c r="K24" s="6" cm="1">
        <f t="array" ref="K24">INDEX('2 过程管理表单'!$570:$570,24+(COLUMN(I1)-1)*3)</f>
        <v>0</v>
      </c>
      <c r="L24" s="6" cm="1">
        <f t="array" ref="L24">INDEX('2 过程管理表单'!$570:$570,24+(COLUMN(J1)-1)*3)</f>
        <v>0</v>
      </c>
      <c r="M24" s="6" cm="1">
        <f t="array" ref="M24">INDEX('2 过程管理表单'!$570:$570,24+(COLUMN(K1)-1)*3)</f>
        <v>0</v>
      </c>
      <c r="N24" s="6" cm="1">
        <f t="array" ref="N24">INDEX('2 过程管理表单'!$570:$570,24+(COLUMN(L1)-1)*3)</f>
        <v>0</v>
      </c>
    </row>
    <row r="25" spans="1:14">
      <c r="A25" s="5" t="s">
        <v>2250</v>
      </c>
      <c r="B25" s="6" t="s">
        <v>6307</v>
      </c>
      <c r="C25" s="6">
        <f t="shared" si="12"/>
        <v>0</v>
      </c>
      <c r="D25" s="6">
        <f t="shared" ref="D25:N25" si="15">C25+D24</f>
        <v>0</v>
      </c>
      <c r="E25" s="6">
        <f t="shared" si="15"/>
        <v>0</v>
      </c>
      <c r="F25" s="6">
        <f t="shared" si="15"/>
        <v>0</v>
      </c>
      <c r="G25" s="6">
        <f t="shared" si="15"/>
        <v>0</v>
      </c>
      <c r="H25" s="6">
        <f t="shared" si="15"/>
        <v>0</v>
      </c>
      <c r="I25" s="6">
        <f t="shared" si="15"/>
        <v>0</v>
      </c>
      <c r="J25" s="6">
        <f t="shared" si="15"/>
        <v>0</v>
      </c>
      <c r="K25" s="6">
        <f t="shared" si="15"/>
        <v>0</v>
      </c>
      <c r="L25" s="6">
        <f t="shared" si="15"/>
        <v>0</v>
      </c>
      <c r="M25" s="6">
        <f t="shared" si="15"/>
        <v>0</v>
      </c>
      <c r="N25" s="6">
        <f t="shared" si="15"/>
        <v>0</v>
      </c>
    </row>
    <row r="26" spans="1:14">
      <c r="A26" s="5" t="s">
        <v>2264</v>
      </c>
      <c r="B26" s="6" t="s">
        <v>6304</v>
      </c>
      <c r="C26" s="6" cm="1">
        <f t="array" ref="C26">INDEX('2 过程管理表单'!$576:$576,26+(COLUMN(A1)-1)*3)</f>
        <v>0</v>
      </c>
      <c r="D26" s="6" cm="1">
        <f t="array" ref="D26">INDEX('2 过程管理表单'!$576:$576,26+(COLUMN(B1)-1)*3)</f>
        <v>0</v>
      </c>
      <c r="E26" s="6" cm="1">
        <f t="array" ref="E26">INDEX('2 过程管理表单'!$576:$576,26+(COLUMN(C1)-1)*3)</f>
        <v>0</v>
      </c>
      <c r="F26" s="6" cm="1">
        <f t="array" ref="F26">INDEX('2 过程管理表单'!$576:$576,26+(COLUMN(D1)-1)*3)</f>
        <v>0</v>
      </c>
      <c r="G26" s="6" cm="1">
        <f t="array" ref="G26">INDEX('2 过程管理表单'!$576:$576,26+(COLUMN(E1)-1)*3)</f>
        <v>0</v>
      </c>
      <c r="H26" s="6" cm="1">
        <f t="array" ref="H26">INDEX('2 过程管理表单'!$576:$576,26+(COLUMN(F1)-1)*3)</f>
        <v>0</v>
      </c>
      <c r="I26" s="6" cm="1">
        <f t="array" ref="I26">INDEX('2 过程管理表单'!$576:$576,26+(COLUMN(G1)-1)*3)</f>
        <v>0</v>
      </c>
      <c r="J26" s="6" cm="1">
        <f t="array" ref="J26">INDEX('2 过程管理表单'!$576:$576,26+(COLUMN(H1)-1)*3)</f>
        <v>0</v>
      </c>
      <c r="K26" s="6" cm="1">
        <f t="array" ref="K26">INDEX('2 过程管理表单'!$576:$576,26+(COLUMN(I1)-1)*3)</f>
        <v>0</v>
      </c>
      <c r="L26" s="6" cm="1">
        <f t="array" ref="L26">INDEX('2 过程管理表单'!$576:$576,26+(COLUMN(J1)-1)*3)</f>
        <v>0</v>
      </c>
      <c r="M26" s="6" cm="1">
        <f t="array" ref="M26">INDEX('2 过程管理表单'!$576:$576,26+(COLUMN(K1)-1)*3)</f>
        <v>0</v>
      </c>
      <c r="N26" s="6" cm="1">
        <f t="array" ref="N26">INDEX('2 过程管理表单'!$576:$576,26+(COLUMN(L1)-1)*3)</f>
        <v>0</v>
      </c>
    </row>
    <row r="27" spans="1:14">
      <c r="A27" s="5" t="s">
        <v>2264</v>
      </c>
      <c r="B27" s="6" t="s">
        <v>6305</v>
      </c>
      <c r="C27" s="6">
        <f t="shared" ref="C27:C31" si="16">C26</f>
        <v>0</v>
      </c>
      <c r="D27" s="6">
        <f t="shared" ref="D27:N27" si="17">C27+D26</f>
        <v>0</v>
      </c>
      <c r="E27" s="6">
        <f t="shared" si="17"/>
        <v>0</v>
      </c>
      <c r="F27" s="6">
        <f t="shared" si="17"/>
        <v>0</v>
      </c>
      <c r="G27" s="6">
        <f t="shared" si="17"/>
        <v>0</v>
      </c>
      <c r="H27" s="6">
        <f t="shared" si="17"/>
        <v>0</v>
      </c>
      <c r="I27" s="6">
        <f t="shared" si="17"/>
        <v>0</v>
      </c>
      <c r="J27" s="6">
        <f t="shared" si="17"/>
        <v>0</v>
      </c>
      <c r="K27" s="6">
        <f t="shared" si="17"/>
        <v>0</v>
      </c>
      <c r="L27" s="6">
        <f t="shared" si="17"/>
        <v>0</v>
      </c>
      <c r="M27" s="6">
        <f t="shared" si="17"/>
        <v>0</v>
      </c>
      <c r="N27" s="6">
        <f t="shared" si="17"/>
        <v>0</v>
      </c>
    </row>
    <row r="28" spans="1:14">
      <c r="A28" s="5" t="s">
        <v>2264</v>
      </c>
      <c r="B28" s="6" t="s">
        <v>6306</v>
      </c>
      <c r="C28" s="6" cm="1">
        <f t="array" ref="C28">INDEX('2 过程管理表单'!$576:$576,24+(COLUMN(A1)-1)*3)</f>
        <v>0</v>
      </c>
      <c r="D28" s="6" cm="1">
        <f t="array" ref="D28">INDEX('2 过程管理表单'!$576:$576,24+(COLUMN(B1)-1)*3)</f>
        <v>0</v>
      </c>
      <c r="E28" s="6" cm="1">
        <f t="array" ref="E28">INDEX('2 过程管理表单'!$576:$576,24+(COLUMN(C1)-1)*3)</f>
        <v>0</v>
      </c>
      <c r="F28" s="6" cm="1">
        <f t="array" ref="F28">INDEX('2 过程管理表单'!$576:$576,24+(COLUMN(D1)-1)*3)</f>
        <v>0</v>
      </c>
      <c r="G28" s="6" cm="1">
        <f t="array" ref="G28">INDEX('2 过程管理表单'!$576:$576,24+(COLUMN(E1)-1)*3)</f>
        <v>0</v>
      </c>
      <c r="H28" s="6" cm="1">
        <f t="array" ref="H28">INDEX('2 过程管理表单'!$576:$576,24+(COLUMN(F1)-1)*3)</f>
        <v>0</v>
      </c>
      <c r="I28" s="6" cm="1">
        <f t="array" ref="I28">INDEX('2 过程管理表单'!$576:$576,24+(COLUMN(G1)-1)*3)</f>
        <v>0</v>
      </c>
      <c r="J28" s="6" cm="1">
        <f t="array" ref="J28">INDEX('2 过程管理表单'!$576:$576,24+(COLUMN(H1)-1)*3)</f>
        <v>0</v>
      </c>
      <c r="K28" s="6" cm="1">
        <f t="array" ref="K28">INDEX('2 过程管理表单'!$576:$576,24+(COLUMN(I1)-1)*3)</f>
        <v>0</v>
      </c>
      <c r="L28" s="6" cm="1">
        <f t="array" ref="L28">INDEX('2 过程管理表单'!$576:$576,24+(COLUMN(J1)-1)*3)</f>
        <v>0</v>
      </c>
      <c r="M28" s="6" cm="1">
        <f t="array" ref="M28">INDEX('2 过程管理表单'!$576:$576,24+(COLUMN(K1)-1)*3)</f>
        <v>0</v>
      </c>
      <c r="N28" s="6" cm="1">
        <f t="array" ref="N28">INDEX('2 过程管理表单'!$576:$576,24+(COLUMN(L1)-1)*3)</f>
        <v>0</v>
      </c>
    </row>
    <row r="29" spans="1:14">
      <c r="A29" s="5" t="s">
        <v>2264</v>
      </c>
      <c r="B29" s="6" t="s">
        <v>6307</v>
      </c>
      <c r="C29" s="6">
        <f t="shared" si="16"/>
        <v>0</v>
      </c>
      <c r="D29" s="6">
        <f t="shared" ref="D29:N29" si="18">C29+D28</f>
        <v>0</v>
      </c>
      <c r="E29" s="6">
        <f t="shared" si="18"/>
        <v>0</v>
      </c>
      <c r="F29" s="6">
        <f t="shared" si="18"/>
        <v>0</v>
      </c>
      <c r="G29" s="6">
        <f t="shared" si="18"/>
        <v>0</v>
      </c>
      <c r="H29" s="6">
        <f t="shared" si="18"/>
        <v>0</v>
      </c>
      <c r="I29" s="6">
        <f t="shared" si="18"/>
        <v>0</v>
      </c>
      <c r="J29" s="6">
        <f t="shared" si="18"/>
        <v>0</v>
      </c>
      <c r="K29" s="6">
        <f t="shared" si="18"/>
        <v>0</v>
      </c>
      <c r="L29" s="6">
        <f t="shared" si="18"/>
        <v>0</v>
      </c>
      <c r="M29" s="6">
        <f t="shared" si="18"/>
        <v>0</v>
      </c>
      <c r="N29" s="6">
        <f t="shared" si="18"/>
        <v>0</v>
      </c>
    </row>
    <row r="30" spans="1:14">
      <c r="A30" s="5" t="s">
        <v>2282</v>
      </c>
      <c r="B30" s="6" t="s">
        <v>6304</v>
      </c>
      <c r="C30" s="6" cm="1">
        <f t="array" ref="C30">INDEX('2 过程管理表单'!$582:$582,26+(COLUMN(A1)-1)*3)</f>
        <v>0</v>
      </c>
      <c r="D30" s="6" cm="1">
        <f t="array" ref="D30">INDEX('2 过程管理表单'!$582:$582,26+(COLUMN(B1)-1)*3)</f>
        <v>0</v>
      </c>
      <c r="E30" s="6" cm="1">
        <f t="array" ref="E30">INDEX('2 过程管理表单'!$582:$582,26+(COLUMN(C1)-1)*3)</f>
        <v>0</v>
      </c>
      <c r="F30" s="6" cm="1">
        <f t="array" ref="F30">INDEX('2 过程管理表单'!$582:$582,26+(COLUMN(D1)-1)*3)</f>
        <v>0</v>
      </c>
      <c r="G30" s="6" cm="1">
        <f t="array" ref="G30">INDEX('2 过程管理表单'!$582:$582,26+(COLUMN(E1)-1)*3)</f>
        <v>0</v>
      </c>
      <c r="H30" s="6" cm="1">
        <f t="array" ref="H30">INDEX('2 过程管理表单'!$582:$582,26+(COLUMN(F1)-1)*3)</f>
        <v>0</v>
      </c>
      <c r="I30" s="6" cm="1">
        <f t="array" ref="I30">INDEX('2 过程管理表单'!$582:$582,26+(COLUMN(G1)-1)*3)</f>
        <v>0</v>
      </c>
      <c r="J30" s="6" cm="1">
        <f t="array" ref="J30">INDEX('2 过程管理表单'!$582:$582,26+(COLUMN(H1)-1)*3)</f>
        <v>0</v>
      </c>
      <c r="K30" s="6" cm="1">
        <f t="array" ref="K30">INDEX('2 过程管理表单'!$582:$582,26+(COLUMN(I1)-1)*3)</f>
        <v>0</v>
      </c>
      <c r="L30" s="6" cm="1">
        <f t="array" ref="L30">INDEX('2 过程管理表单'!$582:$582,26+(COLUMN(J1)-1)*3)</f>
        <v>0</v>
      </c>
      <c r="M30" s="6" cm="1">
        <f t="array" ref="M30">INDEX('2 过程管理表单'!$582:$582,26+(COLUMN(K1)-1)*3)</f>
        <v>0</v>
      </c>
      <c r="N30" s="6" cm="1">
        <f t="array" ref="N30">INDEX('2 过程管理表单'!$582:$582,26+(COLUMN(L1)-1)*3)</f>
        <v>0</v>
      </c>
    </row>
    <row r="31" spans="1:14">
      <c r="A31" s="5" t="s">
        <v>2282</v>
      </c>
      <c r="B31" s="6" t="s">
        <v>6305</v>
      </c>
      <c r="C31" s="6">
        <f t="shared" si="16"/>
        <v>0</v>
      </c>
      <c r="D31" s="6">
        <f t="shared" ref="D31:N31" si="19">C31+D30</f>
        <v>0</v>
      </c>
      <c r="E31" s="6">
        <f t="shared" si="19"/>
        <v>0</v>
      </c>
      <c r="F31" s="6">
        <f t="shared" si="19"/>
        <v>0</v>
      </c>
      <c r="G31" s="6">
        <f t="shared" si="19"/>
        <v>0</v>
      </c>
      <c r="H31" s="6">
        <f t="shared" si="19"/>
        <v>0</v>
      </c>
      <c r="I31" s="6">
        <f t="shared" si="19"/>
        <v>0</v>
      </c>
      <c r="J31" s="6">
        <f t="shared" si="19"/>
        <v>0</v>
      </c>
      <c r="K31" s="6">
        <f t="shared" si="19"/>
        <v>0</v>
      </c>
      <c r="L31" s="6">
        <f t="shared" si="19"/>
        <v>0</v>
      </c>
      <c r="M31" s="6">
        <f t="shared" si="19"/>
        <v>0</v>
      </c>
      <c r="N31" s="6">
        <f t="shared" si="19"/>
        <v>0</v>
      </c>
    </row>
    <row r="32" spans="1:14">
      <c r="A32" s="5" t="s">
        <v>2282</v>
      </c>
      <c r="B32" s="6" t="s">
        <v>6306</v>
      </c>
      <c r="C32" s="6" cm="1">
        <f t="array" ref="C32">INDEX('2 过程管理表单'!$582:$582,24+(COLUMN(A1)-1)*3)</f>
        <v>0</v>
      </c>
      <c r="D32" s="6" cm="1">
        <f t="array" ref="D32">INDEX('2 过程管理表单'!$582:$582,24+(COLUMN(B1)-1)*3)</f>
        <v>0</v>
      </c>
      <c r="E32" s="6" cm="1">
        <f t="array" ref="E32">INDEX('2 过程管理表单'!$582:$582,24+(COLUMN(C1)-1)*3)</f>
        <v>0</v>
      </c>
      <c r="F32" s="6" cm="1">
        <f t="array" ref="F32">INDEX('2 过程管理表单'!$582:$582,24+(COLUMN(D1)-1)*3)</f>
        <v>0</v>
      </c>
      <c r="G32" s="6" cm="1">
        <f t="array" ref="G32">INDEX('2 过程管理表单'!$582:$582,24+(COLUMN(E1)-1)*3)</f>
        <v>0</v>
      </c>
      <c r="H32" s="6" cm="1">
        <f t="array" ref="H32">INDEX('2 过程管理表单'!$582:$582,24+(COLUMN(F1)-1)*3)</f>
        <v>0</v>
      </c>
      <c r="I32" s="6" cm="1">
        <f t="array" ref="I32">INDEX('2 过程管理表单'!$582:$582,24+(COLUMN(G1)-1)*3)</f>
        <v>0</v>
      </c>
      <c r="J32" s="6" cm="1">
        <f t="array" ref="J32">INDEX('2 过程管理表单'!$582:$582,24+(COLUMN(H1)-1)*3)</f>
        <v>0</v>
      </c>
      <c r="K32" s="6" cm="1">
        <f t="array" ref="K32">INDEX('2 过程管理表单'!$582:$582,24+(COLUMN(I1)-1)*3)</f>
        <v>0</v>
      </c>
      <c r="L32" s="6" cm="1">
        <f t="array" ref="L32">INDEX('2 过程管理表单'!$582:$582,24+(COLUMN(J1)-1)*3)</f>
        <v>0</v>
      </c>
      <c r="M32" s="6" cm="1">
        <f t="array" ref="M32">INDEX('2 过程管理表单'!$582:$582,24+(COLUMN(K1)-1)*3)</f>
        <v>0</v>
      </c>
      <c r="N32" s="6" cm="1">
        <f t="array" ref="N32">INDEX('2 过程管理表单'!$582:$582,24+(COLUMN(L1)-1)*3)</f>
        <v>0</v>
      </c>
    </row>
    <row r="33" spans="1:14">
      <c r="A33" s="5" t="s">
        <v>2282</v>
      </c>
      <c r="B33" s="6" t="s">
        <v>6307</v>
      </c>
      <c r="C33" s="6">
        <f t="shared" ref="C33:C37" si="20">C32</f>
        <v>0</v>
      </c>
      <c r="D33" s="6">
        <f t="shared" ref="D33:N33" si="21">C33+D32</f>
        <v>0</v>
      </c>
      <c r="E33" s="6">
        <f t="shared" si="21"/>
        <v>0</v>
      </c>
      <c r="F33" s="6">
        <f t="shared" si="21"/>
        <v>0</v>
      </c>
      <c r="G33" s="6">
        <f t="shared" si="21"/>
        <v>0</v>
      </c>
      <c r="H33" s="6">
        <f t="shared" si="21"/>
        <v>0</v>
      </c>
      <c r="I33" s="6">
        <f t="shared" si="21"/>
        <v>0</v>
      </c>
      <c r="J33" s="6">
        <f t="shared" si="21"/>
        <v>0</v>
      </c>
      <c r="K33" s="6">
        <f t="shared" si="21"/>
        <v>0</v>
      </c>
      <c r="L33" s="6">
        <f t="shared" si="21"/>
        <v>0</v>
      </c>
      <c r="M33" s="6">
        <f t="shared" si="21"/>
        <v>0</v>
      </c>
      <c r="N33" s="6">
        <f t="shared" si="21"/>
        <v>0</v>
      </c>
    </row>
    <row r="34" spans="1:14">
      <c r="A34" s="5" t="s">
        <v>2288</v>
      </c>
      <c r="B34" s="6" t="s">
        <v>6304</v>
      </c>
      <c r="C34" s="6" cm="1">
        <f t="array" ref="C34">INDEX('2 过程管理表单'!$588:$588,26+(COLUMN(A1)-1)*3)</f>
        <v>0</v>
      </c>
      <c r="D34" s="6" cm="1">
        <f t="array" ref="D34">INDEX('2 过程管理表单'!$588:$588,26+(COLUMN(B1)-1)*3)</f>
        <v>0</v>
      </c>
      <c r="E34" s="6" cm="1">
        <f t="array" ref="E34">INDEX('2 过程管理表单'!$588:$588,26+(COLUMN(C1)-1)*3)</f>
        <v>0</v>
      </c>
      <c r="F34" s="6" cm="1">
        <f t="array" ref="F34">INDEX('2 过程管理表单'!$588:$588,26+(COLUMN(D1)-1)*3)</f>
        <v>0</v>
      </c>
      <c r="G34" s="6" cm="1">
        <f t="array" ref="G34">INDEX('2 过程管理表单'!$588:$588,26+(COLUMN(E1)-1)*3)</f>
        <v>0</v>
      </c>
      <c r="H34" s="6" cm="1">
        <f t="array" ref="H34">INDEX('2 过程管理表单'!$588:$588,26+(COLUMN(F1)-1)*3)</f>
        <v>0</v>
      </c>
      <c r="I34" s="6" cm="1">
        <f t="array" ref="I34">INDEX('2 过程管理表单'!$588:$588,26+(COLUMN(G1)-1)*3)</f>
        <v>0</v>
      </c>
      <c r="J34" s="6" cm="1">
        <f t="array" ref="J34">INDEX('2 过程管理表单'!$588:$588,26+(COLUMN(H1)-1)*3)</f>
        <v>0</v>
      </c>
      <c r="K34" s="6" cm="1">
        <f t="array" ref="K34">INDEX('2 过程管理表单'!$588:$588,26+(COLUMN(I1)-1)*3)</f>
        <v>0</v>
      </c>
      <c r="L34" s="6" cm="1">
        <f t="array" ref="L34">INDEX('2 过程管理表单'!$588:$588,26+(COLUMN(J1)-1)*3)</f>
        <v>0</v>
      </c>
      <c r="M34" s="6" cm="1">
        <f t="array" ref="M34">INDEX('2 过程管理表单'!$588:$588,26+(COLUMN(K1)-1)*3)</f>
        <v>0</v>
      </c>
      <c r="N34" s="6" cm="1">
        <f t="array" ref="N34">INDEX('2 过程管理表单'!$588:$588,26+(COLUMN(L1)-1)*3)</f>
        <v>0</v>
      </c>
    </row>
    <row r="35" spans="1:14">
      <c r="A35" s="5" t="s">
        <v>2288</v>
      </c>
      <c r="B35" s="6" t="s">
        <v>6305</v>
      </c>
      <c r="C35" s="6">
        <f t="shared" si="20"/>
        <v>0</v>
      </c>
      <c r="D35" s="6">
        <f t="shared" ref="D35:N35" si="22">C35+D34</f>
        <v>0</v>
      </c>
      <c r="E35" s="6">
        <f t="shared" si="22"/>
        <v>0</v>
      </c>
      <c r="F35" s="6">
        <f t="shared" si="22"/>
        <v>0</v>
      </c>
      <c r="G35" s="6">
        <f t="shared" si="22"/>
        <v>0</v>
      </c>
      <c r="H35" s="6">
        <f t="shared" si="22"/>
        <v>0</v>
      </c>
      <c r="I35" s="6">
        <f t="shared" si="22"/>
        <v>0</v>
      </c>
      <c r="J35" s="6">
        <f t="shared" si="22"/>
        <v>0</v>
      </c>
      <c r="K35" s="6">
        <f t="shared" si="22"/>
        <v>0</v>
      </c>
      <c r="L35" s="6">
        <f t="shared" si="22"/>
        <v>0</v>
      </c>
      <c r="M35" s="6">
        <f t="shared" si="22"/>
        <v>0</v>
      </c>
      <c r="N35" s="6">
        <f t="shared" si="22"/>
        <v>0</v>
      </c>
    </row>
    <row r="36" spans="1:14">
      <c r="A36" s="5" t="s">
        <v>2288</v>
      </c>
      <c r="B36" s="6" t="s">
        <v>6306</v>
      </c>
      <c r="C36" s="6" cm="1">
        <f t="array" ref="C36">INDEX('2 过程管理表单'!$588:$588,24+(COLUMN(A1)-1)*3)</f>
        <v>0</v>
      </c>
      <c r="D36" s="6" cm="1">
        <f t="array" ref="D36">INDEX('2 过程管理表单'!$588:$588,24+(COLUMN(B1)-1)*3)</f>
        <v>0</v>
      </c>
      <c r="E36" s="6" cm="1">
        <f t="array" ref="E36">INDEX('2 过程管理表单'!$588:$588,24+(COLUMN(C1)-1)*3)</f>
        <v>0</v>
      </c>
      <c r="F36" s="6" cm="1">
        <f t="array" ref="F36">INDEX('2 过程管理表单'!$588:$588,24+(COLUMN(D1)-1)*3)</f>
        <v>0</v>
      </c>
      <c r="G36" s="6" cm="1">
        <f t="array" ref="G36">INDEX('2 过程管理表单'!$588:$588,24+(COLUMN(E1)-1)*3)</f>
        <v>0</v>
      </c>
      <c r="H36" s="6" cm="1">
        <f t="array" ref="H36">INDEX('2 过程管理表单'!$588:$588,24+(COLUMN(F1)-1)*3)</f>
        <v>0</v>
      </c>
      <c r="I36" s="6" cm="1">
        <f t="array" ref="I36">INDEX('2 过程管理表单'!$588:$588,24+(COLUMN(G1)-1)*3)</f>
        <v>0</v>
      </c>
      <c r="J36" s="6" cm="1">
        <f t="array" ref="J36">INDEX('2 过程管理表单'!$588:$588,24+(COLUMN(H1)-1)*3)</f>
        <v>0</v>
      </c>
      <c r="K36" s="6" cm="1">
        <f t="array" ref="K36">INDEX('2 过程管理表单'!$588:$588,24+(COLUMN(I1)-1)*3)</f>
        <v>0</v>
      </c>
      <c r="L36" s="6" cm="1">
        <f t="array" ref="L36">INDEX('2 过程管理表单'!$588:$588,24+(COLUMN(J1)-1)*3)</f>
        <v>0</v>
      </c>
      <c r="M36" s="6" cm="1">
        <f t="array" ref="M36">INDEX('2 过程管理表单'!$588:$588,24+(COLUMN(K1)-1)*3)</f>
        <v>0</v>
      </c>
      <c r="N36" s="6" cm="1">
        <f t="array" ref="N36">INDEX('2 过程管理表单'!$588:$588,24+(COLUMN(L1)-1)*3)</f>
        <v>0</v>
      </c>
    </row>
    <row r="37" spans="1:14">
      <c r="A37" s="5" t="s">
        <v>2288</v>
      </c>
      <c r="B37" s="6" t="s">
        <v>6307</v>
      </c>
      <c r="C37" s="6">
        <f t="shared" si="20"/>
        <v>0</v>
      </c>
      <c r="D37" s="6">
        <f t="shared" ref="D37:N37" si="23">C37+D36</f>
        <v>0</v>
      </c>
      <c r="E37" s="6">
        <f t="shared" si="23"/>
        <v>0</v>
      </c>
      <c r="F37" s="6">
        <f t="shared" si="23"/>
        <v>0</v>
      </c>
      <c r="G37" s="6">
        <f t="shared" si="23"/>
        <v>0</v>
      </c>
      <c r="H37" s="6">
        <f t="shared" si="23"/>
        <v>0</v>
      </c>
      <c r="I37" s="6">
        <f t="shared" si="23"/>
        <v>0</v>
      </c>
      <c r="J37" s="6">
        <f t="shared" si="23"/>
        <v>0</v>
      </c>
      <c r="K37" s="6">
        <f t="shared" si="23"/>
        <v>0</v>
      </c>
      <c r="L37" s="6">
        <f t="shared" si="23"/>
        <v>0</v>
      </c>
      <c r="M37" s="6">
        <f t="shared" si="23"/>
        <v>0</v>
      </c>
      <c r="N37" s="6">
        <f t="shared" si="23"/>
        <v>0</v>
      </c>
    </row>
    <row r="38" spans="1:14">
      <c r="A38" s="5" t="s">
        <v>2301</v>
      </c>
      <c r="B38" s="6" t="s">
        <v>6304</v>
      </c>
      <c r="C38" s="6" cm="1">
        <f t="array" ref="C38">INDEX('2 过程管理表单'!$594:$594,26+(COLUMN(A1)-1)*3)</f>
        <v>0</v>
      </c>
      <c r="D38" s="6" cm="1">
        <f t="array" ref="D38">INDEX('2 过程管理表单'!$594:$594,26+(COLUMN(B1)-1)*3)</f>
        <v>0</v>
      </c>
      <c r="E38" s="6" cm="1">
        <f t="array" ref="E38">INDEX('2 过程管理表单'!$594:$594,26+(COLUMN(C1)-1)*3)</f>
        <v>0</v>
      </c>
      <c r="F38" s="6" cm="1">
        <f t="array" ref="F38">INDEX('2 过程管理表单'!$594:$594,26+(COLUMN(D1)-1)*3)</f>
        <v>0</v>
      </c>
      <c r="G38" s="6" cm="1">
        <f t="array" ref="G38">INDEX('2 过程管理表单'!$594:$594,26+(COLUMN(E1)-1)*3)</f>
        <v>0</v>
      </c>
      <c r="H38" s="6" cm="1">
        <f t="array" ref="H38">INDEX('2 过程管理表单'!$594:$594,26+(COLUMN(F1)-1)*3)</f>
        <v>0</v>
      </c>
      <c r="I38" s="6" cm="1">
        <f t="array" ref="I38">INDEX('2 过程管理表单'!$594:$594,26+(COLUMN(G1)-1)*3)</f>
        <v>0</v>
      </c>
      <c r="J38" s="6" cm="1">
        <f t="array" ref="J38">INDEX('2 过程管理表单'!$594:$594,26+(COLUMN(H1)-1)*3)</f>
        <v>0</v>
      </c>
      <c r="K38" s="6" cm="1">
        <f t="array" ref="K38">INDEX('2 过程管理表单'!$594:$594,26+(COLUMN(I1)-1)*3)</f>
        <v>0</v>
      </c>
      <c r="L38" s="6" cm="1">
        <f t="array" ref="L38">INDEX('2 过程管理表单'!$594:$594,26+(COLUMN(J1)-1)*3)</f>
        <v>0</v>
      </c>
      <c r="M38" s="6" cm="1">
        <f t="array" ref="M38">INDEX('2 过程管理表单'!$594:$594,26+(COLUMN(K1)-1)*3)</f>
        <v>0</v>
      </c>
      <c r="N38" s="6" cm="1">
        <f t="array" ref="N38">INDEX('2 过程管理表单'!$594:$594,26+(COLUMN(L1)-1)*3)</f>
        <v>0</v>
      </c>
    </row>
    <row r="39" spans="1:14">
      <c r="A39" s="5" t="s">
        <v>2301</v>
      </c>
      <c r="B39" s="6" t="s">
        <v>6305</v>
      </c>
      <c r="C39" s="6">
        <f>C38</f>
        <v>0</v>
      </c>
      <c r="D39" s="6">
        <f t="shared" ref="D39:N39" si="24">C39+D38</f>
        <v>0</v>
      </c>
      <c r="E39" s="6">
        <f t="shared" si="24"/>
        <v>0</v>
      </c>
      <c r="F39" s="6">
        <f t="shared" si="24"/>
        <v>0</v>
      </c>
      <c r="G39" s="6">
        <f t="shared" si="24"/>
        <v>0</v>
      </c>
      <c r="H39" s="6">
        <f t="shared" si="24"/>
        <v>0</v>
      </c>
      <c r="I39" s="6">
        <f t="shared" si="24"/>
        <v>0</v>
      </c>
      <c r="J39" s="6">
        <f t="shared" si="24"/>
        <v>0</v>
      </c>
      <c r="K39" s="6">
        <f t="shared" si="24"/>
        <v>0</v>
      </c>
      <c r="L39" s="6">
        <f t="shared" si="24"/>
        <v>0</v>
      </c>
      <c r="M39" s="6">
        <f t="shared" si="24"/>
        <v>0</v>
      </c>
      <c r="N39" s="6">
        <f t="shared" si="24"/>
        <v>0</v>
      </c>
    </row>
    <row r="40" spans="1:14">
      <c r="A40" s="5" t="s">
        <v>2301</v>
      </c>
      <c r="B40" s="6" t="s">
        <v>6306</v>
      </c>
      <c r="C40" s="6" cm="1">
        <f t="array" ref="C40">INDEX('2 过程管理表单'!$594:$594,24+(COLUMN(A1)-1)*3)</f>
        <v>0</v>
      </c>
      <c r="D40" s="6" cm="1">
        <f t="array" ref="D40">INDEX('2 过程管理表单'!$594:$594,24+(COLUMN(B1)-1)*3)</f>
        <v>0</v>
      </c>
      <c r="E40" s="6" cm="1">
        <f t="array" ref="E40">INDEX('2 过程管理表单'!$594:$594,24+(COLUMN(C1)-1)*3)</f>
        <v>0</v>
      </c>
      <c r="F40" s="6" cm="1">
        <f t="array" ref="F40">INDEX('2 过程管理表单'!$594:$594,24+(COLUMN(D1)-1)*3)</f>
        <v>0</v>
      </c>
      <c r="G40" s="6" cm="1">
        <f t="array" ref="G40">INDEX('2 过程管理表单'!$594:$594,24+(COLUMN(E1)-1)*3)</f>
        <v>0</v>
      </c>
      <c r="H40" s="6" cm="1">
        <f t="array" ref="H40">INDEX('2 过程管理表单'!$594:$594,24+(COLUMN(F1)-1)*3)</f>
        <v>0</v>
      </c>
      <c r="I40" s="6" cm="1">
        <f t="array" ref="I40">INDEX('2 过程管理表单'!$594:$594,24+(COLUMN(G1)-1)*3)</f>
        <v>0</v>
      </c>
      <c r="J40" s="6" cm="1">
        <f t="array" ref="J40">INDEX('2 过程管理表单'!$594:$594,24+(COLUMN(H1)-1)*3)</f>
        <v>0</v>
      </c>
      <c r="K40" s="6" cm="1">
        <f t="array" ref="K40">INDEX('2 过程管理表单'!$594:$594,24+(COLUMN(I1)-1)*3)</f>
        <v>0</v>
      </c>
      <c r="L40" s="6" cm="1">
        <f t="array" ref="L40">INDEX('2 过程管理表单'!$594:$594,24+(COLUMN(J1)-1)*3)</f>
        <v>0</v>
      </c>
      <c r="M40" s="6" cm="1">
        <f t="array" ref="M40">INDEX('2 过程管理表单'!$594:$594,24+(COLUMN(K1)-1)*3)</f>
        <v>0</v>
      </c>
      <c r="N40" s="6" cm="1">
        <f t="array" ref="N40">INDEX('2 过程管理表单'!$594:$594,24+(COLUMN(L1)-1)*3)</f>
        <v>0</v>
      </c>
    </row>
    <row r="41" spans="1:14">
      <c r="A41" s="5" t="s">
        <v>2301</v>
      </c>
      <c r="B41" s="6" t="s">
        <v>6307</v>
      </c>
      <c r="C41" s="6">
        <f>C40</f>
        <v>0</v>
      </c>
      <c r="D41" s="6">
        <f t="shared" ref="D41:N41" si="25">C41+D40</f>
        <v>0</v>
      </c>
      <c r="E41" s="6">
        <f t="shared" si="25"/>
        <v>0</v>
      </c>
      <c r="F41" s="6">
        <f t="shared" si="25"/>
        <v>0</v>
      </c>
      <c r="G41" s="6">
        <f t="shared" si="25"/>
        <v>0</v>
      </c>
      <c r="H41" s="6">
        <f t="shared" si="25"/>
        <v>0</v>
      </c>
      <c r="I41" s="6">
        <f t="shared" si="25"/>
        <v>0</v>
      </c>
      <c r="J41" s="6">
        <f t="shared" si="25"/>
        <v>0</v>
      </c>
      <c r="K41" s="6">
        <f t="shared" si="25"/>
        <v>0</v>
      </c>
      <c r="L41" s="6">
        <f t="shared" si="25"/>
        <v>0</v>
      </c>
      <c r="M41" s="6">
        <f t="shared" si="25"/>
        <v>0</v>
      </c>
      <c r="N41" s="6">
        <f t="shared" si="25"/>
        <v>0</v>
      </c>
    </row>
    <row r="43" spans="1:1">
      <c r="A43" t="s">
        <v>745</v>
      </c>
    </row>
    <row r="44" spans="1:14">
      <c r="A44" s="5" t="s">
        <v>64</v>
      </c>
      <c r="B44" s="6" t="s">
        <v>6304</v>
      </c>
      <c r="C44" s="7">
        <f t="shared" ref="C44:N44" si="26">C2+C6+C10+C14+C18+C22+C26+C30+C34+C38</f>
        <v>607809.282700422</v>
      </c>
      <c r="D44" s="7">
        <f t="shared" si="26"/>
        <v>548989.029535865</v>
      </c>
      <c r="E44" s="7">
        <f t="shared" si="26"/>
        <v>607809.282700422</v>
      </c>
      <c r="F44" s="7">
        <f t="shared" si="26"/>
        <v>588202.53164557</v>
      </c>
      <c r="G44" s="7">
        <f t="shared" si="26"/>
        <v>607809.282700422</v>
      </c>
      <c r="H44" s="7">
        <f t="shared" si="26"/>
        <v>588202.53164557</v>
      </c>
      <c r="I44" s="7">
        <f t="shared" si="26"/>
        <v>607809.282700422</v>
      </c>
      <c r="J44" s="7">
        <f t="shared" si="26"/>
        <v>607809.282700422</v>
      </c>
      <c r="K44" s="7">
        <f t="shared" si="26"/>
        <v>588202.53164557</v>
      </c>
      <c r="L44" s="7">
        <f t="shared" si="26"/>
        <v>607809.282700422</v>
      </c>
      <c r="M44" s="7">
        <f t="shared" si="26"/>
        <v>588202.53164557</v>
      </c>
      <c r="N44" s="7">
        <f t="shared" si="26"/>
        <v>607809.282700422</v>
      </c>
    </row>
    <row r="45" spans="1:14">
      <c r="A45" s="5" t="s">
        <v>64</v>
      </c>
      <c r="B45" s="6" t="s">
        <v>6305</v>
      </c>
      <c r="C45" s="7">
        <f>C44</f>
        <v>607809.282700422</v>
      </c>
      <c r="D45" s="7">
        <f t="shared" ref="D45:N45" si="27">C45+D44</f>
        <v>1156798.31223629</v>
      </c>
      <c r="E45" s="7">
        <f t="shared" si="27"/>
        <v>1764607.59493671</v>
      </c>
      <c r="F45" s="7">
        <f t="shared" si="27"/>
        <v>2352810.12658228</v>
      </c>
      <c r="G45" s="7">
        <f t="shared" si="27"/>
        <v>2960619.4092827</v>
      </c>
      <c r="H45" s="7">
        <f t="shared" si="27"/>
        <v>3548821.94092827</v>
      </c>
      <c r="I45" s="7">
        <f t="shared" si="27"/>
        <v>4156631.22362869</v>
      </c>
      <c r="J45" s="7">
        <f t="shared" si="27"/>
        <v>4764440.50632911</v>
      </c>
      <c r="K45" s="7">
        <f t="shared" si="27"/>
        <v>5352643.03797468</v>
      </c>
      <c r="L45" s="7">
        <f t="shared" si="27"/>
        <v>5960452.32067511</v>
      </c>
      <c r="M45" s="7">
        <f t="shared" si="27"/>
        <v>6548654.85232068</v>
      </c>
      <c r="N45" s="9">
        <f t="shared" si="27"/>
        <v>7156464.1350211</v>
      </c>
    </row>
    <row r="46" spans="1:14">
      <c r="A46" s="5" t="s">
        <v>64</v>
      </c>
      <c r="B46" s="6" t="s">
        <v>6306</v>
      </c>
      <c r="C46" s="7">
        <f t="shared" ref="C46:N46" si="28">C4+C8+C12+C16+C20+C24+C28+C32+C36+C40</f>
        <v>13242.8863650241</v>
      </c>
      <c r="D46" s="7">
        <f t="shared" si="28"/>
        <v>13242.8863650241</v>
      </c>
      <c r="E46" s="7">
        <f t="shared" si="28"/>
        <v>13242.8863650241</v>
      </c>
      <c r="F46" s="7">
        <f t="shared" si="28"/>
        <v>13242.8863650241</v>
      </c>
      <c r="G46" s="7">
        <f t="shared" si="28"/>
        <v>13242.8863650241</v>
      </c>
      <c r="H46" s="7">
        <f t="shared" si="28"/>
        <v>13242.8863650241</v>
      </c>
      <c r="I46" s="7">
        <f t="shared" si="28"/>
        <v>13242.8863650241</v>
      </c>
      <c r="J46" s="7">
        <f t="shared" si="28"/>
        <v>13242.8863650241</v>
      </c>
      <c r="K46" s="7">
        <f t="shared" si="28"/>
        <v>13242.8863650241</v>
      </c>
      <c r="L46" s="7">
        <f t="shared" si="28"/>
        <v>13242.8863650241</v>
      </c>
      <c r="M46" s="7">
        <f t="shared" si="28"/>
        <v>13242.8863650241</v>
      </c>
      <c r="N46" s="7">
        <f t="shared" si="28"/>
        <v>13242.8863650241</v>
      </c>
    </row>
    <row r="47" spans="1:14">
      <c r="A47" s="5" t="s">
        <v>64</v>
      </c>
      <c r="B47" s="6" t="s">
        <v>6307</v>
      </c>
      <c r="C47" s="7">
        <f>C46</f>
        <v>13242.8863650241</v>
      </c>
      <c r="D47" s="7">
        <f t="shared" ref="D47:N47" si="29">C47+D46</f>
        <v>26485.7727300482</v>
      </c>
      <c r="E47" s="7">
        <f t="shared" si="29"/>
        <v>39728.6590950723</v>
      </c>
      <c r="F47" s="7">
        <f t="shared" si="29"/>
        <v>52971.5454600964</v>
      </c>
      <c r="G47" s="7">
        <f t="shared" si="29"/>
        <v>66214.4318251205</v>
      </c>
      <c r="H47" s="7">
        <f t="shared" si="29"/>
        <v>79457.3181901446</v>
      </c>
      <c r="I47" s="7">
        <f t="shared" si="29"/>
        <v>92700.2045551687</v>
      </c>
      <c r="J47" s="7">
        <f t="shared" si="29"/>
        <v>105943.090920193</v>
      </c>
      <c r="K47" s="7">
        <f t="shared" si="29"/>
        <v>119185.977285217</v>
      </c>
      <c r="L47" s="7">
        <f t="shared" si="29"/>
        <v>132428.863650241</v>
      </c>
      <c r="M47" s="7">
        <f t="shared" si="29"/>
        <v>145671.750015265</v>
      </c>
      <c r="N47" s="9">
        <f t="shared" si="29"/>
        <v>158914.636380289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topLeftCell="A175" workbookViewId="0">
      <selection activeCell="C215" sqref="C215"/>
    </sheetView>
  </sheetViews>
  <sheetFormatPr defaultColWidth="9" defaultRowHeight="13.5"/>
  <cols>
    <col min="2" max="2" width="19.375" customWidth="1"/>
    <col min="3" max="14" width="12.625"/>
  </cols>
  <sheetData>
    <row r="1" spans="2:14">
      <c r="B1" s="1" t="s">
        <v>6364</v>
      </c>
      <c r="C1" s="1" t="s">
        <v>7289</v>
      </c>
      <c r="D1" s="1" t="s">
        <v>7290</v>
      </c>
      <c r="E1" s="1" t="s">
        <v>7291</v>
      </c>
      <c r="F1" s="1" t="s">
        <v>7292</v>
      </c>
      <c r="G1" s="1" t="s">
        <v>7293</v>
      </c>
      <c r="H1" s="1" t="s">
        <v>7294</v>
      </c>
      <c r="I1" s="1" t="s">
        <v>7295</v>
      </c>
      <c r="J1" s="1" t="s">
        <v>7296</v>
      </c>
      <c r="K1" s="1" t="s">
        <v>7297</v>
      </c>
      <c r="L1" s="1" t="s">
        <v>7298</v>
      </c>
      <c r="M1" s="1" t="s">
        <v>7299</v>
      </c>
      <c r="N1" s="1" t="s">
        <v>7300</v>
      </c>
    </row>
    <row r="2" spans="1:14">
      <c r="A2" t="s">
        <v>218</v>
      </c>
      <c r="B2" t="s">
        <v>6322</v>
      </c>
      <c r="C2">
        <f>INDEX('2 过程管理表单'!$6:$6,26+(COLUMN(A$1)-1)*3)</f>
        <v>204404.917502973</v>
      </c>
      <c r="D2">
        <f>INDEX('2 过程管理表单'!$6:$6,26+(COLUMN(B$1)-1)*3)</f>
        <v>184623.796454297</v>
      </c>
      <c r="E2">
        <f>INDEX('2 过程管理表单'!$6:$6,26+(COLUMN(C$1)-1)*3)</f>
        <v>204404.917502973</v>
      </c>
      <c r="F2">
        <f>INDEX('2 过程管理表单'!$6:$6,26+(COLUMN(D$1)-1)*3)</f>
        <v>197811.210486748</v>
      </c>
      <c r="G2">
        <f>INDEX('2 过程管理表单'!$6:$6,26+(COLUMN(E$1)-1)*3)</f>
        <v>204404.917502973</v>
      </c>
      <c r="H2">
        <f>INDEX('2 过程管理表单'!$6:$6,26+(COLUMN(F$1)-1)*3)</f>
        <v>197811.210486748</v>
      </c>
      <c r="I2">
        <f>INDEX('2 过程管理表单'!$6:$6,26+(COLUMN(G$1)-1)*3)</f>
        <v>204378.652113096</v>
      </c>
      <c r="J2">
        <f>INDEX('2 过程管理表单'!$6:$6,26+(COLUMN(H$1)-1)*3)</f>
        <v>203146.281582953</v>
      </c>
      <c r="K2">
        <f>INDEX('2 过程管理表单'!$6:$6,26+(COLUMN(I$1)-1)*3)</f>
        <v>163945.778443114</v>
      </c>
      <c r="L2">
        <f>INDEX('2 过程管理表单'!$6:$6,26+(COLUMN(J$1)-1)*3)</f>
        <v>127808.637724551</v>
      </c>
      <c r="M2">
        <f>INDEX('2 过程管理表单'!$6:$6,26+(COLUMN(K$1)-1)*3)</f>
        <v>123685.778443114</v>
      </c>
      <c r="N2">
        <f>INDEX('2 过程管理表单'!$6:$6,26+(COLUMN(L$1)-1)*3)</f>
        <v>127808.637724551</v>
      </c>
    </row>
    <row r="3" spans="1:14">
      <c r="A3" t="s">
        <v>218</v>
      </c>
      <c r="B3" t="s">
        <v>6323</v>
      </c>
      <c r="C3">
        <f>C2</f>
        <v>204404.917502973</v>
      </c>
      <c r="D3">
        <f>C3+D2</f>
        <v>389028.71395727</v>
      </c>
      <c r="E3">
        <f t="shared" ref="E3:N3" si="0">D3+E2</f>
        <v>593433.631460243</v>
      </c>
      <c r="F3">
        <f t="shared" si="0"/>
        <v>791244.84194699</v>
      </c>
      <c r="G3">
        <f t="shared" si="0"/>
        <v>995649.759449963</v>
      </c>
      <c r="H3">
        <f t="shared" si="0"/>
        <v>1193460.96993671</v>
      </c>
      <c r="I3">
        <f t="shared" si="0"/>
        <v>1397839.62204981</v>
      </c>
      <c r="J3">
        <f t="shared" si="0"/>
        <v>1600985.90363276</v>
      </c>
      <c r="K3">
        <f t="shared" si="0"/>
        <v>1764931.68207587</v>
      </c>
      <c r="L3">
        <f t="shared" si="0"/>
        <v>1892740.31980042</v>
      </c>
      <c r="M3">
        <f t="shared" si="0"/>
        <v>2016426.09824354</v>
      </c>
      <c r="N3">
        <f t="shared" si="0"/>
        <v>2144234.73596809</v>
      </c>
    </row>
    <row r="4" spans="1:14">
      <c r="A4" t="s">
        <v>218</v>
      </c>
      <c r="B4" t="s">
        <v>6324</v>
      </c>
      <c r="C4">
        <f>INDEX('2 过程管理表单'!$6:$6,24+(COLUMN(A$1)-1)*3)</f>
        <v>405871.200365155</v>
      </c>
      <c r="D4">
        <f>INDEX('2 过程管理表单'!$6:$6,24+(COLUMN(B$1)-1)*3)</f>
        <v>405871.200365155</v>
      </c>
      <c r="E4">
        <f>INDEX('2 过程管理表单'!$6:$6,24+(COLUMN(C$1)-1)*3)</f>
        <v>405871.200365155</v>
      </c>
      <c r="F4">
        <f>INDEX('2 过程管理表单'!$6:$6,24+(COLUMN(D$1)-1)*3)</f>
        <v>405871.200365155</v>
      </c>
      <c r="G4">
        <f>INDEX('2 过程管理表单'!$6:$6,24+(COLUMN(E$1)-1)*3)</f>
        <v>405871.200365155</v>
      </c>
      <c r="H4">
        <f>INDEX('2 过程管理表单'!$6:$6,24+(COLUMN(F$1)-1)*3)</f>
        <v>405871.200365155</v>
      </c>
      <c r="I4">
        <f>INDEX('2 过程管理表单'!$6:$6,24+(COLUMN(G$1)-1)*3)</f>
        <v>405871.200365155</v>
      </c>
      <c r="J4">
        <f>INDEX('2 过程管理表单'!$6:$6,24+(COLUMN(H$1)-1)*3)</f>
        <v>405871.200365155</v>
      </c>
      <c r="K4">
        <f>INDEX('2 过程管理表单'!$6:$6,24+(COLUMN(I$1)-1)*3)</f>
        <v>405871.200365155</v>
      </c>
      <c r="L4">
        <f>INDEX('2 过程管理表单'!$6:$6,24+(COLUMN(J$1)-1)*3)</f>
        <v>405871.200365155</v>
      </c>
      <c r="M4">
        <f>INDEX('2 过程管理表单'!$6:$6,24+(COLUMN(K$1)-1)*3)</f>
        <v>405871.200365155</v>
      </c>
      <c r="N4">
        <f>INDEX('2 过程管理表单'!$6:$6,24+(COLUMN(L$1)-1)*3)</f>
        <v>405871.200365155</v>
      </c>
    </row>
    <row r="5" spans="1:14">
      <c r="A5" t="s">
        <v>218</v>
      </c>
      <c r="B5" t="s">
        <v>6325</v>
      </c>
      <c r="C5">
        <f>C4</f>
        <v>405871.200365155</v>
      </c>
      <c r="D5">
        <f>C5+D4</f>
        <v>811742.40073031</v>
      </c>
      <c r="E5">
        <f t="shared" ref="E5:N5" si="1">D5+E4</f>
        <v>1217613.60109547</v>
      </c>
      <c r="F5">
        <f t="shared" si="1"/>
        <v>1623484.80146062</v>
      </c>
      <c r="G5">
        <f t="shared" si="1"/>
        <v>2029356.00182578</v>
      </c>
      <c r="H5">
        <f t="shared" si="1"/>
        <v>2435227.20219093</v>
      </c>
      <c r="I5">
        <f t="shared" si="1"/>
        <v>2841098.40255609</v>
      </c>
      <c r="J5">
        <f t="shared" si="1"/>
        <v>3246969.60292124</v>
      </c>
      <c r="K5">
        <f t="shared" si="1"/>
        <v>3652840.8032864</v>
      </c>
      <c r="L5">
        <f t="shared" si="1"/>
        <v>4058712.00365155</v>
      </c>
      <c r="M5">
        <f t="shared" si="1"/>
        <v>4464583.20401671</v>
      </c>
      <c r="N5">
        <f t="shared" si="1"/>
        <v>4870454.40438186</v>
      </c>
    </row>
    <row r="6" spans="1:14">
      <c r="A6" t="s">
        <v>220</v>
      </c>
      <c r="B6" t="s">
        <v>6322</v>
      </c>
      <c r="C6">
        <f>INDEX('2 过程管理表单'!$180:$180,26+(COLUMN(A$1)-1)*3)</f>
        <v>98439.7534393494</v>
      </c>
      <c r="D6">
        <f>INDEX('2 过程管理表单'!$180:$180,26+(COLUMN(B$1)-1)*3)</f>
        <v>129243.408207784</v>
      </c>
      <c r="E6">
        <f>INDEX('2 过程管理表单'!$180:$180,26+(COLUMN(C$1)-1)*3)</f>
        <v>68302.5183230703</v>
      </c>
      <c r="F6">
        <f>INDEX('2 过程管理表单'!$180:$180,26+(COLUMN(D$1)-1)*3)</f>
        <v>54754.149990068</v>
      </c>
      <c r="G6">
        <f>INDEX('2 过程管理表单'!$180:$180,26+(COLUMN(E$1)-1)*3)</f>
        <v>58979.2883230703</v>
      </c>
      <c r="H6">
        <f>INDEX('2 过程管理表单'!$180:$180,26+(COLUMN(F$1)-1)*3)</f>
        <v>54914.7730262695</v>
      </c>
      <c r="I6">
        <f>INDEX('2 过程管理表单'!$180:$180,26+(COLUMN(G$1)-1)*3)</f>
        <v>55822.4181704249</v>
      </c>
      <c r="J6">
        <f>INDEX('2 过程管理表单'!$180:$180,26+(COLUMN(H$1)-1)*3)</f>
        <v>55822.4181704249</v>
      </c>
      <c r="K6">
        <f>INDEX('2 过程管理表单'!$180:$180,26+(COLUMN(I$1)-1)*3)</f>
        <v>54021.695003637</v>
      </c>
      <c r="L6">
        <f>INDEX('2 过程管理表单'!$180:$180,26+(COLUMN(J$1)-1)*3)</f>
        <v>28342.2540117382</v>
      </c>
      <c r="M6">
        <f>INDEX('2 过程管理表单'!$180:$180,26+(COLUMN(K$1)-1)*3)</f>
        <v>27427.987753295</v>
      </c>
      <c r="N6">
        <f>INDEX('2 过程管理表单'!$180:$180,26+(COLUMN(L$1)-1)*3)</f>
        <v>28342.2540117382</v>
      </c>
    </row>
    <row r="7" spans="1:14">
      <c r="A7" t="s">
        <v>220</v>
      </c>
      <c r="B7" t="s">
        <v>6323</v>
      </c>
      <c r="C7">
        <f>C6</f>
        <v>98439.7534393494</v>
      </c>
      <c r="D7">
        <f>C7+D6</f>
        <v>227683.161647134</v>
      </c>
      <c r="E7">
        <f t="shared" ref="E7:N7" si="2">D7+E6</f>
        <v>295985.679970204</v>
      </c>
      <c r="F7">
        <f t="shared" si="2"/>
        <v>350739.829960272</v>
      </c>
      <c r="G7">
        <f t="shared" si="2"/>
        <v>409719.118283342</v>
      </c>
      <c r="H7">
        <f t="shared" si="2"/>
        <v>464633.891309612</v>
      </c>
      <c r="I7">
        <f t="shared" si="2"/>
        <v>520456.309480037</v>
      </c>
      <c r="J7">
        <f t="shared" si="2"/>
        <v>576278.727650461</v>
      </c>
      <c r="K7">
        <f t="shared" si="2"/>
        <v>630300.422654098</v>
      </c>
      <c r="L7">
        <f t="shared" si="2"/>
        <v>658642.676665837</v>
      </c>
      <c r="M7">
        <f t="shared" si="2"/>
        <v>686070.664419132</v>
      </c>
      <c r="N7">
        <f t="shared" si="2"/>
        <v>714412.91843087</v>
      </c>
    </row>
    <row r="8" spans="1:14">
      <c r="A8" t="s">
        <v>220</v>
      </c>
      <c r="B8" t="s">
        <v>6324</v>
      </c>
      <c r="C8">
        <f>INDEX('2 过程管理表单'!$180:$180,24+(COLUMN(A$1)-1)*3)</f>
        <v>42910.536862334</v>
      </c>
      <c r="D8">
        <f>INDEX('2 过程管理表单'!$180:$180,24+(COLUMN(B$1)-1)*3)</f>
        <v>42910.536862334</v>
      </c>
      <c r="E8">
        <f>INDEX('2 过程管理表单'!$180:$180,24+(COLUMN(C$1)-1)*3)</f>
        <v>42910.536862334</v>
      </c>
      <c r="F8">
        <f>INDEX('2 过程管理表单'!$180:$180,24+(COLUMN(D$1)-1)*3)</f>
        <v>42910.536862334</v>
      </c>
      <c r="G8">
        <f>INDEX('2 过程管理表单'!$180:$180,24+(COLUMN(E$1)-1)*3)</f>
        <v>42910.536862334</v>
      </c>
      <c r="H8">
        <f>INDEX('2 过程管理表单'!$180:$180,24+(COLUMN(F$1)-1)*3)</f>
        <v>42910.536862334</v>
      </c>
      <c r="I8">
        <f>INDEX('2 过程管理表单'!$180:$180,24+(COLUMN(G$1)-1)*3)</f>
        <v>42910.536862334</v>
      </c>
      <c r="J8">
        <f>INDEX('2 过程管理表单'!$180:$180,24+(COLUMN(H$1)-1)*3)</f>
        <v>42910.536862334</v>
      </c>
      <c r="K8">
        <f>INDEX('2 过程管理表单'!$180:$180,24+(COLUMN(I$1)-1)*3)</f>
        <v>42910.536862334</v>
      </c>
      <c r="L8">
        <f>INDEX('2 过程管理表单'!$180:$180,24+(COLUMN(J$1)-1)*3)</f>
        <v>42910.536862334</v>
      </c>
      <c r="M8">
        <f>INDEX('2 过程管理表单'!$180:$180,24+(COLUMN(K$1)-1)*3)</f>
        <v>42910.536862334</v>
      </c>
      <c r="N8">
        <f>INDEX('2 过程管理表单'!$180:$180,24+(COLUMN(L$1)-1)*3)</f>
        <v>42910.536862334</v>
      </c>
    </row>
    <row r="9" spans="1:14">
      <c r="A9" t="s">
        <v>220</v>
      </c>
      <c r="B9" t="s">
        <v>6325</v>
      </c>
      <c r="C9">
        <f>C8</f>
        <v>42910.536862334</v>
      </c>
      <c r="D9">
        <f>C9+D8</f>
        <v>85821.073724668</v>
      </c>
      <c r="E9">
        <f t="shared" ref="E9:N9" si="3">D9+E8</f>
        <v>128731.610587002</v>
      </c>
      <c r="F9">
        <f t="shared" si="3"/>
        <v>171642.147449336</v>
      </c>
      <c r="G9">
        <f t="shared" si="3"/>
        <v>214552.68431167</v>
      </c>
      <c r="H9">
        <f t="shared" si="3"/>
        <v>257463.221174004</v>
      </c>
      <c r="I9">
        <f t="shared" si="3"/>
        <v>300373.758036338</v>
      </c>
      <c r="J9">
        <f t="shared" si="3"/>
        <v>343284.294898672</v>
      </c>
      <c r="K9">
        <f t="shared" si="3"/>
        <v>386194.831761006</v>
      </c>
      <c r="L9">
        <f t="shared" si="3"/>
        <v>429105.36862334</v>
      </c>
      <c r="M9">
        <f t="shared" si="3"/>
        <v>472015.905485674</v>
      </c>
      <c r="N9">
        <f t="shared" si="3"/>
        <v>514926.442348008</v>
      </c>
    </row>
    <row r="10" spans="1:14">
      <c r="A10" t="s">
        <v>222</v>
      </c>
      <c r="B10" t="s">
        <v>6322</v>
      </c>
      <c r="C10">
        <f>INDEX('2 过程管理表单'!$431:$431,26+(COLUMN(A$1)-1)*3)</f>
        <v>0</v>
      </c>
      <c r="D10">
        <f>INDEX('2 过程管理表单'!$431:$431,26+(COLUMN(B$1)-1)*3)</f>
        <v>0</v>
      </c>
      <c r="E10">
        <f>INDEX('2 过程管理表单'!$431:$431,26+(COLUMN(C$1)-1)*3)</f>
        <v>0</v>
      </c>
      <c r="F10">
        <f>INDEX('2 过程管理表单'!$431:$431,26+(COLUMN(D$1)-1)*3)</f>
        <v>0</v>
      </c>
      <c r="G10">
        <f>INDEX('2 过程管理表单'!$431:$431,26+(COLUMN(E$1)-1)*3)</f>
        <v>0</v>
      </c>
      <c r="H10">
        <f>INDEX('2 过程管理表单'!$431:$431,26+(COLUMN(F$1)-1)*3)</f>
        <v>0</v>
      </c>
      <c r="I10">
        <f>INDEX('2 过程管理表单'!$431:$431,26+(COLUMN(G$1)-1)*3)</f>
        <v>0</v>
      </c>
      <c r="J10">
        <f>INDEX('2 过程管理表单'!$431:$431,26+(COLUMN(H$1)-1)*3)</f>
        <v>0</v>
      </c>
      <c r="K10">
        <f>INDEX('2 过程管理表单'!$431:$431,26+(COLUMN(I$1)-1)*3)</f>
        <v>0</v>
      </c>
      <c r="L10">
        <f>INDEX('2 过程管理表单'!$431:$431,26+(COLUMN(J$1)-1)*3)</f>
        <v>0</v>
      </c>
      <c r="M10">
        <f>INDEX('2 过程管理表单'!$431:$431,26+(COLUMN(K$1)-1)*3)</f>
        <v>0</v>
      </c>
      <c r="N10">
        <f>INDEX('2 过程管理表单'!$431:$431,26+(COLUMN(L$1)-1)*3)</f>
        <v>0</v>
      </c>
    </row>
    <row r="11" spans="1:14">
      <c r="A11" t="s">
        <v>222</v>
      </c>
      <c r="B11" t="s">
        <v>6323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6324</v>
      </c>
      <c r="C12">
        <f>INDEX('2 过程管理表单'!$431:$431,24+(COLUMN(A$1)-1)*3)</f>
        <v>0</v>
      </c>
      <c r="D12">
        <f>INDEX('2 过程管理表单'!$431:$431,24+(COLUMN(B$1)-1)*3)</f>
        <v>0</v>
      </c>
      <c r="E12">
        <f>INDEX('2 过程管理表单'!$431:$431,24+(COLUMN(C$1)-1)*3)</f>
        <v>0</v>
      </c>
      <c r="F12">
        <f>INDEX('2 过程管理表单'!$431:$431,24+(COLUMN(D$1)-1)*3)</f>
        <v>0</v>
      </c>
      <c r="G12">
        <f>INDEX('2 过程管理表单'!$431:$431,24+(COLUMN(E$1)-1)*3)</f>
        <v>0</v>
      </c>
      <c r="H12">
        <f>INDEX('2 过程管理表单'!$431:$431,24+(COLUMN(F$1)-1)*3)</f>
        <v>0</v>
      </c>
      <c r="I12">
        <f>INDEX('2 过程管理表单'!$431:$431,24+(COLUMN(G$1)-1)*3)</f>
        <v>0</v>
      </c>
      <c r="J12">
        <f>INDEX('2 过程管理表单'!$431:$431,24+(COLUMN(H$1)-1)*3)</f>
        <v>0</v>
      </c>
      <c r="K12">
        <f>INDEX('2 过程管理表单'!$431:$431,24+(COLUMN(I$1)-1)*3)</f>
        <v>0</v>
      </c>
      <c r="L12">
        <f>INDEX('2 过程管理表单'!$431:$431,24+(COLUMN(J$1)-1)*3)</f>
        <v>0</v>
      </c>
      <c r="M12">
        <f>INDEX('2 过程管理表单'!$431:$431,24+(COLUMN(K$1)-1)*3)</f>
        <v>0</v>
      </c>
      <c r="N12">
        <f>INDEX('2 过程管理表单'!$431:$431,24+(COLUMN(L$1)-1)*3)</f>
        <v>0</v>
      </c>
    </row>
    <row r="13" spans="1:14">
      <c r="A13" t="s">
        <v>222</v>
      </c>
      <c r="B13" t="s">
        <v>6325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6322</v>
      </c>
      <c r="C14">
        <f>INDEX('2 过程管理表单'!$512:$512,26+(COLUMN(A$1)-1)*3)</f>
        <v>0</v>
      </c>
      <c r="D14">
        <f>INDEX('2 过程管理表单'!$512:$512,26+(COLUMN(B$1)-1)*3)</f>
        <v>0</v>
      </c>
      <c r="E14">
        <f>INDEX('2 过程管理表单'!$512:$512,26+(COLUMN(C$1)-1)*3)</f>
        <v>0</v>
      </c>
      <c r="F14">
        <f>INDEX('2 过程管理表单'!$512:$512,26+(COLUMN(D$1)-1)*3)</f>
        <v>0</v>
      </c>
      <c r="G14">
        <f>INDEX('2 过程管理表单'!$512:$512,26+(COLUMN(E$1)-1)*3)</f>
        <v>0</v>
      </c>
      <c r="H14">
        <f>INDEX('2 过程管理表单'!$512:$512,26+(COLUMN(F$1)-1)*3)</f>
        <v>250.26</v>
      </c>
      <c r="I14">
        <f>INDEX('2 过程管理表单'!$512:$512,26+(COLUMN(G$1)-1)*3)</f>
        <v>306</v>
      </c>
      <c r="J14">
        <f>INDEX('2 过程管理表单'!$512:$512,26+(COLUMN(H$1)-1)*3)</f>
        <v>0</v>
      </c>
      <c r="K14">
        <f>INDEX('2 过程管理表单'!$512:$512,26+(COLUMN(I$1)-1)*3)</f>
        <v>0</v>
      </c>
      <c r="L14">
        <f>INDEX('2 过程管理表单'!$512:$512,26+(COLUMN(J$1)-1)*3)</f>
        <v>0</v>
      </c>
      <c r="M14">
        <f>INDEX('2 过程管理表单'!$512:$512,26+(COLUMN(K$1)-1)*3)</f>
        <v>0</v>
      </c>
      <c r="N14">
        <f>INDEX('2 过程管理表单'!$512:$512,26+(COLUMN(L$1)-1)*3)</f>
        <v>0</v>
      </c>
    </row>
    <row r="15" spans="1:14">
      <c r="A15" t="s">
        <v>1626</v>
      </c>
      <c r="B15" t="s">
        <v>6323</v>
      </c>
      <c r="C15">
        <f>C14</f>
        <v>0</v>
      </c>
      <c r="D15">
        <f>C15+D14</f>
        <v>0</v>
      </c>
      <c r="E15">
        <f t="shared" ref="E15:N15" si="6">D15+E14</f>
        <v>0</v>
      </c>
      <c r="F15">
        <f t="shared" si="6"/>
        <v>0</v>
      </c>
      <c r="G15">
        <f t="shared" si="6"/>
        <v>0</v>
      </c>
      <c r="H15">
        <f t="shared" si="6"/>
        <v>250.26</v>
      </c>
      <c r="I15">
        <f t="shared" si="6"/>
        <v>556.26</v>
      </c>
      <c r="J15">
        <f t="shared" si="6"/>
        <v>556.26</v>
      </c>
      <c r="K15">
        <f t="shared" si="6"/>
        <v>556.26</v>
      </c>
      <c r="L15">
        <f t="shared" si="6"/>
        <v>556.26</v>
      </c>
      <c r="M15">
        <f t="shared" si="6"/>
        <v>556.26</v>
      </c>
      <c r="N15">
        <f t="shared" si="6"/>
        <v>556.26</v>
      </c>
    </row>
    <row r="16" spans="1:14">
      <c r="A16" t="s">
        <v>1626</v>
      </c>
      <c r="B16" t="s">
        <v>6324</v>
      </c>
      <c r="C16">
        <f>INDEX('2 过程管理表单'!$512:$512,24+(COLUMN(A$1)-1)*3)</f>
        <v>11935.3745756109</v>
      </c>
      <c r="D16">
        <f>INDEX('2 过程管理表单'!$512:$512,24+(COLUMN(B$1)-1)*3)</f>
        <v>11935.3745756109</v>
      </c>
      <c r="E16">
        <f>INDEX('2 过程管理表单'!$512:$512,24+(COLUMN(C$1)-1)*3)</f>
        <v>11935.3745756109</v>
      </c>
      <c r="F16">
        <f>INDEX('2 过程管理表单'!$512:$512,24+(COLUMN(D$1)-1)*3)</f>
        <v>11935.3745756109</v>
      </c>
      <c r="G16">
        <f>INDEX('2 过程管理表单'!$512:$512,24+(COLUMN(E$1)-1)*3)</f>
        <v>11935.3745756109</v>
      </c>
      <c r="H16">
        <f>INDEX('2 过程管理表单'!$512:$512,24+(COLUMN(F$1)-1)*3)</f>
        <v>11935.3745756109</v>
      </c>
      <c r="I16">
        <f>INDEX('2 过程管理表单'!$512:$512,24+(COLUMN(G$1)-1)*3)</f>
        <v>11935.3745756109</v>
      </c>
      <c r="J16">
        <f>INDEX('2 过程管理表单'!$512:$512,24+(COLUMN(H$1)-1)*3)</f>
        <v>11935.3745756109</v>
      </c>
      <c r="K16">
        <f>INDEX('2 过程管理表单'!$512:$512,24+(COLUMN(I$1)-1)*3)</f>
        <v>11935.3745756109</v>
      </c>
      <c r="L16">
        <f>INDEX('2 过程管理表单'!$512:$512,24+(COLUMN(J$1)-1)*3)</f>
        <v>11935.3745756109</v>
      </c>
      <c r="M16">
        <f>INDEX('2 过程管理表单'!$512:$512,24+(COLUMN(K$1)-1)*3)</f>
        <v>11935.3745756109</v>
      </c>
      <c r="N16">
        <f>INDEX('2 过程管理表单'!$512:$512,24+(COLUMN(L$1)-1)*3)</f>
        <v>11935.3745756109</v>
      </c>
    </row>
    <row r="17" spans="1:14">
      <c r="A17" t="s">
        <v>1626</v>
      </c>
      <c r="B17" t="s">
        <v>6325</v>
      </c>
      <c r="C17">
        <f>C16</f>
        <v>11935.3745756109</v>
      </c>
      <c r="D17">
        <f>C17+D16</f>
        <v>23870.7491512218</v>
      </c>
      <c r="E17">
        <f t="shared" ref="E17:N17" si="7">D17+E16</f>
        <v>35806.1237268327</v>
      </c>
      <c r="F17">
        <f t="shared" si="7"/>
        <v>47741.4983024436</v>
      </c>
      <c r="G17">
        <f t="shared" si="7"/>
        <v>59676.8728780545</v>
      </c>
      <c r="H17">
        <f t="shared" si="7"/>
        <v>71612.2474536654</v>
      </c>
      <c r="I17">
        <f t="shared" si="7"/>
        <v>83547.6220292763</v>
      </c>
      <c r="J17">
        <f t="shared" si="7"/>
        <v>95482.9966048872</v>
      </c>
      <c r="K17">
        <f t="shared" si="7"/>
        <v>107418.371180498</v>
      </c>
      <c r="L17">
        <f t="shared" si="7"/>
        <v>119353.745756109</v>
      </c>
      <c r="M17">
        <f t="shared" si="7"/>
        <v>131289.12033172</v>
      </c>
      <c r="N17">
        <f t="shared" si="7"/>
        <v>143224.494907331</v>
      </c>
    </row>
    <row r="18" spans="1:14">
      <c r="A18" t="s">
        <v>1764</v>
      </c>
      <c r="B18" t="s">
        <v>6322</v>
      </c>
      <c r="C18">
        <f>INDEX('2 过程管理表单'!$519:$519,26+(COLUMN(A$1)-1)*3)</f>
        <v>0</v>
      </c>
      <c r="D18">
        <f>INDEX('2 过程管理表单'!$519:$519,26+(COLUMN(B$1)-1)*3)</f>
        <v>0</v>
      </c>
      <c r="E18">
        <f>INDEX('2 过程管理表单'!$519:$519,26+(COLUMN(C$1)-1)*3)</f>
        <v>0</v>
      </c>
      <c r="F18">
        <f>INDEX('2 过程管理表单'!$519:$519,26+(COLUMN(D$1)-1)*3)</f>
        <v>0</v>
      </c>
      <c r="G18">
        <f>INDEX('2 过程管理表单'!$519:$519,26+(COLUMN(E$1)-1)*3)</f>
        <v>0</v>
      </c>
      <c r="H18">
        <f>INDEX('2 过程管理表单'!$519:$519,26+(COLUMN(F$1)-1)*3)</f>
        <v>560</v>
      </c>
      <c r="I18">
        <f>INDEX('2 过程管理表单'!$519:$519,26+(COLUMN(G$1)-1)*3)</f>
        <v>0</v>
      </c>
      <c r="J18">
        <f>INDEX('2 过程管理表单'!$519:$519,26+(COLUMN(H$1)-1)*3)</f>
        <v>0</v>
      </c>
      <c r="K18">
        <f>INDEX('2 过程管理表单'!$519:$519,26+(COLUMN(I$1)-1)*3)</f>
        <v>0</v>
      </c>
      <c r="L18">
        <f>INDEX('2 过程管理表单'!$519:$519,26+(COLUMN(J$1)-1)*3)</f>
        <v>0</v>
      </c>
      <c r="M18">
        <f>INDEX('2 过程管理表单'!$519:$519,26+(COLUMN(K$1)-1)*3)</f>
        <v>0</v>
      </c>
      <c r="N18">
        <f>INDEX('2 过程管理表单'!$519:$519,26+(COLUMN(L$1)-1)*3)</f>
        <v>0</v>
      </c>
    </row>
    <row r="19" spans="1:14">
      <c r="A19" t="s">
        <v>1764</v>
      </c>
      <c r="B19" t="s">
        <v>6323</v>
      </c>
      <c r="C19">
        <f>C18</f>
        <v>0</v>
      </c>
      <c r="D19">
        <f>C19+D18</f>
        <v>0</v>
      </c>
      <c r="E19">
        <f t="shared" ref="E19:N19" si="8">D19+E18</f>
        <v>0</v>
      </c>
      <c r="F19">
        <f t="shared" si="8"/>
        <v>0</v>
      </c>
      <c r="G19">
        <f t="shared" si="8"/>
        <v>0</v>
      </c>
      <c r="H19">
        <f t="shared" si="8"/>
        <v>560</v>
      </c>
      <c r="I19">
        <f t="shared" si="8"/>
        <v>560</v>
      </c>
      <c r="J19">
        <f t="shared" si="8"/>
        <v>560</v>
      </c>
      <c r="K19">
        <f t="shared" si="8"/>
        <v>560</v>
      </c>
      <c r="L19">
        <f t="shared" si="8"/>
        <v>560</v>
      </c>
      <c r="M19">
        <f t="shared" si="8"/>
        <v>560</v>
      </c>
      <c r="N19">
        <f t="shared" si="8"/>
        <v>560</v>
      </c>
    </row>
    <row r="20" spans="1:14">
      <c r="A20" t="s">
        <v>1764</v>
      </c>
      <c r="B20" t="s">
        <v>6324</v>
      </c>
      <c r="C20">
        <f>INDEX('2 过程管理表单'!$519:$519,24+(COLUMN(A$1)-1)*3)</f>
        <v>0</v>
      </c>
      <c r="D20">
        <f>INDEX('2 过程管理表单'!$519:$519,24+(COLUMN(B$1)-1)*3)</f>
        <v>0</v>
      </c>
      <c r="E20">
        <f>INDEX('2 过程管理表单'!$519:$519,24+(COLUMN(C$1)-1)*3)</f>
        <v>0</v>
      </c>
      <c r="F20">
        <f>INDEX('2 过程管理表单'!$519:$519,24+(COLUMN(D$1)-1)*3)</f>
        <v>0</v>
      </c>
      <c r="G20">
        <f>INDEX('2 过程管理表单'!$519:$519,24+(COLUMN(E$1)-1)*3)</f>
        <v>0</v>
      </c>
      <c r="H20">
        <f>INDEX('2 过程管理表单'!$519:$519,24+(COLUMN(F$1)-1)*3)</f>
        <v>0</v>
      </c>
      <c r="I20">
        <f>INDEX('2 过程管理表单'!$519:$519,24+(COLUMN(G$1)-1)*3)</f>
        <v>0</v>
      </c>
      <c r="J20">
        <f>INDEX('2 过程管理表单'!$519:$519,24+(COLUMN(H$1)-1)*3)</f>
        <v>0</v>
      </c>
      <c r="K20">
        <f>INDEX('2 过程管理表单'!$519:$519,24+(COLUMN(I$1)-1)*3)</f>
        <v>0</v>
      </c>
      <c r="L20">
        <f>INDEX('2 过程管理表单'!$519:$519,24+(COLUMN(J$1)-1)*3)</f>
        <v>0</v>
      </c>
      <c r="M20">
        <f>INDEX('2 过程管理表单'!$519:$519,24+(COLUMN(K$1)-1)*3)</f>
        <v>0</v>
      </c>
      <c r="N20">
        <f>INDEX('2 过程管理表单'!$519:$519,24+(COLUMN(L$1)-1)*3)</f>
        <v>0</v>
      </c>
    </row>
    <row r="21" spans="1:14">
      <c r="A21" t="s">
        <v>1764</v>
      </c>
      <c r="B21" t="s">
        <v>6325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6322</v>
      </c>
      <c r="C22">
        <f>INDEX('2 过程管理表单'!$523:$523,26+(COLUMN(A$1)-1)*3)</f>
        <v>0</v>
      </c>
      <c r="D22">
        <f>INDEX('2 过程管理表单'!$523:$523,26+(COLUMN(B$1)-1)*3)</f>
        <v>0</v>
      </c>
      <c r="E22">
        <f>INDEX('2 过程管理表单'!$523:$523,26+(COLUMN(C$1)-1)*3)</f>
        <v>0</v>
      </c>
      <c r="F22">
        <f>INDEX('2 过程管理表单'!$523:$523,26+(COLUMN(D$1)-1)*3)</f>
        <v>0</v>
      </c>
      <c r="G22">
        <f>INDEX('2 过程管理表单'!$523:$523,26+(COLUMN(E$1)-1)*3)</f>
        <v>0</v>
      </c>
      <c r="H22">
        <f>INDEX('2 过程管理表单'!$523:$523,26+(COLUMN(F$1)-1)*3)</f>
        <v>0</v>
      </c>
      <c r="I22">
        <f>INDEX('2 过程管理表单'!$523:$523,26+(COLUMN(G$1)-1)*3)</f>
        <v>0</v>
      </c>
      <c r="J22">
        <f>INDEX('2 过程管理表单'!$523:$523,26+(COLUMN(H$1)-1)*3)</f>
        <v>0</v>
      </c>
      <c r="K22">
        <f>INDEX('2 过程管理表单'!$523:$523,26+(COLUMN(I$1)-1)*3)</f>
        <v>0</v>
      </c>
      <c r="L22">
        <f>INDEX('2 过程管理表单'!$523:$523,26+(COLUMN(J$1)-1)*3)</f>
        <v>0</v>
      </c>
      <c r="M22">
        <f>INDEX('2 过程管理表单'!$523:$523,26+(COLUMN(K$1)-1)*3)</f>
        <v>0</v>
      </c>
      <c r="N22">
        <f>INDEX('2 过程管理表单'!$523:$523,26+(COLUMN(L$1)-1)*3)</f>
        <v>0</v>
      </c>
    </row>
    <row r="23" spans="1:14">
      <c r="A23" t="s">
        <v>1852</v>
      </c>
      <c r="B23" t="s">
        <v>6323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6324</v>
      </c>
      <c r="C24">
        <f>INDEX('2 过程管理表单'!$523:$523,24+(COLUMN(A$1)-1)*3)</f>
        <v>0</v>
      </c>
      <c r="D24">
        <f>INDEX('2 过程管理表单'!$523:$523,24+(COLUMN(B$1)-1)*3)</f>
        <v>0</v>
      </c>
      <c r="E24">
        <f>INDEX('2 过程管理表单'!$523:$523,24+(COLUMN(C$1)-1)*3)</f>
        <v>0</v>
      </c>
      <c r="F24">
        <f>INDEX('2 过程管理表单'!$523:$523,24+(COLUMN(D$1)-1)*3)</f>
        <v>0</v>
      </c>
      <c r="G24">
        <f>INDEX('2 过程管理表单'!$523:$523,24+(COLUMN(E$1)-1)*3)</f>
        <v>0</v>
      </c>
      <c r="H24">
        <f>INDEX('2 过程管理表单'!$523:$523,24+(COLUMN(F$1)-1)*3)</f>
        <v>0</v>
      </c>
      <c r="I24">
        <f>INDEX('2 过程管理表单'!$523:$523,24+(COLUMN(G$1)-1)*3)</f>
        <v>0</v>
      </c>
      <c r="J24">
        <f>INDEX('2 过程管理表单'!$523:$523,24+(COLUMN(H$1)-1)*3)</f>
        <v>0</v>
      </c>
      <c r="K24">
        <f>INDEX('2 过程管理表单'!$523:$523,24+(COLUMN(I$1)-1)*3)</f>
        <v>0</v>
      </c>
      <c r="L24">
        <f>INDEX('2 过程管理表单'!$523:$523,24+(COLUMN(J$1)-1)*3)</f>
        <v>0</v>
      </c>
      <c r="M24">
        <f>INDEX('2 过程管理表单'!$523:$523,24+(COLUMN(K$1)-1)*3)</f>
        <v>0</v>
      </c>
      <c r="N24">
        <f>INDEX('2 过程管理表单'!$523:$523,24+(COLUMN(L$1)-1)*3)</f>
        <v>0</v>
      </c>
    </row>
    <row r="25" spans="1:14">
      <c r="A25" t="s">
        <v>1852</v>
      </c>
      <c r="B25" t="s">
        <v>6325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6322</v>
      </c>
      <c r="C26">
        <f>INDEX('2 过程管理表单'!$527:$527,26+(COLUMN(A$1)-1)*3)</f>
        <v>0</v>
      </c>
      <c r="D26">
        <f>INDEX('2 过程管理表单'!$527:$527,26+(COLUMN(B$1)-1)*3)</f>
        <v>0</v>
      </c>
      <c r="E26">
        <f>INDEX('2 过程管理表单'!$527:$527,26+(COLUMN(C$1)-1)*3)</f>
        <v>0</v>
      </c>
      <c r="F26">
        <f>INDEX('2 过程管理表单'!$527:$527,26+(COLUMN(D$1)-1)*3)</f>
        <v>0</v>
      </c>
      <c r="G26">
        <f>INDEX('2 过程管理表单'!$527:$527,26+(COLUMN(E$1)-1)*3)</f>
        <v>0</v>
      </c>
      <c r="H26">
        <f>INDEX('2 过程管理表单'!$527:$527,26+(COLUMN(F$1)-1)*3)</f>
        <v>0</v>
      </c>
      <c r="I26">
        <f>INDEX('2 过程管理表单'!$527:$527,26+(COLUMN(G$1)-1)*3)</f>
        <v>1240</v>
      </c>
      <c r="J26">
        <f>INDEX('2 过程管理表单'!$527:$527,26+(COLUMN(H$1)-1)*3)</f>
        <v>1256</v>
      </c>
      <c r="K26">
        <f>INDEX('2 过程管理表单'!$527:$527,26+(COLUMN(I$1)-1)*3)</f>
        <v>0</v>
      </c>
      <c r="L26">
        <f>INDEX('2 过程管理表单'!$527:$527,26+(COLUMN(J$1)-1)*3)</f>
        <v>0</v>
      </c>
      <c r="M26">
        <f>INDEX('2 过程管理表单'!$527:$527,26+(COLUMN(K$1)-1)*3)</f>
        <v>0</v>
      </c>
      <c r="N26">
        <f>INDEX('2 过程管理表单'!$527:$527,26+(COLUMN(L$1)-1)*3)</f>
        <v>0</v>
      </c>
    </row>
    <row r="27" spans="1:14">
      <c r="A27" t="s">
        <v>1918</v>
      </c>
      <c r="B27" t="s">
        <v>6323</v>
      </c>
      <c r="C27">
        <f>C26</f>
        <v>0</v>
      </c>
      <c r="D27">
        <f>C27+D26</f>
        <v>0</v>
      </c>
      <c r="E27">
        <f t="shared" ref="E27:N27" si="12">D27+E26</f>
        <v>0</v>
      </c>
      <c r="F27">
        <f t="shared" si="12"/>
        <v>0</v>
      </c>
      <c r="G27">
        <f t="shared" si="12"/>
        <v>0</v>
      </c>
      <c r="H27">
        <f t="shared" si="12"/>
        <v>0</v>
      </c>
      <c r="I27">
        <f t="shared" si="12"/>
        <v>1240</v>
      </c>
      <c r="J27">
        <f t="shared" si="12"/>
        <v>2496</v>
      </c>
      <c r="K27">
        <f t="shared" si="12"/>
        <v>2496</v>
      </c>
      <c r="L27">
        <f t="shared" si="12"/>
        <v>2496</v>
      </c>
      <c r="M27">
        <f t="shared" si="12"/>
        <v>2496</v>
      </c>
      <c r="N27">
        <f t="shared" si="12"/>
        <v>2496</v>
      </c>
    </row>
    <row r="28" spans="1:14">
      <c r="A28" t="s">
        <v>1918</v>
      </c>
      <c r="B28" t="s">
        <v>6324</v>
      </c>
      <c r="C28">
        <f>INDEX('2 过程管理表单'!$527:$527,24+(COLUMN(A$1)-1)*3)</f>
        <v>0</v>
      </c>
      <c r="D28">
        <f>INDEX('2 过程管理表单'!$527:$527,24+(COLUMN(B$1)-1)*3)</f>
        <v>0</v>
      </c>
      <c r="E28">
        <f>INDEX('2 过程管理表单'!$527:$527,24+(COLUMN(C$1)-1)*3)</f>
        <v>0</v>
      </c>
      <c r="F28">
        <f>INDEX('2 过程管理表单'!$527:$527,24+(COLUMN(D$1)-1)*3)</f>
        <v>0</v>
      </c>
      <c r="G28">
        <f>INDEX('2 过程管理表单'!$527:$527,24+(COLUMN(E$1)-1)*3)</f>
        <v>0</v>
      </c>
      <c r="H28">
        <f>INDEX('2 过程管理表单'!$527:$527,24+(COLUMN(F$1)-1)*3)</f>
        <v>0</v>
      </c>
      <c r="I28">
        <f>INDEX('2 过程管理表单'!$527:$527,24+(COLUMN(G$1)-1)*3)</f>
        <v>0</v>
      </c>
      <c r="J28">
        <f>INDEX('2 过程管理表单'!$527:$527,24+(COLUMN(H$1)-1)*3)</f>
        <v>0</v>
      </c>
      <c r="K28">
        <f>INDEX('2 过程管理表单'!$527:$527,24+(COLUMN(I$1)-1)*3)</f>
        <v>0</v>
      </c>
      <c r="L28">
        <f>INDEX('2 过程管理表单'!$527:$527,24+(COLUMN(J$1)-1)*3)</f>
        <v>0</v>
      </c>
      <c r="M28">
        <f>INDEX('2 过程管理表单'!$527:$527,24+(COLUMN(K$1)-1)*3)</f>
        <v>0</v>
      </c>
      <c r="N28">
        <f>INDEX('2 过程管理表单'!$527:$527,24+(COLUMN(L$1)-1)*3)</f>
        <v>0</v>
      </c>
    </row>
    <row r="29" spans="1:14">
      <c r="A29" t="s">
        <v>1918</v>
      </c>
      <c r="B29" t="s">
        <v>6325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6322</v>
      </c>
      <c r="C30">
        <f>INDEX('2 过程管理表单'!$530:$530,26+(COLUMN(A$1)-1)*3)</f>
        <v>0</v>
      </c>
      <c r="D30">
        <f>INDEX('2 过程管理表单'!$530:$530,26+(COLUMN(B$1)-1)*3)</f>
        <v>0</v>
      </c>
      <c r="E30">
        <f>INDEX('2 过程管理表单'!$530:$530,26+(COLUMN(C$1)-1)*3)</f>
        <v>0</v>
      </c>
      <c r="F30">
        <f>INDEX('2 过程管理表单'!$530:$530,26+(COLUMN(D$1)-1)*3)</f>
        <v>0</v>
      </c>
      <c r="G30">
        <f>INDEX('2 过程管理表单'!$530:$530,26+(COLUMN(E$1)-1)*3)</f>
        <v>0</v>
      </c>
      <c r="H30">
        <f>INDEX('2 过程管理表单'!$530:$530,26+(COLUMN(F$1)-1)*3)</f>
        <v>0</v>
      </c>
      <c r="I30">
        <f>INDEX('2 过程管理表单'!$530:$530,26+(COLUMN(G$1)-1)*3)</f>
        <v>2251.05</v>
      </c>
      <c r="J30">
        <f>INDEX('2 过程管理表单'!$530:$530,26+(COLUMN(H$1)-1)*3)</f>
        <v>0</v>
      </c>
      <c r="K30">
        <f>INDEX('2 过程管理表单'!$530:$530,26+(COLUMN(I$1)-1)*3)</f>
        <v>0</v>
      </c>
      <c r="L30">
        <f>INDEX('2 过程管理表单'!$530:$530,26+(COLUMN(J$1)-1)*3)</f>
        <v>0</v>
      </c>
      <c r="M30">
        <f>INDEX('2 过程管理表单'!$530:$530,26+(COLUMN(K$1)-1)*3)</f>
        <v>0</v>
      </c>
      <c r="N30">
        <f>INDEX('2 过程管理表单'!$530:$530,26+(COLUMN(L$1)-1)*3)</f>
        <v>0</v>
      </c>
    </row>
    <row r="31" spans="1:14">
      <c r="A31" t="s">
        <v>1959</v>
      </c>
      <c r="B31" t="s">
        <v>6323</v>
      </c>
      <c r="C31">
        <f>C30</f>
        <v>0</v>
      </c>
      <c r="D31">
        <f>C31+D30</f>
        <v>0</v>
      </c>
      <c r="E31">
        <f t="shared" ref="E31:N31" si="14">D31+E30</f>
        <v>0</v>
      </c>
      <c r="F31">
        <f t="shared" si="14"/>
        <v>0</v>
      </c>
      <c r="G31">
        <f t="shared" si="14"/>
        <v>0</v>
      </c>
      <c r="H31">
        <f t="shared" si="14"/>
        <v>0</v>
      </c>
      <c r="I31">
        <f t="shared" si="14"/>
        <v>2251.05</v>
      </c>
      <c r="J31">
        <f t="shared" si="14"/>
        <v>2251.05</v>
      </c>
      <c r="K31">
        <f t="shared" si="14"/>
        <v>2251.05</v>
      </c>
      <c r="L31">
        <f t="shared" si="14"/>
        <v>2251.05</v>
      </c>
      <c r="M31">
        <f t="shared" si="14"/>
        <v>2251.05</v>
      </c>
      <c r="N31">
        <f t="shared" si="14"/>
        <v>2251.05</v>
      </c>
    </row>
    <row r="32" spans="1:14">
      <c r="A32" t="s">
        <v>1959</v>
      </c>
      <c r="B32" t="s">
        <v>6324</v>
      </c>
      <c r="C32">
        <f>INDEX('2 过程管理表单'!$530:$530,24+(COLUMN(A$1)-1)*3)</f>
        <v>0</v>
      </c>
      <c r="D32">
        <f>INDEX('2 过程管理表单'!$530:$530,24+(COLUMN(B$1)-1)*3)</f>
        <v>0</v>
      </c>
      <c r="E32">
        <f>INDEX('2 过程管理表单'!$530:$530,24+(COLUMN(C$1)-1)*3)</f>
        <v>0</v>
      </c>
      <c r="F32">
        <f>INDEX('2 过程管理表单'!$530:$530,24+(COLUMN(D$1)-1)*3)</f>
        <v>0</v>
      </c>
      <c r="G32">
        <f>INDEX('2 过程管理表单'!$530:$530,24+(COLUMN(E$1)-1)*3)</f>
        <v>0</v>
      </c>
      <c r="H32">
        <f>INDEX('2 过程管理表单'!$530:$530,24+(COLUMN(F$1)-1)*3)</f>
        <v>0</v>
      </c>
      <c r="I32">
        <f>INDEX('2 过程管理表单'!$530:$530,24+(COLUMN(G$1)-1)*3)</f>
        <v>0</v>
      </c>
      <c r="J32">
        <f>INDEX('2 过程管理表单'!$530:$530,24+(COLUMN(H$1)-1)*3)</f>
        <v>0</v>
      </c>
      <c r="K32">
        <f>INDEX('2 过程管理表单'!$530:$530,24+(COLUMN(I$1)-1)*3)</f>
        <v>0</v>
      </c>
      <c r="L32">
        <f>INDEX('2 过程管理表单'!$530:$530,24+(COLUMN(J$1)-1)*3)</f>
        <v>0</v>
      </c>
      <c r="M32">
        <f>INDEX('2 过程管理表单'!$530:$530,24+(COLUMN(K$1)-1)*3)</f>
        <v>0</v>
      </c>
      <c r="N32">
        <f>INDEX('2 过程管理表单'!$530:$530,24+(COLUMN(L$1)-1)*3)</f>
        <v>0</v>
      </c>
    </row>
    <row r="33" spans="1:14">
      <c r="A33" t="s">
        <v>1959</v>
      </c>
      <c r="B33" t="s">
        <v>6325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6322</v>
      </c>
      <c r="C34">
        <f>INDEX('2 过程管理表单'!$534:$534,26+(COLUMN(A$1)-1)*3)</f>
        <v>0</v>
      </c>
      <c r="D34">
        <f>INDEX('2 过程管理表单'!$534:$534,26+(COLUMN(B$1)-1)*3)</f>
        <v>0</v>
      </c>
      <c r="E34">
        <f>INDEX('2 过程管理表单'!$534:$534,26+(COLUMN(C$1)-1)*3)</f>
        <v>0</v>
      </c>
      <c r="F34">
        <f>INDEX('2 过程管理表单'!$534:$534,26+(COLUMN(D$1)-1)*3)</f>
        <v>13340</v>
      </c>
      <c r="G34">
        <f>INDEX('2 过程管理表单'!$534:$534,26+(COLUMN(E$1)-1)*3)</f>
        <v>0</v>
      </c>
      <c r="H34">
        <f>INDEX('2 过程管理表单'!$534:$534,26+(COLUMN(F$1)-1)*3)</f>
        <v>2489.26</v>
      </c>
      <c r="I34">
        <f>INDEX('2 过程管理表单'!$534:$534,26+(COLUMN(G$1)-1)*3)</f>
        <v>1008</v>
      </c>
      <c r="J34">
        <f>INDEX('2 过程管理表单'!$534:$534,26+(COLUMN(H$1)-1)*3)</f>
        <v>4844.92</v>
      </c>
      <c r="K34">
        <f>INDEX('2 过程管理表单'!$534:$534,26+(COLUMN(I$1)-1)*3)</f>
        <v>0</v>
      </c>
      <c r="L34">
        <f>INDEX('2 过程管理表单'!$534:$534,26+(COLUMN(J$1)-1)*3)</f>
        <v>0</v>
      </c>
      <c r="M34">
        <f>INDEX('2 过程管理表单'!$534:$534,26+(COLUMN(K$1)-1)*3)</f>
        <v>0</v>
      </c>
      <c r="N34">
        <f>INDEX('2 过程管理表单'!$534:$534,26+(COLUMN(L$1)-1)*3)</f>
        <v>0</v>
      </c>
    </row>
    <row r="35" spans="1:14">
      <c r="A35" t="s">
        <v>2070</v>
      </c>
      <c r="B35" t="s">
        <v>6323</v>
      </c>
      <c r="C35">
        <f>C34</f>
        <v>0</v>
      </c>
      <c r="D35">
        <f>C35+D34</f>
        <v>0</v>
      </c>
      <c r="E35">
        <f t="shared" ref="E35:N35" si="16">D35+E34</f>
        <v>0</v>
      </c>
      <c r="F35">
        <f t="shared" si="16"/>
        <v>13340</v>
      </c>
      <c r="G35">
        <f t="shared" si="16"/>
        <v>13340</v>
      </c>
      <c r="H35">
        <f t="shared" si="16"/>
        <v>15829.26</v>
      </c>
      <c r="I35">
        <f t="shared" si="16"/>
        <v>16837.26</v>
      </c>
      <c r="J35">
        <f t="shared" si="16"/>
        <v>21682.18</v>
      </c>
      <c r="K35">
        <f t="shared" si="16"/>
        <v>21682.18</v>
      </c>
      <c r="L35">
        <f t="shared" si="16"/>
        <v>21682.18</v>
      </c>
      <c r="M35">
        <f t="shared" si="16"/>
        <v>21682.18</v>
      </c>
      <c r="N35">
        <f t="shared" si="16"/>
        <v>21682.18</v>
      </c>
    </row>
    <row r="36" spans="1:14">
      <c r="A36" t="s">
        <v>2070</v>
      </c>
      <c r="B36" t="s">
        <v>6324</v>
      </c>
      <c r="C36">
        <f>INDEX('2 过程管理表单'!$534:$534,24+(COLUMN(A$1)-1)*3)</f>
        <v>0</v>
      </c>
      <c r="D36">
        <f>INDEX('2 过程管理表单'!$534:$534,24+(COLUMN(B$1)-1)*3)</f>
        <v>0</v>
      </c>
      <c r="E36">
        <f>INDEX('2 过程管理表单'!$534:$534,24+(COLUMN(C$1)-1)*3)</f>
        <v>0</v>
      </c>
      <c r="F36">
        <f>INDEX('2 过程管理表单'!$534:$534,24+(COLUMN(D$1)-1)*3)</f>
        <v>0</v>
      </c>
      <c r="G36">
        <f>INDEX('2 过程管理表单'!$534:$534,24+(COLUMN(E$1)-1)*3)</f>
        <v>0</v>
      </c>
      <c r="H36">
        <f>INDEX('2 过程管理表单'!$534:$534,24+(COLUMN(F$1)-1)*3)</f>
        <v>0</v>
      </c>
      <c r="I36">
        <f>INDEX('2 过程管理表单'!$534:$534,24+(COLUMN(G$1)-1)*3)</f>
        <v>0</v>
      </c>
      <c r="J36">
        <f>INDEX('2 过程管理表单'!$534:$534,24+(COLUMN(H$1)-1)*3)</f>
        <v>0</v>
      </c>
      <c r="K36">
        <f>INDEX('2 过程管理表单'!$534:$534,24+(COLUMN(I$1)-1)*3)</f>
        <v>0</v>
      </c>
      <c r="L36">
        <f>INDEX('2 过程管理表单'!$534:$534,24+(COLUMN(J$1)-1)*3)</f>
        <v>0</v>
      </c>
      <c r="M36">
        <f>INDEX('2 过程管理表单'!$534:$534,24+(COLUMN(K$1)-1)*3)</f>
        <v>0</v>
      </c>
      <c r="N36">
        <f>INDEX('2 过程管理表单'!$534:$534,24+(COLUMN(L$1)-1)*3)</f>
        <v>0</v>
      </c>
    </row>
    <row r="37" spans="1:14">
      <c r="A37" t="s">
        <v>2070</v>
      </c>
      <c r="B37" t="s">
        <v>6325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6322</v>
      </c>
      <c r="C38">
        <f>INDEX('2 过程管理表单'!$540:$540,26+(COLUMN(A$1)-1)*3)</f>
        <v>0</v>
      </c>
      <c r="D38">
        <f>INDEX('2 过程管理表单'!$540:$540,26+(COLUMN(B$1)-1)*3)</f>
        <v>0</v>
      </c>
      <c r="E38">
        <f>INDEX('2 过程管理表单'!$540:$540,26+(COLUMN(C$1)-1)*3)</f>
        <v>0</v>
      </c>
      <c r="F38">
        <f>INDEX('2 过程管理表单'!$540:$540,26+(COLUMN(D$1)-1)*3)</f>
        <v>0</v>
      </c>
      <c r="G38">
        <f>INDEX('2 过程管理表单'!$540:$540,26+(COLUMN(E$1)-1)*3)</f>
        <v>0</v>
      </c>
      <c r="H38">
        <f>INDEX('2 过程管理表单'!$540:$540,26+(COLUMN(F$1)-1)*3)</f>
        <v>0</v>
      </c>
      <c r="I38">
        <f>INDEX('2 过程管理表单'!$540:$540,26+(COLUMN(G$1)-1)*3)</f>
        <v>0</v>
      </c>
      <c r="J38">
        <f>INDEX('2 过程管理表单'!$540:$540,26+(COLUMN(H$1)-1)*3)</f>
        <v>0</v>
      </c>
      <c r="K38">
        <f>INDEX('2 过程管理表单'!$540:$540,26+(COLUMN(I$1)-1)*3)</f>
        <v>0</v>
      </c>
      <c r="L38">
        <f>INDEX('2 过程管理表单'!$540:$540,26+(COLUMN(J$1)-1)*3)</f>
        <v>0</v>
      </c>
      <c r="M38">
        <f>INDEX('2 过程管理表单'!$540:$540,26+(COLUMN(K$1)-1)*3)</f>
        <v>0</v>
      </c>
      <c r="N38">
        <f>INDEX('2 过程管理表单'!$540:$540,26+(COLUMN(L$1)-1)*3)</f>
        <v>0</v>
      </c>
    </row>
    <row r="39" spans="1:14">
      <c r="A39" t="s">
        <v>2161</v>
      </c>
      <c r="B39" t="s">
        <v>6323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6324</v>
      </c>
      <c r="C40">
        <f>INDEX('2 过程管理表单'!$540:$540,24+(COLUMN(A$1)-1)*3)</f>
        <v>13242.8863650241</v>
      </c>
      <c r="D40">
        <f>INDEX('2 过程管理表单'!$540:$540,24+(COLUMN(B$1)-1)*3)</f>
        <v>13242.8863650241</v>
      </c>
      <c r="E40">
        <f>INDEX('2 过程管理表单'!$540:$540,24+(COLUMN(C$1)-1)*3)</f>
        <v>13242.8863650241</v>
      </c>
      <c r="F40">
        <f>INDEX('2 过程管理表单'!$540:$540,24+(COLUMN(D$1)-1)*3)</f>
        <v>13242.8863650241</v>
      </c>
      <c r="G40">
        <f>INDEX('2 过程管理表单'!$540:$540,24+(COLUMN(E$1)-1)*3)</f>
        <v>13242.8863650241</v>
      </c>
      <c r="H40">
        <f>INDEX('2 过程管理表单'!$540:$540,24+(COLUMN(F$1)-1)*3)</f>
        <v>13242.8863650241</v>
      </c>
      <c r="I40">
        <f>INDEX('2 过程管理表单'!$540:$540,24+(COLUMN(G$1)-1)*3)</f>
        <v>13242.8863650241</v>
      </c>
      <c r="J40">
        <f>INDEX('2 过程管理表单'!$540:$540,24+(COLUMN(H$1)-1)*3)</f>
        <v>13242.8863650241</v>
      </c>
      <c r="K40">
        <f>INDEX('2 过程管理表单'!$540:$540,24+(COLUMN(I$1)-1)*3)</f>
        <v>13242.8863650241</v>
      </c>
      <c r="L40">
        <f>INDEX('2 过程管理表单'!$540:$540,24+(COLUMN(J$1)-1)*3)</f>
        <v>13242.8863650241</v>
      </c>
      <c r="M40">
        <f>INDEX('2 过程管理表单'!$540:$540,24+(COLUMN(K$1)-1)*3)</f>
        <v>13242.8863650241</v>
      </c>
      <c r="N40">
        <f>INDEX('2 过程管理表单'!$540:$540,24+(COLUMN(L$1)-1)*3)</f>
        <v>13242.8863650241</v>
      </c>
    </row>
    <row r="41" spans="1:14">
      <c r="A41" t="s">
        <v>2161</v>
      </c>
      <c r="B41" t="s">
        <v>6325</v>
      </c>
      <c r="C41">
        <f>C40</f>
        <v>13242.8863650241</v>
      </c>
      <c r="D41">
        <f>C41+D40</f>
        <v>26485.7727300482</v>
      </c>
      <c r="E41">
        <f t="shared" ref="E41:N41" si="19">D41+E40</f>
        <v>39728.6590950723</v>
      </c>
      <c r="F41">
        <f t="shared" si="19"/>
        <v>52971.5454600964</v>
      </c>
      <c r="G41">
        <f t="shared" si="19"/>
        <v>66214.4318251205</v>
      </c>
      <c r="H41">
        <f t="shared" si="19"/>
        <v>79457.3181901446</v>
      </c>
      <c r="I41">
        <f t="shared" si="19"/>
        <v>92700.2045551687</v>
      </c>
      <c r="J41">
        <f t="shared" si="19"/>
        <v>105943.090920193</v>
      </c>
      <c r="K41">
        <f t="shared" si="19"/>
        <v>119185.977285217</v>
      </c>
      <c r="L41">
        <f t="shared" si="19"/>
        <v>132428.863650241</v>
      </c>
      <c r="M41">
        <f t="shared" si="19"/>
        <v>145671.750015265</v>
      </c>
      <c r="N41">
        <f t="shared" si="19"/>
        <v>158914.636380289</v>
      </c>
    </row>
    <row r="42" spans="1:14">
      <c r="A42" t="s">
        <v>2197</v>
      </c>
      <c r="B42" t="s">
        <v>6322</v>
      </c>
      <c r="C42">
        <f>INDEX('2 过程管理表单'!$546:$546,26+(COLUMN(A$1)-1)*3)</f>
        <v>607809.282700422</v>
      </c>
      <c r="D42">
        <f>INDEX('2 过程管理表单'!$546:$546,26+(COLUMN(B$1)-1)*3)</f>
        <v>548989.029535865</v>
      </c>
      <c r="E42">
        <f>INDEX('2 过程管理表单'!$546:$546,26+(COLUMN(C$1)-1)*3)</f>
        <v>607809.282700422</v>
      </c>
      <c r="F42">
        <f>INDEX('2 过程管理表单'!$546:$546,26+(COLUMN(D$1)-1)*3)</f>
        <v>588202.53164557</v>
      </c>
      <c r="G42">
        <f>INDEX('2 过程管理表单'!$546:$546,26+(COLUMN(E$1)-1)*3)</f>
        <v>607809.282700422</v>
      </c>
      <c r="H42">
        <f>INDEX('2 过程管理表单'!$546:$546,26+(COLUMN(F$1)-1)*3)</f>
        <v>588202.53164557</v>
      </c>
      <c r="I42">
        <f>INDEX('2 过程管理表单'!$546:$546,26+(COLUMN(G$1)-1)*3)</f>
        <v>607809.282700422</v>
      </c>
      <c r="J42">
        <f>INDEX('2 过程管理表单'!$546:$546,26+(COLUMN(H$1)-1)*3)</f>
        <v>607809.282700422</v>
      </c>
      <c r="K42">
        <f>INDEX('2 过程管理表单'!$546:$546,26+(COLUMN(I$1)-1)*3)</f>
        <v>588202.53164557</v>
      </c>
      <c r="L42">
        <f>INDEX('2 过程管理表单'!$546:$546,26+(COLUMN(J$1)-1)*3)</f>
        <v>607809.282700422</v>
      </c>
      <c r="M42">
        <f>INDEX('2 过程管理表单'!$546:$546,26+(COLUMN(K$1)-1)*3)</f>
        <v>588202.53164557</v>
      </c>
      <c r="N42">
        <f>INDEX('2 过程管理表单'!$546:$546,26+(COLUMN(L$1)-1)*3)</f>
        <v>607809.282700422</v>
      </c>
    </row>
    <row r="43" spans="1:14">
      <c r="A43" t="s">
        <v>2197</v>
      </c>
      <c r="B43" t="s">
        <v>6323</v>
      </c>
      <c r="C43">
        <f>C42</f>
        <v>607809.282700422</v>
      </c>
      <c r="D43">
        <f>C43+D42</f>
        <v>1156798.31223629</v>
      </c>
      <c r="E43">
        <f t="shared" ref="E43:N43" si="20">D43+E42</f>
        <v>1764607.59493671</v>
      </c>
      <c r="F43">
        <f t="shared" si="20"/>
        <v>2352810.12658228</v>
      </c>
      <c r="G43">
        <f t="shared" si="20"/>
        <v>2960619.4092827</v>
      </c>
      <c r="H43">
        <f t="shared" si="20"/>
        <v>3548821.94092827</v>
      </c>
      <c r="I43">
        <f t="shared" si="20"/>
        <v>4156631.22362869</v>
      </c>
      <c r="J43">
        <f t="shared" si="20"/>
        <v>4764440.50632911</v>
      </c>
      <c r="K43">
        <f t="shared" si="20"/>
        <v>5352643.03797468</v>
      </c>
      <c r="L43">
        <f t="shared" si="20"/>
        <v>5960452.32067511</v>
      </c>
      <c r="M43">
        <f t="shared" si="20"/>
        <v>6548654.85232068</v>
      </c>
      <c r="N43">
        <f t="shared" si="20"/>
        <v>7156464.1350211</v>
      </c>
    </row>
    <row r="44" spans="1:14">
      <c r="A44" t="s">
        <v>2197</v>
      </c>
      <c r="B44" t="s">
        <v>6324</v>
      </c>
      <c r="C44">
        <f>INDEX('2 过程管理表单'!$546:$546,24+(COLUMN(A$1)-1)*3)</f>
        <v>0</v>
      </c>
      <c r="D44">
        <f>INDEX('2 过程管理表单'!$546:$546,24+(COLUMN(B$1)-1)*3)</f>
        <v>0</v>
      </c>
      <c r="E44">
        <f>INDEX('2 过程管理表单'!$546:$546,24+(COLUMN(C$1)-1)*3)</f>
        <v>0</v>
      </c>
      <c r="F44">
        <f>INDEX('2 过程管理表单'!$546:$546,24+(COLUMN(D$1)-1)*3)</f>
        <v>0</v>
      </c>
      <c r="G44">
        <f>INDEX('2 过程管理表单'!$546:$546,24+(COLUMN(E$1)-1)*3)</f>
        <v>0</v>
      </c>
      <c r="H44">
        <f>INDEX('2 过程管理表单'!$546:$546,24+(COLUMN(F$1)-1)*3)</f>
        <v>0</v>
      </c>
      <c r="I44">
        <f>INDEX('2 过程管理表单'!$546:$546,24+(COLUMN(G$1)-1)*3)</f>
        <v>0</v>
      </c>
      <c r="J44">
        <f>INDEX('2 过程管理表单'!$546:$546,24+(COLUMN(H$1)-1)*3)</f>
        <v>0</v>
      </c>
      <c r="K44">
        <f>INDEX('2 过程管理表单'!$546:$546,24+(COLUMN(I$1)-1)*3)</f>
        <v>0</v>
      </c>
      <c r="L44">
        <f>INDEX('2 过程管理表单'!$546:$546,24+(COLUMN(J$1)-1)*3)</f>
        <v>0</v>
      </c>
      <c r="M44">
        <f>INDEX('2 过程管理表单'!$546:$546,24+(COLUMN(K$1)-1)*3)</f>
        <v>0</v>
      </c>
      <c r="N44">
        <f>INDEX('2 过程管理表单'!$546:$546,24+(COLUMN(L$1)-1)*3)</f>
        <v>0</v>
      </c>
    </row>
    <row r="45" spans="1:14">
      <c r="A45" t="s">
        <v>2197</v>
      </c>
      <c r="B45" t="s">
        <v>6325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6322</v>
      </c>
      <c r="C46">
        <f>INDEX('2 过程管理表单'!$553:$553,26+(COLUMN(A$1)-1)*3)</f>
        <v>0</v>
      </c>
      <c r="D46">
        <f>INDEX('2 过程管理表单'!$553:$553,26+(COLUMN(B$1)-1)*3)</f>
        <v>0</v>
      </c>
      <c r="E46">
        <f>INDEX('2 过程管理表单'!$553:$553,26+(COLUMN(C$1)-1)*3)</f>
        <v>0</v>
      </c>
      <c r="F46">
        <f>INDEX('2 过程管理表单'!$553:$553,26+(COLUMN(D$1)-1)*3)</f>
        <v>0</v>
      </c>
      <c r="G46">
        <f>INDEX('2 过程管理表单'!$553:$553,26+(COLUMN(E$1)-1)*3)</f>
        <v>0</v>
      </c>
      <c r="H46">
        <f>INDEX('2 过程管理表单'!$553:$553,26+(COLUMN(F$1)-1)*3)</f>
        <v>0</v>
      </c>
      <c r="I46">
        <f>INDEX('2 过程管理表单'!$553:$553,26+(COLUMN(G$1)-1)*3)</f>
        <v>0</v>
      </c>
      <c r="J46">
        <f>INDEX('2 过程管理表单'!$553:$553,26+(COLUMN(H$1)-1)*3)</f>
        <v>0</v>
      </c>
      <c r="K46">
        <f>INDEX('2 过程管理表单'!$553:$553,26+(COLUMN(I$1)-1)*3)</f>
        <v>0</v>
      </c>
      <c r="L46">
        <f>INDEX('2 过程管理表单'!$553:$553,26+(COLUMN(J$1)-1)*3)</f>
        <v>0</v>
      </c>
      <c r="M46">
        <f>INDEX('2 过程管理表单'!$553:$553,26+(COLUMN(K$1)-1)*3)</f>
        <v>0</v>
      </c>
      <c r="N46">
        <f>INDEX('2 过程管理表单'!$553:$553,26+(COLUMN(L$1)-1)*3)</f>
        <v>0</v>
      </c>
    </row>
    <row r="47" spans="1:14">
      <c r="A47" t="s">
        <v>2205</v>
      </c>
      <c r="B47" t="s">
        <v>6323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6324</v>
      </c>
      <c r="C48">
        <f>INDEX('2 过程管理表单'!$553:$553,24+(COLUMN(A$1)-1)*3)</f>
        <v>0</v>
      </c>
      <c r="D48">
        <f>INDEX('2 过程管理表单'!$553:$553,24+(COLUMN(B$1)-1)*3)</f>
        <v>0</v>
      </c>
      <c r="E48">
        <f>INDEX('2 过程管理表单'!$553:$553,24+(COLUMN(C$1)-1)*3)</f>
        <v>0</v>
      </c>
      <c r="F48">
        <f>INDEX('2 过程管理表单'!$553:$553,24+(COLUMN(D$1)-1)*3)</f>
        <v>0</v>
      </c>
      <c r="G48">
        <f>INDEX('2 过程管理表单'!$553:$553,24+(COLUMN(E$1)-1)*3)</f>
        <v>0</v>
      </c>
      <c r="H48">
        <f>INDEX('2 过程管理表单'!$553:$553,24+(COLUMN(F$1)-1)*3)</f>
        <v>0</v>
      </c>
      <c r="I48">
        <f>INDEX('2 过程管理表单'!$553:$553,24+(COLUMN(G$1)-1)*3)</f>
        <v>0</v>
      </c>
      <c r="J48">
        <f>INDEX('2 过程管理表单'!$553:$553,24+(COLUMN(H$1)-1)*3)</f>
        <v>0</v>
      </c>
      <c r="K48">
        <f>INDEX('2 过程管理表单'!$553:$553,24+(COLUMN(I$1)-1)*3)</f>
        <v>0</v>
      </c>
      <c r="L48">
        <f>INDEX('2 过程管理表单'!$553:$553,24+(COLUMN(J$1)-1)*3)</f>
        <v>0</v>
      </c>
      <c r="M48">
        <f>INDEX('2 过程管理表单'!$553:$553,24+(COLUMN(K$1)-1)*3)</f>
        <v>0</v>
      </c>
      <c r="N48">
        <f>INDEX('2 过程管理表单'!$553:$553,24+(COLUMN(L$1)-1)*3)</f>
        <v>0</v>
      </c>
    </row>
    <row r="49" spans="1:14">
      <c r="A49" t="s">
        <v>2205</v>
      </c>
      <c r="B49" t="s">
        <v>6325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6322</v>
      </c>
      <c r="C50">
        <f>INDEX('2 过程管理表单'!$559:$559,26+(COLUMN(A$1)-1)*3)</f>
        <v>0</v>
      </c>
      <c r="D50">
        <f>INDEX('2 过程管理表单'!$559:$559,26+(COLUMN(B$1)-1)*3)</f>
        <v>0</v>
      </c>
      <c r="E50">
        <f>INDEX('2 过程管理表单'!$559:$559,26+(COLUMN(C$1)-1)*3)</f>
        <v>0</v>
      </c>
      <c r="F50">
        <f>INDEX('2 过程管理表单'!$559:$559,26+(COLUMN(D$1)-1)*3)</f>
        <v>0</v>
      </c>
      <c r="G50">
        <f>INDEX('2 过程管理表单'!$559:$559,26+(COLUMN(E$1)-1)*3)</f>
        <v>0</v>
      </c>
      <c r="H50">
        <f>INDEX('2 过程管理表单'!$559:$559,26+(COLUMN(F$1)-1)*3)</f>
        <v>0</v>
      </c>
      <c r="I50">
        <f>INDEX('2 过程管理表单'!$559:$559,26+(COLUMN(G$1)-1)*3)</f>
        <v>0</v>
      </c>
      <c r="J50">
        <f>INDEX('2 过程管理表单'!$559:$559,26+(COLUMN(H$1)-1)*3)</f>
        <v>0</v>
      </c>
      <c r="K50">
        <f>INDEX('2 过程管理表单'!$559:$559,26+(COLUMN(I$1)-1)*3)</f>
        <v>0</v>
      </c>
      <c r="L50">
        <f>INDEX('2 过程管理表单'!$559:$559,26+(COLUMN(J$1)-1)*3)</f>
        <v>0</v>
      </c>
      <c r="M50">
        <f>INDEX('2 过程管理表单'!$559:$559,26+(COLUMN(K$1)-1)*3)</f>
        <v>0</v>
      </c>
      <c r="N50">
        <f>INDEX('2 过程管理表单'!$559:$559,26+(COLUMN(L$1)-1)*3)</f>
        <v>0</v>
      </c>
    </row>
    <row r="51" spans="1:14">
      <c r="A51" t="s">
        <v>2223</v>
      </c>
      <c r="B51" t="s">
        <v>6323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6324</v>
      </c>
      <c r="C52">
        <f>INDEX('2 过程管理表单'!$559:$559,24+(COLUMN(A$1)-1)*3)</f>
        <v>0</v>
      </c>
      <c r="D52">
        <f>INDEX('2 过程管理表单'!$559:$559,24+(COLUMN(B$1)-1)*3)</f>
        <v>0</v>
      </c>
      <c r="E52">
        <f>INDEX('2 过程管理表单'!$559:$559,24+(COLUMN(C$1)-1)*3)</f>
        <v>0</v>
      </c>
      <c r="F52">
        <f>INDEX('2 过程管理表单'!$559:$559,24+(COLUMN(D$1)-1)*3)</f>
        <v>0</v>
      </c>
      <c r="G52">
        <f>INDEX('2 过程管理表单'!$559:$559,24+(COLUMN(E$1)-1)*3)</f>
        <v>0</v>
      </c>
      <c r="H52">
        <f>INDEX('2 过程管理表单'!$559:$559,24+(COLUMN(F$1)-1)*3)</f>
        <v>0</v>
      </c>
      <c r="I52">
        <f>INDEX('2 过程管理表单'!$559:$559,24+(COLUMN(G$1)-1)*3)</f>
        <v>0</v>
      </c>
      <c r="J52">
        <f>INDEX('2 过程管理表单'!$559:$559,24+(COLUMN(H$1)-1)*3)</f>
        <v>0</v>
      </c>
      <c r="K52">
        <f>INDEX('2 过程管理表单'!$559:$559,24+(COLUMN(I$1)-1)*3)</f>
        <v>0</v>
      </c>
      <c r="L52">
        <f>INDEX('2 过程管理表单'!$559:$559,24+(COLUMN(J$1)-1)*3)</f>
        <v>0</v>
      </c>
      <c r="M52">
        <f>INDEX('2 过程管理表单'!$559:$559,24+(COLUMN(K$1)-1)*3)</f>
        <v>0</v>
      </c>
      <c r="N52">
        <f>INDEX('2 过程管理表单'!$559:$559,24+(COLUMN(L$1)-1)*3)</f>
        <v>0</v>
      </c>
    </row>
    <row r="53" spans="1:14">
      <c r="A53" t="s">
        <v>2223</v>
      </c>
      <c r="B53" t="s">
        <v>6325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6322</v>
      </c>
      <c r="C54">
        <f>INDEX('2 过程管理表单'!$565:$565,26+(COLUMN(A$1)-1)*3)</f>
        <v>0</v>
      </c>
      <c r="D54">
        <f>INDEX('2 过程管理表单'!$565:$565,26+(COLUMN(B$1)-1)*3)</f>
        <v>0</v>
      </c>
      <c r="E54">
        <f>INDEX('2 过程管理表单'!$565:$565,26+(COLUMN(C$1)-1)*3)</f>
        <v>0</v>
      </c>
      <c r="F54">
        <f>INDEX('2 过程管理表单'!$565:$565,26+(COLUMN(D$1)-1)*3)</f>
        <v>0</v>
      </c>
      <c r="G54">
        <f>INDEX('2 过程管理表单'!$565:$565,26+(COLUMN(E$1)-1)*3)</f>
        <v>0</v>
      </c>
      <c r="H54">
        <f>INDEX('2 过程管理表单'!$565:$565,26+(COLUMN(F$1)-1)*3)</f>
        <v>0</v>
      </c>
      <c r="I54">
        <f>INDEX('2 过程管理表单'!$565:$565,26+(COLUMN(G$1)-1)*3)</f>
        <v>0</v>
      </c>
      <c r="J54">
        <f>INDEX('2 过程管理表单'!$565:$565,26+(COLUMN(H$1)-1)*3)</f>
        <v>0</v>
      </c>
      <c r="K54">
        <f>INDEX('2 过程管理表单'!$565:$565,26+(COLUMN(I$1)-1)*3)</f>
        <v>0</v>
      </c>
      <c r="L54">
        <f>INDEX('2 过程管理表单'!$565:$565,26+(COLUMN(J$1)-1)*3)</f>
        <v>0</v>
      </c>
      <c r="M54">
        <f>INDEX('2 过程管理表单'!$565:$565,26+(COLUMN(K$1)-1)*3)</f>
        <v>0</v>
      </c>
      <c r="N54">
        <f>INDEX('2 过程管理表单'!$565:$565,26+(COLUMN(L$1)-1)*3)</f>
        <v>0</v>
      </c>
    </row>
    <row r="55" spans="1:14">
      <c r="A55" t="s">
        <v>2243</v>
      </c>
      <c r="B55" t="s">
        <v>6323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6324</v>
      </c>
      <c r="C56">
        <f>INDEX('2 过程管理表单'!$565:$565,24+(COLUMN(A$1)-1)*3)</f>
        <v>0</v>
      </c>
      <c r="D56">
        <f>INDEX('2 过程管理表单'!$565:$565,24+(COLUMN(B$1)-1)*3)</f>
        <v>0</v>
      </c>
      <c r="E56">
        <f>INDEX('2 过程管理表单'!$565:$565,24+(COLUMN(C$1)-1)*3)</f>
        <v>0</v>
      </c>
      <c r="F56">
        <f>INDEX('2 过程管理表单'!$565:$565,24+(COLUMN(D$1)-1)*3)</f>
        <v>0</v>
      </c>
      <c r="G56">
        <f>INDEX('2 过程管理表单'!$565:$565,24+(COLUMN(E$1)-1)*3)</f>
        <v>0</v>
      </c>
      <c r="H56">
        <f>INDEX('2 过程管理表单'!$565:$565,24+(COLUMN(F$1)-1)*3)</f>
        <v>0</v>
      </c>
      <c r="I56">
        <f>INDEX('2 过程管理表单'!$565:$565,24+(COLUMN(G$1)-1)*3)</f>
        <v>0</v>
      </c>
      <c r="J56">
        <f>INDEX('2 过程管理表单'!$565:$565,24+(COLUMN(H$1)-1)*3)</f>
        <v>0</v>
      </c>
      <c r="K56">
        <f>INDEX('2 过程管理表单'!$565:$565,24+(COLUMN(I$1)-1)*3)</f>
        <v>0</v>
      </c>
      <c r="L56">
        <f>INDEX('2 过程管理表单'!$565:$565,24+(COLUMN(J$1)-1)*3)</f>
        <v>0</v>
      </c>
      <c r="M56">
        <f>INDEX('2 过程管理表单'!$565:$565,24+(COLUMN(K$1)-1)*3)</f>
        <v>0</v>
      </c>
      <c r="N56">
        <f>INDEX('2 过程管理表单'!$565:$565,24+(COLUMN(L$1)-1)*3)</f>
        <v>0</v>
      </c>
    </row>
    <row r="57" spans="1:14">
      <c r="A57" t="s">
        <v>2243</v>
      </c>
      <c r="B57" t="s">
        <v>6325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6322</v>
      </c>
      <c r="C58">
        <f>INDEX('2 过程管理表单'!$571:$571,26+(COLUMN(A$1)-1)*3)</f>
        <v>0</v>
      </c>
      <c r="D58">
        <f>INDEX('2 过程管理表单'!$571:$571,26+(COLUMN(B$1)-1)*3)</f>
        <v>0</v>
      </c>
      <c r="E58">
        <f>INDEX('2 过程管理表单'!$571:$571,26+(COLUMN(C$1)-1)*3)</f>
        <v>0</v>
      </c>
      <c r="F58">
        <f>INDEX('2 过程管理表单'!$571:$571,26+(COLUMN(D$1)-1)*3)</f>
        <v>0</v>
      </c>
      <c r="G58">
        <f>INDEX('2 过程管理表单'!$571:$571,26+(COLUMN(E$1)-1)*3)</f>
        <v>0</v>
      </c>
      <c r="H58">
        <f>INDEX('2 过程管理表单'!$571:$571,26+(COLUMN(F$1)-1)*3)</f>
        <v>0</v>
      </c>
      <c r="I58">
        <f>INDEX('2 过程管理表单'!$571:$571,26+(COLUMN(G$1)-1)*3)</f>
        <v>0</v>
      </c>
      <c r="J58">
        <f>INDEX('2 过程管理表单'!$571:$571,26+(COLUMN(H$1)-1)*3)</f>
        <v>0</v>
      </c>
      <c r="K58">
        <f>INDEX('2 过程管理表单'!$571:$571,26+(COLUMN(I$1)-1)*3)</f>
        <v>0</v>
      </c>
      <c r="L58">
        <f>INDEX('2 过程管理表单'!$571:$571,26+(COLUMN(J$1)-1)*3)</f>
        <v>0</v>
      </c>
      <c r="M58">
        <f>INDEX('2 过程管理表单'!$571:$571,26+(COLUMN(K$1)-1)*3)</f>
        <v>0</v>
      </c>
      <c r="N58">
        <f>INDEX('2 过程管理表单'!$571:$571,26+(COLUMN(L$1)-1)*3)</f>
        <v>0</v>
      </c>
    </row>
    <row r="59" spans="1:14">
      <c r="A59" t="s">
        <v>2249</v>
      </c>
      <c r="B59" t="s">
        <v>6323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6324</v>
      </c>
      <c r="C60">
        <f>INDEX('2 过程管理表单'!$571:$571,24+(COLUMN(A$1)-1)*3)</f>
        <v>0</v>
      </c>
      <c r="D60">
        <f>INDEX('2 过程管理表单'!$571:$571,24+(COLUMN(B$1)-1)*3)</f>
        <v>0</v>
      </c>
      <c r="E60">
        <f>INDEX('2 过程管理表单'!$571:$571,24+(COLUMN(C$1)-1)*3)</f>
        <v>0</v>
      </c>
      <c r="F60">
        <f>INDEX('2 过程管理表单'!$571:$571,24+(COLUMN(D$1)-1)*3)</f>
        <v>0</v>
      </c>
      <c r="G60">
        <f>INDEX('2 过程管理表单'!$571:$571,24+(COLUMN(E$1)-1)*3)</f>
        <v>0</v>
      </c>
      <c r="H60">
        <f>INDEX('2 过程管理表单'!$571:$571,24+(COLUMN(F$1)-1)*3)</f>
        <v>0</v>
      </c>
      <c r="I60">
        <f>INDEX('2 过程管理表单'!$571:$571,24+(COLUMN(G$1)-1)*3)</f>
        <v>0</v>
      </c>
      <c r="J60">
        <f>INDEX('2 过程管理表单'!$571:$571,24+(COLUMN(H$1)-1)*3)</f>
        <v>0</v>
      </c>
      <c r="K60">
        <f>INDEX('2 过程管理表单'!$571:$571,24+(COLUMN(I$1)-1)*3)</f>
        <v>0</v>
      </c>
      <c r="L60">
        <f>INDEX('2 过程管理表单'!$571:$571,24+(COLUMN(J$1)-1)*3)</f>
        <v>0</v>
      </c>
      <c r="M60">
        <f>INDEX('2 过程管理表单'!$571:$571,24+(COLUMN(K$1)-1)*3)</f>
        <v>0</v>
      </c>
      <c r="N60">
        <f>INDEX('2 过程管理表单'!$571:$571,24+(COLUMN(L$1)-1)*3)</f>
        <v>0</v>
      </c>
    </row>
    <row r="61" spans="1:14">
      <c r="A61" t="s">
        <v>2249</v>
      </c>
      <c r="B61" t="s">
        <v>6325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6322</v>
      </c>
      <c r="C62">
        <f>INDEX('2 过程管理表单'!$577:$577,26+(COLUMN(A$1)-1)*3)</f>
        <v>0</v>
      </c>
      <c r="D62">
        <f>INDEX('2 过程管理表单'!$577:$577,26+(COLUMN(B$1)-1)*3)</f>
        <v>0</v>
      </c>
      <c r="E62">
        <f>INDEX('2 过程管理表单'!$577:$577,26+(COLUMN(C$1)-1)*3)</f>
        <v>0</v>
      </c>
      <c r="F62">
        <f>INDEX('2 过程管理表单'!$577:$577,26+(COLUMN(D$1)-1)*3)</f>
        <v>0</v>
      </c>
      <c r="G62">
        <f>INDEX('2 过程管理表单'!$577:$577,26+(COLUMN(E$1)-1)*3)</f>
        <v>0</v>
      </c>
      <c r="H62">
        <f>INDEX('2 过程管理表单'!$577:$577,26+(COLUMN(F$1)-1)*3)</f>
        <v>0</v>
      </c>
      <c r="I62">
        <f>INDEX('2 过程管理表单'!$577:$577,26+(COLUMN(G$1)-1)*3)</f>
        <v>0</v>
      </c>
      <c r="J62">
        <f>INDEX('2 过程管理表单'!$577:$577,26+(COLUMN(H$1)-1)*3)</f>
        <v>0</v>
      </c>
      <c r="K62">
        <f>INDEX('2 过程管理表单'!$577:$577,26+(COLUMN(I$1)-1)*3)</f>
        <v>0</v>
      </c>
      <c r="L62">
        <f>INDEX('2 过程管理表单'!$577:$577,26+(COLUMN(J$1)-1)*3)</f>
        <v>0</v>
      </c>
      <c r="M62">
        <f>INDEX('2 过程管理表单'!$577:$577,26+(COLUMN(K$1)-1)*3)</f>
        <v>0</v>
      </c>
      <c r="N62">
        <f>INDEX('2 过程管理表单'!$577:$577,26+(COLUMN(L$1)-1)*3)</f>
        <v>0</v>
      </c>
    </row>
    <row r="63" spans="1:14">
      <c r="A63" t="s">
        <v>2263</v>
      </c>
      <c r="B63" t="s">
        <v>6323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6324</v>
      </c>
      <c r="C64">
        <f>INDEX('2 过程管理表单'!$577:$577,24+(COLUMN(A$1)-1)*3)</f>
        <v>0</v>
      </c>
      <c r="D64">
        <f>INDEX('2 过程管理表单'!$577:$577,24+(COLUMN(B$1)-1)*3)</f>
        <v>0</v>
      </c>
      <c r="E64">
        <f>INDEX('2 过程管理表单'!$577:$577,24+(COLUMN(C$1)-1)*3)</f>
        <v>0</v>
      </c>
      <c r="F64">
        <f>INDEX('2 过程管理表单'!$577:$577,24+(COLUMN(D$1)-1)*3)</f>
        <v>0</v>
      </c>
      <c r="G64">
        <f>INDEX('2 过程管理表单'!$577:$577,24+(COLUMN(E$1)-1)*3)</f>
        <v>0</v>
      </c>
      <c r="H64">
        <f>INDEX('2 过程管理表单'!$577:$577,24+(COLUMN(F$1)-1)*3)</f>
        <v>0</v>
      </c>
      <c r="I64">
        <f>INDEX('2 过程管理表单'!$577:$577,24+(COLUMN(G$1)-1)*3)</f>
        <v>0</v>
      </c>
      <c r="J64">
        <f>INDEX('2 过程管理表单'!$577:$577,24+(COLUMN(H$1)-1)*3)</f>
        <v>0</v>
      </c>
      <c r="K64">
        <f>INDEX('2 过程管理表单'!$577:$577,24+(COLUMN(I$1)-1)*3)</f>
        <v>0</v>
      </c>
      <c r="L64">
        <f>INDEX('2 过程管理表单'!$577:$577,24+(COLUMN(J$1)-1)*3)</f>
        <v>0</v>
      </c>
      <c r="M64">
        <f>INDEX('2 过程管理表单'!$577:$577,24+(COLUMN(K$1)-1)*3)</f>
        <v>0</v>
      </c>
      <c r="N64">
        <f>INDEX('2 过程管理表单'!$577:$577,24+(COLUMN(L$1)-1)*3)</f>
        <v>0</v>
      </c>
    </row>
    <row r="65" spans="1:14">
      <c r="A65" t="s">
        <v>2263</v>
      </c>
      <c r="B65" t="s">
        <v>6325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6322</v>
      </c>
      <c r="C66">
        <f>INDEX('2 过程管理表单'!$583:$583,26+(COLUMN(A$1)-1)*3)</f>
        <v>0</v>
      </c>
      <c r="D66">
        <f>INDEX('2 过程管理表单'!$583:$583,26+(COLUMN(B$1)-1)*3)</f>
        <v>0</v>
      </c>
      <c r="E66">
        <f>INDEX('2 过程管理表单'!$583:$583,26+(COLUMN(C$1)-1)*3)</f>
        <v>0</v>
      </c>
      <c r="F66">
        <f>INDEX('2 过程管理表单'!$583:$583,26+(COLUMN(D$1)-1)*3)</f>
        <v>0</v>
      </c>
      <c r="G66">
        <f>INDEX('2 过程管理表单'!$583:$583,26+(COLUMN(E$1)-1)*3)</f>
        <v>0</v>
      </c>
      <c r="H66">
        <f>INDEX('2 过程管理表单'!$583:$583,26+(COLUMN(F$1)-1)*3)</f>
        <v>0</v>
      </c>
      <c r="I66">
        <f>INDEX('2 过程管理表单'!$583:$583,26+(COLUMN(G$1)-1)*3)</f>
        <v>0</v>
      </c>
      <c r="J66">
        <f>INDEX('2 过程管理表单'!$583:$583,26+(COLUMN(H$1)-1)*3)</f>
        <v>0</v>
      </c>
      <c r="K66">
        <f>INDEX('2 过程管理表单'!$583:$583,26+(COLUMN(I$1)-1)*3)</f>
        <v>0</v>
      </c>
      <c r="L66">
        <f>INDEX('2 过程管理表单'!$583:$583,26+(COLUMN(J$1)-1)*3)</f>
        <v>0</v>
      </c>
      <c r="M66">
        <f>INDEX('2 过程管理表单'!$583:$583,26+(COLUMN(K$1)-1)*3)</f>
        <v>0</v>
      </c>
      <c r="N66">
        <f>INDEX('2 过程管理表单'!$583:$583,26+(COLUMN(L$1)-1)*3)</f>
        <v>0</v>
      </c>
    </row>
    <row r="67" spans="1:14">
      <c r="A67" t="s">
        <v>2281</v>
      </c>
      <c r="B67" t="s">
        <v>6323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6324</v>
      </c>
      <c r="C68">
        <f>INDEX('2 过程管理表单'!$583:$583,24+(COLUMN(A$1)-1)*3)</f>
        <v>0</v>
      </c>
      <c r="D68">
        <f>INDEX('2 过程管理表单'!$583:$583,24+(COLUMN(B$1)-1)*3)</f>
        <v>0</v>
      </c>
      <c r="E68">
        <f>INDEX('2 过程管理表单'!$583:$583,24+(COLUMN(C$1)-1)*3)</f>
        <v>0</v>
      </c>
      <c r="F68">
        <f>INDEX('2 过程管理表单'!$583:$583,24+(COLUMN(D$1)-1)*3)</f>
        <v>0</v>
      </c>
      <c r="G68">
        <f>INDEX('2 过程管理表单'!$583:$583,24+(COLUMN(E$1)-1)*3)</f>
        <v>0</v>
      </c>
      <c r="H68">
        <f>INDEX('2 过程管理表单'!$583:$583,24+(COLUMN(F$1)-1)*3)</f>
        <v>0</v>
      </c>
      <c r="I68">
        <f>INDEX('2 过程管理表单'!$583:$583,24+(COLUMN(G$1)-1)*3)</f>
        <v>0</v>
      </c>
      <c r="J68">
        <f>INDEX('2 过程管理表单'!$583:$583,24+(COLUMN(H$1)-1)*3)</f>
        <v>0</v>
      </c>
      <c r="K68">
        <f>INDEX('2 过程管理表单'!$583:$583,24+(COLUMN(I$1)-1)*3)</f>
        <v>0</v>
      </c>
      <c r="L68">
        <f>INDEX('2 过程管理表单'!$583:$583,24+(COLUMN(J$1)-1)*3)</f>
        <v>0</v>
      </c>
      <c r="M68">
        <f>INDEX('2 过程管理表单'!$583:$583,24+(COLUMN(K$1)-1)*3)</f>
        <v>0</v>
      </c>
      <c r="N68">
        <f>INDEX('2 过程管理表单'!$583:$583,24+(COLUMN(L$1)-1)*3)</f>
        <v>0</v>
      </c>
    </row>
    <row r="69" spans="1:14">
      <c r="A69" t="s">
        <v>2281</v>
      </c>
      <c r="B69" t="s">
        <v>6325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6322</v>
      </c>
      <c r="C70">
        <f>INDEX('2 过程管理表单'!$589:$589,26+(COLUMN(A$1)-1)*3)</f>
        <v>0</v>
      </c>
      <c r="D70">
        <f>INDEX('2 过程管理表单'!$589:$589,26+(COLUMN(B$1)-1)*3)</f>
        <v>0</v>
      </c>
      <c r="E70">
        <f>INDEX('2 过程管理表单'!$589:$589,26+(COLUMN(C$1)-1)*3)</f>
        <v>0</v>
      </c>
      <c r="F70">
        <f>INDEX('2 过程管理表单'!$589:$589,26+(COLUMN(D$1)-1)*3)</f>
        <v>0</v>
      </c>
      <c r="G70">
        <f>INDEX('2 过程管理表单'!$589:$589,26+(COLUMN(E$1)-1)*3)</f>
        <v>0</v>
      </c>
      <c r="H70">
        <f>INDEX('2 过程管理表单'!$589:$589,26+(COLUMN(F$1)-1)*3)</f>
        <v>0</v>
      </c>
      <c r="I70">
        <f>INDEX('2 过程管理表单'!$589:$589,26+(COLUMN(G$1)-1)*3)</f>
        <v>0</v>
      </c>
      <c r="J70">
        <f>INDEX('2 过程管理表单'!$589:$589,26+(COLUMN(H$1)-1)*3)</f>
        <v>0</v>
      </c>
      <c r="K70">
        <f>INDEX('2 过程管理表单'!$589:$589,26+(COLUMN(I$1)-1)*3)</f>
        <v>0</v>
      </c>
      <c r="L70">
        <f>INDEX('2 过程管理表单'!$589:$589,26+(COLUMN(J$1)-1)*3)</f>
        <v>0</v>
      </c>
      <c r="M70">
        <f>INDEX('2 过程管理表单'!$589:$589,26+(COLUMN(K$1)-1)*3)</f>
        <v>0</v>
      </c>
      <c r="N70">
        <f>INDEX('2 过程管理表单'!$589:$589,26+(COLUMN(L$1)-1)*3)</f>
        <v>0</v>
      </c>
    </row>
    <row r="71" spans="1:14">
      <c r="A71" t="s">
        <v>2287</v>
      </c>
      <c r="B71" t="s">
        <v>6323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6324</v>
      </c>
      <c r="C72">
        <f>INDEX('2 过程管理表单'!$589:$589,24+(COLUMN(A$1)-1)*3)</f>
        <v>0</v>
      </c>
      <c r="D72">
        <f>INDEX('2 过程管理表单'!$589:$589,24+(COLUMN(B$1)-1)*3)</f>
        <v>0</v>
      </c>
      <c r="E72">
        <f>INDEX('2 过程管理表单'!$589:$589,24+(COLUMN(C$1)-1)*3)</f>
        <v>0</v>
      </c>
      <c r="F72">
        <f>INDEX('2 过程管理表单'!$589:$589,24+(COLUMN(D$1)-1)*3)</f>
        <v>0</v>
      </c>
      <c r="G72">
        <f>INDEX('2 过程管理表单'!$589:$589,24+(COLUMN(E$1)-1)*3)</f>
        <v>0</v>
      </c>
      <c r="H72">
        <f>INDEX('2 过程管理表单'!$589:$589,24+(COLUMN(F$1)-1)*3)</f>
        <v>0</v>
      </c>
      <c r="I72">
        <f>INDEX('2 过程管理表单'!$589:$589,24+(COLUMN(G$1)-1)*3)</f>
        <v>0</v>
      </c>
      <c r="J72">
        <f>INDEX('2 过程管理表单'!$589:$589,24+(COLUMN(H$1)-1)*3)</f>
        <v>0</v>
      </c>
      <c r="K72">
        <f>INDEX('2 过程管理表单'!$589:$589,24+(COLUMN(I$1)-1)*3)</f>
        <v>0</v>
      </c>
      <c r="L72">
        <f>INDEX('2 过程管理表单'!$589:$589,24+(COLUMN(J$1)-1)*3)</f>
        <v>0</v>
      </c>
      <c r="M72">
        <f>INDEX('2 过程管理表单'!$589:$589,24+(COLUMN(K$1)-1)*3)</f>
        <v>0</v>
      </c>
      <c r="N72">
        <f>INDEX('2 过程管理表单'!$589:$589,24+(COLUMN(L$1)-1)*3)</f>
        <v>0</v>
      </c>
    </row>
    <row r="73" spans="1:14">
      <c r="A73" t="s">
        <v>2287</v>
      </c>
      <c r="B73" t="s">
        <v>6325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6322</v>
      </c>
      <c r="C74">
        <f>INDEX('2 过程管理表单'!$595:$595,26+(COLUMN(A$1)-1)*3)</f>
        <v>1582.0864516129</v>
      </c>
      <c r="D74">
        <f>INDEX('2 过程管理表单'!$595:$595,26+(COLUMN(B$1)-1)*3)</f>
        <v>11074.6051612903</v>
      </c>
      <c r="E74">
        <f>INDEX('2 过程管理表单'!$595:$595,26+(COLUMN(C$1)-1)*3)</f>
        <v>12261.17</v>
      </c>
      <c r="F74">
        <f>INDEX('2 过程管理表单'!$595:$595,26+(COLUMN(D$1)-1)*3)</f>
        <v>11865.6483870968</v>
      </c>
      <c r="G74">
        <f>INDEX('2 过程管理表单'!$595:$595,26+(COLUMN(E$1)-1)*3)</f>
        <v>12261.17</v>
      </c>
      <c r="H74">
        <f>INDEX('2 过程管理表单'!$595:$595,26+(COLUMN(F$1)-1)*3)</f>
        <v>0</v>
      </c>
      <c r="I74">
        <f>INDEX('2 过程管理表单'!$595:$595,26+(COLUMN(G$1)-1)*3)</f>
        <v>0</v>
      </c>
      <c r="J74">
        <f>INDEX('2 过程管理表单'!$595:$595,26+(COLUMN(H$1)-1)*3)</f>
        <v>11912.69</v>
      </c>
      <c r="K74">
        <f>INDEX('2 过程管理表单'!$595:$595,26+(COLUMN(I$1)-1)*3)</f>
        <v>0</v>
      </c>
      <c r="L74">
        <f>INDEX('2 过程管理表单'!$595:$595,26+(COLUMN(J$1)-1)*3)</f>
        <v>0</v>
      </c>
      <c r="M74">
        <f>INDEX('2 过程管理表单'!$595:$595,26+(COLUMN(K$1)-1)*3)</f>
        <v>0</v>
      </c>
      <c r="N74">
        <f>INDEX('2 过程管理表单'!$595:$595,26+(COLUMN(L$1)-1)*3)</f>
        <v>0</v>
      </c>
    </row>
    <row r="75" spans="1:14">
      <c r="A75" t="s">
        <v>2300</v>
      </c>
      <c r="B75" t="s">
        <v>6323</v>
      </c>
      <c r="C75">
        <f>C74</f>
        <v>1582.0864516129</v>
      </c>
      <c r="D75">
        <f>C75+D74</f>
        <v>12656.6916129032</v>
      </c>
      <c r="E75">
        <f t="shared" ref="E75:N75" si="36">D75+E74</f>
        <v>24917.8616129032</v>
      </c>
      <c r="F75">
        <f t="shared" si="36"/>
        <v>36783.51</v>
      </c>
      <c r="G75">
        <f t="shared" si="36"/>
        <v>49044.68</v>
      </c>
      <c r="H75">
        <f t="shared" si="36"/>
        <v>49044.68</v>
      </c>
      <c r="I75">
        <f t="shared" si="36"/>
        <v>49044.68</v>
      </c>
      <c r="J75">
        <f t="shared" si="36"/>
        <v>60957.37</v>
      </c>
      <c r="K75">
        <f t="shared" si="36"/>
        <v>60957.37</v>
      </c>
      <c r="L75">
        <f t="shared" si="36"/>
        <v>60957.37</v>
      </c>
      <c r="M75">
        <f t="shared" si="36"/>
        <v>60957.37</v>
      </c>
      <c r="N75">
        <f t="shared" si="36"/>
        <v>60957.37</v>
      </c>
    </row>
    <row r="76" spans="1:14">
      <c r="A76" t="s">
        <v>2300</v>
      </c>
      <c r="B76" t="s">
        <v>6324</v>
      </c>
      <c r="C76">
        <f>INDEX('2 过程管理表单'!$595:$595,24+(COLUMN(A$1)-1)*3)</f>
        <v>7075.47169811321</v>
      </c>
      <c r="D76">
        <f>INDEX('2 过程管理表单'!$595:$595,24+(COLUMN(B$1)-1)*3)</f>
        <v>7075.47169811321</v>
      </c>
      <c r="E76">
        <f>INDEX('2 过程管理表单'!$595:$595,24+(COLUMN(C$1)-1)*3)</f>
        <v>7075.47169811321</v>
      </c>
      <c r="F76">
        <f>INDEX('2 过程管理表单'!$595:$595,24+(COLUMN(D$1)-1)*3)</f>
        <v>7075.47169811321</v>
      </c>
      <c r="G76">
        <f>INDEX('2 过程管理表单'!$595:$595,24+(COLUMN(E$1)-1)*3)</f>
        <v>7075.47169811321</v>
      </c>
      <c r="H76">
        <f>INDEX('2 过程管理表单'!$595:$595,24+(COLUMN(F$1)-1)*3)</f>
        <v>7075.47169811321</v>
      </c>
      <c r="I76">
        <f>INDEX('2 过程管理表单'!$595:$595,24+(COLUMN(G$1)-1)*3)</f>
        <v>7075.47169811321</v>
      </c>
      <c r="J76">
        <f>INDEX('2 过程管理表单'!$595:$595,24+(COLUMN(H$1)-1)*3)</f>
        <v>7075.47169811321</v>
      </c>
      <c r="K76">
        <f>INDEX('2 过程管理表单'!$595:$595,24+(COLUMN(I$1)-1)*3)</f>
        <v>7075.47169811321</v>
      </c>
      <c r="L76">
        <f>INDEX('2 过程管理表单'!$595:$595,24+(COLUMN(J$1)-1)*3)</f>
        <v>7075.47169811321</v>
      </c>
      <c r="M76">
        <f>INDEX('2 过程管理表单'!$595:$595,24+(COLUMN(K$1)-1)*3)</f>
        <v>7075.47169811321</v>
      </c>
      <c r="N76">
        <f>INDEX('2 过程管理表单'!$595:$595,24+(COLUMN(L$1)-1)*3)</f>
        <v>7075.47169811321</v>
      </c>
    </row>
    <row r="77" spans="1:14">
      <c r="A77" t="s">
        <v>2300</v>
      </c>
      <c r="B77" t="s">
        <v>6325</v>
      </c>
      <c r="C77">
        <f>C76</f>
        <v>7075.47169811321</v>
      </c>
      <c r="D77">
        <f>C77+D76</f>
        <v>14150.9433962264</v>
      </c>
      <c r="E77">
        <f t="shared" ref="E77:N77" si="37">D77+E76</f>
        <v>21226.4150943396</v>
      </c>
      <c r="F77">
        <f t="shared" si="37"/>
        <v>28301.8867924528</v>
      </c>
      <c r="G77">
        <f t="shared" si="37"/>
        <v>35377.358490566</v>
      </c>
      <c r="H77">
        <f t="shared" si="37"/>
        <v>42452.8301886793</v>
      </c>
      <c r="I77">
        <f t="shared" si="37"/>
        <v>49528.3018867925</v>
      </c>
      <c r="J77">
        <f t="shared" si="37"/>
        <v>56603.7735849057</v>
      </c>
      <c r="K77">
        <f t="shared" si="37"/>
        <v>63679.2452830189</v>
      </c>
      <c r="L77">
        <f t="shared" si="37"/>
        <v>70754.7169811321</v>
      </c>
      <c r="M77">
        <f t="shared" si="37"/>
        <v>77830.1886792453</v>
      </c>
      <c r="N77">
        <f t="shared" si="37"/>
        <v>84905.6603773585</v>
      </c>
    </row>
    <row r="78" spans="1:14">
      <c r="A78" t="s">
        <v>84</v>
      </c>
      <c r="B78" t="s">
        <v>6322</v>
      </c>
      <c r="C78">
        <f>INDEX('2 过程管理表单'!$602:$602,26+(COLUMN(A$1)-1)*3)</f>
        <v>0</v>
      </c>
      <c r="D78">
        <f>INDEX('2 过程管理表单'!$602:$602,26+(COLUMN(B$1)-1)*3)</f>
        <v>0</v>
      </c>
      <c r="E78">
        <f>INDEX('2 过程管理表单'!$602:$602,26+(COLUMN(C$1)-1)*3)</f>
        <v>0</v>
      </c>
      <c r="F78">
        <f>INDEX('2 过程管理表单'!$602:$602,26+(COLUMN(D$1)-1)*3)</f>
        <v>0</v>
      </c>
      <c r="G78">
        <f>INDEX('2 过程管理表单'!$602:$602,26+(COLUMN(E$1)-1)*3)</f>
        <v>0</v>
      </c>
      <c r="H78">
        <f>INDEX('2 过程管理表单'!$602:$602,26+(COLUMN(F$1)-1)*3)</f>
        <v>0</v>
      </c>
      <c r="I78">
        <f>INDEX('2 过程管理表单'!$602:$602,26+(COLUMN(G$1)-1)*3)</f>
        <v>0</v>
      </c>
      <c r="J78">
        <f>INDEX('2 过程管理表单'!$602:$602,26+(COLUMN(H$1)-1)*3)</f>
        <v>0</v>
      </c>
      <c r="K78">
        <f>INDEX('2 过程管理表单'!$602:$602,26+(COLUMN(I$1)-1)*3)</f>
        <v>0</v>
      </c>
      <c r="L78">
        <f>INDEX('2 过程管理表单'!$602:$602,26+(COLUMN(J$1)-1)*3)</f>
        <v>0</v>
      </c>
      <c r="M78">
        <f>INDEX('2 过程管理表单'!$602:$602,26+(COLUMN(K$1)-1)*3)</f>
        <v>0</v>
      </c>
      <c r="N78">
        <f>INDEX('2 过程管理表单'!$602:$602,26+(COLUMN(L$1)-1)*3)</f>
        <v>0</v>
      </c>
    </row>
    <row r="79" spans="1:14">
      <c r="A79" t="s">
        <v>84</v>
      </c>
      <c r="B79" t="s">
        <v>6323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6324</v>
      </c>
      <c r="C80">
        <f>INDEX('2 过程管理表单'!$602:$602,24+(COLUMN(A$1)-1)*3)</f>
        <v>1814.56310679612</v>
      </c>
      <c r="D80">
        <f>INDEX('2 过程管理表单'!$602:$602,24+(COLUMN(B$1)-1)*3)</f>
        <v>1814.56310679612</v>
      </c>
      <c r="E80">
        <f>INDEX('2 过程管理表单'!$602:$602,24+(COLUMN(C$1)-1)*3)</f>
        <v>1814.56310679612</v>
      </c>
      <c r="F80">
        <f>INDEX('2 过程管理表单'!$602:$602,24+(COLUMN(D$1)-1)*3)</f>
        <v>1814.56310679612</v>
      </c>
      <c r="G80">
        <f>INDEX('2 过程管理表单'!$602:$602,24+(COLUMN(E$1)-1)*3)</f>
        <v>1814.56310679612</v>
      </c>
      <c r="H80">
        <f>INDEX('2 过程管理表单'!$602:$602,24+(COLUMN(F$1)-1)*3)</f>
        <v>1814.56310679612</v>
      </c>
      <c r="I80">
        <f>INDEX('2 过程管理表单'!$602:$602,24+(COLUMN(G$1)-1)*3)</f>
        <v>1814.56310679612</v>
      </c>
      <c r="J80">
        <f>INDEX('2 过程管理表单'!$602:$602,24+(COLUMN(H$1)-1)*3)</f>
        <v>1814.56310679612</v>
      </c>
      <c r="K80">
        <f>INDEX('2 过程管理表单'!$602:$602,24+(COLUMN(I$1)-1)*3)</f>
        <v>1814.56310679612</v>
      </c>
      <c r="L80">
        <f>INDEX('2 过程管理表单'!$602:$602,24+(COLUMN(J$1)-1)*3)</f>
        <v>1814.56310679612</v>
      </c>
      <c r="M80">
        <f>INDEX('2 过程管理表单'!$602:$602,24+(COLUMN(K$1)-1)*3)</f>
        <v>1814.56310679612</v>
      </c>
      <c r="N80">
        <f>INDEX('2 过程管理表单'!$602:$602,24+(COLUMN(L$1)-1)*3)</f>
        <v>1814.56310679612</v>
      </c>
    </row>
    <row r="81" spans="1:14">
      <c r="A81" t="s">
        <v>84</v>
      </c>
      <c r="B81" t="s">
        <v>6325</v>
      </c>
      <c r="C81">
        <f>C80</f>
        <v>1814.56310679612</v>
      </c>
      <c r="D81">
        <f>C81+D80</f>
        <v>3629.12621359224</v>
      </c>
      <c r="E81">
        <f t="shared" ref="E81:N81" si="39">D81+E80</f>
        <v>5443.68932038836</v>
      </c>
      <c r="F81">
        <f t="shared" si="39"/>
        <v>7258.25242718448</v>
      </c>
      <c r="G81">
        <f t="shared" si="39"/>
        <v>9072.8155339806</v>
      </c>
      <c r="H81">
        <f t="shared" si="39"/>
        <v>10887.3786407767</v>
      </c>
      <c r="I81">
        <f t="shared" si="39"/>
        <v>12701.9417475728</v>
      </c>
      <c r="J81">
        <f t="shared" si="39"/>
        <v>14516.504854369</v>
      </c>
      <c r="K81">
        <f t="shared" si="39"/>
        <v>16331.0679611651</v>
      </c>
      <c r="L81">
        <f t="shared" si="39"/>
        <v>18145.6310679612</v>
      </c>
      <c r="M81">
        <f t="shared" si="39"/>
        <v>19960.1941747573</v>
      </c>
      <c r="N81">
        <f t="shared" si="39"/>
        <v>21774.7572815534</v>
      </c>
    </row>
    <row r="82" spans="1:14">
      <c r="A82" t="s">
        <v>88</v>
      </c>
      <c r="B82" t="s">
        <v>6322</v>
      </c>
      <c r="C82">
        <f>INDEX('2 过程管理表单'!$603:$603,26+(COLUMN(A$1)-1)*3)</f>
        <v>0</v>
      </c>
      <c r="D82">
        <f>INDEX('2 过程管理表单'!$603:$603,26+(COLUMN(B$1)-1)*3)</f>
        <v>0</v>
      </c>
      <c r="E82">
        <f>INDEX('2 过程管理表单'!$603:$603,26+(COLUMN(C$1)-1)*3)</f>
        <v>105960.47</v>
      </c>
      <c r="F82">
        <f>INDEX('2 过程管理表单'!$603:$603,26+(COLUMN(D$1)-1)*3)</f>
        <v>147195.89</v>
      </c>
      <c r="G82">
        <f>INDEX('2 过程管理表单'!$603:$603,26+(COLUMN(E$1)-1)*3)</f>
        <v>0</v>
      </c>
      <c r="H82">
        <f>INDEX('2 过程管理表单'!$603:$603,26+(COLUMN(F$1)-1)*3)</f>
        <v>0</v>
      </c>
      <c r="I82">
        <f>INDEX('2 过程管理表单'!$603:$603,26+(COLUMN(G$1)-1)*3)</f>
        <v>0</v>
      </c>
      <c r="J82">
        <f>INDEX('2 过程管理表单'!$603:$603,26+(COLUMN(H$1)-1)*3)</f>
        <v>0</v>
      </c>
      <c r="K82">
        <f>INDEX('2 过程管理表单'!$603:$603,26+(COLUMN(I$1)-1)*3)</f>
        <v>0</v>
      </c>
      <c r="L82">
        <f>INDEX('2 过程管理表单'!$603:$603,26+(COLUMN(J$1)-1)*3)</f>
        <v>0</v>
      </c>
      <c r="M82">
        <f>INDEX('2 过程管理表单'!$603:$603,26+(COLUMN(K$1)-1)*3)</f>
        <v>0</v>
      </c>
      <c r="N82">
        <f>INDEX('2 过程管理表单'!$603:$603,26+(COLUMN(L$1)-1)*3)</f>
        <v>0</v>
      </c>
    </row>
    <row r="83" spans="1:14">
      <c r="A83" t="s">
        <v>88</v>
      </c>
      <c r="B83" t="s">
        <v>6323</v>
      </c>
      <c r="C83">
        <f>C82</f>
        <v>0</v>
      </c>
      <c r="D83">
        <f>C83+D82</f>
        <v>0</v>
      </c>
      <c r="E83">
        <f t="shared" ref="E83:N83" si="40">D83+E82</f>
        <v>105960.47</v>
      </c>
      <c r="F83">
        <f t="shared" si="40"/>
        <v>253156.36</v>
      </c>
      <c r="G83">
        <f t="shared" si="40"/>
        <v>253156.36</v>
      </c>
      <c r="H83">
        <f t="shared" si="40"/>
        <v>253156.36</v>
      </c>
      <c r="I83">
        <f t="shared" si="40"/>
        <v>253156.36</v>
      </c>
      <c r="J83">
        <f t="shared" si="40"/>
        <v>253156.36</v>
      </c>
      <c r="K83">
        <f t="shared" si="40"/>
        <v>253156.36</v>
      </c>
      <c r="L83">
        <f t="shared" si="40"/>
        <v>253156.36</v>
      </c>
      <c r="M83">
        <f t="shared" si="40"/>
        <v>253156.36</v>
      </c>
      <c r="N83">
        <f t="shared" si="40"/>
        <v>253156.36</v>
      </c>
    </row>
    <row r="84" spans="1:14">
      <c r="A84" t="s">
        <v>88</v>
      </c>
      <c r="B84" t="s">
        <v>6324</v>
      </c>
      <c r="C84">
        <f>INDEX('2 过程管理表单'!$603:$603,24+(COLUMN(A$1)-1)*3)</f>
        <v>43362.8318584071</v>
      </c>
      <c r="D84">
        <f>INDEX('2 过程管理表单'!$603:$603,24+(COLUMN(B$1)-1)*3)</f>
        <v>43362.8318584071</v>
      </c>
      <c r="E84">
        <f>INDEX('2 过程管理表单'!$603:$603,24+(COLUMN(C$1)-1)*3)</f>
        <v>43362.8318584071</v>
      </c>
      <c r="F84">
        <f>INDEX('2 过程管理表单'!$603:$603,24+(COLUMN(D$1)-1)*3)</f>
        <v>43362.8318584071</v>
      </c>
      <c r="G84">
        <f>INDEX('2 过程管理表单'!$603:$603,24+(COLUMN(E$1)-1)*3)</f>
        <v>43362.8318584071</v>
      </c>
      <c r="H84">
        <f>INDEX('2 过程管理表单'!$603:$603,24+(COLUMN(F$1)-1)*3)</f>
        <v>43362.8318584071</v>
      </c>
      <c r="I84">
        <f>INDEX('2 过程管理表单'!$603:$603,24+(COLUMN(G$1)-1)*3)</f>
        <v>43362.8318584071</v>
      </c>
      <c r="J84">
        <f>INDEX('2 过程管理表单'!$603:$603,24+(COLUMN(H$1)-1)*3)</f>
        <v>43362.8318584071</v>
      </c>
      <c r="K84">
        <f>INDEX('2 过程管理表单'!$603:$603,24+(COLUMN(I$1)-1)*3)</f>
        <v>43362.8318584071</v>
      </c>
      <c r="L84">
        <f>INDEX('2 过程管理表单'!$603:$603,24+(COLUMN(J$1)-1)*3)</f>
        <v>43362.8318584071</v>
      </c>
      <c r="M84">
        <f>INDEX('2 过程管理表单'!$603:$603,24+(COLUMN(K$1)-1)*3)</f>
        <v>43362.8318584071</v>
      </c>
      <c r="N84">
        <f>INDEX('2 过程管理表单'!$603:$603,24+(COLUMN(L$1)-1)*3)</f>
        <v>43362.8318584071</v>
      </c>
    </row>
    <row r="85" spans="1:14">
      <c r="A85" t="s">
        <v>88</v>
      </c>
      <c r="B85" t="s">
        <v>6325</v>
      </c>
      <c r="C85">
        <f>C84</f>
        <v>43362.8318584071</v>
      </c>
      <c r="D85">
        <f>C85+D84</f>
        <v>86725.6637168142</v>
      </c>
      <c r="E85">
        <f t="shared" ref="E85:N85" si="41">D85+E84</f>
        <v>130088.495575221</v>
      </c>
      <c r="F85">
        <f t="shared" si="41"/>
        <v>173451.327433628</v>
      </c>
      <c r="G85">
        <f t="shared" si="41"/>
        <v>216814.159292036</v>
      </c>
      <c r="H85">
        <f t="shared" si="41"/>
        <v>260176.991150443</v>
      </c>
      <c r="I85">
        <f t="shared" si="41"/>
        <v>303539.82300885</v>
      </c>
      <c r="J85">
        <f t="shared" si="41"/>
        <v>346902.654867257</v>
      </c>
      <c r="K85">
        <f t="shared" si="41"/>
        <v>390265.486725664</v>
      </c>
      <c r="L85">
        <f t="shared" si="41"/>
        <v>433628.318584071</v>
      </c>
      <c r="M85">
        <f t="shared" si="41"/>
        <v>476991.150442478</v>
      </c>
      <c r="N85">
        <f t="shared" si="41"/>
        <v>520353.982300885</v>
      </c>
    </row>
    <row r="86" spans="1:14">
      <c r="A86" t="s">
        <v>96</v>
      </c>
      <c r="B86" t="s">
        <v>6322</v>
      </c>
      <c r="C86">
        <f>INDEX('2 过程管理表单'!$604:$604,26+(COLUMN(A$1)-1)*3)</f>
        <v>0</v>
      </c>
      <c r="D86">
        <f>INDEX('2 过程管理表单'!$604:$604,26+(COLUMN(B$1)-1)*3)</f>
        <v>0</v>
      </c>
      <c r="E86">
        <f>INDEX('2 过程管理表单'!$604:$604,26+(COLUMN(C$1)-1)*3)</f>
        <v>0</v>
      </c>
      <c r="F86">
        <f>INDEX('2 过程管理表单'!$604:$604,26+(COLUMN(D$1)-1)*3)</f>
        <v>0</v>
      </c>
      <c r="G86">
        <f>INDEX('2 过程管理表单'!$604:$604,26+(COLUMN(E$1)-1)*3)</f>
        <v>0</v>
      </c>
      <c r="H86">
        <f>INDEX('2 过程管理表单'!$604:$604,26+(COLUMN(F$1)-1)*3)</f>
        <v>0</v>
      </c>
      <c r="I86">
        <f>INDEX('2 过程管理表单'!$604:$604,26+(COLUMN(G$1)-1)*3)</f>
        <v>0</v>
      </c>
      <c r="J86">
        <f>INDEX('2 过程管理表单'!$604:$604,26+(COLUMN(H$1)-1)*3)</f>
        <v>0</v>
      </c>
      <c r="K86">
        <f>INDEX('2 过程管理表单'!$604:$604,26+(COLUMN(I$1)-1)*3)</f>
        <v>0</v>
      </c>
      <c r="L86">
        <f>INDEX('2 过程管理表单'!$604:$604,26+(COLUMN(J$1)-1)*3)</f>
        <v>0</v>
      </c>
      <c r="M86">
        <f>INDEX('2 过程管理表单'!$604:$604,26+(COLUMN(K$1)-1)*3)</f>
        <v>0</v>
      </c>
      <c r="N86">
        <f>INDEX('2 过程管理表单'!$604:$604,26+(COLUMN(L$1)-1)*3)</f>
        <v>0</v>
      </c>
    </row>
    <row r="87" spans="1:14">
      <c r="A87" t="s">
        <v>96</v>
      </c>
      <c r="B87" t="s">
        <v>6323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6324</v>
      </c>
      <c r="C88">
        <f>INDEX('2 过程管理表单'!$604:$604,24+(COLUMN(A$1)-1)*3)</f>
        <v>0</v>
      </c>
      <c r="D88">
        <f>INDEX('2 过程管理表单'!$604:$604,24+(COLUMN(B$1)-1)*3)</f>
        <v>0</v>
      </c>
      <c r="E88">
        <f>INDEX('2 过程管理表单'!$604:$604,24+(COLUMN(C$1)-1)*3)</f>
        <v>0</v>
      </c>
      <c r="F88">
        <f>INDEX('2 过程管理表单'!$604:$604,24+(COLUMN(D$1)-1)*3)</f>
        <v>0</v>
      </c>
      <c r="G88">
        <f>INDEX('2 过程管理表单'!$604:$604,24+(COLUMN(E$1)-1)*3)</f>
        <v>0</v>
      </c>
      <c r="H88">
        <f>INDEX('2 过程管理表单'!$604:$604,24+(COLUMN(F$1)-1)*3)</f>
        <v>0</v>
      </c>
      <c r="I88">
        <f>INDEX('2 过程管理表单'!$604:$604,24+(COLUMN(G$1)-1)*3)</f>
        <v>0</v>
      </c>
      <c r="J88">
        <f>INDEX('2 过程管理表单'!$604:$604,24+(COLUMN(H$1)-1)*3)</f>
        <v>0</v>
      </c>
      <c r="K88">
        <f>INDEX('2 过程管理表单'!$604:$604,24+(COLUMN(I$1)-1)*3)</f>
        <v>0</v>
      </c>
      <c r="L88">
        <f>INDEX('2 过程管理表单'!$604:$604,24+(COLUMN(J$1)-1)*3)</f>
        <v>0</v>
      </c>
      <c r="M88">
        <f>INDEX('2 过程管理表单'!$604:$604,24+(COLUMN(K$1)-1)*3)</f>
        <v>0</v>
      </c>
      <c r="N88">
        <f>INDEX('2 过程管理表单'!$604:$604,24+(COLUMN(L$1)-1)*3)</f>
        <v>0</v>
      </c>
    </row>
    <row r="89" spans="1:14">
      <c r="A89" t="s">
        <v>96</v>
      </c>
      <c r="B89" t="s">
        <v>6325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6322</v>
      </c>
      <c r="C90">
        <f>INDEX('2 过程管理表单'!$605:$605,26+(COLUMN(A$1)-1)*3)</f>
        <v>0</v>
      </c>
      <c r="D90">
        <f>INDEX('2 过程管理表单'!$605:$605,26+(COLUMN(B$1)-1)*3)</f>
        <v>0</v>
      </c>
      <c r="E90">
        <f>INDEX('2 过程管理表单'!$605:$605,26+(COLUMN(C$1)-1)*3)</f>
        <v>0</v>
      </c>
      <c r="F90">
        <f>INDEX('2 过程管理表单'!$605:$605,26+(COLUMN(D$1)-1)*3)</f>
        <v>0</v>
      </c>
      <c r="G90">
        <f>INDEX('2 过程管理表单'!$605:$605,26+(COLUMN(E$1)-1)*3)</f>
        <v>0</v>
      </c>
      <c r="H90">
        <f>INDEX('2 过程管理表单'!$605:$605,26+(COLUMN(F$1)-1)*3)</f>
        <v>0</v>
      </c>
      <c r="I90">
        <f>INDEX('2 过程管理表单'!$605:$605,26+(COLUMN(G$1)-1)*3)</f>
        <v>0</v>
      </c>
      <c r="J90">
        <f>INDEX('2 过程管理表单'!$605:$605,26+(COLUMN(H$1)-1)*3)</f>
        <v>0</v>
      </c>
      <c r="K90">
        <f>INDEX('2 过程管理表单'!$605:$605,26+(COLUMN(I$1)-1)*3)</f>
        <v>0</v>
      </c>
      <c r="L90">
        <f>INDEX('2 过程管理表单'!$605:$605,26+(COLUMN(J$1)-1)*3)</f>
        <v>0</v>
      </c>
      <c r="M90">
        <f>INDEX('2 过程管理表单'!$605:$605,26+(COLUMN(K$1)-1)*3)</f>
        <v>0</v>
      </c>
      <c r="N90">
        <f>INDEX('2 过程管理表单'!$605:$605,26+(COLUMN(L$1)-1)*3)</f>
        <v>0</v>
      </c>
    </row>
    <row r="91" spans="1:14">
      <c r="A91" t="s">
        <v>92</v>
      </c>
      <c r="B91" t="s">
        <v>6323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6324</v>
      </c>
      <c r="C92">
        <f>INDEX('2 过程管理表单'!$605:$605,24+(COLUMN(A$1)-1)*3)</f>
        <v>0</v>
      </c>
      <c r="D92">
        <f>INDEX('2 过程管理表单'!$605:$605,24+(COLUMN(B$1)-1)*3)</f>
        <v>0</v>
      </c>
      <c r="E92">
        <f>INDEX('2 过程管理表单'!$605:$605,24+(COLUMN(C$1)-1)*3)</f>
        <v>0</v>
      </c>
      <c r="F92">
        <f>INDEX('2 过程管理表单'!$605:$605,24+(COLUMN(D$1)-1)*3)</f>
        <v>0</v>
      </c>
      <c r="G92">
        <f>INDEX('2 过程管理表单'!$605:$605,24+(COLUMN(E$1)-1)*3)</f>
        <v>0</v>
      </c>
      <c r="H92">
        <f>INDEX('2 过程管理表单'!$605:$605,24+(COLUMN(F$1)-1)*3)</f>
        <v>0</v>
      </c>
      <c r="I92">
        <f>INDEX('2 过程管理表单'!$605:$605,24+(COLUMN(G$1)-1)*3)</f>
        <v>0</v>
      </c>
      <c r="J92">
        <f>INDEX('2 过程管理表单'!$605:$605,24+(COLUMN(H$1)-1)*3)</f>
        <v>0</v>
      </c>
      <c r="K92">
        <f>INDEX('2 过程管理表单'!$605:$605,24+(COLUMN(I$1)-1)*3)</f>
        <v>0</v>
      </c>
      <c r="L92">
        <f>INDEX('2 过程管理表单'!$605:$605,24+(COLUMN(J$1)-1)*3)</f>
        <v>0</v>
      </c>
      <c r="M92">
        <f>INDEX('2 过程管理表单'!$605:$605,24+(COLUMN(K$1)-1)*3)</f>
        <v>0</v>
      </c>
      <c r="N92">
        <f>INDEX('2 过程管理表单'!$605:$605,24+(COLUMN(L$1)-1)*3)</f>
        <v>0</v>
      </c>
    </row>
    <row r="93" spans="1:14">
      <c r="A93" t="s">
        <v>92</v>
      </c>
      <c r="B93" t="s">
        <v>6325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6322</v>
      </c>
      <c r="C94">
        <f>INDEX('2 过程管理表单'!$606:$606,26+(COLUMN(A$1)-1)*3)</f>
        <v>0</v>
      </c>
      <c r="D94">
        <f>INDEX('2 过程管理表单'!$606:$606,26+(COLUMN(B$1)-1)*3)</f>
        <v>0</v>
      </c>
      <c r="E94">
        <f>INDEX('2 过程管理表单'!$606:$606,26+(COLUMN(C$1)-1)*3)</f>
        <v>0</v>
      </c>
      <c r="F94">
        <f>INDEX('2 过程管理表单'!$606:$606,26+(COLUMN(D$1)-1)*3)</f>
        <v>0</v>
      </c>
      <c r="G94">
        <f>INDEX('2 过程管理表单'!$606:$606,26+(COLUMN(E$1)-1)*3)</f>
        <v>0</v>
      </c>
      <c r="H94">
        <f>INDEX('2 过程管理表单'!$606:$606,26+(COLUMN(F$1)-1)*3)</f>
        <v>0</v>
      </c>
      <c r="I94">
        <f>INDEX('2 过程管理表单'!$606:$606,26+(COLUMN(G$1)-1)*3)</f>
        <v>0</v>
      </c>
      <c r="J94">
        <f>INDEX('2 过程管理表单'!$606:$606,26+(COLUMN(H$1)-1)*3)</f>
        <v>0</v>
      </c>
      <c r="K94">
        <f>INDEX('2 过程管理表单'!$606:$606,26+(COLUMN(I$1)-1)*3)</f>
        <v>0</v>
      </c>
      <c r="L94">
        <f>INDEX('2 过程管理表单'!$606:$606,26+(COLUMN(J$1)-1)*3)</f>
        <v>0</v>
      </c>
      <c r="M94">
        <f>INDEX('2 过程管理表单'!$606:$606,26+(COLUMN(K$1)-1)*3)</f>
        <v>0</v>
      </c>
      <c r="N94">
        <f>INDEX('2 过程管理表单'!$606:$606,26+(COLUMN(L$1)-1)*3)</f>
        <v>0</v>
      </c>
    </row>
    <row r="95" spans="1:14">
      <c r="A95" t="s">
        <v>100</v>
      </c>
      <c r="B95" t="s">
        <v>6323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6324</v>
      </c>
      <c r="C96">
        <f>INDEX('2 过程管理表单'!$606:$606,24+(COLUMN(A$1)-1)*3)</f>
        <v>0</v>
      </c>
      <c r="D96">
        <f>INDEX('2 过程管理表单'!$606:$606,24+(COLUMN(B$1)-1)*3)</f>
        <v>0</v>
      </c>
      <c r="E96">
        <f>INDEX('2 过程管理表单'!$606:$606,24+(COLUMN(C$1)-1)*3)</f>
        <v>0</v>
      </c>
      <c r="F96">
        <f>INDEX('2 过程管理表单'!$606:$606,24+(COLUMN(D$1)-1)*3)</f>
        <v>0</v>
      </c>
      <c r="G96">
        <f>INDEX('2 过程管理表单'!$606:$606,24+(COLUMN(E$1)-1)*3)</f>
        <v>0</v>
      </c>
      <c r="H96">
        <f>INDEX('2 过程管理表单'!$606:$606,24+(COLUMN(F$1)-1)*3)</f>
        <v>0</v>
      </c>
      <c r="I96">
        <f>INDEX('2 过程管理表单'!$606:$606,24+(COLUMN(G$1)-1)*3)</f>
        <v>0</v>
      </c>
      <c r="J96">
        <f>INDEX('2 过程管理表单'!$606:$606,24+(COLUMN(H$1)-1)*3)</f>
        <v>0</v>
      </c>
      <c r="K96">
        <f>INDEX('2 过程管理表单'!$606:$606,24+(COLUMN(I$1)-1)*3)</f>
        <v>0</v>
      </c>
      <c r="L96">
        <f>INDEX('2 过程管理表单'!$606:$606,24+(COLUMN(J$1)-1)*3)</f>
        <v>0</v>
      </c>
      <c r="M96">
        <f>INDEX('2 过程管理表单'!$606:$606,24+(COLUMN(K$1)-1)*3)</f>
        <v>0</v>
      </c>
      <c r="N96">
        <f>INDEX('2 过程管理表单'!$606:$606,24+(COLUMN(L$1)-1)*3)</f>
        <v>0</v>
      </c>
    </row>
    <row r="97" spans="1:14">
      <c r="A97" t="s">
        <v>100</v>
      </c>
      <c r="B97" t="s">
        <v>6325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6322</v>
      </c>
      <c r="C98">
        <f>INDEX('2 过程管理表单'!$608:$608,26+(COLUMN(A$1)-1)*3)</f>
        <v>0</v>
      </c>
      <c r="D98">
        <f>INDEX('2 过程管理表单'!$608:$608,26+(COLUMN(B$1)-1)*3)</f>
        <v>0</v>
      </c>
      <c r="E98">
        <f>INDEX('2 过程管理表单'!$608:$608,26+(COLUMN(C$1)-1)*3)</f>
        <v>0</v>
      </c>
      <c r="F98">
        <f>INDEX('2 过程管理表单'!$608:$608,26+(COLUMN(D$1)-1)*3)</f>
        <v>0</v>
      </c>
      <c r="G98">
        <f>INDEX('2 过程管理表单'!$608:$608,26+(COLUMN(E$1)-1)*3)</f>
        <v>0</v>
      </c>
      <c r="H98">
        <f>INDEX('2 过程管理表单'!$608:$608,26+(COLUMN(F$1)-1)*3)</f>
        <v>0</v>
      </c>
      <c r="I98">
        <f>INDEX('2 过程管理表单'!$608:$608,26+(COLUMN(G$1)-1)*3)</f>
        <v>0</v>
      </c>
      <c r="J98">
        <f>INDEX('2 过程管理表单'!$608:$608,26+(COLUMN(H$1)-1)*3)</f>
        <v>0</v>
      </c>
      <c r="K98">
        <f>INDEX('2 过程管理表单'!$608:$608,26+(COLUMN(I$1)-1)*3)</f>
        <v>0</v>
      </c>
      <c r="L98">
        <f>INDEX('2 过程管理表单'!$608:$608,26+(COLUMN(J$1)-1)*3)</f>
        <v>0</v>
      </c>
      <c r="M98">
        <f>INDEX('2 过程管理表单'!$608:$608,26+(COLUMN(K$1)-1)*3)</f>
        <v>0</v>
      </c>
      <c r="N98">
        <f>INDEX('2 过程管理表单'!$608:$608,26+(COLUMN(L$1)-1)*3)</f>
        <v>0</v>
      </c>
    </row>
    <row r="99" spans="1:14">
      <c r="A99" t="s">
        <v>135</v>
      </c>
      <c r="B99" t="s">
        <v>6323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6324</v>
      </c>
      <c r="C100">
        <f>INDEX('2 过程管理表单'!$608:$608,24+(COLUMN(A$1)-1)*3)</f>
        <v>0</v>
      </c>
      <c r="D100">
        <f>INDEX('2 过程管理表单'!$608:$608,24+(COLUMN(B$1)-1)*3)</f>
        <v>0</v>
      </c>
      <c r="E100">
        <f>INDEX('2 过程管理表单'!$608:$608,24+(COLUMN(C$1)-1)*3)</f>
        <v>0</v>
      </c>
      <c r="F100">
        <f>INDEX('2 过程管理表单'!$608:$608,24+(COLUMN(D$1)-1)*3)</f>
        <v>0</v>
      </c>
      <c r="G100">
        <f>INDEX('2 过程管理表单'!$608:$608,24+(COLUMN(E$1)-1)*3)</f>
        <v>0</v>
      </c>
      <c r="H100">
        <f>INDEX('2 过程管理表单'!$608:$608,24+(COLUMN(F$1)-1)*3)</f>
        <v>0</v>
      </c>
      <c r="I100">
        <f>INDEX('2 过程管理表单'!$608:$608,24+(COLUMN(G$1)-1)*3)</f>
        <v>0</v>
      </c>
      <c r="J100">
        <f>INDEX('2 过程管理表单'!$608:$608,24+(COLUMN(H$1)-1)*3)</f>
        <v>0</v>
      </c>
      <c r="K100">
        <f>INDEX('2 过程管理表单'!$608:$608,24+(COLUMN(I$1)-1)*3)</f>
        <v>0</v>
      </c>
      <c r="L100">
        <f>INDEX('2 过程管理表单'!$608:$608,24+(COLUMN(J$1)-1)*3)</f>
        <v>0</v>
      </c>
      <c r="M100">
        <f>INDEX('2 过程管理表单'!$608:$608,24+(COLUMN(K$1)-1)*3)</f>
        <v>0</v>
      </c>
      <c r="N100">
        <f>INDEX('2 过程管理表单'!$608:$608,24+(COLUMN(L$1)-1)*3)</f>
        <v>0</v>
      </c>
    </row>
    <row r="101" spans="1:14">
      <c r="A101" t="s">
        <v>135</v>
      </c>
      <c r="B101" t="s">
        <v>6325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6322</v>
      </c>
      <c r="C102">
        <f>INDEX('2 过程管理表单'!$609:$609,26+(COLUMN(A$1)-1)*3)</f>
        <v>0</v>
      </c>
      <c r="D102">
        <f>INDEX('2 过程管理表单'!$609:$609,26+(COLUMN(B$1)-1)*3)</f>
        <v>0</v>
      </c>
      <c r="E102">
        <f>INDEX('2 过程管理表单'!$609:$609,26+(COLUMN(C$1)-1)*3)</f>
        <v>328</v>
      </c>
      <c r="F102">
        <f>INDEX('2 过程管理表单'!$609:$609,26+(COLUMN(D$1)-1)*3)</f>
        <v>0</v>
      </c>
      <c r="G102">
        <f>INDEX('2 过程管理表单'!$609:$609,26+(COLUMN(E$1)-1)*3)</f>
        <v>0</v>
      </c>
      <c r="H102">
        <f>INDEX('2 过程管理表单'!$609:$609,26+(COLUMN(F$1)-1)*3)</f>
        <v>747.9</v>
      </c>
      <c r="I102">
        <f>INDEX('2 过程管理表单'!$609:$609,26+(COLUMN(G$1)-1)*3)</f>
        <v>0</v>
      </c>
      <c r="J102">
        <f>INDEX('2 过程管理表单'!$609:$609,26+(COLUMN(H$1)-1)*3)</f>
        <v>0</v>
      </c>
      <c r="K102">
        <f>INDEX('2 过程管理表单'!$609:$609,26+(COLUMN(I$1)-1)*3)</f>
        <v>0</v>
      </c>
      <c r="L102">
        <f>INDEX('2 过程管理表单'!$609:$609,26+(COLUMN(J$1)-1)*3)</f>
        <v>0</v>
      </c>
      <c r="M102">
        <f>INDEX('2 过程管理表单'!$609:$609,26+(COLUMN(K$1)-1)*3)</f>
        <v>0</v>
      </c>
      <c r="N102">
        <f>INDEX('2 过程管理表单'!$609:$609,26+(COLUMN(L$1)-1)*3)</f>
        <v>0</v>
      </c>
    </row>
    <row r="103" spans="1:14">
      <c r="A103" t="s">
        <v>137</v>
      </c>
      <c r="B103" t="s">
        <v>6323</v>
      </c>
      <c r="C103">
        <f>C102</f>
        <v>0</v>
      </c>
      <c r="D103">
        <f>C103+D102</f>
        <v>0</v>
      </c>
      <c r="E103">
        <f t="shared" ref="E103:N103" si="50">D103+E102</f>
        <v>328</v>
      </c>
      <c r="F103">
        <f t="shared" si="50"/>
        <v>328</v>
      </c>
      <c r="G103">
        <f t="shared" si="50"/>
        <v>328</v>
      </c>
      <c r="H103">
        <f t="shared" si="50"/>
        <v>1075.9</v>
      </c>
      <c r="I103">
        <f t="shared" si="50"/>
        <v>1075.9</v>
      </c>
      <c r="J103">
        <f t="shared" si="50"/>
        <v>1075.9</v>
      </c>
      <c r="K103">
        <f t="shared" si="50"/>
        <v>1075.9</v>
      </c>
      <c r="L103">
        <f t="shared" si="50"/>
        <v>1075.9</v>
      </c>
      <c r="M103">
        <f t="shared" si="50"/>
        <v>1075.9</v>
      </c>
      <c r="N103">
        <f t="shared" si="50"/>
        <v>1075.9</v>
      </c>
    </row>
    <row r="104" spans="1:14">
      <c r="A104" t="s">
        <v>137</v>
      </c>
      <c r="B104" t="s">
        <v>6324</v>
      </c>
      <c r="C104">
        <f>INDEX('2 过程管理表单'!$609:$609,24+(COLUMN(A$1)-1)*3)</f>
        <v>1000</v>
      </c>
      <c r="D104">
        <f>INDEX('2 过程管理表单'!$609:$609,24+(COLUMN(B$1)-1)*3)</f>
        <v>1000</v>
      </c>
      <c r="E104">
        <f>INDEX('2 过程管理表单'!$609:$609,24+(COLUMN(C$1)-1)*3)</f>
        <v>1000</v>
      </c>
      <c r="F104">
        <f>INDEX('2 过程管理表单'!$609:$609,24+(COLUMN(D$1)-1)*3)</f>
        <v>1000</v>
      </c>
      <c r="G104">
        <f>INDEX('2 过程管理表单'!$609:$609,24+(COLUMN(E$1)-1)*3)</f>
        <v>1000</v>
      </c>
      <c r="H104">
        <f>INDEX('2 过程管理表单'!$609:$609,24+(COLUMN(F$1)-1)*3)</f>
        <v>1000</v>
      </c>
      <c r="I104">
        <f>INDEX('2 过程管理表单'!$609:$609,24+(COLUMN(G$1)-1)*3)</f>
        <v>1000</v>
      </c>
      <c r="J104">
        <f>INDEX('2 过程管理表单'!$609:$609,24+(COLUMN(H$1)-1)*3)</f>
        <v>1000</v>
      </c>
      <c r="K104">
        <f>INDEX('2 过程管理表单'!$609:$609,24+(COLUMN(I$1)-1)*3)</f>
        <v>1000</v>
      </c>
      <c r="L104">
        <f>INDEX('2 过程管理表单'!$609:$609,24+(COLUMN(J$1)-1)*3)</f>
        <v>1000</v>
      </c>
      <c r="M104">
        <f>INDEX('2 过程管理表单'!$609:$609,24+(COLUMN(K$1)-1)*3)</f>
        <v>1000</v>
      </c>
      <c r="N104">
        <f>INDEX('2 过程管理表单'!$609:$609,24+(COLUMN(L$1)-1)*3)</f>
        <v>1000</v>
      </c>
    </row>
    <row r="105" spans="1:14">
      <c r="A105" t="s">
        <v>137</v>
      </c>
      <c r="B105" t="s">
        <v>6325</v>
      </c>
      <c r="C105">
        <f>C104</f>
        <v>1000</v>
      </c>
      <c r="D105">
        <f>C105+D104</f>
        <v>2000</v>
      </c>
      <c r="E105">
        <f t="shared" ref="E105:N105" si="51">D105+E104</f>
        <v>3000</v>
      </c>
      <c r="F105">
        <f t="shared" si="51"/>
        <v>4000</v>
      </c>
      <c r="G105">
        <f t="shared" si="51"/>
        <v>5000</v>
      </c>
      <c r="H105">
        <f t="shared" si="51"/>
        <v>6000</v>
      </c>
      <c r="I105">
        <f t="shared" si="51"/>
        <v>7000</v>
      </c>
      <c r="J105">
        <f t="shared" si="51"/>
        <v>8000</v>
      </c>
      <c r="K105">
        <f t="shared" si="51"/>
        <v>9000</v>
      </c>
      <c r="L105">
        <f t="shared" si="51"/>
        <v>10000</v>
      </c>
      <c r="M105">
        <f t="shared" si="51"/>
        <v>11000</v>
      </c>
      <c r="N105">
        <f t="shared" si="51"/>
        <v>12000</v>
      </c>
    </row>
    <row r="106" spans="1:14">
      <c r="A106" t="s">
        <v>141</v>
      </c>
      <c r="B106" t="s">
        <v>6322</v>
      </c>
      <c r="C106">
        <f>INDEX('2 过程管理表单'!$612:$612,26+(COLUMN(A$1)-1)*3)</f>
        <v>0</v>
      </c>
      <c r="D106">
        <f>INDEX('2 过程管理表单'!$612:$612,26+(COLUMN(B$1)-1)*3)</f>
        <v>0</v>
      </c>
      <c r="E106">
        <f>INDEX('2 过程管理表单'!$612:$612,26+(COLUMN(C$1)-1)*3)</f>
        <v>0</v>
      </c>
      <c r="F106">
        <f>INDEX('2 过程管理表单'!$612:$612,26+(COLUMN(D$1)-1)*3)</f>
        <v>0</v>
      </c>
      <c r="G106">
        <f>INDEX('2 过程管理表单'!$612:$612,26+(COLUMN(E$1)-1)*3)</f>
        <v>0</v>
      </c>
      <c r="H106">
        <f>INDEX('2 过程管理表单'!$612:$612,26+(COLUMN(F$1)-1)*3)</f>
        <v>0</v>
      </c>
      <c r="I106">
        <f>INDEX('2 过程管理表单'!$612:$612,26+(COLUMN(G$1)-1)*3)</f>
        <v>0</v>
      </c>
      <c r="J106">
        <f>INDEX('2 过程管理表单'!$612:$612,26+(COLUMN(H$1)-1)*3)</f>
        <v>0</v>
      </c>
      <c r="K106">
        <f>INDEX('2 过程管理表单'!$612:$612,26+(COLUMN(I$1)-1)*3)</f>
        <v>0</v>
      </c>
      <c r="L106">
        <f>INDEX('2 过程管理表单'!$612:$612,26+(COLUMN(J$1)-1)*3)</f>
        <v>0</v>
      </c>
      <c r="M106">
        <f>INDEX('2 过程管理表单'!$612:$612,26+(COLUMN(K$1)-1)*3)</f>
        <v>0</v>
      </c>
      <c r="N106">
        <f>INDEX('2 过程管理表单'!$612:$612,26+(COLUMN(L$1)-1)*3)</f>
        <v>0</v>
      </c>
    </row>
    <row r="107" spans="1:14">
      <c r="A107" t="s">
        <v>141</v>
      </c>
      <c r="B107" t="s">
        <v>6323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6324</v>
      </c>
      <c r="C108">
        <f>INDEX('2 过程管理表单'!$612:$612,24+(COLUMN(A$1)-1)*3)</f>
        <v>0</v>
      </c>
      <c r="D108">
        <f>INDEX('2 过程管理表单'!$612:$612,24+(COLUMN(B$1)-1)*3)</f>
        <v>0</v>
      </c>
      <c r="E108">
        <f>INDEX('2 过程管理表单'!$612:$612,24+(COLUMN(C$1)-1)*3)</f>
        <v>0</v>
      </c>
      <c r="F108">
        <f>INDEX('2 过程管理表单'!$612:$612,24+(COLUMN(D$1)-1)*3)</f>
        <v>0</v>
      </c>
      <c r="G108">
        <f>INDEX('2 过程管理表单'!$612:$612,24+(COLUMN(E$1)-1)*3)</f>
        <v>0</v>
      </c>
      <c r="H108">
        <f>INDEX('2 过程管理表单'!$612:$612,24+(COLUMN(F$1)-1)*3)</f>
        <v>0</v>
      </c>
      <c r="I108">
        <f>INDEX('2 过程管理表单'!$612:$612,24+(COLUMN(G$1)-1)*3)</f>
        <v>0</v>
      </c>
      <c r="J108">
        <f>INDEX('2 过程管理表单'!$612:$612,24+(COLUMN(H$1)-1)*3)</f>
        <v>0</v>
      </c>
      <c r="K108">
        <f>INDEX('2 过程管理表单'!$612:$612,24+(COLUMN(I$1)-1)*3)</f>
        <v>0</v>
      </c>
      <c r="L108">
        <f>INDEX('2 过程管理表单'!$612:$612,24+(COLUMN(J$1)-1)*3)</f>
        <v>0</v>
      </c>
      <c r="M108">
        <f>INDEX('2 过程管理表单'!$612:$612,24+(COLUMN(K$1)-1)*3)</f>
        <v>0</v>
      </c>
      <c r="N108">
        <f>INDEX('2 过程管理表单'!$612:$612,24+(COLUMN(L$1)-1)*3)</f>
        <v>0</v>
      </c>
    </row>
    <row r="109" spans="1:14">
      <c r="A109" t="s">
        <v>141</v>
      </c>
      <c r="B109" t="s">
        <v>6325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6322</v>
      </c>
      <c r="C110">
        <f>INDEX('2 过程管理表单'!$613:$613,26+(COLUMN(A$1)-1)*3)</f>
        <v>0</v>
      </c>
      <c r="D110">
        <f>INDEX('2 过程管理表单'!$613:$613,26+(COLUMN(B$1)-1)*3)</f>
        <v>0</v>
      </c>
      <c r="E110">
        <f>INDEX('2 过程管理表单'!$613:$613,26+(COLUMN(C$1)-1)*3)</f>
        <v>0</v>
      </c>
      <c r="F110">
        <f>INDEX('2 过程管理表单'!$613:$613,26+(COLUMN(D$1)-1)*3)</f>
        <v>0</v>
      </c>
      <c r="G110">
        <f>INDEX('2 过程管理表单'!$613:$613,26+(COLUMN(E$1)-1)*3)</f>
        <v>0</v>
      </c>
      <c r="H110">
        <f>INDEX('2 过程管理表单'!$613:$613,26+(COLUMN(F$1)-1)*3)</f>
        <v>0</v>
      </c>
      <c r="I110">
        <f>INDEX('2 过程管理表单'!$613:$613,26+(COLUMN(G$1)-1)*3)</f>
        <v>0</v>
      </c>
      <c r="J110">
        <f>INDEX('2 过程管理表单'!$613:$613,26+(COLUMN(H$1)-1)*3)</f>
        <v>0</v>
      </c>
      <c r="K110">
        <f>INDEX('2 过程管理表单'!$613:$613,26+(COLUMN(I$1)-1)*3)</f>
        <v>0</v>
      </c>
      <c r="L110">
        <f>INDEX('2 过程管理表单'!$613:$613,26+(COLUMN(J$1)-1)*3)</f>
        <v>0</v>
      </c>
      <c r="M110">
        <f>INDEX('2 过程管理表单'!$613:$613,26+(COLUMN(K$1)-1)*3)</f>
        <v>0</v>
      </c>
      <c r="N110">
        <f>INDEX('2 过程管理表单'!$613:$613,26+(COLUMN(L$1)-1)*3)</f>
        <v>0</v>
      </c>
    </row>
    <row r="111" spans="1:14">
      <c r="A111" t="s">
        <v>102</v>
      </c>
      <c r="B111" t="s">
        <v>6323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6324</v>
      </c>
      <c r="C112">
        <f>INDEX('2 过程管理表单'!$613:$613,24+(COLUMN(A$1)-1)*3)</f>
        <v>0</v>
      </c>
      <c r="D112">
        <f>INDEX('2 过程管理表单'!$613:$613,24+(COLUMN(B$1)-1)*3)</f>
        <v>0</v>
      </c>
      <c r="E112">
        <f>INDEX('2 过程管理表单'!$613:$613,24+(COLUMN(C$1)-1)*3)</f>
        <v>0</v>
      </c>
      <c r="F112">
        <f>INDEX('2 过程管理表单'!$613:$613,24+(COLUMN(D$1)-1)*3)</f>
        <v>0</v>
      </c>
      <c r="G112">
        <f>INDEX('2 过程管理表单'!$613:$613,24+(COLUMN(E$1)-1)*3)</f>
        <v>0</v>
      </c>
      <c r="H112">
        <f>INDEX('2 过程管理表单'!$613:$613,24+(COLUMN(F$1)-1)*3)</f>
        <v>0</v>
      </c>
      <c r="I112">
        <f>INDEX('2 过程管理表单'!$613:$613,24+(COLUMN(G$1)-1)*3)</f>
        <v>0</v>
      </c>
      <c r="J112">
        <f>INDEX('2 过程管理表单'!$613:$613,24+(COLUMN(H$1)-1)*3)</f>
        <v>0</v>
      </c>
      <c r="K112">
        <f>INDEX('2 过程管理表单'!$613:$613,24+(COLUMN(I$1)-1)*3)</f>
        <v>0</v>
      </c>
      <c r="L112">
        <f>INDEX('2 过程管理表单'!$613:$613,24+(COLUMN(J$1)-1)*3)</f>
        <v>0</v>
      </c>
      <c r="M112">
        <f>INDEX('2 过程管理表单'!$613:$613,24+(COLUMN(K$1)-1)*3)</f>
        <v>0</v>
      </c>
      <c r="N112">
        <f>INDEX('2 过程管理表单'!$613:$613,24+(COLUMN(L$1)-1)*3)</f>
        <v>0</v>
      </c>
    </row>
    <row r="113" spans="1:14">
      <c r="A113" t="s">
        <v>102</v>
      </c>
      <c r="B113" t="s">
        <v>6325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6322</v>
      </c>
      <c r="C114">
        <f>INDEX('2 过程管理表单'!$615:$615,26+(COLUMN(A$1)-1)*3)</f>
        <v>0</v>
      </c>
      <c r="D114">
        <f>INDEX('2 过程管理表单'!$615:$615,26+(COLUMN(B$1)-1)*3)</f>
        <v>0</v>
      </c>
      <c r="E114">
        <f>INDEX('2 过程管理表单'!$615:$615,26+(COLUMN(C$1)-1)*3)</f>
        <v>0</v>
      </c>
      <c r="F114">
        <f>INDEX('2 过程管理表单'!$615:$615,26+(COLUMN(D$1)-1)*3)</f>
        <v>0</v>
      </c>
      <c r="G114">
        <f>INDEX('2 过程管理表单'!$615:$615,26+(COLUMN(E$1)-1)*3)</f>
        <v>0</v>
      </c>
      <c r="H114">
        <f>INDEX('2 过程管理表单'!$615:$615,26+(COLUMN(F$1)-1)*3)</f>
        <v>0</v>
      </c>
      <c r="I114">
        <f>INDEX('2 过程管理表单'!$615:$615,26+(COLUMN(G$1)-1)*3)</f>
        <v>0</v>
      </c>
      <c r="J114">
        <f>INDEX('2 过程管理表单'!$615:$615,26+(COLUMN(H$1)-1)*3)</f>
        <v>0</v>
      </c>
      <c r="K114">
        <f>INDEX('2 过程管理表单'!$615:$615,26+(COLUMN(I$1)-1)*3)</f>
        <v>0</v>
      </c>
      <c r="L114">
        <f>INDEX('2 过程管理表单'!$615:$615,26+(COLUMN(J$1)-1)*3)</f>
        <v>0</v>
      </c>
      <c r="M114">
        <f>INDEX('2 过程管理表单'!$615:$615,26+(COLUMN(K$1)-1)*3)</f>
        <v>0</v>
      </c>
      <c r="N114">
        <f>INDEX('2 过程管理表单'!$615:$615,26+(COLUMN(L$1)-1)*3)</f>
        <v>0</v>
      </c>
    </row>
    <row r="115" spans="1:14">
      <c r="A115" t="s">
        <v>143</v>
      </c>
      <c r="B115" t="s">
        <v>6323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6324</v>
      </c>
      <c r="C116">
        <f>INDEX('2 过程管理表单'!$615:$615,24+(COLUMN(A$1)-1)*3)</f>
        <v>0</v>
      </c>
      <c r="D116">
        <f>INDEX('2 过程管理表单'!$615:$615,24+(COLUMN(B$1)-1)*3)</f>
        <v>0</v>
      </c>
      <c r="E116">
        <f>INDEX('2 过程管理表单'!$615:$615,24+(COLUMN(C$1)-1)*3)</f>
        <v>0</v>
      </c>
      <c r="F116">
        <f>INDEX('2 过程管理表单'!$615:$615,24+(COLUMN(D$1)-1)*3)</f>
        <v>0</v>
      </c>
      <c r="G116">
        <f>INDEX('2 过程管理表单'!$615:$615,24+(COLUMN(E$1)-1)*3)</f>
        <v>0</v>
      </c>
      <c r="H116">
        <f>INDEX('2 过程管理表单'!$615:$615,24+(COLUMN(F$1)-1)*3)</f>
        <v>0</v>
      </c>
      <c r="I116">
        <f>INDEX('2 过程管理表单'!$615:$615,24+(COLUMN(G$1)-1)*3)</f>
        <v>0</v>
      </c>
      <c r="J116">
        <f>INDEX('2 过程管理表单'!$615:$615,24+(COLUMN(H$1)-1)*3)</f>
        <v>0</v>
      </c>
      <c r="K116">
        <f>INDEX('2 过程管理表单'!$615:$615,24+(COLUMN(I$1)-1)*3)</f>
        <v>0</v>
      </c>
      <c r="L116">
        <f>INDEX('2 过程管理表单'!$615:$615,24+(COLUMN(J$1)-1)*3)</f>
        <v>0</v>
      </c>
      <c r="M116">
        <f>INDEX('2 过程管理表单'!$615:$615,24+(COLUMN(K$1)-1)*3)</f>
        <v>0</v>
      </c>
      <c r="N116">
        <f>INDEX('2 过程管理表单'!$615:$615,24+(COLUMN(L$1)-1)*3)</f>
        <v>0</v>
      </c>
    </row>
    <row r="117" spans="1:14">
      <c r="A117" t="s">
        <v>143</v>
      </c>
      <c r="B117" t="s">
        <v>6325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6322</v>
      </c>
      <c r="C118">
        <f>INDEX('2 过程管理表单'!$616:$616,26+(COLUMN(A$1)-1)*3)</f>
        <v>0</v>
      </c>
      <c r="D118">
        <f>INDEX('2 过程管理表单'!$616:$616,26+(COLUMN(B$1)-1)*3)</f>
        <v>0</v>
      </c>
      <c r="E118">
        <f>INDEX('2 过程管理表单'!$616:$616,26+(COLUMN(C$1)-1)*3)</f>
        <v>0</v>
      </c>
      <c r="F118">
        <f>INDEX('2 过程管理表单'!$616:$616,26+(COLUMN(D$1)-1)*3)</f>
        <v>0</v>
      </c>
      <c r="G118">
        <f>INDEX('2 过程管理表单'!$616:$616,26+(COLUMN(E$1)-1)*3)</f>
        <v>0</v>
      </c>
      <c r="H118">
        <f>INDEX('2 过程管理表单'!$616:$616,26+(COLUMN(F$1)-1)*3)</f>
        <v>151821.08</v>
      </c>
      <c r="I118">
        <f>INDEX('2 过程管理表单'!$616:$616,26+(COLUMN(G$1)-1)*3)</f>
        <v>100171.12</v>
      </c>
      <c r="J118">
        <f>INDEX('2 过程管理表单'!$616:$616,26+(COLUMN(H$1)-1)*3)</f>
        <v>133364.68</v>
      </c>
      <c r="K118">
        <f>INDEX('2 过程管理表单'!$616:$616,26+(COLUMN(I$1)-1)*3)</f>
        <v>0</v>
      </c>
      <c r="L118">
        <f>INDEX('2 过程管理表单'!$616:$616,26+(COLUMN(J$1)-1)*3)</f>
        <v>0</v>
      </c>
      <c r="M118">
        <f>INDEX('2 过程管理表单'!$616:$616,26+(COLUMN(K$1)-1)*3)</f>
        <v>0</v>
      </c>
      <c r="N118">
        <f>INDEX('2 过程管理表单'!$616:$616,26+(COLUMN(L$1)-1)*3)</f>
        <v>0</v>
      </c>
    </row>
    <row r="119" spans="1:14">
      <c r="A119" t="s">
        <v>147</v>
      </c>
      <c r="B119" t="s">
        <v>6323</v>
      </c>
      <c r="C119">
        <f>C118</f>
        <v>0</v>
      </c>
      <c r="D119">
        <f>C119+D118</f>
        <v>0</v>
      </c>
      <c r="E119">
        <f t="shared" ref="E119:N119" si="58">D119+E118</f>
        <v>0</v>
      </c>
      <c r="F119">
        <f t="shared" si="58"/>
        <v>0</v>
      </c>
      <c r="G119">
        <f t="shared" si="58"/>
        <v>0</v>
      </c>
      <c r="H119">
        <f t="shared" si="58"/>
        <v>151821.08</v>
      </c>
      <c r="I119">
        <f t="shared" si="58"/>
        <v>251992.2</v>
      </c>
      <c r="J119">
        <f t="shared" si="58"/>
        <v>385356.88</v>
      </c>
      <c r="K119">
        <f t="shared" si="58"/>
        <v>385356.88</v>
      </c>
      <c r="L119">
        <f t="shared" si="58"/>
        <v>385356.88</v>
      </c>
      <c r="M119">
        <f t="shared" si="58"/>
        <v>385356.88</v>
      </c>
      <c r="N119">
        <f t="shared" si="58"/>
        <v>385356.88</v>
      </c>
    </row>
    <row r="120" spans="1:14">
      <c r="A120" t="s">
        <v>147</v>
      </c>
      <c r="B120" t="s">
        <v>6324</v>
      </c>
      <c r="C120">
        <f>INDEX('2 过程管理表单'!$616:$616,24+(COLUMN(A$1)-1)*3)</f>
        <v>1100</v>
      </c>
      <c r="D120">
        <f>INDEX('2 过程管理表单'!$616:$616,24+(COLUMN(B$1)-1)*3)</f>
        <v>1100</v>
      </c>
      <c r="E120">
        <f>INDEX('2 过程管理表单'!$616:$616,24+(COLUMN(C$1)-1)*3)</f>
        <v>1100</v>
      </c>
      <c r="F120">
        <f>INDEX('2 过程管理表单'!$616:$616,24+(COLUMN(D$1)-1)*3)</f>
        <v>1100</v>
      </c>
      <c r="G120">
        <f>INDEX('2 过程管理表单'!$616:$616,24+(COLUMN(E$1)-1)*3)</f>
        <v>1100</v>
      </c>
      <c r="H120">
        <f>INDEX('2 过程管理表单'!$616:$616,24+(COLUMN(F$1)-1)*3)</f>
        <v>1100</v>
      </c>
      <c r="I120">
        <f>INDEX('2 过程管理表单'!$616:$616,24+(COLUMN(G$1)-1)*3)</f>
        <v>1100</v>
      </c>
      <c r="J120">
        <f>INDEX('2 过程管理表单'!$616:$616,24+(COLUMN(H$1)-1)*3)</f>
        <v>1100</v>
      </c>
      <c r="K120">
        <f>INDEX('2 过程管理表单'!$616:$616,24+(COLUMN(I$1)-1)*3)</f>
        <v>1100</v>
      </c>
      <c r="L120">
        <f>INDEX('2 过程管理表单'!$616:$616,24+(COLUMN(J$1)-1)*3)</f>
        <v>1100</v>
      </c>
      <c r="M120">
        <f>INDEX('2 过程管理表单'!$616:$616,24+(COLUMN(K$1)-1)*3)</f>
        <v>1100</v>
      </c>
      <c r="N120">
        <f>INDEX('2 过程管理表单'!$616:$616,24+(COLUMN(L$1)-1)*3)</f>
        <v>1100</v>
      </c>
    </row>
    <row r="121" spans="1:14">
      <c r="A121" t="s">
        <v>147</v>
      </c>
      <c r="B121" t="s">
        <v>6325</v>
      </c>
      <c r="C121">
        <f>C120</f>
        <v>1100</v>
      </c>
      <c r="D121">
        <f>C121+D120</f>
        <v>2200</v>
      </c>
      <c r="E121">
        <f t="shared" ref="E121:N121" si="59">D121+E120</f>
        <v>3300</v>
      </c>
      <c r="F121">
        <f t="shared" si="59"/>
        <v>4400</v>
      </c>
      <c r="G121">
        <f t="shared" si="59"/>
        <v>5500</v>
      </c>
      <c r="H121">
        <f t="shared" si="59"/>
        <v>6600</v>
      </c>
      <c r="I121">
        <f t="shared" si="59"/>
        <v>7700</v>
      </c>
      <c r="J121">
        <f t="shared" si="59"/>
        <v>8800</v>
      </c>
      <c r="K121">
        <f t="shared" si="59"/>
        <v>9900</v>
      </c>
      <c r="L121">
        <f t="shared" si="59"/>
        <v>11000</v>
      </c>
      <c r="M121">
        <f t="shared" si="59"/>
        <v>12100</v>
      </c>
      <c r="N121">
        <f t="shared" si="59"/>
        <v>13200</v>
      </c>
    </row>
    <row r="122" spans="1:14">
      <c r="A122" t="s">
        <v>153</v>
      </c>
      <c r="B122" t="s">
        <v>6322</v>
      </c>
      <c r="C122">
        <f>INDEX('2 过程管理表单'!$617:$617,26+(COLUMN(A$1)-1)*3)</f>
        <v>0</v>
      </c>
      <c r="D122">
        <f>INDEX('2 过程管理表单'!$617:$617,26+(COLUMN(B$1)-1)*3)</f>
        <v>0</v>
      </c>
      <c r="E122">
        <f>INDEX('2 过程管理表单'!$617:$617,26+(COLUMN(C$1)-1)*3)</f>
        <v>0</v>
      </c>
      <c r="F122">
        <f>INDEX('2 过程管理表单'!$617:$617,26+(COLUMN(D$1)-1)*3)</f>
        <v>0</v>
      </c>
      <c r="G122">
        <f>INDEX('2 过程管理表单'!$617:$617,26+(COLUMN(E$1)-1)*3)</f>
        <v>0</v>
      </c>
      <c r="H122">
        <f>INDEX('2 过程管理表单'!$617:$617,26+(COLUMN(F$1)-1)*3)</f>
        <v>0</v>
      </c>
      <c r="I122">
        <f>INDEX('2 过程管理表单'!$617:$617,26+(COLUMN(G$1)-1)*3)</f>
        <v>0</v>
      </c>
      <c r="J122">
        <f>INDEX('2 过程管理表单'!$617:$617,26+(COLUMN(H$1)-1)*3)</f>
        <v>0</v>
      </c>
      <c r="K122">
        <f>INDEX('2 过程管理表单'!$617:$617,26+(COLUMN(I$1)-1)*3)</f>
        <v>0</v>
      </c>
      <c r="L122">
        <f>INDEX('2 过程管理表单'!$617:$617,26+(COLUMN(J$1)-1)*3)</f>
        <v>0</v>
      </c>
      <c r="M122">
        <f>INDEX('2 过程管理表单'!$617:$617,26+(COLUMN(K$1)-1)*3)</f>
        <v>0</v>
      </c>
      <c r="N122">
        <f>INDEX('2 过程管理表单'!$617:$617,26+(COLUMN(L$1)-1)*3)</f>
        <v>0</v>
      </c>
    </row>
    <row r="123" spans="1:14">
      <c r="A123" t="s">
        <v>153</v>
      </c>
      <c r="B123" t="s">
        <v>6323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6324</v>
      </c>
      <c r="C124">
        <f>INDEX('2 过程管理表单'!$617:$617,24+(COLUMN(A$1)-1)*3)</f>
        <v>0</v>
      </c>
      <c r="D124">
        <f>INDEX('2 过程管理表单'!$617:$617,24+(COLUMN(B$1)-1)*3)</f>
        <v>0</v>
      </c>
      <c r="E124">
        <f>INDEX('2 过程管理表单'!$617:$617,24+(COLUMN(C$1)-1)*3)</f>
        <v>0</v>
      </c>
      <c r="F124">
        <f>INDEX('2 过程管理表单'!$617:$617,24+(COLUMN(D$1)-1)*3)</f>
        <v>0</v>
      </c>
      <c r="G124">
        <f>INDEX('2 过程管理表单'!$617:$617,24+(COLUMN(E$1)-1)*3)</f>
        <v>0</v>
      </c>
      <c r="H124">
        <f>INDEX('2 过程管理表单'!$617:$617,24+(COLUMN(F$1)-1)*3)</f>
        <v>0</v>
      </c>
      <c r="I124">
        <f>INDEX('2 过程管理表单'!$617:$617,24+(COLUMN(G$1)-1)*3)</f>
        <v>0</v>
      </c>
      <c r="J124">
        <f>INDEX('2 过程管理表单'!$617:$617,24+(COLUMN(H$1)-1)*3)</f>
        <v>0</v>
      </c>
      <c r="K124">
        <f>INDEX('2 过程管理表单'!$617:$617,24+(COLUMN(I$1)-1)*3)</f>
        <v>0</v>
      </c>
      <c r="L124">
        <f>INDEX('2 过程管理表单'!$617:$617,24+(COLUMN(J$1)-1)*3)</f>
        <v>0</v>
      </c>
      <c r="M124">
        <f>INDEX('2 过程管理表单'!$617:$617,24+(COLUMN(K$1)-1)*3)</f>
        <v>0</v>
      </c>
      <c r="N124">
        <f>INDEX('2 过程管理表单'!$617:$617,24+(COLUMN(L$1)-1)*3)</f>
        <v>0</v>
      </c>
    </row>
    <row r="125" spans="1:14">
      <c r="A125" t="s">
        <v>153</v>
      </c>
      <c r="B125" t="s">
        <v>6325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6322</v>
      </c>
      <c r="C126">
        <f>INDEX('2 过程管理表单'!$618:$618,26+(COLUMN(A$1)-1)*3)</f>
        <v>0</v>
      </c>
      <c r="D126">
        <f>INDEX('2 过程管理表单'!$618:$618,26+(COLUMN(B$1)-1)*3)</f>
        <v>0</v>
      </c>
      <c r="E126">
        <f>INDEX('2 过程管理表单'!$618:$618,26+(COLUMN(C$1)-1)*3)</f>
        <v>0</v>
      </c>
      <c r="F126">
        <f>INDEX('2 过程管理表单'!$618:$618,26+(COLUMN(D$1)-1)*3)</f>
        <v>0</v>
      </c>
      <c r="G126">
        <f>INDEX('2 过程管理表单'!$618:$618,26+(COLUMN(E$1)-1)*3)</f>
        <v>0</v>
      </c>
      <c r="H126">
        <f>INDEX('2 过程管理表单'!$618:$618,26+(COLUMN(F$1)-1)*3)</f>
        <v>0</v>
      </c>
      <c r="I126">
        <f>INDEX('2 过程管理表单'!$618:$618,26+(COLUMN(G$1)-1)*3)</f>
        <v>0</v>
      </c>
      <c r="J126">
        <f>INDEX('2 过程管理表单'!$618:$618,26+(COLUMN(H$1)-1)*3)</f>
        <v>0</v>
      </c>
      <c r="K126">
        <f>INDEX('2 过程管理表单'!$618:$618,26+(COLUMN(I$1)-1)*3)</f>
        <v>0</v>
      </c>
      <c r="L126">
        <f>INDEX('2 过程管理表单'!$618:$618,26+(COLUMN(J$1)-1)*3)</f>
        <v>0</v>
      </c>
      <c r="M126">
        <f>INDEX('2 过程管理表单'!$618:$618,26+(COLUMN(K$1)-1)*3)</f>
        <v>0</v>
      </c>
      <c r="N126">
        <f>INDEX('2 过程管理表单'!$618:$618,26+(COLUMN(L$1)-1)*3)</f>
        <v>0</v>
      </c>
    </row>
    <row r="127" spans="1:14">
      <c r="A127" t="s">
        <v>157</v>
      </c>
      <c r="B127" t="s">
        <v>6323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6324</v>
      </c>
      <c r="C128">
        <f>INDEX('2 过程管理表单'!$618:$618,24+(COLUMN(A$1)-1)*3)</f>
        <v>500</v>
      </c>
      <c r="D128">
        <f>INDEX('2 过程管理表单'!$618:$618,24+(COLUMN(B$1)-1)*3)</f>
        <v>500</v>
      </c>
      <c r="E128">
        <f>INDEX('2 过程管理表单'!$618:$618,24+(COLUMN(C$1)-1)*3)</f>
        <v>500</v>
      </c>
      <c r="F128">
        <f>INDEX('2 过程管理表单'!$618:$618,24+(COLUMN(D$1)-1)*3)</f>
        <v>500</v>
      </c>
      <c r="G128">
        <f>INDEX('2 过程管理表单'!$618:$618,24+(COLUMN(E$1)-1)*3)</f>
        <v>500</v>
      </c>
      <c r="H128">
        <f>INDEX('2 过程管理表单'!$618:$618,24+(COLUMN(F$1)-1)*3)</f>
        <v>500</v>
      </c>
      <c r="I128">
        <f>INDEX('2 过程管理表单'!$618:$618,24+(COLUMN(G$1)-1)*3)</f>
        <v>500</v>
      </c>
      <c r="J128">
        <f>INDEX('2 过程管理表单'!$618:$618,24+(COLUMN(H$1)-1)*3)</f>
        <v>500</v>
      </c>
      <c r="K128">
        <f>INDEX('2 过程管理表单'!$618:$618,24+(COLUMN(I$1)-1)*3)</f>
        <v>500</v>
      </c>
      <c r="L128">
        <f>INDEX('2 过程管理表单'!$618:$618,24+(COLUMN(J$1)-1)*3)</f>
        <v>500</v>
      </c>
      <c r="M128">
        <f>INDEX('2 过程管理表单'!$618:$618,24+(COLUMN(K$1)-1)*3)</f>
        <v>500</v>
      </c>
      <c r="N128">
        <f>INDEX('2 过程管理表单'!$618:$618,24+(COLUMN(L$1)-1)*3)</f>
        <v>500</v>
      </c>
    </row>
    <row r="129" spans="1:14">
      <c r="A129" t="s">
        <v>157</v>
      </c>
      <c r="B129" t="s">
        <v>6325</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6322</v>
      </c>
      <c r="C130">
        <f>INDEX('2 过程管理表单'!$619:$619,26+(COLUMN(A$1)-1)*3)</f>
        <v>0</v>
      </c>
      <c r="D130">
        <f>INDEX('2 过程管理表单'!$619:$619,26+(COLUMN(B$1)-1)*3)</f>
        <v>0</v>
      </c>
      <c r="E130">
        <f>INDEX('2 过程管理表单'!$619:$619,26+(COLUMN(C$1)-1)*3)</f>
        <v>5350</v>
      </c>
      <c r="F130">
        <f>INDEX('2 过程管理表单'!$619:$619,26+(COLUMN(D$1)-1)*3)</f>
        <v>0</v>
      </c>
      <c r="G130">
        <f>INDEX('2 过程管理表单'!$619:$619,26+(COLUMN(E$1)-1)*3)</f>
        <v>0</v>
      </c>
      <c r="H130">
        <f>INDEX('2 过程管理表单'!$619:$619,26+(COLUMN(F$1)-1)*3)</f>
        <v>0</v>
      </c>
      <c r="I130">
        <f>INDEX('2 过程管理表单'!$619:$619,26+(COLUMN(G$1)-1)*3)</f>
        <v>0</v>
      </c>
      <c r="J130">
        <f>INDEX('2 过程管理表单'!$619:$619,26+(COLUMN(H$1)-1)*3)</f>
        <v>0</v>
      </c>
      <c r="K130">
        <f>INDEX('2 过程管理表单'!$619:$619,26+(COLUMN(I$1)-1)*3)</f>
        <v>0</v>
      </c>
      <c r="L130">
        <f>INDEX('2 过程管理表单'!$619:$619,26+(COLUMN(J$1)-1)*3)</f>
        <v>0</v>
      </c>
      <c r="M130">
        <f>INDEX('2 过程管理表单'!$619:$619,26+(COLUMN(K$1)-1)*3)</f>
        <v>0</v>
      </c>
      <c r="N130">
        <f>INDEX('2 过程管理表单'!$619:$619,26+(COLUMN(L$1)-1)*3)</f>
        <v>0</v>
      </c>
    </row>
    <row r="131" spans="1:14">
      <c r="A131" t="s">
        <v>78</v>
      </c>
      <c r="B131" t="s">
        <v>6323</v>
      </c>
      <c r="C131">
        <f>C130</f>
        <v>0</v>
      </c>
      <c r="D131">
        <f>C131+D130</f>
        <v>0</v>
      </c>
      <c r="E131">
        <f t="shared" ref="E131:N131" si="64">D131+E130</f>
        <v>5350</v>
      </c>
      <c r="F131">
        <f t="shared" si="64"/>
        <v>5350</v>
      </c>
      <c r="G131">
        <f t="shared" si="64"/>
        <v>5350</v>
      </c>
      <c r="H131">
        <f t="shared" si="64"/>
        <v>5350</v>
      </c>
      <c r="I131">
        <f t="shared" si="64"/>
        <v>5350</v>
      </c>
      <c r="J131">
        <f t="shared" si="64"/>
        <v>5350</v>
      </c>
      <c r="K131">
        <f t="shared" si="64"/>
        <v>5350</v>
      </c>
      <c r="L131">
        <f t="shared" si="64"/>
        <v>5350</v>
      </c>
      <c r="M131">
        <f t="shared" si="64"/>
        <v>5350</v>
      </c>
      <c r="N131">
        <f t="shared" si="64"/>
        <v>5350</v>
      </c>
    </row>
    <row r="132" spans="1:14">
      <c r="A132" t="s">
        <v>78</v>
      </c>
      <c r="B132" t="s">
        <v>6324</v>
      </c>
      <c r="C132">
        <f>INDEX('2 过程管理表单'!$619:$619,24+(COLUMN(A$1)-1)*3)</f>
        <v>0</v>
      </c>
      <c r="D132">
        <f>INDEX('2 过程管理表单'!$619:$619,24+(COLUMN(B$1)-1)*3)</f>
        <v>0</v>
      </c>
      <c r="E132">
        <f>INDEX('2 过程管理表单'!$619:$619,24+(COLUMN(C$1)-1)*3)</f>
        <v>0</v>
      </c>
      <c r="F132">
        <f>INDEX('2 过程管理表单'!$619:$619,24+(COLUMN(D$1)-1)*3)</f>
        <v>0</v>
      </c>
      <c r="G132">
        <f>INDEX('2 过程管理表单'!$619:$619,24+(COLUMN(E$1)-1)*3)</f>
        <v>0</v>
      </c>
      <c r="H132">
        <f>INDEX('2 过程管理表单'!$619:$619,24+(COLUMN(F$1)-1)*3)</f>
        <v>0</v>
      </c>
      <c r="I132">
        <f>INDEX('2 过程管理表单'!$619:$619,24+(COLUMN(G$1)-1)*3)</f>
        <v>0</v>
      </c>
      <c r="J132">
        <f>INDEX('2 过程管理表单'!$619:$619,24+(COLUMN(H$1)-1)*3)</f>
        <v>0</v>
      </c>
      <c r="K132">
        <f>INDEX('2 过程管理表单'!$619:$619,24+(COLUMN(I$1)-1)*3)</f>
        <v>0</v>
      </c>
      <c r="L132">
        <f>INDEX('2 过程管理表单'!$619:$619,24+(COLUMN(J$1)-1)*3)</f>
        <v>0</v>
      </c>
      <c r="M132">
        <f>INDEX('2 过程管理表单'!$619:$619,24+(COLUMN(K$1)-1)*3)</f>
        <v>0</v>
      </c>
      <c r="N132">
        <f>INDEX('2 过程管理表单'!$619:$619,24+(COLUMN(L$1)-1)*3)</f>
        <v>0</v>
      </c>
    </row>
    <row r="133" spans="1:14">
      <c r="A133" t="s">
        <v>78</v>
      </c>
      <c r="B133" t="s">
        <v>6325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6322</v>
      </c>
      <c r="C134">
        <f>INDEX('2 过程管理表单'!$621:$621,26+(COLUMN(A$1)-1)*3)</f>
        <v>0</v>
      </c>
      <c r="D134">
        <f>INDEX('2 过程管理表单'!$621:$621,26+(COLUMN(B$1)-1)*3)</f>
        <v>0</v>
      </c>
      <c r="E134">
        <f>INDEX('2 过程管理表单'!$621:$621,26+(COLUMN(C$1)-1)*3)</f>
        <v>0</v>
      </c>
      <c r="F134">
        <f>INDEX('2 过程管理表单'!$621:$621,26+(COLUMN(D$1)-1)*3)</f>
        <v>0</v>
      </c>
      <c r="G134">
        <f>INDEX('2 过程管理表单'!$621:$621,26+(COLUMN(E$1)-1)*3)</f>
        <v>0</v>
      </c>
      <c r="H134">
        <f>INDEX('2 过程管理表单'!$621:$621,26+(COLUMN(F$1)-1)*3)</f>
        <v>0</v>
      </c>
      <c r="I134">
        <f>INDEX('2 过程管理表单'!$621:$621,26+(COLUMN(G$1)-1)*3)</f>
        <v>0</v>
      </c>
      <c r="J134">
        <f>INDEX('2 过程管理表单'!$621:$621,26+(COLUMN(H$1)-1)*3)</f>
        <v>3690</v>
      </c>
      <c r="K134">
        <f>INDEX('2 过程管理表单'!$621:$621,26+(COLUMN(I$1)-1)*3)</f>
        <v>0</v>
      </c>
      <c r="L134">
        <f>INDEX('2 过程管理表单'!$621:$621,26+(COLUMN(J$1)-1)*3)</f>
        <v>0</v>
      </c>
      <c r="M134">
        <f>INDEX('2 过程管理表单'!$621:$621,26+(COLUMN(K$1)-1)*3)</f>
        <v>0</v>
      </c>
      <c r="N134">
        <f>INDEX('2 过程管理表单'!$621:$621,26+(COLUMN(L$1)-1)*3)</f>
        <v>0</v>
      </c>
    </row>
    <row r="135" spans="1:14">
      <c r="A135" t="s">
        <v>2325</v>
      </c>
      <c r="B135" t="s">
        <v>6323</v>
      </c>
      <c r="C135">
        <f>C134</f>
        <v>0</v>
      </c>
      <c r="D135">
        <f>C135+D134</f>
        <v>0</v>
      </c>
      <c r="E135">
        <f t="shared" ref="E135:N135" si="66">D135+E134</f>
        <v>0</v>
      </c>
      <c r="F135">
        <f t="shared" si="66"/>
        <v>0</v>
      </c>
      <c r="G135">
        <f t="shared" si="66"/>
        <v>0</v>
      </c>
      <c r="H135">
        <f t="shared" si="66"/>
        <v>0</v>
      </c>
      <c r="I135">
        <f t="shared" si="66"/>
        <v>0</v>
      </c>
      <c r="J135">
        <f t="shared" si="66"/>
        <v>3690</v>
      </c>
      <c r="K135">
        <f t="shared" si="66"/>
        <v>3690</v>
      </c>
      <c r="L135">
        <f t="shared" si="66"/>
        <v>3690</v>
      </c>
      <c r="M135">
        <f t="shared" si="66"/>
        <v>3690</v>
      </c>
      <c r="N135">
        <f t="shared" si="66"/>
        <v>3690</v>
      </c>
    </row>
    <row r="136" spans="1:14">
      <c r="A136" t="s">
        <v>2325</v>
      </c>
      <c r="B136" t="s">
        <v>6324</v>
      </c>
      <c r="C136">
        <f>INDEX('2 过程管理表单'!$621:$621,24+(COLUMN(A$1)-1)*3)</f>
        <v>1620</v>
      </c>
      <c r="D136">
        <f>INDEX('2 过程管理表单'!$621:$621,24+(COLUMN(B$1)-1)*3)</f>
        <v>1620</v>
      </c>
      <c r="E136">
        <f>INDEX('2 过程管理表单'!$621:$621,24+(COLUMN(C$1)-1)*3)</f>
        <v>1620</v>
      </c>
      <c r="F136">
        <f>INDEX('2 过程管理表单'!$621:$621,24+(COLUMN(D$1)-1)*3)</f>
        <v>1620</v>
      </c>
      <c r="G136">
        <f>INDEX('2 过程管理表单'!$621:$621,24+(COLUMN(E$1)-1)*3)</f>
        <v>1620</v>
      </c>
      <c r="H136">
        <f>INDEX('2 过程管理表单'!$621:$621,24+(COLUMN(F$1)-1)*3)</f>
        <v>1620</v>
      </c>
      <c r="I136">
        <f>INDEX('2 过程管理表单'!$621:$621,24+(COLUMN(G$1)-1)*3)</f>
        <v>1620</v>
      </c>
      <c r="J136">
        <f>INDEX('2 过程管理表单'!$621:$621,24+(COLUMN(H$1)-1)*3)</f>
        <v>1620</v>
      </c>
      <c r="K136">
        <f>INDEX('2 过程管理表单'!$621:$621,24+(COLUMN(I$1)-1)*3)</f>
        <v>1620</v>
      </c>
      <c r="L136">
        <f>INDEX('2 过程管理表单'!$621:$621,24+(COLUMN(J$1)-1)*3)</f>
        <v>1620</v>
      </c>
      <c r="M136">
        <f>INDEX('2 过程管理表单'!$621:$621,24+(COLUMN(K$1)-1)*3)</f>
        <v>1620</v>
      </c>
      <c r="N136">
        <f>INDEX('2 过程管理表单'!$621:$621,24+(COLUMN(L$1)-1)*3)</f>
        <v>1620</v>
      </c>
    </row>
    <row r="137" spans="1:14">
      <c r="A137" t="s">
        <v>2325</v>
      </c>
      <c r="B137" t="s">
        <v>6325</v>
      </c>
      <c r="C137">
        <f>C136</f>
        <v>1620</v>
      </c>
      <c r="D137">
        <f>C137+D136</f>
        <v>3240</v>
      </c>
      <c r="E137">
        <f t="shared" ref="E137:N137" si="67">D137+E136</f>
        <v>4860</v>
      </c>
      <c r="F137">
        <f t="shared" si="67"/>
        <v>6480</v>
      </c>
      <c r="G137">
        <f t="shared" si="67"/>
        <v>8100</v>
      </c>
      <c r="H137">
        <f t="shared" si="67"/>
        <v>9720</v>
      </c>
      <c r="I137">
        <f t="shared" si="67"/>
        <v>11340</v>
      </c>
      <c r="J137">
        <f t="shared" si="67"/>
        <v>12960</v>
      </c>
      <c r="K137">
        <f t="shared" si="67"/>
        <v>14580</v>
      </c>
      <c r="L137">
        <f t="shared" si="67"/>
        <v>16200</v>
      </c>
      <c r="M137">
        <f t="shared" si="67"/>
        <v>17820</v>
      </c>
      <c r="N137">
        <f t="shared" si="67"/>
        <v>19440</v>
      </c>
    </row>
    <row r="138" spans="1:14">
      <c r="A138" t="s">
        <v>2379</v>
      </c>
      <c r="B138" t="s">
        <v>6322</v>
      </c>
      <c r="C138">
        <f>INDEX('2 过程管理表单'!$622:$622,26+(COLUMN(A$1)-1)*3)</f>
        <v>0</v>
      </c>
      <c r="D138">
        <f>INDEX('2 过程管理表单'!$622:$622,26+(COLUMN(B$1)-1)*3)</f>
        <v>0</v>
      </c>
      <c r="E138">
        <f>INDEX('2 过程管理表单'!$622:$622,26+(COLUMN(C$1)-1)*3)</f>
        <v>0</v>
      </c>
      <c r="F138">
        <f>INDEX('2 过程管理表单'!$622:$622,26+(COLUMN(D$1)-1)*3)</f>
        <v>0</v>
      </c>
      <c r="G138">
        <f>INDEX('2 过程管理表单'!$622:$622,26+(COLUMN(E$1)-1)*3)</f>
        <v>0</v>
      </c>
      <c r="H138">
        <f>INDEX('2 过程管理表单'!$622:$622,26+(COLUMN(F$1)-1)*3)</f>
        <v>0</v>
      </c>
      <c r="I138">
        <f>INDEX('2 过程管理表单'!$622:$622,26+(COLUMN(G$1)-1)*3)</f>
        <v>0</v>
      </c>
      <c r="J138">
        <f>INDEX('2 过程管理表单'!$622:$622,26+(COLUMN(H$1)-1)*3)</f>
        <v>0</v>
      </c>
      <c r="K138">
        <f>INDEX('2 过程管理表单'!$622:$622,26+(COLUMN(I$1)-1)*3)</f>
        <v>0</v>
      </c>
      <c r="L138">
        <f>INDEX('2 过程管理表单'!$622:$622,26+(COLUMN(J$1)-1)*3)</f>
        <v>0</v>
      </c>
      <c r="M138">
        <f>INDEX('2 过程管理表单'!$622:$622,26+(COLUMN(K$1)-1)*3)</f>
        <v>0</v>
      </c>
      <c r="N138">
        <f>INDEX('2 过程管理表单'!$622:$622,26+(COLUMN(L$1)-1)*3)</f>
        <v>0</v>
      </c>
    </row>
    <row r="139" spans="1:14">
      <c r="A139" t="s">
        <v>2379</v>
      </c>
      <c r="B139" t="s">
        <v>6323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6324</v>
      </c>
      <c r="C140">
        <f>INDEX('2 过程管理表单'!$622:$622,24+(COLUMN(A$1)-1)*3)</f>
        <v>802.583333333333</v>
      </c>
      <c r="D140">
        <f>INDEX('2 过程管理表单'!$622:$622,24+(COLUMN(B$1)-1)*3)</f>
        <v>802.583333333333</v>
      </c>
      <c r="E140">
        <f>INDEX('2 过程管理表单'!$622:$622,24+(COLUMN(C$1)-1)*3)</f>
        <v>802.583333333333</v>
      </c>
      <c r="F140">
        <f>INDEX('2 过程管理表单'!$622:$622,24+(COLUMN(D$1)-1)*3)</f>
        <v>802.583333333333</v>
      </c>
      <c r="G140">
        <f>INDEX('2 过程管理表单'!$622:$622,24+(COLUMN(E$1)-1)*3)</f>
        <v>802.583333333333</v>
      </c>
      <c r="H140">
        <f>INDEX('2 过程管理表单'!$622:$622,24+(COLUMN(F$1)-1)*3)</f>
        <v>802.583333333333</v>
      </c>
      <c r="I140">
        <f>INDEX('2 过程管理表单'!$622:$622,24+(COLUMN(G$1)-1)*3)</f>
        <v>802.583333333333</v>
      </c>
      <c r="J140">
        <f>INDEX('2 过程管理表单'!$622:$622,24+(COLUMN(H$1)-1)*3)</f>
        <v>802.583333333333</v>
      </c>
      <c r="K140">
        <f>INDEX('2 过程管理表单'!$622:$622,24+(COLUMN(I$1)-1)*3)</f>
        <v>802.583333333333</v>
      </c>
      <c r="L140">
        <f>INDEX('2 过程管理表单'!$622:$622,24+(COLUMN(J$1)-1)*3)</f>
        <v>802.583333333333</v>
      </c>
      <c r="M140">
        <f>INDEX('2 过程管理表单'!$622:$622,24+(COLUMN(K$1)-1)*3)</f>
        <v>802.583333333333</v>
      </c>
      <c r="N140">
        <f>INDEX('2 过程管理表单'!$622:$622,24+(COLUMN(L$1)-1)*3)</f>
        <v>802.583333333333</v>
      </c>
    </row>
    <row r="141" spans="1:14">
      <c r="A141" t="s">
        <v>2379</v>
      </c>
      <c r="B141" t="s">
        <v>6325</v>
      </c>
      <c r="C141">
        <f>C140</f>
        <v>802.583333333333</v>
      </c>
      <c r="D141">
        <f>C141+D140</f>
        <v>1605.16666666667</v>
      </c>
      <c r="E141">
        <f t="shared" ref="E141:N141" si="69">D141+E140</f>
        <v>2407.75</v>
      </c>
      <c r="F141">
        <f t="shared" si="69"/>
        <v>3210.33333333333</v>
      </c>
      <c r="G141">
        <f t="shared" si="69"/>
        <v>4012.91666666667</v>
      </c>
      <c r="H141">
        <f t="shared" si="69"/>
        <v>4815.5</v>
      </c>
      <c r="I141">
        <f t="shared" si="69"/>
        <v>5618.08333333333</v>
      </c>
      <c r="J141">
        <f t="shared" si="69"/>
        <v>6420.66666666666</v>
      </c>
      <c r="K141">
        <f t="shared" si="69"/>
        <v>7223.25</v>
      </c>
      <c r="L141">
        <f t="shared" si="69"/>
        <v>8025.83333333333</v>
      </c>
      <c r="M141">
        <f t="shared" si="69"/>
        <v>8828.41666666666</v>
      </c>
      <c r="N141">
        <f t="shared" si="69"/>
        <v>9631</v>
      </c>
    </row>
    <row r="142" spans="1:14">
      <c r="A142" t="s">
        <v>2382</v>
      </c>
      <c r="B142" t="s">
        <v>6322</v>
      </c>
      <c r="C142">
        <f>INDEX('2 过程管理表单'!$623:$623,26+(COLUMN(A$1)-1)*3)</f>
        <v>0</v>
      </c>
      <c r="D142">
        <f>INDEX('2 过程管理表单'!$623:$623,26+(COLUMN(B$1)-1)*3)</f>
        <v>0</v>
      </c>
      <c r="E142">
        <f>INDEX('2 过程管理表单'!$623:$623,26+(COLUMN(C$1)-1)*3)</f>
        <v>0</v>
      </c>
      <c r="F142">
        <f>INDEX('2 过程管理表单'!$623:$623,26+(COLUMN(D$1)-1)*3)</f>
        <v>0</v>
      </c>
      <c r="G142">
        <f>INDEX('2 过程管理表单'!$623:$623,26+(COLUMN(E$1)-1)*3)</f>
        <v>0</v>
      </c>
      <c r="H142">
        <f>INDEX('2 过程管理表单'!$623:$623,26+(COLUMN(F$1)-1)*3)</f>
        <v>0</v>
      </c>
      <c r="I142">
        <f>INDEX('2 过程管理表单'!$623:$623,26+(COLUMN(G$1)-1)*3)</f>
        <v>0</v>
      </c>
      <c r="J142">
        <f>INDEX('2 过程管理表单'!$623:$623,26+(COLUMN(H$1)-1)*3)</f>
        <v>0</v>
      </c>
      <c r="K142">
        <f>INDEX('2 过程管理表单'!$623:$623,26+(COLUMN(I$1)-1)*3)</f>
        <v>0</v>
      </c>
      <c r="L142">
        <f>INDEX('2 过程管理表单'!$623:$623,26+(COLUMN(J$1)-1)*3)</f>
        <v>0</v>
      </c>
      <c r="M142">
        <f>INDEX('2 过程管理表单'!$623:$623,26+(COLUMN(K$1)-1)*3)</f>
        <v>0</v>
      </c>
      <c r="N142">
        <f>INDEX('2 过程管理表单'!$623:$623,26+(COLUMN(L$1)-1)*3)</f>
        <v>0</v>
      </c>
    </row>
    <row r="143" spans="1:14">
      <c r="A143" t="s">
        <v>2382</v>
      </c>
      <c r="B143" t="s">
        <v>6323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6324</v>
      </c>
      <c r="C144">
        <f>INDEX('2 过程管理表单'!$623:$623,24+(COLUMN(A$1)-1)*3)</f>
        <v>5529.305</v>
      </c>
      <c r="D144">
        <f>INDEX('2 过程管理表单'!$623:$623,24+(COLUMN(B$1)-1)*3)</f>
        <v>5529.305</v>
      </c>
      <c r="E144">
        <f>INDEX('2 过程管理表单'!$623:$623,24+(COLUMN(C$1)-1)*3)</f>
        <v>5529.305</v>
      </c>
      <c r="F144">
        <f>INDEX('2 过程管理表单'!$623:$623,24+(COLUMN(D$1)-1)*3)</f>
        <v>5529.305</v>
      </c>
      <c r="G144">
        <f>INDEX('2 过程管理表单'!$623:$623,24+(COLUMN(E$1)-1)*3)</f>
        <v>5529.305</v>
      </c>
      <c r="H144">
        <f>INDEX('2 过程管理表单'!$623:$623,24+(COLUMN(F$1)-1)*3)</f>
        <v>5529.305</v>
      </c>
      <c r="I144">
        <f>INDEX('2 过程管理表单'!$623:$623,24+(COLUMN(G$1)-1)*3)</f>
        <v>5529.305</v>
      </c>
      <c r="J144">
        <f>INDEX('2 过程管理表单'!$623:$623,24+(COLUMN(H$1)-1)*3)</f>
        <v>5529.305</v>
      </c>
      <c r="K144">
        <f>INDEX('2 过程管理表单'!$623:$623,24+(COLUMN(I$1)-1)*3)</f>
        <v>5529.305</v>
      </c>
      <c r="L144">
        <f>INDEX('2 过程管理表单'!$623:$623,24+(COLUMN(J$1)-1)*3)</f>
        <v>5529.305</v>
      </c>
      <c r="M144">
        <f>INDEX('2 过程管理表单'!$623:$623,24+(COLUMN(K$1)-1)*3)</f>
        <v>5529.305</v>
      </c>
      <c r="N144">
        <f>INDEX('2 过程管理表单'!$623:$623,24+(COLUMN(L$1)-1)*3)</f>
        <v>5529.305</v>
      </c>
    </row>
    <row r="145" spans="1:14">
      <c r="A145" t="s">
        <v>2382</v>
      </c>
      <c r="B145" t="s">
        <v>6325</v>
      </c>
      <c r="C145">
        <f>C144</f>
        <v>5529.305</v>
      </c>
      <c r="D145">
        <f>C145+D144</f>
        <v>11058.61</v>
      </c>
      <c r="E145">
        <f t="shared" ref="E145:N145" si="71">D145+E144</f>
        <v>16587.915</v>
      </c>
      <c r="F145">
        <f t="shared" si="71"/>
        <v>22117.22</v>
      </c>
      <c r="G145">
        <f t="shared" si="71"/>
        <v>27646.525</v>
      </c>
      <c r="H145">
        <f t="shared" si="71"/>
        <v>33175.83</v>
      </c>
      <c r="I145">
        <f t="shared" si="71"/>
        <v>38705.135</v>
      </c>
      <c r="J145">
        <f t="shared" si="71"/>
        <v>44234.44</v>
      </c>
      <c r="K145">
        <f t="shared" si="71"/>
        <v>49763.745</v>
      </c>
      <c r="L145">
        <f t="shared" si="71"/>
        <v>55293.05</v>
      </c>
      <c r="M145">
        <f t="shared" si="71"/>
        <v>60822.355</v>
      </c>
      <c r="N145">
        <f t="shared" si="71"/>
        <v>66351.66</v>
      </c>
    </row>
    <row r="146" spans="1:14">
      <c r="A146" t="s">
        <v>2385</v>
      </c>
      <c r="B146" t="s">
        <v>6322</v>
      </c>
      <c r="C146">
        <f>INDEX('2 过程管理表单'!$624:$624,26+(COLUMN(A$1)-1)*3)</f>
        <v>0</v>
      </c>
      <c r="D146">
        <f>INDEX('2 过程管理表单'!$624:$624,26+(COLUMN(B$1)-1)*3)</f>
        <v>0</v>
      </c>
      <c r="E146">
        <f>INDEX('2 过程管理表单'!$624:$624,26+(COLUMN(C$1)-1)*3)</f>
        <v>0</v>
      </c>
      <c r="F146">
        <f>INDEX('2 过程管理表单'!$624:$624,26+(COLUMN(D$1)-1)*3)</f>
        <v>0</v>
      </c>
      <c r="G146">
        <f>INDEX('2 过程管理表单'!$624:$624,26+(COLUMN(E$1)-1)*3)</f>
        <v>0</v>
      </c>
      <c r="H146">
        <f>INDEX('2 过程管理表单'!$624:$624,26+(COLUMN(F$1)-1)*3)</f>
        <v>0</v>
      </c>
      <c r="I146">
        <f>INDEX('2 过程管理表单'!$624:$624,26+(COLUMN(G$1)-1)*3)</f>
        <v>0</v>
      </c>
      <c r="J146">
        <f>INDEX('2 过程管理表单'!$624:$624,26+(COLUMN(H$1)-1)*3)</f>
        <v>0</v>
      </c>
      <c r="K146">
        <f>INDEX('2 过程管理表单'!$624:$624,26+(COLUMN(I$1)-1)*3)</f>
        <v>0</v>
      </c>
      <c r="L146">
        <f>INDEX('2 过程管理表单'!$624:$624,26+(COLUMN(J$1)-1)*3)</f>
        <v>0</v>
      </c>
      <c r="M146">
        <f>INDEX('2 过程管理表单'!$624:$624,26+(COLUMN(K$1)-1)*3)</f>
        <v>0</v>
      </c>
      <c r="N146">
        <f>INDEX('2 过程管理表单'!$624:$624,26+(COLUMN(L$1)-1)*3)</f>
        <v>0</v>
      </c>
    </row>
    <row r="147" spans="1:14">
      <c r="A147" t="s">
        <v>2385</v>
      </c>
      <c r="B147" t="s">
        <v>6323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6324</v>
      </c>
      <c r="C148">
        <f>INDEX('2 过程管理表单'!$624:$624,24+(COLUMN(A$1)-1)*3)</f>
        <v>12998.427672956</v>
      </c>
      <c r="D148">
        <f>INDEX('2 过程管理表单'!$624:$624,24+(COLUMN(B$1)-1)*3)</f>
        <v>12998.427672956</v>
      </c>
      <c r="E148">
        <f>INDEX('2 过程管理表单'!$624:$624,24+(COLUMN(C$1)-1)*3)</f>
        <v>12998.427672956</v>
      </c>
      <c r="F148">
        <f>INDEX('2 过程管理表单'!$624:$624,24+(COLUMN(D$1)-1)*3)</f>
        <v>12998.427672956</v>
      </c>
      <c r="G148">
        <f>INDEX('2 过程管理表单'!$624:$624,24+(COLUMN(E$1)-1)*3)</f>
        <v>12998.427672956</v>
      </c>
      <c r="H148">
        <f>INDEX('2 过程管理表单'!$624:$624,24+(COLUMN(F$1)-1)*3)</f>
        <v>12998.427672956</v>
      </c>
      <c r="I148">
        <f>INDEX('2 过程管理表单'!$624:$624,24+(COLUMN(G$1)-1)*3)</f>
        <v>12998.427672956</v>
      </c>
      <c r="J148">
        <f>INDEX('2 过程管理表单'!$624:$624,24+(COLUMN(H$1)-1)*3)</f>
        <v>12998.427672956</v>
      </c>
      <c r="K148">
        <f>INDEX('2 过程管理表单'!$624:$624,24+(COLUMN(I$1)-1)*3)</f>
        <v>12998.427672956</v>
      </c>
      <c r="L148">
        <f>INDEX('2 过程管理表单'!$624:$624,24+(COLUMN(J$1)-1)*3)</f>
        <v>12998.427672956</v>
      </c>
      <c r="M148">
        <f>INDEX('2 过程管理表单'!$624:$624,24+(COLUMN(K$1)-1)*3)</f>
        <v>12998.427672956</v>
      </c>
      <c r="N148">
        <f>INDEX('2 过程管理表单'!$624:$624,24+(COLUMN(L$1)-1)*3)</f>
        <v>12998.427672956</v>
      </c>
    </row>
    <row r="149" spans="1:14">
      <c r="A149" t="s">
        <v>2385</v>
      </c>
      <c r="B149" t="s">
        <v>6325</v>
      </c>
      <c r="C149">
        <f>C148</f>
        <v>12998.427672956</v>
      </c>
      <c r="D149">
        <f>C149+D148</f>
        <v>25996.855345912</v>
      </c>
      <c r="E149">
        <f t="shared" ref="E149:N149" si="73">D149+E148</f>
        <v>38995.283018868</v>
      </c>
      <c r="F149">
        <f t="shared" si="73"/>
        <v>51993.710691824</v>
      </c>
      <c r="G149">
        <f t="shared" si="73"/>
        <v>64992.13836478</v>
      </c>
      <c r="H149">
        <f t="shared" si="73"/>
        <v>77990.566037736</v>
      </c>
      <c r="I149">
        <f t="shared" si="73"/>
        <v>90988.993710692</v>
      </c>
      <c r="J149">
        <f t="shared" si="73"/>
        <v>103987.421383648</v>
      </c>
      <c r="K149">
        <f t="shared" si="73"/>
        <v>116985.849056604</v>
      </c>
      <c r="L149">
        <f t="shared" si="73"/>
        <v>129984.27672956</v>
      </c>
      <c r="M149">
        <f t="shared" si="73"/>
        <v>142982.704402516</v>
      </c>
      <c r="N149">
        <f t="shared" si="73"/>
        <v>155981.132075472</v>
      </c>
    </row>
    <row r="150" spans="1:14">
      <c r="A150" t="s">
        <v>2387</v>
      </c>
      <c r="B150" t="s">
        <v>6322</v>
      </c>
      <c r="C150">
        <f>INDEX('2 过程管理表单'!$625:$625,26+(COLUMN(A$1)-1)*3)</f>
        <v>0</v>
      </c>
      <c r="D150">
        <f>INDEX('2 过程管理表单'!$625:$625,26+(COLUMN(B$1)-1)*3)</f>
        <v>0</v>
      </c>
      <c r="E150">
        <f>INDEX('2 过程管理表单'!$625:$625,26+(COLUMN(C$1)-1)*3)</f>
        <v>0</v>
      </c>
      <c r="F150">
        <f>INDEX('2 过程管理表单'!$625:$625,26+(COLUMN(D$1)-1)*3)</f>
        <v>0</v>
      </c>
      <c r="G150">
        <f>INDEX('2 过程管理表单'!$625:$625,26+(COLUMN(E$1)-1)*3)</f>
        <v>0</v>
      </c>
      <c r="H150">
        <f>INDEX('2 过程管理表单'!$625:$625,26+(COLUMN(F$1)-1)*3)</f>
        <v>0</v>
      </c>
      <c r="I150">
        <f>INDEX('2 过程管理表单'!$625:$625,26+(COLUMN(G$1)-1)*3)</f>
        <v>0</v>
      </c>
      <c r="J150">
        <f>INDEX('2 过程管理表单'!$625:$625,26+(COLUMN(H$1)-1)*3)</f>
        <v>0</v>
      </c>
      <c r="K150">
        <f>INDEX('2 过程管理表单'!$625:$625,26+(COLUMN(I$1)-1)*3)</f>
        <v>0</v>
      </c>
      <c r="L150">
        <f>INDEX('2 过程管理表单'!$625:$625,26+(COLUMN(J$1)-1)*3)</f>
        <v>0</v>
      </c>
      <c r="M150">
        <f>INDEX('2 过程管理表单'!$625:$625,26+(COLUMN(K$1)-1)*3)</f>
        <v>0</v>
      </c>
      <c r="N150">
        <f>INDEX('2 过程管理表单'!$625:$625,26+(COLUMN(L$1)-1)*3)</f>
        <v>0</v>
      </c>
    </row>
    <row r="151" spans="1:14">
      <c r="A151" t="s">
        <v>2387</v>
      </c>
      <c r="B151" t="s">
        <v>6323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6324</v>
      </c>
      <c r="C152">
        <f>INDEX('2 过程管理表单'!$625:$625,24+(COLUMN(A$1)-1)*3)</f>
        <v>0</v>
      </c>
      <c r="D152">
        <f>INDEX('2 过程管理表单'!$625:$625,24+(COLUMN(B$1)-1)*3)</f>
        <v>0</v>
      </c>
      <c r="E152">
        <f>INDEX('2 过程管理表单'!$625:$625,24+(COLUMN(C$1)-1)*3)</f>
        <v>0</v>
      </c>
      <c r="F152">
        <f>INDEX('2 过程管理表单'!$625:$625,24+(COLUMN(D$1)-1)*3)</f>
        <v>0</v>
      </c>
      <c r="G152">
        <f>INDEX('2 过程管理表单'!$625:$625,24+(COLUMN(E$1)-1)*3)</f>
        <v>0</v>
      </c>
      <c r="H152">
        <f>INDEX('2 过程管理表单'!$625:$625,24+(COLUMN(F$1)-1)*3)</f>
        <v>0</v>
      </c>
      <c r="I152">
        <f>INDEX('2 过程管理表单'!$625:$625,24+(COLUMN(G$1)-1)*3)</f>
        <v>0</v>
      </c>
      <c r="J152">
        <f>INDEX('2 过程管理表单'!$625:$625,24+(COLUMN(H$1)-1)*3)</f>
        <v>0</v>
      </c>
      <c r="K152">
        <f>INDEX('2 过程管理表单'!$625:$625,24+(COLUMN(I$1)-1)*3)</f>
        <v>0</v>
      </c>
      <c r="L152">
        <f>INDEX('2 过程管理表单'!$625:$625,24+(COLUMN(J$1)-1)*3)</f>
        <v>0</v>
      </c>
      <c r="M152">
        <f>INDEX('2 过程管理表单'!$625:$625,24+(COLUMN(K$1)-1)*3)</f>
        <v>0</v>
      </c>
      <c r="N152">
        <f>INDEX('2 过程管理表单'!$625:$625,24+(COLUMN(L$1)-1)*3)</f>
        <v>0</v>
      </c>
    </row>
    <row r="153" spans="1:14">
      <c r="A153" t="s">
        <v>2387</v>
      </c>
      <c r="B153" t="s">
        <v>6325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7301</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7302</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7303</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7304</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7305</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7306</v>
      </c>
      <c r="C160">
        <f>IF(C19&gt;C21,1,0)</f>
        <v>0</v>
      </c>
      <c r="D160">
        <f t="shared" ref="D160:N160" si="80">IF(D19&gt;D21,1,0)</f>
        <v>0</v>
      </c>
      <c r="E160">
        <f t="shared" si="80"/>
        <v>0</v>
      </c>
      <c r="F160">
        <f t="shared" si="80"/>
        <v>0</v>
      </c>
      <c r="G160">
        <f t="shared" si="80"/>
        <v>0</v>
      </c>
      <c r="H160">
        <f t="shared" si="80"/>
        <v>1</v>
      </c>
      <c r="I160">
        <f t="shared" si="80"/>
        <v>1</v>
      </c>
      <c r="J160">
        <f t="shared" si="80"/>
        <v>1</v>
      </c>
      <c r="K160">
        <f t="shared" si="80"/>
        <v>1</v>
      </c>
      <c r="L160">
        <f t="shared" si="80"/>
        <v>1</v>
      </c>
      <c r="M160">
        <f t="shared" si="80"/>
        <v>1</v>
      </c>
      <c r="N160">
        <f t="shared" si="80"/>
        <v>1</v>
      </c>
    </row>
    <row r="161" spans="1:14">
      <c r="A161" t="s">
        <v>1852</v>
      </c>
      <c r="B161" t="s">
        <v>7307</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7308</v>
      </c>
      <c r="C162">
        <f>IF(C27&gt;C29,1,0)</f>
        <v>0</v>
      </c>
      <c r="D162">
        <f t="shared" ref="D162:N162" si="82">IF(D27&gt;D29,1,0)</f>
        <v>0</v>
      </c>
      <c r="E162">
        <f t="shared" si="82"/>
        <v>0</v>
      </c>
      <c r="F162">
        <f t="shared" si="82"/>
        <v>0</v>
      </c>
      <c r="G162">
        <f t="shared" si="82"/>
        <v>0</v>
      </c>
      <c r="H162">
        <f t="shared" si="82"/>
        <v>0</v>
      </c>
      <c r="I162">
        <f t="shared" si="82"/>
        <v>1</v>
      </c>
      <c r="J162">
        <f t="shared" si="82"/>
        <v>1</v>
      </c>
      <c r="K162">
        <f t="shared" si="82"/>
        <v>1</v>
      </c>
      <c r="L162">
        <f t="shared" si="82"/>
        <v>1</v>
      </c>
      <c r="M162">
        <f t="shared" si="82"/>
        <v>1</v>
      </c>
      <c r="N162">
        <f t="shared" si="82"/>
        <v>1</v>
      </c>
    </row>
    <row r="163" spans="1:14">
      <c r="A163" t="s">
        <v>1959</v>
      </c>
      <c r="B163" t="s">
        <v>7309</v>
      </c>
      <c r="C163">
        <f>IF(C31&gt;C33,1,0)</f>
        <v>0</v>
      </c>
      <c r="D163">
        <f t="shared" ref="D163:N163" si="83">IF(D31&gt;D33,1,0)</f>
        <v>0</v>
      </c>
      <c r="E163">
        <f t="shared" si="83"/>
        <v>0</v>
      </c>
      <c r="F163">
        <f t="shared" si="83"/>
        <v>0</v>
      </c>
      <c r="G163">
        <f t="shared" si="83"/>
        <v>0</v>
      </c>
      <c r="H163">
        <f t="shared" si="83"/>
        <v>0</v>
      </c>
      <c r="I163">
        <f t="shared" si="83"/>
        <v>1</v>
      </c>
      <c r="J163">
        <f t="shared" si="83"/>
        <v>1</v>
      </c>
      <c r="K163">
        <f t="shared" si="83"/>
        <v>1</v>
      </c>
      <c r="L163">
        <f t="shared" si="83"/>
        <v>1</v>
      </c>
      <c r="M163">
        <f t="shared" si="83"/>
        <v>1</v>
      </c>
      <c r="N163">
        <f t="shared" si="83"/>
        <v>1</v>
      </c>
    </row>
    <row r="164" spans="1:14">
      <c r="A164" t="s">
        <v>2070</v>
      </c>
      <c r="B164" t="s">
        <v>7310</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2161</v>
      </c>
      <c r="B165" t="s">
        <v>7311</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7312</v>
      </c>
      <c r="C166">
        <f>IF(C43&gt;C45,1,0)</f>
        <v>1</v>
      </c>
      <c r="D166">
        <f t="shared" ref="D166:N166" si="86">IF(D43&gt;D45,1,0)</f>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2205</v>
      </c>
      <c r="B167" t="s">
        <v>7313</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7314</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7315</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7316</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7317</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7318</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7319</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7320</v>
      </c>
      <c r="C174">
        <f>IF(C75&gt;C77,1,0)</f>
        <v>0</v>
      </c>
      <c r="D174">
        <f t="shared" ref="D174:N174" si="94">IF(D75&gt;D77,1,0)</f>
        <v>0</v>
      </c>
      <c r="E174">
        <f t="shared" si="94"/>
        <v>1</v>
      </c>
      <c r="F174">
        <f t="shared" si="94"/>
        <v>1</v>
      </c>
      <c r="G174">
        <f t="shared" si="94"/>
        <v>1</v>
      </c>
      <c r="H174">
        <f t="shared" si="94"/>
        <v>1</v>
      </c>
      <c r="I174">
        <f t="shared" si="94"/>
        <v>0</v>
      </c>
      <c r="J174">
        <f t="shared" si="94"/>
        <v>1</v>
      </c>
      <c r="K174">
        <f t="shared" si="94"/>
        <v>0</v>
      </c>
      <c r="L174">
        <f t="shared" si="94"/>
        <v>0</v>
      </c>
      <c r="M174">
        <f t="shared" si="94"/>
        <v>0</v>
      </c>
      <c r="N174">
        <f t="shared" si="94"/>
        <v>0</v>
      </c>
    </row>
    <row r="175" spans="1:14">
      <c r="A175" t="s">
        <v>84</v>
      </c>
      <c r="B175" t="s">
        <v>7321</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7322</v>
      </c>
      <c r="C176">
        <f>IF(C83&gt;C85,1,0)</f>
        <v>0</v>
      </c>
      <c r="D176">
        <f t="shared" ref="D176:N176" si="96">IF(D83&gt;D85,1,0)</f>
        <v>0</v>
      </c>
      <c r="E176">
        <f t="shared" si="96"/>
        <v>0</v>
      </c>
      <c r="F176">
        <f t="shared" si="96"/>
        <v>1</v>
      </c>
      <c r="G176">
        <f t="shared" si="96"/>
        <v>1</v>
      </c>
      <c r="H176">
        <f t="shared" si="96"/>
        <v>0</v>
      </c>
      <c r="I176">
        <f t="shared" si="96"/>
        <v>0</v>
      </c>
      <c r="J176">
        <f t="shared" si="96"/>
        <v>0</v>
      </c>
      <c r="K176">
        <f t="shared" si="96"/>
        <v>0</v>
      </c>
      <c r="L176">
        <f t="shared" si="96"/>
        <v>0</v>
      </c>
      <c r="M176">
        <f t="shared" si="96"/>
        <v>0</v>
      </c>
      <c r="N176">
        <f t="shared" si="96"/>
        <v>0</v>
      </c>
    </row>
    <row r="177" spans="1:14">
      <c r="A177" t="s">
        <v>96</v>
      </c>
      <c r="B177" t="s">
        <v>7323</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7324</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7325</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7326</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7327</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7328</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7329</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7330</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7331</v>
      </c>
      <c r="C188">
        <f>IF(C131&gt;C133,1,0)</f>
        <v>0</v>
      </c>
      <c r="D188">
        <f t="shared" ref="D188:N188" si="108">IF(D131&gt;D133,1,0)</f>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2325</v>
      </c>
      <c r="B189" t="s">
        <v>7332</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7333</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7334</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7335</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7336</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2</v>
      </c>
      <c r="D194">
        <f t="shared" ref="D194:N194" si="114">SUM(D156:D193)</f>
        <v>2</v>
      </c>
      <c r="E194">
        <f t="shared" si="114"/>
        <v>4</v>
      </c>
      <c r="F194">
        <f t="shared" si="114"/>
        <v>6</v>
      </c>
      <c r="G194">
        <f t="shared" si="114"/>
        <v>6</v>
      </c>
      <c r="H194">
        <f t="shared" si="114"/>
        <v>7</v>
      </c>
      <c r="I194">
        <f t="shared" si="114"/>
        <v>8</v>
      </c>
      <c r="J194">
        <f t="shared" si="114"/>
        <v>9</v>
      </c>
      <c r="K194">
        <f t="shared" si="114"/>
        <v>8</v>
      </c>
      <c r="L194">
        <f t="shared" si="114"/>
        <v>8</v>
      </c>
      <c r="M194">
        <f t="shared" si="114"/>
        <v>8</v>
      </c>
      <c r="N194">
        <f t="shared" si="114"/>
        <v>8</v>
      </c>
    </row>
    <row r="195" spans="2:14">
      <c r="B195" t="s">
        <v>6332</v>
      </c>
      <c r="C195">
        <f>C194</f>
        <v>2</v>
      </c>
      <c r="D195">
        <f>C195+D194</f>
        <v>4</v>
      </c>
      <c r="E195">
        <f t="shared" ref="E195:N195" si="115">D195+E194</f>
        <v>8</v>
      </c>
      <c r="F195">
        <f t="shared" si="115"/>
        <v>14</v>
      </c>
      <c r="G195">
        <f t="shared" si="115"/>
        <v>20</v>
      </c>
      <c r="H195">
        <f t="shared" si="115"/>
        <v>27</v>
      </c>
      <c r="I195">
        <f t="shared" si="115"/>
        <v>35</v>
      </c>
      <c r="J195">
        <f t="shared" si="115"/>
        <v>44</v>
      </c>
      <c r="K195">
        <f t="shared" si="115"/>
        <v>52</v>
      </c>
      <c r="L195">
        <f t="shared" si="115"/>
        <v>60</v>
      </c>
      <c r="M195">
        <f t="shared" si="115"/>
        <v>68</v>
      </c>
      <c r="N195">
        <f t="shared" si="115"/>
        <v>76</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1发生与预算费用总表</vt:lpstr>
      <vt:lpstr>2二级费项发生与预算费用</vt:lpstr>
      <vt:lpstr>3异常统计表</vt:lpstr>
      <vt:lpstr>4主要费项费项月累成本使用情况</vt:lpstr>
      <vt:lpstr>4-1主要费项费项月累成本使用情况 </vt:lpstr>
      <vt:lpstr>人工服务拆分</vt:lpstr>
      <vt:lpstr>物资过程计算表</vt:lpstr>
      <vt:lpstr>一次费项异常项统计表</vt:lpstr>
      <vt:lpstr>劳务派遣统计表</vt:lpstr>
      <vt:lpstr>自有人员计算表</vt:lpstr>
      <vt:lpstr>劳务外包表</vt:lpstr>
      <vt:lpstr>物耗拆分</vt:lpstr>
      <vt:lpstr>维改拆分</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2025-09-12T09:26:26Z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0BCE8394D8584A34B88618F1463C8A85_13</vt:lpwstr>
  </property>
  <property fmtid="{D5CDD505-2E9C-101B-9397-08002B2CF9AE}" pid="3" name="KSOProductBuildVer">
    <vt:lpwstr>2052-12.1.0.22529</vt:lpwstr>
  </property>
  <property fmtid="{D5CDD505-2E9C-101B-9397-08002B2CF9AE}" pid="4" name="KSOReadingLayout">
    <vt:bool>false</vt:bool>
  </property>
</Properties>
</file>